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eriality" sheetId="1" state="visible" r:id="rId3"/>
    <sheet name="TB" sheetId="2" state="visible" r:id="rId4"/>
    <sheet name="Ledger Codes" sheetId="3" state="visible" r:id="rId5"/>
    <sheet name="Revenue Ledger" sheetId="4" state="visible" r:id="rId6"/>
    <sheet name="Revenue Testing" sheetId="5" state="visible" r:id="rId7"/>
    <sheet name="Revenue Above" sheetId="6" state="visible" r:id="rId8"/>
    <sheet name="Revenue Below" sheetId="7" state="visible" r:id="rId9"/>
    <sheet name="COGS Ledger" sheetId="8" state="visible" r:id="rId10"/>
    <sheet name="COGS Testing" sheetId="9" state="visible" r:id="rId11"/>
    <sheet name="COGS Above" sheetId="10" state="visible" r:id="rId12"/>
    <sheet name="COGS Below" sheetId="11" state="visible" r:id="rId13"/>
    <sheet name="Expense Ledger" sheetId="12" state="visible" r:id="rId14"/>
    <sheet name="Expense Accounts" sheetId="13" state="visible" r:id="rId15"/>
    <sheet name="Expenses Testing" sheetId="14" state="visible" r:id="rId16"/>
    <sheet name="Expenses Above" sheetId="15" state="visible" r:id="rId17"/>
    <sheet name="Expenses Below" sheetId="16" state="visible" r:id="rId18"/>
  </sheets>
  <definedNames>
    <definedName function="false" hidden="true" localSheetId="7" name="_xlnm._FilterDatabase" vbProcedure="false">'COGS Ledger'!$A$1:$S$400</definedName>
    <definedName function="false" hidden="true" localSheetId="11" name="_xlnm._FilterDatabase" vbProcedure="false">'Expense Ledger'!$A$1:$S$800</definedName>
    <definedName function="false" hidden="true" localSheetId="3" name="_xlnm._FilterDatabase" vbProcedure="false">'Revenue Ledger'!$A$1:$S$4500</definedName>
    <definedName function="false" hidden="true" localSheetId="1" name="_xlnm._FilterDatabase" vbProcedure="false">TB!$A$1:$I$124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29" authorId="0">
      <text>
        <r>
          <rPr>
            <sz val="10"/>
            <rFont val="Arial"/>
            <family val="2"/>
          </rPr>
          <t xml:space="preserve">Revenue of 1,000,000 as stated by the user (used for Revenue, COGS and Expenses tests).</t>
        </r>
      </text>
    </comment>
  </commentList>
</comments>
</file>

<file path=xl/sharedStrings.xml><?xml version="1.0" encoding="utf-8"?>
<sst xmlns="http://schemas.openxmlformats.org/spreadsheetml/2006/main" count="18324" uniqueCount="3170">
  <si>
    <t xml:space="preserve">Materiality </t>
  </si>
  <si>
    <t xml:space="preserve">Client </t>
  </si>
  <si>
    <t xml:space="preserve">LRC</t>
  </si>
  <si>
    <t xml:space="preserve">Audit Area </t>
  </si>
  <si>
    <t xml:space="preserve">Risk Assessment </t>
  </si>
  <si>
    <t xml:space="preserve">Auditor</t>
  </si>
  <si>
    <t xml:space="preserve">Reporting Date</t>
  </si>
  <si>
    <t xml:space="preserve">31 March 2026</t>
  </si>
  <si>
    <t xml:space="preserve">Manager Review</t>
  </si>
  <si>
    <t xml:space="preserve">Date Prepared </t>
  </si>
  <si>
    <t xml:space="preserve">Partner Review</t>
  </si>
  <si>
    <t xml:space="preserve">Comment </t>
  </si>
  <si>
    <t xml:space="preserve">Identify the principal users of the financial statements</t>
  </si>
  <si>
    <t xml:space="preserve">Users </t>
  </si>
  <si>
    <t xml:space="preserve">Comments</t>
  </si>
  <si>
    <t xml:space="preserve">a</t>
  </si>
  <si>
    <t xml:space="preserve">b</t>
  </si>
  <si>
    <t xml:space="preserve">c</t>
  </si>
  <si>
    <t xml:space="preserve">d</t>
  </si>
  <si>
    <t xml:space="preserve">e</t>
  </si>
  <si>
    <t xml:space="preserve">f</t>
  </si>
  <si>
    <t xml:space="preserve">Describe nature and impact of qualitative considerations</t>
  </si>
  <si>
    <t xml:space="preserve">Nature </t>
  </si>
  <si>
    <t xml:space="preserve">Impact on audit plan</t>
  </si>
  <si>
    <t xml:space="preserve">Determine quantitative materiality</t>
  </si>
  <si>
    <t xml:space="preserve">Planning data</t>
  </si>
  <si>
    <t xml:space="preserve">This period anticipated</t>
  </si>
  <si>
    <t xml:space="preserve">Previous period</t>
  </si>
  <si>
    <t xml:space="preserve">Preceding period</t>
  </si>
  <si>
    <t xml:space="preserve">Sales / revenues</t>
  </si>
  <si>
    <t xml:space="preserve">Total assets</t>
  </si>
  <si>
    <t xml:space="preserve">Total equity</t>
  </si>
  <si>
    <t xml:space="preserve">Income before zakat/tax</t>
  </si>
  <si>
    <t xml:space="preserve">Previous materiality</t>
  </si>
  <si>
    <t xml:space="preserve"> Selecting a Numerical Threshold</t>
  </si>
  <si>
    <t xml:space="preserve">Basis </t>
  </si>
  <si>
    <t xml:space="preserve">Typical percentages</t>
  </si>
  <si>
    <t xml:space="preserve">Percentage applied</t>
  </si>
  <si>
    <t xml:space="preserve">Possible materiality</t>
  </si>
  <si>
    <t xml:space="preserve">Yes</t>
  </si>
  <si>
    <t xml:space="preserve">0.5% - 1%</t>
  </si>
  <si>
    <t xml:space="preserve">No</t>
  </si>
  <si>
    <t xml:space="preserve">5% - 10%</t>
  </si>
  <si>
    <t xml:space="preserve">Based on the above considerations, the materiality is:</t>
  </si>
  <si>
    <t xml:space="preserve">SR</t>
  </si>
  <si>
    <t xml:space="preserve">Ledger Code</t>
  </si>
  <si>
    <t xml:space="preserve">Account Name (TB)</t>
  </si>
  <si>
    <t xml:space="preserve">TB Debit</t>
  </si>
  <si>
    <t xml:space="preserve">TB Credit</t>
  </si>
  <si>
    <t xml:space="preserve">Ledger Debit (3 ledgers)</t>
  </si>
  <si>
    <t xml:space="preserve">Ledger Credit (3 ledgers)</t>
  </si>
  <si>
    <t xml:space="preserve">Debit difference</t>
  </si>
  <si>
    <t xml:space="preserve">Credit difference</t>
  </si>
  <si>
    <t xml:space="preserve">Reconciliation status</t>
  </si>
  <si>
    <t xml:space="preserve">TB debit/credit copied from Formated_TB.xlsx (sheet 'Formated'). Ledger columns are live sums of the three ledgers by Ledger Code.</t>
  </si>
  <si>
    <t xml:space="preserve">Accumulated Depreciation- Office Interiors</t>
  </si>
  <si>
    <t xml:space="preserve">Accumulated Amortisation- Software- Jbm</t>
  </si>
  <si>
    <t xml:space="preserve">Accumulated Depreciation-  Computer Hardware</t>
  </si>
  <si>
    <t xml:space="preserve">Cash In Hand</t>
  </si>
  <si>
    <t xml:space="preserve">Computer Hardware</t>
  </si>
  <si>
    <t xml:space="preserve">Office Interior Cost</t>
  </si>
  <si>
    <t xml:space="preserve">Software- Jbm</t>
  </si>
  <si>
    <t xml:space="preserve">Health Insurance- Non Saudis</t>
  </si>
  <si>
    <t xml:space="preserve">Health Insurance- Saudi</t>
  </si>
  <si>
    <t xml:space="preserve">Prepaid- Employee Iqama</t>
  </si>
  <si>
    <t xml:space="preserve">Insurance- Deposits</t>
  </si>
  <si>
    <t xml:space="preserve">Rent- Advance</t>
  </si>
  <si>
    <t xml:space="preserve">Investment- Al Manara</t>
  </si>
  <si>
    <t xml:space="preserve">Riyadh Bank Sar- Jeddah</t>
  </si>
  <si>
    <t xml:space="preserve">Al-Nasseej Al Arabi Factory Co.Ltd-Rec - Sundry Debtors</t>
  </si>
  <si>
    <t xml:space="preserve">Allied Container Line-Rec - Sundry Debtors</t>
  </si>
  <si>
    <t xml:space="preserve">Cape Container Line (Uk) Ltd-Rec - Sundry Debtors</t>
  </si>
  <si>
    <t xml:space="preserve">Cstar Line-Rec - Sundry Debtors</t>
  </si>
  <si>
    <t xml:space="preserve">Exim Line Shipping Services Llc-Rec - Sundry Debtors</t>
  </si>
  <si>
    <t xml:space="preserve">Momelka Al-Azia For Trading-Rec - Sundry Debtors</t>
  </si>
  <si>
    <t xml:space="preserve">Savi Shipping Est-Rec - Sundry Debtors</t>
  </si>
  <si>
    <t xml:space="preserve">Time Log Shipping-Rec - Sundry Debtors</t>
  </si>
  <si>
    <t xml:space="preserve">United Roots Company-Rec - Sundry Debtors</t>
  </si>
  <si>
    <t xml:space="preserve">Consultation Charges Payable</t>
  </si>
  <si>
    <t xml:space="preserve">Zakat Fees Payable</t>
  </si>
  <si>
    <t xml:space="preserve">Zatka (Tax Authorities)</t>
  </si>
  <si>
    <t xml:space="preserve">Allied Container Line-Pay - Sundry Creditors</t>
  </si>
  <si>
    <t xml:space="preserve">Business Link-Pay - Sundry Creditors</t>
  </si>
  <si>
    <t xml:space="preserve">Cape Container Line (Uk) Ltd-Pay - Sundry Creditors</t>
  </si>
  <si>
    <t xml:space="preserve">Capeline Shipping Llc-Pay - Sundry Creditors</t>
  </si>
  <si>
    <t xml:space="preserve">Compass Ocean Logistics-Pay - Sundry Creditors</t>
  </si>
  <si>
    <t xml:space="preserve">Dp World-Pay - Sundry Creditors</t>
  </si>
  <si>
    <t xml:space="preserve">Freight World Group - Al Ofi Terminal-Pay - Sundry Creditors</t>
  </si>
  <si>
    <t xml:space="preserve">Interline Shipping-Pay - Sundry Creditors</t>
  </si>
  <si>
    <t xml:space="preserve">Mobily-Pay - Sundry Creditors</t>
  </si>
  <si>
    <t xml:space="preserve">Red Sea Gateway Terminals-Pay - Sundry Creditors</t>
  </si>
  <si>
    <t xml:space="preserve">Tabadul- Fasah Pay-Pay - Sundry Creditors</t>
  </si>
  <si>
    <t xml:space="preserve">Western Coast Zamil Shipyard-Pay - Sundry Creditors</t>
  </si>
  <si>
    <t xml:space="preserve">Logicraft Shipping F.Z.E- Rec-Rec - Sundry Debtors</t>
  </si>
  <si>
    <t xml:space="preserve">Partner'S Current Account</t>
  </si>
  <si>
    <t xml:space="preserve">Vinith Vijayakumar- Payables</t>
  </si>
  <si>
    <t xml:space="preserve">Exim Line- Payable A/C</t>
  </si>
  <si>
    <t xml:space="preserve">Share Capital</t>
  </si>
  <si>
    <t xml:space="preserve">Retained Earnings</t>
  </si>
  <si>
    <t xml:space="preserve">Vat Input (Receivable)</t>
  </si>
  <si>
    <t xml:space="preserve">Vat Output (Payable)</t>
  </si>
  <si>
    <t xml:space="preserve">Berthing &amp; Unberthing Charges- Inc</t>
  </si>
  <si>
    <t xml:space="preserve">Container Damage Charges- Inc</t>
  </si>
  <si>
    <t xml:space="preserve">Container Gate Pass Fee- Inc</t>
  </si>
  <si>
    <t xml:space="preserve">Departure Fees &amp; Cleaning Charges- Inc</t>
  </si>
  <si>
    <t xml:space="preserve">Lolo Charges- Inc</t>
  </si>
  <si>
    <t xml:space="preserve">Ocean Freight- Inc</t>
  </si>
  <si>
    <t xml:space="preserve">Operation Recovery Cost- Inc</t>
  </si>
  <si>
    <t xml:space="preserve">Photo Charges- Inc</t>
  </si>
  <si>
    <t xml:space="preserve">Recovery Holding Charges- Inc</t>
  </si>
  <si>
    <t xml:space="preserve">Restow Charges - Inc</t>
  </si>
  <si>
    <t xml:space="preserve">Shifting Charges- Inc</t>
  </si>
  <si>
    <t xml:space="preserve">Transportation Charges- Inc</t>
  </si>
  <si>
    <t xml:space="preserve">Income-Sea Freight Export Fcl</t>
  </si>
  <si>
    <t xml:space="preserve">Reefer Monitoring/Maintenance</t>
  </si>
  <si>
    <t xml:space="preserve">Renomination Charges</t>
  </si>
  <si>
    <t xml:space="preserve">Storage Charges - Exp</t>
  </si>
  <si>
    <t xml:space="preserve">Provision For Liabilities</t>
  </si>
  <si>
    <t xml:space="preserve">Storage Charges- Provision</t>
  </si>
  <si>
    <t xml:space="preserve">Transportation Charges</t>
  </si>
  <si>
    <t xml:space="preserve">Fasah Charges- Inc</t>
  </si>
  <si>
    <t xml:space="preserve">Detention Commission- Inc</t>
  </si>
  <si>
    <t xml:space="preserve">Edi Charges- Inc</t>
  </si>
  <si>
    <t xml:space="preserve">Agency Commission Import- Inc</t>
  </si>
  <si>
    <t xml:space="preserve">Agency Commission- T/S Handling</t>
  </si>
  <si>
    <t xml:space="preserve">Agency Commission- Vessel Handling</t>
  </si>
  <si>
    <t xml:space="preserve">Bill Of Lading Fee- Inc</t>
  </si>
  <si>
    <t xml:space="preserve">Delivery Order Charges- Inc</t>
  </si>
  <si>
    <t xml:space="preserve">Fumigation Profit</t>
  </si>
  <si>
    <t xml:space="preserve">Handling Charges</t>
  </si>
  <si>
    <t xml:space="preserve">Import Detention Commission- Inc</t>
  </si>
  <si>
    <t xml:space="preserve">Slot Charges- Inc</t>
  </si>
  <si>
    <t xml:space="preserve">Income Forwarding</t>
  </si>
  <si>
    <t xml:space="preserve">Fresh Water Supply</t>
  </si>
  <si>
    <t xml:space="preserve">Fumigation Charges</t>
  </si>
  <si>
    <t xml:space="preserve">Invoice Amendment Charges</t>
  </si>
  <si>
    <t xml:space="preserve">Survey Charges</t>
  </si>
  <si>
    <t xml:space="preserve">Miscellaneous Income</t>
  </si>
  <si>
    <t xml:space="preserve">Container Hold Charges-Exp</t>
  </si>
  <si>
    <t xml:space="preserve">Liner Exp Under Company Account</t>
  </si>
  <si>
    <t xml:space="preserve">Pre Arrival Notification</t>
  </si>
  <si>
    <t xml:space="preserve">W/O Expenses</t>
  </si>
  <si>
    <t xml:space="preserve">Expense Forwarding</t>
  </si>
  <si>
    <t xml:space="preserve">Expense-Sea Freight Export Fcl</t>
  </si>
  <si>
    <t xml:space="preserve">Service Charges</t>
  </si>
  <si>
    <t xml:space="preserve">Bank Charges</t>
  </si>
  <si>
    <t xml:space="preserve">Cleaning Expense</t>
  </si>
  <si>
    <t xml:space="preserve">Cr Renewal</t>
  </si>
  <si>
    <t xml:space="preserve">Qiwa Expense</t>
  </si>
  <si>
    <t xml:space="preserve">Sadad Payments</t>
  </si>
  <si>
    <t xml:space="preserve">Visa/Re-Entry Expense</t>
  </si>
  <si>
    <t xml:space="preserve">Iqama Expenses</t>
  </si>
  <si>
    <t xml:space="preserve">Electricity &amp; Water</t>
  </si>
  <si>
    <t xml:space="preserve">General Expenses</t>
  </si>
  <si>
    <t xml:space="preserve">Other Expense</t>
  </si>
  <si>
    <t xml:space="preserve">Hotel Accommodation Expense</t>
  </si>
  <si>
    <t xml:space="preserve">Staff Medical Expense</t>
  </si>
  <si>
    <t xml:space="preserve">Office Expenses</t>
  </si>
  <si>
    <t xml:space="preserve">Travel Expense</t>
  </si>
  <si>
    <t xml:space="preserve">Consultation Charges</t>
  </si>
  <si>
    <t xml:space="preserve">Insurance Expense</t>
  </si>
  <si>
    <t xml:space="preserve">Utility Billls</t>
  </si>
  <si>
    <t xml:space="preserve">Zakat Fees</t>
  </si>
  <si>
    <t xml:space="preserve">Conveyence Expenses</t>
  </si>
  <si>
    <t xml:space="preserve">Foreign Exchange (Difference)</t>
  </si>
  <si>
    <t xml:space="preserve">Gosi Payments</t>
  </si>
  <si>
    <t xml:space="preserve">Mobile &amp; Internet Expense</t>
  </si>
  <si>
    <t xml:space="preserve">Rent- Office</t>
  </si>
  <si>
    <t xml:space="preserve">Salary &amp; Allowances</t>
  </si>
  <si>
    <t xml:space="preserve">Stationery</t>
  </si>
  <si>
    <t xml:space="preserve">EOSB Expense </t>
  </si>
  <si>
    <t xml:space="preserve">EOSB Payable</t>
  </si>
  <si>
    <t xml:space="preserve">Audit Fee </t>
  </si>
  <si>
    <t xml:space="preserve">Audit Fee Payable</t>
  </si>
  <si>
    <t xml:space="preserve">Incorporation Expense</t>
  </si>
  <si>
    <t xml:space="preserve">Business Promotion</t>
  </si>
  <si>
    <t xml:space="preserve">Depreciation Expense</t>
  </si>
  <si>
    <t xml:space="preserve">Gosi Payable</t>
  </si>
  <si>
    <t xml:space="preserve">Ledger code map – every ledger account → TB ledger code</t>
  </si>
  <si>
    <t xml:space="preserve">Codes come from the TB sheet. Edit a code (yellow) and every ledger, the TB reconciliation and the sample lists update.</t>
  </si>
  <si>
    <t xml:space="preserve">Match basis: Exact name match | Mapped – ties to TB (amounts agree to the TB) | Proposed – confirm (best fit, please check) | No TB account – confirm.</t>
  </si>
  <si>
    <t xml:space="preserve">#</t>
  </si>
  <si>
    <t xml:space="preserve">Account name in ledger (trimmed)</t>
  </si>
  <si>
    <t xml:space="preserve">TB account name</t>
  </si>
  <si>
    <t xml:space="preserve">Used in</t>
  </si>
  <si>
    <t xml:space="preserve">Match basis</t>
  </si>
  <si>
    <t xml:space="preserve">Note</t>
  </si>
  <si>
    <t xml:space="preserve">Ledger lines</t>
  </si>
  <si>
    <t xml:space="preserve">AGENCY COMMISSION EXPORT- INC</t>
  </si>
  <si>
    <t xml:space="preserve">Revenue</t>
  </si>
  <si>
    <t xml:space="preserve">Mapped – ties to TB</t>
  </si>
  <si>
    <t xml:space="preserve">Export + Import lines together = TB 10069 credit</t>
  </si>
  <si>
    <t xml:space="preserve">AGENCY COMMISSION IMPORT- INC</t>
  </si>
  <si>
    <t xml:space="preserve">Exact name match</t>
  </si>
  <si>
    <t xml:space="preserve">AGENCY COMMISSION- T/S HANDLING</t>
  </si>
  <si>
    <t xml:space="preserve">AGENCY COMMISSION- VESSEL HANDLING</t>
  </si>
  <si>
    <t xml:space="preserve">BERTHING &amp; UNBERTHING CHARGES- INC</t>
  </si>
  <si>
    <t xml:space="preserve">BILL OF LADING FEE- INC</t>
  </si>
  <si>
    <t xml:space="preserve">CONTAINER DAMAGE CHARGES- INC</t>
  </si>
  <si>
    <t xml:space="preserve">CONTAINER GATE PASS FEE- INC</t>
  </si>
  <si>
    <t xml:space="preserve">DELIVERY ORDER CHARGES- INC</t>
  </si>
  <si>
    <t xml:space="preserve">DEPARTURE FEES &amp; CLEANING CHARGES- INC</t>
  </si>
  <si>
    <t xml:space="preserve">DETENTION COMMISSION- INC</t>
  </si>
  <si>
    <t xml:space="preserve">EDI CHARGES- INC</t>
  </si>
  <si>
    <t xml:space="preserve">FASAH CHARGES- INC</t>
  </si>
  <si>
    <t xml:space="preserve">FUMIGATION PROFIT</t>
  </si>
  <si>
    <t xml:space="preserve">HANDLING CHARGES</t>
  </si>
  <si>
    <t xml:space="preserve">IMPORT DETENTION COMMISSION- INC</t>
  </si>
  <si>
    <t xml:space="preserve">LOLO CHARGES- INC</t>
  </si>
  <si>
    <t xml:space="preserve">OCEAN FREIGHT- INC</t>
  </si>
  <si>
    <t xml:space="preserve">PHOTO CHARGES- INC</t>
  </si>
  <si>
    <t xml:space="preserve">RECOVERY HOLDING CHARGES- INC</t>
  </si>
  <si>
    <t xml:space="preserve">RESTOW CHARGES - INC</t>
  </si>
  <si>
    <t xml:space="preserve">SHIFTING CHARGES- INC</t>
  </si>
  <si>
    <t xml:space="preserve">SLOT CHARGES- INC</t>
  </si>
  <si>
    <t xml:space="preserve">TRANSPORTATION CHARGES- INC</t>
  </si>
  <si>
    <t xml:space="preserve">INCOME FORWARDING</t>
  </si>
  <si>
    <t xml:space="preserve">INCOME-SEA FREIGHT EXPORT FCL</t>
  </si>
  <si>
    <t xml:space="preserve">MISCELLANEOUS INCOME</t>
  </si>
  <si>
    <t xml:space="preserve">TRANSPORTATION CHARGES</t>
  </si>
  <si>
    <t xml:space="preserve">BERTHING &amp; UNBERTHING CHARGES- EXP</t>
  </si>
  <si>
    <t xml:space="preserve">COGS</t>
  </si>
  <si>
    <t xml:space="preserve">TB keeps income and cost in one account; debits tie</t>
  </si>
  <si>
    <t xml:space="preserve">CONTAINER DAMAGE CHARGES- COST</t>
  </si>
  <si>
    <t xml:space="preserve">Debits tie to TB combined account</t>
  </si>
  <si>
    <t xml:space="preserve">CONTAINER GATE PASS FEE- EXP</t>
  </si>
  <si>
    <t xml:space="preserve">CONTAINER HOLD CHARGES-EXP</t>
  </si>
  <si>
    <t xml:space="preserve">DEPARTURE FEES &amp; CLEANING CHARGES- EXP</t>
  </si>
  <si>
    <t xml:space="preserve">ELECTRONIC AMENDMENT LETTERS</t>
  </si>
  <si>
    <t xml:space="preserve">With Electronic Data Interchange, debits = TB 10068</t>
  </si>
  <si>
    <t xml:space="preserve">ELECTRONIC DATA INTERCHANGE- EXP</t>
  </si>
  <si>
    <t xml:space="preserve">With Electronic Amendment Letters, debits = TB 10068</t>
  </si>
  <si>
    <t xml:space="preserve">FASAH APPOINTMENT FEES</t>
  </si>
  <si>
    <t xml:space="preserve">With Fasah Pay Service Charges, debits = TB 10066</t>
  </si>
  <si>
    <t xml:space="preserve">FASAH PAY SERVICE CHARGES</t>
  </si>
  <si>
    <t xml:space="preserve">With Fasah Appointment Fees, debits = TB 10066</t>
  </si>
  <si>
    <t xml:space="preserve">FRESH WATER SUPPLY</t>
  </si>
  <si>
    <t xml:space="preserve">FUMIGATION CHARGES</t>
  </si>
  <si>
    <t xml:space="preserve">IMPORT DETENTION-EXP</t>
  </si>
  <si>
    <t xml:space="preserve">Debits tie to TB 10067</t>
  </si>
  <si>
    <t xml:space="preserve">INVOICE AMENDMENT CHARGES</t>
  </si>
  <si>
    <t xml:space="preserve">LINER EXP UNDER COMPANY ACCOUNT</t>
  </si>
  <si>
    <t xml:space="preserve">LOLO CHARGES - EXP</t>
  </si>
  <si>
    <t xml:space="preserve">OCEAN FREIGHT- EXP</t>
  </si>
  <si>
    <t xml:space="preserve">OPERATION RECOVERY COST</t>
  </si>
  <si>
    <t xml:space="preserve">PHOTO CHARGE- EXP</t>
  </si>
  <si>
    <t xml:space="preserve">With Photo Charges- Exp, debits = TB 10054</t>
  </si>
  <si>
    <t xml:space="preserve">PHOTO CHARGES- EXP</t>
  </si>
  <si>
    <t xml:space="preserve">With Photo Charge- Exp, debits = TB 10054</t>
  </si>
  <si>
    <t xml:space="preserve">PRE ARRIVAL NOTIFICATION</t>
  </si>
  <si>
    <t xml:space="preserve">RECOVERY HOLDING CHARGES- EXP</t>
  </si>
  <si>
    <t xml:space="preserve">REEFER MONITORING/MAINTENANCE</t>
  </si>
  <si>
    <t xml:space="preserve">RENOMINATION CHARGES</t>
  </si>
  <si>
    <t xml:space="preserve">RESTOW CHARGES - EXP</t>
  </si>
  <si>
    <t xml:space="preserve">SHIFTING CHARGES - EXP</t>
  </si>
  <si>
    <t xml:space="preserve">SLOT CHARGES</t>
  </si>
  <si>
    <t xml:space="preserve">Credit of 712.50 belongs to TB 10077</t>
  </si>
  <si>
    <t xml:space="preserve">SLOT CHARGES- EXP</t>
  </si>
  <si>
    <t xml:space="preserve">Debits tie to TB 10077</t>
  </si>
  <si>
    <t xml:space="preserve">STORAGE CHARGES - EXP</t>
  </si>
  <si>
    <t xml:space="preserve">SURVEY CHARGES</t>
  </si>
  <si>
    <t xml:space="preserve">W/O EXPENSES</t>
  </si>
  <si>
    <t xml:space="preserve">EXPENSE Forwarding</t>
  </si>
  <si>
    <t xml:space="preserve">EXPENSE-SEA FREIGHT EXPORT FCL</t>
  </si>
  <si>
    <t xml:space="preserve">Preliminary expense</t>
  </si>
  <si>
    <t xml:space="preserve">Expenses</t>
  </si>
  <si>
    <t xml:space="preserve">No TB account – confirm</t>
  </si>
  <si>
    <t xml:space="preserve">No TB account; TB 10121 Incorporation Expense is nil</t>
  </si>
  <si>
    <t xml:space="preserve">SALARY &amp; ALLOWANCES</t>
  </si>
  <si>
    <t xml:space="preserve">DEPRECIATION- OFFICE INTERIORS</t>
  </si>
  <si>
    <t xml:space="preserve">Three depreciation lines together = TB 10123</t>
  </si>
  <si>
    <t xml:space="preserve">EOSB Expense</t>
  </si>
  <si>
    <t xml:space="preserve">OFFICE EXPENSES</t>
  </si>
  <si>
    <t xml:space="preserve">Zakat &amp; Tax Expense</t>
  </si>
  <si>
    <t xml:space="preserve">Proposed – confirm</t>
  </si>
  <si>
    <t xml:space="preserve">TB 10109 Zakat Fees; this line is not in the TB amount</t>
  </si>
  <si>
    <t xml:space="preserve">Audit Fee</t>
  </si>
  <si>
    <t xml:space="preserve">RENT- OFFICE</t>
  </si>
  <si>
    <t xml:space="preserve">SADAD PAYMENTS</t>
  </si>
  <si>
    <t xml:space="preserve">IQAMA EXPENSES</t>
  </si>
  <si>
    <t xml:space="preserve">Zakat Fee</t>
  </si>
  <si>
    <t xml:space="preserve">VISA/RE-ENTRY EXPENSE</t>
  </si>
  <si>
    <t xml:space="preserve">GOSI Expense</t>
  </si>
  <si>
    <t xml:space="preserve">TB 10112 Gosi Payments; ledger is 111.22 higher than TB</t>
  </si>
  <si>
    <t xml:space="preserve">UTILITY BILLLS</t>
  </si>
  <si>
    <t xml:space="preserve">Salary and Allowance</t>
  </si>
  <si>
    <t xml:space="preserve">TB 10115 Salary &amp; Allowances; this line is not in the TB amount</t>
  </si>
  <si>
    <t xml:space="preserve">DEPRECIATION-COMPUTERS</t>
  </si>
  <si>
    <t xml:space="preserve">ZAKAT FEES</t>
  </si>
  <si>
    <t xml:space="preserve">TRAVEL EXPENSE</t>
  </si>
  <si>
    <t xml:space="preserve">CONSULTATION CHARGES</t>
  </si>
  <si>
    <t xml:space="preserve">QIWA EXPENSE</t>
  </si>
  <si>
    <t xml:space="preserve">DEPRECIATIN- SOFTWARE</t>
  </si>
  <si>
    <t xml:space="preserve">GENERAL EXPENSES</t>
  </si>
  <si>
    <t xml:space="preserve">CR RENEWAL</t>
  </si>
  <si>
    <t xml:space="preserve">MOBILE &amp; INTERNET EXPENSE</t>
  </si>
  <si>
    <t xml:space="preserve">STATIONERY</t>
  </si>
  <si>
    <t xml:space="preserve">CLEANING EXPENSE</t>
  </si>
  <si>
    <t xml:space="preserve">INSURANCE EXPENSE</t>
  </si>
  <si>
    <t xml:space="preserve">HOTEL ACCOMMODATION EXPENSE</t>
  </si>
  <si>
    <t xml:space="preserve">ELECTRICITY &amp; WATER</t>
  </si>
  <si>
    <t xml:space="preserve">CONVEYENCE EXPENSES</t>
  </si>
  <si>
    <t xml:space="preserve">Insurance</t>
  </si>
  <si>
    <t xml:space="preserve">TB 10107 Insurance Expense; this line is not in the TB amount</t>
  </si>
  <si>
    <t xml:space="preserve">STAFF MEDICAL EXPENSE</t>
  </si>
  <si>
    <t xml:space="preserve">Office expense</t>
  </si>
  <si>
    <t xml:space="preserve">TB 10104 Office Expenses; this line is not in the TB amount</t>
  </si>
  <si>
    <t xml:space="preserve">Voucher Ref</t>
  </si>
  <si>
    <t xml:space="preserve">Date</t>
  </si>
  <si>
    <t xml:space="preserve">Ledger Name</t>
  </si>
  <si>
    <t xml:space="preserve">ArAp Ref</t>
  </si>
  <si>
    <t xml:space="preserve">Description (Remarks)</t>
  </si>
  <si>
    <t xml:space="preserve">Debit</t>
  </si>
  <si>
    <t xml:space="preserve">Credit</t>
  </si>
  <si>
    <t xml:space="preserve">Original Amount (Dr − Cr)</t>
  </si>
  <si>
    <t xml:space="preserve">Absolute Amount</t>
  </si>
  <si>
    <t xml:space="preserve">Excluded – account set to Exclude (1 = yes)</t>
  </si>
  <si>
    <t xml:space="preserve">Above materiality – selected (1 = yes)</t>
  </si>
  <si>
    <t xml:space="preserve">Random No. (fixed)</t>
  </si>
  <si>
    <t xml:space="preserve">Possible duplicate</t>
  </si>
  <si>
    <t xml:space="preserve">Below-materiality eligible pop. (1 = yes)</t>
  </si>
  <si>
    <t xml:space="preserve">Rank key – above</t>
  </si>
  <si>
    <t xml:space="preserve">Rank key – random</t>
  </si>
  <si>
    <t xml:space="preserve">Excluded-record key</t>
  </si>
  <si>
    <t xml:space="preserve">Account key (trimmed)</t>
  </si>
  <si>
    <t xml:space="preserve">DNAMS0025/25</t>
  </si>
  <si>
    <t xml:space="preserve">AGENCY IMPORT COMMISSION- SOA SEP 2025- CAPE CONT UK</t>
  </si>
  <si>
    <t xml:space="preserve">DNAMS0026/25</t>
  </si>
  <si>
    <t xml:space="preserve">IMPORT DETENTION COMMISSION FTM OCT 2025- CAPE CONTAINERS UK</t>
  </si>
  <si>
    <t xml:space="preserve">IMPORT DETENTION COMMISSION FTM OCT 2025- CAPE CONTAINERS UK
AGENCY EXPORT COMMISSION- OCT 2025
AGENCY IMPORT COMMISSION- OCT 2025</t>
  </si>
  <si>
    <t xml:space="preserve">DNAMS0027/25</t>
  </si>
  <si>
    <t xml:space="preserve">EXPORT AGENCY COMMISSION- SOA NOV 2025- CAPE CONTAINER UK</t>
  </si>
  <si>
    <t xml:space="preserve">EXPORT AGENCY COMMISSION- SOA NOV 2025- CAPE CONTAINER UK
AND TRANSPORTATION CHARGES- 
"TRANSPORTATION CHGS- EMCU5255887
TRIU0777668"
JSI-25-4053</t>
  </si>
  <si>
    <t xml:space="preserve">DNAMS0028/25</t>
  </si>
  <si>
    <t xml:space="preserve">AGENCY COMMISSION FTM DEC 2025- CAPE CONATINERS UK</t>
  </si>
  <si>
    <t xml:space="preserve">DNAMS0024/25</t>
  </si>
  <si>
    <t xml:space="preserve">IMPORT AGENCY COMMISSION- SOA AUG 2025</t>
  </si>
  <si>
    <t xml:space="preserve">DNAMS0012/25</t>
  </si>
  <si>
    <t xml:space="preserve">IMPORT AGENCY COMMISSION- SEP 2025</t>
  </si>
  <si>
    <t xml:space="preserve">IMPORT AGENCY COMMISSION- SEP 2025- CSTAR</t>
  </si>
  <si>
    <t xml:space="preserve">DNAMS0014/25</t>
  </si>
  <si>
    <t xml:space="preserve">IMPORT AGENCY COMMISSION- OCT 2025</t>
  </si>
  <si>
    <t xml:space="preserve">IMPORT AGENCY COMMISSION- OCT 2025- CSTAR</t>
  </si>
  <si>
    <t xml:space="preserve">DNAMS0018/25</t>
  </si>
  <si>
    <t xml:space="preserve">IMPORT AGENCY COMMISSION- NOV 2025</t>
  </si>
  <si>
    <t xml:space="preserve">IMPORT AGENCY COMMISSION- NOV 2025- CSTAR</t>
  </si>
  <si>
    <t xml:space="preserve">DNAMS0004/25</t>
  </si>
  <si>
    <t xml:space="preserve">DR-ALMJDH/00002/202512</t>
  </si>
  <si>
    <t xml:space="preserve">TIME LOG- ASL SHEKOU - ASLS02548E- 1X20' LADEN- AGENCY COMMISSION, SLOT CHARGES, AGENCY RECOVERY CHARGES, DETEMTION CHARGES &amp; COMMISSION</t>
  </si>
  <si>
    <t xml:space="preserve">DNAMS0013/25</t>
  </si>
  <si>
    <t xml:space="preserve">T/S AGENCY COMMISSION- SEP 2025</t>
  </si>
  <si>
    <t xml:space="preserve">T/S AGENCY COMMISSION- SEP 2025- CSTAR</t>
  </si>
  <si>
    <t xml:space="preserve">DNAMS0015/25</t>
  </si>
  <si>
    <t xml:space="preserve">T/S AGENCY COMMISSION- OCT 2025</t>
  </si>
  <si>
    <t xml:space="preserve">T/S AGENCY COMMISSION- OCT 2025- CSTAR</t>
  </si>
  <si>
    <t xml:space="preserve">DNAMS0019/25</t>
  </si>
  <si>
    <t xml:space="preserve">T/S AGENCY COMMISSION- NOV 2025</t>
  </si>
  <si>
    <t xml:space="preserve">DNAMS0003/25</t>
  </si>
  <si>
    <t xml:space="preserve">DRN01</t>
  </si>
  <si>
    <t xml:space="preserve">VESSEL HANDLING COMMISSION- CSTAR- CSTAR VOYAGER FRS01W</t>
  </si>
  <si>
    <t xml:space="preserve">DNAMS0020/25</t>
  </si>
  <si>
    <t xml:space="preserve">VESSEL COMM- FRS03W</t>
  </si>
  <si>
    <t xml:space="preserve">VESSEL HANDLING COMMISSION- CSTAR- CSTAR VOYAGER FR03W</t>
  </si>
  <si>
    <t xml:space="preserve">DNAMS0021/25</t>
  </si>
  <si>
    <t xml:space="preserve">VESSEL COMM- CNZ SUZHOU- FRS03E</t>
  </si>
  <si>
    <t xml:space="preserve">VESSEL HANDLING COMMISSION- NZ SUZHOU FRS03E</t>
  </si>
  <si>
    <t xml:space="preserve">DNAMS0016/25</t>
  </si>
  <si>
    <t xml:space="preserve">VESSEL AGENCY COMMISSION- OCT 2025- CSTAR VOYAGER FRS01E</t>
  </si>
  <si>
    <t xml:space="preserve">DNAMS0017/25</t>
  </si>
  <si>
    <t xml:space="preserve">VESSEL AGENCY COMMISSION- OCT 2025- NZ SUZHOU FRS03W</t>
  </si>
  <si>
    <t xml:space="preserve">SJAMS0545/25</t>
  </si>
  <si>
    <t xml:space="preserve">AMSLAS0006/25</t>
  </si>
  <si>
    <t xml:space="preserve">WESTERN COAST -1025013361- BERTHING &amp; UNBERTHING CHGS- SAR 8228.2X2 &amp; SAR 4000 BERTH DUES- CSTAR VOYAGER FRS01W ARAP REF - 1025013361</t>
  </si>
  <si>
    <t xml:space="preserve">SJAMS0546/25</t>
  </si>
  <si>
    <t xml:space="preserve">AMSLAS0007/25</t>
  </si>
  <si>
    <t xml:space="preserve">WESTERN COAST- 1025013362- BERTHING &amp; UNBERTHING- NZ SUZHOU FRS01E- SAR 7934X2 &amp; SAR 2000 BERTH DUES ARAP REF - 1025013362</t>
  </si>
  <si>
    <t xml:space="preserve">SJAMS0544/25</t>
  </si>
  <si>
    <t xml:space="preserve">AMSLAS0005/25</t>
  </si>
  <si>
    <t xml:space="preserve">WEST COAST- 1025013568- NZ SUZHOU FRS03W- BERTHING &amp; UNBERTHING CHGS SAR 7934X2 &amp; SAR 2000 BERTH DUES ARAP REF - 1025013568</t>
  </si>
  <si>
    <t xml:space="preserve">SJAMS0558/25</t>
  </si>
  <si>
    <t xml:space="preserve">AMSLAS0015/25</t>
  </si>
  <si>
    <t xml:space="preserve">WESTERN COAST- 1025013889- BERHTING AND UNBERTHING CHGS- CSTAR VOYAGER OCT SOA ARAP REF - 1025013889</t>
  </si>
  <si>
    <t xml:space="preserve">SJAMS0559/25</t>
  </si>
  <si>
    <t xml:space="preserve">AMSLAS0016/25</t>
  </si>
  <si>
    <t xml:space="preserve">WESTERN COAST- 1025014651- BERTHING AND UNBERTHING CHGS- NZ SUZHOU FRS04E ARAP REF - 1025014651</t>
  </si>
  <si>
    <t xml:space="preserve">SJAMS0008/25</t>
  </si>
  <si>
    <t xml:space="preserve">AMSLE00003/25</t>
  </si>
  <si>
    <t xml:space="preserve">BOL : ;Job No : AMSLBK00002/25; For / Sailed :06-Nov-2025</t>
  </si>
  <si>
    <t xml:space="preserve">SJAMS0006/25</t>
  </si>
  <si>
    <t xml:space="preserve">AMSLE00001/25</t>
  </si>
  <si>
    <t xml:space="preserve">BOL : CCJEDJEA25099116;Job No : AMS0001/25; For / Sailed :26-Sep-2025</t>
  </si>
  <si>
    <t xml:space="preserve">SJAMS0009/25</t>
  </si>
  <si>
    <t xml:space="preserve">AMSLE00004/25</t>
  </si>
  <si>
    <t xml:space="preserve">BOL : CCJEDSHJ25119459;Job No : AMSLBK00003/25; For / Sailed :21-Nov-2025</t>
  </si>
  <si>
    <t xml:space="preserve">SJAMS0366/25</t>
  </si>
  <si>
    <t xml:space="preserve">AMSLE00005/25</t>
  </si>
  <si>
    <t xml:space="preserve">BOL : CCJEDJEA25129578;Job No : AMSLBK00005/25; For / Sailed :18-Dec-2025</t>
  </si>
  <si>
    <t xml:space="preserve">SJAMS0411/25</t>
  </si>
  <si>
    <t xml:space="preserve">AMSLE00006/25</t>
  </si>
  <si>
    <t xml:space="preserve">BOL : CCJEDJEA25129578;Job No : AMSLBK00005/25;BL FEE OF 100 SAR ADDED TO THIS INVOICE AS AGREED BL FEE WAS 250 AND IN FIRST INVOICE  - AMSLE00005/25 WAS GENERATED WITH 150 SAR ONLY, 
ADDING 100 SAR HERE.
BL - CCJEDJEA25129578 For / Sailed :19-Dec-2025</t>
  </si>
  <si>
    <t xml:space="preserve">SJAMS0024/25</t>
  </si>
  <si>
    <t xml:space="preserve">AMSLI00015/25</t>
  </si>
  <si>
    <t xml:space="preserve">NVOIMP Against the IMP BOL - CCJEAJED25088920; Customer Ref: ;Remarks:</t>
  </si>
  <si>
    <t xml:space="preserve">SJAMS0425/25</t>
  </si>
  <si>
    <t xml:space="preserve">AMSLI00411/25</t>
  </si>
  <si>
    <t xml:space="preserve">NVOIMP Against the IMP BOL - CSDSHA032694; Customer Ref: ;Remarks:</t>
  </si>
  <si>
    <t xml:space="preserve">SJAMS0437/25</t>
  </si>
  <si>
    <t xml:space="preserve">AMSLI00423/25</t>
  </si>
  <si>
    <t xml:space="preserve">NVOIMP Against the IMP BOL - CSDSHA033396; Customer Ref: ;Remarks:</t>
  </si>
  <si>
    <t xml:space="preserve">SJAMS0426/25</t>
  </si>
  <si>
    <t xml:space="preserve">AMSLI00412/25</t>
  </si>
  <si>
    <t xml:space="preserve">NVOIMP Against the IMP BOL - CSDSHA032730; Customer Ref: ;Remarks:</t>
  </si>
  <si>
    <t xml:space="preserve">SJAMS0431/25</t>
  </si>
  <si>
    <t xml:space="preserve">AMSLI00417/25</t>
  </si>
  <si>
    <t xml:space="preserve">NVOIMP Against the IMP BOL - CSDSHA032895; Customer Ref: ;Remarks:</t>
  </si>
  <si>
    <t xml:space="preserve">SJAMS0434/25</t>
  </si>
  <si>
    <t xml:space="preserve">AMSLI00420/25</t>
  </si>
  <si>
    <t xml:space="preserve">NVOIMP Against the IMP BOL - CSDSHA033222; Customer Ref: ;Remarks:</t>
  </si>
  <si>
    <t xml:space="preserve">SJAMS0439/25</t>
  </si>
  <si>
    <t xml:space="preserve">AMSLI00425/25</t>
  </si>
  <si>
    <t xml:space="preserve">NVOIMP Against the IMP BOL - CSDSHA032697; Customer Ref: ;Remarks:</t>
  </si>
  <si>
    <t xml:space="preserve">SJAMS0442/25</t>
  </si>
  <si>
    <t xml:space="preserve">AMSLI00428/25</t>
  </si>
  <si>
    <t xml:space="preserve">NVOIMP Against the IMP BOL - CSDSHA032864; Customer Ref: ;Remarks:</t>
  </si>
  <si>
    <t xml:space="preserve">SJAMS0445/25</t>
  </si>
  <si>
    <t xml:space="preserve">AMSLI00431/25</t>
  </si>
  <si>
    <t xml:space="preserve">NVOIMP Against the IMP BOL - CSDSHA033032; Customer Ref: ;Remarks:</t>
  </si>
  <si>
    <t xml:space="preserve">SJAMS0449/25</t>
  </si>
  <si>
    <t xml:space="preserve">AMSLI00435/25</t>
  </si>
  <si>
    <t xml:space="preserve">NVOIMP Against the IMP BOL - CSDSHA033091; Customer Ref: ;Remarks:</t>
  </si>
  <si>
    <t xml:space="preserve">SJAMS0452/25</t>
  </si>
  <si>
    <t xml:space="preserve">AMSLI00438/25</t>
  </si>
  <si>
    <t xml:space="preserve">NVOIMP Against the IMP BOL - CSDSHA033258; Customer Ref: ;Remarks:</t>
  </si>
  <si>
    <t xml:space="preserve">SJAMS0454/25</t>
  </si>
  <si>
    <t xml:space="preserve">AMSLI00440/25</t>
  </si>
  <si>
    <t xml:space="preserve">NVOIMP Against the IMP BOL - CSDSHA033266; Customer Ref: ;Remarks:</t>
  </si>
  <si>
    <t xml:space="preserve">SJAMS0455/25</t>
  </si>
  <si>
    <t xml:space="preserve">AMSLI00441/25</t>
  </si>
  <si>
    <t xml:space="preserve">NVOIMP Against the IMP BOL - CSDSHA033488; Customer Ref: ;Remarks:</t>
  </si>
  <si>
    <t xml:space="preserve">SJAMS0456/25</t>
  </si>
  <si>
    <t xml:space="preserve">AMSLI00442/25</t>
  </si>
  <si>
    <t xml:space="preserve">SJAMS0457/25</t>
  </si>
  <si>
    <t xml:space="preserve">AMSLI00443/25</t>
  </si>
  <si>
    <t xml:space="preserve">SJAMS0458/25</t>
  </si>
  <si>
    <t xml:space="preserve">AMSLI00444/25</t>
  </si>
  <si>
    <t xml:space="preserve">SJAMS0447/25</t>
  </si>
  <si>
    <t xml:space="preserve">AMSLI00433/25</t>
  </si>
  <si>
    <t xml:space="preserve">NVOIMP Against the IMP BOL - CSDSHA033088; Customer Ref: ;Remarks:</t>
  </si>
  <si>
    <t xml:space="preserve">SJAMS0435/25</t>
  </si>
  <si>
    <t xml:space="preserve">AMSLI00421/25</t>
  </si>
  <si>
    <t xml:space="preserve">NVOIMP Against the IMP BOL - CSDSHA033309; Customer Ref: ;Remarks:</t>
  </si>
  <si>
    <t xml:space="preserve">SJAMS0443/25</t>
  </si>
  <si>
    <t xml:space="preserve">AMSLI00429/25</t>
  </si>
  <si>
    <t xml:space="preserve">NVOIMP Against the IMP BOL - CSDSHA032920; Customer Ref: ;Remarks:</t>
  </si>
  <si>
    <t xml:space="preserve">SJAMS0444/25</t>
  </si>
  <si>
    <t xml:space="preserve">AMSLI00430/25</t>
  </si>
  <si>
    <t xml:space="preserve">SJAMS0448/25</t>
  </si>
  <si>
    <t xml:space="preserve">AMSLI00434/25</t>
  </si>
  <si>
    <t xml:space="preserve">SJAMS0453/25</t>
  </si>
  <si>
    <t xml:space="preserve">AMSLI00439/25</t>
  </si>
  <si>
    <t xml:space="preserve">SJAMS0427/25</t>
  </si>
  <si>
    <t xml:space="preserve">AMSLI00413/25</t>
  </si>
  <si>
    <t xml:space="preserve">SJAMS0450/25</t>
  </si>
  <si>
    <t xml:space="preserve">AMSLI00436/25</t>
  </si>
  <si>
    <t xml:space="preserve">NVOIMP Against the IMP BOL - CSDSHA033150; Customer Ref: ;Remarks:</t>
  </si>
  <si>
    <t xml:space="preserve">SJAMS0440/25</t>
  </si>
  <si>
    <t xml:space="preserve">AMSLI00426/25</t>
  </si>
  <si>
    <t xml:space="preserve">NVOIMP Against the IMP BOL - CSDSHA032832; Customer Ref: ;Remarks:</t>
  </si>
  <si>
    <t xml:space="preserve">SJAMS0446/25</t>
  </si>
  <si>
    <t xml:space="preserve">AMSLI00432/25</t>
  </si>
  <si>
    <t xml:space="preserve">NVOIMP Against the IMP BOL - CSDSHA033077; Customer Ref: ;Remarks:</t>
  </si>
  <si>
    <t xml:space="preserve">SJAMS0451/25</t>
  </si>
  <si>
    <t xml:space="preserve">AMSLI00437/25</t>
  </si>
  <si>
    <t xml:space="preserve">NVOIMP Against the IMP BOL - CSDSHA033257; Customer Ref: ;Remarks:</t>
  </si>
  <si>
    <t xml:space="preserve">SJAMS0441/25</t>
  </si>
  <si>
    <t xml:space="preserve">AMSLI00427/25</t>
  </si>
  <si>
    <t xml:space="preserve">NVOIMP Against the IMP BOL - CSDSHA032835; Customer Ref: ;Remarks:</t>
  </si>
  <si>
    <t xml:space="preserve">SJAMS0459/25</t>
  </si>
  <si>
    <t xml:space="preserve">AMSLI00445/25</t>
  </si>
  <si>
    <t xml:space="preserve">NVOIMP Against the IMP BOL - CSDSHA033556; Customer Ref: ;Remarks:</t>
  </si>
  <si>
    <t xml:space="preserve">SJAMS0410/25</t>
  </si>
  <si>
    <t xml:space="preserve">AMSLI00397/25</t>
  </si>
  <si>
    <t xml:space="preserve">NVOIMP Against the IMP BOL - CSDSHA032578; Customer Ref: ;Remarks:</t>
  </si>
  <si>
    <t xml:space="preserve">SJAMS0436/25</t>
  </si>
  <si>
    <t xml:space="preserve">AMSLI00422/25</t>
  </si>
  <si>
    <t xml:space="preserve">NVOIMP Against the IMP BOL - CSDSHA033388; Customer Ref: ;Remarks:</t>
  </si>
  <si>
    <t xml:space="preserve">SJAMS0270/25</t>
  </si>
  <si>
    <t xml:space="preserve">AMSLI00258/25</t>
  </si>
  <si>
    <t xml:space="preserve">NVOIMP Against the IMP BOL - CCJEAJED25099079; Customer Ref: ;Remarks:</t>
  </si>
  <si>
    <t xml:space="preserve">SJAMS0432/25</t>
  </si>
  <si>
    <t xml:space="preserve">AMSLI00418/25</t>
  </si>
  <si>
    <t xml:space="preserve">NVOIMP Against the IMP BOL - CSDSHA033168; Customer Ref: ;Remarks:</t>
  </si>
  <si>
    <t xml:space="preserve">SJAMS0274/25</t>
  </si>
  <si>
    <t xml:space="preserve">AMSLI00262/25</t>
  </si>
  <si>
    <t xml:space="preserve">NVOIMP Against the IMP BOL - CSDIST002890; Customer Ref: ;Remarks:</t>
  </si>
  <si>
    <t xml:space="preserve">SJAMS0268/25</t>
  </si>
  <si>
    <t xml:space="preserve">AMSLI00256/25</t>
  </si>
  <si>
    <t xml:space="preserve">NVOIMP Against the IMP BOL - CCJEAJED25099077; Customer Ref: ;Remarks:</t>
  </si>
  <si>
    <t xml:space="preserve">SJAMS0461/25</t>
  </si>
  <si>
    <t xml:space="preserve">AMSLI00447/25</t>
  </si>
  <si>
    <t xml:space="preserve">NVOIMP Against the IMP BOL - CSDSHA033334; Customer Ref: ;Remarks:</t>
  </si>
  <si>
    <t xml:space="preserve">SJAMS0484/25</t>
  </si>
  <si>
    <t xml:space="preserve">AMSLI00469/25</t>
  </si>
  <si>
    <t xml:space="preserve">NVOIMP Against the IMP BOL - CCMUNJED25099069; Customer Ref: ;Remarks:</t>
  </si>
  <si>
    <t xml:space="preserve">SJAMS0465/25</t>
  </si>
  <si>
    <t xml:space="preserve">AMSLI00450/25</t>
  </si>
  <si>
    <t xml:space="preserve">NVOIMP Against the IMP BOL - CSDSHA033466; Customer Ref: ;Remarks:</t>
  </si>
  <si>
    <t xml:space="preserve">SJAMS0466/25</t>
  </si>
  <si>
    <t xml:space="preserve">AMSLI00451/25</t>
  </si>
  <si>
    <t xml:space="preserve">NVOIMP Against the IMP BOL - CSDSHA033808; Customer Ref: ;Remarks:</t>
  </si>
  <si>
    <t xml:space="preserve">SJAMS0475/25</t>
  </si>
  <si>
    <t xml:space="preserve">AMSLI00460/25</t>
  </si>
  <si>
    <t xml:space="preserve">NVOIMP Against the IMP BOL - CSDIST002916; Customer Ref: ;Remarks:</t>
  </si>
  <si>
    <t xml:space="preserve">SJAMS0477/25</t>
  </si>
  <si>
    <t xml:space="preserve">AMSLI00462/25</t>
  </si>
  <si>
    <t xml:space="preserve">NVOIMP Against the IMP BOL - CSDIST002918; Customer Ref: ;Remarks:</t>
  </si>
  <si>
    <t xml:space="preserve">SJAMS0479/25</t>
  </si>
  <si>
    <t xml:space="preserve">AMSLI00464/25</t>
  </si>
  <si>
    <t xml:space="preserve">NVOIMP Against the IMP BOL - CSDSHA033777; Customer Ref: ;Remarks:</t>
  </si>
  <si>
    <t xml:space="preserve">SJAMS0325/25</t>
  </si>
  <si>
    <t xml:space="preserve">AMSLI00313/25</t>
  </si>
  <si>
    <t xml:space="preserve">NVOIMP Against the IMP BOL - CSDSHA034133; Customer Ref: ;Remarks:</t>
  </si>
  <si>
    <t xml:space="preserve">SJAMS0497/25</t>
  </si>
  <si>
    <t xml:space="preserve">AMSLI00481/25</t>
  </si>
  <si>
    <t xml:space="preserve">NVOIMP Against the IMP BOL - CSDSHA033984; Customer Ref: ;Remarks:</t>
  </si>
  <si>
    <t xml:space="preserve">SJAMS0568/25</t>
  </si>
  <si>
    <t xml:space="preserve">AMSLI00525/25</t>
  </si>
  <si>
    <t xml:space="preserve">NVOIMP Against the IMP BOL - CSDSHA034088; Customer Ref: ;Remarks:</t>
  </si>
  <si>
    <t xml:space="preserve">SJAMS0474/25</t>
  </si>
  <si>
    <t xml:space="preserve">AMSLI00459/25</t>
  </si>
  <si>
    <t xml:space="preserve">NVOIMP Against the IMP BOL - CSDIST002907; Customer Ref: ;Remarks:</t>
  </si>
  <si>
    <t xml:space="preserve">SJAMS0311/25</t>
  </si>
  <si>
    <t xml:space="preserve">AMSLI00299/25</t>
  </si>
  <si>
    <t xml:space="preserve">NVOIMP Against the IMP BOL - CSDSHA034072; Customer Ref: ;Remarks:</t>
  </si>
  <si>
    <t xml:space="preserve">SJAMS0480/25</t>
  </si>
  <si>
    <t xml:space="preserve">AMSLI00465/25</t>
  </si>
  <si>
    <t xml:space="preserve">NVOIMP Against the IMP BOL - CSDSHA033861; Customer Ref: ;Remarks:</t>
  </si>
  <si>
    <t xml:space="preserve">SJAMS0481/25</t>
  </si>
  <si>
    <t xml:space="preserve">AMSLI00466/25</t>
  </si>
  <si>
    <t xml:space="preserve">NVOIMP Against the IMP BOL - CSDSHA033867; Customer Ref: ;Remarks:</t>
  </si>
  <si>
    <t xml:space="preserve">SJAMS0489/25</t>
  </si>
  <si>
    <t xml:space="preserve">AMSLI00474/25</t>
  </si>
  <si>
    <t xml:space="preserve">NVOIMP Against the IMP BOL - CSDSHA033896; Customer Ref: ;Remarks:</t>
  </si>
  <si>
    <t xml:space="preserve">SJAMS0534/25</t>
  </si>
  <si>
    <t xml:space="preserve">AMSLI00518/25</t>
  </si>
  <si>
    <t xml:space="preserve">NVOIMP Against the IMP BOL - CSDSHA034284; Customer Ref: ;Remarks:</t>
  </si>
  <si>
    <t xml:space="preserve">SJAMS0535/25</t>
  </si>
  <si>
    <t xml:space="preserve">AMSLI00519/25</t>
  </si>
  <si>
    <t xml:space="preserve">SJAMS0429/25</t>
  </si>
  <si>
    <t xml:space="preserve">AMSLI00415/25</t>
  </si>
  <si>
    <t xml:space="preserve">NVOIMP Against the IMP BOL - CSDIST002912; Customer Ref: ;Remarks:</t>
  </si>
  <si>
    <t xml:space="preserve">SJAMS0531/25</t>
  </si>
  <si>
    <t xml:space="preserve">AMSLI00515/25</t>
  </si>
  <si>
    <t xml:space="preserve">NVOIMP Against the IMP BOL - CSDSHA034262; Customer Ref: ;Remarks:</t>
  </si>
  <si>
    <t xml:space="preserve">SJAMS0589/25</t>
  </si>
  <si>
    <t xml:space="preserve">AMSLI00546/25</t>
  </si>
  <si>
    <t xml:space="preserve">NVOIMP Against the IMP BOL - CSDIST002929; Customer Ref: ;Remarks:</t>
  </si>
  <si>
    <t xml:space="preserve">SJAMS0539/25</t>
  </si>
  <si>
    <t xml:space="preserve">AMSLI00523/25</t>
  </si>
  <si>
    <t xml:space="preserve">NVOIMP Against the IMP BOL - CSDSHA034331; Customer Ref: ;Remarks:</t>
  </si>
  <si>
    <t xml:space="preserve">SJAMS0532/25</t>
  </si>
  <si>
    <t xml:space="preserve">AMSLI00516/25</t>
  </si>
  <si>
    <t xml:space="preserve">SJAMS0470/25</t>
  </si>
  <si>
    <t xml:space="preserve">AMSLI00455/25</t>
  </si>
  <si>
    <t xml:space="preserve">NVOIMP Against the IMP BOL - CSDSHA034245; Customer Ref: ;Remarks:</t>
  </si>
  <si>
    <t xml:space="preserve">SJAMS0494/25</t>
  </si>
  <si>
    <t xml:space="preserve">AMSLI00478/25</t>
  </si>
  <si>
    <t xml:space="preserve">NVOIMP Against the IMP BOL - CSDSHA033936; Customer Ref: ;Remarks:</t>
  </si>
  <si>
    <t xml:space="preserve">SJAMS0495/25</t>
  </si>
  <si>
    <t xml:space="preserve">AMSLI00479/25</t>
  </si>
  <si>
    <t xml:space="preserve">SJAMS0323/25</t>
  </si>
  <si>
    <t xml:space="preserve">AMSLI00311/25</t>
  </si>
  <si>
    <t xml:space="preserve">NVOIMP Against the IMP BOL - CSDSHA034118; Customer Ref: ;Remarks:</t>
  </si>
  <si>
    <t xml:space="preserve">SJAMS0668/25</t>
  </si>
  <si>
    <t xml:space="preserve">AMSLI00623/25</t>
  </si>
  <si>
    <t xml:space="preserve">NVOIMP Against the IMP BOL - CSDIST002950; Customer Ref: ;Remarks:</t>
  </si>
  <si>
    <t xml:space="preserve">SJAMS0659/25</t>
  </si>
  <si>
    <t xml:space="preserve">AMSLI00614/25</t>
  </si>
  <si>
    <t xml:space="preserve">NVOIMP Against the IMP BOL - CSDIST002940; Customer Ref: ;Remarks:</t>
  </si>
  <si>
    <t xml:space="preserve">SJAMS0528/25</t>
  </si>
  <si>
    <t xml:space="preserve">AMSLI00512/25</t>
  </si>
  <si>
    <t xml:space="preserve">NVOIMP Against the IMP BOL - CSDSHA034311; Customer Ref: ;Remarks:</t>
  </si>
  <si>
    <t xml:space="preserve">SJAMS0627/25</t>
  </si>
  <si>
    <t xml:space="preserve">AMSLAS0025/25</t>
  </si>
  <si>
    <t xml:space="preserve">CSTAR- CONTAINER DMG CHARGES UNDER CSTAR- FOR CONT TLLU8688513 &amp; CIPU5174168- SAR 345 PER CONT ARAP REF - JSI-25-4049</t>
  </si>
  <si>
    <t xml:space="preserve">SJAMS0002/25</t>
  </si>
  <si>
    <t xml:space="preserve">AMS0002/25</t>
  </si>
  <si>
    <t xml:space="preserve">NVOIMP Against the IMP BOL - CCJEAJED25088921; Customer Ref: ;Remarks:</t>
  </si>
  <si>
    <t xml:space="preserve">SJAMS0003/25</t>
  </si>
  <si>
    <t xml:space="preserve">AMS0003/25</t>
  </si>
  <si>
    <t xml:space="preserve">NVOIMP Against the IMP BOL - CCJEAJED25088919; Customer Ref: ;Remarks:</t>
  </si>
  <si>
    <t xml:space="preserve">SJAMS0018/25</t>
  </si>
  <si>
    <t xml:space="preserve">AMSLI00009/25</t>
  </si>
  <si>
    <t xml:space="preserve">SJAMS0019/25</t>
  </si>
  <si>
    <t xml:space="preserve">AMSLI00010/25</t>
  </si>
  <si>
    <t xml:space="preserve">SJAMS0021/25</t>
  </si>
  <si>
    <t xml:space="preserve">AMSLI00012/25</t>
  </si>
  <si>
    <t xml:space="preserve">NVOIMP Against the IMP BOL - CSDSHA032622; Customer Ref: ;Remarks:</t>
  </si>
  <si>
    <t xml:space="preserve">SJAMS0023/25</t>
  </si>
  <si>
    <t xml:space="preserve">AMSLI00014/25</t>
  </si>
  <si>
    <t xml:space="preserve">NVOIMP Against the IMP BOL - CSDSHA032644; Customer Ref: ;Remarks:</t>
  </si>
  <si>
    <t xml:space="preserve">SJAMS0025/25</t>
  </si>
  <si>
    <t xml:space="preserve">AMSLI00016/25</t>
  </si>
  <si>
    <t xml:space="preserve">NVOIMP Against the IMP BOL - CSDSHA032645; Customer Ref: ;Remarks:</t>
  </si>
  <si>
    <t xml:space="preserve">SJAMS0032/25</t>
  </si>
  <si>
    <t xml:space="preserve">AMSLI00023/25</t>
  </si>
  <si>
    <t xml:space="preserve">SJAMS0058/25</t>
  </si>
  <si>
    <t xml:space="preserve">AMSLI00049/25</t>
  </si>
  <si>
    <t xml:space="preserve">NVOIMP Against the IMP BOL - CSDSHA032902; Customer Ref: ;Remarks:</t>
  </si>
  <si>
    <t xml:space="preserve">SJAMS0059/25</t>
  </si>
  <si>
    <t xml:space="preserve">AMSLI00050/25</t>
  </si>
  <si>
    <t xml:space="preserve">NVOIMP Against the IMP BOL - CSDSHA032916; Customer Ref: ;Remarks:</t>
  </si>
  <si>
    <t xml:space="preserve">SJAMS0060/25</t>
  </si>
  <si>
    <t xml:space="preserve">AMSLI00051/25</t>
  </si>
  <si>
    <t xml:space="preserve">NVOIMP Against the IMP BOL - CSDSHA032956; Customer Ref: ;Remarks:</t>
  </si>
  <si>
    <t xml:space="preserve">SJAMS0065/25</t>
  </si>
  <si>
    <t xml:space="preserve">AMSLI00056/25</t>
  </si>
  <si>
    <t xml:space="preserve">NVOIMP Against the IMP BOL - CSDSHA033017; Customer Ref: ;Remarks:</t>
  </si>
  <si>
    <t xml:space="preserve">SJAMS0069/25</t>
  </si>
  <si>
    <t xml:space="preserve">AMSLI00060/25</t>
  </si>
  <si>
    <t xml:space="preserve">NVOIMP Against the IMP BOL - CSDSHA033024; Customer Ref: ;Remarks:</t>
  </si>
  <si>
    <t xml:space="preserve">SJAMS0070/25</t>
  </si>
  <si>
    <t xml:space="preserve">AMSLI00061/25</t>
  </si>
  <si>
    <t xml:space="preserve">NVOIMP Against the IMP BOL - CSDSHA033043; Customer Ref: ;Remarks:</t>
  </si>
  <si>
    <t xml:space="preserve">SJAMS0071/25</t>
  </si>
  <si>
    <t xml:space="preserve">AMSLI00062/25</t>
  </si>
  <si>
    <t xml:space="preserve">NVOIMP Against the IMP BOL - CSDSHA033044; Customer Ref: ;Remarks:</t>
  </si>
  <si>
    <t xml:space="preserve">SJAMS0089/25</t>
  </si>
  <si>
    <t xml:space="preserve">AMSLI00080/25</t>
  </si>
  <si>
    <t xml:space="preserve">SJAMS0094/25</t>
  </si>
  <si>
    <t xml:space="preserve">AMSLI00085/25</t>
  </si>
  <si>
    <t xml:space="preserve">SJAMS0105/25</t>
  </si>
  <si>
    <t xml:space="preserve">AMSLI00096/25</t>
  </si>
  <si>
    <t xml:space="preserve">NVOIMP Against the IMP BOL - CSDSHA033293; Customer Ref: ;Remarks:</t>
  </si>
  <si>
    <t xml:space="preserve">SJAMS0111/25</t>
  </si>
  <si>
    <t xml:space="preserve">AMSLI00102/25</t>
  </si>
  <si>
    <t xml:space="preserve">SJAMS0114/25</t>
  </si>
  <si>
    <t xml:space="preserve">AMSLI00105/25</t>
  </si>
  <si>
    <t xml:space="preserve">NVOIMP Against the IMP BOL - CSDSHA033391; Customer Ref: ;Remarks:</t>
  </si>
  <si>
    <t xml:space="preserve">SJAMS0115/25</t>
  </si>
  <si>
    <t xml:space="preserve">AMSLI00106/25</t>
  </si>
  <si>
    <t xml:space="preserve">NVOIMP Against the IMP BOL - CSDSHA033392; Customer Ref: ;Remarks:</t>
  </si>
  <si>
    <t xml:space="preserve">SJAMS0116/25</t>
  </si>
  <si>
    <t xml:space="preserve">AMSLI00107/25</t>
  </si>
  <si>
    <t xml:space="preserve">NVOIMP Against the IMP BOL - CSDSHA033395; Customer Ref: ;Remarks:</t>
  </si>
  <si>
    <t xml:space="preserve">SJAMS0118/25</t>
  </si>
  <si>
    <t xml:space="preserve">AMSLI00109/25</t>
  </si>
  <si>
    <t xml:space="preserve">NVOIMP Against the IMP BOL - CSDSHA033397; Customer Ref: ;Remarks:</t>
  </si>
  <si>
    <t xml:space="preserve">SJAMS0121/25</t>
  </si>
  <si>
    <t xml:space="preserve">AMSLI00112/25</t>
  </si>
  <si>
    <t xml:space="preserve">NVOIMP Against the IMP BOL - CSDSHA033400; Customer Ref: ;Remarks:</t>
  </si>
  <si>
    <t xml:space="preserve">SJAMS0351/25</t>
  </si>
  <si>
    <t xml:space="preserve">AMSLI00339/25</t>
  </si>
  <si>
    <t xml:space="preserve">NVOIMP Against the IMP BOL - CSDSHA032566; Customer Ref: ;Remarks:</t>
  </si>
  <si>
    <t xml:space="preserve">SJAMS0363/25</t>
  </si>
  <si>
    <t xml:space="preserve">AMSLI00351/25</t>
  </si>
  <si>
    <t xml:space="preserve">NVOIMP Against the IMP BOL - CSDSHA032919; Customer Ref: ;Remarks:</t>
  </si>
  <si>
    <t xml:space="preserve">SJAMS0385/25</t>
  </si>
  <si>
    <t xml:space="preserve">AMSLI00372/25</t>
  </si>
  <si>
    <t xml:space="preserve">NVOIMP Against the IMP BOL - CSDSHA033087; Customer Ref: ;Remarks:</t>
  </si>
  <si>
    <t xml:space="preserve">SJAMS0415/25</t>
  </si>
  <si>
    <t xml:space="preserve">AMSLI00401/25</t>
  </si>
  <si>
    <t xml:space="preserve">SJAMS0015/25</t>
  </si>
  <si>
    <t xml:space="preserve">AMSLI00006/25</t>
  </si>
  <si>
    <t xml:space="preserve">NVOIMP Against the IMP BOL - CSDSHA032577; Customer Ref: ;Remarks:</t>
  </si>
  <si>
    <t xml:space="preserve">SJAMS0016/25</t>
  </si>
  <si>
    <t xml:space="preserve">AMSLI00007/25</t>
  </si>
  <si>
    <t xml:space="preserve">NVOIMP Against the IMP BOL - CSDSHA032588; Customer Ref: ;Remarks:</t>
  </si>
  <si>
    <t xml:space="preserve">SJAMS0017/25</t>
  </si>
  <si>
    <t xml:space="preserve">AMSLI00008/25</t>
  </si>
  <si>
    <t xml:space="preserve">NVOIMP Against the IMP BOL - CSDSHA032595; Customer Ref: ;Remarks:</t>
  </si>
  <si>
    <t xml:space="preserve">SJAMS0022/25</t>
  </si>
  <si>
    <t xml:space="preserve">AMSLI00013/25</t>
  </si>
  <si>
    <t xml:space="preserve">NVOIMP Against the IMP BOL - CSDSHA032643; Customer Ref: ;Remarks:</t>
  </si>
  <si>
    <t xml:space="preserve">SJAMS0026/25</t>
  </si>
  <si>
    <t xml:space="preserve">AMSLI00017/25</t>
  </si>
  <si>
    <t xml:space="preserve">NVOIMP Against the IMP BOL - CSDSHA032647; Customer Ref: ;Remarks:</t>
  </si>
  <si>
    <t xml:space="preserve">SJAMS0027/25</t>
  </si>
  <si>
    <t xml:space="preserve">AMSLI00018/25</t>
  </si>
  <si>
    <t xml:space="preserve">NVOIMP Against the IMP BOL - CSDSHA032646; Customer Ref: ;Remarks:</t>
  </si>
  <si>
    <t xml:space="preserve">SJAMS0028/25</t>
  </si>
  <si>
    <t xml:space="preserve">AMSLI00019/25</t>
  </si>
  <si>
    <t xml:space="preserve">NVOIMP Against the IMP BOL - CSDSHA032660; Customer Ref: ;Remarks:</t>
  </si>
  <si>
    <t xml:space="preserve">SJAMS0029/25</t>
  </si>
  <si>
    <t xml:space="preserve">AMSLI00020/25</t>
  </si>
  <si>
    <t xml:space="preserve">NVOIMP Against the IMP BOL - CSDSHA032661; Customer Ref: ;Remarks:</t>
  </si>
  <si>
    <t xml:space="preserve">SJAMS0030/25</t>
  </si>
  <si>
    <t xml:space="preserve">AMSLI00021/25</t>
  </si>
  <si>
    <t xml:space="preserve">NVOIMP Against the IMP BOL - CSDSHA032662; Customer Ref: ;Remarks:</t>
  </si>
  <si>
    <t xml:space="preserve">SJAMS0031/25</t>
  </si>
  <si>
    <t xml:space="preserve">AMSLI00022/25</t>
  </si>
  <si>
    <t xml:space="preserve">NVOIMP Against the IMP BOL - CSDSHA032688; Customer Ref: ;Remarks:</t>
  </si>
  <si>
    <t xml:space="preserve">SJAMS0035/25</t>
  </si>
  <si>
    <t xml:space="preserve">AMSLI00026/25</t>
  </si>
  <si>
    <t xml:space="preserve">SJAMS0036/25</t>
  </si>
  <si>
    <t xml:space="preserve">AMSLI00027/25</t>
  </si>
  <si>
    <t xml:space="preserve">NVOIMP Against the IMP BOL - CSDSHA032729; Customer Ref: ;Remarks:</t>
  </si>
  <si>
    <t xml:space="preserve">SJAMS0037/25</t>
  </si>
  <si>
    <t xml:space="preserve">AMSLI00028/25</t>
  </si>
  <si>
    <t xml:space="preserve">NVOIMP Against the IMP BOL - CSDSHA032740; Customer Ref: ;Remarks:</t>
  </si>
  <si>
    <t xml:space="preserve">SJAMS0038/25</t>
  </si>
  <si>
    <t xml:space="preserve">AMSLI00029/25</t>
  </si>
  <si>
    <t xml:space="preserve">NVOIMP Against the IMP BOL - CSDSHA032751; Customer Ref: ;Remarks:</t>
  </si>
  <si>
    <t xml:space="preserve">SJAMS0039/25</t>
  </si>
  <si>
    <t xml:space="preserve">AMSLI00030/25</t>
  </si>
  <si>
    <t xml:space="preserve">NVOIMP Against the IMP BOL - CSDSHA032752; Customer Ref: ;Remarks:</t>
  </si>
  <si>
    <t xml:space="preserve">SJAMS0041/25</t>
  </si>
  <si>
    <t xml:space="preserve">AMSLI00032/25</t>
  </si>
  <si>
    <t xml:space="preserve">NVOIMP Against the IMP BOL - CSDSHA032769; Customer Ref: ;Remarks:</t>
  </si>
  <si>
    <t xml:space="preserve">SJAMS0042/25</t>
  </si>
  <si>
    <t xml:space="preserve">AMSLI00033/25</t>
  </si>
  <si>
    <t xml:space="preserve">NVOIMP Against the IMP BOL - CSDSHA032790; Customer Ref: ;Remarks:</t>
  </si>
  <si>
    <t xml:space="preserve">SJAMS0043/25</t>
  </si>
  <si>
    <t xml:space="preserve">AMSLI00034/25</t>
  </si>
  <si>
    <t xml:space="preserve">NVOIMP Against the IMP BOL - CSDSHA032799; Customer Ref: ;Remarks:</t>
  </si>
  <si>
    <t xml:space="preserve">SJAMS0044/25</t>
  </si>
  <si>
    <t xml:space="preserve">AMSLI00035/25</t>
  </si>
  <si>
    <t xml:space="preserve">NVOIMP Against the IMP BOL - CSDSHA032844; Customer Ref: ;Remarks:</t>
  </si>
  <si>
    <t xml:space="preserve">SJAMS0045/25</t>
  </si>
  <si>
    <t xml:space="preserve">AMSLI00036/25</t>
  </si>
  <si>
    <t xml:space="preserve">NVOIMP Against the IMP BOL - CSDSHA032845; Customer Ref: ;Remarks:</t>
  </si>
  <si>
    <t xml:space="preserve">SJAMS0047/25</t>
  </si>
  <si>
    <t xml:space="preserve">AMSLI00038/25</t>
  </si>
  <si>
    <t xml:space="preserve">NVOIMP Against the IMP BOL - CSDSHA032847; Customer Ref: ;Remarks:</t>
  </si>
  <si>
    <t xml:space="preserve">SJAMS0049/25</t>
  </si>
  <si>
    <t xml:space="preserve">AMSLI00040/25</t>
  </si>
  <si>
    <t xml:space="preserve">NVOIMP Against the IMP BOL - CSDSHA032859; Customer Ref: ;Remarks:</t>
  </si>
  <si>
    <t xml:space="preserve">SJAMS0050/25</t>
  </si>
  <si>
    <t xml:space="preserve">AMSLI00041/25</t>
  </si>
  <si>
    <t xml:space="preserve">NVOIMP Against the IMP BOL - CSDSHA032876; Customer Ref: ;Remarks:</t>
  </si>
  <si>
    <t xml:space="preserve">SJAMS0051/25</t>
  </si>
  <si>
    <t xml:space="preserve">AMSLI00042/25</t>
  </si>
  <si>
    <t xml:space="preserve">NVOIMP Against the IMP BOL - CSDSHA032877; Customer Ref: ;Remarks:</t>
  </si>
  <si>
    <t xml:space="preserve">SJAMS0052/25</t>
  </si>
  <si>
    <t xml:space="preserve">AMSLI00043/25</t>
  </si>
  <si>
    <t xml:space="preserve">NVOIMP Against the IMP BOL - CSDSHA032878; Customer Ref: ;Remarks:</t>
  </si>
  <si>
    <t xml:space="preserve">SJAMS0053/25</t>
  </si>
  <si>
    <t xml:space="preserve">AMSLI00044/25</t>
  </si>
  <si>
    <t xml:space="preserve">NVOIMP Against the IMP BOL - CSDSHA032879; Customer Ref: ;Remarks:</t>
  </si>
  <si>
    <t xml:space="preserve">SJAMS0054/25</t>
  </si>
  <si>
    <t xml:space="preserve">AMSLI00045/25</t>
  </si>
  <si>
    <t xml:space="preserve">NVOIMP Against the IMP BOL - CSDSHA032880; Customer Ref: ;Remarks:</t>
  </si>
  <si>
    <t xml:space="preserve">SJAMS0055/25</t>
  </si>
  <si>
    <t xml:space="preserve">AMSLI00046/25</t>
  </si>
  <si>
    <t xml:space="preserve">NVOIMP Against the IMP BOL - CSDSHA032881; Customer Ref: ;Remarks:</t>
  </si>
  <si>
    <t xml:space="preserve">SJAMS0056/25</t>
  </si>
  <si>
    <t xml:space="preserve">AMSLI00047/25</t>
  </si>
  <si>
    <t xml:space="preserve">NVOIMP Against the IMP BOL - CSDSHA032890; Customer Ref: ;Remarks:</t>
  </si>
  <si>
    <t xml:space="preserve">SJAMS0061/25</t>
  </si>
  <si>
    <t xml:space="preserve">AMSLI00052/25</t>
  </si>
  <si>
    <t xml:space="preserve">NVOIMP Against the IMP BOL - CSDSHA032957; Customer Ref: ;Remarks:</t>
  </si>
  <si>
    <t xml:space="preserve">SJAMS0064/25</t>
  </si>
  <si>
    <t xml:space="preserve">AMSLI00055/25</t>
  </si>
  <si>
    <t xml:space="preserve">NVOIMP Against the IMP BOL - CSDSHA033015; Customer Ref: ;Remarks:</t>
  </si>
  <si>
    <t xml:space="preserve">SJAMS0068/25</t>
  </si>
  <si>
    <t xml:space="preserve">AMSLI00059/25</t>
  </si>
  <si>
    <t xml:space="preserve">NVOIMP Against the IMP BOL - CSDSHA033020; Customer Ref: ;Remarks:</t>
  </si>
  <si>
    <t xml:space="preserve">SJAMS0072/25</t>
  </si>
  <si>
    <t xml:space="preserve">AMSLI00063/25</t>
  </si>
  <si>
    <t xml:space="preserve">NVOIMP Against the IMP BOL - CSDSHA033049; Customer Ref: ;Remarks:</t>
  </si>
  <si>
    <t xml:space="preserve">SJAMS0074/25</t>
  </si>
  <si>
    <t xml:space="preserve">AMSLI00065/25</t>
  </si>
  <si>
    <t xml:space="preserve">NVOIMP Against the IMP BOL - CSDSHA033051; Customer Ref: ;Remarks:</t>
  </si>
  <si>
    <t xml:space="preserve">SJAMS0075/25</t>
  </si>
  <si>
    <t xml:space="preserve">AMSLI00066/25</t>
  </si>
  <si>
    <t xml:space="preserve">NVOIMP Against the IMP BOL - CSDSHA033052; Customer Ref: ;Remarks:</t>
  </si>
  <si>
    <t xml:space="preserve">SJAMS0076/25</t>
  </si>
  <si>
    <t xml:space="preserve">AMSLI00067/25</t>
  </si>
  <si>
    <t xml:space="preserve">NVOIMP Against the IMP BOL - CSDSHA033053; Customer Ref: ;Remarks:</t>
  </si>
  <si>
    <t xml:space="preserve">SJAMS0077/25</t>
  </si>
  <si>
    <t xml:space="preserve">AMSLI00068/25</t>
  </si>
  <si>
    <t xml:space="preserve">NVOIMP Against the IMP BOL - CSDSHA033055; Customer Ref: ;Remarks:</t>
  </si>
  <si>
    <t xml:space="preserve">SJAMS0078/25</t>
  </si>
  <si>
    <t xml:space="preserve">AMSLI00069/25</t>
  </si>
  <si>
    <t xml:space="preserve">NVOIMP Against the IMP BOL - CSDSHA033056; Customer Ref: ;Remarks:</t>
  </si>
  <si>
    <t xml:space="preserve">SJAMS0079/25</t>
  </si>
  <si>
    <t xml:space="preserve">AMSLI00070/25</t>
  </si>
  <si>
    <t xml:space="preserve">NVOIMP Against the IMP BOL - CSDSHA033057; Customer Ref: ;Remarks:</t>
  </si>
  <si>
    <t xml:space="preserve">SJAMS0080/25</t>
  </si>
  <si>
    <t xml:space="preserve">AMSLI00071/25</t>
  </si>
  <si>
    <t xml:space="preserve">NVOIMP Against the IMP BOL - CSDSHA033058; Customer Ref: ;Remarks:</t>
  </si>
  <si>
    <t xml:space="preserve">SJAMS0081/25</t>
  </si>
  <si>
    <t xml:space="preserve">AMSLI00072/25</t>
  </si>
  <si>
    <t xml:space="preserve">NVOIMP Against the IMP BOL - CSDSHA033060; Customer Ref: ;Remarks:</t>
  </si>
  <si>
    <t xml:space="preserve">SJAMS0082/25</t>
  </si>
  <si>
    <t xml:space="preserve">AMSLI00073/25</t>
  </si>
  <si>
    <t xml:space="preserve">NVOIMP Against the IMP BOL - CSDSHA033062; Customer Ref: ;Remarks:</t>
  </si>
  <si>
    <t xml:space="preserve">SJAMS0083/25</t>
  </si>
  <si>
    <t xml:space="preserve">AMSLI00074/25</t>
  </si>
  <si>
    <t xml:space="preserve">NVOIMP Against the IMP BOL - CSDSHA033073; Customer Ref: ;Remarks:</t>
  </si>
  <si>
    <t xml:space="preserve">SJAMS0084/25</t>
  </si>
  <si>
    <t xml:space="preserve">AMSLI00075/25</t>
  </si>
  <si>
    <t xml:space="preserve">NVOIMP Against the IMP BOL - CSDSHA033110; Customer Ref: ;Remarks:</t>
  </si>
  <si>
    <t xml:space="preserve">SJAMS0085/25</t>
  </si>
  <si>
    <t xml:space="preserve">AMSLI00076/25</t>
  </si>
  <si>
    <t xml:space="preserve">NVOIMP Against the IMP BOL - CSDSHA033111; Customer Ref: ;Remarks:</t>
  </si>
  <si>
    <t xml:space="preserve">SJAMS0088/25</t>
  </si>
  <si>
    <t xml:space="preserve">AMSLI00079/25</t>
  </si>
  <si>
    <t xml:space="preserve">NVOIMP Against the IMP BOL - CSDSHA033167; Customer Ref: ;Remarks:</t>
  </si>
  <si>
    <t xml:space="preserve">SJAMS0090/25</t>
  </si>
  <si>
    <t xml:space="preserve">AMSLI00081/25</t>
  </si>
  <si>
    <t xml:space="preserve">NVOIMP Against the IMP BOL - CSDSHA033170; Customer Ref: ;Remarks:</t>
  </si>
  <si>
    <t xml:space="preserve">SJAMS0091/25</t>
  </si>
  <si>
    <t xml:space="preserve">AMSLI00082/25</t>
  </si>
  <si>
    <t xml:space="preserve">NVOIMP Against the IMP BOL - CSDSHA033172; Customer Ref: ;Remarks:</t>
  </si>
  <si>
    <t xml:space="preserve">SJAMS0092/25</t>
  </si>
  <si>
    <t xml:space="preserve">AMSLI00083/25</t>
  </si>
  <si>
    <t xml:space="preserve">NVOIMP Against the IMP BOL - CSDSHA033178; Customer Ref: ;Remarks:</t>
  </si>
  <si>
    <t xml:space="preserve">SJAMS0093/25</t>
  </si>
  <si>
    <t xml:space="preserve">AMSLI00084/25</t>
  </si>
  <si>
    <t xml:space="preserve">NVOIMP Against the IMP BOL - CSDSHA033186; Customer Ref: ;Remarks:</t>
  </si>
  <si>
    <t xml:space="preserve">SJAMS0095/25</t>
  </si>
  <si>
    <t xml:space="preserve">AMSLI00086/25</t>
  </si>
  <si>
    <t xml:space="preserve">NVOIMP Against the IMP BOL - CSDSHA033226; Customer Ref: ;Remarks:</t>
  </si>
  <si>
    <t xml:space="preserve">SJAMS0099/25</t>
  </si>
  <si>
    <t xml:space="preserve">AMSLI00090/25</t>
  </si>
  <si>
    <t xml:space="preserve">NVOIMP Against the IMP BOL - CSDSHA033271; Customer Ref: ;Remarks:</t>
  </si>
  <si>
    <t xml:space="preserve">SJAMS0100/25</t>
  </si>
  <si>
    <t xml:space="preserve">AMSLI00091/25</t>
  </si>
  <si>
    <t xml:space="preserve">NVOIMP Against the IMP BOL - CSDSHA033272; Customer Ref: ;Remarks:</t>
  </si>
  <si>
    <t xml:space="preserve">SJAMS0101/25</t>
  </si>
  <si>
    <t xml:space="preserve">AMSLI00092/25</t>
  </si>
  <si>
    <t xml:space="preserve">NVOIMP Against the IMP BOL - CSDSHA033273; Customer Ref: ;Remarks:</t>
  </si>
  <si>
    <t xml:space="preserve">SJAMS0102/25</t>
  </si>
  <si>
    <t xml:space="preserve">AMSLI00093/25</t>
  </si>
  <si>
    <t xml:space="preserve">NVOIMP Against the IMP BOL - CSDSHA033278; Customer Ref: ;Remarks:</t>
  </si>
  <si>
    <t xml:space="preserve">SJAMS0103/25</t>
  </si>
  <si>
    <t xml:space="preserve">AMSLI00094/25</t>
  </si>
  <si>
    <t xml:space="preserve">NVOIMP Against the IMP BOL - CSDSHA033281; Customer Ref: ;Remarks:</t>
  </si>
  <si>
    <t xml:space="preserve">SJAMS0104/25</t>
  </si>
  <si>
    <t xml:space="preserve">AMSLI00095/25</t>
  </si>
  <si>
    <t xml:space="preserve">NVOIMP Against the IMP BOL - CSDSHA033283; Customer Ref: ;Remarks:</t>
  </si>
  <si>
    <t xml:space="preserve">SJAMS0106/25</t>
  </si>
  <si>
    <t xml:space="preserve">AMSLI00097/25</t>
  </si>
  <si>
    <t xml:space="preserve">NVOIMP Against the IMP BOL - CSDSHA033298; Customer Ref: ;Remarks:</t>
  </si>
  <si>
    <t xml:space="preserve">SJAMS0108/25</t>
  </si>
  <si>
    <t xml:space="preserve">AMSLI00099/25</t>
  </si>
  <si>
    <t xml:space="preserve">SJAMS0109/25</t>
  </si>
  <si>
    <t xml:space="preserve">AMSLI00100/25</t>
  </si>
  <si>
    <t xml:space="preserve">NVOIMP Against the IMP BOL - CSDSHA033311; Customer Ref: ;Remarks:</t>
  </si>
  <si>
    <t xml:space="preserve">SJAMS0110/25</t>
  </si>
  <si>
    <t xml:space="preserve">AMSLI00101/25</t>
  </si>
  <si>
    <t xml:space="preserve">NVOIMP Against the IMP BOL - CSDSHA033312; Customer Ref: ;Remarks:</t>
  </si>
  <si>
    <t xml:space="preserve">SJAMS0112/25</t>
  </si>
  <si>
    <t xml:space="preserve">AMSLI00103/25</t>
  </si>
  <si>
    <t xml:space="preserve">NVOIMP Against the IMP BOL - CSDSHA033389; Customer Ref: ;Remarks:</t>
  </si>
  <si>
    <t xml:space="preserve">SJAMS0113/25</t>
  </si>
  <si>
    <t xml:space="preserve">AMSLI00104/25</t>
  </si>
  <si>
    <t xml:space="preserve">NVOIMP Against the IMP BOL - CSDSHA033390; Customer Ref: ;Remarks:</t>
  </si>
  <si>
    <t xml:space="preserve">SJAMS0117/25</t>
  </si>
  <si>
    <t xml:space="preserve">AMSLI00108/25</t>
  </si>
  <si>
    <t xml:space="preserve">SJAMS0119/25</t>
  </si>
  <si>
    <t xml:space="preserve">AMSLI00110/25</t>
  </si>
  <si>
    <t xml:space="preserve">NVOIMP Against the IMP BOL - CSDSHA033398; Customer Ref: ;Remarks:</t>
  </si>
  <si>
    <t xml:space="preserve">SJAMS0120/25</t>
  </si>
  <si>
    <t xml:space="preserve">AMSLI00111/25</t>
  </si>
  <si>
    <t xml:space="preserve">NVOIMP Against the IMP BOL - CSDSHA033399; Customer Ref: ;Remarks:</t>
  </si>
  <si>
    <t xml:space="preserve">SJAMS0128/25</t>
  </si>
  <si>
    <t xml:space="preserve">AMSLI00119/25</t>
  </si>
  <si>
    <t xml:space="preserve">NVOIMP Against the IMP BOL - CSDSHA032772; Customer Ref: ;Remarks:</t>
  </si>
  <si>
    <t xml:space="preserve">SJAMS0129/25</t>
  </si>
  <si>
    <t xml:space="preserve">AMSLI00120/25</t>
  </si>
  <si>
    <t xml:space="preserve">NVOIMP Against the IMP BOL - CSDSHA032793; Customer Ref: ;Remarks:</t>
  </si>
  <si>
    <t xml:space="preserve">SJAMS0130/25</t>
  </si>
  <si>
    <t xml:space="preserve">AMSLI00121/25</t>
  </si>
  <si>
    <t xml:space="preserve">NVOIMP Against the IMP BOL - CSDSHA032810; Customer Ref: ;Remarks:</t>
  </si>
  <si>
    <t xml:space="preserve">SJAMS0131/25</t>
  </si>
  <si>
    <t xml:space="preserve">AMSLI00122/25</t>
  </si>
  <si>
    <t xml:space="preserve">NVOIMP Against the IMP BOL - CSDSHA032812; Customer Ref: ;Remarks:</t>
  </si>
  <si>
    <t xml:space="preserve">SJAMS0132/25</t>
  </si>
  <si>
    <t xml:space="preserve">AMSLI00123/25</t>
  </si>
  <si>
    <t xml:space="preserve">NVOIMP Against the IMP BOL - CSDSHA032813; Customer Ref: ;Remarks:</t>
  </si>
  <si>
    <t xml:space="preserve">SJAMS0133/25</t>
  </si>
  <si>
    <t xml:space="preserve">AMSLI00124/25</t>
  </si>
  <si>
    <t xml:space="preserve">NVOIMP Against the IMP BOL - CSDSHA032814; Customer Ref: ;Remarks:</t>
  </si>
  <si>
    <t xml:space="preserve">SJAMS0135/25</t>
  </si>
  <si>
    <t xml:space="preserve">AMSLI00126/25</t>
  </si>
  <si>
    <t xml:space="preserve">NVOIMP Against the IMP BOL - CSDSHA032817; Customer Ref: ;Remarks:</t>
  </si>
  <si>
    <t xml:space="preserve">SJAMS0355/25</t>
  </si>
  <si>
    <t xml:space="preserve">AMSLI00343/25</t>
  </si>
  <si>
    <t xml:space="preserve">SJAMS0357/25</t>
  </si>
  <si>
    <t xml:space="preserve">AMSLI00345/25</t>
  </si>
  <si>
    <t xml:space="preserve">NVOIMP Against the IMP BOL - CSDSHA032852; Customer Ref: ;Remarks:</t>
  </si>
  <si>
    <t xml:space="preserve">SJAMS0358/25</t>
  </si>
  <si>
    <t xml:space="preserve">AMSLI00346/25</t>
  </si>
  <si>
    <t xml:space="preserve">NVOIMP Against the IMP BOL - CSDSHA032853; Customer Ref: ;Remarks:</t>
  </si>
  <si>
    <t xml:space="preserve">SJAMS0359/25</t>
  </si>
  <si>
    <t xml:space="preserve">AMSLI00347/25</t>
  </si>
  <si>
    <t xml:space="preserve">NVOIMP Against the IMP BOL - CSDSHA032856; Customer Ref: ;Remarks:</t>
  </si>
  <si>
    <t xml:space="preserve">SJAMS0360/25</t>
  </si>
  <si>
    <t xml:space="preserve">AMSLI00348/25</t>
  </si>
  <si>
    <t xml:space="preserve">NVOIMP Against the IMP BOL - CSDSHA032862; Customer Ref: ;Remarks:</t>
  </si>
  <si>
    <t xml:space="preserve">SJAMS0361/25</t>
  </si>
  <si>
    <t xml:space="preserve">AMSLI00349/25</t>
  </si>
  <si>
    <t xml:space="preserve">SJAMS0365/25</t>
  </si>
  <si>
    <t xml:space="preserve">AMSLI00353/25</t>
  </si>
  <si>
    <t xml:space="preserve">NVOIMP Against the IMP BOL - CSDSHA032931; Customer Ref: ;Remarks:</t>
  </si>
  <si>
    <t xml:space="preserve">SJAMS0367/25</t>
  </si>
  <si>
    <t xml:space="preserve">AMSLI00354/25</t>
  </si>
  <si>
    <t xml:space="preserve">NVOIMP Against the IMP BOL - CSDSHA032933; Customer Ref: ;Remarks:</t>
  </si>
  <si>
    <t xml:space="preserve">SJAMS0373/25</t>
  </si>
  <si>
    <t xml:space="preserve">AMSLI00360/25</t>
  </si>
  <si>
    <t xml:space="preserve">NVOIMP Against the IMP BOL - CSDSHA032989; Customer Ref: ;Remarks:</t>
  </si>
  <si>
    <t xml:space="preserve">SJAMS0375/25</t>
  </si>
  <si>
    <t xml:space="preserve">AMSLI00362/25</t>
  </si>
  <si>
    <t xml:space="preserve">NVOIMP Against the IMP BOL - CSDSHA033003; Customer Ref: ;Remarks:</t>
  </si>
  <si>
    <t xml:space="preserve">SJAMS0378/25</t>
  </si>
  <si>
    <t xml:space="preserve">AMSLI00365/25</t>
  </si>
  <si>
    <t xml:space="preserve">SJAMS0382/25</t>
  </si>
  <si>
    <t xml:space="preserve">AMSLI00369/25</t>
  </si>
  <si>
    <t xml:space="preserve">SJAMS0383/25</t>
  </si>
  <si>
    <t xml:space="preserve">AMSLI00370/25</t>
  </si>
  <si>
    <t xml:space="preserve">NVOIMP Against the IMP BOL - CSDSHA033085; Customer Ref: ;Remarks:</t>
  </si>
  <si>
    <t xml:space="preserve">SJAMS0387/25</t>
  </si>
  <si>
    <t xml:space="preserve">AMSLI00374/25</t>
  </si>
  <si>
    <t xml:space="preserve">NVOIMP Against the IMP BOL - CSDSHA033090; Customer Ref: ;Remarks:</t>
  </si>
  <si>
    <t xml:space="preserve">SJAMS0388/25</t>
  </si>
  <si>
    <t xml:space="preserve">AMSLI00375/25</t>
  </si>
  <si>
    <t xml:space="preserve">SJAMS0390/25</t>
  </si>
  <si>
    <t xml:space="preserve">AMSLI00377/25</t>
  </si>
  <si>
    <t xml:space="preserve">NVOIMP Against the IMP BOL - CSDSHA033144; Customer Ref: ;Remarks:</t>
  </si>
  <si>
    <t xml:space="preserve">SJAMS0391/25</t>
  </si>
  <si>
    <t xml:space="preserve">AMSLI00378/25</t>
  </si>
  <si>
    <t xml:space="preserve">NVOIMP Against the IMP BOL - CSDSHA033145; Customer Ref: ;Remarks:</t>
  </si>
  <si>
    <t xml:space="preserve">SJAMS0395/25</t>
  </si>
  <si>
    <t xml:space="preserve">AMSLI00382/25</t>
  </si>
  <si>
    <t xml:space="preserve">NVOIMP Against the IMP BOL - CSDSHA033232; Customer Ref: ;Remarks:</t>
  </si>
  <si>
    <t xml:space="preserve">SJAMS0397/25</t>
  </si>
  <si>
    <t xml:space="preserve">AMSLI00384/25</t>
  </si>
  <si>
    <t xml:space="preserve">NVOIMP Against the IMP BOL - CSDSHA033247; Customer Ref: ;Remarks:</t>
  </si>
  <si>
    <t xml:space="preserve">SJAMS0400/25</t>
  </si>
  <si>
    <t xml:space="preserve">AMSLI00387/25</t>
  </si>
  <si>
    <t xml:space="preserve">SJAMS0403/25</t>
  </si>
  <si>
    <t xml:space="preserve">AMSLI00390/25</t>
  </si>
  <si>
    <t xml:space="preserve">SJAMS0404/25</t>
  </si>
  <si>
    <t xml:space="preserve">AMSLI00391/25</t>
  </si>
  <si>
    <t xml:space="preserve">NVOIMP Against the IMP BOL - CSDSHA032811; Customer Ref: ;Remarks:</t>
  </si>
  <si>
    <t xml:space="preserve">SJAMS0406/25</t>
  </si>
  <si>
    <t xml:space="preserve">AMSLI00393/25</t>
  </si>
  <si>
    <t xml:space="preserve">NVOIMP Against the IMP BOL - CSDSHA032969; Customer Ref: ;Remarks:</t>
  </si>
  <si>
    <t xml:space="preserve">SJAMS0407/25</t>
  </si>
  <si>
    <t xml:space="preserve">AMSLI00394/25</t>
  </si>
  <si>
    <t xml:space="preserve">NVOIMP Against the IMP BOL - CSDSHA033287; Customer Ref: ;Remarks:</t>
  </si>
  <si>
    <t xml:space="preserve">SJAMS0408/25</t>
  </si>
  <si>
    <t xml:space="preserve">AMSLI00395/25</t>
  </si>
  <si>
    <t xml:space="preserve">NVOIMP Against the IMP BOL - CSDSHA033290; Customer Ref: ;Remarks:</t>
  </si>
  <si>
    <t xml:space="preserve">SJAMS0409/25</t>
  </si>
  <si>
    <t xml:space="preserve">AMSLI00396/25</t>
  </si>
  <si>
    <t xml:space="preserve">NVOIMP Against the IMP BOL - CSDSHA033317; Customer Ref: ;Remarks:</t>
  </si>
  <si>
    <t xml:space="preserve">SJAMS0416/25</t>
  </si>
  <si>
    <t xml:space="preserve">AMSLI00402/25</t>
  </si>
  <si>
    <t xml:space="preserve">NVOIMP Against the IMP BOL - CSDSHA033542; Customer Ref: ;Remarks:</t>
  </si>
  <si>
    <t xml:space="preserve">SJAMS0417/25</t>
  </si>
  <si>
    <t xml:space="preserve">AMSLI00403/25</t>
  </si>
  <si>
    <t xml:space="preserve">NVOIMP Against the IMP BOL - CSDSHA033543; Customer Ref: ;Remarks:</t>
  </si>
  <si>
    <t xml:space="preserve">SJAMS0012/25</t>
  </si>
  <si>
    <t xml:space="preserve">AMSLI00004/25</t>
  </si>
  <si>
    <t xml:space="preserve">NVOIMP Against the IMP BOL - CSDSHA032564; Customer Ref: ;Remarks:</t>
  </si>
  <si>
    <t xml:space="preserve">SJAMS0073/25</t>
  </si>
  <si>
    <t xml:space="preserve">AMSLI00064/25</t>
  </si>
  <si>
    <t xml:space="preserve">NVOIMP Against the IMP BOL - CSDSHA033050; Customer Ref: ;Remarks:</t>
  </si>
  <si>
    <t xml:space="preserve">SJAMS0098/25</t>
  </si>
  <si>
    <t xml:space="preserve">AMSLI00089/25</t>
  </si>
  <si>
    <t xml:space="preserve">NVOIMP Against the IMP BOL - CSDSHA033270; Customer Ref: ;Remarks:</t>
  </si>
  <si>
    <t xml:space="preserve">SJAMS0122/25</t>
  </si>
  <si>
    <t xml:space="preserve">AMSLI00113/25</t>
  </si>
  <si>
    <t xml:space="preserve">NVOIMP Against the IMP BOL - CSDSHA032692; Customer Ref: ;Remarks:</t>
  </si>
  <si>
    <t xml:space="preserve">SJAMS0123/25</t>
  </si>
  <si>
    <t xml:space="preserve">AMSLI00114/25</t>
  </si>
  <si>
    <t xml:space="preserve">NVOIMP Against the IMP BOL - CSDSHA032693; Customer Ref: ;Remarks:</t>
  </si>
  <si>
    <t xml:space="preserve">SJAMS0125/25</t>
  </si>
  <si>
    <t xml:space="preserve">AMSLI00116/25</t>
  </si>
  <si>
    <t xml:space="preserve">NVOIMP Against the IMP BOL - CSDSHA032723; Customer Ref: ;Remarks:</t>
  </si>
  <si>
    <t xml:space="preserve">SJAMS0126/25</t>
  </si>
  <si>
    <t xml:space="preserve">AMSLI00117/25</t>
  </si>
  <si>
    <t xml:space="preserve">NVOIMP Against the IMP BOL - CSDSHA032736; Customer Ref: ;Remarks:</t>
  </si>
  <si>
    <t xml:space="preserve">SJAMS0352/25</t>
  </si>
  <si>
    <t xml:space="preserve">AMSLI00340/25</t>
  </si>
  <si>
    <t xml:space="preserve">SJAMS0353/25</t>
  </si>
  <si>
    <t xml:space="preserve">AMSLI00341/25</t>
  </si>
  <si>
    <t xml:space="preserve">NVOIMP Against the IMP BOL - CSDSHA032833; Customer Ref: ;Remarks:</t>
  </si>
  <si>
    <t xml:space="preserve">SJAMS0356/25</t>
  </si>
  <si>
    <t xml:space="preserve">AMSLI00344/25</t>
  </si>
  <si>
    <t xml:space="preserve">NVOIMP Against the IMP BOL - CSDSHA032851; Customer Ref: ;Remarks:</t>
  </si>
  <si>
    <t xml:space="preserve">SJAMS0369/25</t>
  </si>
  <si>
    <t xml:space="preserve">AMSLI00356/25</t>
  </si>
  <si>
    <t xml:space="preserve">NVOIMP Against the IMP BOL - CSDSHA032936; Customer Ref: ;Remarks:</t>
  </si>
  <si>
    <t xml:space="preserve">SJAMS0372/25</t>
  </si>
  <si>
    <t xml:space="preserve">AMSLI00359/25</t>
  </si>
  <si>
    <t xml:space="preserve">NVOIMP Against the IMP BOL - CSDSHA032978; Customer Ref: ;Remarks:</t>
  </si>
  <si>
    <t xml:space="preserve">SJAMS0377/25</t>
  </si>
  <si>
    <t xml:space="preserve">AMSLI00364/25</t>
  </si>
  <si>
    <t xml:space="preserve">NVOIMP Against the IMP BOL - CSDSHA033031; Customer Ref: ;Remarks:</t>
  </si>
  <si>
    <t xml:space="preserve">SJAMS0381/25</t>
  </si>
  <si>
    <t xml:space="preserve">AMSLI00368/25</t>
  </si>
  <si>
    <t xml:space="preserve">NVOIMP Against the IMP BOL - CSDSHA033076; Customer Ref: ;Remarks:</t>
  </si>
  <si>
    <t xml:space="preserve">SJAMS0384/25</t>
  </si>
  <si>
    <t xml:space="preserve">AMSLI00371/25</t>
  </si>
  <si>
    <t xml:space="preserve">NVOIMP Against the IMP BOL - CSDSHA033086; Customer Ref: ;Remarks:</t>
  </si>
  <si>
    <t xml:space="preserve">SJAMS0386/25</t>
  </si>
  <si>
    <t xml:space="preserve">AMSLI00373/25</t>
  </si>
  <si>
    <t xml:space="preserve">SJAMS0394/25</t>
  </si>
  <si>
    <t xml:space="preserve">AMSLI00381/25</t>
  </si>
  <si>
    <t xml:space="preserve">NVOIMP Against the IMP BOL - CSDSHA033187; Customer Ref: ;Remarks:</t>
  </si>
  <si>
    <t xml:space="preserve">SJAMS0398/25</t>
  </si>
  <si>
    <t xml:space="preserve">AMSLI00385/25</t>
  </si>
  <si>
    <t xml:space="preserve">NVOIMP Against the IMP BOL - CSDSHA033255; Customer Ref: ;Remarks:</t>
  </si>
  <si>
    <t xml:space="preserve">SJAMS0405/25</t>
  </si>
  <si>
    <t xml:space="preserve">AMSLI00392/25</t>
  </si>
  <si>
    <t xml:space="preserve">NVOIMP Against the IMP BOL - CSDSHA032863; Customer Ref: ;Remarks:</t>
  </si>
  <si>
    <t xml:space="preserve">SJAMS0412/25</t>
  </si>
  <si>
    <t xml:space="preserve">AMSLI00398/25</t>
  </si>
  <si>
    <t xml:space="preserve">NVOIMP Against the IMP BOL - CSDSHA033318; Customer Ref: ;Remarks:</t>
  </si>
  <si>
    <t xml:space="preserve">SJAMS0418/25</t>
  </si>
  <si>
    <t xml:space="preserve">AMSLI00404/25</t>
  </si>
  <si>
    <t xml:space="preserve">NVOIMP Against the IMP BOL - CSDSHA033553; Customer Ref: ;Remarks:</t>
  </si>
  <si>
    <t xml:space="preserve">SJAMS0419/25</t>
  </si>
  <si>
    <t xml:space="preserve">AMSLI00405/25</t>
  </si>
  <si>
    <t xml:space="preserve">NVOIMP Against the IMP BOL - CSDSHA033554; Customer Ref: ;Remarks:</t>
  </si>
  <si>
    <t xml:space="preserve">SJAMS0420/25</t>
  </si>
  <si>
    <t xml:space="preserve">AMSLI00406/25</t>
  </si>
  <si>
    <t xml:space="preserve">SJAMS0421/25</t>
  </si>
  <si>
    <t xml:space="preserve">AMSLI00407/25</t>
  </si>
  <si>
    <t xml:space="preserve">NVOIMP Against the IMP BOL - CSDSHA033567; Customer Ref: ;Remarks:</t>
  </si>
  <si>
    <t xml:space="preserve">SJAMS0020/25</t>
  </si>
  <si>
    <t xml:space="preserve">AMSLI00011/25</t>
  </si>
  <si>
    <t xml:space="preserve">NVOIMP Against the IMP BOL - CSDSHA032615; Customer Ref: ;Remarks:</t>
  </si>
  <si>
    <t xml:space="preserve">SJAMS0034/25</t>
  </si>
  <si>
    <t xml:space="preserve">AMSLI00025/25</t>
  </si>
  <si>
    <t xml:space="preserve">NVOIMP Against the IMP BOL - CSDSHA032696; Customer Ref: ;Remarks:</t>
  </si>
  <si>
    <t xml:space="preserve">SJAMS0048/25</t>
  </si>
  <si>
    <t xml:space="preserve">AMSLI00039/25</t>
  </si>
  <si>
    <t xml:space="preserve">NVOIMP Against the IMP BOL - CSDSHA032848; Customer Ref: ;Remarks:</t>
  </si>
  <si>
    <t xml:space="preserve">SJAMS0107/25</t>
  </si>
  <si>
    <t xml:space="preserve">AMSLI00098/25</t>
  </si>
  <si>
    <t xml:space="preserve">NVOIMP Against the IMP BOL - CSDSHA033306; Customer Ref: ;Remarks:</t>
  </si>
  <si>
    <t xml:space="preserve">SJAMS0127/25</t>
  </si>
  <si>
    <t xml:space="preserve">AMSLI00118/25</t>
  </si>
  <si>
    <t xml:space="preserve">NVOIMP Against the IMP BOL - CSDSHA032750; Customer Ref: ;Remarks:</t>
  </si>
  <si>
    <t xml:space="preserve">SJAMS0354/25</t>
  </si>
  <si>
    <t xml:space="preserve">AMSLI00342/25</t>
  </si>
  <si>
    <t xml:space="preserve">NVOIMP Against the IMP BOL - CSDSHA032834; Customer Ref: ;Remarks:</t>
  </si>
  <si>
    <t xml:space="preserve">SJAMS0046/25</t>
  </si>
  <si>
    <t xml:space="preserve">AMSLI00037/25</t>
  </si>
  <si>
    <t xml:space="preserve">NVOIMP Against the IMP BOL - CSDSHA032846; Customer Ref: ;Remarks:</t>
  </si>
  <si>
    <t xml:space="preserve">SJAMS0057/25</t>
  </si>
  <si>
    <t xml:space="preserve">AMSLI00048/25</t>
  </si>
  <si>
    <t xml:space="preserve">SJAMS0086/25</t>
  </si>
  <si>
    <t xml:space="preserve">AMSLI00077/25</t>
  </si>
  <si>
    <t xml:space="preserve">NVOIMP Against the IMP BOL - CSDSHA033113; Customer Ref: ;Remarks:</t>
  </si>
  <si>
    <t xml:space="preserve">SJAMS0087/25</t>
  </si>
  <si>
    <t xml:space="preserve">AMSLI00078/25</t>
  </si>
  <si>
    <t xml:space="preserve">NVOIMP Against the IMP BOL - CSDSHA033117; Customer Ref: ;Remarks:</t>
  </si>
  <si>
    <t xml:space="preserve">SJAMS0124/25</t>
  </si>
  <si>
    <t xml:space="preserve">AMSLI00115/25</t>
  </si>
  <si>
    <t xml:space="preserve">SJAMS0134/25</t>
  </si>
  <si>
    <t xml:space="preserve">AMSLI00125/25</t>
  </si>
  <si>
    <t xml:space="preserve">NVOIMP Against the IMP BOL - CSDSHA032816; Customer Ref: ;Remarks:</t>
  </si>
  <si>
    <t xml:space="preserve">SJAMS0350/25</t>
  </si>
  <si>
    <t xml:space="preserve">AMSLI00338/25</t>
  </si>
  <si>
    <t xml:space="preserve">NVOIMP Against the IMP BOL - CSDSHA032783; Customer Ref: ;Remarks:</t>
  </si>
  <si>
    <t xml:space="preserve">SJAMS0362/25</t>
  </si>
  <si>
    <t xml:space="preserve">AMSLI00350/25</t>
  </si>
  <si>
    <t xml:space="preserve">NVOIMP Against the IMP BOL - CSDSHA032912; Customer Ref: ;Remarks:</t>
  </si>
  <si>
    <t xml:space="preserve">SJAMS0364/25</t>
  </si>
  <si>
    <t xml:space="preserve">AMSLI00352/25</t>
  </si>
  <si>
    <t xml:space="preserve">SJAMS0368/25</t>
  </si>
  <si>
    <t xml:space="preserve">AMSLI00355/25</t>
  </si>
  <si>
    <t xml:space="preserve">NVOIMP Against the IMP BOL - CSDSHA032934; Customer Ref: ;Remarks:</t>
  </si>
  <si>
    <t xml:space="preserve">SJAMS0370/25</t>
  </si>
  <si>
    <t xml:space="preserve">AMSLI00357/25</t>
  </si>
  <si>
    <t xml:space="preserve">NVOIMP Against the IMP BOL - CSDSHA032966; Customer Ref: ;Remarks:</t>
  </si>
  <si>
    <t xml:space="preserve">SJAMS0371/25</t>
  </si>
  <si>
    <t xml:space="preserve">AMSLI00358/25</t>
  </si>
  <si>
    <t xml:space="preserve">NVOIMP Against the IMP BOL - CSDSHA032977; Customer Ref: ;Remarks:</t>
  </si>
  <si>
    <t xml:space="preserve">SJAMS0374/25</t>
  </si>
  <si>
    <t xml:space="preserve">AMSLI00361/25</t>
  </si>
  <si>
    <t xml:space="preserve">NVOIMP Against the IMP BOL - CSDSHA032996; Customer Ref: ;Remarks:</t>
  </si>
  <si>
    <t xml:space="preserve">SJAMS0376/25</t>
  </si>
  <si>
    <t xml:space="preserve">AMSLI00363/25</t>
  </si>
  <si>
    <t xml:space="preserve">NVOIMP Against the IMP BOL - CSDSHA033030; Customer Ref: ;Remarks:</t>
  </si>
  <si>
    <t xml:space="preserve">SJAMS0379/25</t>
  </si>
  <si>
    <t xml:space="preserve">AMSLI00366/25</t>
  </si>
  <si>
    <t xml:space="preserve">NVOIMP Against the IMP BOL - CSDSHA033033; Customer Ref: ;Remarks:</t>
  </si>
  <si>
    <t xml:space="preserve">SJAMS0389/25</t>
  </si>
  <si>
    <t xml:space="preserve">AMSLI00376/25</t>
  </si>
  <si>
    <t xml:space="preserve">NVOIMP Against the IMP BOL - CSDSHA033093; Customer Ref: ;Remarks:</t>
  </si>
  <si>
    <t xml:space="preserve">SJAMS0392/25</t>
  </si>
  <si>
    <t xml:space="preserve">AMSLI00379/25</t>
  </si>
  <si>
    <t xml:space="preserve">NVOIMP Against the IMP BOL - CSDSHA033146; Customer Ref: ;Remarks:</t>
  </si>
  <si>
    <t xml:space="preserve">SJAMS0393/25</t>
  </si>
  <si>
    <t xml:space="preserve">AMSLI00380/25</t>
  </si>
  <si>
    <t xml:space="preserve">SJAMS0399/25</t>
  </si>
  <si>
    <t xml:space="preserve">AMSLI00386/25</t>
  </si>
  <si>
    <t xml:space="preserve">NVOIMP Against the IMP BOL - CSDSHA033256; Customer Ref: ;Remarks:</t>
  </si>
  <si>
    <t xml:space="preserve">SJAMS0401/25</t>
  </si>
  <si>
    <t xml:space="preserve">AMSLI00388/25</t>
  </si>
  <si>
    <t xml:space="preserve">SJAMS0413/25</t>
  </si>
  <si>
    <t xml:space="preserve">AMSLI00399/25</t>
  </si>
  <si>
    <t xml:space="preserve">NVOIMP Against the IMP BOL - CSDSHA033319; Customer Ref: ;Remarks:</t>
  </si>
  <si>
    <t xml:space="preserve">SJAMS0414/25</t>
  </si>
  <si>
    <t xml:space="preserve">AMSLI00400/25</t>
  </si>
  <si>
    <t xml:space="preserve">NVOIMP Against the IMP BOL - CSDSHA033319A; Customer Ref: ;Remarks:</t>
  </si>
  <si>
    <t xml:space="preserve">SJAMS0040/25</t>
  </si>
  <si>
    <t xml:space="preserve">AMSLI00031/25</t>
  </si>
  <si>
    <t xml:space="preserve">NVOIMP Against the IMP BOL - CSDSHA032753; Customer Ref: ;Remarks:</t>
  </si>
  <si>
    <t xml:space="preserve">SJAMS0402/25</t>
  </si>
  <si>
    <t xml:space="preserve">AMSLI00389/25</t>
  </si>
  <si>
    <t xml:space="preserve">NVOIMP Against the IMP BOL - CSDSHA033261; Customer Ref: ;Remarks:</t>
  </si>
  <si>
    <t xml:space="preserve">SJAMS0482/25</t>
  </si>
  <si>
    <t xml:space="preserve">AMSLI00467/25</t>
  </si>
  <si>
    <t xml:space="preserve">NVOIMP Against the IMP BOL - CCJEAJED25089039; Customer Ref: ;Remarks:</t>
  </si>
  <si>
    <t xml:space="preserve">SJAMS0062/25</t>
  </si>
  <si>
    <t xml:space="preserve">AMSLI00053/25</t>
  </si>
  <si>
    <t xml:space="preserve">NVOIMP Against the IMP BOL - CSDSHA033009; Customer Ref: ;Remarks:</t>
  </si>
  <si>
    <t xml:space="preserve">SJAMS0063/25</t>
  </si>
  <si>
    <t xml:space="preserve">AMSLI00054/25</t>
  </si>
  <si>
    <t xml:space="preserve">NVOIMP Against the IMP BOL - CSDSHA033010; Customer Ref: ;Remarks:</t>
  </si>
  <si>
    <t xml:space="preserve">SJAMS0066/25</t>
  </si>
  <si>
    <t xml:space="preserve">AMSLI00057/25</t>
  </si>
  <si>
    <t xml:space="preserve">NVOIMP Against the IMP BOL - CSDSHA033018; Customer Ref: ;Remarks:</t>
  </si>
  <si>
    <t xml:space="preserve">SJAMS0067/25</t>
  </si>
  <si>
    <t xml:space="preserve">AMSLI00058/25</t>
  </si>
  <si>
    <t xml:space="preserve">NVOIMP Against the IMP BOL - CSDSHA033019; Customer Ref: ;Remarks:</t>
  </si>
  <si>
    <t xml:space="preserve">SJAMS0265/25</t>
  </si>
  <si>
    <t xml:space="preserve">AMSLI00253/25</t>
  </si>
  <si>
    <t xml:space="preserve">NVOIMP Against the IMP BOL - CSDSHA033137; Customer Ref: ;Remarks:</t>
  </si>
  <si>
    <t xml:space="preserve">SJAMS0266/25</t>
  </si>
  <si>
    <t xml:space="preserve">AMSLI00254/25</t>
  </si>
  <si>
    <t xml:space="preserve">NVOIMP Against the IMP BOL - CSDSHA033462; Customer Ref: ;Remarks:</t>
  </si>
  <si>
    <t xml:space="preserve">SJAMS0380/25</t>
  </si>
  <si>
    <t xml:space="preserve">AMSLI00367/25</t>
  </si>
  <si>
    <t xml:space="preserve">NVOIMP Against the IMP BOL - CSDSHA033042; Customer Ref: ;Remarks:</t>
  </si>
  <si>
    <t xml:space="preserve">SJAMS0396/25</t>
  </si>
  <si>
    <t xml:space="preserve">AMSLI00383/25</t>
  </si>
  <si>
    <t xml:space="preserve">NVOIMP Against the IMP BOL - CSDSHA033233; Customer Ref: ;Remarks:</t>
  </si>
  <si>
    <t xml:space="preserve">SJAMS0460/25</t>
  </si>
  <si>
    <t xml:space="preserve">AMSLI00446/25</t>
  </si>
  <si>
    <t xml:space="preserve">NVOIMP Against the IMP BOL - CSDSHA033122; Customer Ref: ;Remarks:</t>
  </si>
  <si>
    <t xml:space="preserve">SJAMS0483/25</t>
  </si>
  <si>
    <t xml:space="preserve">AMSLI00468/25</t>
  </si>
  <si>
    <t xml:space="preserve">SJAMS0267/25</t>
  </si>
  <si>
    <t xml:space="preserve">AMSLI00255/25</t>
  </si>
  <si>
    <t xml:space="preserve">SJAMS0269/25</t>
  </si>
  <si>
    <t xml:space="preserve">AMSLI00257/25</t>
  </si>
  <si>
    <t xml:space="preserve">SJAMS0271/25</t>
  </si>
  <si>
    <t xml:space="preserve">AMSLI00259/25</t>
  </si>
  <si>
    <t xml:space="preserve">NVOIMP Against the IMP BOL - CSDIST002888; Customer Ref: ;Remarks:</t>
  </si>
  <si>
    <t xml:space="preserve">SJAMS0273/25</t>
  </si>
  <si>
    <t xml:space="preserve">AMSLI00261/25</t>
  </si>
  <si>
    <t xml:space="preserve">SJAMS0422/25</t>
  </si>
  <si>
    <t xml:space="preserve">AMSLI00408/25</t>
  </si>
  <si>
    <t xml:space="preserve">NVOIMP Against the IMP BOL - CSDIST002897; Customer Ref: ;Remarks:</t>
  </si>
  <si>
    <t xml:space="preserve">SJAMS0272/25</t>
  </si>
  <si>
    <t xml:space="preserve">AMSLI00260/25</t>
  </si>
  <si>
    <t xml:space="preserve">NVOIMP Against the IMP BOL - CSDIST002889; Customer Ref: ;Remarks:</t>
  </si>
  <si>
    <t xml:space="preserve">SJAMS0275/25</t>
  </si>
  <si>
    <t xml:space="preserve">AMSLI00263/25</t>
  </si>
  <si>
    <t xml:space="preserve">NVOIMP Against the IMP BOL - CSDIST002891; Customer Ref: ;Remarks:</t>
  </si>
  <si>
    <t xml:space="preserve">SJAMS0281/25</t>
  </si>
  <si>
    <t xml:space="preserve">AMSLI00269/25</t>
  </si>
  <si>
    <t xml:space="preserve">NVOIMP Against the IMP BOL - CSDIST002896; Customer Ref: ;Remarks:</t>
  </si>
  <si>
    <t xml:space="preserve">SJAMS0283/25</t>
  </si>
  <si>
    <t xml:space="preserve">AMSLI00271/25</t>
  </si>
  <si>
    <t xml:space="preserve">NVOIMP Against the IMP BOL - CSDSHA033460; Customer Ref: ;Remarks:</t>
  </si>
  <si>
    <t xml:space="preserve">SJAMS0423/25</t>
  </si>
  <si>
    <t xml:space="preserve">AMSLI00409/25</t>
  </si>
  <si>
    <t xml:space="preserve">NVOIMP Against the IMP BOL - CSDIST002894; Customer Ref: ;Remarks:</t>
  </si>
  <si>
    <t xml:space="preserve">SJAMS0424/25</t>
  </si>
  <si>
    <t xml:space="preserve">AMSLI00410/25</t>
  </si>
  <si>
    <t xml:space="preserve">SJAMS0276/25</t>
  </si>
  <si>
    <t xml:space="preserve">AMSLI00264/25</t>
  </si>
  <si>
    <t xml:space="preserve">NVOIMP Against the IMP BOL - CSDIST002892; Customer Ref: ;Remarks:</t>
  </si>
  <si>
    <t xml:space="preserve">SJAMS0278/25</t>
  </si>
  <si>
    <t xml:space="preserve">AMSLI00266/25</t>
  </si>
  <si>
    <t xml:space="preserve">NVOIMP Against the IMP BOL - CSDIST002893; Customer Ref: ;Remarks:</t>
  </si>
  <si>
    <t xml:space="preserve">SJAMS0280/25</t>
  </si>
  <si>
    <t xml:space="preserve">AMSLI00268/25</t>
  </si>
  <si>
    <t xml:space="preserve">NVOIMP Against the IMP BOL - CSDIST002895; Customer Ref: ;Remarks:</t>
  </si>
  <si>
    <t xml:space="preserve">SJAMS0282/25</t>
  </si>
  <si>
    <t xml:space="preserve">AMSLI00270/25</t>
  </si>
  <si>
    <t xml:space="preserve">NVOIMP Against the IMP BOL - CSDSHA033459; Customer Ref: ;Remarks:</t>
  </si>
  <si>
    <t xml:space="preserve">SJAMS0001/25</t>
  </si>
  <si>
    <t xml:space="preserve">AMS0001/25</t>
  </si>
  <si>
    <t xml:space="preserve">NVOIMP Against the IMP BOL - CCJEAJED25088916; Customer Ref: ;Remarks:</t>
  </si>
  <si>
    <t xml:space="preserve">SJAMS0141/25</t>
  </si>
  <si>
    <t xml:space="preserve">AMSLI00129/25</t>
  </si>
  <si>
    <t xml:space="preserve">NVOIMP Against the IMP BOL - CSDAMM000032; Customer Ref: ;Remarks:</t>
  </si>
  <si>
    <t xml:space="preserve">SJAMS0142/25</t>
  </si>
  <si>
    <t xml:space="preserve">AMSLI00130/25</t>
  </si>
  <si>
    <t xml:space="preserve">NVOIMP Against the IMP BOL - CSDAMM000033; Customer Ref: ;Remarks:</t>
  </si>
  <si>
    <t xml:space="preserve">SJAMS0284/25</t>
  </si>
  <si>
    <t xml:space="preserve">AMSLI00272/25</t>
  </si>
  <si>
    <t xml:space="preserve">NVOIMP Against the IMP BOL - CSDSHA033461; Customer Ref: ;Remarks:</t>
  </si>
  <si>
    <t xml:space="preserve">SJAMS0462/25</t>
  </si>
  <si>
    <t xml:space="preserve">AMSLI00448/25</t>
  </si>
  <si>
    <t xml:space="preserve">NVOIMP Against the IMP BOL - CSDSHA033338; Customer Ref: ;Remarks:</t>
  </si>
  <si>
    <t xml:space="preserve">SJAMS0096/25</t>
  </si>
  <si>
    <t xml:space="preserve">AMSLI00087/25</t>
  </si>
  <si>
    <t xml:space="preserve">NVOIMP Against the IMP BOL - CSDSHA033229; Customer Ref: ;Remarks:</t>
  </si>
  <si>
    <t xml:space="preserve">SJAMS0143/25</t>
  </si>
  <si>
    <t xml:space="preserve">AMSLI00131/25</t>
  </si>
  <si>
    <t xml:space="preserve">NVOIMP Against the IMP BOL - CSDSHA033506; Customer Ref: ;Remarks:</t>
  </si>
  <si>
    <t xml:space="preserve">SJAMS0144/25</t>
  </si>
  <si>
    <t xml:space="preserve">AMSLI00132/25</t>
  </si>
  <si>
    <t xml:space="preserve">SJAMS0146/25</t>
  </si>
  <si>
    <t xml:space="preserve">AMSLI00134/25</t>
  </si>
  <si>
    <t xml:space="preserve">NVOIMP Against the IMP BOL - CSDSHA033835; Customer Ref: ;Remarks:</t>
  </si>
  <si>
    <t xml:space="preserve">SJAMS0147/25</t>
  </si>
  <si>
    <t xml:space="preserve">AMSLI00135/25</t>
  </si>
  <si>
    <t xml:space="preserve">NVOIMP Against the IMP BOL - CSDSHA033872; Customer Ref: ;Remarks:</t>
  </si>
  <si>
    <t xml:space="preserve">SJAMS0148/25</t>
  </si>
  <si>
    <t xml:space="preserve">AMSLI00136/25</t>
  </si>
  <si>
    <t xml:space="preserve">NVOIMP Against the IMP BOL - CSDSHA033939; Customer Ref: ;Remarks:</t>
  </si>
  <si>
    <t xml:space="preserve">SJAMS0150/25</t>
  </si>
  <si>
    <t xml:space="preserve">AMSLI00138/25</t>
  </si>
  <si>
    <t xml:space="preserve">NVOIMP Against the IMP BOL - CSDSHA034033; Customer Ref: ;Remarks:</t>
  </si>
  <si>
    <t xml:space="preserve">SJAMS0151/25</t>
  </si>
  <si>
    <t xml:space="preserve">AMSLI00139/25</t>
  </si>
  <si>
    <t xml:space="preserve">NVOIMP Against the IMP BOL - CSDSHA033566; Customer Ref: ;Remarks:</t>
  </si>
  <si>
    <t xml:space="preserve">SJAMS0349/25</t>
  </si>
  <si>
    <t xml:space="preserve">AMSLI00337/25</t>
  </si>
  <si>
    <t xml:space="preserve">SJAMS0145/25</t>
  </si>
  <si>
    <t xml:space="preserve">AMSLI00133/25</t>
  </si>
  <si>
    <t xml:space="preserve">NVOIMP Against the IMP BOL - CSDSHA033812; Customer Ref: ;Remarks:</t>
  </si>
  <si>
    <t xml:space="preserve">SJAMS0149/25</t>
  </si>
  <si>
    <t xml:space="preserve">AMSLI00137/25</t>
  </si>
  <si>
    <t xml:space="preserve">NVOIMP Against the IMP BOL - CSDSHA034031; Customer Ref: ;Remarks:</t>
  </si>
  <si>
    <t xml:space="preserve">SJAMS0152/25</t>
  </si>
  <si>
    <t xml:space="preserve">AMSLI00140/25</t>
  </si>
  <si>
    <t xml:space="preserve">NVOIMP Against the IMP BOL - CSDSHA034211; Customer Ref: ;Remarks:</t>
  </si>
  <si>
    <t xml:space="preserve">SJAMS0153/25</t>
  </si>
  <si>
    <t xml:space="preserve">AMSLI00141/25</t>
  </si>
  <si>
    <t xml:space="preserve">NVOIMP Against the IMP BOL - CSDSHA034246; Customer Ref: ;Remarks:</t>
  </si>
  <si>
    <t xml:space="preserve">SJAMS0154/25</t>
  </si>
  <si>
    <t xml:space="preserve">AMSLI00142/25</t>
  </si>
  <si>
    <t xml:space="preserve">NVOIMP Against the IMP BOL - CSDSHA034267; Customer Ref: ;Remarks:</t>
  </si>
  <si>
    <t xml:space="preserve">SJAMS0155/25</t>
  </si>
  <si>
    <t xml:space="preserve">AMSLI00143/25</t>
  </si>
  <si>
    <t xml:space="preserve">NVOIMP Against the IMP BOL - CSDSHA034287; Customer Ref: ;Remarks:</t>
  </si>
  <si>
    <t xml:space="preserve">SJAMS0159/25</t>
  </si>
  <si>
    <t xml:space="preserve">AMSLI00147/25</t>
  </si>
  <si>
    <t xml:space="preserve">NVOIMP Against the IMP BOL - CSDIST002900; Customer Ref: ;Remarks:</t>
  </si>
  <si>
    <t xml:space="preserve">SJAMS0160/25</t>
  </si>
  <si>
    <t xml:space="preserve">AMSLI00148/25</t>
  </si>
  <si>
    <t xml:space="preserve">NVOIMP Against the IMP BOL - CSDIST002901; Customer Ref: ;Remarks:</t>
  </si>
  <si>
    <t xml:space="preserve">SJAMS0163/25</t>
  </si>
  <si>
    <t xml:space="preserve">AMSLI00151/25</t>
  </si>
  <si>
    <t xml:space="preserve">NVOIMP Against the IMP BOL - CSDIST002910; Customer Ref: ;Remarks:</t>
  </si>
  <si>
    <t xml:space="preserve">SJAMS0164/25</t>
  </si>
  <si>
    <t xml:space="preserve">AMSLI00152/25</t>
  </si>
  <si>
    <t xml:space="preserve">NVOIMP Against the IMP BOL - CSDIST002911; Customer Ref: ;Remarks:</t>
  </si>
  <si>
    <t xml:space="preserve">SJAMS0165/25</t>
  </si>
  <si>
    <t xml:space="preserve">AMSLI00153/25</t>
  </si>
  <si>
    <t xml:space="preserve">NVOIMP Against the IMP BOL - CSDIST002913; Customer Ref: ;Remarks:</t>
  </si>
  <si>
    <t xml:space="preserve">SJAMS0167/25</t>
  </si>
  <si>
    <t xml:space="preserve">AMSLI00155/25</t>
  </si>
  <si>
    <t xml:space="preserve">SJAMS0168/25</t>
  </si>
  <si>
    <t xml:space="preserve">AMSLI00156/25</t>
  </si>
  <si>
    <t xml:space="preserve">SJAMS0169/25</t>
  </si>
  <si>
    <t xml:space="preserve">AMSLI00157/25</t>
  </si>
  <si>
    <t xml:space="preserve">NVOIMP Against the IMP BOL - CSDIST002919; Customer Ref: ;Remarks:</t>
  </si>
  <si>
    <t xml:space="preserve">SJAMS0170/25</t>
  </si>
  <si>
    <t xml:space="preserve">AMSLI00158/25</t>
  </si>
  <si>
    <t xml:space="preserve">NVOIMP Against the IMP BOL - CSDIST002922; Customer Ref: ;Remarks:</t>
  </si>
  <si>
    <t xml:space="preserve">SJAMS0428/25</t>
  </si>
  <si>
    <t xml:space="preserve">AMSLI00414/25</t>
  </si>
  <si>
    <t xml:space="preserve">SJAMS0467/25</t>
  </si>
  <si>
    <t xml:space="preserve">AMSLI00452/25</t>
  </si>
  <si>
    <t xml:space="preserve">NVOIMP Against the IMP BOL - CSDSHA034080; Customer Ref: ;Remarks:</t>
  </si>
  <si>
    <t xml:space="preserve">SJAMS0469/25</t>
  </si>
  <si>
    <t xml:space="preserve">AMSLI00454/25</t>
  </si>
  <si>
    <t xml:space="preserve">SJAMS0471/25</t>
  </si>
  <si>
    <t xml:space="preserve">AMSLI00456/25</t>
  </si>
  <si>
    <t xml:space="preserve">NVOIMP Against the IMP BOL - CSDSHA034258; Customer Ref: ;Remarks:</t>
  </si>
  <si>
    <t xml:space="preserve">SJAMS0472/25</t>
  </si>
  <si>
    <t xml:space="preserve">AMSLI00457/25</t>
  </si>
  <si>
    <t xml:space="preserve">NVOIMP Against the IMP BOL - CSDSHA034268; Customer Ref: ;Remarks:</t>
  </si>
  <si>
    <t xml:space="preserve">SJAMS0473/25</t>
  </si>
  <si>
    <t xml:space="preserve">AMSLI00458/25</t>
  </si>
  <si>
    <t xml:space="preserve">NVOIMP Against the IMP BOL - CSDCAI000167; Customer Ref: ;Remarks:</t>
  </si>
  <si>
    <t xml:space="preserve">SJAMS0158/25</t>
  </si>
  <si>
    <t xml:space="preserve">AMSLI00146/25</t>
  </si>
  <si>
    <t xml:space="preserve">NVOIMP Against the IMP BOL - CSDIST002899; Customer Ref: ;Remarks:</t>
  </si>
  <si>
    <t xml:space="preserve">SJAMS0162/25</t>
  </si>
  <si>
    <t xml:space="preserve">AMSLI00150/25</t>
  </si>
  <si>
    <t xml:space="preserve">NVOIMP Against the IMP BOL - CSDIST002909; Customer Ref: ;Remarks:</t>
  </si>
  <si>
    <t xml:space="preserve">SJAMS0166/25</t>
  </si>
  <si>
    <t xml:space="preserve">AMSLI00154/25</t>
  </si>
  <si>
    <t xml:space="preserve">NVOIMP Against the IMP BOL - CSDIST002915; Customer Ref: ;Remarks:</t>
  </si>
  <si>
    <t xml:space="preserve">SJAMS0175/25</t>
  </si>
  <si>
    <t xml:space="preserve">AMSLI00163/25</t>
  </si>
  <si>
    <t xml:space="preserve">NVOIMP Against the IMP BOL - CSDSHA033630; Customer Ref: ;Remarks:</t>
  </si>
  <si>
    <t xml:space="preserve">SJAMS0176/25</t>
  </si>
  <si>
    <t xml:space="preserve">AMSLI00164/25</t>
  </si>
  <si>
    <t xml:space="preserve">NVOIMP Against the IMP BOL - CSDSHA033631; Customer Ref: ;Remarks:</t>
  </si>
  <si>
    <t xml:space="preserve">SJAMS0177/25</t>
  </si>
  <si>
    <t xml:space="preserve">AMSLI00165/25</t>
  </si>
  <si>
    <t xml:space="preserve">NVOIMP Against the IMP BOL - CSDSHA033632; Customer Ref: ;Remarks:</t>
  </si>
  <si>
    <t xml:space="preserve">SJAMS0178/25</t>
  </si>
  <si>
    <t xml:space="preserve">AMSLI00166/25</t>
  </si>
  <si>
    <t xml:space="preserve">NVOIMP Against the IMP BOL - CSDSHA033633; Customer Ref: ;Remarks:</t>
  </si>
  <si>
    <t xml:space="preserve">SJAMS0187/25</t>
  </si>
  <si>
    <t xml:space="preserve">AMSLI00175/25</t>
  </si>
  <si>
    <t xml:space="preserve">NVOIMP Against the IMP BOL - CSDSHA033690; Customer Ref: ;Remarks:</t>
  </si>
  <si>
    <t xml:space="preserve">SJAMS0189/25</t>
  </si>
  <si>
    <t xml:space="preserve">AMSLI00177/25</t>
  </si>
  <si>
    <t xml:space="preserve">NVOIMP Against the IMP BOL - CSDSHA033718; Customer Ref: ;Remarks:</t>
  </si>
  <si>
    <t xml:space="preserve">SJAMS0190/25</t>
  </si>
  <si>
    <t xml:space="preserve">AMSLI00178/25</t>
  </si>
  <si>
    <t xml:space="preserve">NVOIMP Against the IMP BOL - CSDSHA033753; Customer Ref: ;Remarks:</t>
  </si>
  <si>
    <t xml:space="preserve">SJAMS0201/25</t>
  </si>
  <si>
    <t xml:space="preserve">AMSLI00189/25</t>
  </si>
  <si>
    <t xml:space="preserve">NVOIMP Against the IMP BOL - CSDSHA033764; Customer Ref: ;Remarks:</t>
  </si>
  <si>
    <t xml:space="preserve">SJAMS0202/25</t>
  </si>
  <si>
    <t xml:space="preserve">AMSLI00190/25</t>
  </si>
  <si>
    <t xml:space="preserve">NVOIMP Against the IMP BOL - CSDSHA033765; Customer Ref: ;Remarks:</t>
  </si>
  <si>
    <t xml:space="preserve">SJAMS0210/25</t>
  </si>
  <si>
    <t xml:space="preserve">AMSLI00198/25</t>
  </si>
  <si>
    <t xml:space="preserve">NVOIMP Against the IMP BOL - CSDSHA033782; Customer Ref: ;Remarks:</t>
  </si>
  <si>
    <t xml:space="preserve">SJAMS0212/25</t>
  </si>
  <si>
    <t xml:space="preserve">AMSLI00200/25</t>
  </si>
  <si>
    <t xml:space="preserve">NVOIMP Against the IMP BOL - CSDSHA033842; Customer Ref: ;Remarks:</t>
  </si>
  <si>
    <t xml:space="preserve">SJAMS0221/25</t>
  </si>
  <si>
    <t xml:space="preserve">AMSLI00209/25</t>
  </si>
  <si>
    <t xml:space="preserve">NVOIMP Against the IMP BOL - CSDSHA033870; Customer Ref: ;Remarks:</t>
  </si>
  <si>
    <t xml:space="preserve">SJAMS0222/25</t>
  </si>
  <si>
    <t xml:space="preserve">AMSLI00210/25</t>
  </si>
  <si>
    <t xml:space="preserve">NVOIMP Against the IMP BOL - CSDSHA033877; Customer Ref: ;Remarks:</t>
  </si>
  <si>
    <t xml:space="preserve">SJAMS0229/25</t>
  </si>
  <si>
    <t xml:space="preserve">AMSLI00217/25</t>
  </si>
  <si>
    <t xml:space="preserve">NVOIMP Against the IMP BOL - CSDSHA033889; Customer Ref: ;Remarks:</t>
  </si>
  <si>
    <t xml:space="preserve">SJAMS0239/25</t>
  </si>
  <si>
    <t xml:space="preserve">AMSLI00227/25</t>
  </si>
  <si>
    <t xml:space="preserve">NVOIMP Against the IMP BOL - CSDSHA033914; Customer Ref: ;Remarks:</t>
  </si>
  <si>
    <t xml:space="preserve">SJAMS0245/25</t>
  </si>
  <si>
    <t xml:space="preserve">AMSLI00233/25</t>
  </si>
  <si>
    <t xml:space="preserve">NVOIMP Against the IMP BOL - CSDSHA033929; Customer Ref: ;Remarks:</t>
  </si>
  <si>
    <t xml:space="preserve">SJAMS0249/25</t>
  </si>
  <si>
    <t xml:space="preserve">AMSLI00237/25</t>
  </si>
  <si>
    <t xml:space="preserve">NVOIMP Against the IMP BOL - CSDSHA033935; Customer Ref: ;Remarks:</t>
  </si>
  <si>
    <t xml:space="preserve">SJAMS0250/25</t>
  </si>
  <si>
    <t xml:space="preserve">AMSLI00238/25</t>
  </si>
  <si>
    <t xml:space="preserve">SJAMS0251/25</t>
  </si>
  <si>
    <t xml:space="preserve">AMSLI00239/25</t>
  </si>
  <si>
    <t xml:space="preserve">NVOIMP Against the IMP BOL - CSDSHA033937; Customer Ref: ;Remarks:</t>
  </si>
  <si>
    <t xml:space="preserve">SJAMS0252/25</t>
  </si>
  <si>
    <t xml:space="preserve">AMSLI00240/25</t>
  </si>
  <si>
    <t xml:space="preserve">NVOIMP Against the IMP BOL - CSDSHA033938; Customer Ref: ;Remarks:</t>
  </si>
  <si>
    <t xml:space="preserve">SJAMS0253/25</t>
  </si>
  <si>
    <t xml:space="preserve">AMSLI00241/25</t>
  </si>
  <si>
    <t xml:space="preserve">NVOIMP Against the IMP BOL - CSDSHA033940; Customer Ref: ;Remarks:</t>
  </si>
  <si>
    <t xml:space="preserve">SJAMS0254/25</t>
  </si>
  <si>
    <t xml:space="preserve">AMSLI00242/25</t>
  </si>
  <si>
    <t xml:space="preserve">NVOIMP Against the IMP BOL - CSDSHA033943; Customer Ref: ;Remarks:</t>
  </si>
  <si>
    <t xml:space="preserve">SJAMS0255/25</t>
  </si>
  <si>
    <t xml:space="preserve">AMSLI00243/25</t>
  </si>
  <si>
    <t xml:space="preserve">NVOIMP Against the IMP BOL - CSDSHA033950; Customer Ref: ;Remarks:</t>
  </si>
  <si>
    <t xml:space="preserve">SJAMS0261/25</t>
  </si>
  <si>
    <t xml:space="preserve">AMSLI00249/25</t>
  </si>
  <si>
    <t xml:space="preserve">NVOIMP Against the IMP BOL - CSDSHA033960; Customer Ref: ;Remarks:</t>
  </si>
  <si>
    <t xml:space="preserve">SJAMS0285/25</t>
  </si>
  <si>
    <t xml:space="preserve">AMSLI00273/25</t>
  </si>
  <si>
    <t xml:space="preserve">NVOIMP Against the IMP BOL - CSDSHA033985; Customer Ref: ;Remarks:</t>
  </si>
  <si>
    <t xml:space="preserve">SJAMS0286/25</t>
  </si>
  <si>
    <t xml:space="preserve">AMSLI00274/25</t>
  </si>
  <si>
    <t xml:space="preserve">NVOIMP Against the IMP BOL - CSDSHA033992; Customer Ref: ;Remarks:</t>
  </si>
  <si>
    <t xml:space="preserve">SJAMS0287/25</t>
  </si>
  <si>
    <t xml:space="preserve">AMSLI00275/25</t>
  </si>
  <si>
    <t xml:space="preserve">NVOIMP Against the IMP BOL - CSDSHA033994; Customer Ref: ;Remarks:</t>
  </si>
  <si>
    <t xml:space="preserve">SJAMS0288/25</t>
  </si>
  <si>
    <t xml:space="preserve">AMSLI00276/25</t>
  </si>
  <si>
    <t xml:space="preserve">NVOIMP Against the IMP BOL - CSDSHA034002; Customer Ref: ;Remarks:</t>
  </si>
  <si>
    <t xml:space="preserve">SJAMS0289/25</t>
  </si>
  <si>
    <t xml:space="preserve">AMSLI00277/25</t>
  </si>
  <si>
    <t xml:space="preserve">NVOIMP Against the IMP BOL - CSDSHA034014; Customer Ref: ;Remarks:</t>
  </si>
  <si>
    <t xml:space="preserve">SJAMS0291/25</t>
  </si>
  <si>
    <t xml:space="preserve">AMSLI00279/25</t>
  </si>
  <si>
    <t xml:space="preserve">NVOIMP Against the IMP BOL - CSDSHA034019; Customer Ref: ;Remarks:</t>
  </si>
  <si>
    <t xml:space="preserve">SJAMS0292/25</t>
  </si>
  <si>
    <t xml:space="preserve">AMSLI00280/25</t>
  </si>
  <si>
    <t xml:space="preserve">NVOIMP Against the IMP BOL - CSDSHA034020; Customer Ref: ;Remarks:</t>
  </si>
  <si>
    <t xml:space="preserve">SJAMS0302/25</t>
  </si>
  <si>
    <t xml:space="preserve">AMSLI00290/25</t>
  </si>
  <si>
    <t xml:space="preserve">NVOIMP Against the IMP BOL - CSDSHA034050; Customer Ref: ;Remarks:</t>
  </si>
  <si>
    <t xml:space="preserve">SJAMS0328/25</t>
  </si>
  <si>
    <t xml:space="preserve">AMSLI00316/25</t>
  </si>
  <si>
    <t xml:space="preserve">NVOIMP Against the IMP BOL - CSDSHA034136; Customer Ref: ;Remarks:</t>
  </si>
  <si>
    <t xml:space="preserve">SJAMS0341/25</t>
  </si>
  <si>
    <t xml:space="preserve">AMSLI00329/25</t>
  </si>
  <si>
    <t xml:space="preserve">NVOIMP Against the IMP BOL - CSDSHA034152; Customer Ref: ;Remarks:</t>
  </si>
  <si>
    <t xml:space="preserve">SJAMS0493/25</t>
  </si>
  <si>
    <t xml:space="preserve">AMSLI00477/25</t>
  </si>
  <si>
    <t xml:space="preserve">NVOIMP Against the IMP BOL - CSDSHA033991; Customer Ref: ;Remarks:</t>
  </si>
  <si>
    <t xml:space="preserve">SJAMS0496/25</t>
  </si>
  <si>
    <t xml:space="preserve">AMSLI00480/25</t>
  </si>
  <si>
    <t xml:space="preserve">NVOIMP Against the IMP BOL - CSDSHA033941; Customer Ref: ;Remarks:</t>
  </si>
  <si>
    <t xml:space="preserve">SJAMS0513/25</t>
  </si>
  <si>
    <t xml:space="preserve">AMSLI00497/25</t>
  </si>
  <si>
    <t xml:space="preserve">NVOIMP Against the IMP BOL - CSDSHA034230; Customer Ref: ;Remarks:</t>
  </si>
  <si>
    <t xml:space="preserve">SJAMS0514/25</t>
  </si>
  <si>
    <t xml:space="preserve">AMSLI00498/25</t>
  </si>
  <si>
    <t xml:space="preserve">NVOIMP Against the IMP BOL - CSDSHA034231; Customer Ref: ;Remarks:</t>
  </si>
  <si>
    <t xml:space="preserve">SJAMS0525/25</t>
  </si>
  <si>
    <t xml:space="preserve">AMSLI00509/25</t>
  </si>
  <si>
    <t xml:space="preserve">NVOIMP Against the IMP BOL - CSDSHA034281; Customer Ref: ;Remarks:</t>
  </si>
  <si>
    <t xml:space="preserve">SJAMS0157/25</t>
  </si>
  <si>
    <t xml:space="preserve">AMSLI00145/25</t>
  </si>
  <si>
    <t xml:space="preserve">NVOIMP Against the IMP BOL - CSDSHA034322; Customer Ref: ;Remarks:</t>
  </si>
  <si>
    <t xml:space="preserve">SJAMS0161/25</t>
  </si>
  <si>
    <t xml:space="preserve">AMSLI00149/25</t>
  </si>
  <si>
    <t xml:space="preserve">SJAMS0171/25</t>
  </si>
  <si>
    <t xml:space="preserve">AMSLI00159/25</t>
  </si>
  <si>
    <t xml:space="preserve">NVOIMP Against the IMP BOL - CSDSHA033623; Customer Ref: ;Remarks:</t>
  </si>
  <si>
    <t xml:space="preserve">SJAMS0172/25</t>
  </si>
  <si>
    <t xml:space="preserve">AMSLI00160/25</t>
  </si>
  <si>
    <t xml:space="preserve">NVOIMP Against the IMP BOL - CSDSHA033624; Customer Ref: ;Remarks:</t>
  </si>
  <si>
    <t xml:space="preserve">SJAMS0173/25</t>
  </si>
  <si>
    <t xml:space="preserve">AMSLI00161/25</t>
  </si>
  <si>
    <t xml:space="preserve">NVOIMP Against the IMP BOL - CSDSHA033627; Customer Ref: ;Remarks:</t>
  </si>
  <si>
    <t xml:space="preserve">SJAMS0174/25</t>
  </si>
  <si>
    <t xml:space="preserve">AMSLI00162/25</t>
  </si>
  <si>
    <t xml:space="preserve">NVOIMP Against the IMP BOL - CSDSHA033629; Customer Ref: ;Remarks:</t>
  </si>
  <si>
    <t xml:space="preserve">SJAMS0180/25</t>
  </si>
  <si>
    <t xml:space="preserve">AMSLI00168/25</t>
  </si>
  <si>
    <t xml:space="preserve">NVOIMP Against the IMP BOL - CSDSHA033635; Customer Ref: ;Remarks:</t>
  </si>
  <si>
    <t xml:space="preserve">SJAMS0181/25</t>
  </si>
  <si>
    <t xml:space="preserve">AMSLI00169/25</t>
  </si>
  <si>
    <t xml:space="preserve">NVOIMP Against the IMP BOL - CSDSHA033636; Customer Ref: ;Remarks:</t>
  </si>
  <si>
    <t xml:space="preserve">SJAMS0182/25</t>
  </si>
  <si>
    <t xml:space="preserve">AMSLI00170/25</t>
  </si>
  <si>
    <t xml:space="preserve">NVOIMP Against the IMP BOL - CSDSHA033643; Customer Ref: ;Remarks:</t>
  </si>
  <si>
    <t xml:space="preserve">SJAMS0184/25</t>
  </si>
  <si>
    <t xml:space="preserve">AMSLI00172/25</t>
  </si>
  <si>
    <t xml:space="preserve">NVOIMP Against the IMP BOL - CSDSHA033677; Customer Ref: ;Remarks:</t>
  </si>
  <si>
    <t xml:space="preserve">SJAMS0185/25</t>
  </si>
  <si>
    <t xml:space="preserve">AMSLI00173/25</t>
  </si>
  <si>
    <t xml:space="preserve">NVOIMP Against the IMP BOL - CSDSHA033681; Customer Ref: ;Remarks:</t>
  </si>
  <si>
    <t xml:space="preserve">SJAMS0197/25</t>
  </si>
  <si>
    <t xml:space="preserve">AMSLI00185/25</t>
  </si>
  <si>
    <t xml:space="preserve">NVOIMP Against the IMP BOL - CSDSHA033760; Customer Ref: ;Remarks:</t>
  </si>
  <si>
    <t xml:space="preserve">SJAMS0198/25</t>
  </si>
  <si>
    <t xml:space="preserve">AMSLI00186/25</t>
  </si>
  <si>
    <t xml:space="preserve">NVOIMP Against the IMP BOL - CSDSHA033761; Customer Ref: ;Remarks:</t>
  </si>
  <si>
    <t xml:space="preserve">SJAMS0199/25</t>
  </si>
  <si>
    <t xml:space="preserve">AMSLI00187/25</t>
  </si>
  <si>
    <t xml:space="preserve">NVOIMP Against the IMP BOL - CSDSHA033762; Customer Ref: ;Remarks:</t>
  </si>
  <si>
    <t xml:space="preserve">SJAMS0200/25</t>
  </si>
  <si>
    <t xml:space="preserve">AMSLI00188/25</t>
  </si>
  <si>
    <t xml:space="preserve">NVOIMP Against the IMP BOL - CSDSHA033763; Customer Ref: ;Remarks:</t>
  </si>
  <si>
    <t xml:space="preserve">SJAMS0203/25</t>
  </si>
  <si>
    <t xml:space="preserve">AMSLI00191/25</t>
  </si>
  <si>
    <t xml:space="preserve">NVOIMP Against the IMP BOL - CSDSHA033766; Customer Ref: ;Remarks:</t>
  </si>
  <si>
    <t xml:space="preserve">SJAMS0205/25</t>
  </si>
  <si>
    <t xml:space="preserve">AMSLI00193/25</t>
  </si>
  <si>
    <t xml:space="preserve">NVOIMP Against the IMP BOL - CSDSHA033773; Customer Ref: ;Remarks:</t>
  </si>
  <si>
    <t xml:space="preserve">SJAMS0207/25</t>
  </si>
  <si>
    <t xml:space="preserve">AMSLI00195/25</t>
  </si>
  <si>
    <t xml:space="preserve">SJAMS0208/25</t>
  </si>
  <si>
    <t xml:space="preserve">AMSLI00196/25</t>
  </si>
  <si>
    <t xml:space="preserve">NVOIMP Against the IMP BOL - CSDSHA033779; Customer Ref: ;Remarks:</t>
  </si>
  <si>
    <t xml:space="preserve">SJAMS0209/25</t>
  </si>
  <si>
    <t xml:space="preserve">AMSLI00197/25</t>
  </si>
  <si>
    <t xml:space="preserve">NVOIMP Against the IMP BOL - CSDSHA033780; Customer Ref: ;Remarks:</t>
  </si>
  <si>
    <t xml:space="preserve">SJAMS0211/25</t>
  </si>
  <si>
    <t xml:space="preserve">AMSLI00199/25</t>
  </si>
  <si>
    <t xml:space="preserve">NVOIMP Against the IMP BOL - CSDSHA033836; Customer Ref: ;Remarks:</t>
  </si>
  <si>
    <t xml:space="preserve">SJAMS0213/25</t>
  </si>
  <si>
    <t xml:space="preserve">AMSLI00201/25</t>
  </si>
  <si>
    <t xml:space="preserve">NVOIMP Against the IMP BOL - CSDSHA033845; Customer Ref: ;Remarks:</t>
  </si>
  <si>
    <t xml:space="preserve">SJAMS0218/25</t>
  </si>
  <si>
    <t xml:space="preserve">AMSLI00206/25</t>
  </si>
  <si>
    <t xml:space="preserve">SJAMS0219/25</t>
  </si>
  <si>
    <t xml:space="preserve">AMSLI00207/25</t>
  </si>
  <si>
    <t xml:space="preserve">NVOIMP Against the IMP BOL - CSDSHA033868; Customer Ref: ;Remarks:</t>
  </si>
  <si>
    <t xml:space="preserve">SJAMS0225/25</t>
  </si>
  <si>
    <t xml:space="preserve">AMSLI00213/25</t>
  </si>
  <si>
    <t xml:space="preserve">NVOIMP Against the IMP BOL - CSDSHA033880; Customer Ref: ;Remarks:</t>
  </si>
  <si>
    <t xml:space="preserve">SJAMS0226/25</t>
  </si>
  <si>
    <t xml:space="preserve">AMSLI00214/25</t>
  </si>
  <si>
    <t xml:space="preserve">NVOIMP Against the IMP BOL - CSDSHA033884; Customer Ref: ;Remarks:</t>
  </si>
  <si>
    <t xml:space="preserve">SJAMS0227/25</t>
  </si>
  <si>
    <t xml:space="preserve">AMSLI00215/25</t>
  </si>
  <si>
    <t xml:space="preserve">NVOIMP Against the IMP BOL - CSDSHA033886; Customer Ref: ;Remarks:</t>
  </si>
  <si>
    <t xml:space="preserve">SJAMS0231/25</t>
  </si>
  <si>
    <t xml:space="preserve">AMSLI00219/25</t>
  </si>
  <si>
    <t xml:space="preserve">NVOIMP Against the IMP BOL - CSDSHA033892; Customer Ref: ;Remarks:</t>
  </si>
  <si>
    <t xml:space="preserve">SJAMS0234/25</t>
  </si>
  <si>
    <t xml:space="preserve">AMSLI00222/25</t>
  </si>
  <si>
    <t xml:space="preserve">NVOIMP Against the IMP BOL - CSDSHA033906; Customer Ref: ;Remarks:</t>
  </si>
  <si>
    <t xml:space="preserve">SJAMS0235/25</t>
  </si>
  <si>
    <t xml:space="preserve">AMSLI00223/25</t>
  </si>
  <si>
    <t xml:space="preserve">NVOIMP Against the IMP BOL - CSDSHA033910; Customer Ref: ;Remarks:</t>
  </si>
  <si>
    <t xml:space="preserve">SJAMS0236/25</t>
  </si>
  <si>
    <t xml:space="preserve">AMSLI00224/25</t>
  </si>
  <si>
    <t xml:space="preserve">NVOIMP Against the IMP BOL - CSDSHA033911; Customer Ref: ;Remarks:</t>
  </si>
  <si>
    <t xml:space="preserve">SJAMS0237/25</t>
  </si>
  <si>
    <t xml:space="preserve">AMSLI00225/25</t>
  </si>
  <si>
    <t xml:space="preserve">NVOIMP Against the IMP BOL - CSDSHA033912; Customer Ref: ;Remarks:</t>
  </si>
  <si>
    <t xml:space="preserve">SJAMS0240/25</t>
  </si>
  <si>
    <t xml:space="preserve">AMSLI00228/25</t>
  </si>
  <si>
    <t xml:space="preserve">NVOIMP Against the IMP BOL - CSDSHA033919; Customer Ref: ;Remarks:</t>
  </si>
  <si>
    <t xml:space="preserve">SJAMS0241/25</t>
  </si>
  <si>
    <t xml:space="preserve">AMSLI00229/25</t>
  </si>
  <si>
    <t xml:space="preserve">NVOIMP Against the IMP BOL - CSDSHA033920; Customer Ref: ;Remarks:</t>
  </si>
  <si>
    <t xml:space="preserve">SJAMS0242/25</t>
  </si>
  <si>
    <t xml:space="preserve">AMSLI00230/25</t>
  </si>
  <si>
    <t xml:space="preserve">NVOIMP Against the IMP BOL - CSDSHA033923; Customer Ref: ;Remarks:</t>
  </si>
  <si>
    <t xml:space="preserve">SJAMS0247/25</t>
  </si>
  <si>
    <t xml:space="preserve">AMSLI00235/25</t>
  </si>
  <si>
    <t xml:space="preserve">NVOIMP Against the IMP BOL - CSDSHA033932; Customer Ref: ;Remarks:</t>
  </si>
  <si>
    <t xml:space="preserve">SJAMS0248/25</t>
  </si>
  <si>
    <t xml:space="preserve">AMSLI00236/25</t>
  </si>
  <si>
    <t xml:space="preserve">NVOIMP Against the IMP BOL - CSDSHA033934; Customer Ref: ;Remarks:</t>
  </si>
  <si>
    <t xml:space="preserve">SJAMS0256/25</t>
  </si>
  <si>
    <t xml:space="preserve">AMSLI00244/25</t>
  </si>
  <si>
    <t xml:space="preserve">NVOIMP Against the IMP BOL - CSDSHA033952; Customer Ref: ;Remarks:</t>
  </si>
  <si>
    <t xml:space="preserve">SJAMS0257/25</t>
  </si>
  <si>
    <t xml:space="preserve">AMSLI00245/25</t>
  </si>
  <si>
    <t xml:space="preserve">NVOIMP Against the IMP BOL - CSDSHA033953; Customer Ref: ;Remarks:</t>
  </si>
  <si>
    <t xml:space="preserve">SJAMS0258/25</t>
  </si>
  <si>
    <t xml:space="preserve">AMSLI00246/25</t>
  </si>
  <si>
    <t xml:space="preserve">NVOIMP Against the IMP BOL - CSDSHA033954; Customer Ref: ;Remarks:</t>
  </si>
  <si>
    <t xml:space="preserve">SJAMS0259/25</t>
  </si>
  <si>
    <t xml:space="preserve">AMSLI00247/25</t>
  </si>
  <si>
    <t xml:space="preserve">NVOIMP Against the IMP BOL - CSDSHA033955; Customer Ref: ;Remarks:</t>
  </si>
  <si>
    <t xml:space="preserve">SJAMS0260/25</t>
  </si>
  <si>
    <t xml:space="preserve">AMSLI00248/25</t>
  </si>
  <si>
    <t xml:space="preserve">NVOIMP Against the IMP BOL - CSDSHA033957; Customer Ref: ;Remarks:</t>
  </si>
  <si>
    <t xml:space="preserve">SJAMS0290/25</t>
  </si>
  <si>
    <t xml:space="preserve">AMSLI00278/25</t>
  </si>
  <si>
    <t xml:space="preserve">NVOIMP Against the IMP BOL - CSDSHA034017; Customer Ref: ;Remarks:</t>
  </si>
  <si>
    <t xml:space="preserve">SJAMS0293/25</t>
  </si>
  <si>
    <t xml:space="preserve">AMSLI00281/25</t>
  </si>
  <si>
    <t xml:space="preserve">NVOIMP Against the IMP BOL - CSDSHA034028; Customer Ref: ;Remarks:</t>
  </si>
  <si>
    <t xml:space="preserve">SJAMS0294/25</t>
  </si>
  <si>
    <t xml:space="preserve">AMSLI00282/25</t>
  </si>
  <si>
    <t xml:space="preserve">NVOIMP Against the IMP BOL - CSDSHA034029; Customer Ref: ;Remarks:</t>
  </si>
  <si>
    <t xml:space="preserve">SJAMS0296/25</t>
  </si>
  <si>
    <t xml:space="preserve">AMSLI00284/25</t>
  </si>
  <si>
    <t xml:space="preserve">NVOIMP Against the IMP BOL - CSDSHA034039; Customer Ref: ;Remarks:</t>
  </si>
  <si>
    <t xml:space="preserve">SJAMS0297/25</t>
  </si>
  <si>
    <t xml:space="preserve">AMSLI00285/25</t>
  </si>
  <si>
    <t xml:space="preserve">NVOIMP Against the IMP BOL - CSDSHA034041; Customer Ref: ;Remarks:</t>
  </si>
  <si>
    <t xml:space="preserve">SJAMS0298/25</t>
  </si>
  <si>
    <t xml:space="preserve">AMSLI00286/25</t>
  </si>
  <si>
    <t xml:space="preserve">NVOIMP Against the IMP BOL - CSDSHA034043; Customer Ref: ;Remarks:</t>
  </si>
  <si>
    <t xml:space="preserve">SJAMS0299/25</t>
  </si>
  <si>
    <t xml:space="preserve">AMSLI00287/25</t>
  </si>
  <si>
    <t xml:space="preserve">NVOIMP Against the IMP BOL - CSDSHA034044; Customer Ref: ;Remarks:</t>
  </si>
  <si>
    <t xml:space="preserve">SJAMS0300/25</t>
  </si>
  <si>
    <t xml:space="preserve">AMSLI00288/25</t>
  </si>
  <si>
    <t xml:space="preserve">NVOIMP Against the IMP BOL - CSDSHA034046; Customer Ref: ;Remarks:</t>
  </si>
  <si>
    <t xml:space="preserve">SJAMS0301/25</t>
  </si>
  <si>
    <t xml:space="preserve">AMSLI00289/25</t>
  </si>
  <si>
    <t xml:space="preserve">NVOIMP Against the IMP BOL - CSDSHA034047; Customer Ref: ;Remarks:</t>
  </si>
  <si>
    <t xml:space="preserve">SJAMS0303/25</t>
  </si>
  <si>
    <t xml:space="preserve">AMSLI00291/25</t>
  </si>
  <si>
    <t xml:space="preserve">NVOIMP Against the IMP BOL - CSDSHA034051; Customer Ref: ;Remarks:</t>
  </si>
  <si>
    <t xml:space="preserve">SJAMS0304/25</t>
  </si>
  <si>
    <t xml:space="preserve">AMSLI00292/25</t>
  </si>
  <si>
    <t xml:space="preserve">NVOIMP Against the IMP BOL - CSDSHA034052; Customer Ref: ;Remarks:</t>
  </si>
  <si>
    <t xml:space="preserve">SJAMS0306/25</t>
  </si>
  <si>
    <t xml:space="preserve">AMSLI00294/25</t>
  </si>
  <si>
    <t xml:space="preserve">NVOIMP Against the IMP BOL - CSDSHA034055; Customer Ref: ;Remarks:</t>
  </si>
  <si>
    <t xml:space="preserve">SJAMS0308/25</t>
  </si>
  <si>
    <t xml:space="preserve">AMSLI00296/25</t>
  </si>
  <si>
    <t xml:space="preserve">NVOIMP Against the IMP BOL - CSDSHA034059; Customer Ref: ;Remarks:</t>
  </si>
  <si>
    <t xml:space="preserve">SJAMS0309/25</t>
  </si>
  <si>
    <t xml:space="preserve">AMSLI00297/25</t>
  </si>
  <si>
    <t xml:space="preserve">NVOIMP Against the IMP BOL - CSDSHA034071; Customer Ref: ;Remarks:</t>
  </si>
  <si>
    <t xml:space="preserve">SJAMS0312/25</t>
  </si>
  <si>
    <t xml:space="preserve">AMSLI00300/25</t>
  </si>
  <si>
    <t xml:space="preserve">NVOIMP Against the IMP BOL - CSDSHA034074; Customer Ref: ;Remarks:</t>
  </si>
  <si>
    <t xml:space="preserve">SJAMS0314/25</t>
  </si>
  <si>
    <t xml:space="preserve">AMSLI00302/25</t>
  </si>
  <si>
    <t xml:space="preserve">NVOIMP Against the IMP BOL - CSDSHA034090; Customer Ref: ;Remarks:</t>
  </si>
  <si>
    <t xml:space="preserve">SJAMS0315/25</t>
  </si>
  <si>
    <t xml:space="preserve">AMSLI00303/25</t>
  </si>
  <si>
    <t xml:space="preserve">NVOIMP Against the IMP BOL - CSDSHA034095; Customer Ref: ;Remarks:</t>
  </si>
  <si>
    <t xml:space="preserve">SJAMS0316/25</t>
  </si>
  <si>
    <t xml:space="preserve">AMSLI00304/25</t>
  </si>
  <si>
    <t xml:space="preserve">NVOIMP Against the IMP BOL - CSDSHA034104; Customer Ref: ;Remarks:</t>
  </si>
  <si>
    <t xml:space="preserve">SJAMS0317/25</t>
  </si>
  <si>
    <t xml:space="preserve">AMSLI00305/25</t>
  </si>
  <si>
    <t xml:space="preserve">NVOIMP Against the IMP BOL - CSDSHA034106; Customer Ref: ;Remarks:</t>
  </si>
  <si>
    <t xml:space="preserve">SJAMS0318/25</t>
  </si>
  <si>
    <t xml:space="preserve">AMSLI00306/25</t>
  </si>
  <si>
    <t xml:space="preserve">NVOIMP Against the IMP BOL - CSDSHA034109; Customer Ref: ;Remarks:</t>
  </si>
  <si>
    <t xml:space="preserve">SJAMS0319/25</t>
  </si>
  <si>
    <t xml:space="preserve">AMSLI00307/25</t>
  </si>
  <si>
    <t xml:space="preserve">NVOIMP Against the IMP BOL - CSDSHA034110; Customer Ref: ;Remarks:</t>
  </si>
  <si>
    <t xml:space="preserve">SJAMS0321/25</t>
  </si>
  <si>
    <t xml:space="preserve">AMSLI00309/25</t>
  </si>
  <si>
    <t xml:space="preserve">NVOIMP Against the IMP BOL - CSDSHA034117; Customer Ref: ;Remarks:</t>
  </si>
  <si>
    <t xml:space="preserve">SJAMS0324/25</t>
  </si>
  <si>
    <t xml:space="preserve">AMSLI00312/25</t>
  </si>
  <si>
    <t xml:space="preserve">SJAMS0326/25</t>
  </si>
  <si>
    <t xml:space="preserve">AMSLI00314/25</t>
  </si>
  <si>
    <t xml:space="preserve">NVOIMP Against the IMP BOL - CSDSHA034134; Customer Ref: ;Remarks:</t>
  </si>
  <si>
    <t xml:space="preserve">SJAMS0327/25</t>
  </si>
  <si>
    <t xml:space="preserve">AMSLI00315/25</t>
  </si>
  <si>
    <t xml:space="preserve">NVOIMP Against the IMP BOL - CSDSHA034135; Customer Ref: ;Remarks:</t>
  </si>
  <si>
    <t xml:space="preserve">SJAMS0329/25</t>
  </si>
  <si>
    <t xml:space="preserve">AMSLI00317/25</t>
  </si>
  <si>
    <t xml:space="preserve">NVOIMP Against the IMP BOL - CSDSHA034137; Customer Ref: ;Remarks:</t>
  </si>
  <si>
    <t xml:space="preserve">SJAMS0330/25</t>
  </si>
  <si>
    <t xml:space="preserve">AMSLI00318/25</t>
  </si>
  <si>
    <t xml:space="preserve">NVOIMP Against the IMP BOL - CSDSHA034139; Customer Ref: ;Remarks:</t>
  </si>
  <si>
    <t xml:space="preserve">SJAMS0331/25</t>
  </si>
  <si>
    <t xml:space="preserve">AMSLI00319/25</t>
  </si>
  <si>
    <t xml:space="preserve">NVOIMP Against the IMP BOL - CSDSHA034140; Customer Ref: ;Remarks:</t>
  </si>
  <si>
    <t xml:space="preserve">SJAMS0332/25</t>
  </si>
  <si>
    <t xml:space="preserve">AMSLI00320/25</t>
  </si>
  <si>
    <t xml:space="preserve">NVOIMP Against the IMP BOL - CSDSHA034141; Customer Ref: ;Remarks:</t>
  </si>
  <si>
    <t xml:space="preserve">SJAMS0333/25</t>
  </si>
  <si>
    <t xml:space="preserve">AMSLI00321/25</t>
  </si>
  <si>
    <t xml:space="preserve">NVOIMP Against the IMP BOL - CSDSHA034142; Customer Ref: ;Remarks:</t>
  </si>
  <si>
    <t xml:space="preserve">SJAMS0334/25</t>
  </si>
  <si>
    <t xml:space="preserve">AMSLI00322/25</t>
  </si>
  <si>
    <t xml:space="preserve">NVOIMP Against the IMP BOL - CSDSHA034143; Customer Ref: ;Remarks:</t>
  </si>
  <si>
    <t xml:space="preserve">SJAMS0335/25</t>
  </si>
  <si>
    <t xml:space="preserve">AMSLI00323/25</t>
  </si>
  <si>
    <t xml:space="preserve">NVOIMP Against the IMP BOL - CSDSHA034144; Customer Ref: ;Remarks:</t>
  </si>
  <si>
    <t xml:space="preserve">SJAMS0336/25</t>
  </si>
  <si>
    <t xml:space="preserve">AMSLI00324/25</t>
  </si>
  <si>
    <t xml:space="preserve">NVOIMP Against the IMP BOL - CSDSHA034145; Customer Ref: ;Remarks:</t>
  </si>
  <si>
    <t xml:space="preserve">SJAMS0337/25</t>
  </si>
  <si>
    <t xml:space="preserve">AMSLI00325/25</t>
  </si>
  <si>
    <t xml:space="preserve">NVOIMP Against the IMP BOL - CSDSHA034146; Customer Ref: ;Remarks:</t>
  </si>
  <si>
    <t xml:space="preserve">SJAMS0338/25</t>
  </si>
  <si>
    <t xml:space="preserve">AMSLI00326/25</t>
  </si>
  <si>
    <t xml:space="preserve">NVOIMP Against the IMP BOL - CSDSHA034147; Customer Ref: ;Remarks:</t>
  </si>
  <si>
    <t xml:space="preserve">SJAMS0339/25</t>
  </si>
  <si>
    <t xml:space="preserve">AMSLI00327/25</t>
  </si>
  <si>
    <t xml:space="preserve">NVOIMP Against the IMP BOL - CSDSHA034150; Customer Ref: ;Remarks:</t>
  </si>
  <si>
    <t xml:space="preserve">SJAMS0340/25</t>
  </si>
  <si>
    <t xml:space="preserve">AMSLI00328/25</t>
  </si>
  <si>
    <t xml:space="preserve">NVOIMP Against the IMP BOL - CSDSHA034151; Customer Ref: ;Remarks:</t>
  </si>
  <si>
    <t xml:space="preserve">SJAMS0342/25</t>
  </si>
  <si>
    <t xml:space="preserve">AMSLI00330/25</t>
  </si>
  <si>
    <t xml:space="preserve">NVOIMP Against the IMP BOL - CSDSHA034161; Customer Ref: ;Remarks:</t>
  </si>
  <si>
    <t xml:space="preserve">SJAMS0343/25</t>
  </si>
  <si>
    <t xml:space="preserve">AMSLI00331/25</t>
  </si>
  <si>
    <t xml:space="preserve">NVOIMP Against the IMP BOL - CSDSHA034175; Customer Ref: ;Remarks:</t>
  </si>
  <si>
    <t xml:space="preserve">SJAMS0344/25</t>
  </si>
  <si>
    <t xml:space="preserve">AMSLI00332/25</t>
  </si>
  <si>
    <t xml:space="preserve">NVOIMP Against the IMP BOL - CSDSHA034176; Customer Ref: ;Remarks:</t>
  </si>
  <si>
    <t xml:space="preserve">SJAMS0345/25</t>
  </si>
  <si>
    <t xml:space="preserve">AMSLI00333/25</t>
  </si>
  <si>
    <t xml:space="preserve">NVOIMP Against the IMP BOL - CSDSHA034178; Customer Ref: ;Remarks:</t>
  </si>
  <si>
    <t xml:space="preserve">SJAMS0346/25</t>
  </si>
  <si>
    <t xml:space="preserve">AMSLI00334/25</t>
  </si>
  <si>
    <t xml:space="preserve">NVOIMP Against the IMP BOL - CSDSHA034179; Customer Ref: ;Remarks:</t>
  </si>
  <si>
    <t xml:space="preserve">SJAMS0347/25</t>
  </si>
  <si>
    <t xml:space="preserve">AMSLI00335/25</t>
  </si>
  <si>
    <t xml:space="preserve">NVOIMP Against the IMP BOL - CSDSHA034180; Customer Ref: ;Remarks:</t>
  </si>
  <si>
    <t xml:space="preserve">SJAMS0348/25</t>
  </si>
  <si>
    <t xml:space="preserve">AMSLI00336/25</t>
  </si>
  <si>
    <t xml:space="preserve">NVOIMP Against the IMP BOL - CSDSHA034181; Customer Ref: ;Remarks:</t>
  </si>
  <si>
    <t xml:space="preserve">SJAMS0498/25</t>
  </si>
  <si>
    <t xml:space="preserve">AMSLI00482/25</t>
  </si>
  <si>
    <t xml:space="preserve">NVOIMP Against the IMP BOL - CSDSHA034018; Customer Ref: ;Remarks:</t>
  </si>
  <si>
    <t xml:space="preserve">SJAMS0501/25</t>
  </si>
  <si>
    <t xml:space="preserve">AMSLI00485/25</t>
  </si>
  <si>
    <t xml:space="preserve">NVOIMP Against the IMP BOL - CSDSHA034162; Customer Ref: ;Remarks:</t>
  </si>
  <si>
    <t xml:space="preserve">SJAMS0502/25</t>
  </si>
  <si>
    <t xml:space="preserve">AMSLI00486/25</t>
  </si>
  <si>
    <t xml:space="preserve">NVOIMP Against the IMP BOL - CSDSHA034182; Customer Ref: ;Remarks:</t>
  </si>
  <si>
    <t xml:space="preserve">SJAMS0503/25</t>
  </si>
  <si>
    <t xml:space="preserve">AMSLI00487/25</t>
  </si>
  <si>
    <t xml:space="preserve">NVOIMP Against the IMP BOL - CSDSHA034183; Customer Ref: ;Remarks:</t>
  </si>
  <si>
    <t xml:space="preserve">SJAMS0504/25</t>
  </si>
  <si>
    <t xml:space="preserve">AMSLI00488/25</t>
  </si>
  <si>
    <t xml:space="preserve">NVOIMP Against the IMP BOL - CSDSHA034189; Customer Ref: ;Remarks:</t>
  </si>
  <si>
    <t xml:space="preserve">SJAMS0510/25</t>
  </si>
  <si>
    <t xml:space="preserve">AMSLI00494/25</t>
  </si>
  <si>
    <t xml:space="preserve">NVOIMP Against the IMP BOL - CSDSHA034224; Customer Ref: ;Remarks:</t>
  </si>
  <si>
    <t xml:space="preserve">SJAMS0512/25</t>
  </si>
  <si>
    <t xml:space="preserve">AMSLI00496/25</t>
  </si>
  <si>
    <t xml:space="preserve">NVOIMP Against the IMP BOL - CSDSHA034228; Customer Ref: ;Remarks:</t>
  </si>
  <si>
    <t xml:space="preserve">SJAMS0515/25</t>
  </si>
  <si>
    <t xml:space="preserve">AMSLI00499/25</t>
  </si>
  <si>
    <t xml:space="preserve">NVOIMP Against the IMP BOL - CSDSHA034232; Customer Ref: ;Remarks:</t>
  </si>
  <si>
    <t xml:space="preserve">SJAMS0516/25</t>
  </si>
  <si>
    <t xml:space="preserve">AMSLI00500/25</t>
  </si>
  <si>
    <t xml:space="preserve">NVOIMP Against the IMP BOL - CSDSHA034238; Customer Ref: ;Remarks:</t>
  </si>
  <si>
    <t xml:space="preserve">SJAMS0518/25</t>
  </si>
  <si>
    <t xml:space="preserve">AMSLI00502/25</t>
  </si>
  <si>
    <t xml:space="preserve">NVOIMP Against the IMP BOL - CSDSHA034240; Customer Ref: ;Remarks:</t>
  </si>
  <si>
    <t xml:space="preserve">SJAMS0520/25</t>
  </si>
  <si>
    <t xml:space="preserve">AMSLI00504/25</t>
  </si>
  <si>
    <t xml:space="preserve">NVOIMP Against the IMP BOL - CSDSHA034242; Customer Ref: ;Remarks:</t>
  </si>
  <si>
    <t xml:space="preserve">SJAMS0521/25</t>
  </si>
  <si>
    <t xml:space="preserve">AMSLI00505/25</t>
  </si>
  <si>
    <t xml:space="preserve">NVOIMP Against the IMP BOL - CSDSHA034243; Customer Ref: ;Remarks:</t>
  </si>
  <si>
    <t xml:space="preserve">SJAMS0522/25</t>
  </si>
  <si>
    <t xml:space="preserve">AMSLI00506/25</t>
  </si>
  <si>
    <t xml:space="preserve">NVOIMP Against the IMP BOL - CSDSHA034250; Customer Ref: ;Remarks:</t>
  </si>
  <si>
    <t xml:space="preserve">SJAMS0524/25</t>
  </si>
  <si>
    <t xml:space="preserve">AMSLI00508/25</t>
  </si>
  <si>
    <t xml:space="preserve">NVOIMP Against the IMP BOL - CSDSHA034265; Customer Ref: ;Remarks:</t>
  </si>
  <si>
    <t xml:space="preserve">SJAMS0526/25</t>
  </si>
  <si>
    <t xml:space="preserve">AMSLI00510/25</t>
  </si>
  <si>
    <t xml:space="preserve">NVOIMP Against the IMP BOL - CSDSHA034309; Customer Ref: ;Remarks:</t>
  </si>
  <si>
    <t xml:space="preserve">SJAMS0527/25</t>
  </si>
  <si>
    <t xml:space="preserve">AMSLI00511/25</t>
  </si>
  <si>
    <t xml:space="preserve">SJAMS0529/25</t>
  </si>
  <si>
    <t xml:space="preserve">AMSLI00513/25</t>
  </si>
  <si>
    <t xml:space="preserve">NVOIMP Against the IMP BOL - CSDSHA034329; Customer Ref: ;Remarks:</t>
  </si>
  <si>
    <t xml:space="preserve">SJAMS0186/25</t>
  </si>
  <si>
    <t xml:space="preserve">AMSLI00174/25</t>
  </si>
  <si>
    <t xml:space="preserve">NVOIMP Against the IMP BOL - CSDSHA033682; Customer Ref: ;Remarks:</t>
  </si>
  <si>
    <t xml:space="preserve">SJAMS0188/25</t>
  </si>
  <si>
    <t xml:space="preserve">AMSLI00176/25</t>
  </si>
  <si>
    <t xml:space="preserve">NVOIMP Against the IMP BOL - CSDSHA033692; Customer Ref: ;Remarks:</t>
  </si>
  <si>
    <t xml:space="preserve">SJAMS0192/25</t>
  </si>
  <si>
    <t xml:space="preserve">AMSLI00180/25</t>
  </si>
  <si>
    <t xml:space="preserve">NVOIMP Against the IMP BOL - CSDSHA033755; Customer Ref: ;Remarks:</t>
  </si>
  <si>
    <t xml:space="preserve">SJAMS0193/25</t>
  </si>
  <si>
    <t xml:space="preserve">AMSLI00181/25</t>
  </si>
  <si>
    <t xml:space="preserve">NVOIMP Against the IMP BOL - CSDSHA033756; Customer Ref: ;Remarks:</t>
  </si>
  <si>
    <t xml:space="preserve">SJAMS0194/25</t>
  </si>
  <si>
    <t xml:space="preserve">AMSLI00182/25</t>
  </si>
  <si>
    <t xml:space="preserve">NVOIMP Against the IMP BOL - CSDSHA033757; Customer Ref: ;Remarks:</t>
  </si>
  <si>
    <t xml:space="preserve">SJAMS0195/25</t>
  </si>
  <si>
    <t xml:space="preserve">AMSLI00183/25</t>
  </si>
  <si>
    <t xml:space="preserve">NVOIMP Against the IMP BOL - CSDSHA033758; Customer Ref: ;Remarks:</t>
  </si>
  <si>
    <t xml:space="preserve">SJAMS0196/25</t>
  </si>
  <si>
    <t xml:space="preserve">AMSLI00184/25</t>
  </si>
  <si>
    <t xml:space="preserve">NVOIMP Against the IMP BOL - CSDSHA033759; Customer Ref: ;Remarks:</t>
  </si>
  <si>
    <t xml:space="preserve">SJAMS0204/25</t>
  </si>
  <si>
    <t xml:space="preserve">AMSLI00192/25</t>
  </si>
  <si>
    <t xml:space="preserve">NVOIMP Against the IMP BOL - CSDSHA033767; Customer Ref: ;Remarks:</t>
  </si>
  <si>
    <t xml:space="preserve">SJAMS0206/25</t>
  </si>
  <si>
    <t xml:space="preserve">AMSLI00194/25</t>
  </si>
  <si>
    <t xml:space="preserve">NVOIMP Against the IMP BOL - CSDSHA033776; Customer Ref: ;Remarks:</t>
  </si>
  <si>
    <t xml:space="preserve">SJAMS0214/25</t>
  </si>
  <si>
    <t xml:space="preserve">AMSLI00202/25</t>
  </si>
  <si>
    <t xml:space="preserve">NVOIMP Against the IMP BOL - CSDSHA033855; Customer Ref: ;Remarks:</t>
  </si>
  <si>
    <t xml:space="preserve">SJAMS0216/25</t>
  </si>
  <si>
    <t xml:space="preserve">AMSLI00204/25</t>
  </si>
  <si>
    <t xml:space="preserve">SJAMS0217/25</t>
  </si>
  <si>
    <t xml:space="preserve">AMSLI00205/25</t>
  </si>
  <si>
    <t xml:space="preserve">NVOIMP Against the IMP BOL - CSDSHA033866; Customer Ref: ;Remarks:</t>
  </si>
  <si>
    <t xml:space="preserve">SJAMS0220/25</t>
  </si>
  <si>
    <t xml:space="preserve">AMSLI00208/25</t>
  </si>
  <si>
    <t xml:space="preserve">NVOIMP Against the IMP BOL - CSDSHA033869; Customer Ref: ;Remarks:</t>
  </si>
  <si>
    <t xml:space="preserve">SJAMS0228/25</t>
  </si>
  <si>
    <t xml:space="preserve">AMSLI00216/25</t>
  </si>
  <si>
    <t xml:space="preserve">NVOIMP Against the IMP BOL - CSDSHA033887; Customer Ref: ;Remarks:</t>
  </si>
  <si>
    <t xml:space="preserve">SJAMS0230/25</t>
  </si>
  <si>
    <t xml:space="preserve">AMSLI00218/25</t>
  </si>
  <si>
    <t xml:space="preserve">NVOIMP Against the IMP BOL - CSDSHA033891; Customer Ref: ;Remarks:</t>
  </si>
  <si>
    <t xml:space="preserve">SJAMS0232/25</t>
  </si>
  <si>
    <t xml:space="preserve">AMSLI00220/25</t>
  </si>
  <si>
    <t xml:space="preserve">SJAMS0233/25</t>
  </si>
  <si>
    <t xml:space="preserve">AMSLI00221/25</t>
  </si>
  <si>
    <t xml:space="preserve">NVOIMP Against the IMP BOL - CSDSHA033900; Customer Ref: ;Remarks:</t>
  </si>
  <si>
    <t xml:space="preserve">SJAMS0238/25</t>
  </si>
  <si>
    <t xml:space="preserve">AMSLI00226/25</t>
  </si>
  <si>
    <t xml:space="preserve">NVOIMP Against the IMP BOL - CSDSHA033913; Customer Ref: ;Remarks:</t>
  </si>
  <si>
    <t xml:space="preserve">SJAMS0243/25</t>
  </si>
  <si>
    <t xml:space="preserve">AMSLI00231/25</t>
  </si>
  <si>
    <t xml:space="preserve">NVOIMP Against the IMP BOL - CSDSHA033925; Customer Ref: ;Remarks:</t>
  </si>
  <si>
    <t xml:space="preserve">SJAMS0244/25</t>
  </si>
  <si>
    <t xml:space="preserve">AMSLI00232/25</t>
  </si>
  <si>
    <t xml:space="preserve">NVOIMP Against the IMP BOL - CSDSHA033928; Customer Ref: ;Remarks:</t>
  </si>
  <si>
    <t xml:space="preserve">SJAMS0246/25</t>
  </si>
  <si>
    <t xml:space="preserve">AMSLI00234/25</t>
  </si>
  <si>
    <t xml:space="preserve">NVOIMP Against the IMP BOL - CSDSHA033931; Customer Ref: ;Remarks:</t>
  </si>
  <si>
    <t xml:space="preserve">SJAMS0263/25</t>
  </si>
  <si>
    <t xml:space="preserve">AMSLI00251/25</t>
  </si>
  <si>
    <t xml:space="preserve">SJAMS0295/25</t>
  </si>
  <si>
    <t xml:space="preserve">AMSLI00283/25</t>
  </si>
  <si>
    <t xml:space="preserve">NVOIMP Against the IMP BOL - CSDSHA034030; Customer Ref: ;Remarks:</t>
  </si>
  <si>
    <t xml:space="preserve">SJAMS0307/25</t>
  </si>
  <si>
    <t xml:space="preserve">AMSLI00295/25</t>
  </si>
  <si>
    <t xml:space="preserve">NVOIMP Against the IMP BOL - CSDSHA034058; Customer Ref: ;Remarks:</t>
  </si>
  <si>
    <t xml:space="preserve">SJAMS0320/25</t>
  </si>
  <si>
    <t xml:space="preserve">AMSLI00308/25</t>
  </si>
  <si>
    <t xml:space="preserve">NVOIMP Against the IMP BOL - CSDSHA034112; Customer Ref: ;Remarks:</t>
  </si>
  <si>
    <t xml:space="preserve">SJAMS0322/25</t>
  </si>
  <si>
    <t xml:space="preserve">AMSLI00310/25</t>
  </si>
  <si>
    <t xml:space="preserve">SJAMS0499/25</t>
  </si>
  <si>
    <t xml:space="preserve">AMSLI00483/25</t>
  </si>
  <si>
    <t xml:space="preserve">NVOIMP Against the IMP BOL - CSDSHA034027; Customer Ref: ;Remarks:</t>
  </si>
  <si>
    <t xml:space="preserve">SJAMS0500/25</t>
  </si>
  <si>
    <t xml:space="preserve">AMSLI00484/25</t>
  </si>
  <si>
    <t xml:space="preserve">SJAMS0505/25</t>
  </si>
  <si>
    <t xml:space="preserve">AMSLI00489/25</t>
  </si>
  <si>
    <t xml:space="preserve">NVOIMP Against the IMP BOL - CSDSHA034190; Customer Ref: ;Remarks:</t>
  </si>
  <si>
    <t xml:space="preserve">SJAMS0519/25</t>
  </si>
  <si>
    <t xml:space="preserve">AMSLI00503/25</t>
  </si>
  <si>
    <t xml:space="preserve">NVOIMP Against the IMP BOL - CSDSHA034241; Customer Ref: ;Remarks:</t>
  </si>
  <si>
    <t xml:space="preserve">SJAMS0523/25</t>
  </si>
  <si>
    <t xml:space="preserve">AMSLI00507/25</t>
  </si>
  <si>
    <t xml:space="preserve">NVOIMP Against the IMP BOL - CSDSHA034254; Customer Ref: ;Remarks:</t>
  </si>
  <si>
    <t xml:space="preserve">SJAMS0191/25</t>
  </si>
  <si>
    <t xml:space="preserve">AMSLI00179/25</t>
  </si>
  <si>
    <t xml:space="preserve">NVOIMP Against the IMP BOL - CSDSHA033754; Customer Ref: ;Remarks:</t>
  </si>
  <si>
    <t xml:space="preserve">SJAMS0313/25</t>
  </si>
  <si>
    <t xml:space="preserve">AMSLI00301/25</t>
  </si>
  <si>
    <t xml:space="preserve">NVOIMP Against the IMP BOL - CSDSHA034077; Customer Ref: ;Remarks:</t>
  </si>
  <si>
    <t xml:space="preserve">SJAMS0491/25</t>
  </si>
  <si>
    <t xml:space="preserve">AMSLI00476/25</t>
  </si>
  <si>
    <t xml:space="preserve">NVOIMP Against the IMP BOL - CSDSHA033909; Customer Ref: ;Remarks:</t>
  </si>
  <si>
    <t xml:space="preserve">SJAMS0156/25</t>
  </si>
  <si>
    <t xml:space="preserve">AMSLI00144/25</t>
  </si>
  <si>
    <t xml:space="preserve">NVOIMP Against the IMP BOL - CSDSHA034287A; Customer Ref: ;Remarks:</t>
  </si>
  <si>
    <t xml:space="preserve">SJAMS0183/25</t>
  </si>
  <si>
    <t xml:space="preserve">AMSLI00171/25</t>
  </si>
  <si>
    <t xml:space="preserve">NVOIMP Against the IMP BOL - CSDSHA033670; Customer Ref: ;Remarks:</t>
  </si>
  <si>
    <t xml:space="preserve">SJAMS0223/25</t>
  </si>
  <si>
    <t xml:space="preserve">AMSLI00211/25</t>
  </si>
  <si>
    <t xml:space="preserve">NVOIMP Against the IMP BOL - CSDSHA033878; Customer Ref: ;Remarks:</t>
  </si>
  <si>
    <t xml:space="preserve">SJAMS0224/25</t>
  </si>
  <si>
    <t xml:space="preserve">AMSLI00212/25</t>
  </si>
  <si>
    <t xml:space="preserve">NVOIMP Against the IMP BOL - CSDSHA033879; Customer Ref: ;Remarks:</t>
  </si>
  <si>
    <t xml:space="preserve">SJAMS0506/25</t>
  </si>
  <si>
    <t xml:space="preserve">AMSLI00490/25</t>
  </si>
  <si>
    <t xml:space="preserve">NVOIMP Against the IMP BOL - CSDSHA034195; Customer Ref: ;Remarks:</t>
  </si>
  <si>
    <t xml:space="preserve">SJAMS0507/25</t>
  </si>
  <si>
    <t xml:space="preserve">AMSLI00491/25</t>
  </si>
  <si>
    <t xml:space="preserve">NVOIMP Against the IMP BOL - CSDSHA034215; Customer Ref: ;Remarks:</t>
  </si>
  <si>
    <t xml:space="preserve">SJAMS0517/25</t>
  </si>
  <si>
    <t xml:space="preserve">AMSLI00501/25</t>
  </si>
  <si>
    <t xml:space="preserve">NVOIMP Against the IMP BOL - CSDSHA034239; Customer Ref: ;Remarks:</t>
  </si>
  <si>
    <t xml:space="preserve">SJAMS0486/25</t>
  </si>
  <si>
    <t xml:space="preserve">AMSLI00471/25</t>
  </si>
  <si>
    <t xml:space="preserve">NVOIMP Against the IMP BOL - CSDSHA033871; Customer Ref: ;Remarks:</t>
  </si>
  <si>
    <t xml:space="preserve">SJAMS0305/25</t>
  </si>
  <si>
    <t xml:space="preserve">AMSLI00293/25</t>
  </si>
  <si>
    <t xml:space="preserve">NVOIMP Against the IMP BOL - CSDSHA034053; Customer Ref: ;Remarks:</t>
  </si>
  <si>
    <t xml:space="preserve">SJAMS0310/25</t>
  </si>
  <si>
    <t xml:space="preserve">AMSLI00298/25</t>
  </si>
  <si>
    <t xml:space="preserve">SJAMS0490/25</t>
  </si>
  <si>
    <t xml:space="preserve">AMSLI00475/25</t>
  </si>
  <si>
    <t xml:space="preserve">NVOIMP Against the IMP BOL - CSDSHA033908; Customer Ref: ;Remarks:</t>
  </si>
  <si>
    <t xml:space="preserve">SJAMS0511/25</t>
  </si>
  <si>
    <t xml:space="preserve">AMSLI00495/25</t>
  </si>
  <si>
    <t xml:space="preserve">NVOIMP Against the IMP BOL - CSDSHA034225; Customer Ref: ;Remarks:</t>
  </si>
  <si>
    <t xml:space="preserve">SJAMS0530/25</t>
  </si>
  <si>
    <t xml:space="preserve">AMSLI00514/25</t>
  </si>
  <si>
    <t xml:space="preserve">SJAMS0533/25</t>
  </si>
  <si>
    <t xml:space="preserve">AMSLI00517/25</t>
  </si>
  <si>
    <t xml:space="preserve">SJAMS0536/25</t>
  </si>
  <si>
    <t xml:space="preserve">AMSLI00520/25</t>
  </si>
  <si>
    <t xml:space="preserve">NVOIMP Against the IMP BOL - CSDSHA034305; Customer Ref: ;Remarks:</t>
  </si>
  <si>
    <t xml:space="preserve">SJAMS0537/25</t>
  </si>
  <si>
    <t xml:space="preserve">AMSLI00521/25</t>
  </si>
  <si>
    <t xml:space="preserve">NVOIMP Against the IMP BOL - CSDSHA034307; Customer Ref: ;Remarks:</t>
  </si>
  <si>
    <t xml:space="preserve">SJAMS0538/25</t>
  </si>
  <si>
    <t xml:space="preserve">AMSLI00522/25</t>
  </si>
  <si>
    <t xml:space="preserve">SJAMS0575/25</t>
  </si>
  <si>
    <t xml:space="preserve">AMSLI00532/25</t>
  </si>
  <si>
    <t xml:space="preserve">NVOIMP Against the IMP BOL - CSDIST002920; Customer Ref: ;Remarks:</t>
  </si>
  <si>
    <t xml:space="preserve">SJAMS0579/25</t>
  </si>
  <si>
    <t xml:space="preserve">AMSLI00536/25</t>
  </si>
  <si>
    <t xml:space="preserve">NVOIMP Against the IMP BOL - CSDIST002925; Customer Ref: ;Remarks:</t>
  </si>
  <si>
    <t xml:space="preserve">SJAMS0581/25</t>
  </si>
  <si>
    <t xml:space="preserve">AMSLI00538/25</t>
  </si>
  <si>
    <t xml:space="preserve">NVOIMP Against the IMP BOL - CSDIST002926; Customer Ref: ;Remarks:</t>
  </si>
  <si>
    <t xml:space="preserve">SJAMS0583/25</t>
  </si>
  <si>
    <t xml:space="preserve">AMSLI00540/25</t>
  </si>
  <si>
    <t xml:space="preserve">NVOIMP Against the IMP BOL - CSDIST002927; Customer Ref: ;Remarks:</t>
  </si>
  <si>
    <t xml:space="preserve">SJAMS0590/25</t>
  </si>
  <si>
    <t xml:space="preserve">AMSLI00547/25</t>
  </si>
  <si>
    <t xml:space="preserve">NVOIMP Against the IMP BOL - CSDIST002933; Customer Ref: ;Remarks:</t>
  </si>
  <si>
    <t xml:space="preserve">SJAMS0592/25</t>
  </si>
  <si>
    <t xml:space="preserve">AMSLI00549/25</t>
  </si>
  <si>
    <t xml:space="preserve">NVOIMP Against the IMP BOL - CSDIST002934; Customer Ref: ;Remarks:</t>
  </si>
  <si>
    <t xml:space="preserve">SJAMS0594/25</t>
  </si>
  <si>
    <t xml:space="preserve">AMSLI00551/25</t>
  </si>
  <si>
    <t xml:space="preserve">NVOIMP Against the IMP BOL - CSDIST002935; Customer Ref: ;Remarks:</t>
  </si>
  <si>
    <t xml:space="preserve">SJAMS0596/25</t>
  </si>
  <si>
    <t xml:space="preserve">AMSLI00553/25</t>
  </si>
  <si>
    <t xml:space="preserve">NVOIMP Against the IMP BOL - CSDIST002937; Customer Ref: ;Remarks:</t>
  </si>
  <si>
    <t xml:space="preserve">SJAMS0611/25</t>
  </si>
  <si>
    <t xml:space="preserve">AMSLI00568/25</t>
  </si>
  <si>
    <t xml:space="preserve">NVOIMP Against the IMP BOL - CSDSHA034285; Customer Ref: ;Remarks:</t>
  </si>
  <si>
    <t xml:space="preserve">SJAMS0617/25</t>
  </si>
  <si>
    <t xml:space="preserve">AMSLI00574/25</t>
  </si>
  <si>
    <t xml:space="preserve">NVOIMP Against the IMP BOL - CSDSHA034295; Customer Ref: ;Remarks:</t>
  </si>
  <si>
    <t xml:space="preserve">SJAMS0642/25</t>
  </si>
  <si>
    <t xml:space="preserve">AMSLI00598/25</t>
  </si>
  <si>
    <t xml:space="preserve">NVOIMP Against the IMP BOL - CSDSHA034334; Customer Ref: ;Remarks:</t>
  </si>
  <si>
    <t xml:space="preserve">SJAMS0643/25</t>
  </si>
  <si>
    <t xml:space="preserve">AMSLI00599/25</t>
  </si>
  <si>
    <t xml:space="preserve">NVOIMP Against the IMP BOL - CSDSHA034335; Customer Ref: ;Remarks:</t>
  </si>
  <si>
    <t xml:space="preserve">SJAMS0649/25</t>
  </si>
  <si>
    <t xml:space="preserve">AMSLI00605/25</t>
  </si>
  <si>
    <t xml:space="preserve">NVOIMP Against the IMP BOL - CSDSHA034339; Customer Ref: ;Remarks:</t>
  </si>
  <si>
    <t xml:space="preserve">SJAMS0651/25</t>
  </si>
  <si>
    <t xml:space="preserve">AMSLI00607/25</t>
  </si>
  <si>
    <t xml:space="preserve">NVOIMP Against the IMP BOL - CSDSHA034340; Customer Ref: ;Remarks:</t>
  </si>
  <si>
    <t xml:space="preserve">SJAMS0587/25</t>
  </si>
  <si>
    <t xml:space="preserve">AMSLI00544/25</t>
  </si>
  <si>
    <t xml:space="preserve">SJAMS0600/25</t>
  </si>
  <si>
    <t xml:space="preserve">AMSLI00557/25</t>
  </si>
  <si>
    <t xml:space="preserve">NVOIMP Against the IMP BOL - CSDSHA034271; Customer Ref: ;Remarks:</t>
  </si>
  <si>
    <t xml:space="preserve">SJAMS0602/25</t>
  </si>
  <si>
    <t xml:space="preserve">AMSLI00559/25</t>
  </si>
  <si>
    <t xml:space="preserve">NVOIMP Against the IMP BOL - CSDSHA034276; Customer Ref: ;Remarks:</t>
  </si>
  <si>
    <t xml:space="preserve">SJAMS0604/25</t>
  </si>
  <si>
    <t xml:space="preserve">AMSLI00561/25</t>
  </si>
  <si>
    <t xml:space="preserve">NVOIMP Against the IMP BOL - CSDSHA034280; Customer Ref: ;Remarks:</t>
  </si>
  <si>
    <t xml:space="preserve">SJAMS0606/25</t>
  </si>
  <si>
    <t xml:space="preserve">AMSLI00563/25</t>
  </si>
  <si>
    <t xml:space="preserve">NVOIMP Against the IMP BOL - CSDSHA034282; Customer Ref: ;Remarks:</t>
  </si>
  <si>
    <t xml:space="preserve">SJAMS0613/25</t>
  </si>
  <si>
    <t xml:space="preserve">AMSLI00570/25</t>
  </si>
  <si>
    <t xml:space="preserve">NVOIMP Against the IMP BOL - CSDSHA034288; Customer Ref: ;Remarks:</t>
  </si>
  <si>
    <t xml:space="preserve">SJAMS0615/25</t>
  </si>
  <si>
    <t xml:space="preserve">AMSLI00572/25</t>
  </si>
  <si>
    <t xml:space="preserve">NVOIMP Against the IMP BOL - CSDSHA034289; Customer Ref: ;Remarks:</t>
  </si>
  <si>
    <t xml:space="preserve">SJAMS0621/25</t>
  </si>
  <si>
    <t xml:space="preserve">AMSLI00578/25</t>
  </si>
  <si>
    <t xml:space="preserve">NVOIMP Against the IMP BOL - CSDSHA034312; Customer Ref: ;Remarks:</t>
  </si>
  <si>
    <t xml:space="preserve">SJAMS0623/25</t>
  </si>
  <si>
    <t xml:space="preserve">AMSLI00580/25</t>
  </si>
  <si>
    <t xml:space="preserve">NVOIMP Against the IMP BOL - CSDSHA034313; Customer Ref: ;Remarks:</t>
  </si>
  <si>
    <t xml:space="preserve">SJAMS0625/25</t>
  </si>
  <si>
    <t xml:space="preserve">AMSLI00582/25</t>
  </si>
  <si>
    <t xml:space="preserve">NVOIMP Against the IMP BOL - CSDSHA034314; Customer Ref: ;Remarks:</t>
  </si>
  <si>
    <t xml:space="preserve">SJAMS0628/25</t>
  </si>
  <si>
    <t xml:space="preserve">AMSLI00584/25</t>
  </si>
  <si>
    <t xml:space="preserve">NVOIMP Against the IMP BOL - CSDSHA034315; Customer Ref: ;Remarks:</t>
  </si>
  <si>
    <t xml:space="preserve">SJAMS0630/25</t>
  </si>
  <si>
    <t xml:space="preserve">AMSLI00586/25</t>
  </si>
  <si>
    <t xml:space="preserve">NVOIMP Against the IMP BOL - CSDSHA034316; Customer Ref: ;Remarks:</t>
  </si>
  <si>
    <t xml:space="preserve">SJAMS0632/25</t>
  </si>
  <si>
    <t xml:space="preserve">AMSLI00588/25</t>
  </si>
  <si>
    <t xml:space="preserve">NVOIMP Against the IMP BOL - CSDSHA034317; Customer Ref: ;Remarks:</t>
  </si>
  <si>
    <t xml:space="preserve">SJAMS0636/25</t>
  </si>
  <si>
    <t xml:space="preserve">AMSLI00592/25</t>
  </si>
  <si>
    <t xml:space="preserve">NVOIMP Against the IMP BOL - CSDSHA034321; Customer Ref: ;Remarks:</t>
  </si>
  <si>
    <t xml:space="preserve">SJAMS0638/25</t>
  </si>
  <si>
    <t xml:space="preserve">AMSLI00594/25</t>
  </si>
  <si>
    <t xml:space="preserve">NVOIMP Against the IMP BOL - CSDSHA034325; Customer Ref: ;Remarks:</t>
  </si>
  <si>
    <t xml:space="preserve">SJAMS0640/25</t>
  </si>
  <si>
    <t xml:space="preserve">AMSLI00596/25</t>
  </si>
  <si>
    <t xml:space="preserve">NVOIMP Against the IMP BOL - CSDSHA034326; Customer Ref: ;Remarks:</t>
  </si>
  <si>
    <t xml:space="preserve">SJAMS0646/25</t>
  </si>
  <si>
    <t xml:space="preserve">AMSLI00602/25</t>
  </si>
  <si>
    <t xml:space="preserve">NVOIMP Against the IMP BOL - CSDSHA034337; Customer Ref: ;Remarks:</t>
  </si>
  <si>
    <t xml:space="preserve">SJAMS0569/25</t>
  </si>
  <si>
    <t xml:space="preserve">AMSLI00526/25</t>
  </si>
  <si>
    <t xml:space="preserve">SJAMS0570/25</t>
  </si>
  <si>
    <t xml:space="preserve">AMSLI00527/25</t>
  </si>
  <si>
    <t xml:space="preserve">SJAMS0571/25</t>
  </si>
  <si>
    <t xml:space="preserve">AMSLI00528/25</t>
  </si>
  <si>
    <t xml:space="preserve">SJAMS0572/25</t>
  </si>
  <si>
    <t xml:space="preserve">AMSLI00529/25</t>
  </si>
  <si>
    <t xml:space="preserve">SJAMS0573/25</t>
  </si>
  <si>
    <t xml:space="preserve">AMSLI00530/25</t>
  </si>
  <si>
    <t xml:space="preserve">SJAMS0576/25</t>
  </si>
  <si>
    <t xml:space="preserve">AMSLI00533/25</t>
  </si>
  <si>
    <t xml:space="preserve">SJAMS0577/25</t>
  </si>
  <si>
    <t xml:space="preserve">AMSLI00534/25</t>
  </si>
  <si>
    <t xml:space="preserve">NVOIMP Against the IMP BOL - CSDIST002923; Customer Ref: ;Remarks:</t>
  </si>
  <si>
    <t xml:space="preserve">SJAMS0580/25</t>
  </si>
  <si>
    <t xml:space="preserve">AMSLI00537/25</t>
  </si>
  <si>
    <t xml:space="preserve">SJAMS0582/25</t>
  </si>
  <si>
    <t xml:space="preserve">AMSLI00539/25</t>
  </si>
  <si>
    <t xml:space="preserve">SJAMS0584/25</t>
  </si>
  <si>
    <t xml:space="preserve">AMSLI00541/25</t>
  </si>
  <si>
    <t xml:space="preserve">SJAMS0585/25</t>
  </si>
  <si>
    <t xml:space="preserve">AMSLI00542/25</t>
  </si>
  <si>
    <t xml:space="preserve">NVOIMP Against the IMP BOL - CSDIST002928; Customer Ref: ;Remarks:</t>
  </si>
  <si>
    <t xml:space="preserve">SJAMS0586/25</t>
  </si>
  <si>
    <t xml:space="preserve">AMSLI00543/25</t>
  </si>
  <si>
    <t xml:space="preserve">SJAMS0588/25</t>
  </si>
  <si>
    <t xml:space="preserve">AMSLI00545/25</t>
  </si>
  <si>
    <t xml:space="preserve">SJAMS0591/25</t>
  </si>
  <si>
    <t xml:space="preserve">AMSLI00548/25</t>
  </si>
  <si>
    <t xml:space="preserve">SJAMS0593/25</t>
  </si>
  <si>
    <t xml:space="preserve">AMSLI00550/25</t>
  </si>
  <si>
    <t xml:space="preserve">SJAMS0595/25</t>
  </si>
  <si>
    <t xml:space="preserve">AMSLI00552/25</t>
  </si>
  <si>
    <t xml:space="preserve">SJAMS0597/25</t>
  </si>
  <si>
    <t xml:space="preserve">AMSLI00554/25</t>
  </si>
  <si>
    <t xml:space="preserve">SJAMS0598/25</t>
  </si>
  <si>
    <t xml:space="preserve">AMSLI00555/25</t>
  </si>
  <si>
    <t xml:space="preserve">NVOIMP Against the IMP BOL - CSDSHA034270; Customer Ref: ;Remarks:</t>
  </si>
  <si>
    <t xml:space="preserve">SJAMS0599/25</t>
  </si>
  <si>
    <t xml:space="preserve">AMSLI00556/25</t>
  </si>
  <si>
    <t xml:space="preserve">SJAMS0601/25</t>
  </si>
  <si>
    <t xml:space="preserve">AMSLI00558/25</t>
  </si>
  <si>
    <t xml:space="preserve">SJAMS0603/25</t>
  </si>
  <si>
    <t xml:space="preserve">AMSLI00560/25</t>
  </si>
  <si>
    <t xml:space="preserve">SJAMS0605/25</t>
  </si>
  <si>
    <t xml:space="preserve">AMSLI00562/25</t>
  </si>
  <si>
    <t xml:space="preserve">SJAMS0607/25</t>
  </si>
  <si>
    <t xml:space="preserve">AMSLI00564/25</t>
  </si>
  <si>
    <t xml:space="preserve">SJAMS0608/25</t>
  </si>
  <si>
    <t xml:space="preserve">AMSLI00565/25</t>
  </si>
  <si>
    <t xml:space="preserve">NVOIMP Against the IMP BOL - CSDSHA034283; Customer Ref: ;Remarks:</t>
  </si>
  <si>
    <t xml:space="preserve">SJAMS0609/25</t>
  </si>
  <si>
    <t xml:space="preserve">AMSLI00566/25</t>
  </si>
  <si>
    <t xml:space="preserve">SJAMS0612/25</t>
  </si>
  <si>
    <t xml:space="preserve">AMSLI00569/25</t>
  </si>
  <si>
    <t xml:space="preserve">SJAMS0614/25</t>
  </si>
  <si>
    <t xml:space="preserve">AMSLI00571/25</t>
  </si>
  <si>
    <t xml:space="preserve">SJAMS0616/25</t>
  </si>
  <si>
    <t xml:space="preserve">AMSLI00573/25</t>
  </si>
  <si>
    <t xml:space="preserve">SJAMS0618/25</t>
  </si>
  <si>
    <t xml:space="preserve">AMSLI00575/25</t>
  </si>
  <si>
    <t xml:space="preserve">SJAMS0619/25</t>
  </si>
  <si>
    <t xml:space="preserve">AMSLI00576/25</t>
  </si>
  <si>
    <t xml:space="preserve">NVOIMP Against the IMP BOL - CSDSHA034299; Customer Ref: ;Remarks:</t>
  </si>
  <si>
    <t xml:space="preserve">SJAMS0622/25</t>
  </si>
  <si>
    <t xml:space="preserve">AMSLI00579/25</t>
  </si>
  <si>
    <t xml:space="preserve">SJAMS0624/25</t>
  </si>
  <si>
    <t xml:space="preserve">AMSLI00581/25</t>
  </si>
  <si>
    <t xml:space="preserve">SJAMS0626/25</t>
  </si>
  <si>
    <t xml:space="preserve">AMSLI00583/25</t>
  </si>
  <si>
    <t xml:space="preserve">SJAMS0629/25</t>
  </si>
  <si>
    <t xml:space="preserve">AMSLI00585/25</t>
  </si>
  <si>
    <t xml:space="preserve">SJAMS0631/25</t>
  </si>
  <si>
    <t xml:space="preserve">AMSLI00587/25</t>
  </si>
  <si>
    <t xml:space="preserve">SJAMS0633/25</t>
  </si>
  <si>
    <t xml:space="preserve">AMSLI00589/25</t>
  </si>
  <si>
    <t xml:space="preserve">SJAMS0634/25</t>
  </si>
  <si>
    <t xml:space="preserve">AMSLI00590/25</t>
  </si>
  <si>
    <t xml:space="preserve">NVOIMP Against the IMP BOL - CSDSHA034320; Customer Ref: ;Remarks:</t>
  </si>
  <si>
    <t xml:space="preserve">SJAMS0635/25</t>
  </si>
  <si>
    <t xml:space="preserve">AMSLI00591/25</t>
  </si>
  <si>
    <t xml:space="preserve">SJAMS0637/25</t>
  </si>
  <si>
    <t xml:space="preserve">AMSLI00593/25</t>
  </si>
  <si>
    <t xml:space="preserve">SJAMS0639/25</t>
  </si>
  <si>
    <t xml:space="preserve">AMSLI00595/25</t>
  </si>
  <si>
    <t xml:space="preserve">SJAMS0641/25</t>
  </si>
  <si>
    <t xml:space="preserve">AMSLI00597/25</t>
  </si>
  <si>
    <t xml:space="preserve">SJAMS0644/25</t>
  </si>
  <si>
    <t xml:space="preserve">AMSLI00600/25</t>
  </si>
  <si>
    <t xml:space="preserve">SJAMS0645/25</t>
  </si>
  <si>
    <t xml:space="preserve">AMSLI00601/25</t>
  </si>
  <si>
    <t xml:space="preserve">SJAMS0648/25</t>
  </si>
  <si>
    <t xml:space="preserve">AMSLI00604/25</t>
  </si>
  <si>
    <t xml:space="preserve">SJAMS0650/25</t>
  </si>
  <si>
    <t xml:space="preserve">AMSLI00606/25</t>
  </si>
  <si>
    <t xml:space="preserve">SJAMS0652/25</t>
  </si>
  <si>
    <t xml:space="preserve">AMSLI00608/25</t>
  </si>
  <si>
    <t xml:space="preserve">SJAMS0620/25</t>
  </si>
  <si>
    <t xml:space="preserve">AMSLI00577/25</t>
  </si>
  <si>
    <t xml:space="preserve">NVOIMP Against the IMP BOL - CSDSHA034301; Customer Ref: ;Remarks:</t>
  </si>
  <si>
    <t xml:space="preserve">SJAMS0215/25</t>
  </si>
  <si>
    <t xml:space="preserve">AMSLI00203/25</t>
  </si>
  <si>
    <t xml:space="preserve">NVOIMP Against the IMP BOL - CSDSHA033860; Customer Ref: ;Remarks:</t>
  </si>
  <si>
    <t xml:space="preserve">SJAMS0262/25</t>
  </si>
  <si>
    <t xml:space="preserve">AMSLI00250/25</t>
  </si>
  <si>
    <t xml:space="preserve">NVOIMP Against the IMP BOL - CSDSHA033964; Customer Ref: ;Remarks:</t>
  </si>
  <si>
    <t xml:space="preserve">SJAMS0578/25</t>
  </si>
  <si>
    <t xml:space="preserve">AMSLI00535/25</t>
  </si>
  <si>
    <t xml:space="preserve">NVOIMP Against the IMP BOL - CSDIST002924; Customer Ref: ;Remarks:</t>
  </si>
  <si>
    <t xml:space="preserve">SJAMS0654/25</t>
  </si>
  <si>
    <t xml:space="preserve">AMSLI00609/25</t>
  </si>
  <si>
    <t xml:space="preserve">NVOIMP Against the IMP BOL - CSDIST002936; Customer Ref: ;Remarks:</t>
  </si>
  <si>
    <t xml:space="preserve">SJAMS0657/25</t>
  </si>
  <si>
    <t xml:space="preserve">AMSLI00612/25</t>
  </si>
  <si>
    <t xml:space="preserve">NVOIMP Against the IMP BOL - CSDIST002939; Customer Ref: ;Remarks:</t>
  </si>
  <si>
    <t xml:space="preserve">SJAMS0661/25</t>
  </si>
  <si>
    <t xml:space="preserve">AMSLI00616/25</t>
  </si>
  <si>
    <t xml:space="preserve">NVOIMP Against the IMP BOL - CSDIST002942; Customer Ref: ;Remarks:</t>
  </si>
  <si>
    <t xml:space="preserve">SJAMS0667/25</t>
  </si>
  <si>
    <t xml:space="preserve">AMSLI00622/25</t>
  </si>
  <si>
    <t xml:space="preserve">SJAMS0660/25</t>
  </si>
  <si>
    <t xml:space="preserve">AMSLI00615/25</t>
  </si>
  <si>
    <t xml:space="preserve">NVOIMP Against the IMP BOL - CSDIST002941; Customer Ref: ;Remarks:</t>
  </si>
  <si>
    <t xml:space="preserve">SJAMS0663/25</t>
  </si>
  <si>
    <t xml:space="preserve">AMSLI00618/25</t>
  </si>
  <si>
    <t xml:space="preserve">NVOIMP Against the IMP BOL - CSDIST002945; Customer Ref: ;Remarks:</t>
  </si>
  <si>
    <t xml:space="preserve">SJAMS0664/25</t>
  </si>
  <si>
    <t xml:space="preserve">AMSLI00619/25</t>
  </si>
  <si>
    <t xml:space="preserve">NVOIMP Against the IMP BOL - CSDIST002946; Customer Ref: ;Remarks:</t>
  </si>
  <si>
    <t xml:space="preserve">SJAMS0665/25</t>
  </si>
  <si>
    <t xml:space="preserve">AMSLI00620/25</t>
  </si>
  <si>
    <t xml:space="preserve">NVOIMP Against the IMP BOL - CSDIST002947; Customer Ref: ;Remarks:</t>
  </si>
  <si>
    <t xml:space="preserve">SJAMS0662/25</t>
  </si>
  <si>
    <t xml:space="preserve">AMSLI00617/25</t>
  </si>
  <si>
    <t xml:space="preserve">NVOIMP Against the IMP BOL - CSDIST002943; Customer Ref: ;Remarks:</t>
  </si>
  <si>
    <t xml:space="preserve">SJAMS0669/25</t>
  </si>
  <si>
    <t xml:space="preserve">AMSLI00624/25</t>
  </si>
  <si>
    <t xml:space="preserve">NVOIMP Against the IMP BOL - CSDIST002951; Customer Ref: ;Remarks:</t>
  </si>
  <si>
    <t xml:space="preserve">SJAMS0179/25</t>
  </si>
  <si>
    <t xml:space="preserve">AMSLI00167/25</t>
  </si>
  <si>
    <t xml:space="preserve">NVOIMP Against the IMP BOL - CSDSHA033634; Customer Ref: ;Remarks:</t>
  </si>
  <si>
    <t xml:space="preserve">SJAMS0655/25</t>
  </si>
  <si>
    <t xml:space="preserve">AMSLI00610/25</t>
  </si>
  <si>
    <t xml:space="preserve">NVOIMP Against the IMP BOL - CSDIST002938; Customer Ref: ;Remarks:</t>
  </si>
  <si>
    <t xml:space="preserve">SJAMS0666/25</t>
  </si>
  <si>
    <t xml:space="preserve">AMSLI00621/25</t>
  </si>
  <si>
    <t xml:space="preserve">NVOIMP Against the IMP BOL - CSDIST002948; Customer Ref: ;Remarks:</t>
  </si>
  <si>
    <t xml:space="preserve">SJAMS0658/25</t>
  </si>
  <si>
    <t xml:space="preserve">AMSLI00613/25</t>
  </si>
  <si>
    <t xml:space="preserve">SJAMS0672/25</t>
  </si>
  <si>
    <t xml:space="preserve">AMSLAS0028/25</t>
  </si>
  <si>
    <t xml:space="preserve">DO INVOICE
BL - PELLATSOKJED0061125
CONTAINERS - 12x40HC
MLO - SAVI SHIPPING ARAP REF - PELLATSOKJED0061125 - DO INVOICE</t>
  </si>
  <si>
    <t xml:space="preserve">SJAMS0673/25</t>
  </si>
  <si>
    <t xml:space="preserve">AMSLAS0029/25</t>
  </si>
  <si>
    <t xml:space="preserve">DO INVOICE
BL - PELLATSOKJED0081125
CONTAINERS - 01X40HC ARAP REF - DO INVOICE - PELLATSOKJED0081125</t>
  </si>
  <si>
    <t xml:space="preserve">SJAMS0033/25</t>
  </si>
  <si>
    <t xml:space="preserve">AMSLI00024/25</t>
  </si>
  <si>
    <t xml:space="preserve">NVOIMP Against the IMP BOL - CSDSHA032695; Customer Ref: ;Remarks:</t>
  </si>
  <si>
    <t xml:space="preserve">SJAMS0487/25</t>
  </si>
  <si>
    <t xml:space="preserve">AMSLI00472/25</t>
  </si>
  <si>
    <t xml:space="preserve">NVOIMP Against the IMP BOL - CSDSHA033873; Customer Ref: ;Remarks:</t>
  </si>
  <si>
    <t xml:space="preserve">SJAMS0674/25</t>
  </si>
  <si>
    <t xml:space="preserve">AMSLAS0030/25</t>
  </si>
  <si>
    <t xml:space="preserve">DO INVOICE
BL - PELLATSOKJED0091125
CONTAINERS - 01x20DV &amp; 01x40HC
SAVI SHIPPING ARAP REF - DO INVOICE - PELLATSOKJED0091125</t>
  </si>
  <si>
    <t xml:space="preserve">SJAMS0676/25</t>
  </si>
  <si>
    <t xml:space="preserve">AMSLI00627/25</t>
  </si>
  <si>
    <t xml:space="preserve">NVOIMP Against the IMP BOL - TLG/JEAJED/32545; Customer Ref: ;Remarks:</t>
  </si>
  <si>
    <t xml:space="preserve">SJAMS0551/25</t>
  </si>
  <si>
    <t xml:space="preserve">AMSLI00524/25</t>
  </si>
  <si>
    <t xml:space="preserve">NVOIMP Against the IMP BOL - CCJEAJED25129547; Customer Ref: ;Remarks:</t>
  </si>
  <si>
    <t xml:space="preserve">SJAMS0508/25</t>
  </si>
  <si>
    <t xml:space="preserve">AMSLI00492/25</t>
  </si>
  <si>
    <t xml:space="preserve">NVOIMP Against the IMP BOL - CSDSHA034219; Customer Ref: ;Remarks:</t>
  </si>
  <si>
    <t xml:space="preserve">SJAMS0509/25</t>
  </si>
  <si>
    <t xml:space="preserve">AMSLI00493/25</t>
  </si>
  <si>
    <t xml:space="preserve">NVOIMP Against the IMP BOL - CSDSHA034223; Customer Ref: ;Remarks:</t>
  </si>
  <si>
    <t xml:space="preserve">SJAMS0139/25</t>
  </si>
  <si>
    <t xml:space="preserve">ALMJDH/00005/202512</t>
  </si>
  <si>
    <t xml:space="preserve">AN YANG 2514W- BERTHING, UNBERTHING, DEPARTURE &amp; HANDLING CHARGES</t>
  </si>
  <si>
    <t xml:space="preserve">SJAMS0433/25</t>
  </si>
  <si>
    <t xml:space="preserve">AMSLI00419/25</t>
  </si>
  <si>
    <t xml:space="preserve">SJAMS0485/25</t>
  </si>
  <si>
    <t xml:space="preserve">AMSLI00470/25</t>
  </si>
  <si>
    <t xml:space="preserve">SJAMS0014/25</t>
  </si>
  <si>
    <t xml:space="preserve">AMSLI00005/25</t>
  </si>
  <si>
    <t xml:space="preserve">SJAMS0277/25</t>
  </si>
  <si>
    <t xml:space="preserve">AMSLI00265/25</t>
  </si>
  <si>
    <t xml:space="preserve">SJAMS0279/25</t>
  </si>
  <si>
    <t xml:space="preserve">AMSLI00267/25</t>
  </si>
  <si>
    <t xml:space="preserve">SJAMS0438/25</t>
  </si>
  <si>
    <t xml:space="preserve">AMSLI00424/25</t>
  </si>
  <si>
    <t xml:space="preserve">SJAMS0097/25</t>
  </si>
  <si>
    <t xml:space="preserve">AMSLI00088/25</t>
  </si>
  <si>
    <t xml:space="preserve">SJAMS0463/25</t>
  </si>
  <si>
    <t xml:space="preserve">AMSLI00449/25</t>
  </si>
  <si>
    <t xml:space="preserve">SJAMS0574/25</t>
  </si>
  <si>
    <t xml:space="preserve">AMSLI00531/25</t>
  </si>
  <si>
    <t xml:space="preserve">SJAMS0561/25</t>
  </si>
  <si>
    <t xml:space="preserve">AMSLAS0018/25</t>
  </si>
  <si>
    <t xml:space="preserve">DETENTION COMMISSION FTM OCT 2025- CSTAR ARAP REF - DETENTION COMMISSION FTM OCT 2025</t>
  </si>
  <si>
    <t xml:space="preserve">SJAMS0476/25</t>
  </si>
  <si>
    <t xml:space="preserve">AMSLI00461/25</t>
  </si>
  <si>
    <t xml:space="preserve">SJAMS0430/25</t>
  </si>
  <si>
    <t xml:space="preserve">AMSLI00416/25</t>
  </si>
  <si>
    <t xml:space="preserve">SJAMS0656/25</t>
  </si>
  <si>
    <t xml:space="preserve">AMSLI00611/25</t>
  </si>
  <si>
    <t xml:space="preserve">SJAMS0468/25</t>
  </si>
  <si>
    <t xml:space="preserve">AMSLI00453/25</t>
  </si>
  <si>
    <t xml:space="preserve">SJAMS0478/25</t>
  </si>
  <si>
    <t xml:space="preserve">AMSLI00463/25</t>
  </si>
  <si>
    <t xml:space="preserve">SJAMS0610/25</t>
  </si>
  <si>
    <t xml:space="preserve">AMSLI00567/25</t>
  </si>
  <si>
    <t xml:space="preserve">SJAMS0264/25</t>
  </si>
  <si>
    <t xml:space="preserve">AMSLI00252/25</t>
  </si>
  <si>
    <t xml:space="preserve">SJAMS0567/25</t>
  </si>
  <si>
    <t xml:space="preserve">AMSLAS0024/25</t>
  </si>
  <si>
    <t xml:space="preserve">CSTAR- DETENTION COMMISSION FTM NOV 2025 ARAP REF - DETENTION COMMISSIO FTM NOV 2025</t>
  </si>
  <si>
    <t xml:space="preserve">SJAMS0488/25</t>
  </si>
  <si>
    <t xml:space="preserve">AMSLI00473/25</t>
  </si>
  <si>
    <t xml:space="preserve">SJAMS0675/25</t>
  </si>
  <si>
    <t xml:space="preserve">AMSLI00626/25</t>
  </si>
  <si>
    <t xml:space="preserve">SJAMS0653/25</t>
  </si>
  <si>
    <t xml:space="preserve">AMSLAS0026/25</t>
  </si>
  <si>
    <t xml:space="preserve">CSTAR- DETENTION COMMISSION FTM DEC 2025 ARAP REF - DETENTION COMMISSION FTM DEC 2025</t>
  </si>
  <si>
    <t xml:space="preserve">DNAMS0006/25</t>
  </si>
  <si>
    <t xml:space="preserve">622</t>
  </si>
  <si>
    <t xml:space="preserve">DEBIT NOTE AGAINST INV 622 FUMIGATION CHARGES VESSEL NZ NINBO FRS03W</t>
  </si>
  <si>
    <t xml:space="preserve">DNAMS0007/25</t>
  </si>
  <si>
    <t xml:space="preserve">842</t>
  </si>
  <si>
    <t xml:space="preserve">DEBIT NOTE AGAINST INV 842 VESSEL NZ NINGBO FRS03E CSTAR</t>
  </si>
  <si>
    <t xml:space="preserve">SJAMS0011/25</t>
  </si>
  <si>
    <t xml:space="preserve">BLNO: NSAJED26D0026
CONTAINER NO:
EISU9340980
EISU9447509
EITU1007940
EMCU9809293
EMCU9878490 ARAP REF - ALM-JDH/00003/202511</t>
  </si>
  <si>
    <t xml:space="preserve">SJAMS0013/25</t>
  </si>
  <si>
    <t xml:space="preserve">AMSLAS0001/25</t>
  </si>
  <si>
    <t xml:space="preserve">BL NO: NSAJED26D0025 NSAJED26D0026
CONTAINER NOS:
EISU9340980
EISU9447509
EITU1007940
EMCU9809293
EMCU9878490 ARAP REF - ALM-JDH/00003/202511</t>
  </si>
  <si>
    <t xml:space="preserve">CNAMS0034/25</t>
  </si>
  <si>
    <t xml:space="preserve">AMSLAR0002/25</t>
  </si>
  <si>
    <t xml:space="preserve">BEING ENTRY REVERSED FOR SAVI SHIPPING LLC AS ALL THE ENTRIES AND ACCOUNT CLOSURE DONE ON PARTY "SAVI SHIPPING EST" REASON BEING, SAVI WAS NOT REGISTERED AS OUR PRINCIPAL IN OUR SYSTEM AND REGISTERED AS CUSTOMER DUE TO PROBLEMS IN JBM WHEN CREATING PRINCIPAL HENCE SOME ENTRIES WERE ISSUED IN SAVI SHIPPING ACCOUNT AS THEY NEEDED QR INV</t>
  </si>
  <si>
    <t xml:space="preserve">SJAMS0140/25</t>
  </si>
  <si>
    <t xml:space="preserve">ALMJDH/00003/202512</t>
  </si>
  <si>
    <t xml:space="preserve">DONG CHENG LAN TIAN/SAFEEN PRIZE - PRZE0088W - DOAN2505WTHC TERMINAL CHARGES &amp; HANDLING CHARGES
EISU9340980
EISU9447509
EITU1007940
EMCU9809293
EMCU9878490</t>
  </si>
  <si>
    <t xml:space="preserve">SJAMS0138/25</t>
  </si>
  <si>
    <t xml:space="preserve">ALMJDH/00006/202512</t>
  </si>
  <si>
    <t xml:space="preserve">OOLU8513223 1x40' THC TERMINAL &amp; HANDLING CHARGES- FOLK JAZAN 2546E- DPW</t>
  </si>
  <si>
    <t xml:space="preserve">SJAMS0464/25</t>
  </si>
  <si>
    <t xml:space="preserve">ALMJDH/00008/202512</t>
  </si>
  <si>
    <t xml:space="preserve">OOLU8513223 1x40' DISCH TS THC TERMINAL 
HANDLING CHARGES- GSL TINOS 545E
INV- TS-001081848</t>
  </si>
  <si>
    <t xml:space="preserve">SJAMS0541/25</t>
  </si>
  <si>
    <t xml:space="preserve">2402231</t>
  </si>
  <si>
    <t xml:space="preserve">RSGT- THC INV- FOLK JAZAN - FOZAIM2546E- DISCH T/S LADEN 10X20' @ SAR 149.5
DISCH T/S HANDLING CHARGES 
RSGT- THC INV- SUNNY 77 - SN77SN-015S- LOAD T/S LADEN NON CELLULAR 10X20' @ SAR 200
RENOMIANTION CHARGES 
LOAD T/S HANDLING CHARGES 
CONTAINER NOS:
BMOU2918321
CAIU2377947
CCLU3863964
CSLU1232425
FCIU3762503
FCIU3876126
HDMU2663447
HDMU2665861
XYJU2024429
ZMYU2000664</t>
  </si>
  <si>
    <t xml:space="preserve">SJAMS0492/25</t>
  </si>
  <si>
    <t xml:space="preserve">AMSLAS0002/25</t>
  </si>
  <si>
    <t xml:space="preserve">4X40 HC UNITS CONTAINER RETURN TRANSPORTATION CHARGES AND LOLO
TRLU7097332, DFSU6328691, CINU6863122, CCLU7236772
4*40HC SOFT DRINKS EXW JEDDAH. ARAP REF - ALMJDH/00009/202512</t>
  </si>
  <si>
    <t xml:space="preserve">SJAMS0136/25</t>
  </si>
  <si>
    <t xml:space="preserve">AMSLI00127/25</t>
  </si>
  <si>
    <t xml:space="preserve">SJAMS0137/25</t>
  </si>
  <si>
    <t xml:space="preserve">AMSLI00128/25</t>
  </si>
  <si>
    <t xml:space="preserve">SJAMS0670/25</t>
  </si>
  <si>
    <t xml:space="preserve">AMSLI00625/25</t>
  </si>
  <si>
    <t xml:space="preserve">SJAMS0647/25</t>
  </si>
  <si>
    <t xml:space="preserve">AMSLI00603/25</t>
  </si>
  <si>
    <t xml:space="preserve">SJAMS0547/25</t>
  </si>
  <si>
    <t xml:space="preserve">AMSLAS0008/25</t>
  </si>
  <si>
    <t xml:space="preserve">RSGT- 2401679- ASL SHEKOU - ASLS02548E- THC DISCH IMPORT LADEN 1X20' @ SAR 321 ARAP REF - 2401679</t>
  </si>
  <si>
    <t xml:space="preserve">SJAMS0543/25</t>
  </si>
  <si>
    <t xml:space="preserve">AMSLAS0004/25</t>
  </si>
  <si>
    <t xml:space="preserve">RSGT- 2331988- CSTAR VOYAGER FRS01W- RESTOW CHARGES- 
DISCH RESTOW- 30X20 @ SAR 200 &amp; 242X40 @ SAR 300
LOAD RESTOW 30X20 @ SAR 200 &amp; 242X40 @ SAR 300 ARAP REF - 2331988</t>
  </si>
  <si>
    <t xml:space="preserve">SJAMS0563/25</t>
  </si>
  <si>
    <t xml:space="preserve">AMSLAS0020/25</t>
  </si>
  <si>
    <t xml:space="preserve">FREIGHT WORLD- JSI-25-4045- SHIFTING CHARGES ARAP REF - JSI-25-4045</t>
  </si>
  <si>
    <t xml:space="preserve">SJAMS0552/25</t>
  </si>
  <si>
    <t xml:space="preserve">AMSLAS0009/25</t>
  </si>
  <si>
    <t xml:space="preserve">2601002-SLOT CHARGES- SOA NOV 2025- CSTAR ARAP REF - 2601002</t>
  </si>
  <si>
    <t xml:space="preserve">SJAMS0677/25</t>
  </si>
  <si>
    <t xml:space="preserve">JSI-4053</t>
  </si>
  <si>
    <t xml:space="preserve">JSI-3986- LOCAL TRANSPORTATION AND FASAH APPOINTMENT FEES- FREIGHT WORLD- CONTAINER TRIU0777668</t>
  </si>
  <si>
    <t xml:space="preserve">SJAMS0678/25</t>
  </si>
  <si>
    <t xml:space="preserve">JSI-4053- LOCAL TRANSPORTATION CHARGES &amp; FASAH APPOINTMENT FEES- SAR 270 X 2- CAPE CONT- FREIGHT WORLD- EMCU5255887 &amp; TRIU0777668</t>
  </si>
  <si>
    <t xml:space="preserve">GJAMS0086/25</t>
  </si>
  <si>
    <t xml:space="preserve">000004/25</t>
  </si>
  <si>
    <t xml:space="preserve">Service : LOCAL TRANSPORTATION</t>
  </si>
  <si>
    <t xml:space="preserve">GJAMS0084/25</t>
  </si>
  <si>
    <t xml:space="preserve">000002/25</t>
  </si>
  <si>
    <t xml:space="preserve">Service : SEA FREIGHT EXPORT FCL</t>
  </si>
  <si>
    <t xml:space="preserve">GJAMS0087/25</t>
  </si>
  <si>
    <t xml:space="preserve">000005/25</t>
  </si>
  <si>
    <t xml:space="preserve">GJAMS0083/25</t>
  </si>
  <si>
    <t xml:space="preserve">000001/25</t>
  </si>
  <si>
    <t xml:space="preserve">GJAMS0085/25</t>
  </si>
  <si>
    <t xml:space="preserve">000003/25</t>
  </si>
  <si>
    <t xml:space="preserve">GJAMS0088/25</t>
  </si>
  <si>
    <t xml:space="preserve">000006/25</t>
  </si>
  <si>
    <t xml:space="preserve">GJAMS0089/25</t>
  </si>
  <si>
    <t xml:space="preserve">000007/25</t>
  </si>
  <si>
    <t xml:space="preserve">GJAMS0074/25</t>
  </si>
  <si>
    <t xml:space="preserve">PROFIT- SAR 237.5 FROM ALLIED CONTAINER LINE ON FREIGHT FORWARDING DURING AUG 2025
CHARGED OFRT USD 650 WHEREAS SAFEEN FEEDERS CHARGED USD 600
PTI CHARGED SAR 200- FREIGHT WORLD SAR 150 PER CONT 
USD 50*3.75- SAR 187.5
SAR 200- SAR 150 -SAR 50
TOTAL SAR 237.5</t>
  </si>
  <si>
    <t xml:space="preserve">DNAMS0034/25</t>
  </si>
  <si>
    <t xml:space="preserve">BALTIC- OFRT</t>
  </si>
  <si>
    <t xml:space="preserve">OFRT AGREED ON BALTIC- SAR 121500
ACTUAL COST INCURRED AS PER INVOICES RECEIVED- SAR 89391
AGREED EMAIL AND CONFIRMATION OF COST BY MR MOHTISIM AND MR MAHESH AND MR SIDDIQUI IE SAR 92730
REMAINING BALANCE- AL MANARA PROFIT- SAR</t>
  </si>
  <si>
    <t xml:space="preserve">GJAMS0092/25</t>
  </si>
  <si>
    <t xml:space="preserve">REVERSAL OF GJAMS0074-</t>
  </si>
  <si>
    <t xml:space="preserve">REVERSAL OF GJAMS0074- MISC INCOME ACCOUNTED THROUGH JOB NO AMSSFEF0007- ACL</t>
  </si>
  <si>
    <t xml:space="preserve">CNAMS0037/25</t>
  </si>
  <si>
    <t xml:space="preserve">REVERSAL OF DNAMS0034- MISC INCOME</t>
  </si>
  <si>
    <t xml:space="preserve">REVERSAL OF DNAMS0034- MISC INCOME- WRONG ENTRY</t>
  </si>
  <si>
    <t xml:space="preserve">DNAMS0009/25</t>
  </si>
  <si>
    <t xml:space="preserve">11184</t>
  </si>
  <si>
    <t xml:space="preserve">INV 11184 FW SUPPLY 180 MT @ USD 11/SAR 41.25 PER MT- USD 3 PER MT PROFIT</t>
  </si>
  <si>
    <t xml:space="preserve">GJAMS0022/25</t>
  </si>
  <si>
    <t xml:space="preserve">EXCESS AMOUNT PAID FOR DO INV- SAR 207.5- PROFIT
SINCE 8 MONTHS CUSTOMER NOT FOLLOWED UP FOR CLAIM
CHARGED AS PER 40HC INSTEAD OF 20DV</t>
  </si>
  <si>
    <t xml:space="preserve">GJAMS0024/25</t>
  </si>
  <si>
    <t xml:space="preserve">EXCESS AMT PAID SAR 9- CSDSHA032816
GOLDEN AUTOMATED BATTERY- CSTAR</t>
  </si>
  <si>
    <t xml:space="preserve">GJAMS0026/25</t>
  </si>
  <si>
    <t xml:space="preserve">EXCESS AMT PAID SAR 207.5- CSDSHA032863
CHARGED AS PER 40HC INSTEAD OF 20DV</t>
  </si>
  <si>
    <t xml:space="preserve">GJAMS0027/25</t>
  </si>
  <si>
    <t xml:space="preserve">EXCESS AMT SAR 134 PAID FOR REEFER SURCHARGE FOR 3 DAYS INSTEAD OF 2 DAYS</t>
  </si>
  <si>
    <t xml:space="preserve">GJAMS0023/25</t>
  </si>
  <si>
    <t xml:space="preserve">PAYMENT EXCESS SAR 35 RECEIVED ON EXPORT SHIPMENT INV TO GLOBIWN FORWARDING CO- CAPELINE LLC</t>
  </si>
  <si>
    <t xml:space="preserve">GJAMS0028/25</t>
  </si>
  <si>
    <t xml:space="preserve">EXCESS DETENTION PAID SAR 120- SAUDI INDUSTRIES FOR PVC WINDOWS CO. LTD.</t>
  </si>
  <si>
    <t xml:space="preserve">DNAMS0022/25</t>
  </si>
  <si>
    <t xml:space="preserve">2369993- OVER THC CHARGED TO CSTAR</t>
  </si>
  <si>
    <t xml:space="preserve">CSTAR-- 2369993- OVER THC CHARGED TO CSTAR FOR VESSEL CMA CGM ROSSINI - CCRO0RDMBE1MA ON T/S BASIS ON 40'</t>
  </si>
  <si>
    <t xml:space="preserve">GJAMS0031/25</t>
  </si>
  <si>
    <t xml:space="preserve">RSGT- 2373434-
RSGT- CLF- CUL BANGKOK - BANK2538E- 
LOAD T/S EMPTY- 2X20'- SAR 149.5
34X40'- SAR 224.5
SAR 224.5 EXTRA CHARGED TO CSTAR 
ACTUAL INV AMT- SAR 7707.5
CHARGED SAR 7932- REF INV TO CSTAR</t>
  </si>
  <si>
    <t xml:space="preserve">GJAMS0025/25</t>
  </si>
  <si>
    <t xml:space="preserve">EXCESS DETENTION PAID AMT SAR 120- CSDIST002912- CSTAR</t>
  </si>
  <si>
    <t xml:space="preserve">GJAMS0019/25</t>
  </si>
  <si>
    <t xml:space="preserve">EXCESS DETENTION SAR 60- BL CSDSHA034080</t>
  </si>
  <si>
    <t xml:space="preserve">DNAMS0010/25</t>
  </si>
  <si>
    <t xml:space="preserve">11345</t>
  </si>
  <si>
    <t xml:space="preserve">INV 11345 CSTAR FW SUPPLY 120 MT USD 3 PER MT PROFIT</t>
  </si>
  <si>
    <t xml:space="preserve">GJAMS0020/25</t>
  </si>
  <si>
    <t xml:space="preserve">EXCESS DETENTION PAID SAR 440- BL CSDSHA033634
AL-MUSAMIR MEMIZA AL-FAKHRA FOR TRADING</t>
  </si>
  <si>
    <t xml:space="preserve">GJAMS0021/25</t>
  </si>
  <si>
    <t xml:space="preserve">EXCESS DETENTION PAID SAR 120- CSDIST002939</t>
  </si>
  <si>
    <t xml:space="preserve">DNAMS0008/25</t>
  </si>
  <si>
    <t xml:space="preserve">4365</t>
  </si>
  <si>
    <t xml:space="preserve">DEBIT NOTE AS AGREED WITH FREIGHT WORLD AGAINST INV 4365</t>
  </si>
  <si>
    <t xml:space="preserve">PJAMS0046/25</t>
  </si>
  <si>
    <t xml:space="preserve">3574</t>
  </si>
  <si>
    <t xml:space="preserve">PJ Ref:AMSLAP0018/25 ; INV- 3574 CSTAR- TRAMSPORTATION CHGS- SAR 270 X 7 TRIPS , SAR 135 X 1 TRIP- 20DV &amp; SAR 270 X 29 TRIPS 40HC &amp; FASAH APPOINTEMNT CHGS</t>
  </si>
  <si>
    <t xml:space="preserve">SJAMS0565/25</t>
  </si>
  <si>
    <t xml:space="preserve">AMSLAS0022/25</t>
  </si>
  <si>
    <t xml:space="preserve">FREIGHT WORLD- JSI-25-3574- TRANSPORTATION CHARGES ARAP REF - JSI-25-3574</t>
  </si>
  <si>
    <t xml:space="preserve">PJAMS0051/25</t>
  </si>
  <si>
    <t xml:space="preserve">3986</t>
  </si>
  <si>
    <t xml:space="preserve">PJ Ref:AMSLAP0023/25 ; INV 3986- CAPELINE- LOLO CHGS @ SAR 55 X 1 40RF 
TRANSPORTATION CHGS &amp; FASAH APPOINTMENT CHGS</t>
  </si>
  <si>
    <t xml:space="preserve">SJAMS0562/25</t>
  </si>
  <si>
    <t xml:space="preserve">AMSLAS0019/25</t>
  </si>
  <si>
    <t xml:space="preserve">FREIGHT WORLD- TRANSPORTATION CHGS AND FASAH APPOINTMENT- ARAP REF - JSI-25-4037</t>
  </si>
  <si>
    <t xml:space="preserve">PJAMS0048/25</t>
  </si>
  <si>
    <t xml:space="preserve">4053</t>
  </si>
  <si>
    <t xml:space="preserve">PJ Ref:AMSLAP0020/25 ; INV 4053- CAPELINE- TRANSPORTATION CHGS @ SAR 270 X 2 40 HC</t>
  </si>
  <si>
    <t xml:space="preserve">PJAMS0043/25</t>
  </si>
  <si>
    <t xml:space="preserve">4037</t>
  </si>
  <si>
    <t xml:space="preserve">PJ Ref:AMSLAP0015/25 ; INV 4037- CSTAR LOCAL TRANSPORTATION CHARGES SAR 135 X 13 TRIPS - 20DV &amp; SAR 270 X 1 TRIPS- 40HC &amp; FASAH APPOINTMENT CHARGES</t>
  </si>
  <si>
    <t xml:space="preserve">Revenue – test of details: audit sample selection</t>
  </si>
  <si>
    <t xml:space="preserve">MATERIALITY AND SETUP</t>
  </si>
  <si>
    <t xml:space="preserve">Test area</t>
  </si>
  <si>
    <t xml:space="preserve">Sales / revenue considered (SR)</t>
  </si>
  <si>
    <t xml:space="preserve">Materiality percentage applied</t>
  </si>
  <si>
    <t xml:space="preserve">Calculated materiality = revenue × % (SR)</t>
  </si>
  <si>
    <t xml:space="preserve">Materiality used for sampling (SR) – per Materiality sheet</t>
  </si>
  <si>
    <t xml:space="preserve">Risk level for this test (drives the below-materiality sample size)</t>
  </si>
  <si>
    <t xml:space="preserve">Low to Moderate (2)</t>
  </si>
  <si>
    <t xml:space="preserve">Entity size (drives the maximum sample size)</t>
  </si>
  <si>
    <t xml:space="preserve">Medium</t>
  </si>
  <si>
    <t xml:space="preserve">Sample size override – leave blank to use the calculated size</t>
  </si>
  <si>
    <t xml:space="preserve">BELOW-MATERIALITY SAMPLE SIZE – formula from the 732 template</t>
  </si>
  <si>
    <t xml:space="preserve">Maximum sample size table (from 732 template)</t>
  </si>
  <si>
    <t xml:space="preserve">Remaining population = eligible items not above materiality (absolute value, SR)</t>
  </si>
  <si>
    <t xml:space="preserve">Risk level \ Entity size</t>
  </si>
  <si>
    <t xml:space="preserve">Small</t>
  </si>
  <si>
    <t xml:space="preserve">Large</t>
  </si>
  <si>
    <t xml:space="preserve">Planning materiality (SR)</t>
  </si>
  <si>
    <t xml:space="preserve">Significant (4)</t>
  </si>
  <si>
    <t xml:space="preserve">Confidence factor (Low 0.25 / Low-Moderate 0.5 / Moderate 0.75 / Significant ~1)</t>
  </si>
  <si>
    <t xml:space="preserve">Moderate (3)</t>
  </si>
  <si>
    <t xml:space="preserve">Sampling interval = materiality ÷ confidence factor (SR)</t>
  </si>
  <si>
    <t xml:space="preserve">Calculated sample size = ROUND(remaining population ÷ interval)</t>
  </si>
  <si>
    <t xml:space="preserve">Low (1)</t>
  </si>
  <si>
    <t xml:space="preserve">Maximum sample size (risk level × entity size)</t>
  </si>
  <si>
    <t xml:space="preserve">Sample size per template = lower of calculated and maximum</t>
  </si>
  <si>
    <t xml:space="preserve">SAMPLE SIZE USED</t>
  </si>
  <si>
    <t xml:space="preserve">SAMPLE SELECTION SUMMARY</t>
  </si>
  <si>
    <t xml:space="preserve">Total ledger transactions</t>
  </si>
  <si>
    <t xml:space="preserve">Total ledger net amount – original signs (SR)</t>
  </si>
  <si>
    <t xml:space="preserve">Lines excluded – accounts set to Exclude (already tested)</t>
  </si>
  <si>
    <t xml:space="preserve">Excluded lines – absolute value (SR)</t>
  </si>
  <si>
    <t xml:space="preserve">Total eligible transactions</t>
  </si>
  <si>
    <t xml:space="preserve">ABOVE MATERIALITY – items selected, 100% tested</t>
  </si>
  <si>
    <t xml:space="preserve">View list →</t>
  </si>
  <si>
    <t xml:space="preserve">ABOVE MATERIALITY – absolute value (SR)</t>
  </si>
  <si>
    <t xml:space="preserve">BELOW MATERIALITY – eligible population (items)</t>
  </si>
  <si>
    <t xml:space="preserve">BELOW MATERIALITY – eligible population (absolute value, SR)</t>
  </si>
  <si>
    <t xml:space="preserve">BELOW MATERIALITY – sample size used</t>
  </si>
  <si>
    <t xml:space="preserve">BELOW MATERIALITY – random samples selected</t>
  </si>
  <si>
    <t xml:space="preserve">BELOW MATERIALITY – eligible items not selected</t>
  </si>
  <si>
    <t xml:space="preserve">Above materiality: ABS(amount) &gt; materiality → selected automatically (equal to materiality counts as below).</t>
  </si>
  <si>
    <t xml:space="preserve">Below materiality: eligible items → fixed random no. (ledger column M) → sorted high to low → top N. Numbers do not change on recalculation.</t>
  </si>
  <si>
    <t xml:space="preserve">VALIDATION CHECKS</t>
  </si>
  <si>
    <t xml:space="preserve">1. Above-materiality completeness (eligible items above materiality = items listed)</t>
  </si>
  <si>
    <t xml:space="preserve">2. Random population = eligible − above materiality</t>
  </si>
  <si>
    <t xml:space="preserve">3. No item selected as both above-materiality and random</t>
  </si>
  <si>
    <t xml:space="preserve">4. Excluded accounts appear in neither list</t>
  </si>
  <si>
    <t xml:space="preserve">5. Missing data (date / account / amount / description)</t>
  </si>
  <si>
    <t xml:space="preserve">6. Source-data integrity (net amount = Σ debit − Σ credit)</t>
  </si>
  <si>
    <t xml:space="preserve">7. Above-materiality list capacity</t>
  </si>
  <si>
    <t xml:space="preserve">8. Sample size does not exceed eligible population</t>
  </si>
  <si>
    <t xml:space="preserve">9. Below-materiality list capacity</t>
  </si>
  <si>
    <t xml:space="preserve">10. Every ledger line has a ledger code</t>
  </si>
  <si>
    <t xml:space="preserve">REVENUE – ABOVE MATERIALITY: ALL ITEMS TESTED (100%)</t>
  </si>
  <si>
    <t xml:space="preserve">Back to summary: Revenue Testing</t>
  </si>
  <si>
    <t xml:space="preserve">Sample No.</t>
  </si>
  <si>
    <t xml:space="preserve">Ledger / Account</t>
  </si>
  <si>
    <t xml:space="preserve">Description</t>
  </si>
  <si>
    <t xml:space="preserve">Original Amount</t>
  </si>
  <si>
    <t xml:space="preserve">Materiality</t>
  </si>
  <si>
    <t xml:space="preserve">Selection Basis</t>
  </si>
  <si>
    <t xml:space="preserve">Ledger row</t>
  </si>
  <si>
    <t xml:space="preserve">Test result</t>
  </si>
  <si>
    <t xml:space="preserve">Total</t>
  </si>
  <si>
    <t xml:space="preserve">REVENUE – BELOW MATERIALITY: RANDOM SAMPLE</t>
  </si>
  <si>
    <t xml:space="preserve">Random Number</t>
  </si>
  <si>
    <t xml:space="preserve">PJAMS0031/25</t>
  </si>
  <si>
    <t xml:space="preserve">1025013361</t>
  </si>
  <si>
    <t xml:space="preserve">PJ Ref:AMSLAP0006/25 ; WESTERN COAST -1025013361- BERTHING &amp; UNBERTHING CHGS- SAR 8228.2X2 &amp; SAR 4000 BERTH DUES</t>
  </si>
  <si>
    <t xml:space="preserve">PJAMS0032/25</t>
  </si>
  <si>
    <t xml:space="preserve">1025013362</t>
  </si>
  <si>
    <t xml:space="preserve">PJ Ref:AMSLAP0007/25 ; WESTERN COAST- 1025013362- BERTHING &amp; UNBERTHING- NZ SUZHOU FRS01E- SAR 7934X2 &amp; SAR 2000 BERTH DUES</t>
  </si>
  <si>
    <t xml:space="preserve">PJAMS0030/25</t>
  </si>
  <si>
    <t xml:space="preserve">1025013568</t>
  </si>
  <si>
    <t xml:space="preserve">PJ Ref:AMSLAP0005/25 ; WEST COAST- 1025013568- NZ SUZHOU FRS03W- BERTHING &amp; UNBERTHING CHGS SAR 7934X2 &amp; SAR 2000 BERTH DUES</t>
  </si>
  <si>
    <t xml:space="preserve">PJAMS0102/25</t>
  </si>
  <si>
    <t xml:space="preserve">1025013889</t>
  </si>
  <si>
    <t xml:space="preserve">PJ Ref:AMSLAP0038/25 ; WESTERN COAST- 1025013889- BERTHING &amp; UNBERTHING CHGS- CSTAR VOYAGER</t>
  </si>
  <si>
    <t xml:space="preserve">PJAMS0103/25</t>
  </si>
  <si>
    <t xml:space="preserve">1025014651</t>
  </si>
  <si>
    <t xml:space="preserve">PJ Ref:AMSLAP0039/25 ; WESTERN COAST- 1025014651- BERTHING AND UNBERTHING CHARGES- NZ SZUHOU FRS04E</t>
  </si>
  <si>
    <t xml:space="preserve">PJAMS0174/25</t>
  </si>
  <si>
    <t xml:space="preserve">JD-11196- 1025015309</t>
  </si>
  <si>
    <t xml:space="preserve">PJ Ref:AMSLAP0054/25 ; WESTERN COAST- INV 1025015309- JD- 11196- SAVI SHIPPING
DEPARTURE, BERTHING AND UNBERTHING CHARGES</t>
  </si>
  <si>
    <t xml:space="preserve">PJAMS0054/25</t>
  </si>
  <si>
    <t xml:space="preserve">3217</t>
  </si>
  <si>
    <t xml:space="preserve">PJ Ref:AMSLAP0026/25 ; CNTR DMG CHARGES- EMCU3778261</t>
  </si>
  <si>
    <t xml:space="preserve">PJAMS0055/25</t>
  </si>
  <si>
    <t xml:space="preserve">3220</t>
  </si>
  <si>
    <t xml:space="preserve">PJ Ref:AMSLAP0027/25 ; INV 3220- CNTR DMG CHGS</t>
  </si>
  <si>
    <t xml:space="preserve">PJAMS0045/25</t>
  </si>
  <si>
    <t xml:space="preserve">3573</t>
  </si>
  <si>
    <t xml:space="preserve">PJ Ref:AMSLAP0017/25 ; CONTAINER DAMAGE CHARGES CSTAR</t>
  </si>
  <si>
    <t xml:space="preserve">PJAMS0056/25</t>
  </si>
  <si>
    <t xml:space="preserve">4049</t>
  </si>
  <si>
    <t xml:space="preserve">PJ Ref:AMSLAP0028/25 ; INV 4049- CNTR DMG CHARGES</t>
  </si>
  <si>
    <t xml:space="preserve">PJAMS0145/25</t>
  </si>
  <si>
    <t xml:space="preserve">2346718</t>
  </si>
  <si>
    <t xml:space="preserve">RSGT- 2346718- GFS PERFECT - GFPT0069E- CAPELINE CONTAINERS
GATE CHARGES- 1X40'- SAR 120
LOAD EXPORT LADEN DG- 1X40'- SAR 525- THC
OCR PHOTO- SAR 20
RENOMINATION- SAR 35</t>
  </si>
  <si>
    <t xml:space="preserve">PJAMS0097/25</t>
  </si>
  <si>
    <t xml:space="preserve">2364789</t>
  </si>
  <si>
    <t xml:space="preserve">RSGT- 2364789- CUL JAKARTA - JKTACUJK2536E- CSTAR
DISCH IMPORT LADEN- 7X20'- SAR 300
DISCH IMPORT LADEN- 33X40'- SAR 450
GATE CHARGES EMPTY EXPORT- 15X20' &amp; 29X40'- SAR 120
LOAD EXPORT EMPTY- 15X20'- SAR 300
LOAD EXPORT EMPTY- 29X40'- SAR 450
OCR PHOTO- 44 CONT- SAR 20</t>
  </si>
  <si>
    <t xml:space="preserve">PJAMS0146/25</t>
  </si>
  <si>
    <t xml:space="preserve">2366267</t>
  </si>
  <si>
    <t xml:space="preserve">RSGT- 2366267- X-PRESS KARAKORAM - XPKR25009E- CAPE CONTAINERS UK
GATE CHARGES 
LOAD EXPORT LADEN THC- 1X20'  SAR 280
PHOTO CHARGES</t>
  </si>
  <si>
    <t xml:space="preserve">PJAMS0151/25</t>
  </si>
  <si>
    <t xml:space="preserve">2372841</t>
  </si>
  <si>
    <t xml:space="preserve">RSGT- 2372841- SSF GALENE - GENE0001E- CAPE CONTAINERS 
GATE CHARGES- 2X20'- SAR 128
LOAD THC LADEN- 2X20'- SAR 299
PHOTO CHARGES- 2X20'- SAR 21</t>
  </si>
  <si>
    <t xml:space="preserve">PJAMS0158/25</t>
  </si>
  <si>
    <t xml:space="preserve">SW-001076594</t>
  </si>
  <si>
    <t xml:space="preserve">DPW- SW-001076594- GFS PRECIOUS / 0043E- CAPE CONTAINER UK
PHOTO CHARGES- SAR 21
GATE CHARGES- SAR 128
LOAD THC LADEN- 1X40'- SAR 449</t>
  </si>
  <si>
    <t xml:space="preserve">PJAMS0152/25</t>
  </si>
  <si>
    <t xml:space="preserve">2388686</t>
  </si>
  <si>
    <t xml:space="preserve">RSGT- 2388686- GFS PERFECT - GFPT0071E
GATE CHARGES EMPTY &amp; LADEN- SAR 256
LOAD EXPORT LADEN- SAR 510
LOAD EXPORT EXPTY- SAR 449
PHOTO CHARGES</t>
  </si>
  <si>
    <t xml:space="preserve">PJAMS0165/25</t>
  </si>
  <si>
    <t xml:space="preserve">SW-001087173</t>
  </si>
  <si>
    <t xml:space="preserve">PJ Ref:AMSLAP0050/25 ; DPW- SW-001087173- WAN HAI 501 / 261E- SAVI SHIPPING 
PHOTO CHARGES 
GATE FEES
DICSH IMPORT LADEN- 1X40- SAR 481
LOAD EXPORT EMPTY- 1X40- SAR 510</t>
  </si>
  <si>
    <t xml:space="preserve">PJAMS0159/25</t>
  </si>
  <si>
    <t xml:space="preserve">SW-001096795</t>
  </si>
  <si>
    <t xml:space="preserve">DPW- SW-001096795- GFS PERFECT / 0072E
PHOTO CHARGES
GATE CHARGES
LOAD LADEN THC- 1X40'- SAR 449</t>
  </si>
  <si>
    <t xml:space="preserve">CNAMS0005/25</t>
  </si>
  <si>
    <t xml:space="preserve">CR002</t>
  </si>
  <si>
    <t xml:space="preserve">CREDIT NOTE- FOR CHARGES GATE PASS, LOLO &amp; PHOTO CHARGES- PELLATSOKJED0091125- 1X20DV 1X40HC
PELLATSOKJED0061125- 12X40HC
PELLATSOKJED0081125- 1X40HC
APPROVED BY MR VISHNU- REF EMAIL- SAVI SHIPPING</t>
  </si>
  <si>
    <t xml:space="preserve">PJAMS0177/25</t>
  </si>
  <si>
    <t xml:space="preserve">SFE250921</t>
  </si>
  <si>
    <t xml:space="preserve">PJ Ref:AMSLAP0056/25 ; INV- SFE250921- SMG LOGISTICS AND TRANSPORTATION CO- EMPTY CONTAINER COLLECTION CHARGE 
SEA FREIGHT EXPORT- VOLUME- 4X40 JEDGGS25-001766</t>
  </si>
  <si>
    <t xml:space="preserve">PJAMS0170/25</t>
  </si>
  <si>
    <t xml:space="preserve">00100200080429</t>
  </si>
  <si>
    <t xml:space="preserve">JIP- INV 00100200080429
VESSEL AN YANG- DEPARTURE AND CLEANING CHARGES- SAVI SHIPPING</t>
  </si>
  <si>
    <t xml:space="preserve">PJAMS0063/25</t>
  </si>
  <si>
    <t xml:space="preserve">IN30320</t>
  </si>
  <si>
    <t xml:space="preserve">PJ Ref:AMSLAP0032/25 ; IN30320- EDI, ELECTRONIC AMENDMENT &amp; PRE ARRIVAL FTM SEP 2025- APPROVED BY MR VINITH- REF EMAIL</t>
  </si>
  <si>
    <t xml:space="preserve">PJAMS0062/25</t>
  </si>
  <si>
    <t xml:space="preserve">1350010001807439</t>
  </si>
  <si>
    <t xml:space="preserve">PJ Ref:AMSLAP0031/25 ; 1350010001807439- EDI TABADUL INVOICE BY KSA GOVT FTM OCT 2025- APPROVED BY MR VINITH AND MR VISHNU- REF EMAIL</t>
  </si>
  <si>
    <t xml:space="preserve">PJAMS0064/25</t>
  </si>
  <si>
    <t xml:space="preserve">OBTAX-IN30902</t>
  </si>
  <si>
    <t xml:space="preserve">PJ Ref:AMSLAP0033/25 ; OBTAX-IN30902- FASAH PAY SERVICE CHARGES FTM OCT 2025- APPROVED BY MR VINITH- REF EMAIL</t>
  </si>
  <si>
    <t xml:space="preserve">PJAMS0057/25</t>
  </si>
  <si>
    <t xml:space="preserve">PJ Ref:AMSLAP0029/25 ; INV 11184 FRESH WATER SUPPLY- 180 MT USD 11 / SAR 41.25 PER MT- CSTAR</t>
  </si>
  <si>
    <t xml:space="preserve">SJAMS0555/25</t>
  </si>
  <si>
    <t xml:space="preserve">AMSLAS0012/25</t>
  </si>
  <si>
    <t xml:space="preserve">PJ Ref:AMSLAP0029/25 ; INV 11184 
FRESH WATER SUPPLY- 180 MT USD 11 / 
SAR 41.25 PER MT- CSTAR FRESH WATER 
SUPPLY ARAP REF - 11184</t>
  </si>
  <si>
    <t xml:space="preserve">SJAMS0554/25</t>
  </si>
  <si>
    <t xml:space="preserve">AMSLAS0011/25</t>
  </si>
  <si>
    <t xml:space="preserve">ALM-JDH/00002/0925- CSTAR- FRESH WATER SUPPLY- 120MT- USD 11/MT ARAP REF - ALM-JDH/00002/0925</t>
  </si>
  <si>
    <t xml:space="preserve">PJAMS0058/25</t>
  </si>
  <si>
    <t xml:space="preserve">PJ Ref:AMSLAP0030/25 ; INV 11345- FRESH WATER SUPPLY 120 MT- USD 11/SAR 41.25 PER MT- CSTAR</t>
  </si>
  <si>
    <t xml:space="preserve">PJAMS0040/25</t>
  </si>
  <si>
    <t xml:space="preserve">PJ Ref:AMSLAP0012/25 ; FUMIGATION CHARGES FOR VESSEL NZ NINGBO FRS03W FOR CSTAR</t>
  </si>
  <si>
    <t xml:space="preserve">SJAMS0556/25</t>
  </si>
  <si>
    <t xml:space="preserve">AMSLAS0013/25</t>
  </si>
  <si>
    <t xml:space="preserve">FUMIGATION CHARGES FOR VESSEL NZ NINGBO FRS03W 
FOR CSTAR- REF PJAMS0040 ARAP REF - 622</t>
  </si>
  <si>
    <t xml:space="preserve">PJAMS0041/25</t>
  </si>
  <si>
    <t xml:space="preserve">PJ Ref:AMSLAP0013/25 ; FUMIGATION CHARGES FOR VESSEL NZ NINBGO FRS03E FOR CSTAR</t>
  </si>
  <si>
    <t xml:space="preserve">SJAMS0557/25</t>
  </si>
  <si>
    <t xml:space="preserve">AMSLAS0014/25</t>
  </si>
  <si>
    <t xml:space="preserve">FUMIGATION 
CHARGES FOR VESSEL NZ NINBGO FRS03E FOR CSTAR- REF PJAMS0041 ARAP REF - 842</t>
  </si>
  <si>
    <t xml:space="preserve">CNAMS0028/25</t>
  </si>
  <si>
    <t xml:space="preserve">IMPORT DETENTION- SOA SEP 2025</t>
  </si>
  <si>
    <t xml:space="preserve">PJAMS0106/25</t>
  </si>
  <si>
    <t xml:space="preserve">DETENTION FTM OCT 2025</t>
  </si>
  <si>
    <t xml:space="preserve">PJ Ref:AMSLAP0040/25 ; CSTAR- DETENTION CHARGES 
MXSU3009079
CLNU3014540
CLNU3022783
COPU1208956
CLNU0003244
CLNU3074621
CRSU9305943
DFSU6686226
TLLU8505947
COPU1210193</t>
  </si>
  <si>
    <t xml:space="preserve">CNAMS0030/25</t>
  </si>
  <si>
    <t xml:space="preserve">IMPORT DETENTION FTM OCT 2025 AND OFRT- CAPE CONTAINERS UK</t>
  </si>
  <si>
    <t xml:space="preserve">IMPORT DETENTION FTM OCT 2025- CAPE CONTAINERS UK
OCEAN FREIGHT EXPORT</t>
  </si>
  <si>
    <t xml:space="preserve">CNAMS0033/25</t>
  </si>
  <si>
    <t xml:space="preserve">IMPORT DETENTION FTM NOV 2025- CSTAR</t>
  </si>
  <si>
    <t xml:space="preserve">CSTAR- IMPORT DETENTION FTM NOV 2025</t>
  </si>
  <si>
    <t xml:space="preserve">PJAMS0118/25</t>
  </si>
  <si>
    <t xml:space="preserve">DETENTION FTM DEC 2025</t>
  </si>
  <si>
    <t xml:space="preserve">PJ Ref:AMSLAP0043/25 ; CSTAR- IMPORT DETENTION FTM DEC 2025</t>
  </si>
  <si>
    <t xml:space="preserve">PJAMS0075/25</t>
  </si>
  <si>
    <t xml:space="preserve">THC EXP</t>
  </si>
  <si>
    <t xml:space="preserve">PJ Ref:AMSLAP0036/25 ; GLOBE MARINE- THC- USD 186.67 PER CONTAINER- CHARGED ONLY USD 200/SAR 750 BY CSTAR FOR CONTAINER EISU9128707, CICU1755420 &amp; HNKU6188133- APPROVED BY MR VISHNU- REF EMAIL PEER MOHAMMED TO ALEN ABY LAL- SAR 70 DIFF ALSO ADJUSTED WITHIN</t>
  </si>
  <si>
    <t xml:space="preserve">PJAMS0099/25</t>
  </si>
  <si>
    <t xml:space="preserve">1025-1128- 1167-1137</t>
  </si>
  <si>
    <t xml:space="preserve">PJ Ref:AMSLAP0037/25 ; CREDIT NOTE- USD 100- COD fees Cont. : CLNU3029685
CUL JAKARTA - CJKT-2536- REF EMAIL FROM MR VISHNU TO MR SIDDIQUI 2.11.25 6:54AM-
EXTRA TRUCKING COSTS FOR CONT ZXJU0180464
RESTOW CHARGES UNDER AL MANARA ACC FOR CONT CLNU3029685- APPROVED BY MR VISHNU</t>
  </si>
  <si>
    <t xml:space="preserve">PJAMS0053/25</t>
  </si>
  <si>
    <t xml:space="preserve">3215</t>
  </si>
  <si>
    <t xml:space="preserve">PJ Ref:AMSLAP0025/25 ; INV 3215- CAPELINE EISU9901988- LOLO CHGS 40HC</t>
  </si>
  <si>
    <t xml:space="preserve">PJAMS0038/25</t>
  </si>
  <si>
    <t xml:space="preserve">3571</t>
  </si>
  <si>
    <t xml:space="preserve">PJ Ref:AMSLAP0010/25 ; LOLO CHARGES</t>
  </si>
  <si>
    <t xml:space="preserve">PJAMS0039/25</t>
  </si>
  <si>
    <t xml:space="preserve">3572</t>
  </si>
  <si>
    <t xml:space="preserve">PJ Ref:AMSLAP0011/25 ; CAPELINE- LOLO CHARGES- SAR 45 X 320 &amp; SAR 55 X 140- 3572</t>
  </si>
  <si>
    <t xml:space="preserve">PJAMS0050/25</t>
  </si>
  <si>
    <t xml:space="preserve">3867</t>
  </si>
  <si>
    <t xml:space="preserve">PJ Ref:AMSLAP0022/25 ; INV 3867- CAPELINE- LOLO CHGS @ SAR 55 X 40RF</t>
  </si>
  <si>
    <t xml:space="preserve">PJAMS0047/25</t>
  </si>
  <si>
    <t xml:space="preserve">4048</t>
  </si>
  <si>
    <t xml:space="preserve">PJ Ref:AMSLAP0019/25 ; LOLO CHARGES AND STORAGE CHARGES - CAPELINE- SAR 55 X 3 40HC</t>
  </si>
  <si>
    <t xml:space="preserve">PJAMS0052/25</t>
  </si>
  <si>
    <t xml:space="preserve">4050</t>
  </si>
  <si>
    <t xml:space="preserve">PJ Ref:AMSLAP0024/25 ; INV 4050- CSTAR- LOLO CHGS SAR 45 X 25 20DV &amp; SAR 55 X 1 40HC</t>
  </si>
  <si>
    <t xml:space="preserve">PJAMS0068/25</t>
  </si>
  <si>
    <t xml:space="preserve">FP71202512171554275874</t>
  </si>
  <si>
    <t xml:space="preserve">PJ Ref:AMSLAP0034/25 ; FP71202512171554275874- FREIGHT FORWARDING- LOLO CHARGES- APPROVED BY MR VISHNU- REF NABEEK HUSSAIN- EMAIL</t>
  </si>
  <si>
    <t xml:space="preserve">PJAMS0178/25</t>
  </si>
  <si>
    <t xml:space="preserve">GA/JED/1123/2025</t>
  </si>
  <si>
    <t xml:space="preserve">PJ Ref:AMSLAP0057/25 ; INV GA/JED/1123/2025- GOOD RICH ARABIA- OFRT- FOR 1 CONTAINER- USD 2400- SAR 9000 PLUS BL DRY FEES SAR 250- 1X40RF
CUSTOMER- BAHRI LOGISTICS</t>
  </si>
  <si>
    <t xml:space="preserve">DNAMS0036/25</t>
  </si>
  <si>
    <t xml:space="preserve">REVERSAL OF INV- JOB CLOSED REF PJAMS0180- AMSGPJ0002 ARAP REF - PJAMS0178/25</t>
  </si>
  <si>
    <t xml:space="preserve">PJAMS0175/25</t>
  </si>
  <si>
    <t xml:space="preserve">OFRT- AUG 2025</t>
  </si>
  <si>
    <t xml:space="preserve">OFRT USD 1800 ON FREIGHT FORWARDING JOB- MOHTIISM KHAN
1 40 RF CONTAINER
CUSTOMER- BAHRI LOGISTICS</t>
  </si>
  <si>
    <t xml:space="preserve">PJAMS0176/25</t>
  </si>
  <si>
    <t xml:space="preserve">OFRT- BALTIC</t>
  </si>
  <si>
    <t xml:space="preserve">PJ Ref:AMSLAP0055/25 ; OFRT- BALTIC INTERLINE- USD 1800 X 18 CONT- USD 32400- SAR 121500
AGREED BETWEEN BALTIC AND MOHTISIM KHAN 
CUSTOMER- BAHRI LOGISTICS</t>
  </si>
  <si>
    <t xml:space="preserve">DNAMS0045/25</t>
  </si>
  <si>
    <t xml:space="preserve">REVERSAL OF PJAMS0175/25-</t>
  </si>
  <si>
    <t xml:space="preserve">REVERSAL OF PJAMS0175/25- OFRT- USD 1800 PER CONT- ACL- PJ ISSUED THROUGH JOB NO AMSSFEF0007</t>
  </si>
  <si>
    <t xml:space="preserve">DNAMS0046/25</t>
  </si>
  <si>
    <t xml:space="preserve">REVERSAL OF PJAMS0176-</t>
  </si>
  <si>
    <t xml:space="preserve">REVERSAL OF PJAMS0176- OFRT FOR BALTIC- USD 1800 X 18 CONT- PJ ISSUED THROUGH JOB NO AMSSFEF0006</t>
  </si>
  <si>
    <t xml:space="preserve">CNAMS0029/25</t>
  </si>
  <si>
    <t xml:space="preserve">OFRT- SOA SEP 2025- CAPE CONTAINERS</t>
  </si>
  <si>
    <t xml:space="preserve">OFRT- SOA SEP 2025- CAPE CONTAINERS
CCJEDJEA25099116- EISU9901988
GFS PERFECT 0069E</t>
  </si>
  <si>
    <t xml:space="preserve">PJAMS0160/25</t>
  </si>
  <si>
    <t xml:space="preserve">GA/JED/1560/2025</t>
  </si>
  <si>
    <t xml:space="preserve">GA/JED/1560/2025- GOOD RICH ARABIA VASJEDSOK083951
PRESS ALTAIR 25009W
SEA FREIGHT- EXPORT USD 10 X 14DC
BL FEES</t>
  </si>
  <si>
    <t xml:space="preserve">DNAMS0035/25</t>
  </si>
  <si>
    <t xml:space="preserve">REVERSAL OF ENTRY FOR INV PJAMS0160/25- FREIGHT FORWARDING JOB NO AMSSFEF0002/25- FOR CLOSING OF JOB- PJ ENTRY PASSED IN FREIGHT JOURNAL MODULE- DUPLICATE ENTRY PASSED IN PURCHASE MODULE HENCE REVERSED ARAP REF - PJAMS0160/25</t>
  </si>
  <si>
    <t xml:space="preserve">DNAMS0038/25</t>
  </si>
  <si>
    <t xml:space="preserve">REVERSLA OFRT- SOA OCT 2025</t>
  </si>
  <si>
    <t xml:space="preserve">REVERSAL OFRT- SOA OCT 2025- JOB ISSUED</t>
  </si>
  <si>
    <t xml:space="preserve">CNAMS0031/25</t>
  </si>
  <si>
    <t xml:space="preserve">OFRT- SOA NOV 2025</t>
  </si>
  <si>
    <t xml:space="preserve">EXPORT OFRT- SOA NOV 2025
CCJEDJEA25109358
CCJEDSHJ25119459
CCJEDJEA25109320</t>
  </si>
  <si>
    <t xml:space="preserve">DNAMS0037/25</t>
  </si>
  <si>
    <t xml:space="preserve">REVERSAL OF OFRT- SOA NOV 2025- EISU9113034
BL CCJEDJEA25109320- SAR 750
JOB ISSUED</t>
  </si>
  <si>
    <t xml:space="preserve">CNAMS0032/25</t>
  </si>
  <si>
    <t xml:space="preserve">EXPORT OFRT- SOA DEC 20- CAPE CONTAINERS UK</t>
  </si>
  <si>
    <t xml:space="preserve">PJAMS0171/25</t>
  </si>
  <si>
    <t xml:space="preserve">SW-001041650</t>
  </si>
  <si>
    <t xml:space="preserve">PJ Ref:AMSLAP0053/25 ; DPW- SW-001041650- CAPE CONTAINERS UK
IMPORT DISCH- 1X40- SAR 450</t>
  </si>
  <si>
    <t xml:space="preserve">PJAMS0002/25</t>
  </si>
  <si>
    <t xml:space="preserve">2325324</t>
  </si>
  <si>
    <t xml:space="preserve">PJ Ref:AMSLAP0002/25 ; 2325324- GFS PERFECT - GFPT0068W- DISCH IMPORT 3X20</t>
  </si>
  <si>
    <t xml:space="preserve">PJAMS0004/25</t>
  </si>
  <si>
    <t xml:space="preserve">2331985</t>
  </si>
  <si>
    <t xml:space="preserve">2331985- CSTAR VOYAGER - CSVOFRS01W- DISCH IMP- 35X20' &amp; 126X40' LADEN NON CELLULAR
DISCH TRAN- 28X20' &amp; 261X40; NON CELLULAR</t>
  </si>
  <si>
    <t xml:space="preserve">PJAMS0005/25</t>
  </si>
  <si>
    <t xml:space="preserve">2331991</t>
  </si>
  <si>
    <t xml:space="preserve">RSGT- 2331991- NZ SUZHOU - NZSUFRS03- DISCH IMP 16X20' INCLUDING 2 DG &amp; 208X40' 
DISCH TRANS- 8X20' &amp; 16X40' 
LOAD TRANS- 24X20' &amp; 257X40'</t>
  </si>
  <si>
    <t xml:space="preserve">PJAMS0142/25</t>
  </si>
  <si>
    <t xml:space="preserve">2332728</t>
  </si>
  <si>
    <t xml:space="preserve">PJ Ref:AMSLAP0045/25 ; RSGT- 2332728- SSF DYNAMIC - SSFD0008W
DIS REEFER SL- 2 DAYS SAR 134 PER DAY
DISCH IMPORT REEFER- 1X40- SAR 450</t>
  </si>
  <si>
    <t xml:space="preserve">PJAMS0141/25</t>
  </si>
  <si>
    <t xml:space="preserve">2335738</t>
  </si>
  <si>
    <t xml:space="preserve">RSGT- 2335738- XH DOLPHIN - XHDPXHDP2534W-
DISCH IMPORT LADEN DG- 3X20'
DISCH IMPORT LADEN- 1X40'
DISCH IMPORT LADEN DG- 1X40'
DISCH T/S- 1X40'</t>
  </si>
  <si>
    <t xml:space="preserve">PJAMS0143/25</t>
  </si>
  <si>
    <t xml:space="preserve">2340424</t>
  </si>
  <si>
    <t xml:space="preserve">PJ Ref:AMSLAP0046/25 ; RSGT- 2340424- FOLK JUBAIL - FAILFJMY06W- CAPELINE CONTAINERS
DISCH IMPORT OOG- 1X40- SAR 450
OOG CHG- SAR 300</t>
  </si>
  <si>
    <t xml:space="preserve">PJAMS0144/25</t>
  </si>
  <si>
    <t xml:space="preserve">2343449</t>
  </si>
  <si>
    <t xml:space="preserve">PJ Ref:AMSLAP0047/25 ; RSGT- 2343449- SSF DREAM - SSFR0009W- CAPELINE CONTAINERS 
DISCH IMPORT LADEN- 3X40- SAR 450</t>
  </si>
  <si>
    <t xml:space="preserve">PJAMS0013/25</t>
  </si>
  <si>
    <t xml:space="preserve">2347673</t>
  </si>
  <si>
    <t xml:space="preserve">RSGT- 2347673- CSTAR VOYAGER - CSVOFRS01E- DISCH IMP LADEN NON CELLULAR THC- 1X20' &amp; 4X40' 
DISCH TRANS EMPTY NON CELLULAR THC- 85X40' 
LOAD TRANS EMPTY NON CELLULAR THC- 1X40'</t>
  </si>
  <si>
    <t xml:space="preserve">PJAMS0014/25</t>
  </si>
  <si>
    <t xml:space="preserve">2348180</t>
  </si>
  <si>
    <t xml:space="preserve">RSGT- 2348180- XH DOLPHIN - XHDP2534E- DISCH IMPORT LADEN THC- 1X20' &amp; 7X40'</t>
  </si>
  <si>
    <t xml:space="preserve">PJAMS0015/25</t>
  </si>
  <si>
    <t xml:space="preserve">2348537</t>
  </si>
  <si>
    <t xml:space="preserve">RSGT- 2348537- CUL JAKARTA - JKTACUJK2536W- DISCH IMP LADEN THC- 2X20' &amp; 8X40' 
LOAD TRANS- 6X20' &amp; 10X40'
RENOMINATION SAR 35 X 35 CONT</t>
  </si>
  <si>
    <t xml:space="preserve">PJAMS0095/25</t>
  </si>
  <si>
    <t xml:space="preserve">2353406</t>
  </si>
  <si>
    <t xml:space="preserve">RSGT- 2353406- FOLK JAZAN - FOZA2537E- CSTAR
DISCH IMPORT LADEN- 7X40'- SAR 450</t>
  </si>
  <si>
    <t xml:space="preserve">PJAMS0076/25</t>
  </si>
  <si>
    <t xml:space="preserve">2358686</t>
  </si>
  <si>
    <t xml:space="preserve">RSGT- 2358686- CUL BANGKOK - BANKCUBK2538W- DISCH IMPORT LADEN- 6X20'- SAR 300
DISCH IMPORT LADEN- 14X40'- SAR 450
DISCH T/S LADEN- 1X20'- SAR 140
DISCH T/S LADEN- 18X40'- SAR 210</t>
  </si>
  <si>
    <t xml:space="preserve">PJAMS0096/25</t>
  </si>
  <si>
    <t xml:space="preserve">2361367</t>
  </si>
  <si>
    <t xml:space="preserve">RSGT- 2361367- BALTIC HARMONY - BLTCBOS1105W- CSTAR
DISCH IMPORT LADEN NON CELL- 4X40'- SAR 700</t>
  </si>
  <si>
    <t xml:space="preserve">PJAMS0077/25</t>
  </si>
  <si>
    <t xml:space="preserve">2363173</t>
  </si>
  <si>
    <t xml:space="preserve">RSGT- 2363173- CUL HOCHIMINH - CULM2539W- 
DISCH IMPORT LADEN- 4X20'- SAR 300
DISCH IMPORT LADEN- 15X40'- SAR 450
DISCH T/S LADEN- 3X20'- SAR 140
DISCH T/S LADEN- 22X40'- SAR 210</t>
  </si>
  <si>
    <t xml:space="preserve">PJAMS0080/25</t>
  </si>
  <si>
    <t xml:space="preserve">2368005</t>
  </si>
  <si>
    <t xml:space="preserve">RSGT- 2368005- NZ NINGBO - NGBOFRS004E- 
DISCH IMPORT LADEN- 12X20'- SAR 300
DISCH IMPORT LADEN- 245X40'- SAR 450
DISCH T/S LADEN- 44X20'- SAR 140
DISCH T/S LADEN- 253X40'- SAR 210</t>
  </si>
  <si>
    <t xml:space="preserve">PJAMS0098/25</t>
  </si>
  <si>
    <t xml:space="preserve">SI85095</t>
  </si>
  <si>
    <t xml:space="preserve">RSGT- SI85095- CUL MANILA - NILA2540W
DISCH IMPORT LADEN- 33X40'- SAR 450</t>
  </si>
  <si>
    <t xml:space="preserve">PJAMS0084/25</t>
  </si>
  <si>
    <t xml:space="preserve">2372998</t>
  </si>
  <si>
    <t xml:space="preserve">RSGT- 2372998- CUL KLANG - CKLG2541W- 
DISCH IMPORT LADEN- 7X20'- SAR 321
DISCH IMPORT 35X40'- SAR 481
DISCH T/S LADEN- 1X40'- SAR 224.50</t>
  </si>
  <si>
    <t xml:space="preserve">PJAMS0116/25</t>
  </si>
  <si>
    <t xml:space="preserve">2373412</t>
  </si>
  <si>
    <t xml:space="preserve">PJ Ref:AMSLAP0041/25 ; RSGT- 2373412- CUL BANGKOK - BANK2538E
DISCH IMPORT LADEN- 35X40</t>
  </si>
  <si>
    <t xml:space="preserve">PJAMS0153/25</t>
  </si>
  <si>
    <t xml:space="preserve">2374006</t>
  </si>
  <si>
    <t xml:space="preserve">RSGT- 2374006- DONG CHENG LAN TIAN - DOAN2505W- SAVI SHIPPING 
DISCH T/S LADEN- 5X40'  SAR 224.5</t>
  </si>
  <si>
    <t xml:space="preserve">PJAMS0110/25</t>
  </si>
  <si>
    <t xml:space="preserve">2380252</t>
  </si>
  <si>
    <t xml:space="preserve">RGST- 2380252- CUL HOCHIMINH - CULM2539E
LOAD T/S EMPTY- 1X20' &amp; 14X40'- SAR 149.5-SAR 224.5
DISCH IMPORT LADEN- 20X40'- SAR 481</t>
  </si>
  <si>
    <t xml:space="preserve">PJAMS0154/25</t>
  </si>
  <si>
    <t xml:space="preserve">2381899</t>
  </si>
  <si>
    <t xml:space="preserve">RSGT- 2381899- SAFEEN PRIZE - PRZE0088W- SAVI SHIPPING
LOAD T/S LADEN- 5X40'- SAR 224.5</t>
  </si>
  <si>
    <t xml:space="preserve">PJAMS0162/25</t>
  </si>
  <si>
    <t xml:space="preserve">TS-001081848</t>
  </si>
  <si>
    <t xml:space="preserve">PJ Ref:AMSLAP0048/25 ; DPW- TS-001081848- GSL TINOS / 545E- SAVI SHIPPING 
DISCH T/S- 1X40- SAR 224.5</t>
  </si>
  <si>
    <t xml:space="preserve">PJAMS0164/25</t>
  </si>
  <si>
    <t xml:space="preserve">SW-001084648</t>
  </si>
  <si>
    <t xml:space="preserve">PJ Ref:AMSLAP0049/25 ; DPW- SW-001084648- LOA PEACE / 007E- SAVI SHIPPING 
DISCH IMPORT LADEN- 12X40- SAR 481</t>
  </si>
  <si>
    <t xml:space="preserve">PJAMS0166/25</t>
  </si>
  <si>
    <t xml:space="preserve">SW-001091141</t>
  </si>
  <si>
    <t xml:space="preserve">PJ Ref:AMSLAP0051/25 ; DPW- SW-001091141- XPRESS ALTAIR/ 25010E- SAVI SHIPPING 
DISCH IMPORT LADEN- 1X20- SAR 321 &amp; 1X40- SAR 481</t>
  </si>
  <si>
    <t xml:space="preserve">PJAMS0167/25</t>
  </si>
  <si>
    <t xml:space="preserve">TS-001092718</t>
  </si>
  <si>
    <t xml:space="preserve">PJ Ref:AMSLAP0052/25 ; DPW- TS-001092718- FOLK JAZAN / IM2546E- SAVI SHIPPING
LOAD T/S LADEN- 1X40- SAR 224.5</t>
  </si>
  <si>
    <t xml:space="preserve">PJAMS0033/25</t>
  </si>
  <si>
    <t xml:space="preserve">2401679</t>
  </si>
  <si>
    <t xml:space="preserve">PJ Ref:AMSLAP0008/25 ; RSGT- 2401679- ASL SHEKOU - ASLS02548E- THC DISCH IMPORT LADEN 1X20 @ SAR 321</t>
  </si>
  <si>
    <t xml:space="preserve">PJAMS0155/25</t>
  </si>
  <si>
    <t xml:space="preserve">RSGT- 2402231- FOLK JAZAN - FOZAIM2546E- SAVI SHIPPING 
DISCH T/S LADEN- 10X20'- SAR 149.5</t>
  </si>
  <si>
    <t xml:space="preserve">PJAMS0157/25</t>
  </si>
  <si>
    <t xml:space="preserve">2405819</t>
  </si>
  <si>
    <t xml:space="preserve">RSGT- 2405819- SSF GALENE - GENE0003W- CAPE CONTAINERS 
DISCH IMPORT LADEN- 2X40'- SAR 481</t>
  </si>
  <si>
    <t xml:space="preserve">PJAMS0156/25</t>
  </si>
  <si>
    <t xml:space="preserve">2418232</t>
  </si>
  <si>
    <t xml:space="preserve">RSGT- 2418232- SUNNY 77 - SN77SN-015S- SAVI SHIPPING 
LOAD T/S LADEN NON CELLULAR- 10X20'- SAR 200
RENOMINATION- SAR 37</t>
  </si>
  <si>
    <t xml:space="preserve">CNAMS0026/25</t>
  </si>
  <si>
    <t xml:space="preserve">RHA- SOA AUG 2025</t>
  </si>
  <si>
    <t xml:space="preserve">CREDIT NOTE- RECOVERY HOLDING CHARGES SOA- AUG 2025
ON BL CCJEAJED25088916
CCJEAJED25088919
CCJEAJED25088920
CCJEAJED25088921
GFS PERFECT 0068W</t>
  </si>
  <si>
    <t xml:space="preserve">CNAMS0027/25</t>
  </si>
  <si>
    <t xml:space="preserve">RHA CHARGES- SOA SEP 2025</t>
  </si>
  <si>
    <t xml:space="preserve">RECOVERY HOLDING CHARGES- SOA SEP 2025
ON BL 
CCJEAJED25099077
CCJEAJED25099079
ON VESSEL SSF DREAM 009W</t>
  </si>
  <si>
    <t xml:space="preserve">PJAMS0023/25</t>
  </si>
  <si>
    <t xml:space="preserve">2331988</t>
  </si>
  <si>
    <t xml:space="preserve">PJ Ref:AMSLAP0004/25 ; RSGT- 2331988- CSTAR VOYAGER FRS01W- RESTOW CHARGES- 
DISCH RESTOW- 30X20 @ SAR 200 &amp; 242X40 @ SAR 300
LOAD RESTOW 30X20 @ SAR 200 &amp; 242X40 @ SAR 300</t>
  </si>
  <si>
    <t xml:space="preserve">PJAMS0044/25</t>
  </si>
  <si>
    <t xml:space="preserve">PJ Ref:AMSLAP0016/25 ; INV- 4365- ISSUED TO CSTAR INV 4045 WITH SAME AMOUNT- SHUTTLING CHARGES SAR 1080</t>
  </si>
  <si>
    <t xml:space="preserve">PJAMS0161/25</t>
  </si>
  <si>
    <t xml:space="preserve">2601002</t>
  </si>
  <si>
    <t xml:space="preserve">PJ Ref:AMSLAP0008/26 ; 2601002- SLOT CHARGES AGAINST PRINIPAL LINE CSTAR- USD 90,675/-</t>
  </si>
  <si>
    <t xml:space="preserve">SJAMS0564/25</t>
  </si>
  <si>
    <t xml:space="preserve">AMSLAS0021/25</t>
  </si>
  <si>
    <t xml:space="preserve">FREIGHT WORLD- JSI-25-4149- STORAGE CHARGES ARAP REF - JSI-25-4149</t>
  </si>
  <si>
    <t xml:space="preserve">PJAMS0049/25</t>
  </si>
  <si>
    <t xml:space="preserve">4149</t>
  </si>
  <si>
    <t xml:space="preserve">PJ Ref:AMSLAP0021/25 ; INV 4149- CSTAR- STORAGE CHGS-</t>
  </si>
  <si>
    <t xml:space="preserve">PJAMS0037/25</t>
  </si>
  <si>
    <t xml:space="preserve">SSI-JED08-10-25-96</t>
  </si>
  <si>
    <t xml:space="preserve">PJ Ref:AMSLAP0009/25 ; SSI-JED08-10-25-96- M.V.“ NZ NINGBO” AT JEDDAH
PORT RSGT BERTH R-1 ON
26.10.2025
OFF HIRE BUNKER SURVEY FOR CSTAR</t>
  </si>
  <si>
    <t xml:space="preserve">DNAMS0005/25</t>
  </si>
  <si>
    <t xml:space="preserve">SSR-JED08-10-25-11</t>
  </si>
  <si>
    <t xml:space="preserve">CREDIT NOTE AS PER AGREEMENT WITH MARINE SERVICES AGAINST SSI-JED08-10-25-96 ARAP REF - SSR-JED08-10-25-11</t>
  </si>
  <si>
    <t xml:space="preserve">SJAMS0560/25</t>
  </si>
  <si>
    <t xml:space="preserve">AMSLAS0017/25</t>
  </si>
  <si>
    <t xml:space="preserve">MARINE SERVICES- SSI-JED08-10-25-96- SURVEY CHARGES FOR VESSEL NZ NINGBO OCTOBER VESSEL- CSTAR ARAP REF - SSI-JED08-10-25-96</t>
  </si>
  <si>
    <t xml:space="preserve">GJAMS0081/25</t>
  </si>
  <si>
    <t xml:space="preserve">BEING FASAH CHARGES TRF TO W/O ITEMS FOR AL-RAQI HOME TRADING COMPANY-REC - (SUNDRY 
DEBTORS) SAR 17.26</t>
  </si>
  <si>
    <t xml:space="preserve">GJAMS0075/25</t>
  </si>
  <si>
    <t xml:space="preserve">GJAMS0076/25</t>
  </si>
  <si>
    <t xml:space="preserve">BEING BALANCE PAYABLE OR RECEIVABLE W/O FOR DEBTORS AND CREDITORS AS ON 31ST DEC 2025</t>
  </si>
  <si>
    <t xml:space="preserve">GJAMS0082/25</t>
  </si>
  <si>
    <t xml:space="preserve">BEING TRF OF FASAH CHGS SAR 60.41 TO W/O ITEMS FOR BIN DAWOOF SUPERSTORES</t>
  </si>
  <si>
    <t xml:space="preserve">COGS – test of details: audit sample selection</t>
  </si>
  <si>
    <t xml:space="preserve">COGS – ABOVE MATERIALITY: ALL ITEMS TESTED (100%)</t>
  </si>
  <si>
    <t xml:space="preserve">Back to summary: COGS Testing</t>
  </si>
  <si>
    <t xml:space="preserve">COGS – BELOW MATERIALITY: RANDOM SAMPLE</t>
  </si>
  <si>
    <t xml:space="preserve">Saudi Office License Renewal</t>
  </si>
  <si>
    <t xml:space="preserve">BPVAMS0132/25</t>
  </si>
  <si>
    <t xml:space="preserve">SALARIES FTM SEPT 2025</t>
  </si>
  <si>
    <t xml:space="preserve">BPVAMS0159/25</t>
  </si>
  <si>
    <t xml:space="preserve">SALARIES FTM OCT 2025
AHMED, NORAH, NOURAN, MUHAMMAD, AKHIL, ANTYONY &amp; MOHTISIM
APPROVED BY MR VINOD- REF EMAIL
6003794240</t>
  </si>
  <si>
    <t xml:space="preserve">BPVAMS0189/25</t>
  </si>
  <si>
    <t xml:space="preserve">PAYMENT AGAINST EMPLOYEE SALARY FTM NOV 2025
APPROVED BY MR VINOD- REF EMAIL 
FILE : 6003843555,P0024252,REF
60038435556003843555</t>
  </si>
  <si>
    <t xml:space="preserve">BPVAMS0224/25</t>
  </si>
  <si>
    <t xml:space="preserve">PAYROLL FTM DEC 2025- APPROVED BY MR VINOD- REF EMAKL AND WHATSAPP GRP
FILE : 6003897014,P0024252,REF
60038970146003897014,VIA CORE SYSTEM,DATE-TIME
24/12-13:40:08,EXCHANGE</t>
  </si>
  <si>
    <t xml:space="preserve">BPVAMS0102/25</t>
  </si>
  <si>
    <t xml:space="preserve">BPVAMS0084/25</t>
  </si>
  <si>
    <t xml:space="preserve">PAYMENT SAR 24,500/- CORPORATE PAYROLL FTM JULY 2025- APPROVED BY MR VINITH</t>
  </si>
  <si>
    <t xml:space="preserve">GJAMS0096/25</t>
  </si>
  <si>
    <t xml:space="preserve">BEING DEPRECIATION @ 25% FOR COMPUTER HARDWARE, 10% FOR OFFICE INTERIOR &amp; 25% FOR SOFFTWARE- JBM- REF WORKING MR JIBIN- ANALYTIX</t>
  </si>
  <si>
    <t xml:space="preserve">BPVAMS0195/25</t>
  </si>
  <si>
    <t xml:space="preserve">PAYMENT FOR VISHNU PILLAI SALARY FTM NOV 2025 TO HIS WIFE'S ACCOUNT DIVYA MAYA 
APPROVED BY MR VINOD- REF WHATSAPP COMM</t>
  </si>
  <si>
    <t xml:space="preserve">BPVAMS0134/25</t>
  </si>
  <si>
    <t xml:space="preserve">BEING SALARY TRF TO VISHNU PILLAI FTM SEPT 2025
TBC2509255495251,SAR,ID# 2584176834,REF
9250925115453400,VIA ECORP CHANNEL,DATE-TIME
25/09-11:54:53 , ????? ??????? ??? ?? ?? ,EXCHANGE RATE 1.0
VALUE DT 25/</t>
  </si>
  <si>
    <t xml:space="preserve">GJAMS0010/25</t>
  </si>
  <si>
    <t xml:space="preserve">BEING SALARY FTM SEPT 2025 FOR VISHNU PILLAI PAID BY CAPELINE ON BEHALF OF AL MANARA</t>
  </si>
  <si>
    <t xml:space="preserve">BPVAMS0228/25</t>
  </si>
  <si>
    <t xml:space="preserve">SALARY FTM DEC 25- VISHNU PILLAI- APPROVED BY MR VINOD- REF WHATSAPP- DIVYA MAYA SAR 22,000/-</t>
  </si>
  <si>
    <t xml:space="preserve">BPVAMS0008/25</t>
  </si>
  <si>
    <t xml:space="preserve">PAYMENT SAR 11,501/- FOR SALARY TO STAFF FTM JAN 2025</t>
  </si>
  <si>
    <t xml:space="preserve">BPVAMS0013/25</t>
  </si>
  <si>
    <t xml:space="preserve">PAYMENT SAR 11,500/- TOWARDS SALARY FOR STAFF FTM FEB 2025</t>
  </si>
  <si>
    <t xml:space="preserve">BPVAMS0020/25</t>
  </si>
  <si>
    <t xml:space="preserve">PAYMENT SAR 11,500/- TOWARDS SALARY FOR STAFF FTM MAR 2025</t>
  </si>
  <si>
    <t xml:space="preserve">BPVAMS0026/25</t>
  </si>
  <si>
    <t xml:space="preserve">PAYMENT SAR 11,500/- TOWARDS SALARY FOR STAFF FTM APR 2025</t>
  </si>
  <si>
    <t xml:space="preserve">BPVAMS0034/25</t>
  </si>
  <si>
    <t xml:space="preserve">PAYMENT SAR 11,500/- TOWARDS SALARY FOR STAFF FTM MAY 2025</t>
  </si>
  <si>
    <t xml:space="preserve">BPVAMS0053/25</t>
  </si>
  <si>
    <t xml:space="preserve">PAYMENT SAR 11,500/- TOWARDS SALARY FOR STAFF FTM JUN 2025</t>
  </si>
  <si>
    <t xml:space="preserve">BPVAMS0069/25</t>
  </si>
  <si>
    <t xml:space="preserve">PAYMENT SAR 11,500/- TOWARDS SALARY FOR STAFF FTM JUL 2025</t>
  </si>
  <si>
    <t xml:space="preserve">BPVAMS0072/25</t>
  </si>
  <si>
    <t xml:space="preserve">Zakat &amp; Tax Payable</t>
  </si>
  <si>
    <t xml:space="preserve">GJAMS0029/25</t>
  </si>
  <si>
    <t xml:space="preserve">BEING OFFICE ADVANCE RENT PAID ON 11.12.24 BIFURCATED TO PARTICULAR MONTHS FOR PERIOD OF 6 MONTHS IE 01.01.25 TO 30.06.25</t>
  </si>
  <si>
    <t xml:space="preserve">GJAMS0030/25</t>
  </si>
  <si>
    <t xml:space="preserve">BEING OFFICE ADVNACE RENT PAID ON 05.07.25 BIFURCATED TO PARTICULAR MONTHS FOR THE PERIOD OF 6 MONTHS IE 01.07.25 TO 31.12.25</t>
  </si>
  <si>
    <t xml:space="preserve">GJAMS0054/25</t>
  </si>
  <si>
    <t xml:space="preserve">SADAD INV
SAR 6000- GOVERNMENT PORTAL</t>
  </si>
  <si>
    <t xml:space="preserve">SADAD Inv SAR 6,000 – Government Portal</t>
  </si>
  <si>
    <t xml:space="preserve">GJAMS0079/25</t>
  </si>
  <si>
    <t xml:space="preserve">BEING TRANSFER OF PREPAID IQAMA TO IQAMA EXPENSE FOR 4 MOMTHS IE AUGUST, SEP, OCT &amp; NOV- START FROM 12TH AUG TO 11TH DEC- 
AKHIL PER MONTH- SAR 708.33
ANTONY- SAR 708.33</t>
  </si>
  <si>
    <t xml:space="preserve">BPVAMS0230/25</t>
  </si>
  <si>
    <t xml:space="preserve">SALARY FTM DEC 2025- NABEEL HUSSAIN- APPROVED BY MR VINOD- REF EMAIL</t>
  </si>
  <si>
    <t xml:space="preserve">Zakat Fee   </t>
  </si>
  <si>
    <t xml:space="preserve">BPVAMS0216/25</t>
  </si>
  <si>
    <t xml:space="preserve">VISA EXTENSION FOR 1 YEAR FOR MR VINITH SAR 4,800/- APPROVED BY MR VINOD- REF WHATSAPP</t>
  </si>
  <si>
    <t xml:space="preserve">GJAMS0098/25</t>
  </si>
  <si>
    <t xml:space="preserve">Being GOSI Payable FTM Dec 2025 – Provision (611536704)</t>
  </si>
  <si>
    <t xml:space="preserve">GJAMS0047/25</t>
  </si>
  <si>
    <t xml:space="preserve">SADAD INV
SAR 4000- GOVERNMENT PORTAL</t>
  </si>
  <si>
    <t xml:space="preserve">GJAMS0048/25</t>
  </si>
  <si>
    <t xml:space="preserve">BPVAMS0001/25</t>
  </si>
  <si>
    <t xml:space="preserve">PAYMENTS SAR 4000- GOVT SADAD PAYMENT</t>
  </si>
  <si>
    <t xml:space="preserve">SADAD Inv SAR 4,000 – Government Portal</t>
  </si>
  <si>
    <t xml:space="preserve">Other</t>
  </si>
  <si>
    <t xml:space="preserve">Business Link Documents Clearing LLC</t>
  </si>
  <si>
    <t xml:space="preserve">BPVAMS0144/25</t>
  </si>
  <si>
    <t xml:space="preserve">Payment SAR 3,108.47 to Govt Portal for GOSI 611536704 FTM Sep 2025. Approved by Mr. Vinod</t>
  </si>
  <si>
    <t xml:space="preserve">BPVAMS0171/25</t>
  </si>
  <si>
    <t xml:space="preserve">Payment SAR 3,055.86 FTM Oct 2025 against GOSI 611536704 SADAD – Govt Service. Approved by Mr. Vinod</t>
  </si>
  <si>
    <t xml:space="preserve">BPVAMS0201/25</t>
  </si>
  <si>
    <t xml:space="preserve">GOSI 611536704 Payment FTM Nov 2025. Approved by Mr. Vinod (Ref: WhatsApp)</t>
  </si>
  <si>
    <t xml:space="preserve">BPVAMS0114/25</t>
  </si>
  <si>
    <t xml:space="preserve">GOSI Payments FTM Aug 2025 – 611536704</t>
  </si>
  <si>
    <t xml:space="preserve">GJAMS0041/25</t>
  </si>
  <si>
    <t xml:space="preserve">BEING ZAKAT FEES SAR 3000 PAYABLE FOR FY 2025- ANALYTIX ARABIA</t>
  </si>
  <si>
    <t xml:space="preserve">GJAMS0057/25</t>
  </si>
  <si>
    <t xml:space="preserve">SADAD INV
SAR 2903.64- GOVERNMENT PORTAL
2521314552653000</t>
  </si>
  <si>
    <t xml:space="preserve">GJAMS0093/25</t>
  </si>
  <si>
    <t xml:space="preserve">REVERSAL OF VOUCHER GJAMS0057- SADAD INV SAR 2903.64
2521314552653000- TO BE CONSIDERED AS GOSI PAYMENT DIRECT DEBITED TP EXPENSE ACCOUNT</t>
  </si>
  <si>
    <t xml:space="preserve">BPVAMS0083/25</t>
  </si>
  <si>
    <t xml:space="preserve">Payment SAR 2,903.64 for GOSI FTM July 2025. Approved by Mr. Vinod. Ref: 2521314552653000</t>
  </si>
  <si>
    <t xml:space="preserve">Being GOSI Payable FTM Dec 2025 – Provision (650476638)</t>
  </si>
  <si>
    <t xml:space="preserve">SADAD Inv SAR 2,903.64 – Government Portal. Ref: 2521314552653000</t>
  </si>
  <si>
    <t xml:space="preserve">Reversal of GJAMS0057 – SADAD Inv SAR 2,903.64 (Ref: 2521314552653000). To be considered as GOSI Payment direct debited to Expense Account</t>
  </si>
  <si>
    <t xml:space="preserve">CNAMS0019/25</t>
  </si>
  <si>
    <t xml:space="preserve">BP-00902-2025</t>
  </si>
  <si>
    <t xml:space="preserve">AMOUNT AED 2750/- TRANSFERED TO L M TECH IT SERVICES LLC TOWARDS THE CHARGES FOR WEBSITE INSTALLATION (50% OF THE TOTAL AMOUNT) FOR AL MANARA SHIPPING - KSA . REF MAIL FROM MR. MAHESH TO FARIS DTD Thu 5/15/2025 1:06 PM WITH SUB - RE: PROPOSAL | WEB DEVELOPMENT | AL MANARA</t>
  </si>
  <si>
    <t xml:space="preserve">BPVAMS0116/25</t>
  </si>
  <si>
    <t xml:space="preserve">CNAMS0012/25</t>
  </si>
  <si>
    <t xml:space="preserve">SGJ-00757-2025</t>
  </si>
  <si>
    <t xml:space="preserve">BEING EXPENSE CLAIM RECEIVED FROM MR. VINITH V BOOKED TOWARDS BUSINESS PROMOTION ,BUSINESS TRAVEL &amp; ACCOMODATION EXP (SAUDI OFFICE VISIT) &amp; DIRECTOR'S EXPENSE (PETROL CHARGES - AED 965.52)</t>
  </si>
  <si>
    <t xml:space="preserve">GJAMS0042/25</t>
  </si>
  <si>
    <t xml:space="preserve">BEING CONSULTATION FEES PAYABLE FOR FY 2025 SAR 2500- ANALYTIX ARABIA</t>
  </si>
  <si>
    <t xml:space="preserve">BPVAMS0115/25</t>
  </si>
  <si>
    <t xml:space="preserve">CNAMS0021/25</t>
  </si>
  <si>
    <t xml:space="preserve">SGJ-02680-2025</t>
  </si>
  <si>
    <t xml:space="preserve">AMOUNT AED 2350.38/- DEBITED TO CAPELINE – KSA (AL MANARA - SAUDI) TOWARDS THE BUSINESS TRAVEL &amp; ACCOMODATION EXPENSE OF MR. VINOD AGAINST THE SAUDI OFFICE VISIT . (AIR TICKET : AED 1478.13 , ACCOMODATION : AED 650/- , TAXI CHARGES : AED 85 &amp; OTHER EXPENSE AED 140)</t>
  </si>
  <si>
    <t xml:space="preserve">GJAMS0064/25</t>
  </si>
  <si>
    <t xml:space="preserve">PAYMENT TO QIWA FOR SAUDIZATION 
CERTIFICATE 
APPROVED BY MR VINOD- REFER AL 
MANARA FINANCE GRP AND MR VINOD 
WHATSAPP COMMUNICATION</t>
  </si>
  <si>
    <t xml:space="preserve">CNAMS0009/25</t>
  </si>
  <si>
    <t xml:space="preserve">BP-00119-2025</t>
  </si>
  <si>
    <t xml:space="preserve">BEING PAYMENT MADE FOR AED 2090/- TOWARDS THE AIR TICKET BOOKING FOR MR.VINOD TO DXB-JED ON 19.01.2025 &amp; JED-DXB ON 21.01.2025 FOR VISITING CAPELINE KSA OFFICE.</t>
  </si>
  <si>
    <t xml:space="preserve">CNAMS0014/25</t>
  </si>
  <si>
    <t xml:space="preserve">BP-00324-2025</t>
  </si>
  <si>
    <t xml:space="preserve">BEING PAYMENT MADE FOR AED 1,978.00/- TOWARDS THE AIR TICKET BOOKING FOR MR.VINOD TO DXB-JED ON 16.02.2025 &amp; JED-DXB ON 18.02.2025 FOR VISITING CAPELINE KSA OFFICE. MAIL REF FROM MAHESH TO ADARSH ON DTD Thu 13-Feb-25 5:01 PM MAIL SUB : RE: AL MANARA-KSA - Travel expense of VINOD(HR)</t>
  </si>
  <si>
    <t xml:space="preserve">BPVAMS0207/25</t>
  </si>
  <si>
    <t xml:space="preserve">PAYMENT TOWARDS SALARY FTM NOV- NABEEL HUSSAIN- APPROVAL FROM MR VINOD- REF EMAIL</t>
  </si>
  <si>
    <t xml:space="preserve">GJAMS0044/25</t>
  </si>
  <si>
    <t xml:space="preserve">SADAD INV
SAR 2000- GOVERNMENT PORTAL</t>
  </si>
  <si>
    <t xml:space="preserve">BPVAMS0137/25</t>
  </si>
  <si>
    <t xml:space="preserve">BEING EXPENSE INCURRED FOR NEW VISA ISSUE FOR NABEEL HUSSAIN 
ISTEKDAM,SUB7041840302,REF
2527316582379000,BILLER ID: 095 039,VIA ECORP
CHANNEL,DATE-TIME 30/09-16:58:23,EXCHANGE RATE
??????? ????????? , ??? 7041840302 , ????? ??????? ??? ?? ?? , 1.0
,VALUE DT 3</t>
  </si>
  <si>
    <t xml:space="preserve">BPVAMS0143/25</t>
  </si>
  <si>
    <t xml:space="preserve">VISA PAYMENT- NABEEL HUSSAIN 
ISTEKDAM,SUB7024118494,REF
2527411103028000,BILLER ID: 095 039,VIA ECORP
CHANNEL,DATE-TIME 01/10-11:10:30,EXCHANGE</t>
  </si>
  <si>
    <t xml:space="preserve">BPVAMS0177/25</t>
  </si>
  <si>
    <t xml:space="preserve">NEW VISA ISSUE- VISHNU PILLAI 
APPROVED BY MR VINOD- REF WHATSAPP COMM
ISTEKDAM,SUB7041840302,REF
2531614395543000,BILLER ID: 095 039,VIA ECORP
CHANNEL,DATE-TIME</t>
  </si>
  <si>
    <t xml:space="preserve">PJAMS0134/25</t>
  </si>
  <si>
    <t xml:space="preserve">SAL JAN 2025</t>
  </si>
  <si>
    <t xml:space="preserve">WPS PROCESS LOCAL SALARY FTM JAN 2025</t>
  </si>
  <si>
    <t xml:space="preserve">PJAMS0135/25</t>
  </si>
  <si>
    <t xml:space="preserve">LOCAL SALARY FTM FEB 2025</t>
  </si>
  <si>
    <t xml:space="preserve">WPS PROCESS LOCAL SALARY FTM FEB 2025</t>
  </si>
  <si>
    <t xml:space="preserve">PJAMS0136/25</t>
  </si>
  <si>
    <t xml:space="preserve">LOCAL SAL FTM MAR 2025</t>
  </si>
  <si>
    <t xml:space="preserve">WPS PROCESS LOCAL SALARY FTM MAR 2025</t>
  </si>
  <si>
    <t xml:space="preserve">PJAMS0137/25</t>
  </si>
  <si>
    <t xml:space="preserve">LOCAL SAL FTM APR 2025</t>
  </si>
  <si>
    <t xml:space="preserve">WPS PROCESS LOCAL SALARY FTM APR 2025</t>
  </si>
  <si>
    <t xml:space="preserve">PJAMS0138/25</t>
  </si>
  <si>
    <t xml:space="preserve">LOCAL SAL FTM MAY 2025</t>
  </si>
  <si>
    <t xml:space="preserve">WPS PROCESS LOCAL SALARY FTM MAY 2025</t>
  </si>
  <si>
    <t xml:space="preserve">PJAMS0139/25</t>
  </si>
  <si>
    <t xml:space="preserve">LOCAL SAL FTM JUNE 2025</t>
  </si>
  <si>
    <t xml:space="preserve">WPS PROCESS LOCAL SALARY FTM JUN 2025</t>
  </si>
  <si>
    <t xml:space="preserve">PJAMS0122/25</t>
  </si>
  <si>
    <t xml:space="preserve">INV737</t>
  </si>
  <si>
    <t xml:space="preserve">INV737- BUSINESS LINK 
LOCAL'S SALARY FTM JULY 2025</t>
  </si>
  <si>
    <t xml:space="preserve">PJAMS0128/25</t>
  </si>
  <si>
    <t xml:space="preserve">INV784</t>
  </si>
  <si>
    <t xml:space="preserve">INV784- BUSINESS LINK- PRO SALARY WPS PROCESS FTM AUG 2025</t>
  </si>
  <si>
    <t xml:space="preserve">PJAMS0140/25</t>
  </si>
  <si>
    <t xml:space="preserve">LOCAL SAL FTM SEP 2025</t>
  </si>
  <si>
    <t xml:space="preserve">WPS PROCESS LOCAL SALARY FTM SEP 2025</t>
  </si>
  <si>
    <t xml:space="preserve">PJAMS0034/25</t>
  </si>
  <si>
    <t xml:space="preserve">INV890</t>
  </si>
  <si>
    <t xml:space="preserve">WPS SALARY PROCESS FEES FTM OCT 2025</t>
  </si>
  <si>
    <t xml:space="preserve">PJAMS0070/25</t>
  </si>
  <si>
    <t xml:space="preserve">INV920</t>
  </si>
  <si>
    <t xml:space="preserve">INV920- WPS SALARY PROCESS FEES FTM NOV 2025- REF WHATSAPP</t>
  </si>
  <si>
    <t xml:space="preserve">PJAMS0069/25</t>
  </si>
  <si>
    <t xml:space="preserve">INV980</t>
  </si>
  <si>
    <t xml:space="preserve">INV980- WPS SALARY PROCESS FEES FTM DEC 2025- REF WHATSAPP</t>
  </si>
  <si>
    <t xml:space="preserve">SADAD Inv SAR 2,000 – Government Portal</t>
  </si>
  <si>
    <t xml:space="preserve">CNAMS0015/25</t>
  </si>
  <si>
    <t xml:space="preserve">PJ-04332-2025 INV/2025/0026</t>
  </si>
  <si>
    <t xml:space="preserve">INV NO : INV/2025/0026 DTD 17.02.2025 RECEIVED FROM NETWORK SOLUTIONS MIDDLE EAST LLC TOWARDS THE PURCHASE OF LAPTOP TO CAPELINE KSA OFFICE . (DELL VOSTRO 3530 I5-1335U 8GB 512GBSSD 15.6”FHD DOS) . REF MAIL FROM MR. MAHESH TO MR. ARUN DTD Mon 2/17/2025 12:28 PM WITH SUB - RE: Invoice</t>
  </si>
  <si>
    <t xml:space="preserve">GJAMS0009/25</t>
  </si>
  <si>
    <t xml:space="preserve">BEING AIR TICKET PRUCHASED FOR MR VINITH FOR TRAVEL TO JEDDAH FOR AL MANARA</t>
  </si>
  <si>
    <t xml:space="preserve">GJAMS0063/25</t>
  </si>
  <si>
    <t xml:space="preserve">Payment made for CR RENEWAL- SAUDI 
BUSINESS ECONOMIC 
Approved by Mr. Vinod- Refer Al Manara 
grp communication and Mr. Vinod 
whatsapp comm</t>
  </si>
  <si>
    <t xml:space="preserve">GJAMS0006/25</t>
  </si>
  <si>
    <t xml:space="preserve">BEING GENERAL EXPENSE INCURRED FOR AL MANARA IE STATIONARY, INTERNET CABLES, MEDICAL EXPENSE FOR AKHIL AND ANTONY, PETORL &amp; ACCOMMODATION</t>
  </si>
  <si>
    <t xml:space="preserve">BPVAMS0012/25</t>
  </si>
  <si>
    <t xml:space="preserve">Payment SAR 1,752.26 for GOSI 650476638 FTM Jan 2025 – Govt SADAD Payment. Approved by Mr. Vinod</t>
  </si>
  <si>
    <t xml:space="preserve">GJAMS0014/25</t>
  </si>
  <si>
    <t xml:space="preserve">BEING FLIGHT TICKET PRUCHASED FOR MR VISNU TO TRAVEL TO DUBAI FOR VISITING CAPELINE OFFICE</t>
  </si>
  <si>
    <t xml:space="preserve">BPVAMS0164/25</t>
  </si>
  <si>
    <t xml:space="preserve">EDI SALARY FTM OCT 2025 TO ABOBAKAR ISSA 
APPROVED BY MR VISHNU- REF EMAIL 
20251028SARIBLRIBL6BTMS111</t>
  </si>
  <si>
    <t xml:space="preserve">GJAMS0011/25</t>
  </si>
  <si>
    <t xml:space="preserve">BEING AIR TICKET PURCHASED FOR MR VINITH FOR TRAVEL TO RIYADH FOR PURPOSE OF FASAH ISSUANCE AND OTHER MATTERS WITH RIYADH BANK- PAID BY CAPELINE ON BEHALF OF AL MANARA</t>
  </si>
  <si>
    <t xml:space="preserve">PJAMS0172/25</t>
  </si>
  <si>
    <t xml:space="preserve">21110511990</t>
  </si>
  <si>
    <t xml:space="preserve">MOBILY- INV 21110511990- INV PERIOD 07.09 TO 06.10
MOBILE AND INTERNET EXPENSE FOR THE STAFF FTM SEP 2025</t>
  </si>
  <si>
    <t xml:space="preserve">PJAMS0035/25</t>
  </si>
  <si>
    <t xml:space="preserve">21122678633</t>
  </si>
  <si>
    <t xml:space="preserve">MOBILE BILL FTM OCT 2025 
APPROVED BY MR VINOD 
REF EMAIL</t>
  </si>
  <si>
    <t xml:space="preserve">PJAMS0036/25</t>
  </si>
  <si>
    <t xml:space="preserve">21134005496</t>
  </si>
  <si>
    <t xml:space="preserve">MOBILE EXP FTM NOV 2025
APPROVED BY MR VINOD 
REF EMAIL</t>
  </si>
  <si>
    <t xml:space="preserve">CNAMS0022/25</t>
  </si>
  <si>
    <t xml:space="preserve">BP-01004-2025</t>
  </si>
  <si>
    <t xml:space="preserve">AMOUNT AED 1375/- TRANSFERED TO L M TECH IT SERVICES LLC TOWARDS THE CHARGES FOR WEBSITE DESIGN (25% OF THE TOTAL AMOUNT) FOR AL MANARA SHIPPING - KSA . REF MAIL FROM MR. MAHESH TO FARIS DTD Wed 6/4/2025 8:50 AM WITH SUB - RE: AL MANARA | SECOND STAGE 25% INVOICE</t>
  </si>
  <si>
    <t xml:space="preserve">CNAMS0024/25</t>
  </si>
  <si>
    <t xml:space="preserve">BP-01984-2025</t>
  </si>
  <si>
    <t xml:space="preserve">AMOUNT AED 1375/- TRANSFERED TO L M TECH IT SERVICES LLC ON BEHALF OF AL MANARA SHIPPING SERVICES LLC TOWARDS THE CHARGES FOR WEBSITE FINAL PAYMENT(75% OF THE TOTAL AMOUNT EARLIER PAID) . REF MAIL FROM MR. MAHESH TO FARIS DTD Tue 12/9/2025 10:43 AM WITH SUB - INVOICE | AL MANARA WEBSITE FINAL</t>
  </si>
  <si>
    <t xml:space="preserve">GJAMS0058/25</t>
  </si>
  <si>
    <t xml:space="preserve">SADAD INV
SAR 1380- GOVERNMENT PORTAL
2522708464690000</t>
  </si>
  <si>
    <t xml:space="preserve">SADAD Inv SAR 1,380 – Government Portal. Ref: 2522708464690000</t>
  </si>
  <si>
    <t xml:space="preserve">CNAMS0010/25</t>
  </si>
  <si>
    <t xml:space="preserve">CP-00088-2025</t>
  </si>
  <si>
    <t xml:space="preserve">BEING PAYMENT MADE FOR AED 293/- TOWARDS THE EXPENSE CLAIM FOR MR.VINOD AFTER DEDUCTING TH ADVANCE PAID AED 985.75(=TO SAR1000) FOR TAXI CHARGES FROM HOME TO DXB AIRPORT AED 38.5/-, TAXI FROM JED AIRPORT TO PRO OFFICE SAR100, LUNCH SAR17, PETROL CHARGES FOR MR,AHAMED SAR20, LUNCH WITH AHAMED SAR54, LUNCH SAR17, HOTEL ROOM CHARGES SAR626.46, TAXI FROM HOTEL TO JED AIRPORT SAR60, DINNER AIRPORT SAR10, TAXI FROM DXB AIRPORT SAR54, ADVANCE PAID TO MR.AHAMED SAR300.</t>
  </si>
  <si>
    <t xml:space="preserve">BPVAMS0019/25</t>
  </si>
  <si>
    <t xml:space="preserve">Payment SAR 1,290.22 for GOSI 650476638 FTM Feb 2025 – Govt SADAD Payment. Approved by Mr. Vinod</t>
  </si>
  <si>
    <t xml:space="preserve">BPVAMS0024/25</t>
  </si>
  <si>
    <t xml:space="preserve">Payment SAR 1,290.22 for GOSI 650476638 FTM Mar 2025 – Govt SADAD Payment. Approved by Mr. Vinod</t>
  </si>
  <si>
    <t xml:space="preserve">BPVAMS0031/25</t>
  </si>
  <si>
    <t xml:space="preserve">Payment SAR 1,290.22 for GOSI 650476638 FTM Apr 2025 – Govt SADAD Payment. Approved by Mr. Vinod</t>
  </si>
  <si>
    <t xml:space="preserve">BPVAMS0041/25</t>
  </si>
  <si>
    <t xml:space="preserve">Payment SAR 1,290.22 for GOSI 650476638 FTM May 2025 – Govt SADAD Payment. Approved by Mr. Vinod</t>
  </si>
  <si>
    <t xml:space="preserve">BPVAMS0057/25</t>
  </si>
  <si>
    <t xml:space="preserve">Payment SAR 1,290.22 for GOSI 650476638 FTM June 2025. Approved by Mr. Vinith</t>
  </si>
  <si>
    <t xml:space="preserve">BPVAMS0082/25</t>
  </si>
  <si>
    <t xml:space="preserve">Payment SAR 1,290.22 for GOSI 650476638 FTM Jul 2025 – Govt SADAD Payment. Approved by Mr. Vinod. Ref: 2521314564188000</t>
  </si>
  <si>
    <t xml:space="preserve">BPVAMS0113/25</t>
  </si>
  <si>
    <t xml:space="preserve">Payment SAR 1,290.22 for GOSI 650476638 FTM Aug 2025 – Govt SADAD Payment. Approved by Mr. Vinod</t>
  </si>
  <si>
    <t xml:space="preserve">BPVAMS0142/25</t>
  </si>
  <si>
    <t xml:space="preserve">Payment SAR 1,290.22 for GOSI 650476638 FTM Sep 2025 – Govt SADAD Payment. Approved by Mr. Vinod. Ref: TBC2510015966297 / 2527414460213000</t>
  </si>
  <si>
    <t xml:space="preserve">BPVAMS0170/25</t>
  </si>
  <si>
    <t xml:space="preserve">Payment against GOSI 650476638 SADAD – Govt Service. Approved by Mr. Vinod (Ref: WhatsApp)</t>
  </si>
  <si>
    <t xml:space="preserve">BPVAMS0200/25</t>
  </si>
  <si>
    <t xml:space="preserve">GOSI 650476638 Payment FTM Nov 2025. Approved by Mr. Vinod (Ref: WhatsApp)</t>
  </si>
  <si>
    <t xml:space="preserve">GJAMS0056/25</t>
  </si>
  <si>
    <t xml:space="preserve">SADAD INV
SAR 1265- GOVERNMENT PORTAL
2520210393322000</t>
  </si>
  <si>
    <t xml:space="preserve">SADAD Inv SAR 1,265 – Government Portal. Ref: 2520210393322000</t>
  </si>
  <si>
    <t xml:space="preserve">BPVAMS0136/25</t>
  </si>
  <si>
    <t xml:space="preserve">EXIT REENTRY FOR MR. VINITH 
GOVERNMENT PAYMENT
RESIDENTS,SUB2584176834,REF
2527112230903000,BILLER ID: 090 057,VIA ECORP
CHANNEL,DATE-TIME 28/09-12:23:09,EXCHANGE RATE
????? ???????? , ??? 2584176834 , ????? ??????? ??? ?? ?? , 1.0
,VALUE DT 28/09/25,CURRENCY SAR</t>
  </si>
  <si>
    <t xml:space="preserve">BPVAMS0219/25</t>
  </si>
  <si>
    <t xml:space="preserve">GJAMS0061/25</t>
  </si>
  <si>
    <t xml:space="preserve">OFFICE EXPENSE- SAFETY JACKET AND MAGNET STICKER FOR CAR ENTRANCE INTO PORT- AHMED AL REIFI- VENDOR ADVERT PRINTING</t>
  </si>
  <si>
    <t xml:space="preserve">BPVAMS0154/25</t>
  </si>
  <si>
    <t xml:space="preserve">REIMBURSEMENT OF MOBILE EXP FOR ANTONY ASHIL FTM AUG 2025 
APPROVED BY MR VINOD-  REF AL MANARA FINANCE GRP COMM</t>
  </si>
  <si>
    <t xml:space="preserve">PJAMS0066/25</t>
  </si>
  <si>
    <t xml:space="preserve">60</t>
  </si>
  <si>
    <t xml:space="preserve">60- BUSINESS CARD FOR NABEEL HUSSAIN AND AHMED AL REIFI -APPROVED BY MR VINOD- REF EMAIL</t>
  </si>
  <si>
    <t xml:space="preserve">CNAMS0023/25</t>
  </si>
  <si>
    <t xml:space="preserve">CP-00715-2025</t>
  </si>
  <si>
    <t xml:space="preserve">BEING CASH AED 400/- PAID TO ANALYTIX BUSINESS CONSULTANTS LLC ON BEHALF OF CAPELINE KSA FOR CHAMBER ATTESTATION CHARGES . REF MAIL FROM FARIS TO MR. VINOD DTD Thu 6/12/2025 5:21 PM WITH SUB - CASH AED 400/- PAID TO ANALYTIX BUSINESS CONSULTANTS LLC</t>
  </si>
  <si>
    <t xml:space="preserve">CNAMS0011/25</t>
  </si>
  <si>
    <t xml:space="preserve">CP-00042-2025</t>
  </si>
  <si>
    <t xml:space="preserve">BEING CASH AED 470/- DEPOSITED TO NISAR CHERAYANGADAN TOWARDS THE PAYMENT FOR SAUDI VISIT VISA FOR MR.SREENATH. MAIL FROM ADARSH TO MAHESH ON DTD Mon 13-Jan-25 9:42 AM MAIL SUB :RE: Payment - SAUDI VISA for Mr. Sreenath</t>
  </si>
  <si>
    <t xml:space="preserve">GJAMS0038/25</t>
  </si>
  <si>
    <t xml:space="preserve">PAYMENTS
SAR 200 MOFA ATTESTAION- NABEEL HUSSAIN- 06.10.25
SAR 20- PETORL AHMED AL REIFI- 06.10.25
SAR 200 MOFA ATTESTAION- NABEEL HUSSAIN- 16.10.25
SAR 20- PETROL AHMED AL REIFI- 16.10.25</t>
  </si>
  <si>
    <t xml:space="preserve">BPVAMS0212/25</t>
  </si>
  <si>
    <t xml:space="preserve">BPVAMS0070/25</t>
  </si>
  <si>
    <t xml:space="preserve">GJAMS0049/25</t>
  </si>
  <si>
    <t xml:space="preserve">SADAD Inv SAR 100 – Government Portal</t>
  </si>
  <si>
    <t xml:space="preserve">GJAMS0013/25</t>
  </si>
  <si>
    <t xml:space="preserve">BEING BUSINESS PRINTING CARDS ISSUED FOR MR VISHNU 
INV NO : V-15104 DTD 13.11.2025 RECEIVED FROM VICTORY DIGITAL PRINT SOLUTIONS LLC TOWARDS THE CHARGES FOR PRINTING BUSINESS CARD TO MR. VISHNU V S - AL MANARA SHIPPING (100nos) IN 9X5CM 350 GSM ICE GOLD PAPER . REF MAIL FROM MR. FARIS TO MR. VINOD DTD Wed 11/26/2025 3:35 PM WITH SUB - TT - VICTORY DIGITAL - BUSINESS CARD FOR MR. VISHNU V S - AL MANARA SHIPPING</t>
  </si>
  <si>
    <t xml:space="preserve">GJAMS0036/25</t>
  </si>
  <si>
    <t xml:space="preserve">PAYMENTS 
SAR 60.7- PORT EXP HELEMT AND TORCH- AHMED AL REIFI- 04.09.25
SAR 172.5- OFFICE SUPPLIES- 14.09.2025
SAR 40- PETROL- AHMED AL REIFI FOR TRANSPORTATION FOR OFFICE SUPPLIES 
SAR 9- FOOD- AHMED AL REIFI AND M SIDDIQUI</t>
  </si>
  <si>
    <t xml:space="preserve">GJAMS0033/25</t>
  </si>
  <si>
    <t xml:space="preserve">BAGHDADIYA CLEANING AGENT- 08.08.2025
ELECTRONICS- 13.08.2025
STATIONARY- 13.08.2025</t>
  </si>
  <si>
    <t xml:space="preserve">BPVAMS0157/25</t>
  </si>
  <si>
    <t xml:space="preserve">GJAMS0043/25</t>
  </si>
  <si>
    <t xml:space="preserve">SADAD Inv – Establishment Expense SAR 644</t>
  </si>
  <si>
    <t xml:space="preserve">GJAMS0005/25</t>
  </si>
  <si>
    <t xml:space="preserve">BEING CASH PAID TO MR VINOD FOR TRAVEL TO JEDDAH FOR AL MANARA OFFICE BY CAPELINE LLC</t>
  </si>
  <si>
    <t xml:space="preserve">BPVAMS0167/25</t>
  </si>
  <si>
    <t xml:space="preserve">MUQEEM IQAMA- ANTONY AND AKHIL
APPROVED BY MR VINOD- REF AL MANARA FINANCE COMM 
062398754948121</t>
  </si>
  <si>
    <t xml:space="preserve">BPVAMS0155/25</t>
  </si>
  <si>
    <t xml:space="preserve">REIMBURSEMENT OF MOBILE EXP FOR VISHNU PILLAI FTM AUG 2025
APPROVED BY MR VINOD- REF EMAIL</t>
  </si>
  <si>
    <t xml:space="preserve">GJAMS0050/25</t>
  </si>
  <si>
    <t xml:space="preserve">SADAD INV
SAR 650- GOVERNMENT PORTAL</t>
  </si>
  <si>
    <t xml:space="preserve">BPVAMS0059/25</t>
  </si>
  <si>
    <t xml:space="preserve">PAYMENT SAR 300/- FOR CLEANING EXPENSE FTM JUNE 2025- APPROVED BY MR VINOD</t>
  </si>
  <si>
    <t xml:space="preserve">CNAMS0006/25</t>
  </si>
  <si>
    <t xml:space="preserve">CP-01541-2025</t>
  </si>
  <si>
    <t xml:space="preserve">BEING CASH AED 550/- PAID TO CORE PLUS BUSINESS SETUP SERVICES ON BEHALF OF AL MANARA SHIPPING SERVICES LLC TOWARDS THE QVP VERIFICATION CHARGES FOR MR. KUTTY . REF MAIL FROM FARIS TO SIDDIQUI DTD Thu 12/18/2025 5:18 PM WITH SUB - CASH AED 550/- PAID TO CORE PLUS BUSINESS SETUP SERVICES</t>
  </si>
  <si>
    <t xml:space="preserve">GJAMS0045/25</t>
  </si>
  <si>
    <t xml:space="preserve">SADAD Inv SAR 411.70 – Government Portal</t>
  </si>
  <si>
    <t xml:space="preserve">BPVAMS0108/25</t>
  </si>
  <si>
    <t xml:space="preserve">GJAMS0032/25</t>
  </si>
  <si>
    <t xml:space="preserve">MEDICAL EXPENSE FOR ANTONY 
JAWAZAT EXPENSE 
LUNCH FOR OFFICE DURING MR VINITH VISIT TO OFFICE
SALARY FOR AKHIL AND ADVANCE TO ANTONY</t>
  </si>
  <si>
    <t xml:space="preserve">BPVAMS0196/25</t>
  </si>
  <si>
    <t xml:space="preserve">PAYMENT TO ABOBAKAR ISSA FOR EDI FEES FTM NOV 2025
APPROVED BY MR VISHNU- REF EMAIL</t>
  </si>
  <si>
    <t xml:space="preserve">GJAMS0097/25</t>
  </si>
  <si>
    <t xml:space="preserve">BEING HEALTH INSURANCE PAYABLE FTM DEC 25 FOR EMPLOYEES STAFF FOR AL MANARA-</t>
  </si>
  <si>
    <t xml:space="preserve">PJAMS0125/25</t>
  </si>
  <si>
    <t xml:space="preserve">21084941666</t>
  </si>
  <si>
    <t xml:space="preserve">INV 21084941666- MOBILY 
MOBILE AND INTERNET BILL FTM JULY 2025</t>
  </si>
  <si>
    <t xml:space="preserve">SADAD Inv SAR 650 – Government Portal</t>
  </si>
  <si>
    <t xml:space="preserve">BPVAMS0185/25</t>
  </si>
  <si>
    <t xml:space="preserve">PAYMENT AGAINST IQAMA PRINTING FEES MUDAD FOR NEW EMPLOYEE NABEEL HUSSAIN 
APPROVED BY MR VINOD- REF WHATSAPP COMM</t>
  </si>
  <si>
    <t xml:space="preserve">BPVAMS0180/25</t>
  </si>
  <si>
    <t xml:space="preserve">BPVAMS0049/25</t>
  </si>
  <si>
    <t xml:space="preserve">CNAMS0017/25</t>
  </si>
  <si>
    <t xml:space="preserve">SGJ-00726-2025</t>
  </si>
  <si>
    <t xml:space="preserve">AMOUNT AED 196.75/- (EQUIVALANT SAR) HANDED OVER TO MR. VINODKUMAR TOWARDS THE BUSINESS TRAVEL EXPENSE FOR VISITING CAPELINE KSA OFFICE DTD 16 , 17 &amp; 18 FEB 2025</t>
  </si>
  <si>
    <t xml:space="preserve">Expense claim of Mr. Rajesh during Saudi visit</t>
  </si>
  <si>
    <t xml:space="preserve">BPVAMS0153/25</t>
  </si>
  <si>
    <t xml:space="preserve">REIMBURSEMENT OF MOBILE EXP FOR AKHIL FTM AUG 2025 
APPROVED BY MR VINOD- REF MR VINOD COMM AND EMAIL</t>
  </si>
  <si>
    <t xml:space="preserve">BPVAMS0232/25</t>
  </si>
  <si>
    <t xml:space="preserve">CLEANER SALARY FTM DEC 2025- APPROVED BY MR VINOD- REF WHATSAPP GRP</t>
  </si>
  <si>
    <t xml:space="preserve">BPVAMS0205/25</t>
  </si>
  <si>
    <t xml:space="preserve">PAYMENT FOR CLEANER SALARY FTM NOV 2025- APPROVED BY MR VINOD -REF WHATSAPP</t>
  </si>
  <si>
    <t xml:space="preserve">BPVAMS0106/25</t>
  </si>
  <si>
    <t xml:space="preserve">BPVAMS0125/25</t>
  </si>
  <si>
    <t xml:space="preserve">SADAD INV ESTABLISHMENT EXP
SAR 644</t>
  </si>
  <si>
    <t xml:space="preserve">BPVAMS0009/25</t>
  </si>
  <si>
    <t xml:space="preserve">BPVAMS0028/25</t>
  </si>
  <si>
    <t xml:space="preserve">PJAMS0133/25</t>
  </si>
  <si>
    <t xml:space="preserve">INSURANCE</t>
  </si>
  <si>
    <t xml:space="preserve">INSURANCE- SAR 460- ANALYTIX ARABIA</t>
  </si>
  <si>
    <t xml:space="preserve">CNAMS0013/25</t>
  </si>
  <si>
    <t xml:space="preserve">BP-00318-2025</t>
  </si>
  <si>
    <t xml:space="preserve">BEING AMOUNT 742.04/- PAID TO AGODA TOWARDS THE ROOM RESERVATION FOR MR.VINOD KUMAR FOR SAUDI OFFICE VISIT ON 16.02.2025</t>
  </si>
  <si>
    <t xml:space="preserve">BPVAMS0081/25</t>
  </si>
  <si>
    <t xml:space="preserve">BPVAMS0214/25</t>
  </si>
  <si>
    <t xml:space="preserve">ELECTRICITY BILL FTM NOV 2025 SAR 150.34- APPROVED BY MR VINOD- REF WHATSAPP</t>
  </si>
  <si>
    <t xml:space="preserve">GJAMS0035/25</t>
  </si>
  <si>
    <t xml:space="preserve">PAYMENTS SAR 80.5 FOR PURCHASE OF COMPANY STAMP- 24.08
SAR 1000 ADVANCE AGAINST SALARY- 26.08.25
SAR 17 DHL DELIVERY CHARGES- 25.08.25</t>
  </si>
  <si>
    <t xml:space="preserve">BPVAMS0040/25</t>
  </si>
  <si>
    <t xml:space="preserve">Payment SAR 940 for GOSI 611536704 FTM May 2025 – Govt SADAD Payment. Approved by Mr. Vinod</t>
  </si>
  <si>
    <t xml:space="preserve">BPVAMS0203/25</t>
  </si>
  <si>
    <t xml:space="preserve">CNAMS0016/25</t>
  </si>
  <si>
    <t xml:space="preserve">CP-00229-2025</t>
  </si>
  <si>
    <t xml:space="preserve">BEING CASH AED 94/- HANDED OVER TO MR. VINODKUMAR TOWARDS THE TAXI CHARGES PAID AGAINST THE BUSINESS TRAVEL MADE TO SAUDI ARABIA (CAPELINE KSA OFFICE VISIT) SGJ-00726-2025</t>
  </si>
  <si>
    <t xml:space="preserve">BPVAMS0068/25</t>
  </si>
  <si>
    <t xml:space="preserve">BPVAMS0030/25</t>
  </si>
  <si>
    <t xml:space="preserve">Payment SAR 940 for GOSI 611536704 FTM Apr 2025 – Govt SADAD Payment. Approved by Mr. Vinod</t>
  </si>
  <si>
    <t xml:space="preserve">Insurance </t>
  </si>
  <si>
    <t xml:space="preserve">BPVAMS0213/25</t>
  </si>
  <si>
    <t xml:space="preserve">MUQEEM PRINT IQAMA SAR 115 FOR MR VINITH- APPROVED BY MR VINOD- REF WHATSAPP- REF ANALYTIX PRO MANARATH</t>
  </si>
  <si>
    <t xml:space="preserve">GJAMS0051/25</t>
  </si>
  <si>
    <t xml:space="preserve">SADAD INV
SAR 100- GOVERNMENT PORTAL</t>
  </si>
  <si>
    <t xml:space="preserve">GJAMS0046/25</t>
  </si>
  <si>
    <t xml:space="preserve">SADAD Inv SAR 350 – Government Portal</t>
  </si>
  <si>
    <t xml:space="preserve">Bank charges</t>
  </si>
  <si>
    <t xml:space="preserve">BPVAMS0060/25</t>
  </si>
  <si>
    <t xml:space="preserve">GJAMS0053/25</t>
  </si>
  <si>
    <t xml:space="preserve">SADAD INV
SAR 1150- GOVERNMENT PORTAL</t>
  </si>
  <si>
    <t xml:space="preserve">BPVAMS0117/25</t>
  </si>
  <si>
    <t xml:space="preserve">BPVAMS0063/25</t>
  </si>
  <si>
    <t xml:space="preserve">PAYMENT SAR 480.42/- FOR INSURANCE OF EMPLOYEE TO ETIHAD EST- APPROVED BY MR VINOD- REF ANALYTIX</t>
  </si>
  <si>
    <t xml:space="preserve">PJAMS0129/25</t>
  </si>
  <si>
    <t xml:space="preserve">21099254371</t>
  </si>
  <si>
    <t xml:space="preserve">INV 21099254371- MOBILE AND INTERNET BILL FTM AUG 2025</t>
  </si>
  <si>
    <t xml:space="preserve">PJAMS0065/25</t>
  </si>
  <si>
    <t xml:space="preserve">59</t>
  </si>
  <si>
    <t xml:space="preserve">OFFICE COMPANY NAME BOARD- ACRYLIC SIGN WITH FIXING- APPROVED BY MR VISHNU- REF EMAIL</t>
  </si>
  <si>
    <t xml:space="preserve">BPVAMS0140/25</t>
  </si>
  <si>
    <t xml:space="preserve">CLEANING CHARGES FTM SEPT 2025
MOLLAH ATAURRAHMAN</t>
  </si>
  <si>
    <t xml:space="preserve">BPVAMS0002/25</t>
  </si>
  <si>
    <t xml:space="preserve">BPVAMS0043/25</t>
  </si>
  <si>
    <t xml:space="preserve">CNAMS0007/25</t>
  </si>
  <si>
    <t xml:space="preserve">CP-00034-2025</t>
  </si>
  <si>
    <t xml:space="preserve">BEING CASH AED 470/- DEPOSITED TO NISAR CHERAYANGADAN TOWARDS THE PAYMNET FOR SAUDI VISIT VISA FOR MR.VINOD. MAIL FROM ADARSH TO MAHESH ON DTD Fri 10-Jan-25 4:33 PM MAIL SUB : RE: Payment - SAUDI VISIT VISA for Vinod (HR)</t>
  </si>
  <si>
    <t xml:space="preserve">BPVAMS0088/25</t>
  </si>
  <si>
    <t xml:space="preserve">BPVAMS0231/25</t>
  </si>
  <si>
    <t xml:space="preserve">BPVAMS0094/25</t>
  </si>
  <si>
    <t xml:space="preserve">BPVAMS0150/25</t>
  </si>
  <si>
    <t xml:space="preserve">SALARY FTM SEPT 2025 TO ABOBAKAR ISSA 
APPROVED BY MR VISHNU- REF EMAIL 
REF 946692890IPS7TDP,REF
20251016SARIBLRIBL6BTMS113,ABOBAKAR ISSA
ADAM
EDRIS,NCBKSAJE</t>
  </si>
  <si>
    <t xml:space="preserve">BPVAMS0111/25</t>
  </si>
  <si>
    <t xml:space="preserve">BPVAMS0135/25</t>
  </si>
  <si>
    <t xml:space="preserve">BPVAMS0036/25</t>
  </si>
  <si>
    <t xml:space="preserve">BPVAMS0079/25</t>
  </si>
  <si>
    <t xml:space="preserve">GJAMS0055/25</t>
  </si>
  <si>
    <t xml:space="preserve">SADAD Inv SAR 243.01 – Government Portal</t>
  </si>
  <si>
    <t xml:space="preserve">BPVAMS0151/25</t>
  </si>
  <si>
    <t xml:space="preserve">BPVAMS0010/25</t>
  </si>
  <si>
    <t xml:space="preserve">Payment SAR 940 for GOSI 611536704 FTM Jan 2025 – Govt SADAD Payment. Approved by Mr. Vinod</t>
  </si>
  <si>
    <t xml:space="preserve">BPVAMS0169/25</t>
  </si>
  <si>
    <t xml:space="preserve">BPVAMS0086/25</t>
  </si>
  <si>
    <t xml:space="preserve">BPVAMS0112/25</t>
  </si>
  <si>
    <t xml:space="preserve">BPVAMS0022/25</t>
  </si>
  <si>
    <t xml:space="preserve">BPVAMS0119/25</t>
  </si>
  <si>
    <t xml:space="preserve">Bank Charges – Ref: 946692450IPSHRYU</t>
  </si>
  <si>
    <t xml:space="preserve">BPVAMS0061/25</t>
  </si>
  <si>
    <t xml:space="preserve">BPVAMS0011/25</t>
  </si>
  <si>
    <t xml:space="preserve">Payment SAR 958.80 for GOSI 611536704 FTM Jan 2025 – Govt SADAD Payment. Approved by Mr. Vinod</t>
  </si>
  <si>
    <t xml:space="preserve">SADAD INV
SAR 243.01- GOVERNMENT PORTAL</t>
  </si>
  <si>
    <t xml:space="preserve">BPVAMS0055/25</t>
  </si>
  <si>
    <t xml:space="preserve">BPVAMS0064/25</t>
  </si>
  <si>
    <t xml:space="preserve">CNAMS0018/25</t>
  </si>
  <si>
    <t xml:space="preserve">CP-00597-2025</t>
  </si>
  <si>
    <t xml:space="preserve">BEING CASH AED 200/- PAID TO ANALYTIX BUSINESS CONSULTANTS LLC ON BEHALF OF CAPELINE KSA FOR MOFA &amp; VISA DELIGATION CHARGES . REF MAIL FROM FARIS TO MR. VINOD DTD Wed 5/14/2025 2:49 PM WITH SUB - CASH AED 200/- PAID TO ANALYTIX BUSINESS CONSULTANTS LLC</t>
  </si>
  <si>
    <t xml:space="preserve">BPVAMS0087/25</t>
  </si>
  <si>
    <t xml:space="preserve">PAYEMNT SAR 650/- INSURANCE EXP FOR IQAMA ISSUANCE FOR ANTONY ASHIL- APPROVED BY MR VINOD</t>
  </si>
  <si>
    <t xml:space="preserve">GJAMS0080/25</t>
  </si>
  <si>
    <t xml:space="preserve">BEING TRANSFER OF PREPAID IQAMA TO EXP FOR NABEEL HUSSAIN FTM DEC 2025- PAYMENT MADE ON 24.11.2025- 
NABEEL HUSSAIN- 808.33- PER YEAR COST SAR 9700/-</t>
  </si>
  <si>
    <t xml:space="preserve">PJAMS0067/25</t>
  </si>
  <si>
    <t xml:space="preserve">01</t>
  </si>
  <si>
    <t xml:space="preserve">01- CR COMPANY MUDAD RENEWAL- APPROVED BY MR VINOD -REF EMAIL</t>
  </si>
  <si>
    <t xml:space="preserve">CPVAMS0005/25</t>
  </si>
  <si>
    <t xml:space="preserve">PAYMENTS- 
SAR 17- USB DRIVE- 25.11.25
SAR 172.5- MEDICAL REPORT- NABEEL HUSSAIN- 20.11.25
SAR 49- OFFICE SUPPLIES- AHMED AL REIFI- 09.12.25</t>
  </si>
  <si>
    <t xml:space="preserve">BPVAMS0015/25</t>
  </si>
  <si>
    <t xml:space="preserve">BPVAMS0098/25</t>
  </si>
  <si>
    <t xml:space="preserve">BPVAMS0090/25</t>
  </si>
  <si>
    <t xml:space="preserve">ISSUANCE FOR IQAMA CHARGES- ANTONY ASHIL 2522415292346000- INSURANCE FOR ISSUANCE</t>
  </si>
  <si>
    <t xml:space="preserve">GJAMS0012/25</t>
  </si>
  <si>
    <t xml:space="preserve">INVOICE NO.INV/2025/0261 DTD 30.10.2025 RECEIVED FROM NETWORK SOLUTIONS MIDDLE EAST LLC TOWARDS THE CHARGES FOR THE INSTALLATION OF 1YEAR ANTISPAM EXCHANGE FOR AL MANARA, ANTISPAM MAIL CLEANER VIRTUAL APPLIANCE ON PREMISE  10.10.2025 TO 09.10.2026 ARAP REF - INV/2025/0261</t>
  </si>
  <si>
    <t xml:space="preserve">BPVAMS0007/25</t>
  </si>
  <si>
    <t xml:space="preserve">PJAMS0060/25</t>
  </si>
  <si>
    <t xml:space="preserve">42</t>
  </si>
  <si>
    <t xml:space="preserve">PURCHASE OF COMPANY STAMP- APPROVED BY MR VISHNU- REF EMAIL</t>
  </si>
  <si>
    <t xml:space="preserve">BPVAMS0173/25</t>
  </si>
  <si>
    <t xml:space="preserve">BPVAMS0141/25</t>
  </si>
  <si>
    <t xml:space="preserve">Bank Charges FTM Sep 2025</t>
  </si>
  <si>
    <t xml:space="preserve">BPVAMS0188/25</t>
  </si>
  <si>
    <t xml:space="preserve">GJAMS0060/25</t>
  </si>
  <si>
    <t xml:space="preserve">SADAD INV
SAR 115- GOVERNMENT PORTAL
IQAMA EXPENSE FOR ANTONY- MUQEEM PRINT</t>
  </si>
  <si>
    <t xml:space="preserve">GJAMS0007/25</t>
  </si>
  <si>
    <t xml:space="preserve">BEING CASH PROVIDED TO MR VINOD FOR RETURN TICKET FLIGHT PURCHASE TO DUBAI</t>
  </si>
  <si>
    <t xml:space="preserve">BPVAMS0039/25</t>
  </si>
  <si>
    <t xml:space="preserve">BPVAMS0236/25</t>
  </si>
  <si>
    <t xml:space="preserve">SADAD INV
SAR 350- GOVERNMENT PORTAL</t>
  </si>
  <si>
    <t xml:space="preserve">BPVAMS0165/25</t>
  </si>
  <si>
    <t xml:space="preserve">PJAMS0127/25</t>
  </si>
  <si>
    <t xml:space="preserve">3</t>
  </si>
  <si>
    <t xml:space="preserve">QUOT 3- CUSTOMS CLEARANCE FILING AND COLOR PRINTING</t>
  </si>
  <si>
    <t xml:space="preserve">GJAMS0034/25</t>
  </si>
  <si>
    <t xml:space="preserve">PAYMENT SAR 250 FOR ISSUANCE OF CIVIL DEFENCE CERTFICATE FOR OFFICE TO SBC</t>
  </si>
  <si>
    <t xml:space="preserve">BPVAMS0056/25</t>
  </si>
  <si>
    <t xml:space="preserve">Payment SAR 968.67 for GOSI 611536704 FTM June 2025. Approved by Mr. Vinith</t>
  </si>
  <si>
    <t xml:space="preserve">BPVAMS0238/25</t>
  </si>
  <si>
    <t xml:space="preserve">GJAMS0052/25</t>
  </si>
  <si>
    <t xml:space="preserve">SADAD INV
SAR 172.5- GOVERNMENT PORTAL</t>
  </si>
  <si>
    <t xml:space="preserve">BPVAMS0023/25</t>
  </si>
  <si>
    <t xml:space="preserve">Payment SAR 940 for GOSI 611536704 FTM Mar 2025 – Govt SADAD Payment. Approved by Mr. Vinod</t>
  </si>
  <si>
    <t xml:space="preserve">BPVAMS0162/25</t>
  </si>
  <si>
    <t xml:space="preserve">CLEANING CHARGES FTM OCT 2025
APPROVED BY MR VINOD- REF MR VINOD COMM 
REF 946693030IPSFZPQ,REF
20251030SARIBLRIBL6BTMS114,ATAURRAHMAN
INSANUDDIN -
MOLLA,SABBSARI,SA1945000000018159632001,30</t>
  </si>
  <si>
    <t xml:space="preserve">SADAD INV
SAR 411.7- GOVERNMENT PORTAL</t>
  </si>
  <si>
    <t xml:space="preserve">BPVAMS0004/25</t>
  </si>
  <si>
    <t xml:space="preserve">SADAD Inv SAR 1,150 – Government Portal</t>
  </si>
  <si>
    <t xml:space="preserve">GJAMS0037/25</t>
  </si>
  <si>
    <t xml:space="preserve">PAYMENTS
SAR 50- STATIONARY</t>
  </si>
  <si>
    <t xml:space="preserve">BPVAMS0227/25</t>
  </si>
  <si>
    <t xml:space="preserve">Bank Charges – SAR 3.60 fee (Arabic reference)</t>
  </si>
  <si>
    <t xml:space="preserve">BPVAMS0191/25</t>
  </si>
  <si>
    <t xml:space="preserve">BPVAMS0076/25</t>
  </si>
  <si>
    <t xml:space="preserve">PAYMENT SAR 650/- FOR INSURANCE FOR AKHIL SASI FOR IQAMA ISSUANCE- APPROVED BY MR VINOD</t>
  </si>
  <si>
    <t xml:space="preserve">BPVAMS0018/25</t>
  </si>
  <si>
    <t xml:space="preserve">Payment SAR 940 for GOSI 611536704 FTM Feb 2025 – Govt SADAD Payment. Approved by Mr. Vinod</t>
  </si>
  <si>
    <t xml:space="preserve">BPVAMS0211/25</t>
  </si>
  <si>
    <t xml:space="preserve">IQAMA INSURANCE AMOUNT SAR 570/- FOR MR VINITH FOR RENEWAL OF IQAMA FTY 2026- APPROVED BY MR VINOD- REF WHATSAPP- REF ANALYTIX PRO MANARATH</t>
  </si>
  <si>
    <t xml:space="preserve">BPVAMS0176/25</t>
  </si>
  <si>
    <t xml:space="preserve">BPVAMS0149/25</t>
  </si>
  <si>
    <t xml:space="preserve">GJAMS0078/25</t>
  </si>
  <si>
    <t xml:space="preserve">BEING HEALTH INSURANCE EXP TRANSFERRED TO P&amp;L FTM DEC 2025 FOR SAUDI EMPLOYEES</t>
  </si>
  <si>
    <t xml:space="preserve">BPVAMS0089/25</t>
  </si>
  <si>
    <t xml:space="preserve">ISSUANCE FOR IQAMA CHARGES- AKHIL SASI 2522415292346000- INSURANCE</t>
  </si>
  <si>
    <t xml:space="preserve">GJAMS0059/25</t>
  </si>
  <si>
    <t xml:space="preserve">SADAD Inv SAR 1,182.25 – Government Portal</t>
  </si>
  <si>
    <t xml:space="preserve">PJAMS0123/25</t>
  </si>
  <si>
    <t xml:space="preserve">19</t>
  </si>
  <si>
    <t xml:space="preserve">INV- 19 ADVERT PRINTING 
STAMP PRUCHASE FOR OFFICE USE</t>
  </si>
  <si>
    <t xml:space="preserve">BPVAMS0074/25</t>
  </si>
  <si>
    <t xml:space="preserve">BPVAMS0080/25</t>
  </si>
  <si>
    <t xml:space="preserve">BPVAMS0210/25</t>
  </si>
  <si>
    <t xml:space="preserve">GJAMS0015/25</t>
  </si>
  <si>
    <t xml:space="preserve">BEING HOTEL ACCOMMODATION INCURRED FOR VISHNU PILLAI FOR PURPOSE OF VISITING CAPELINE OFFICE IN DUBAI
INVOICE NO: 55105- FROM GRAYTON HOTEL LLC DATED 19-NOV-2025
DEBIT NOTE REF NO: SGJ-06435-2025</t>
  </si>
  <si>
    <t xml:space="preserve">BPVAMS0127/25</t>
  </si>
  <si>
    <t xml:space="preserve">BPVAMS0198/25</t>
  </si>
  <si>
    <t xml:space="preserve">SADAD Inv SAR 172.50 – Government Portal</t>
  </si>
  <si>
    <t xml:space="preserve">BPVAMS0073/25</t>
  </si>
  <si>
    <t xml:space="preserve">BPVAMS0156/25</t>
  </si>
  <si>
    <t xml:space="preserve">CNAMS0020/25</t>
  </si>
  <si>
    <t xml:space="preserve">CP-00636-2025</t>
  </si>
  <si>
    <t xml:space="preserve">BEING CASH AED 150/- PAID TO ANALYTIX BUSINESS CONSULTANTS LLC ON BEHALF OF CAPELINE KSA FOR MOFA &amp; VISA DELIGATION CHARGES . REF MAIL FROM FARIS TO MR. VINOD DTD Fri 5/23/2025 11:59 AM with sub - CASH AED 150/- PAID TO ANALYTIX BUSINESS CONSULTANTS LLC</t>
  </si>
  <si>
    <t xml:space="preserve">BPVAMS0161/25</t>
  </si>
  <si>
    <t xml:space="preserve">BPVAMS0209/25</t>
  </si>
  <si>
    <t xml:space="preserve">GJAMS0062/25</t>
  </si>
  <si>
    <t xml:space="preserve">Being payment SAR 100 made for Amendment of 
Articles for Al Manara- approved by Mr. 
Vinod- refer grp comm. Al Manara Finance 
grp and Mr. Vinod communication 
whatsapp</t>
  </si>
  <si>
    <t xml:space="preserve">BPVAMS0075/25</t>
  </si>
  <si>
    <t xml:space="preserve">BPVAMS0223/25</t>
  </si>
  <si>
    <t xml:space="preserve">BPVAMS0152/25</t>
  </si>
  <si>
    <t xml:space="preserve">ELETRICIT EXPENSE FTM AUG &amp; SEPT 2025
APPROVED BY MR VINOD- REF AL MANARA FINANCE GRP COMM</t>
  </si>
  <si>
    <t xml:space="preserve">BPVAMS0048/25</t>
  </si>
  <si>
    <t xml:space="preserve">PAYMENT SAR 650/- INSURANCE EXP PAID TO ANALYTIX FOR ISSUANCE OF IQAMA FOR MUHAMMAD SIDDIQUI</t>
  </si>
  <si>
    <t xml:space="preserve">BPVAMS0121/25</t>
  </si>
  <si>
    <t xml:space="preserve">BPVAMS0187/25</t>
  </si>
  <si>
    <t xml:space="preserve">PAYMENT OF HEALTH INSURANCE FOR IQAMA ISSUANCE FOR NABEEL HUSSAIN- ANALYTIX 
APPROVED BY MR VINOD- REF WHATSAPP COMM</t>
  </si>
  <si>
    <t xml:space="preserve">BPVAMS0103/25</t>
  </si>
  <si>
    <t xml:space="preserve">BPVAMS0215/25</t>
  </si>
  <si>
    <t xml:space="preserve">MUQEEM PRINT IQAMA FOR MR VINITH INCURRED ON IQAMA RENEWAL FOR PHYSICAL COPY- APPROVED BY MR VINOD- REF WHATSAPP ANALYTIX PRO MANARATH</t>
  </si>
  <si>
    <t xml:space="preserve">BPVAMS0184/25</t>
  </si>
  <si>
    <t xml:space="preserve">BPVAMS0226/25</t>
  </si>
  <si>
    <t xml:space="preserve">Color Print Advertising LLC</t>
  </si>
  <si>
    <t xml:space="preserve">BPVAMS0118/25</t>
  </si>
  <si>
    <t xml:space="preserve">BPVAMS0233/25</t>
  </si>
  <si>
    <t xml:space="preserve">1.OB</t>
  </si>
  <si>
    <t xml:space="preserve">Opening Balance</t>
  </si>
  <si>
    <t xml:space="preserve">BPVAMS0101/25</t>
  </si>
  <si>
    <t xml:space="preserve">GJAMS0077/25</t>
  </si>
  <si>
    <t xml:space="preserve">BEING HEALTH INSURANCE FOR NON SAUDIS TRASNFERRED TO P&amp;L FTM DEC 2025- SAR 354.33</t>
  </si>
  <si>
    <t xml:space="preserve">BPVAMS0017/25</t>
  </si>
  <si>
    <t xml:space="preserve">SADAD INV
SAR 1182.25- GOVERNMENT PORTAL</t>
  </si>
  <si>
    <t xml:space="preserve">BPVAMS0025/25</t>
  </si>
  <si>
    <t xml:space="preserve">PAYMENT SAR 575 FOR INSURNACE FOR STAFF- MADE TO ELM- ANALYTIX REF- APPROVED BY MR VINOD</t>
  </si>
  <si>
    <t xml:space="preserve">Expense accounts – choose Include or Exclude for each account</t>
  </si>
  <si>
    <t xml:space="preserve">Excluded accounts (already tested) are removed from BOTH the above-materiality list and the below-materiality population. Change column G and the samples update.</t>
  </si>
  <si>
    <t xml:space="preserve">Account (as in ledger)</t>
  </si>
  <si>
    <t xml:space="preserve">Net amount (SR)</t>
  </si>
  <si>
    <t xml:space="preserve">Lines above materiality</t>
  </si>
  <si>
    <t xml:space="preserve">Include / Exclude</t>
  </si>
  <si>
    <t xml:space="preserve">Status</t>
  </si>
  <si>
    <t xml:space="preserve">Selected – above materiality</t>
  </si>
  <si>
    <t xml:space="preserve">Eligible – below materiality</t>
  </si>
  <si>
    <t xml:space="preserve">To add an account not listed here, type its name (trimmed) in the next empty row of column C.</t>
  </si>
  <si>
    <t xml:space="preserve">Include</t>
  </si>
  <si>
    <t xml:space="preserve">Code: no tb account – confirm</t>
  </si>
  <si>
    <t xml:space="preserve">Exclude</t>
  </si>
  <si>
    <t xml:space="preserve">Code: proposed – confirm</t>
  </si>
  <si>
    <t xml:space="preserve">Expenses – test of details: audit sample selection</t>
  </si>
  <si>
    <t xml:space="preserve">Expense accounts set to Exclude (already tested) – change on the 'Expense Accounts' sheet</t>
  </si>
  <si>
    <t xml:space="preserve">Open account list →</t>
  </si>
  <si>
    <t xml:space="preserve">Above materiality: ABS(amount) &gt; materiality → selected automatically (equal to materiality counts as below). Excluded accounts are removed from both lists.</t>
  </si>
  <si>
    <t xml:space="preserve">11. Every ledger account is listed on the Expense Accounts sheet</t>
  </si>
  <si>
    <t xml:space="preserve">12. Excluded-lines record capacity</t>
  </si>
  <si>
    <t xml:space="preserve">EXCLUDED LINES – ACCOUNTS SET TO EXCLUDE ON THE 'EXPENSE ACCOUNTS' SHEET (record for traceability)</t>
  </si>
  <si>
    <t xml:space="preserve">No.</t>
  </si>
  <si>
    <t xml:space="preserve">Reason / status</t>
  </si>
  <si>
    <t xml:space="preserve">EXPENSES – ABOVE MATERIALITY: ALL ITEMS TESTED (100%)</t>
  </si>
  <si>
    <t xml:space="preserve">Back to summary: Expenses Testing</t>
  </si>
  <si>
    <t xml:space="preserve">EXPENSES – BELOW MATERIALITY: RANDOM SAMPLE</t>
  </si>
</sst>
</file>

<file path=xl/styles.xml><?xml version="1.0" encoding="utf-8"?>
<styleSheet xmlns="http://schemas.openxmlformats.org/spreadsheetml/2006/main">
  <numFmts count="15">
    <numFmt numFmtId="164" formatCode="General"/>
    <numFmt numFmtId="165" formatCode="_(* #,##0_);_(* \(#,##0\);_(* &quot; - &quot;_);_(@_)"/>
    <numFmt numFmtId="166" formatCode="_(* #\ ##0_);_(* \(#\ ##0\);_(* &quot; - &quot;_);_(@_)"/>
    <numFmt numFmtId="167" formatCode="dd\ mmmm\ yyyy"/>
    <numFmt numFmtId="168" formatCode="0%"/>
    <numFmt numFmtId="169" formatCode="#,##0.00;\(#,##0.00\)"/>
    <numFmt numFmtId="170" formatCode="&quot;SR &quot;#,##0.00;&quot;SR (&quot;#,##0.00\)"/>
    <numFmt numFmtId="171" formatCode="#,##0.00;\(#,##0.00\);\-"/>
    <numFmt numFmtId="172" formatCode="dd/mm/yyyy"/>
    <numFmt numFmtId="173" formatCode="General"/>
    <numFmt numFmtId="174" formatCode="0.000000000000"/>
    <numFmt numFmtId="175" formatCode="0.0%"/>
    <numFmt numFmtId="176" formatCode="#,##0"/>
    <numFmt numFmtId="177" formatCode="0.0#####"/>
    <numFmt numFmtId="178" formatCode="0.000000"/>
  </numFmts>
  <fonts count="30">
    <font>
      <sz val="11"/>
      <color theme="1"/>
      <name val="Aptos Narrow"/>
      <family val="2"/>
      <charset val="1"/>
    </font>
    <font>
      <sz val="10"/>
      <name val="Arial"/>
      <family val="0"/>
    </font>
    <font>
      <sz val="10"/>
      <name val="Arial"/>
      <family val="0"/>
    </font>
    <font>
      <sz val="10"/>
      <name val="Arial"/>
      <family val="0"/>
    </font>
    <font>
      <sz val="11"/>
      <color theme="1"/>
      <name val="Aptos Narrow"/>
      <family val="0"/>
      <charset val="1"/>
    </font>
    <font>
      <sz val="9"/>
      <color rgb="FFFFFFFF"/>
      <name val="Aptos Narrow"/>
      <family val="2"/>
      <charset val="1"/>
    </font>
    <font>
      <sz val="10"/>
      <name val="Aptos Narrow"/>
      <family val="2"/>
      <charset val="1"/>
    </font>
    <font>
      <sz val="10"/>
      <color rgb="FFFFFFFF"/>
      <name val="Aptos Narrow"/>
      <family val="2"/>
      <charset val="1"/>
    </font>
    <font>
      <sz val="16"/>
      <name val="Aptos Narrow"/>
      <family val="2"/>
      <charset val="1"/>
    </font>
    <font>
      <b val="true"/>
      <sz val="10"/>
      <name val="Aptos Narrow"/>
      <family val="2"/>
      <charset val="1"/>
    </font>
    <font>
      <sz val="8"/>
      <name val="Aptos Narrow"/>
      <family val="2"/>
      <charset val="1"/>
    </font>
    <font>
      <sz val="8"/>
      <color rgb="FFFFFFFF"/>
      <name val="Aptos Narrow"/>
      <family val="2"/>
      <charset val="1"/>
    </font>
    <font>
      <sz val="10"/>
      <name val="Calibri"/>
      <family val="2"/>
      <charset val="1"/>
    </font>
    <font>
      <sz val="10"/>
      <name val="Arial"/>
      <family val="2"/>
    </font>
    <font>
      <b val="true"/>
      <sz val="10"/>
      <color rgb="FFFFFFFF"/>
      <name val="Arial"/>
      <family val="0"/>
      <charset val="1"/>
    </font>
    <font>
      <sz val="9"/>
      <color rgb="FF808080"/>
      <name val="Arial"/>
      <family val="0"/>
      <charset val="1"/>
    </font>
    <font>
      <sz val="10"/>
      <name val="Arial"/>
      <family val="0"/>
      <charset val="1"/>
    </font>
    <font>
      <sz val="10"/>
      <color rgb="FF0000FF"/>
      <name val="Arial"/>
      <family val="0"/>
      <charset val="1"/>
    </font>
    <font>
      <b val="true"/>
      <sz val="14"/>
      <name val="Arial"/>
      <family val="0"/>
      <charset val="1"/>
    </font>
    <font>
      <sz val="9"/>
      <name val="Arial"/>
      <family val="0"/>
      <charset val="1"/>
    </font>
    <font>
      <sz val="10"/>
      <color rgb="FF008000"/>
      <name val="Arial"/>
      <family val="0"/>
      <charset val="1"/>
    </font>
    <font>
      <b val="true"/>
      <sz val="10"/>
      <color rgb="FF000000"/>
      <name val="Arial"/>
      <family val="0"/>
      <charset val="1"/>
    </font>
    <font>
      <sz val="10"/>
      <color rgb="FF000000"/>
      <name val="Arial"/>
      <family val="0"/>
      <charset val="1"/>
    </font>
    <font>
      <b val="true"/>
      <sz val="10"/>
      <color rgb="FF008000"/>
      <name val="Arial"/>
      <family val="0"/>
      <charset val="1"/>
    </font>
    <font>
      <b val="true"/>
      <sz val="10"/>
      <name val="Arial"/>
      <family val="0"/>
      <charset val="1"/>
    </font>
    <font>
      <b val="true"/>
      <u val="single"/>
      <sz val="10"/>
      <color rgb="FF0563C1"/>
      <name val="Arial"/>
      <family val="0"/>
      <charset val="1"/>
    </font>
    <font>
      <b val="true"/>
      <sz val="16"/>
      <color rgb="FFFFFFFF"/>
      <name val="Arial"/>
      <family val="0"/>
      <charset val="1"/>
    </font>
    <font>
      <b val="true"/>
      <sz val="11"/>
      <name val="Arial"/>
      <family val="0"/>
      <charset val="1"/>
    </font>
    <font>
      <u val="single"/>
      <sz val="9"/>
      <color rgb="FF0563C1"/>
      <name val="Arial"/>
      <family val="0"/>
      <charset val="1"/>
    </font>
    <font>
      <b val="true"/>
      <sz val="10"/>
      <color rgb="FF0000FF"/>
      <name val="Arial"/>
      <family val="0"/>
      <charset val="1"/>
    </font>
  </fonts>
  <fills count="13">
    <fill>
      <patternFill patternType="none"/>
    </fill>
    <fill>
      <patternFill patternType="gray125"/>
    </fill>
    <fill>
      <patternFill patternType="solid">
        <fgColor theme="3" tint="0.8"/>
        <bgColor rgb="FF99CCFF"/>
      </patternFill>
    </fill>
    <fill>
      <patternFill patternType="solid">
        <fgColor rgb="FF99CCFF"/>
        <bgColor rgb="FFB8D4F0"/>
      </patternFill>
    </fill>
    <fill>
      <patternFill patternType="solid">
        <fgColor rgb="FFFFFF80"/>
        <bgColor rgb="FFFFFF99"/>
      </patternFill>
    </fill>
    <fill>
      <patternFill patternType="solid">
        <fgColor rgb="FFFFFFFF"/>
        <bgColor rgb="FFFFF2CC"/>
      </patternFill>
    </fill>
    <fill>
      <patternFill patternType="solid">
        <fgColor rgb="FF1F3864"/>
        <bgColor rgb="FF333333"/>
      </patternFill>
    </fill>
    <fill>
      <patternFill patternType="solid">
        <fgColor rgb="FFFFFF99"/>
        <bgColor rgb="FFFFFF80"/>
      </patternFill>
    </fill>
    <fill>
      <patternFill patternType="solid">
        <fgColor rgb="FFD9E1F2"/>
        <bgColor rgb="FFE2F0D9"/>
      </patternFill>
    </fill>
    <fill>
      <patternFill patternType="solid">
        <fgColor rgb="FFE65100"/>
        <bgColor rgb="FF993300"/>
      </patternFill>
    </fill>
    <fill>
      <patternFill patternType="solid">
        <fgColor rgb="FFFCE4D6"/>
        <bgColor rgb="FFFFF2CC"/>
      </patternFill>
    </fill>
    <fill>
      <patternFill patternType="solid">
        <fgColor rgb="FFE2F0D9"/>
        <bgColor rgb="FFD9E1F2"/>
      </patternFill>
    </fill>
    <fill>
      <patternFill patternType="solid">
        <fgColor rgb="FF2E7D32"/>
        <bgColor rgb="FF008000"/>
      </patternFill>
    </fill>
  </fills>
  <borders count="8">
    <border diagonalUp="false" diagonalDown="false">
      <left/>
      <right/>
      <top/>
      <bottom/>
      <diagonal/>
    </border>
    <border diagonalUp="false" diagonalDown="false">
      <left/>
      <right/>
      <top/>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top style="thin"/>
      <bottom/>
      <diagonal/>
    </border>
    <border diagonalUp="false" diagonalDown="false">
      <left style="thin"/>
      <right style="thin"/>
      <top style="thin"/>
      <bottom/>
      <diagonal/>
    </border>
    <border diagonalUp="false" diagonalDown="false">
      <left style="thin">
        <color rgb="FFBFBFBF"/>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03">
    <xf numFmtId="164" fontId="0" fillId="0" borderId="0" xfId="0" applyFont="false" applyBorder="false" applyAlignment="false" applyProtection="false">
      <alignment horizontal="general" vertical="bottom" textRotation="0" wrapText="false" indent="0" shrinkToFit="false"/>
      <protection locked="true" hidden="false"/>
    </xf>
    <xf numFmtId="165" fontId="5" fillId="0" borderId="0" xfId="20" applyFont="true" applyBorder="false" applyAlignment="true" applyProtection="true">
      <alignment horizontal="general" vertical="top" textRotation="0" wrapText="true" indent="0" shrinkToFit="false"/>
      <protection locked="false" hidden="false"/>
    </xf>
    <xf numFmtId="164" fontId="6" fillId="2" borderId="0" xfId="20" applyFont="true" applyBorder="true" applyAlignment="true" applyProtection="true">
      <alignment horizontal="general" vertical="top" textRotation="0" wrapText="true" indent="0" shrinkToFit="false"/>
      <protection locked="false" hidden="false"/>
    </xf>
    <xf numFmtId="164" fontId="6" fillId="2" borderId="0" xfId="20" applyFont="true" applyBorder="false" applyAlignment="true" applyProtection="true">
      <alignment horizontal="general" vertical="top" textRotation="0" wrapText="true" indent="0" shrinkToFit="false"/>
      <protection locked="false" hidden="false"/>
    </xf>
    <xf numFmtId="164" fontId="7" fillId="0" borderId="0" xfId="20" applyFont="true" applyBorder="false" applyAlignment="true" applyProtection="true">
      <alignment horizontal="general" vertical="top" textRotation="0" wrapText="true" indent="0" shrinkToFit="false"/>
      <protection locked="false" hidden="false"/>
    </xf>
    <xf numFmtId="164" fontId="8" fillId="2" borderId="0" xfId="20" applyFont="true" applyBorder="true" applyAlignment="true" applyProtection="true">
      <alignment horizontal="general" vertical="top" textRotation="0" wrapText="false" indent="0" shrinkToFit="false"/>
      <protection locked="false" hidden="false"/>
    </xf>
    <xf numFmtId="164" fontId="8" fillId="2" borderId="0" xfId="20" applyFont="true" applyBorder="false" applyAlignment="true" applyProtection="true">
      <alignment horizontal="general" vertical="top" textRotation="0" wrapText="true" indent="0" shrinkToFit="false"/>
      <protection locked="false" hidden="false"/>
    </xf>
    <xf numFmtId="164" fontId="6" fillId="2" borderId="1" xfId="20" applyFont="true" applyBorder="true" applyAlignment="true" applyProtection="true">
      <alignment horizontal="general" vertical="bottom" textRotation="0" wrapText="true" indent="0" shrinkToFit="false"/>
      <protection locked="false" hidden="false"/>
    </xf>
    <xf numFmtId="164" fontId="6" fillId="2" borderId="2" xfId="20" applyFont="true" applyBorder="true" applyAlignment="true" applyProtection="true">
      <alignment horizontal="general" vertical="bottom" textRotation="0" wrapText="true" indent="0" shrinkToFit="false"/>
      <protection locked="false" hidden="false"/>
    </xf>
    <xf numFmtId="164" fontId="6" fillId="2" borderId="0" xfId="20" applyFont="true" applyBorder="false" applyAlignment="true" applyProtection="true">
      <alignment horizontal="general" vertical="bottom" textRotation="0" wrapText="true" indent="0" shrinkToFit="false"/>
      <protection locked="false" hidden="false"/>
    </xf>
    <xf numFmtId="166" fontId="6" fillId="2" borderId="1" xfId="20" applyFont="true" applyBorder="true" applyAlignment="true" applyProtection="false">
      <alignment horizontal="general" vertical="bottom" textRotation="0" wrapText="true" indent="0" shrinkToFit="false"/>
      <protection locked="true" hidden="false"/>
    </xf>
    <xf numFmtId="167" fontId="6" fillId="2" borderId="1" xfId="20" applyFont="true" applyBorder="true" applyAlignment="true" applyProtection="true">
      <alignment horizontal="general" vertical="bottom" textRotation="0" wrapText="true" indent="0" shrinkToFit="false"/>
      <protection locked="false" hidden="false"/>
    </xf>
    <xf numFmtId="164" fontId="6" fillId="2" borderId="1" xfId="20" applyFont="true" applyBorder="true" applyAlignment="true" applyProtection="true">
      <alignment horizontal="left" vertical="top" textRotation="0" wrapText="true" indent="0" shrinkToFit="false"/>
      <protection locked="false" hidden="false"/>
    </xf>
    <xf numFmtId="165" fontId="6" fillId="2" borderId="0" xfId="20" applyFont="true" applyBorder="false" applyAlignment="true" applyProtection="true">
      <alignment horizontal="general" vertical="bottom" textRotation="0" wrapText="true" indent="0" shrinkToFit="false"/>
      <protection locked="false" hidden="false"/>
    </xf>
    <xf numFmtId="164" fontId="6" fillId="0" borderId="0" xfId="20" applyFont="true" applyBorder="false" applyAlignment="true" applyProtection="true">
      <alignment horizontal="general" vertical="top" textRotation="0" wrapText="true" indent="0" shrinkToFit="false"/>
      <protection locked="false" hidden="false"/>
    </xf>
    <xf numFmtId="164" fontId="6" fillId="0" borderId="0" xfId="20" applyFont="true" applyBorder="true" applyAlignment="true" applyProtection="true">
      <alignment horizontal="general" vertical="top" textRotation="0" wrapText="true" indent="0" shrinkToFit="false"/>
      <protection locked="false" hidden="false"/>
    </xf>
    <xf numFmtId="164" fontId="9" fillId="0" borderId="0" xfId="20" applyFont="true" applyBorder="false" applyAlignment="true" applyProtection="true">
      <alignment horizontal="general" vertical="top" textRotation="0" wrapText="true" indent="0" shrinkToFit="false"/>
      <protection locked="false" hidden="false"/>
    </xf>
    <xf numFmtId="164" fontId="9" fillId="0" borderId="1" xfId="20" applyFont="true" applyBorder="true" applyAlignment="true" applyProtection="true">
      <alignment horizontal="general" vertical="top" textRotation="0" wrapText="false" indent="0" shrinkToFit="false"/>
      <protection locked="false" hidden="false"/>
    </xf>
    <xf numFmtId="164" fontId="9" fillId="3" borderId="3" xfId="20" applyFont="true" applyBorder="true" applyAlignment="true" applyProtection="true">
      <alignment horizontal="general" vertical="bottom" textRotation="0" wrapText="true" indent="0" shrinkToFit="false"/>
      <protection locked="false" hidden="false"/>
    </xf>
    <xf numFmtId="165" fontId="10" fillId="0" borderId="0" xfId="20" applyFont="true" applyBorder="false" applyAlignment="true" applyProtection="true">
      <alignment horizontal="left" vertical="top" textRotation="0" wrapText="true" indent="0" shrinkToFit="false"/>
      <protection locked="false" hidden="false"/>
    </xf>
    <xf numFmtId="164" fontId="6" fillId="0" borderId="0" xfId="20" applyFont="true" applyBorder="false" applyAlignment="true" applyProtection="true">
      <alignment horizontal="right" vertical="top" textRotation="0" wrapText="true" indent="0" shrinkToFit="false"/>
      <protection locked="false" hidden="false"/>
    </xf>
    <xf numFmtId="164" fontId="6" fillId="0" borderId="3" xfId="20" applyFont="true" applyBorder="true" applyAlignment="true" applyProtection="true">
      <alignment horizontal="general" vertical="top" textRotation="0" wrapText="true" indent="0" shrinkToFit="false"/>
      <protection locked="false" hidden="false"/>
    </xf>
    <xf numFmtId="164" fontId="6" fillId="0" borderId="4" xfId="20" applyFont="true" applyBorder="true" applyAlignment="true" applyProtection="true">
      <alignment horizontal="general" vertical="top" textRotation="0" wrapText="true" indent="0" shrinkToFit="false"/>
      <protection locked="false" hidden="false"/>
    </xf>
    <xf numFmtId="164" fontId="10" fillId="0" borderId="0" xfId="20" applyFont="true" applyBorder="false" applyAlignment="true" applyProtection="true">
      <alignment horizontal="general" vertical="top" textRotation="0" wrapText="true" indent="0" shrinkToFit="false"/>
      <protection locked="false" hidden="false"/>
    </xf>
    <xf numFmtId="164" fontId="6" fillId="0" borderId="5" xfId="20" applyFont="true" applyBorder="true" applyAlignment="true" applyProtection="true">
      <alignment horizontal="general" vertical="top" textRotation="0" wrapText="true" indent="0" shrinkToFit="false"/>
      <protection locked="false" hidden="false"/>
    </xf>
    <xf numFmtId="164" fontId="11" fillId="0" borderId="0" xfId="20" applyFont="true" applyBorder="false" applyAlignment="true" applyProtection="true">
      <alignment horizontal="general" vertical="top" textRotation="0" wrapText="true" indent="0" shrinkToFit="false"/>
      <protection locked="false" hidden="false"/>
    </xf>
    <xf numFmtId="164" fontId="9" fillId="0" borderId="0" xfId="20" applyFont="true" applyBorder="true" applyAlignment="true" applyProtection="true">
      <alignment horizontal="general" vertical="top" textRotation="0" wrapText="true" indent="0" shrinkToFit="false"/>
      <protection locked="false" hidden="false"/>
    </xf>
    <xf numFmtId="164" fontId="9" fillId="0" borderId="0" xfId="20" applyFont="true" applyBorder="true" applyAlignment="true" applyProtection="true">
      <alignment horizontal="general" vertical="top" textRotation="0" wrapText="false" indent="0" shrinkToFit="false"/>
      <protection locked="false" hidden="false"/>
    </xf>
    <xf numFmtId="164" fontId="9" fillId="3" borderId="4" xfId="20" applyFont="true" applyBorder="true" applyAlignment="true" applyProtection="true">
      <alignment horizontal="general" vertical="bottom" textRotation="0" wrapText="true" indent="0" shrinkToFit="false"/>
      <protection locked="false" hidden="false"/>
    </xf>
    <xf numFmtId="164" fontId="9" fillId="3" borderId="6" xfId="20" applyFont="true" applyBorder="true" applyAlignment="true" applyProtection="true">
      <alignment horizontal="center" vertical="bottom" textRotation="0" wrapText="true" indent="0" shrinkToFit="false"/>
      <protection locked="false" hidden="false"/>
    </xf>
    <xf numFmtId="164" fontId="9" fillId="3" borderId="4" xfId="20" applyFont="true" applyBorder="true" applyAlignment="true" applyProtection="true">
      <alignment horizontal="center" vertical="bottom" textRotation="0" wrapText="true" indent="0" shrinkToFit="false"/>
      <protection locked="false" hidden="false"/>
    </xf>
    <xf numFmtId="164" fontId="9" fillId="0" borderId="4" xfId="20" applyFont="true" applyBorder="true" applyAlignment="true" applyProtection="true">
      <alignment horizontal="general" vertical="top" textRotation="0" wrapText="true" indent="0" shrinkToFit="false"/>
      <protection locked="false" hidden="false"/>
    </xf>
    <xf numFmtId="165" fontId="9" fillId="0" borderId="3" xfId="20" applyFont="true" applyBorder="true" applyAlignment="true" applyProtection="true">
      <alignment horizontal="general" vertical="top" textRotation="0" wrapText="true" indent="0" shrinkToFit="false"/>
      <protection locked="false" hidden="false"/>
    </xf>
    <xf numFmtId="165" fontId="9" fillId="0" borderId="4" xfId="20" applyFont="true" applyBorder="true" applyAlignment="true" applyProtection="true">
      <alignment horizontal="general" vertical="top" textRotation="0" wrapText="true" indent="0" shrinkToFit="false"/>
      <protection locked="false" hidden="false"/>
    </xf>
    <xf numFmtId="165" fontId="6" fillId="0" borderId="3" xfId="20" applyFont="true" applyBorder="true" applyAlignment="true" applyProtection="true">
      <alignment horizontal="general" vertical="top" textRotation="0" wrapText="true" indent="0" shrinkToFit="false"/>
      <protection locked="false" hidden="false"/>
    </xf>
    <xf numFmtId="165" fontId="6" fillId="0" borderId="4" xfId="20" applyFont="true" applyBorder="true" applyAlignment="true" applyProtection="true">
      <alignment horizontal="general" vertical="top" textRotation="0" wrapText="true" indent="0" shrinkToFit="false"/>
      <protection locked="false" hidden="false"/>
    </xf>
    <xf numFmtId="164" fontId="6" fillId="0" borderId="0" xfId="20" applyFont="true" applyBorder="true" applyAlignment="true" applyProtection="true">
      <alignment horizontal="general" vertical="top" textRotation="0" wrapText="false" indent="0" shrinkToFit="false"/>
      <protection locked="false" hidden="false"/>
    </xf>
    <xf numFmtId="164" fontId="9" fillId="0" borderId="0" xfId="20" applyFont="true" applyBorder="true" applyAlignment="true" applyProtection="true">
      <alignment horizontal="center" vertical="top" textRotation="0" wrapText="true" indent="0" shrinkToFit="false"/>
      <protection locked="false" hidden="false"/>
    </xf>
    <xf numFmtId="168" fontId="6" fillId="0" borderId="4" xfId="20" applyFont="true" applyBorder="true" applyAlignment="true" applyProtection="true">
      <alignment horizontal="center" vertical="top" textRotation="0" wrapText="true" indent="0" shrinkToFit="false"/>
      <protection locked="false" hidden="false"/>
    </xf>
    <xf numFmtId="169" fontId="6" fillId="0" borderId="4" xfId="20" applyFont="true" applyBorder="true" applyAlignment="true" applyProtection="true">
      <alignment horizontal="center" vertical="top" textRotation="0" wrapText="true" indent="0" shrinkToFit="false"/>
      <protection locked="false" hidden="false"/>
    </xf>
    <xf numFmtId="170" fontId="6" fillId="0" borderId="4" xfId="20" applyFont="true" applyBorder="true" applyAlignment="true" applyProtection="true">
      <alignment horizontal="center" vertical="top" textRotation="0" wrapText="true" indent="0" shrinkToFit="false"/>
      <protection locked="false" hidden="false"/>
    </xf>
    <xf numFmtId="164" fontId="6" fillId="0" borderId="4" xfId="20" applyFont="true" applyBorder="true" applyAlignment="true" applyProtection="true">
      <alignment horizontal="left" vertical="top" textRotation="0" wrapText="true" indent="0" shrinkToFit="false"/>
      <protection locked="false" hidden="false"/>
    </xf>
    <xf numFmtId="164" fontId="6" fillId="0" borderId="4" xfId="20" applyFont="true" applyBorder="true" applyAlignment="true" applyProtection="true">
      <alignment horizontal="center" vertical="top" textRotation="0" wrapText="true" indent="0" shrinkToFit="false"/>
      <protection locked="false" hidden="false"/>
    </xf>
    <xf numFmtId="164" fontId="9" fillId="0" borderId="0" xfId="20" applyFont="true" applyBorder="false" applyAlignment="true" applyProtection="true">
      <alignment horizontal="right" vertical="top" textRotation="0" wrapText="true" indent="0" shrinkToFit="false"/>
      <protection locked="false" hidden="false"/>
    </xf>
    <xf numFmtId="165" fontId="9" fillId="4" borderId="4" xfId="20" applyFont="true" applyBorder="true" applyAlignment="true" applyProtection="true">
      <alignment horizontal="general" vertical="top" textRotation="0" wrapText="true" indent="0" shrinkToFit="false"/>
      <protection locked="false" hidden="false"/>
    </xf>
    <xf numFmtId="165" fontId="9" fillId="0" borderId="0" xfId="20" applyFont="true" applyBorder="false" applyAlignment="true" applyProtection="true">
      <alignment horizontal="general" vertical="top" textRotation="0" wrapText="true" indent="0" shrinkToFit="false"/>
      <protection locked="false" hidden="false"/>
    </xf>
    <xf numFmtId="164" fontId="9" fillId="5" borderId="0" xfId="20" applyFont="true" applyBorder="false" applyAlignment="true" applyProtection="true">
      <alignment horizontal="general" vertical="bottom" textRotation="0" wrapText="true" indent="0" shrinkToFit="false"/>
      <protection locked="false" hidden="false"/>
    </xf>
    <xf numFmtId="164" fontId="12" fillId="0" borderId="0" xfId="20" applyFont="true" applyBorder="false" applyAlignment="true" applyProtection="true">
      <alignment horizontal="general" vertical="bottom" textRotation="0" wrapText="true" indent="0" shrinkToFit="false"/>
      <protection locked="false" hidden="false"/>
    </xf>
    <xf numFmtId="164" fontId="14" fillId="6"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7" borderId="0" xfId="0" applyFont="true" applyBorder="false" applyAlignment="false" applyProtection="false">
      <alignment horizontal="general" vertical="bottom" textRotation="0" wrapText="false" indent="0" shrinkToFit="false"/>
      <protection locked="true" hidden="false"/>
    </xf>
    <xf numFmtId="172" fontId="16" fillId="0" borderId="0" xfId="0" applyFont="true" applyBorder="false" applyAlignment="false" applyProtection="false">
      <alignment horizontal="general" vertical="bottom" textRotation="0" wrapText="false" indent="0" shrinkToFit="false"/>
      <protection locked="true" hidden="false"/>
    </xf>
    <xf numFmtId="173" fontId="19" fillId="0" borderId="0" xfId="0" applyFont="true" applyBorder="false" applyAlignment="false" applyProtection="false">
      <alignment horizontal="general" vertical="bottom" textRotation="0" wrapText="false" indent="0" shrinkToFit="false"/>
      <protection locked="true" hidden="false"/>
    </xf>
    <xf numFmtId="174" fontId="1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2" fillId="0" borderId="7" xfId="0" applyFont="true" applyBorder="true" applyAlignment="true" applyProtection="false">
      <alignment horizontal="right" vertical="bottom" textRotation="0" wrapText="false" indent="0" shrinkToFit="false"/>
      <protection locked="true" hidden="false"/>
    </xf>
    <xf numFmtId="171" fontId="20" fillId="0" borderId="7" xfId="0" applyFont="true" applyBorder="true" applyAlignment="true" applyProtection="false">
      <alignment horizontal="right" vertical="bottom" textRotation="0" wrapText="false" indent="0" shrinkToFit="false"/>
      <protection locked="true" hidden="false"/>
    </xf>
    <xf numFmtId="175" fontId="20" fillId="0" borderId="7" xfId="0" applyFont="true" applyBorder="true" applyAlignment="true" applyProtection="false">
      <alignment horizontal="right" vertical="bottom" textRotation="0" wrapText="false" indent="0" shrinkToFit="false"/>
      <protection locked="true" hidden="false"/>
    </xf>
    <xf numFmtId="171" fontId="23" fillId="0" borderId="7" xfId="0" applyFont="true" applyBorder="true" applyAlignment="true" applyProtection="false">
      <alignment horizontal="right" vertical="bottom" textRotation="0" wrapText="false" indent="0" shrinkToFit="false"/>
      <protection locked="true" hidden="false"/>
    </xf>
    <xf numFmtId="164" fontId="17" fillId="7" borderId="7" xfId="0" applyFont="true" applyBorder="true" applyAlignment="true" applyProtection="false">
      <alignment horizontal="right" vertical="bottom" textRotation="0" wrapText="false" indent="0" shrinkToFit="false"/>
      <protection locked="true" hidden="false"/>
    </xf>
    <xf numFmtId="176" fontId="17" fillId="7" borderId="7" xfId="0" applyFont="true" applyBorder="true" applyAlignment="true" applyProtection="false">
      <alignment horizontal="right" vertical="bottom" textRotation="0" wrapText="false" indent="0" shrinkToFit="false"/>
      <protection locked="true" hidden="false"/>
    </xf>
    <xf numFmtId="164" fontId="14"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71" fontId="16" fillId="0" borderId="7" xfId="0" applyFont="true" applyBorder="true" applyAlignment="true" applyProtection="false">
      <alignment horizontal="right" vertical="bottom" textRotation="0" wrapText="false" indent="0" shrinkToFit="false"/>
      <protection locked="true" hidden="false"/>
    </xf>
    <xf numFmtId="164" fontId="24" fillId="0" borderId="7" xfId="0" applyFont="true" applyBorder="true" applyAlignment="false" applyProtection="false">
      <alignment horizontal="general" vertical="bottom" textRotation="0" wrapText="false" indent="0" shrinkToFit="false"/>
      <protection locked="true" hidden="false"/>
    </xf>
    <xf numFmtId="164" fontId="24" fillId="0" borderId="7" xfId="0" applyFont="true" applyBorder="true" applyAlignment="true" applyProtection="false">
      <alignment horizontal="center" vertical="bottom" textRotation="0" wrapText="false" indent="0" shrinkToFit="false"/>
      <protection locked="true" hidden="false"/>
    </xf>
    <xf numFmtId="164" fontId="16" fillId="0" borderId="7" xfId="0" applyFont="true" applyBorder="true" applyAlignment="false" applyProtection="false">
      <alignment horizontal="general" vertical="bottom" textRotation="0" wrapText="false" indent="0" shrinkToFit="false"/>
      <protection locked="true" hidden="false"/>
    </xf>
    <xf numFmtId="164" fontId="17" fillId="0" borderId="7" xfId="0" applyFont="true" applyBorder="true" applyAlignment="true" applyProtection="false">
      <alignment horizontal="center" vertical="bottom" textRotation="0" wrapText="false" indent="0" shrinkToFit="false"/>
      <protection locked="true" hidden="false"/>
    </xf>
    <xf numFmtId="177" fontId="16" fillId="0" borderId="7" xfId="0" applyFont="true" applyBorder="true" applyAlignment="true" applyProtection="false">
      <alignment horizontal="right" vertical="bottom" textRotation="0" wrapText="false" indent="0" shrinkToFit="false"/>
      <protection locked="true" hidden="false"/>
    </xf>
    <xf numFmtId="176" fontId="16" fillId="0" borderId="7" xfId="0" applyFont="true" applyBorder="true" applyAlignment="true" applyProtection="false">
      <alignment horizontal="right"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76" fontId="24" fillId="10" borderId="7" xfId="0" applyFont="true" applyBorder="true" applyAlignment="true" applyProtection="false">
      <alignment horizontal="right" vertical="bottom" textRotation="0" wrapText="false" indent="0" shrinkToFit="false"/>
      <protection locked="true" hidden="false"/>
    </xf>
    <xf numFmtId="176" fontId="24" fillId="11" borderId="7" xfId="0" applyFont="true" applyBorder="true" applyAlignment="true" applyProtection="false">
      <alignment horizontal="right"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1" fontId="16" fillId="11" borderId="7" xfId="0" applyFont="true" applyBorder="true" applyAlignment="true" applyProtection="false">
      <alignment horizontal="right" vertical="bottom" textRotation="0" wrapText="false" indent="0" shrinkToFit="false"/>
      <protection locked="true" hidden="false"/>
    </xf>
    <xf numFmtId="171" fontId="16" fillId="10" borderId="7" xfId="0" applyFont="true" applyBorder="true" applyAlignment="true" applyProtection="false">
      <alignment horizontal="right" vertical="bottom" textRotation="0" wrapText="false" indent="0" shrinkToFit="false"/>
      <protection locked="true" hidden="false"/>
    </xf>
    <xf numFmtId="176" fontId="16" fillId="10" borderId="7" xfId="0" applyFont="true" applyBorder="true" applyAlignment="true" applyProtection="false">
      <alignment horizontal="right" vertical="bottom" textRotation="0" wrapText="false" indent="0" shrinkToFit="false"/>
      <protection locked="true" hidden="false"/>
    </xf>
    <xf numFmtId="164" fontId="26" fillId="12" borderId="0" xfId="0" applyFont="tru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27"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14" fillId="12" borderId="0" xfId="0" applyFont="true" applyBorder="false" applyAlignment="true" applyProtection="false">
      <alignment horizontal="center" vertical="center" textRotation="0" wrapText="true" indent="0" shrinkToFit="false"/>
      <protection locked="true" hidden="false"/>
    </xf>
    <xf numFmtId="173" fontId="16" fillId="0" borderId="0" xfId="0" applyFont="true" applyBorder="false" applyAlignment="true" applyProtection="false">
      <alignment horizontal="center" vertical="bottom" textRotation="0" wrapText="false" indent="0" shrinkToFit="false"/>
      <protection locked="true" hidden="false"/>
    </xf>
    <xf numFmtId="172" fontId="16" fillId="0" borderId="0" xfId="0" applyFont="true" applyBorder="false" applyAlignment="true" applyProtection="false">
      <alignment horizontal="center" vertical="bottom" textRotation="0" wrapText="false" indent="0" shrinkToFit="false"/>
      <protection locked="true" hidden="false"/>
    </xf>
    <xf numFmtId="171" fontId="24" fillId="0" borderId="0" xfId="0" applyFont="true" applyBorder="false" applyAlignment="false" applyProtection="false">
      <alignment horizontal="general" vertical="bottom" textRotation="0" wrapText="false" indent="0" shrinkToFit="false"/>
      <protection locked="true" hidden="false"/>
    </xf>
    <xf numFmtId="164" fontId="26" fillId="9" borderId="0" xfId="0" applyFont="true" applyBorder="false" applyAlignment="false" applyProtection="false">
      <alignment horizontal="general" vertical="bottom" textRotation="0" wrapText="false" indent="0" shrinkToFit="false"/>
      <protection locked="true" hidden="false"/>
    </xf>
    <xf numFmtId="164" fontId="27" fillId="10" borderId="0" xfId="0" applyFont="tru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center" vertical="center" textRotation="0" wrapText="true" indent="0" shrinkToFit="false"/>
      <protection locked="true" hidden="false"/>
    </xf>
    <xf numFmtId="178" fontId="1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9" fillId="7" borderId="7" xfId="0" applyFont="true" applyBorder="true" applyAlignment="true" applyProtection="false">
      <alignment horizontal="center" vertical="bottom" textRotation="0" wrapText="false" indent="0" shrinkToFit="false"/>
      <protection locked="true" hidden="false"/>
    </xf>
    <xf numFmtId="176" fontId="24" fillId="0" borderId="0" xfId="0" applyFont="true" applyBorder="false" applyAlignment="false" applyProtection="false">
      <alignment horizontal="general" vertical="bottom" textRotation="0" wrapText="false" indent="0" shrinkToFit="false"/>
      <protection locked="true" hidden="false"/>
    </xf>
    <xf numFmtId="176" fontId="20" fillId="0" borderId="7" xfId="0" applyFont="true" applyBorder="true" applyAlignment="true" applyProtection="false">
      <alignment horizontal="righ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Sheet2" xfId="20"/>
  </cellStyles>
  <dxfs count="10">
    <dxf>
      <fill>
        <patternFill patternType="solid">
          <fgColor rgb="FF1F3864"/>
          <bgColor rgb="FF000000"/>
        </patternFill>
      </fill>
    </dxf>
    <dxf>
      <fill>
        <patternFill patternType="solid">
          <fgColor rgb="FFE2F0D9"/>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bgColor rgb="FFFCE4D6"/>
        </patternFill>
      </fill>
    </dxf>
    <dxf>
      <fill>
        <patternFill>
          <bgColor rgb="FFE2F0D9"/>
        </patternFill>
      </fill>
    </dxf>
    <dxf>
      <fill>
        <patternFill>
          <bgColor rgb="FFFFF2CC"/>
        </patternFill>
      </fill>
    </dxf>
    <dxf>
      <fill>
        <patternFill>
          <bgColor rgb="FFF8CBAD"/>
        </patternFill>
      </fill>
    </dxf>
  </dxfs>
  <colors>
    <indexedColors>
      <rgbColor rgb="FF000000"/>
      <rgbColor rgb="FFFFFFFF"/>
      <rgbColor rgb="FFFF0000"/>
      <rgbColor rgb="FF00FF00"/>
      <rgbColor rgb="FF0000FF"/>
      <rgbColor rgb="FFFFFF8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D9E1F2"/>
      <rgbColor rgb="FF660066"/>
      <rgbColor rgb="FFFF8080"/>
      <rgbColor rgb="FF0563C1"/>
      <rgbColor rgb="FFB8D4F0"/>
      <rgbColor rgb="FF000080"/>
      <rgbColor rgb="FFFF00FF"/>
      <rgbColor rgb="FFFFFF00"/>
      <rgbColor rgb="FF00FFFF"/>
      <rgbColor rgb="FF800080"/>
      <rgbColor rgb="FF800000"/>
      <rgbColor rgb="FF008080"/>
      <rgbColor rgb="FF0000FF"/>
      <rgbColor rgb="FF00CCFF"/>
      <rgbColor rgb="FFFCE4D6"/>
      <rgbColor rgb="FFE2F0D9"/>
      <rgbColor rgb="FFFFFF99"/>
      <rgbColor rgb="FF99CCFF"/>
      <rgbColor rgb="FFFF99CC"/>
      <rgbColor rgb="FFCC99FF"/>
      <rgbColor rgb="FFF8CBAD"/>
      <rgbColor rgb="FF3366FF"/>
      <rgbColor rgb="FF33CCCC"/>
      <rgbColor rgb="FF99CC00"/>
      <rgbColor rgb="FFFFCC00"/>
      <rgbColor rgb="FFFF9900"/>
      <rgbColor rgb="FFE65100"/>
      <rgbColor rgb="FF666699"/>
      <rgbColor rgb="FF7F7F7F"/>
      <rgbColor rgb="FF1F3864"/>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Audit_Sampling_Workbook.xlsx" TargetMode="External"/><Relationship Id="rId2" Type="http://schemas.openxmlformats.org/officeDocument/2006/relationships/hyperlink" Target="Audit_Sampling_Workbook.xlsx" TargetMode="External"/>
</Relationships>
</file>

<file path=xl/worksheets/_rels/sheet6.xml.rels><?xml version="1.0" encoding="UTF-8"?>
<Relationships xmlns="http://schemas.openxmlformats.org/package/2006/relationships"><Relationship Id="rId1" Type="http://schemas.openxmlformats.org/officeDocument/2006/relationships/hyperlink" Target="Audit_Sampling_Workbook.xlsx" TargetMode="External"/>
</Relationships>
</file>

<file path=xl/worksheets/_rels/sheet7.xml.rels><?xml version="1.0" encoding="UTF-8"?>
<Relationships xmlns="http://schemas.openxmlformats.org/package/2006/relationships"><Relationship Id="rId1" Type="http://schemas.openxmlformats.org/officeDocument/2006/relationships/hyperlink" Target="Audit_Sampling_Workbook.xlsx" TargetMode="Externa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hyperlink" Target="Audit_Sampling_Workbook.xlsx" TargetMode="External"/><Relationship Id="rId2" Type="http://schemas.openxmlformats.org/officeDocument/2006/relationships/hyperlink" Target="Audit_Sampling_Workbook.xlsx" TargetMode="External"/>
</Relationships>
</file>

<file path=xl/worksheets/_rels/sheet10.xml.rels><?xml version="1.0" encoding="UTF-8"?>
<Relationships xmlns="http://schemas.openxmlformats.org/package/2006/relationships"><Relationship Id="rId1" Type="http://schemas.openxmlformats.org/officeDocument/2006/relationships/hyperlink" Target="Audit_Sampling_Workbook.xlsx" TargetMode="External"/>
</Relationships>
</file>

<file path=xl/worksheets/_rels/sheet11.xml.rels><?xml version="1.0" encoding="UTF-8"?>
<Relationships xmlns="http://schemas.openxmlformats.org/package/2006/relationships"><Relationship Id="rId1" Type="http://schemas.openxmlformats.org/officeDocument/2006/relationships/hyperlink" Target="Audit_Sampling_Workbook.xlsx" TargetMode="External"/>
</Relationships>
</file>

<file path=xl/worksheets/_rels/sheet12.xml.rels><?xml version="1.0" encoding="UTF-8"?>
<Relationships xmlns="http://schemas.openxmlformats.org/package/2006/relationships"><Relationship Id="rId1" Type="http://schemas.openxmlformats.org/officeDocument/2006/relationships/drawing" Target="../drawings/drawing4.xml"/>
</Relationships>
</file>

<file path=xl/worksheets/_rels/sheet14.xml.rels><?xml version="1.0" encoding="UTF-8"?>
<Relationships xmlns="http://schemas.openxmlformats.org/package/2006/relationships"><Relationship Id="rId1" Type="http://schemas.openxmlformats.org/officeDocument/2006/relationships/hyperlink" Target="Audit_Sampling_Workbook.xlsx" TargetMode="External"/><Relationship Id="rId2" Type="http://schemas.openxmlformats.org/officeDocument/2006/relationships/hyperlink" Target="Audit_Sampling_Workbook.xlsx" TargetMode="External"/><Relationship Id="rId3" Type="http://schemas.openxmlformats.org/officeDocument/2006/relationships/hyperlink" Target="Audit_Sampling_Workbook.xlsx" TargetMode="External"/>
</Relationships>
</file>

<file path=xl/worksheets/_rels/sheet15.xml.rels><?xml version="1.0" encoding="UTF-8"?>
<Relationships xmlns="http://schemas.openxmlformats.org/package/2006/relationships"><Relationship Id="rId1" Type="http://schemas.openxmlformats.org/officeDocument/2006/relationships/hyperlink" Target="Audit_Sampling_Workbook.xlsx" TargetMode="External"/>
</Relationships>
</file>

<file path=xl/worksheets/_rels/sheet16.xml.rels><?xml version="1.0" encoding="UTF-8"?>
<Relationships xmlns="http://schemas.openxmlformats.org/package/2006/relationships"><Relationship Id="rId1" Type="http://schemas.openxmlformats.org/officeDocument/2006/relationships/hyperlink" Target="Audit_Sampling_Workbook.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C22" activeCellId="0" sqref="C22"/>
    </sheetView>
  </sheetViews>
  <sheetFormatPr defaultColWidth="8.5390625" defaultRowHeight="14.25" zeroHeight="false" outlineLevelRow="0" outlineLevelCol="0"/>
  <cols>
    <col collapsed="false" customWidth="true" hidden="false" outlineLevel="0" max="1" min="1" style="0" width="2.11"/>
    <col collapsed="false" customWidth="true" hidden="false" outlineLevel="0" max="2" min="2" style="0" width="2"/>
    <col collapsed="false" customWidth="true" hidden="false" outlineLevel="0" max="3" min="3" style="0" width="47.22"/>
    <col collapsed="false" customWidth="true" hidden="false" outlineLevel="0" max="4" min="4" style="0" width="19"/>
    <col collapsed="false" customWidth="true" hidden="false" outlineLevel="0" max="5" min="5" style="0" width="20.22"/>
    <col collapsed="false" customWidth="true" hidden="false" outlineLevel="0" max="6" min="6" style="0" width="19.22"/>
    <col collapsed="false" customWidth="true" hidden="false" outlineLevel="0" max="7" min="7" style="0" width="22.56"/>
    <col collapsed="false" customWidth="true" hidden="false" outlineLevel="0" max="8" min="8" style="0" width="22.78"/>
  </cols>
  <sheetData>
    <row r="1" customFormat="false" ht="14.25" hidden="false" customHeight="false" outlineLevel="0" collapsed="false">
      <c r="A1" s="1"/>
      <c r="B1" s="2"/>
      <c r="C1" s="2"/>
      <c r="D1" s="2"/>
      <c r="E1" s="2"/>
      <c r="F1" s="2"/>
      <c r="G1" s="2"/>
      <c r="H1" s="3"/>
    </row>
    <row r="2" customFormat="false" ht="21" hidden="false" customHeight="true" outlineLevel="0" collapsed="false">
      <c r="A2" s="4"/>
      <c r="B2" s="5" t="s">
        <v>0</v>
      </c>
      <c r="C2" s="5"/>
      <c r="D2" s="5"/>
      <c r="E2" s="5"/>
      <c r="F2" s="5"/>
      <c r="G2" s="5"/>
      <c r="H2" s="6" t="n">
        <v>500</v>
      </c>
    </row>
    <row r="3" customFormat="false" ht="14.25" hidden="false" customHeight="true" outlineLevel="0" collapsed="false">
      <c r="A3" s="4"/>
      <c r="B3" s="2" t="s">
        <v>1</v>
      </c>
      <c r="C3" s="2"/>
      <c r="D3" s="2"/>
      <c r="E3" s="7" t="s">
        <v>2</v>
      </c>
      <c r="F3" s="7"/>
      <c r="G3" s="7"/>
      <c r="H3" s="7"/>
    </row>
    <row r="4" customFormat="false" ht="14.25" hidden="false" customHeight="true" outlineLevel="0" collapsed="false">
      <c r="A4" s="4"/>
      <c r="B4" s="2" t="s">
        <v>3</v>
      </c>
      <c r="C4" s="2"/>
      <c r="D4" s="2"/>
      <c r="E4" s="8" t="s">
        <v>4</v>
      </c>
      <c r="F4" s="8"/>
      <c r="G4" s="9" t="s">
        <v>5</v>
      </c>
      <c r="H4" s="10" t="n">
        <v>0</v>
      </c>
    </row>
    <row r="5" customFormat="false" ht="27" hidden="false" customHeight="true" outlineLevel="0" collapsed="false">
      <c r="A5" s="4"/>
      <c r="B5" s="2" t="s">
        <v>6</v>
      </c>
      <c r="C5" s="2"/>
      <c r="D5" s="2"/>
      <c r="E5" s="11" t="s">
        <v>7</v>
      </c>
      <c r="F5" s="11"/>
      <c r="G5" s="9" t="s">
        <v>8</v>
      </c>
      <c r="H5" s="10" t="n">
        <v>0</v>
      </c>
    </row>
    <row r="6" customFormat="false" ht="27" hidden="false" customHeight="true" outlineLevel="0" collapsed="false">
      <c r="A6" s="4"/>
      <c r="B6" s="2" t="s">
        <v>9</v>
      </c>
      <c r="C6" s="2"/>
      <c r="D6" s="2"/>
      <c r="E6" s="12"/>
      <c r="F6" s="12"/>
      <c r="G6" s="9" t="s">
        <v>10</v>
      </c>
      <c r="H6" s="10" t="n">
        <v>0</v>
      </c>
    </row>
    <row r="7" customFormat="false" ht="14.25" hidden="false" customHeight="true" outlineLevel="0" collapsed="false">
      <c r="A7" s="4"/>
      <c r="B7" s="2" t="s">
        <v>11</v>
      </c>
      <c r="C7" s="2"/>
      <c r="D7" s="2"/>
      <c r="E7" s="12"/>
      <c r="F7" s="12"/>
      <c r="G7" s="9"/>
      <c r="H7" s="13"/>
    </row>
    <row r="8" customFormat="false" ht="14.25" hidden="false" customHeight="false" outlineLevel="0" collapsed="false">
      <c r="A8" s="4"/>
      <c r="B8" s="2"/>
      <c r="C8" s="2"/>
      <c r="D8" s="2"/>
      <c r="E8" s="2"/>
      <c r="F8" s="2"/>
      <c r="G8" s="2"/>
      <c r="H8" s="2"/>
    </row>
    <row r="9" customFormat="false" ht="14.25" hidden="false" customHeight="false" outlineLevel="0" collapsed="false">
      <c r="A9" s="14"/>
      <c r="B9" s="15"/>
      <c r="C9" s="15"/>
      <c r="D9" s="15"/>
      <c r="E9" s="15"/>
      <c r="F9" s="15"/>
      <c r="G9" s="15"/>
      <c r="H9" s="15"/>
    </row>
    <row r="10" customFormat="false" ht="14.25" hidden="false" customHeight="false" outlineLevel="0" collapsed="false">
      <c r="A10" s="4"/>
      <c r="B10" s="16" t="n">
        <v>1</v>
      </c>
      <c r="C10" s="17" t="s">
        <v>12</v>
      </c>
      <c r="D10" s="17"/>
      <c r="E10" s="17"/>
      <c r="F10" s="17"/>
      <c r="G10" s="17"/>
      <c r="H10" s="17"/>
    </row>
    <row r="11" customFormat="false" ht="14.25" hidden="false" customHeight="true" outlineLevel="0" collapsed="false">
      <c r="A11" s="14"/>
      <c r="B11" s="16"/>
      <c r="C11" s="18" t="s">
        <v>13</v>
      </c>
      <c r="D11" s="18"/>
      <c r="E11" s="18"/>
      <c r="F11" s="18" t="s">
        <v>14</v>
      </c>
      <c r="G11" s="18"/>
      <c r="H11" s="18"/>
    </row>
    <row r="12" customFormat="false" ht="14.25" hidden="false" customHeight="false" outlineLevel="0" collapsed="false">
      <c r="A12" s="19" t="n">
        <v>0</v>
      </c>
      <c r="B12" s="20" t="s">
        <v>15</v>
      </c>
      <c r="C12" s="21"/>
      <c r="D12" s="21"/>
      <c r="E12" s="21"/>
      <c r="F12" s="22"/>
      <c r="G12" s="22"/>
      <c r="H12" s="22"/>
    </row>
    <row r="13" customFormat="false" ht="14.25" hidden="false" customHeight="false" outlineLevel="0" collapsed="false">
      <c r="A13" s="19" t="n">
        <v>0</v>
      </c>
      <c r="B13" s="20" t="s">
        <v>16</v>
      </c>
      <c r="C13" s="21"/>
      <c r="D13" s="21"/>
      <c r="E13" s="21"/>
      <c r="F13" s="22"/>
      <c r="G13" s="22"/>
      <c r="H13" s="22"/>
    </row>
    <row r="14" customFormat="false" ht="14.25" hidden="false" customHeight="false" outlineLevel="0" collapsed="false">
      <c r="A14" s="19" t="n">
        <v>0</v>
      </c>
      <c r="B14" s="20" t="s">
        <v>17</v>
      </c>
      <c r="C14" s="21"/>
      <c r="D14" s="21"/>
      <c r="E14" s="21"/>
      <c r="F14" s="22"/>
      <c r="G14" s="22"/>
      <c r="H14" s="22"/>
    </row>
    <row r="15" customFormat="false" ht="14.25" hidden="false" customHeight="false" outlineLevel="0" collapsed="false">
      <c r="A15" s="19" t="n">
        <v>0</v>
      </c>
      <c r="B15" s="20" t="s">
        <v>18</v>
      </c>
      <c r="C15" s="21"/>
      <c r="D15" s="21"/>
      <c r="E15" s="21"/>
      <c r="F15" s="22"/>
      <c r="G15" s="22"/>
      <c r="H15" s="22"/>
    </row>
    <row r="16" customFormat="false" ht="14.25" hidden="false" customHeight="false" outlineLevel="0" collapsed="false">
      <c r="A16" s="19" t="n">
        <v>0</v>
      </c>
      <c r="B16" s="20" t="s">
        <v>19</v>
      </c>
      <c r="C16" s="21"/>
      <c r="D16" s="21"/>
      <c r="E16" s="21"/>
      <c r="F16" s="22"/>
      <c r="G16" s="22"/>
      <c r="H16" s="22"/>
    </row>
    <row r="17" customFormat="false" ht="14.25" hidden="false" customHeight="false" outlineLevel="0" collapsed="false">
      <c r="A17" s="19" t="n">
        <v>0</v>
      </c>
      <c r="B17" s="20" t="s">
        <v>20</v>
      </c>
      <c r="C17" s="21"/>
      <c r="D17" s="21"/>
      <c r="E17" s="21"/>
      <c r="F17" s="22"/>
      <c r="G17" s="22"/>
      <c r="H17" s="22"/>
    </row>
    <row r="18" customFormat="false" ht="14.25" hidden="false" customHeight="false" outlineLevel="0" collapsed="false">
      <c r="A18" s="23"/>
      <c r="B18" s="14"/>
      <c r="C18" s="24"/>
      <c r="D18" s="24"/>
      <c r="E18" s="24"/>
      <c r="F18" s="24"/>
      <c r="G18" s="24"/>
      <c r="H18" s="24"/>
    </row>
    <row r="19" customFormat="false" ht="14.25" hidden="false" customHeight="true" outlineLevel="0" collapsed="false">
      <c r="A19" s="25"/>
      <c r="B19" s="16" t="n">
        <v>2</v>
      </c>
      <c r="C19" s="26" t="s">
        <v>21</v>
      </c>
      <c r="D19" s="26"/>
      <c r="E19" s="26"/>
      <c r="F19" s="26"/>
      <c r="G19" s="26"/>
      <c r="H19" s="26"/>
    </row>
    <row r="20" customFormat="false" ht="14.25" hidden="false" customHeight="true" outlineLevel="0" collapsed="false">
      <c r="A20" s="23"/>
      <c r="B20" s="14"/>
      <c r="C20" s="18" t="s">
        <v>22</v>
      </c>
      <c r="D20" s="18"/>
      <c r="E20" s="18"/>
      <c r="F20" s="18" t="s">
        <v>23</v>
      </c>
      <c r="G20" s="18"/>
      <c r="H20" s="18"/>
    </row>
    <row r="21" customFormat="false" ht="14.25" hidden="false" customHeight="false" outlineLevel="0" collapsed="false">
      <c r="A21" s="19" t="n">
        <v>0</v>
      </c>
      <c r="B21" s="20" t="s">
        <v>15</v>
      </c>
      <c r="C21" s="21"/>
      <c r="D21" s="21"/>
      <c r="E21" s="21"/>
      <c r="F21" s="22"/>
      <c r="G21" s="22"/>
      <c r="H21" s="22"/>
    </row>
    <row r="22" customFormat="false" ht="14.25" hidden="false" customHeight="false" outlineLevel="0" collapsed="false">
      <c r="A22" s="19" t="n">
        <v>0</v>
      </c>
      <c r="B22" s="20" t="s">
        <v>16</v>
      </c>
      <c r="C22" s="21"/>
      <c r="D22" s="21"/>
      <c r="E22" s="21"/>
      <c r="F22" s="22"/>
      <c r="G22" s="22"/>
      <c r="H22" s="22"/>
    </row>
    <row r="23" customFormat="false" ht="14.25" hidden="false" customHeight="false" outlineLevel="0" collapsed="false">
      <c r="A23" s="19" t="n">
        <v>0</v>
      </c>
      <c r="B23" s="20" t="s">
        <v>17</v>
      </c>
      <c r="C23" s="21"/>
      <c r="D23" s="21"/>
      <c r="E23" s="21"/>
      <c r="F23" s="22"/>
      <c r="G23" s="22"/>
      <c r="H23" s="22"/>
    </row>
    <row r="24" customFormat="false" ht="14.25" hidden="false" customHeight="false" outlineLevel="0" collapsed="false">
      <c r="A24" s="19" t="n">
        <v>0</v>
      </c>
      <c r="B24" s="20" t="s">
        <v>18</v>
      </c>
      <c r="C24" s="21"/>
      <c r="D24" s="21"/>
      <c r="E24" s="21"/>
      <c r="F24" s="22"/>
      <c r="G24" s="22"/>
      <c r="H24" s="22"/>
    </row>
    <row r="25" customFormat="false" ht="14.25" hidden="false" customHeight="false" outlineLevel="0" collapsed="false">
      <c r="A25" s="19" t="n">
        <v>0</v>
      </c>
      <c r="B25" s="20" t="s">
        <v>19</v>
      </c>
      <c r="C25" s="21"/>
      <c r="D25" s="21"/>
      <c r="E25" s="21"/>
      <c r="F25" s="22"/>
      <c r="G25" s="22"/>
      <c r="H25" s="22"/>
    </row>
    <row r="26" customFormat="false" ht="14.25" hidden="false" customHeight="false" outlineLevel="0" collapsed="false">
      <c r="A26" s="14"/>
      <c r="B26" s="14"/>
      <c r="C26" s="24"/>
      <c r="D26" s="24"/>
      <c r="E26" s="24"/>
      <c r="F26" s="24"/>
      <c r="G26" s="24"/>
      <c r="H26" s="24"/>
    </row>
    <row r="27" customFormat="false" ht="14.25" hidden="false" customHeight="false" outlineLevel="0" collapsed="false">
      <c r="A27" s="4"/>
      <c r="B27" s="16" t="n">
        <v>3</v>
      </c>
      <c r="C27" s="27" t="s">
        <v>24</v>
      </c>
      <c r="D27" s="27"/>
      <c r="E27" s="27"/>
      <c r="F27" s="27"/>
      <c r="G27" s="27"/>
      <c r="H27" s="27"/>
    </row>
    <row r="28" customFormat="false" ht="54.75" hidden="false" customHeight="true" outlineLevel="0" collapsed="false">
      <c r="A28" s="14"/>
      <c r="B28" s="14"/>
      <c r="C28" s="28" t="s">
        <v>25</v>
      </c>
      <c r="D28" s="28"/>
      <c r="E28" s="28"/>
      <c r="F28" s="29" t="s">
        <v>26</v>
      </c>
      <c r="G28" s="29" t="s">
        <v>27</v>
      </c>
      <c r="H28" s="30" t="s">
        <v>28</v>
      </c>
    </row>
    <row r="29" customFormat="false" ht="14.25" hidden="false" customHeight="true" outlineLevel="0" collapsed="false">
      <c r="A29" s="14"/>
      <c r="B29" s="14"/>
      <c r="C29" s="31" t="s">
        <v>29</v>
      </c>
      <c r="D29" s="31"/>
      <c r="E29" s="31"/>
      <c r="F29" s="32" t="n">
        <v>1000000</v>
      </c>
      <c r="G29" s="32"/>
      <c r="H29" s="33" t="n">
        <v>0</v>
      </c>
    </row>
    <row r="30" customFormat="false" ht="14.25" hidden="false" customHeight="true" outlineLevel="0" collapsed="false">
      <c r="A30" s="14"/>
      <c r="B30" s="14"/>
      <c r="C30" s="22" t="s">
        <v>30</v>
      </c>
      <c r="D30" s="22"/>
      <c r="E30" s="22"/>
      <c r="F30" s="34"/>
      <c r="G30" s="34"/>
      <c r="H30" s="33" t="n">
        <v>0</v>
      </c>
    </row>
    <row r="31" customFormat="false" ht="14.25" hidden="false" customHeight="true" outlineLevel="0" collapsed="false">
      <c r="A31" s="14"/>
      <c r="B31" s="14"/>
      <c r="C31" s="22" t="s">
        <v>31</v>
      </c>
      <c r="D31" s="22"/>
      <c r="E31" s="22"/>
      <c r="F31" s="34"/>
      <c r="G31" s="35"/>
      <c r="H31" s="35" t="n">
        <v>0</v>
      </c>
    </row>
    <row r="32" customFormat="false" ht="14.25" hidden="false" customHeight="true" outlineLevel="0" collapsed="false">
      <c r="A32" s="14"/>
      <c r="B32" s="14"/>
      <c r="C32" s="22" t="s">
        <v>32</v>
      </c>
      <c r="D32" s="22"/>
      <c r="E32" s="22"/>
      <c r="F32" s="34"/>
      <c r="G32" s="34"/>
      <c r="H32" s="35" t="n">
        <v>0</v>
      </c>
    </row>
    <row r="33" customFormat="false" ht="14.25" hidden="false" customHeight="true" outlineLevel="0" collapsed="false">
      <c r="A33" s="14"/>
      <c r="B33" s="14"/>
      <c r="C33" s="22" t="s">
        <v>33</v>
      </c>
      <c r="D33" s="22"/>
      <c r="E33" s="22"/>
      <c r="F33" s="34"/>
      <c r="G33" s="35"/>
      <c r="H33" s="35"/>
    </row>
    <row r="34" customFormat="false" ht="14.25" hidden="false" customHeight="false" outlineLevel="0" collapsed="false">
      <c r="A34" s="14"/>
      <c r="B34" s="14"/>
      <c r="C34" s="36"/>
      <c r="D34" s="36"/>
      <c r="E34" s="36"/>
      <c r="F34" s="36"/>
      <c r="G34" s="36"/>
      <c r="H34" s="36"/>
    </row>
    <row r="35" customFormat="false" ht="14.25" hidden="false" customHeight="false" outlineLevel="0" collapsed="false">
      <c r="A35" s="4"/>
      <c r="B35" s="16" t="n">
        <v>4</v>
      </c>
      <c r="C35" s="27" t="s">
        <v>34</v>
      </c>
      <c r="D35" s="27"/>
      <c r="E35" s="27"/>
      <c r="F35" s="27"/>
      <c r="G35" s="27"/>
      <c r="H35" s="27"/>
    </row>
    <row r="36" customFormat="false" ht="27" hidden="false" customHeight="true" outlineLevel="0" collapsed="false">
      <c r="A36" s="14"/>
      <c r="B36" s="14"/>
      <c r="C36" s="37"/>
      <c r="D36" s="37"/>
      <c r="E36" s="30" t="s">
        <v>35</v>
      </c>
      <c r="F36" s="30" t="s">
        <v>36</v>
      </c>
      <c r="G36" s="30" t="s">
        <v>37</v>
      </c>
      <c r="H36" s="30" t="s">
        <v>38</v>
      </c>
    </row>
    <row r="37" customFormat="false" ht="14.25" hidden="false" customHeight="true" outlineLevel="0" collapsed="false">
      <c r="A37" s="14"/>
      <c r="B37" s="14"/>
      <c r="C37" s="37" t="s">
        <v>39</v>
      </c>
      <c r="D37" s="37"/>
      <c r="E37" s="22" t="s">
        <v>29</v>
      </c>
      <c r="F37" s="38" t="s">
        <v>40</v>
      </c>
      <c r="G37" s="39" t="n">
        <v>0.5</v>
      </c>
      <c r="H37" s="40" t="n">
        <f aca="false">IF(C37="Yes",(F29*G37)/100, "")</f>
        <v>5000</v>
      </c>
    </row>
    <row r="38" customFormat="false" ht="27" hidden="false" customHeight="true" outlineLevel="0" collapsed="false">
      <c r="A38" s="14"/>
      <c r="B38" s="14"/>
      <c r="C38" s="37" t="s">
        <v>41</v>
      </c>
      <c r="D38" s="37"/>
      <c r="E38" s="41" t="s">
        <v>30</v>
      </c>
      <c r="F38" s="42" t="s">
        <v>40</v>
      </c>
      <c r="G38" s="39" t="n">
        <v>0.5</v>
      </c>
      <c r="H38" s="40"/>
    </row>
    <row r="39" customFormat="false" ht="27" hidden="false" customHeight="true" outlineLevel="0" collapsed="false">
      <c r="A39" s="14"/>
      <c r="B39" s="14"/>
      <c r="C39" s="37" t="s">
        <v>41</v>
      </c>
      <c r="D39" s="37"/>
      <c r="E39" s="22" t="s">
        <v>31</v>
      </c>
      <c r="F39" s="38" t="n">
        <v>0.01</v>
      </c>
      <c r="G39" s="39" t="n">
        <v>1</v>
      </c>
      <c r="H39" s="40"/>
    </row>
    <row r="40" customFormat="false" ht="41.25" hidden="false" customHeight="true" outlineLevel="0" collapsed="false">
      <c r="A40" s="14"/>
      <c r="B40" s="14"/>
      <c r="C40" s="37" t="s">
        <v>41</v>
      </c>
      <c r="D40" s="37"/>
      <c r="E40" s="22" t="s">
        <v>32</v>
      </c>
      <c r="F40" s="42" t="s">
        <v>42</v>
      </c>
      <c r="G40" s="39" t="n">
        <v>5</v>
      </c>
      <c r="H40" s="40"/>
    </row>
    <row r="41" customFormat="false" ht="14.25" hidden="false" customHeight="false" outlineLevel="0" collapsed="false">
      <c r="A41" s="14"/>
      <c r="B41" s="14"/>
      <c r="C41" s="15"/>
      <c r="D41" s="15"/>
      <c r="E41" s="15"/>
      <c r="F41" s="15"/>
      <c r="G41" s="15"/>
      <c r="H41" s="15"/>
    </row>
    <row r="42" customFormat="false" ht="14.25" hidden="false" customHeight="true" outlineLevel="0" collapsed="false">
      <c r="A42" s="14"/>
      <c r="B42" s="14"/>
      <c r="C42" s="26" t="s">
        <v>43</v>
      </c>
      <c r="D42" s="26"/>
      <c r="E42" s="26"/>
      <c r="F42" s="26"/>
      <c r="G42" s="43" t="s">
        <v>44</v>
      </c>
      <c r="H42" s="44" t="n">
        <f aca="false">ABS(SUM(H37:H40)*80%)</f>
        <v>4000</v>
      </c>
    </row>
    <row r="43" customFormat="false" ht="14.25" hidden="false" customHeight="false" outlineLevel="0" collapsed="false">
      <c r="A43" s="14"/>
      <c r="B43" s="14"/>
      <c r="C43" s="16"/>
      <c r="D43" s="16"/>
      <c r="E43" s="16"/>
      <c r="F43" s="16"/>
      <c r="G43" s="43"/>
      <c r="H43" s="45"/>
    </row>
    <row r="44" customFormat="false" ht="14.25" hidden="false" customHeight="false" outlineLevel="0" collapsed="false">
      <c r="A44" s="1"/>
      <c r="B44" s="46"/>
      <c r="C44" s="47"/>
      <c r="D44" s="47"/>
      <c r="E44" s="47"/>
      <c r="F44" s="47"/>
      <c r="G44" s="47"/>
      <c r="H44" s="47"/>
    </row>
  </sheetData>
  <mergeCells count="60">
    <mergeCell ref="B1:G1"/>
    <mergeCell ref="B2:G2"/>
    <mergeCell ref="B3:D3"/>
    <mergeCell ref="E3:H3"/>
    <mergeCell ref="B4:D4"/>
    <mergeCell ref="E4:F4"/>
    <mergeCell ref="B5:D5"/>
    <mergeCell ref="E5:F5"/>
    <mergeCell ref="B6:D6"/>
    <mergeCell ref="E6:F6"/>
    <mergeCell ref="B7:D7"/>
    <mergeCell ref="E7:F7"/>
    <mergeCell ref="B8:H8"/>
    <mergeCell ref="B9:H9"/>
    <mergeCell ref="C10:H10"/>
    <mergeCell ref="C11:E11"/>
    <mergeCell ref="F11:H11"/>
    <mergeCell ref="C12:E12"/>
    <mergeCell ref="F12:H12"/>
    <mergeCell ref="C13:E13"/>
    <mergeCell ref="F13:H13"/>
    <mergeCell ref="C14:E14"/>
    <mergeCell ref="F14:H14"/>
    <mergeCell ref="C15:E15"/>
    <mergeCell ref="F15:H15"/>
    <mergeCell ref="C16:E16"/>
    <mergeCell ref="F16:H16"/>
    <mergeCell ref="C17:E17"/>
    <mergeCell ref="F17:H17"/>
    <mergeCell ref="C18:H18"/>
    <mergeCell ref="C19:H19"/>
    <mergeCell ref="C20:E20"/>
    <mergeCell ref="F20:H20"/>
    <mergeCell ref="C21:E21"/>
    <mergeCell ref="F21:H21"/>
    <mergeCell ref="C22:E22"/>
    <mergeCell ref="F22:H22"/>
    <mergeCell ref="C23:E23"/>
    <mergeCell ref="F23:H23"/>
    <mergeCell ref="C24:E24"/>
    <mergeCell ref="F24:H24"/>
    <mergeCell ref="C25:E25"/>
    <mergeCell ref="F25:H25"/>
    <mergeCell ref="C26:H26"/>
    <mergeCell ref="C27:H27"/>
    <mergeCell ref="C28:E28"/>
    <mergeCell ref="C29:E29"/>
    <mergeCell ref="C30:E30"/>
    <mergeCell ref="C31:E31"/>
    <mergeCell ref="C32:E32"/>
    <mergeCell ref="C33:E33"/>
    <mergeCell ref="C34:H34"/>
    <mergeCell ref="C35:H35"/>
    <mergeCell ref="C36:D36"/>
    <mergeCell ref="C37:D37"/>
    <mergeCell ref="C38:D38"/>
    <mergeCell ref="C39:D39"/>
    <mergeCell ref="C40:D40"/>
    <mergeCell ref="C41:H41"/>
    <mergeCell ref="C42:F42"/>
  </mergeCells>
  <dataValidations count="3">
    <dataValidation allowBlank="true" errorStyle="stop" operator="between" showDropDown="false" showErrorMessage="true" showInputMessage="true" sqref="G37" type="list">
      <formula1>"0.50,0.75,1"</formula1>
      <formula2>0</formula2>
    </dataValidation>
    <dataValidation allowBlank="true" errorStyle="stop" operator="between" showDropDown="false" showErrorMessage="true" showInputMessage="true" sqref="G38" type="list">
      <formula1>"0.650,0.75,1"</formula1>
      <formula2>0</formula2>
    </dataValidation>
    <dataValidation allowBlank="true" errorStyle="stop" operator="between" showDropDown="false" showErrorMessage="true" showInputMessage="true" sqref="G40" type="list">
      <formula1>"5,6,7,8,9,10"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K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4" min="3" style="0" width="15"/>
    <col collapsed="false" customWidth="true" hidden="false" outlineLevel="0" max="6" min="5" style="0" width="17"/>
    <col collapsed="false" customWidth="true" hidden="false" outlineLevel="0" max="8" min="7" style="0" width="15"/>
    <col collapsed="false" customWidth="true" hidden="false" outlineLevel="0" max="9" min="9" style="0" width="22"/>
  </cols>
  <sheetData>
    <row r="1" customFormat="false" ht="42" hidden="false" customHeight="true" outlineLevel="0" collapsed="false">
      <c r="A1" s="48" t="s">
        <v>45</v>
      </c>
      <c r="B1" s="48" t="s">
        <v>46</v>
      </c>
      <c r="C1" s="48" t="s">
        <v>47</v>
      </c>
      <c r="D1" s="48" t="s">
        <v>48</v>
      </c>
      <c r="E1" s="48" t="s">
        <v>49</v>
      </c>
      <c r="F1" s="48" t="s">
        <v>50</v>
      </c>
      <c r="G1" s="48" t="s">
        <v>51</v>
      </c>
      <c r="H1" s="48" t="s">
        <v>52</v>
      </c>
      <c r="I1" s="48" t="s">
        <v>53</v>
      </c>
      <c r="K1" s="49" t="s">
        <v>54</v>
      </c>
    </row>
    <row r="2" customFormat="false" ht="15" hidden="false" customHeight="false" outlineLevel="0" collapsed="false">
      <c r="A2" s="50" t="n">
        <v>10001</v>
      </c>
      <c r="B2" s="50" t="s">
        <v>55</v>
      </c>
      <c r="C2" s="51" t="n">
        <v>0</v>
      </c>
      <c r="D2" s="51" t="n">
        <v>3212.04393150685</v>
      </c>
      <c r="E2" s="52" t="n">
        <f aca="false">SUMIF('Revenue Ledger'!$C$2:$C$4500,$A2,'Revenue Ledger'!$G$2:$G$4500)+SUMIF('COGS Ledger'!$C$2:$C$400,$A2,'COGS Ledger'!$G$2:$G$400)+SUMIF('Expense Ledger'!$C$2:$C$800,$A2,'Expense Ledger'!$G$2:$G$800)</f>
        <v>0</v>
      </c>
      <c r="F2" s="52" t="n">
        <f aca="false">SUMIF('Revenue Ledger'!$C$2:$C$4500,$A2,'Revenue Ledger'!$H$2:$H$4500)+SUMIF('COGS Ledger'!$C$2:$C$400,$A2,'COGS Ledger'!$H$2:$H$400)+SUMIF('Expense Ledger'!$C$2:$C$800,$A2,'Expense Ledger'!$H$2:$H$800)</f>
        <v>0</v>
      </c>
      <c r="G2" s="52" t="n">
        <f aca="false">E2-C2</f>
        <v>0</v>
      </c>
      <c r="H2" s="52" t="n">
        <f aca="false">F2-D2</f>
        <v>-3212.04393150685</v>
      </c>
      <c r="I2" s="50" t="str">
        <f aca="false">IF(AND(E2=0,F2=0),"No ledger lines",IF(AND(ABS(G2)&lt;1,ABS(H2)&lt;1),"Ties to TB","Difference – review"))</f>
        <v>No ledger lines</v>
      </c>
    </row>
    <row r="3" customFormat="false" ht="15" hidden="false" customHeight="false" outlineLevel="0" collapsed="false">
      <c r="A3" s="50" t="n">
        <v>10002</v>
      </c>
      <c r="B3" s="50" t="s">
        <v>56</v>
      </c>
      <c r="C3" s="51" t="n">
        <v>0</v>
      </c>
      <c r="D3" s="51" t="n">
        <v>2041.43304794521</v>
      </c>
      <c r="E3" s="52" t="n">
        <f aca="false">SUMIF('Revenue Ledger'!$C$2:$C$4500,$A3,'Revenue Ledger'!$G$2:$G$4500)+SUMIF('COGS Ledger'!$C$2:$C$400,$A3,'COGS Ledger'!$G$2:$G$400)+SUMIF('Expense Ledger'!$C$2:$C$800,$A3,'Expense Ledger'!$G$2:$G$800)</f>
        <v>0</v>
      </c>
      <c r="F3" s="52" t="n">
        <f aca="false">SUMIF('Revenue Ledger'!$C$2:$C$4500,$A3,'Revenue Ledger'!$H$2:$H$4500)+SUMIF('COGS Ledger'!$C$2:$C$400,$A3,'COGS Ledger'!$H$2:$H$400)+SUMIF('Expense Ledger'!$C$2:$C$800,$A3,'Expense Ledger'!$H$2:$H$800)</f>
        <v>0</v>
      </c>
      <c r="G3" s="52" t="n">
        <f aca="false">E3-C3</f>
        <v>0</v>
      </c>
      <c r="H3" s="52" t="n">
        <f aca="false">F3-D3</f>
        <v>-2041.43304794521</v>
      </c>
      <c r="I3" s="50" t="str">
        <f aca="false">IF(AND(E3=0,F3=0),"No ledger lines",IF(AND(ABS(G3)&lt;1,ABS(H3)&lt;1),"Ties to TB","Difference – review"))</f>
        <v>No ledger lines</v>
      </c>
    </row>
    <row r="4" customFormat="false" ht="15" hidden="false" customHeight="false" outlineLevel="0" collapsed="false">
      <c r="A4" s="50" t="n">
        <v>10003</v>
      </c>
      <c r="B4" s="50" t="s">
        <v>57</v>
      </c>
      <c r="C4" s="51" t="n">
        <v>0</v>
      </c>
      <c r="D4" s="51" t="n">
        <v>22579.4520547945</v>
      </c>
      <c r="E4" s="52" t="n">
        <f aca="false">SUMIF('Revenue Ledger'!$C$2:$C$4500,$A4,'Revenue Ledger'!$G$2:$G$4500)+SUMIF('COGS Ledger'!$C$2:$C$400,$A4,'COGS Ledger'!$G$2:$G$400)+SUMIF('Expense Ledger'!$C$2:$C$800,$A4,'Expense Ledger'!$G$2:$G$800)</f>
        <v>0</v>
      </c>
      <c r="F4" s="52" t="n">
        <f aca="false">SUMIF('Revenue Ledger'!$C$2:$C$4500,$A4,'Revenue Ledger'!$H$2:$H$4500)+SUMIF('COGS Ledger'!$C$2:$C$400,$A4,'COGS Ledger'!$H$2:$H$400)+SUMIF('Expense Ledger'!$C$2:$C$800,$A4,'Expense Ledger'!$H$2:$H$800)</f>
        <v>0</v>
      </c>
      <c r="G4" s="52" t="n">
        <f aca="false">E4-C4</f>
        <v>0</v>
      </c>
      <c r="H4" s="52" t="n">
        <f aca="false">F4-D4</f>
        <v>-22579.4520547945</v>
      </c>
      <c r="I4" s="50" t="str">
        <f aca="false">IF(AND(E4=0,F4=0),"No ledger lines",IF(AND(ABS(G4)&lt;1,ABS(H4)&lt;1),"Ties to TB","Difference – review"))</f>
        <v>No ledger lines</v>
      </c>
    </row>
    <row r="5" customFormat="false" ht="15" hidden="false" customHeight="false" outlineLevel="0" collapsed="false">
      <c r="A5" s="50" t="n">
        <v>10004</v>
      </c>
      <c r="B5" s="50" t="s">
        <v>58</v>
      </c>
      <c r="C5" s="51" t="n">
        <v>7000</v>
      </c>
      <c r="D5" s="51" t="n">
        <v>6284.5</v>
      </c>
      <c r="E5" s="52" t="n">
        <f aca="false">SUMIF('Revenue Ledger'!$C$2:$C$4500,$A5,'Revenue Ledger'!$G$2:$G$4500)+SUMIF('COGS Ledger'!$C$2:$C$400,$A5,'COGS Ledger'!$G$2:$G$400)+SUMIF('Expense Ledger'!$C$2:$C$800,$A5,'Expense Ledger'!$G$2:$G$800)</f>
        <v>0</v>
      </c>
      <c r="F5" s="52" t="n">
        <f aca="false">SUMIF('Revenue Ledger'!$C$2:$C$4500,$A5,'Revenue Ledger'!$H$2:$H$4500)+SUMIF('COGS Ledger'!$C$2:$C$400,$A5,'COGS Ledger'!$H$2:$H$400)+SUMIF('Expense Ledger'!$C$2:$C$800,$A5,'Expense Ledger'!$H$2:$H$800)</f>
        <v>0</v>
      </c>
      <c r="G5" s="52" t="n">
        <f aca="false">E5-C5</f>
        <v>-7000</v>
      </c>
      <c r="H5" s="52" t="n">
        <f aca="false">F5-D5</f>
        <v>-6284.5</v>
      </c>
      <c r="I5" s="50" t="str">
        <f aca="false">IF(AND(E5=0,F5=0),"No ledger lines",IF(AND(ABS(G5)&lt;1,ABS(H5)&lt;1),"Ties to TB","Difference – review"))</f>
        <v>No ledger lines</v>
      </c>
    </row>
    <row r="6" customFormat="false" ht="15" hidden="false" customHeight="false" outlineLevel="0" collapsed="false">
      <c r="A6" s="50" t="n">
        <v>10005</v>
      </c>
      <c r="B6" s="50" t="s">
        <v>59</v>
      </c>
      <c r="C6" s="51" t="n">
        <v>30606.85</v>
      </c>
      <c r="D6" s="51" t="n">
        <v>0</v>
      </c>
      <c r="E6" s="52" t="n">
        <f aca="false">SUMIF('Revenue Ledger'!$C$2:$C$4500,$A6,'Revenue Ledger'!$G$2:$G$4500)+SUMIF('COGS Ledger'!$C$2:$C$400,$A6,'COGS Ledger'!$G$2:$G$400)+SUMIF('Expense Ledger'!$C$2:$C$800,$A6,'Expense Ledger'!$G$2:$G$800)</f>
        <v>0</v>
      </c>
      <c r="F6" s="52" t="n">
        <f aca="false">SUMIF('Revenue Ledger'!$C$2:$C$4500,$A6,'Revenue Ledger'!$H$2:$H$4500)+SUMIF('COGS Ledger'!$C$2:$C$400,$A6,'COGS Ledger'!$H$2:$H$400)+SUMIF('Expense Ledger'!$C$2:$C$800,$A6,'Expense Ledger'!$H$2:$H$800)</f>
        <v>0</v>
      </c>
      <c r="G6" s="52" t="n">
        <f aca="false">E6-C6</f>
        <v>-30606.85</v>
      </c>
      <c r="H6" s="52" t="n">
        <f aca="false">F6-D6</f>
        <v>0</v>
      </c>
      <c r="I6" s="50" t="str">
        <f aca="false">IF(AND(E6=0,F6=0),"No ledger lines",IF(AND(ABS(G6)&lt;1,ABS(H6)&lt;1),"Ties to TB","Difference – review"))</f>
        <v>No ledger lines</v>
      </c>
    </row>
    <row r="7" customFormat="false" ht="15" hidden="false" customHeight="false" outlineLevel="0" collapsed="false">
      <c r="A7" s="50" t="n">
        <v>10006</v>
      </c>
      <c r="B7" s="50" t="s">
        <v>60</v>
      </c>
      <c r="C7" s="51" t="n">
        <v>265000</v>
      </c>
      <c r="D7" s="51" t="n">
        <v>0</v>
      </c>
      <c r="E7" s="52" t="n">
        <f aca="false">SUMIF('Revenue Ledger'!$C$2:$C$4500,$A7,'Revenue Ledger'!$G$2:$G$4500)+SUMIF('COGS Ledger'!$C$2:$C$400,$A7,'COGS Ledger'!$G$2:$G$400)+SUMIF('Expense Ledger'!$C$2:$C$800,$A7,'Expense Ledger'!$G$2:$G$800)</f>
        <v>0</v>
      </c>
      <c r="F7" s="52" t="n">
        <f aca="false">SUMIF('Revenue Ledger'!$C$2:$C$4500,$A7,'Revenue Ledger'!$H$2:$H$4500)+SUMIF('COGS Ledger'!$C$2:$C$400,$A7,'COGS Ledger'!$H$2:$H$400)+SUMIF('Expense Ledger'!$C$2:$C$800,$A7,'Expense Ledger'!$H$2:$H$800)</f>
        <v>0</v>
      </c>
      <c r="G7" s="52" t="n">
        <f aca="false">E7-C7</f>
        <v>-265000</v>
      </c>
      <c r="H7" s="52" t="n">
        <f aca="false">F7-D7</f>
        <v>0</v>
      </c>
      <c r="I7" s="50" t="str">
        <f aca="false">IF(AND(E7=0,F7=0),"No ledger lines",IF(AND(ABS(G7)&lt;1,ABS(H7)&lt;1),"Ties to TB","Difference – review"))</f>
        <v>No ledger lines</v>
      </c>
    </row>
    <row r="8" customFormat="false" ht="15" hidden="false" customHeight="false" outlineLevel="0" collapsed="false">
      <c r="A8" s="50" t="n">
        <v>10007</v>
      </c>
      <c r="B8" s="50" t="s">
        <v>61</v>
      </c>
      <c r="C8" s="51" t="n">
        <v>37727.75</v>
      </c>
      <c r="D8" s="51" t="n">
        <v>0</v>
      </c>
      <c r="E8" s="52" t="n">
        <f aca="false">SUMIF('Revenue Ledger'!$C$2:$C$4500,$A8,'Revenue Ledger'!$G$2:$G$4500)+SUMIF('COGS Ledger'!$C$2:$C$400,$A8,'COGS Ledger'!$G$2:$G$400)+SUMIF('Expense Ledger'!$C$2:$C$800,$A8,'Expense Ledger'!$G$2:$G$800)</f>
        <v>0</v>
      </c>
      <c r="F8" s="52" t="n">
        <f aca="false">SUMIF('Revenue Ledger'!$C$2:$C$4500,$A8,'Revenue Ledger'!$H$2:$H$4500)+SUMIF('COGS Ledger'!$C$2:$C$400,$A8,'COGS Ledger'!$H$2:$H$400)+SUMIF('Expense Ledger'!$C$2:$C$800,$A8,'Expense Ledger'!$H$2:$H$800)</f>
        <v>0</v>
      </c>
      <c r="G8" s="52" t="n">
        <f aca="false">E8-C8</f>
        <v>-37727.75</v>
      </c>
      <c r="H8" s="52" t="n">
        <f aca="false">F8-D8</f>
        <v>0</v>
      </c>
      <c r="I8" s="50" t="str">
        <f aca="false">IF(AND(E8=0,F8=0),"No ledger lines",IF(AND(ABS(G8)&lt;1,ABS(H8)&lt;1),"Ties to TB","Difference – review"))</f>
        <v>No ledger lines</v>
      </c>
    </row>
    <row r="9" customFormat="false" ht="15" hidden="false" customHeight="false" outlineLevel="0" collapsed="false">
      <c r="A9" s="50" t="n">
        <v>10008</v>
      </c>
      <c r="B9" s="50" t="s">
        <v>62</v>
      </c>
      <c r="C9" s="51" t="n">
        <v>4252</v>
      </c>
      <c r="D9" s="51" t="n">
        <v>419.3753425</v>
      </c>
      <c r="E9" s="52" t="n">
        <f aca="false">SUMIF('Revenue Ledger'!$C$2:$C$4500,$A9,'Revenue Ledger'!$G$2:$G$4500)+SUMIF('COGS Ledger'!$C$2:$C$400,$A9,'COGS Ledger'!$G$2:$G$400)+SUMIF('Expense Ledger'!$C$2:$C$800,$A9,'Expense Ledger'!$G$2:$G$800)</f>
        <v>0</v>
      </c>
      <c r="F9" s="52" t="n">
        <f aca="false">SUMIF('Revenue Ledger'!$C$2:$C$4500,$A9,'Revenue Ledger'!$H$2:$H$4500)+SUMIF('COGS Ledger'!$C$2:$C$400,$A9,'COGS Ledger'!$H$2:$H$400)+SUMIF('Expense Ledger'!$C$2:$C$800,$A9,'Expense Ledger'!$H$2:$H$800)</f>
        <v>0</v>
      </c>
      <c r="G9" s="52" t="n">
        <f aca="false">E9-C9</f>
        <v>-4252</v>
      </c>
      <c r="H9" s="52" t="n">
        <f aca="false">F9-D9</f>
        <v>-419.3753425</v>
      </c>
      <c r="I9" s="50" t="str">
        <f aca="false">IF(AND(E9=0,F9=0),"No ledger lines",IF(AND(ABS(G9)&lt;1,ABS(H9)&lt;1),"Ties to TB","Difference – review"))</f>
        <v>No ledger lines</v>
      </c>
    </row>
    <row r="10" customFormat="false" ht="15" hidden="false" customHeight="false" outlineLevel="0" collapsed="false">
      <c r="A10" s="50" t="n">
        <v>10009</v>
      </c>
      <c r="B10" s="50" t="s">
        <v>63</v>
      </c>
      <c r="C10" s="51" t="n">
        <v>7667</v>
      </c>
      <c r="D10" s="51" t="n">
        <v>756.1972603</v>
      </c>
      <c r="E10" s="52" t="n">
        <f aca="false">SUMIF('Revenue Ledger'!$C$2:$C$4500,$A10,'Revenue Ledger'!$G$2:$G$4500)+SUMIF('COGS Ledger'!$C$2:$C$400,$A10,'COGS Ledger'!$G$2:$G$400)+SUMIF('Expense Ledger'!$C$2:$C$800,$A10,'Expense Ledger'!$G$2:$G$800)</f>
        <v>0</v>
      </c>
      <c r="F10" s="52" t="n">
        <f aca="false">SUMIF('Revenue Ledger'!$C$2:$C$4500,$A10,'Revenue Ledger'!$H$2:$H$4500)+SUMIF('COGS Ledger'!$C$2:$C$400,$A10,'COGS Ledger'!$H$2:$H$400)+SUMIF('Expense Ledger'!$C$2:$C$800,$A10,'Expense Ledger'!$H$2:$H$800)</f>
        <v>0</v>
      </c>
      <c r="G10" s="52" t="n">
        <f aca="false">E10-C10</f>
        <v>-7667</v>
      </c>
      <c r="H10" s="52" t="n">
        <f aca="false">F10-D10</f>
        <v>-756.1972603</v>
      </c>
      <c r="I10" s="50" t="str">
        <f aca="false">IF(AND(E10=0,F10=0),"No ledger lines",IF(AND(ABS(G10)&lt;1,ABS(H10)&lt;1),"Ties to TB","Difference – review"))</f>
        <v>No ledger lines</v>
      </c>
    </row>
    <row r="11" customFormat="false" ht="15" hidden="false" customHeight="false" outlineLevel="0" collapsed="false">
      <c r="A11" s="50" t="n">
        <v>10010</v>
      </c>
      <c r="B11" s="50" t="s">
        <v>64</v>
      </c>
      <c r="C11" s="51" t="n">
        <v>35200</v>
      </c>
      <c r="D11" s="51" t="n">
        <v>6474.97</v>
      </c>
      <c r="E11" s="52" t="n">
        <f aca="false">SUMIF('Revenue Ledger'!$C$2:$C$4500,$A11,'Revenue Ledger'!$G$2:$G$4500)+SUMIF('COGS Ledger'!$C$2:$C$400,$A11,'COGS Ledger'!$G$2:$G$400)+SUMIF('Expense Ledger'!$C$2:$C$800,$A11,'Expense Ledger'!$G$2:$G$800)</f>
        <v>0</v>
      </c>
      <c r="F11" s="52" t="n">
        <f aca="false">SUMIF('Revenue Ledger'!$C$2:$C$4500,$A11,'Revenue Ledger'!$H$2:$H$4500)+SUMIF('COGS Ledger'!$C$2:$C$400,$A11,'COGS Ledger'!$H$2:$H$400)+SUMIF('Expense Ledger'!$C$2:$C$800,$A11,'Expense Ledger'!$H$2:$H$800)</f>
        <v>0</v>
      </c>
      <c r="G11" s="52" t="n">
        <f aca="false">E11-C11</f>
        <v>-35200</v>
      </c>
      <c r="H11" s="52" t="n">
        <f aca="false">F11-D11</f>
        <v>-6474.97</v>
      </c>
      <c r="I11" s="50" t="str">
        <f aca="false">IF(AND(E11=0,F11=0),"No ledger lines",IF(AND(ABS(G11)&lt;1,ABS(H11)&lt;1),"Ties to TB","Difference – review"))</f>
        <v>No ledger lines</v>
      </c>
    </row>
    <row r="12" customFormat="false" ht="15" hidden="false" customHeight="false" outlineLevel="0" collapsed="false">
      <c r="A12" s="50" t="n">
        <v>10011</v>
      </c>
      <c r="B12" s="50" t="s">
        <v>65</v>
      </c>
      <c r="C12" s="51" t="n">
        <v>500000</v>
      </c>
      <c r="D12" s="51" t="n">
        <v>0</v>
      </c>
      <c r="E12" s="52" t="n">
        <f aca="false">SUMIF('Revenue Ledger'!$C$2:$C$4500,$A12,'Revenue Ledger'!$G$2:$G$4500)+SUMIF('COGS Ledger'!$C$2:$C$400,$A12,'COGS Ledger'!$G$2:$G$400)+SUMIF('Expense Ledger'!$C$2:$C$800,$A12,'Expense Ledger'!$G$2:$G$800)</f>
        <v>0</v>
      </c>
      <c r="F12" s="52" t="n">
        <f aca="false">SUMIF('Revenue Ledger'!$C$2:$C$4500,$A12,'Revenue Ledger'!$H$2:$H$4500)+SUMIF('COGS Ledger'!$C$2:$C$400,$A12,'COGS Ledger'!$H$2:$H$400)+SUMIF('Expense Ledger'!$C$2:$C$800,$A12,'Expense Ledger'!$H$2:$H$800)</f>
        <v>0</v>
      </c>
      <c r="G12" s="52" t="n">
        <f aca="false">E12-C12</f>
        <v>-500000</v>
      </c>
      <c r="H12" s="52" t="n">
        <f aca="false">F12-D12</f>
        <v>0</v>
      </c>
      <c r="I12" s="50" t="str">
        <f aca="false">IF(AND(E12=0,F12=0),"No ledger lines",IF(AND(ABS(G12)&lt;1,ABS(H12)&lt;1),"Ties to TB","Difference – review"))</f>
        <v>No ledger lines</v>
      </c>
    </row>
    <row r="13" customFormat="false" ht="15" hidden="false" customHeight="false" outlineLevel="0" collapsed="false">
      <c r="A13" s="50" t="n">
        <v>10012</v>
      </c>
      <c r="B13" s="50" t="s">
        <v>66</v>
      </c>
      <c r="C13" s="51" t="n">
        <v>87600</v>
      </c>
      <c r="D13" s="51" t="n">
        <v>87600</v>
      </c>
      <c r="E13" s="52" t="n">
        <f aca="false">SUMIF('Revenue Ledger'!$C$2:$C$4500,$A13,'Revenue Ledger'!$G$2:$G$4500)+SUMIF('COGS Ledger'!$C$2:$C$400,$A13,'COGS Ledger'!$G$2:$G$400)+SUMIF('Expense Ledger'!$C$2:$C$800,$A13,'Expense Ledger'!$G$2:$G$800)</f>
        <v>0</v>
      </c>
      <c r="F13" s="52" t="n">
        <f aca="false">SUMIF('Revenue Ledger'!$C$2:$C$4500,$A13,'Revenue Ledger'!$H$2:$H$4500)+SUMIF('COGS Ledger'!$C$2:$C$400,$A13,'COGS Ledger'!$H$2:$H$400)+SUMIF('Expense Ledger'!$C$2:$C$800,$A13,'Expense Ledger'!$H$2:$H$800)</f>
        <v>0</v>
      </c>
      <c r="G13" s="52" t="n">
        <f aca="false">E13-C13</f>
        <v>-87600</v>
      </c>
      <c r="H13" s="52" t="n">
        <f aca="false">F13-D13</f>
        <v>-87600</v>
      </c>
      <c r="I13" s="50" t="str">
        <f aca="false">IF(AND(E13=0,F13=0),"No ledger lines",IF(AND(ABS(G13)&lt;1,ABS(H13)&lt;1),"Ties to TB","Difference – review"))</f>
        <v>No ledger lines</v>
      </c>
    </row>
    <row r="14" customFormat="false" ht="15" hidden="false" customHeight="false" outlineLevel="0" collapsed="false">
      <c r="A14" s="50" t="n">
        <v>10013</v>
      </c>
      <c r="B14" s="50" t="s">
        <v>67</v>
      </c>
      <c r="C14" s="51" t="n">
        <v>812190</v>
      </c>
      <c r="D14" s="51" t="n">
        <v>0</v>
      </c>
      <c r="E14" s="52" t="n">
        <f aca="false">SUMIF('Revenue Ledger'!$C$2:$C$4500,$A14,'Revenue Ledger'!$G$2:$G$4500)+SUMIF('COGS Ledger'!$C$2:$C$400,$A14,'COGS Ledger'!$G$2:$G$400)+SUMIF('Expense Ledger'!$C$2:$C$800,$A14,'Expense Ledger'!$G$2:$G$800)</f>
        <v>0</v>
      </c>
      <c r="F14" s="52" t="n">
        <f aca="false">SUMIF('Revenue Ledger'!$C$2:$C$4500,$A14,'Revenue Ledger'!$H$2:$H$4500)+SUMIF('COGS Ledger'!$C$2:$C$400,$A14,'COGS Ledger'!$H$2:$H$400)+SUMIF('Expense Ledger'!$C$2:$C$800,$A14,'Expense Ledger'!$H$2:$H$800)</f>
        <v>0</v>
      </c>
      <c r="G14" s="52" t="n">
        <f aca="false">E14-C14</f>
        <v>-812190</v>
      </c>
      <c r="H14" s="52" t="n">
        <f aca="false">F14-D14</f>
        <v>0</v>
      </c>
      <c r="I14" s="50" t="str">
        <f aca="false">IF(AND(E14=0,F14=0),"No ledger lines",IF(AND(ABS(G14)&lt;1,ABS(H14)&lt;1),"Ties to TB","Difference – review"))</f>
        <v>No ledger lines</v>
      </c>
    </row>
    <row r="15" customFormat="false" ht="15" hidden="false" customHeight="false" outlineLevel="0" collapsed="false">
      <c r="A15" s="50" t="n">
        <v>10014</v>
      </c>
      <c r="B15" s="50" t="s">
        <v>68</v>
      </c>
      <c r="C15" s="51" t="n">
        <v>2407707.42</v>
      </c>
      <c r="D15" s="51" t="n">
        <v>2306088.25</v>
      </c>
      <c r="E15" s="52" t="n">
        <f aca="false">SUMIF('Revenue Ledger'!$C$2:$C$4500,$A15,'Revenue Ledger'!$G$2:$G$4500)+SUMIF('COGS Ledger'!$C$2:$C$400,$A15,'COGS Ledger'!$G$2:$G$400)+SUMIF('Expense Ledger'!$C$2:$C$800,$A15,'Expense Ledger'!$G$2:$G$800)</f>
        <v>0</v>
      </c>
      <c r="F15" s="52" t="n">
        <f aca="false">SUMIF('Revenue Ledger'!$C$2:$C$4500,$A15,'Revenue Ledger'!$H$2:$H$4500)+SUMIF('COGS Ledger'!$C$2:$C$400,$A15,'COGS Ledger'!$H$2:$H$400)+SUMIF('Expense Ledger'!$C$2:$C$800,$A15,'Expense Ledger'!$H$2:$H$800)</f>
        <v>0</v>
      </c>
      <c r="G15" s="52" t="n">
        <f aca="false">E15-C15</f>
        <v>-2407707.42</v>
      </c>
      <c r="H15" s="52" t="n">
        <f aca="false">F15-D15</f>
        <v>-2306088.25</v>
      </c>
      <c r="I15" s="50" t="str">
        <f aca="false">IF(AND(E15=0,F15=0),"No ledger lines",IF(AND(ABS(G15)&lt;1,ABS(H15)&lt;1),"Ties to TB","Difference – review"))</f>
        <v>No ledger lines</v>
      </c>
    </row>
    <row r="16" customFormat="false" ht="15" hidden="false" customHeight="false" outlineLevel="0" collapsed="false">
      <c r="A16" s="50" t="n">
        <v>10015</v>
      </c>
      <c r="B16" s="50" t="s">
        <v>69</v>
      </c>
      <c r="C16" s="51" t="n">
        <v>2938.88</v>
      </c>
      <c r="D16" s="51" t="n">
        <v>1840</v>
      </c>
      <c r="E16" s="52" t="n">
        <f aca="false">SUMIF('Revenue Ledger'!$C$2:$C$4500,$A16,'Revenue Ledger'!$G$2:$G$4500)+SUMIF('COGS Ledger'!$C$2:$C$400,$A16,'COGS Ledger'!$G$2:$G$400)+SUMIF('Expense Ledger'!$C$2:$C$800,$A16,'Expense Ledger'!$G$2:$G$800)</f>
        <v>0</v>
      </c>
      <c r="F16" s="52" t="n">
        <f aca="false">SUMIF('Revenue Ledger'!$C$2:$C$4500,$A16,'Revenue Ledger'!$H$2:$H$4500)+SUMIF('COGS Ledger'!$C$2:$C$400,$A16,'COGS Ledger'!$H$2:$H$400)+SUMIF('Expense Ledger'!$C$2:$C$800,$A16,'Expense Ledger'!$H$2:$H$800)</f>
        <v>0</v>
      </c>
      <c r="G16" s="52" t="n">
        <f aca="false">E16-C16</f>
        <v>-2938.88</v>
      </c>
      <c r="H16" s="52" t="n">
        <f aca="false">F16-D16</f>
        <v>-1840</v>
      </c>
      <c r="I16" s="50" t="str">
        <f aca="false">IF(AND(E16=0,F16=0),"No ledger lines",IF(AND(ABS(G16)&lt;1,ABS(H16)&lt;1),"Ties to TB","Difference – review"))</f>
        <v>No ledger lines</v>
      </c>
    </row>
    <row r="17" customFormat="false" ht="15" hidden="false" customHeight="false" outlineLevel="0" collapsed="false">
      <c r="A17" s="50" t="n">
        <v>10016</v>
      </c>
      <c r="B17" s="50" t="s">
        <v>70</v>
      </c>
      <c r="C17" s="51" t="n">
        <v>11108</v>
      </c>
      <c r="D17" s="51" t="n">
        <v>10510</v>
      </c>
      <c r="E17" s="52" t="n">
        <f aca="false">SUMIF('Revenue Ledger'!$C$2:$C$4500,$A17,'Revenue Ledger'!$G$2:$G$4500)+SUMIF('COGS Ledger'!$C$2:$C$400,$A17,'COGS Ledger'!$G$2:$G$400)+SUMIF('Expense Ledger'!$C$2:$C$800,$A17,'Expense Ledger'!$G$2:$G$800)</f>
        <v>0</v>
      </c>
      <c r="F17" s="52" t="n">
        <f aca="false">SUMIF('Revenue Ledger'!$C$2:$C$4500,$A17,'Revenue Ledger'!$H$2:$H$4500)+SUMIF('COGS Ledger'!$C$2:$C$400,$A17,'COGS Ledger'!$H$2:$H$400)+SUMIF('Expense Ledger'!$C$2:$C$800,$A17,'Expense Ledger'!$H$2:$H$800)</f>
        <v>0</v>
      </c>
      <c r="G17" s="52" t="n">
        <f aca="false">E17-C17</f>
        <v>-11108</v>
      </c>
      <c r="H17" s="52" t="n">
        <f aca="false">F17-D17</f>
        <v>-10510</v>
      </c>
      <c r="I17" s="50" t="str">
        <f aca="false">IF(AND(E17=0,F17=0),"No ledger lines",IF(AND(ABS(G17)&lt;1,ABS(H17)&lt;1),"Ties to TB","Difference – review"))</f>
        <v>No ledger lines</v>
      </c>
    </row>
    <row r="18" customFormat="false" ht="15" hidden="false" customHeight="false" outlineLevel="0" collapsed="false">
      <c r="A18" s="50" t="n">
        <v>10017</v>
      </c>
      <c r="B18" s="50" t="s">
        <v>71</v>
      </c>
      <c r="C18" s="51" t="n">
        <v>17989.8</v>
      </c>
      <c r="D18" s="51" t="n">
        <v>19089</v>
      </c>
      <c r="E18" s="52" t="n">
        <f aca="false">SUMIF('Revenue Ledger'!$C$2:$C$4500,$A18,'Revenue Ledger'!$G$2:$G$4500)+SUMIF('COGS Ledger'!$C$2:$C$400,$A18,'COGS Ledger'!$G$2:$G$400)+SUMIF('Expense Ledger'!$C$2:$C$800,$A18,'Expense Ledger'!$G$2:$G$800)</f>
        <v>0</v>
      </c>
      <c r="F18" s="52" t="n">
        <f aca="false">SUMIF('Revenue Ledger'!$C$2:$C$4500,$A18,'Revenue Ledger'!$H$2:$H$4500)+SUMIF('COGS Ledger'!$C$2:$C$400,$A18,'COGS Ledger'!$H$2:$H$400)+SUMIF('Expense Ledger'!$C$2:$C$800,$A18,'Expense Ledger'!$H$2:$H$800)</f>
        <v>0</v>
      </c>
      <c r="G18" s="52" t="n">
        <f aca="false">E18-C18</f>
        <v>-17989.8</v>
      </c>
      <c r="H18" s="52" t="n">
        <f aca="false">F18-D18</f>
        <v>-19089</v>
      </c>
      <c r="I18" s="50" t="str">
        <f aca="false">IF(AND(E18=0,F18=0),"No ledger lines",IF(AND(ABS(G18)&lt;1,ABS(H18)&lt;1),"Ties to TB","Difference – review"))</f>
        <v>No ledger lines</v>
      </c>
    </row>
    <row r="19" customFormat="false" ht="15" hidden="false" customHeight="false" outlineLevel="0" collapsed="false">
      <c r="A19" s="50" t="n">
        <v>10018</v>
      </c>
      <c r="B19" s="50" t="s">
        <v>72</v>
      </c>
      <c r="C19" s="51" t="n">
        <v>1995411.84</v>
      </c>
      <c r="D19" s="51" t="n">
        <v>19145</v>
      </c>
      <c r="E19" s="52" t="n">
        <f aca="false">SUMIF('Revenue Ledger'!$C$2:$C$4500,$A19,'Revenue Ledger'!$G$2:$G$4500)+SUMIF('COGS Ledger'!$C$2:$C$400,$A19,'COGS Ledger'!$G$2:$G$400)+SUMIF('Expense Ledger'!$C$2:$C$800,$A19,'Expense Ledger'!$G$2:$G$800)</f>
        <v>0</v>
      </c>
      <c r="F19" s="52" t="n">
        <f aca="false">SUMIF('Revenue Ledger'!$C$2:$C$4500,$A19,'Revenue Ledger'!$H$2:$H$4500)+SUMIF('COGS Ledger'!$C$2:$C$400,$A19,'COGS Ledger'!$H$2:$H$400)+SUMIF('Expense Ledger'!$C$2:$C$800,$A19,'Expense Ledger'!$H$2:$H$800)</f>
        <v>0</v>
      </c>
      <c r="G19" s="52" t="n">
        <f aca="false">E19-C19</f>
        <v>-1995411.84</v>
      </c>
      <c r="H19" s="52" t="n">
        <f aca="false">F19-D19</f>
        <v>-19145</v>
      </c>
      <c r="I19" s="50" t="str">
        <f aca="false">IF(AND(E19=0,F19=0),"No ledger lines",IF(AND(ABS(G19)&lt;1,ABS(H19)&lt;1),"Ties to TB","Difference – review"))</f>
        <v>No ledger lines</v>
      </c>
    </row>
    <row r="20" customFormat="false" ht="15" hidden="false" customHeight="false" outlineLevel="0" collapsed="false">
      <c r="A20" s="50" t="n">
        <v>10019</v>
      </c>
      <c r="B20" s="50" t="s">
        <v>73</v>
      </c>
      <c r="C20" s="51" t="n">
        <v>12904</v>
      </c>
      <c r="D20" s="51" t="n">
        <v>0</v>
      </c>
      <c r="E20" s="52" t="n">
        <f aca="false">SUMIF('Revenue Ledger'!$C$2:$C$4500,$A20,'Revenue Ledger'!$G$2:$G$4500)+SUMIF('COGS Ledger'!$C$2:$C$400,$A20,'COGS Ledger'!$G$2:$G$400)+SUMIF('Expense Ledger'!$C$2:$C$800,$A20,'Expense Ledger'!$G$2:$G$800)</f>
        <v>0</v>
      </c>
      <c r="F20" s="52" t="n">
        <f aca="false">SUMIF('Revenue Ledger'!$C$2:$C$4500,$A20,'Revenue Ledger'!$H$2:$H$4500)+SUMIF('COGS Ledger'!$C$2:$C$400,$A20,'COGS Ledger'!$H$2:$H$400)+SUMIF('Expense Ledger'!$C$2:$C$800,$A20,'Expense Ledger'!$H$2:$H$800)</f>
        <v>0</v>
      </c>
      <c r="G20" s="52" t="n">
        <f aca="false">E20-C20</f>
        <v>-12904</v>
      </c>
      <c r="H20" s="52" t="n">
        <f aca="false">F20-D20</f>
        <v>0</v>
      </c>
      <c r="I20" s="50" t="str">
        <f aca="false">IF(AND(E20=0,F20=0),"No ledger lines",IF(AND(ABS(G20)&lt;1,ABS(H20)&lt;1),"Ties to TB","Difference – review"))</f>
        <v>No ledger lines</v>
      </c>
    </row>
    <row r="21" customFormat="false" ht="15" hidden="false" customHeight="false" outlineLevel="0" collapsed="false">
      <c r="A21" s="50" t="n">
        <v>10020</v>
      </c>
      <c r="B21" s="50" t="s">
        <v>74</v>
      </c>
      <c r="C21" s="51" t="n">
        <v>8000.4</v>
      </c>
      <c r="D21" s="51" t="n">
        <v>5679.01</v>
      </c>
      <c r="E21" s="52" t="n">
        <f aca="false">SUMIF('Revenue Ledger'!$C$2:$C$4500,$A21,'Revenue Ledger'!$G$2:$G$4500)+SUMIF('COGS Ledger'!$C$2:$C$400,$A21,'COGS Ledger'!$G$2:$G$400)+SUMIF('Expense Ledger'!$C$2:$C$800,$A21,'Expense Ledger'!$G$2:$G$800)</f>
        <v>0</v>
      </c>
      <c r="F21" s="52" t="n">
        <f aca="false">SUMIF('Revenue Ledger'!$C$2:$C$4500,$A21,'Revenue Ledger'!$H$2:$H$4500)+SUMIF('COGS Ledger'!$C$2:$C$400,$A21,'COGS Ledger'!$H$2:$H$400)+SUMIF('Expense Ledger'!$C$2:$C$800,$A21,'Expense Ledger'!$H$2:$H$800)</f>
        <v>0</v>
      </c>
      <c r="G21" s="52" t="n">
        <f aca="false">E21-C21</f>
        <v>-8000.4</v>
      </c>
      <c r="H21" s="52" t="n">
        <f aca="false">F21-D21</f>
        <v>-5679.01</v>
      </c>
      <c r="I21" s="50" t="str">
        <f aca="false">IF(AND(E21=0,F21=0),"No ledger lines",IF(AND(ABS(G21)&lt;1,ABS(H21)&lt;1),"Ties to TB","Difference – review"))</f>
        <v>No ledger lines</v>
      </c>
    </row>
    <row r="22" customFormat="false" ht="15" hidden="false" customHeight="false" outlineLevel="0" collapsed="false">
      <c r="A22" s="50" t="n">
        <v>10021</v>
      </c>
      <c r="B22" s="50" t="s">
        <v>75</v>
      </c>
      <c r="C22" s="51" t="n">
        <v>31195.39</v>
      </c>
      <c r="D22" s="51" t="n">
        <v>6990</v>
      </c>
      <c r="E22" s="52" t="n">
        <f aca="false">SUMIF('Revenue Ledger'!$C$2:$C$4500,$A22,'Revenue Ledger'!$G$2:$G$4500)+SUMIF('COGS Ledger'!$C$2:$C$400,$A22,'COGS Ledger'!$G$2:$G$400)+SUMIF('Expense Ledger'!$C$2:$C$800,$A22,'Expense Ledger'!$G$2:$G$800)</f>
        <v>0</v>
      </c>
      <c r="F22" s="52" t="n">
        <f aca="false">SUMIF('Revenue Ledger'!$C$2:$C$4500,$A22,'Revenue Ledger'!$H$2:$H$4500)+SUMIF('COGS Ledger'!$C$2:$C$400,$A22,'COGS Ledger'!$H$2:$H$400)+SUMIF('Expense Ledger'!$C$2:$C$800,$A22,'Expense Ledger'!$H$2:$H$800)</f>
        <v>0</v>
      </c>
      <c r="G22" s="52" t="n">
        <f aca="false">E22-C22</f>
        <v>-31195.39</v>
      </c>
      <c r="H22" s="52" t="n">
        <f aca="false">F22-D22</f>
        <v>-6990</v>
      </c>
      <c r="I22" s="50" t="str">
        <f aca="false">IF(AND(E22=0,F22=0),"No ledger lines",IF(AND(ABS(G22)&lt;1,ABS(H22)&lt;1),"Ties to TB","Difference – review"))</f>
        <v>No ledger lines</v>
      </c>
    </row>
    <row r="23" customFormat="false" ht="15" hidden="false" customHeight="false" outlineLevel="0" collapsed="false">
      <c r="A23" s="50" t="n">
        <v>10022</v>
      </c>
      <c r="B23" s="50" t="s">
        <v>76</v>
      </c>
      <c r="C23" s="51" t="n">
        <v>777.5</v>
      </c>
      <c r="D23" s="51" t="n">
        <v>0</v>
      </c>
      <c r="E23" s="52" t="n">
        <f aca="false">SUMIF('Revenue Ledger'!$C$2:$C$4500,$A23,'Revenue Ledger'!$G$2:$G$4500)+SUMIF('COGS Ledger'!$C$2:$C$400,$A23,'COGS Ledger'!$G$2:$G$400)+SUMIF('Expense Ledger'!$C$2:$C$800,$A23,'Expense Ledger'!$G$2:$G$800)</f>
        <v>0</v>
      </c>
      <c r="F23" s="52" t="n">
        <f aca="false">SUMIF('Revenue Ledger'!$C$2:$C$4500,$A23,'Revenue Ledger'!$H$2:$H$4500)+SUMIF('COGS Ledger'!$C$2:$C$400,$A23,'COGS Ledger'!$H$2:$H$400)+SUMIF('Expense Ledger'!$C$2:$C$800,$A23,'Expense Ledger'!$H$2:$H$800)</f>
        <v>0</v>
      </c>
      <c r="G23" s="52" t="n">
        <f aca="false">E23-C23</f>
        <v>-777.5</v>
      </c>
      <c r="H23" s="52" t="n">
        <f aca="false">F23-D23</f>
        <v>0</v>
      </c>
      <c r="I23" s="50" t="str">
        <f aca="false">IF(AND(E23=0,F23=0),"No ledger lines",IF(AND(ABS(G23)&lt;1,ABS(H23)&lt;1),"Ties to TB","Difference – review"))</f>
        <v>No ledger lines</v>
      </c>
    </row>
    <row r="24" customFormat="false" ht="15" hidden="false" customHeight="false" outlineLevel="0" collapsed="false">
      <c r="A24" s="50" t="n">
        <v>10023</v>
      </c>
      <c r="B24" s="50" t="s">
        <v>77</v>
      </c>
      <c r="C24" s="51" t="n">
        <v>2988.88</v>
      </c>
      <c r="D24" s="51" t="n">
        <v>3117.15</v>
      </c>
      <c r="E24" s="52" t="n">
        <f aca="false">SUMIF('Revenue Ledger'!$C$2:$C$4500,$A24,'Revenue Ledger'!$G$2:$G$4500)+SUMIF('COGS Ledger'!$C$2:$C$400,$A24,'COGS Ledger'!$G$2:$G$400)+SUMIF('Expense Ledger'!$C$2:$C$800,$A24,'Expense Ledger'!$G$2:$G$800)</f>
        <v>0</v>
      </c>
      <c r="F24" s="52" t="n">
        <f aca="false">SUMIF('Revenue Ledger'!$C$2:$C$4500,$A24,'Revenue Ledger'!$H$2:$H$4500)+SUMIF('COGS Ledger'!$C$2:$C$400,$A24,'COGS Ledger'!$H$2:$H$400)+SUMIF('Expense Ledger'!$C$2:$C$800,$A24,'Expense Ledger'!$H$2:$H$800)</f>
        <v>0</v>
      </c>
      <c r="G24" s="52" t="n">
        <f aca="false">E24-C24</f>
        <v>-2988.88</v>
      </c>
      <c r="H24" s="52" t="n">
        <f aca="false">F24-D24</f>
        <v>-3117.15</v>
      </c>
      <c r="I24" s="50" t="str">
        <f aca="false">IF(AND(E24=0,F24=0),"No ledger lines",IF(AND(ABS(G24)&lt;1,ABS(H24)&lt;1),"Ties to TB","Difference – review"))</f>
        <v>No ledger lines</v>
      </c>
    </row>
    <row r="25" customFormat="false" ht="15" hidden="false" customHeight="false" outlineLevel="0" collapsed="false">
      <c r="A25" s="50" t="n">
        <v>10024</v>
      </c>
      <c r="B25" s="50" t="s">
        <v>78</v>
      </c>
      <c r="C25" s="51" t="n">
        <v>2500</v>
      </c>
      <c r="D25" s="51" t="n">
        <v>5000</v>
      </c>
      <c r="E25" s="52" t="n">
        <f aca="false">SUMIF('Revenue Ledger'!$C$2:$C$4500,$A25,'Revenue Ledger'!$G$2:$G$4500)+SUMIF('COGS Ledger'!$C$2:$C$400,$A25,'COGS Ledger'!$G$2:$G$400)+SUMIF('Expense Ledger'!$C$2:$C$800,$A25,'Expense Ledger'!$G$2:$G$800)</f>
        <v>0</v>
      </c>
      <c r="F25" s="52" t="n">
        <f aca="false">SUMIF('Revenue Ledger'!$C$2:$C$4500,$A25,'Revenue Ledger'!$H$2:$H$4500)+SUMIF('COGS Ledger'!$C$2:$C$400,$A25,'COGS Ledger'!$H$2:$H$400)+SUMIF('Expense Ledger'!$C$2:$C$800,$A25,'Expense Ledger'!$H$2:$H$800)</f>
        <v>0</v>
      </c>
      <c r="G25" s="52" t="n">
        <f aca="false">E25-C25</f>
        <v>-2500</v>
      </c>
      <c r="H25" s="52" t="n">
        <f aca="false">F25-D25</f>
        <v>-5000</v>
      </c>
      <c r="I25" s="50" t="str">
        <f aca="false">IF(AND(E25=0,F25=0),"No ledger lines",IF(AND(ABS(G25)&lt;1,ABS(H25)&lt;1),"Ties to TB","Difference – review"))</f>
        <v>No ledger lines</v>
      </c>
    </row>
    <row r="26" customFormat="false" ht="15" hidden="false" customHeight="false" outlineLevel="0" collapsed="false">
      <c r="A26" s="50" t="n">
        <v>10025</v>
      </c>
      <c r="B26" s="50" t="s">
        <v>79</v>
      </c>
      <c r="C26" s="51" t="n">
        <v>2500</v>
      </c>
      <c r="D26" s="51" t="n">
        <v>5500</v>
      </c>
      <c r="E26" s="52" t="n">
        <f aca="false">SUMIF('Revenue Ledger'!$C$2:$C$4500,$A26,'Revenue Ledger'!$G$2:$G$4500)+SUMIF('COGS Ledger'!$C$2:$C$400,$A26,'COGS Ledger'!$G$2:$G$400)+SUMIF('Expense Ledger'!$C$2:$C$800,$A26,'Expense Ledger'!$G$2:$G$800)</f>
        <v>0</v>
      </c>
      <c r="F26" s="52" t="n">
        <f aca="false">SUMIF('Revenue Ledger'!$C$2:$C$4500,$A26,'Revenue Ledger'!$H$2:$H$4500)+SUMIF('COGS Ledger'!$C$2:$C$400,$A26,'COGS Ledger'!$H$2:$H$400)+SUMIF('Expense Ledger'!$C$2:$C$800,$A26,'Expense Ledger'!$H$2:$H$800)</f>
        <v>0</v>
      </c>
      <c r="G26" s="52" t="n">
        <f aca="false">E26-C26</f>
        <v>-2500</v>
      </c>
      <c r="H26" s="52" t="n">
        <f aca="false">F26-D26</f>
        <v>-5500</v>
      </c>
      <c r="I26" s="50" t="str">
        <f aca="false">IF(AND(E26=0,F26=0),"No ledger lines",IF(AND(ABS(G26)&lt;1,ABS(H26)&lt;1),"Ties to TB","Difference – review"))</f>
        <v>No ledger lines</v>
      </c>
    </row>
    <row r="27" customFormat="false" ht="15" hidden="false" customHeight="false" outlineLevel="0" collapsed="false">
      <c r="A27" s="50" t="n">
        <v>10026</v>
      </c>
      <c r="B27" s="50" t="s">
        <v>80</v>
      </c>
      <c r="C27" s="51" t="n">
        <v>41057.81</v>
      </c>
      <c r="D27" s="51" t="n">
        <v>29874.41</v>
      </c>
      <c r="E27" s="52" t="n">
        <f aca="false">SUMIF('Revenue Ledger'!$C$2:$C$4500,$A27,'Revenue Ledger'!$G$2:$G$4500)+SUMIF('COGS Ledger'!$C$2:$C$400,$A27,'COGS Ledger'!$G$2:$G$400)+SUMIF('Expense Ledger'!$C$2:$C$800,$A27,'Expense Ledger'!$G$2:$G$800)</f>
        <v>0</v>
      </c>
      <c r="F27" s="52" t="n">
        <f aca="false">SUMIF('Revenue Ledger'!$C$2:$C$4500,$A27,'Revenue Ledger'!$H$2:$H$4500)+SUMIF('COGS Ledger'!$C$2:$C$400,$A27,'COGS Ledger'!$H$2:$H$400)+SUMIF('Expense Ledger'!$C$2:$C$800,$A27,'Expense Ledger'!$H$2:$H$800)</f>
        <v>0</v>
      </c>
      <c r="G27" s="52" t="n">
        <f aca="false">E27-C27</f>
        <v>-41057.81</v>
      </c>
      <c r="H27" s="52" t="n">
        <f aca="false">F27-D27</f>
        <v>-29874.41</v>
      </c>
      <c r="I27" s="50" t="str">
        <f aca="false">IF(AND(E27=0,F27=0),"No ledger lines",IF(AND(ABS(G27)&lt;1,ABS(H27)&lt;1),"Ties to TB","Difference – review"))</f>
        <v>No ledger lines</v>
      </c>
    </row>
    <row r="28" customFormat="false" ht="15" hidden="false" customHeight="false" outlineLevel="0" collapsed="false">
      <c r="A28" s="50" t="n">
        <v>10027</v>
      </c>
      <c r="B28" s="50" t="s">
        <v>81</v>
      </c>
      <c r="C28" s="51" t="n">
        <v>0</v>
      </c>
      <c r="D28" s="51" t="n">
        <v>2990</v>
      </c>
      <c r="E28" s="52" t="n">
        <f aca="false">SUMIF('Revenue Ledger'!$C$2:$C$4500,$A28,'Revenue Ledger'!$G$2:$G$4500)+SUMIF('COGS Ledger'!$C$2:$C$400,$A28,'COGS Ledger'!$G$2:$G$400)+SUMIF('Expense Ledger'!$C$2:$C$800,$A28,'Expense Ledger'!$G$2:$G$800)</f>
        <v>0</v>
      </c>
      <c r="F28" s="52" t="n">
        <f aca="false">SUMIF('Revenue Ledger'!$C$2:$C$4500,$A28,'Revenue Ledger'!$H$2:$H$4500)+SUMIF('COGS Ledger'!$C$2:$C$400,$A28,'COGS Ledger'!$H$2:$H$400)+SUMIF('Expense Ledger'!$C$2:$C$800,$A28,'Expense Ledger'!$H$2:$H$800)</f>
        <v>0</v>
      </c>
      <c r="G28" s="52" t="n">
        <f aca="false">E28-C28</f>
        <v>0</v>
      </c>
      <c r="H28" s="52" t="n">
        <f aca="false">F28-D28</f>
        <v>-2990</v>
      </c>
      <c r="I28" s="50" t="str">
        <f aca="false">IF(AND(E28=0,F28=0),"No ledger lines",IF(AND(ABS(G28)&lt;1,ABS(H28)&lt;1),"Ties to TB","Difference – review"))</f>
        <v>No ledger lines</v>
      </c>
    </row>
    <row r="29" customFormat="false" ht="15" hidden="false" customHeight="false" outlineLevel="0" collapsed="false">
      <c r="A29" s="50" t="n">
        <v>10028</v>
      </c>
      <c r="B29" s="50" t="s">
        <v>82</v>
      </c>
      <c r="C29" s="51" t="n">
        <v>27620.32</v>
      </c>
      <c r="D29" s="51" t="n">
        <v>27620.32</v>
      </c>
      <c r="E29" s="52" t="n">
        <f aca="false">SUMIF('Revenue Ledger'!$C$2:$C$4500,$A29,'Revenue Ledger'!$G$2:$G$4500)+SUMIF('COGS Ledger'!$C$2:$C$400,$A29,'COGS Ledger'!$G$2:$G$400)+SUMIF('Expense Ledger'!$C$2:$C$800,$A29,'Expense Ledger'!$G$2:$G$800)</f>
        <v>0</v>
      </c>
      <c r="F29" s="52" t="n">
        <f aca="false">SUMIF('Revenue Ledger'!$C$2:$C$4500,$A29,'Revenue Ledger'!$H$2:$H$4500)+SUMIF('COGS Ledger'!$C$2:$C$400,$A29,'COGS Ledger'!$H$2:$H$400)+SUMIF('Expense Ledger'!$C$2:$C$800,$A29,'Expense Ledger'!$H$2:$H$800)</f>
        <v>0</v>
      </c>
      <c r="G29" s="52" t="n">
        <f aca="false">E29-C29</f>
        <v>-27620.32</v>
      </c>
      <c r="H29" s="52" t="n">
        <f aca="false">F29-D29</f>
        <v>-27620.32</v>
      </c>
      <c r="I29" s="50" t="str">
        <f aca="false">IF(AND(E29=0,F29=0),"No ledger lines",IF(AND(ABS(G29)&lt;1,ABS(H29)&lt;1),"Ties to TB","Difference – review"))</f>
        <v>No ledger lines</v>
      </c>
    </row>
    <row r="30" customFormat="false" ht="15" hidden="false" customHeight="false" outlineLevel="0" collapsed="false">
      <c r="A30" s="50" t="n">
        <v>10029</v>
      </c>
      <c r="B30" s="50" t="s">
        <v>83</v>
      </c>
      <c r="C30" s="51" t="n">
        <v>0</v>
      </c>
      <c r="D30" s="51" t="n">
        <v>1312.5</v>
      </c>
      <c r="E30" s="52" t="n">
        <f aca="false">SUMIF('Revenue Ledger'!$C$2:$C$4500,$A30,'Revenue Ledger'!$G$2:$G$4500)+SUMIF('COGS Ledger'!$C$2:$C$400,$A30,'COGS Ledger'!$G$2:$G$400)+SUMIF('Expense Ledger'!$C$2:$C$800,$A30,'Expense Ledger'!$G$2:$G$800)</f>
        <v>0</v>
      </c>
      <c r="F30" s="52" t="n">
        <f aca="false">SUMIF('Revenue Ledger'!$C$2:$C$4500,$A30,'Revenue Ledger'!$H$2:$H$4500)+SUMIF('COGS Ledger'!$C$2:$C$400,$A30,'COGS Ledger'!$H$2:$H$400)+SUMIF('Expense Ledger'!$C$2:$C$800,$A30,'Expense Ledger'!$H$2:$H$800)</f>
        <v>0</v>
      </c>
      <c r="G30" s="52" t="n">
        <f aca="false">E30-C30</f>
        <v>0</v>
      </c>
      <c r="H30" s="52" t="n">
        <f aca="false">F30-D30</f>
        <v>-1312.5</v>
      </c>
      <c r="I30" s="50" t="str">
        <f aca="false">IF(AND(E30=0,F30=0),"No ledger lines",IF(AND(ABS(G30)&lt;1,ABS(H30)&lt;1),"Ties to TB","Difference – review"))</f>
        <v>No ledger lines</v>
      </c>
    </row>
    <row r="31" customFormat="false" ht="15" hidden="false" customHeight="false" outlineLevel="0" collapsed="false">
      <c r="A31" s="50" t="n">
        <v>10030</v>
      </c>
      <c r="B31" s="50" t="s">
        <v>84</v>
      </c>
      <c r="C31" s="51" t="n">
        <v>1889437.5</v>
      </c>
      <c r="D31" s="51" t="n">
        <v>2426613.11</v>
      </c>
      <c r="E31" s="52" t="n">
        <f aca="false">SUMIF('Revenue Ledger'!$C$2:$C$4500,$A31,'Revenue Ledger'!$G$2:$G$4500)+SUMIF('COGS Ledger'!$C$2:$C$400,$A31,'COGS Ledger'!$G$2:$G$400)+SUMIF('Expense Ledger'!$C$2:$C$800,$A31,'Expense Ledger'!$G$2:$G$800)</f>
        <v>0</v>
      </c>
      <c r="F31" s="52" t="n">
        <f aca="false">SUMIF('Revenue Ledger'!$C$2:$C$4500,$A31,'Revenue Ledger'!$H$2:$H$4500)+SUMIF('COGS Ledger'!$C$2:$C$400,$A31,'COGS Ledger'!$H$2:$H$400)+SUMIF('Expense Ledger'!$C$2:$C$800,$A31,'Expense Ledger'!$H$2:$H$800)</f>
        <v>0</v>
      </c>
      <c r="G31" s="52" t="n">
        <f aca="false">E31-C31</f>
        <v>-1889437.5</v>
      </c>
      <c r="H31" s="52" t="n">
        <f aca="false">F31-D31</f>
        <v>-2426613.11</v>
      </c>
      <c r="I31" s="50" t="str">
        <f aca="false">IF(AND(E31=0,F31=0),"No ledger lines",IF(AND(ABS(G31)&lt;1,ABS(H31)&lt;1),"Ties to TB","Difference – review"))</f>
        <v>No ledger lines</v>
      </c>
    </row>
    <row r="32" customFormat="false" ht="15" hidden="false" customHeight="false" outlineLevel="0" collapsed="false">
      <c r="A32" s="50" t="n">
        <v>10031</v>
      </c>
      <c r="B32" s="50" t="s">
        <v>85</v>
      </c>
      <c r="C32" s="51" t="n">
        <v>0</v>
      </c>
      <c r="D32" s="51" t="n">
        <v>9339</v>
      </c>
      <c r="E32" s="52" t="n">
        <f aca="false">SUMIF('Revenue Ledger'!$C$2:$C$4500,$A32,'Revenue Ledger'!$G$2:$G$4500)+SUMIF('COGS Ledger'!$C$2:$C$400,$A32,'COGS Ledger'!$G$2:$G$400)+SUMIF('Expense Ledger'!$C$2:$C$800,$A32,'Expense Ledger'!$G$2:$G$800)</f>
        <v>0</v>
      </c>
      <c r="F32" s="52" t="n">
        <f aca="false">SUMIF('Revenue Ledger'!$C$2:$C$4500,$A32,'Revenue Ledger'!$H$2:$H$4500)+SUMIF('COGS Ledger'!$C$2:$C$400,$A32,'COGS Ledger'!$H$2:$H$400)+SUMIF('Expense Ledger'!$C$2:$C$800,$A32,'Expense Ledger'!$H$2:$H$800)</f>
        <v>0</v>
      </c>
      <c r="G32" s="52" t="n">
        <f aca="false">E32-C32</f>
        <v>0</v>
      </c>
      <c r="H32" s="52" t="n">
        <f aca="false">F32-D32</f>
        <v>-9339</v>
      </c>
      <c r="I32" s="50" t="str">
        <f aca="false">IF(AND(E32=0,F32=0),"No ledger lines",IF(AND(ABS(G32)&lt;1,ABS(H32)&lt;1),"Ties to TB","Difference – review"))</f>
        <v>No ledger lines</v>
      </c>
    </row>
    <row r="33" customFormat="false" ht="15" hidden="false" customHeight="false" outlineLevel="0" collapsed="false">
      <c r="A33" s="50" t="n">
        <v>10032</v>
      </c>
      <c r="B33" s="50" t="s">
        <v>86</v>
      </c>
      <c r="C33" s="51" t="n">
        <v>450</v>
      </c>
      <c r="D33" s="51" t="n">
        <v>12577</v>
      </c>
      <c r="E33" s="52" t="n">
        <f aca="false">SUMIF('Revenue Ledger'!$C$2:$C$4500,$A33,'Revenue Ledger'!$G$2:$G$4500)+SUMIF('COGS Ledger'!$C$2:$C$400,$A33,'COGS Ledger'!$G$2:$G$400)+SUMIF('Expense Ledger'!$C$2:$C$800,$A33,'Expense Ledger'!$G$2:$G$800)</f>
        <v>0</v>
      </c>
      <c r="F33" s="52" t="n">
        <f aca="false">SUMIF('Revenue Ledger'!$C$2:$C$4500,$A33,'Revenue Ledger'!$H$2:$H$4500)+SUMIF('COGS Ledger'!$C$2:$C$400,$A33,'COGS Ledger'!$H$2:$H$400)+SUMIF('Expense Ledger'!$C$2:$C$800,$A33,'Expense Ledger'!$H$2:$H$800)</f>
        <v>0</v>
      </c>
      <c r="G33" s="52" t="n">
        <f aca="false">E33-C33</f>
        <v>-450</v>
      </c>
      <c r="H33" s="52" t="n">
        <f aca="false">F33-D33</f>
        <v>-12577</v>
      </c>
      <c r="I33" s="50" t="str">
        <f aca="false">IF(AND(E33=0,F33=0),"No ledger lines",IF(AND(ABS(G33)&lt;1,ABS(H33)&lt;1),"Ties to TB","Difference – review"))</f>
        <v>No ledger lines</v>
      </c>
    </row>
    <row r="34" customFormat="false" ht="15" hidden="false" customHeight="false" outlineLevel="0" collapsed="false">
      <c r="A34" s="50" t="n">
        <v>10033</v>
      </c>
      <c r="B34" s="50" t="s">
        <v>87</v>
      </c>
      <c r="C34" s="51" t="n">
        <v>36025.9</v>
      </c>
      <c r="D34" s="51" t="n">
        <v>63973.55</v>
      </c>
      <c r="E34" s="52" t="n">
        <f aca="false">SUMIF('Revenue Ledger'!$C$2:$C$4500,$A34,'Revenue Ledger'!$G$2:$G$4500)+SUMIF('COGS Ledger'!$C$2:$C$400,$A34,'COGS Ledger'!$G$2:$G$400)+SUMIF('Expense Ledger'!$C$2:$C$800,$A34,'Expense Ledger'!$G$2:$G$800)</f>
        <v>0</v>
      </c>
      <c r="F34" s="52" t="n">
        <f aca="false">SUMIF('Revenue Ledger'!$C$2:$C$4500,$A34,'Revenue Ledger'!$H$2:$H$4500)+SUMIF('COGS Ledger'!$C$2:$C$400,$A34,'COGS Ledger'!$H$2:$H$400)+SUMIF('Expense Ledger'!$C$2:$C$800,$A34,'Expense Ledger'!$H$2:$H$800)</f>
        <v>0</v>
      </c>
      <c r="G34" s="52" t="n">
        <f aca="false">E34-C34</f>
        <v>-36025.9</v>
      </c>
      <c r="H34" s="52" t="n">
        <f aca="false">F34-D34</f>
        <v>-63973.55</v>
      </c>
      <c r="I34" s="50" t="str">
        <f aca="false">IF(AND(E34=0,F34=0),"No ledger lines",IF(AND(ABS(G34)&lt;1,ABS(H34)&lt;1),"Ties to TB","Difference – review"))</f>
        <v>No ledger lines</v>
      </c>
    </row>
    <row r="35" customFormat="false" ht="15" hidden="false" customHeight="false" outlineLevel="0" collapsed="false">
      <c r="A35" s="50" t="n">
        <v>10034</v>
      </c>
      <c r="B35" s="50" t="s">
        <v>88</v>
      </c>
      <c r="C35" s="51" t="n">
        <v>226230</v>
      </c>
      <c r="D35" s="51" t="n">
        <v>246339</v>
      </c>
      <c r="E35" s="52" t="n">
        <f aca="false">SUMIF('Revenue Ledger'!$C$2:$C$4500,$A35,'Revenue Ledger'!$G$2:$G$4500)+SUMIF('COGS Ledger'!$C$2:$C$400,$A35,'COGS Ledger'!$G$2:$G$400)+SUMIF('Expense Ledger'!$C$2:$C$800,$A35,'Expense Ledger'!$G$2:$G$800)</f>
        <v>0</v>
      </c>
      <c r="F35" s="52" t="n">
        <f aca="false">SUMIF('Revenue Ledger'!$C$2:$C$4500,$A35,'Revenue Ledger'!$H$2:$H$4500)+SUMIF('COGS Ledger'!$C$2:$C$400,$A35,'COGS Ledger'!$H$2:$H$400)+SUMIF('Expense Ledger'!$C$2:$C$800,$A35,'Expense Ledger'!$H$2:$H$800)</f>
        <v>0</v>
      </c>
      <c r="G35" s="52" t="n">
        <f aca="false">E35-C35</f>
        <v>-226230</v>
      </c>
      <c r="H35" s="52" t="n">
        <f aca="false">F35-D35</f>
        <v>-246339</v>
      </c>
      <c r="I35" s="50" t="str">
        <f aca="false">IF(AND(E35=0,F35=0),"No ledger lines",IF(AND(ABS(G35)&lt;1,ABS(H35)&lt;1),"Ties to TB","Difference – review"))</f>
        <v>No ledger lines</v>
      </c>
    </row>
    <row r="36" customFormat="false" ht="15" hidden="false" customHeight="false" outlineLevel="0" collapsed="false">
      <c r="A36" s="50" t="n">
        <v>10035</v>
      </c>
      <c r="B36" s="50" t="s">
        <v>89</v>
      </c>
      <c r="C36" s="51" t="n">
        <v>6935.3</v>
      </c>
      <c r="D36" s="51" t="n">
        <v>6935.31</v>
      </c>
      <c r="E36" s="52" t="n">
        <f aca="false">SUMIF('Revenue Ledger'!$C$2:$C$4500,$A36,'Revenue Ledger'!$G$2:$G$4500)+SUMIF('COGS Ledger'!$C$2:$C$400,$A36,'COGS Ledger'!$G$2:$G$400)+SUMIF('Expense Ledger'!$C$2:$C$800,$A36,'Expense Ledger'!$G$2:$G$800)</f>
        <v>0</v>
      </c>
      <c r="F36" s="52" t="n">
        <f aca="false">SUMIF('Revenue Ledger'!$C$2:$C$4500,$A36,'Revenue Ledger'!$H$2:$H$4500)+SUMIF('COGS Ledger'!$C$2:$C$400,$A36,'COGS Ledger'!$H$2:$H$400)+SUMIF('Expense Ledger'!$C$2:$C$800,$A36,'Expense Ledger'!$H$2:$H$800)</f>
        <v>0</v>
      </c>
      <c r="G36" s="52" t="n">
        <f aca="false">E36-C36</f>
        <v>-6935.3</v>
      </c>
      <c r="H36" s="52" t="n">
        <f aca="false">F36-D36</f>
        <v>-6935.31</v>
      </c>
      <c r="I36" s="50" t="str">
        <f aca="false">IF(AND(E36=0,F36=0),"No ledger lines",IF(AND(ABS(G36)&lt;1,ABS(H36)&lt;1),"Ties to TB","Difference – review"))</f>
        <v>No ledger lines</v>
      </c>
    </row>
    <row r="37" customFormat="false" ht="15" hidden="false" customHeight="false" outlineLevel="0" collapsed="false">
      <c r="A37" s="50" t="n">
        <v>10036</v>
      </c>
      <c r="B37" s="50" t="s">
        <v>90</v>
      </c>
      <c r="C37" s="51" t="n">
        <v>1283388</v>
      </c>
      <c r="D37" s="51" t="n">
        <v>1343568.5</v>
      </c>
      <c r="E37" s="52" t="n">
        <f aca="false">SUMIF('Revenue Ledger'!$C$2:$C$4500,$A37,'Revenue Ledger'!$G$2:$G$4500)+SUMIF('COGS Ledger'!$C$2:$C$400,$A37,'COGS Ledger'!$G$2:$G$400)+SUMIF('Expense Ledger'!$C$2:$C$800,$A37,'Expense Ledger'!$G$2:$G$800)</f>
        <v>0</v>
      </c>
      <c r="F37" s="52" t="n">
        <f aca="false">SUMIF('Revenue Ledger'!$C$2:$C$4500,$A37,'Revenue Ledger'!$H$2:$H$4500)+SUMIF('COGS Ledger'!$C$2:$C$400,$A37,'COGS Ledger'!$H$2:$H$400)+SUMIF('Expense Ledger'!$C$2:$C$800,$A37,'Expense Ledger'!$H$2:$H$800)</f>
        <v>0</v>
      </c>
      <c r="G37" s="52" t="n">
        <f aca="false">E37-C37</f>
        <v>-1283388</v>
      </c>
      <c r="H37" s="52" t="n">
        <f aca="false">F37-D37</f>
        <v>-1343568.5</v>
      </c>
      <c r="I37" s="50" t="str">
        <f aca="false">IF(AND(E37=0,F37=0),"No ledger lines",IF(AND(ABS(G37)&lt;1,ABS(H37)&lt;1),"Ties to TB","Difference – review"))</f>
        <v>No ledger lines</v>
      </c>
    </row>
    <row r="38" customFormat="false" ht="15" hidden="false" customHeight="false" outlineLevel="0" collapsed="false">
      <c r="A38" s="50" t="n">
        <v>10037</v>
      </c>
      <c r="B38" s="50" t="s">
        <v>91</v>
      </c>
      <c r="C38" s="51" t="n">
        <v>14996</v>
      </c>
      <c r="D38" s="51" t="n">
        <v>16928</v>
      </c>
      <c r="E38" s="52" t="n">
        <f aca="false">SUMIF('Revenue Ledger'!$C$2:$C$4500,$A38,'Revenue Ledger'!$G$2:$G$4500)+SUMIF('COGS Ledger'!$C$2:$C$400,$A38,'COGS Ledger'!$G$2:$G$400)+SUMIF('Expense Ledger'!$C$2:$C$800,$A38,'Expense Ledger'!$G$2:$G$800)</f>
        <v>0</v>
      </c>
      <c r="F38" s="52" t="n">
        <f aca="false">SUMIF('Revenue Ledger'!$C$2:$C$4500,$A38,'Revenue Ledger'!$H$2:$H$4500)+SUMIF('COGS Ledger'!$C$2:$C$400,$A38,'COGS Ledger'!$H$2:$H$400)+SUMIF('Expense Ledger'!$C$2:$C$800,$A38,'Expense Ledger'!$H$2:$H$800)</f>
        <v>0</v>
      </c>
      <c r="G38" s="52" t="n">
        <f aca="false">E38-C38</f>
        <v>-14996</v>
      </c>
      <c r="H38" s="52" t="n">
        <f aca="false">F38-D38</f>
        <v>-16928</v>
      </c>
      <c r="I38" s="50" t="str">
        <f aca="false">IF(AND(E38=0,F38=0),"No ledger lines",IF(AND(ABS(G38)&lt;1,ABS(H38)&lt;1),"Ties to TB","Difference – review"))</f>
        <v>No ledger lines</v>
      </c>
    </row>
    <row r="39" customFormat="false" ht="15" hidden="false" customHeight="false" outlineLevel="0" collapsed="false">
      <c r="A39" s="50" t="n">
        <v>10038</v>
      </c>
      <c r="B39" s="50" t="s">
        <v>92</v>
      </c>
      <c r="C39" s="51" t="n">
        <v>93404</v>
      </c>
      <c r="D39" s="51" t="n">
        <v>107088.74</v>
      </c>
      <c r="E39" s="52" t="n">
        <f aca="false">SUMIF('Revenue Ledger'!$C$2:$C$4500,$A39,'Revenue Ledger'!$G$2:$G$4500)+SUMIF('COGS Ledger'!$C$2:$C$400,$A39,'COGS Ledger'!$G$2:$G$400)+SUMIF('Expense Ledger'!$C$2:$C$800,$A39,'Expense Ledger'!$G$2:$G$800)</f>
        <v>0</v>
      </c>
      <c r="F39" s="52" t="n">
        <f aca="false">SUMIF('Revenue Ledger'!$C$2:$C$4500,$A39,'Revenue Ledger'!$H$2:$H$4500)+SUMIF('COGS Ledger'!$C$2:$C$400,$A39,'COGS Ledger'!$H$2:$H$400)+SUMIF('Expense Ledger'!$C$2:$C$800,$A39,'Expense Ledger'!$H$2:$H$800)</f>
        <v>0</v>
      </c>
      <c r="G39" s="52" t="n">
        <f aca="false">E39-C39</f>
        <v>-93404</v>
      </c>
      <c r="H39" s="52" t="n">
        <f aca="false">F39-D39</f>
        <v>-107088.74</v>
      </c>
      <c r="I39" s="50" t="str">
        <f aca="false">IF(AND(E39=0,F39=0),"No ledger lines",IF(AND(ABS(G39)&lt;1,ABS(H39)&lt;1),"Ties to TB","Difference – review"))</f>
        <v>No ledger lines</v>
      </c>
    </row>
    <row r="40" customFormat="false" ht="15" hidden="false" customHeight="false" outlineLevel="0" collapsed="false">
      <c r="A40" s="50" t="n">
        <v>10039</v>
      </c>
      <c r="B40" s="50" t="s">
        <v>93</v>
      </c>
      <c r="C40" s="51" t="n">
        <v>0</v>
      </c>
      <c r="D40" s="51" t="n">
        <v>340031.25</v>
      </c>
      <c r="E40" s="52" t="n">
        <f aca="false">SUMIF('Revenue Ledger'!$C$2:$C$4500,$A40,'Revenue Ledger'!$G$2:$G$4500)+SUMIF('COGS Ledger'!$C$2:$C$400,$A40,'COGS Ledger'!$G$2:$G$400)+SUMIF('Expense Ledger'!$C$2:$C$800,$A40,'Expense Ledger'!$G$2:$G$800)</f>
        <v>0</v>
      </c>
      <c r="F40" s="52" t="n">
        <f aca="false">SUMIF('Revenue Ledger'!$C$2:$C$4500,$A40,'Revenue Ledger'!$H$2:$H$4500)+SUMIF('COGS Ledger'!$C$2:$C$400,$A40,'COGS Ledger'!$H$2:$H$400)+SUMIF('Expense Ledger'!$C$2:$C$800,$A40,'Expense Ledger'!$H$2:$H$800)</f>
        <v>0</v>
      </c>
      <c r="G40" s="52" t="n">
        <f aca="false">E40-C40</f>
        <v>0</v>
      </c>
      <c r="H40" s="52" t="n">
        <f aca="false">F40-D40</f>
        <v>-340031.25</v>
      </c>
      <c r="I40" s="50" t="str">
        <f aca="false">IF(AND(E40=0,F40=0),"No ledger lines",IF(AND(ABS(G40)&lt;1,ABS(H40)&lt;1),"Ties to TB","Difference – review"))</f>
        <v>No ledger lines</v>
      </c>
    </row>
    <row r="41" customFormat="false" ht="15" hidden="false" customHeight="false" outlineLevel="0" collapsed="false">
      <c r="A41" s="50" t="n">
        <v>10040</v>
      </c>
      <c r="B41" s="50" t="s">
        <v>94</v>
      </c>
      <c r="C41" s="51" t="n">
        <v>0</v>
      </c>
      <c r="D41" s="51" t="n">
        <v>722967.56</v>
      </c>
      <c r="E41" s="52" t="n">
        <f aca="false">SUMIF('Revenue Ledger'!$C$2:$C$4500,$A41,'Revenue Ledger'!$G$2:$G$4500)+SUMIF('COGS Ledger'!$C$2:$C$400,$A41,'COGS Ledger'!$G$2:$G$400)+SUMIF('Expense Ledger'!$C$2:$C$800,$A41,'Expense Ledger'!$G$2:$G$800)</f>
        <v>0</v>
      </c>
      <c r="F41" s="52" t="n">
        <f aca="false">SUMIF('Revenue Ledger'!$C$2:$C$4500,$A41,'Revenue Ledger'!$H$2:$H$4500)+SUMIF('COGS Ledger'!$C$2:$C$400,$A41,'COGS Ledger'!$H$2:$H$400)+SUMIF('Expense Ledger'!$C$2:$C$800,$A41,'Expense Ledger'!$H$2:$H$800)</f>
        <v>0</v>
      </c>
      <c r="G41" s="52" t="n">
        <f aca="false">E41-C41</f>
        <v>0</v>
      </c>
      <c r="H41" s="52" t="n">
        <f aca="false">F41-D41</f>
        <v>-722967.56</v>
      </c>
      <c r="I41" s="50" t="str">
        <f aca="false">IF(AND(E41=0,F41=0),"No ledger lines",IF(AND(ABS(G41)&lt;1,ABS(H41)&lt;1),"Ties to TB","Difference – review"))</f>
        <v>No ledger lines</v>
      </c>
    </row>
    <row r="42" customFormat="false" ht="15" hidden="false" customHeight="false" outlineLevel="0" collapsed="false">
      <c r="A42" s="50" t="n">
        <v>10041</v>
      </c>
      <c r="B42" s="50" t="s">
        <v>95</v>
      </c>
      <c r="C42" s="51" t="n">
        <v>0</v>
      </c>
      <c r="D42" s="51" t="n">
        <v>5000</v>
      </c>
      <c r="E42" s="52" t="n">
        <f aca="false">SUMIF('Revenue Ledger'!$C$2:$C$4500,$A42,'Revenue Ledger'!$G$2:$G$4500)+SUMIF('COGS Ledger'!$C$2:$C$400,$A42,'COGS Ledger'!$G$2:$G$400)+SUMIF('Expense Ledger'!$C$2:$C$800,$A42,'Expense Ledger'!$G$2:$G$800)</f>
        <v>0</v>
      </c>
      <c r="F42" s="52" t="n">
        <f aca="false">SUMIF('Revenue Ledger'!$C$2:$C$4500,$A42,'Revenue Ledger'!$H$2:$H$4500)+SUMIF('COGS Ledger'!$C$2:$C$400,$A42,'COGS Ledger'!$H$2:$H$400)+SUMIF('Expense Ledger'!$C$2:$C$800,$A42,'Expense Ledger'!$H$2:$H$800)</f>
        <v>0</v>
      </c>
      <c r="G42" s="52" t="n">
        <f aca="false">E42-C42</f>
        <v>0</v>
      </c>
      <c r="H42" s="52" t="n">
        <f aca="false">F42-D42</f>
        <v>-5000</v>
      </c>
      <c r="I42" s="50" t="str">
        <f aca="false">IF(AND(E42=0,F42=0),"No ledger lines",IF(AND(ABS(G42)&lt;1,ABS(H42)&lt;1),"Ties to TB","Difference – review"))</f>
        <v>No ledger lines</v>
      </c>
    </row>
    <row r="43" customFormat="false" ht="15" hidden="false" customHeight="false" outlineLevel="0" collapsed="false">
      <c r="A43" s="50" t="n">
        <v>10042</v>
      </c>
      <c r="B43" s="50" t="s">
        <v>96</v>
      </c>
      <c r="C43" s="51" t="n">
        <v>0</v>
      </c>
      <c r="D43" s="51" t="n">
        <v>1836000</v>
      </c>
      <c r="E43" s="52" t="n">
        <f aca="false">SUMIF('Revenue Ledger'!$C$2:$C$4500,$A43,'Revenue Ledger'!$G$2:$G$4500)+SUMIF('COGS Ledger'!$C$2:$C$400,$A43,'COGS Ledger'!$G$2:$G$400)+SUMIF('Expense Ledger'!$C$2:$C$800,$A43,'Expense Ledger'!$G$2:$G$800)</f>
        <v>0</v>
      </c>
      <c r="F43" s="52" t="n">
        <f aca="false">SUMIF('Revenue Ledger'!$C$2:$C$4500,$A43,'Revenue Ledger'!$H$2:$H$4500)+SUMIF('COGS Ledger'!$C$2:$C$400,$A43,'COGS Ledger'!$H$2:$H$400)+SUMIF('Expense Ledger'!$C$2:$C$800,$A43,'Expense Ledger'!$H$2:$H$800)</f>
        <v>0</v>
      </c>
      <c r="G43" s="52" t="n">
        <f aca="false">E43-C43</f>
        <v>0</v>
      </c>
      <c r="H43" s="52" t="n">
        <f aca="false">F43-D43</f>
        <v>-1836000</v>
      </c>
      <c r="I43" s="50" t="str">
        <f aca="false">IF(AND(E43=0,F43=0),"No ledger lines",IF(AND(ABS(G43)&lt;1,ABS(H43)&lt;1),"Ties to TB","Difference – review"))</f>
        <v>No ledger lines</v>
      </c>
    </row>
    <row r="44" customFormat="false" ht="15" hidden="false" customHeight="false" outlineLevel="0" collapsed="false">
      <c r="A44" s="50" t="n">
        <v>10043</v>
      </c>
      <c r="B44" s="50" t="s">
        <v>97</v>
      </c>
      <c r="C44" s="51" t="n">
        <v>0</v>
      </c>
      <c r="D44" s="51" t="n">
        <v>100000</v>
      </c>
      <c r="E44" s="52" t="n">
        <f aca="false">SUMIF('Revenue Ledger'!$C$2:$C$4500,$A44,'Revenue Ledger'!$G$2:$G$4500)+SUMIF('COGS Ledger'!$C$2:$C$400,$A44,'COGS Ledger'!$G$2:$G$400)+SUMIF('Expense Ledger'!$C$2:$C$800,$A44,'Expense Ledger'!$G$2:$G$800)</f>
        <v>0</v>
      </c>
      <c r="F44" s="52" t="n">
        <f aca="false">SUMIF('Revenue Ledger'!$C$2:$C$4500,$A44,'Revenue Ledger'!$H$2:$H$4500)+SUMIF('COGS Ledger'!$C$2:$C$400,$A44,'COGS Ledger'!$H$2:$H$400)+SUMIF('Expense Ledger'!$C$2:$C$800,$A44,'Expense Ledger'!$H$2:$H$800)</f>
        <v>0</v>
      </c>
      <c r="G44" s="52" t="n">
        <f aca="false">E44-C44</f>
        <v>0</v>
      </c>
      <c r="H44" s="52" t="n">
        <f aca="false">F44-D44</f>
        <v>-100000</v>
      </c>
      <c r="I44" s="50" t="str">
        <f aca="false">IF(AND(E44=0,F44=0),"No ledger lines",IF(AND(ABS(G44)&lt;1,ABS(H44)&lt;1),"Ties to TB","Difference – review"))</f>
        <v>No ledger lines</v>
      </c>
    </row>
    <row r="45" customFormat="false" ht="15" hidden="false" customHeight="false" outlineLevel="0" collapsed="false">
      <c r="A45" s="50" t="n">
        <v>10044</v>
      </c>
      <c r="B45" s="50" t="s">
        <v>98</v>
      </c>
      <c r="C45" s="51" t="n">
        <v>233921.45</v>
      </c>
      <c r="D45" s="51" t="n">
        <v>0</v>
      </c>
      <c r="E45" s="52" t="n">
        <f aca="false">SUMIF('Revenue Ledger'!$C$2:$C$4500,$A45,'Revenue Ledger'!$G$2:$G$4500)+SUMIF('COGS Ledger'!$C$2:$C$400,$A45,'COGS Ledger'!$G$2:$G$400)+SUMIF('Expense Ledger'!$C$2:$C$800,$A45,'Expense Ledger'!$G$2:$G$800)</f>
        <v>0</v>
      </c>
      <c r="F45" s="52" t="n">
        <f aca="false">SUMIF('Revenue Ledger'!$C$2:$C$4500,$A45,'Revenue Ledger'!$H$2:$H$4500)+SUMIF('COGS Ledger'!$C$2:$C$400,$A45,'COGS Ledger'!$H$2:$H$400)+SUMIF('Expense Ledger'!$C$2:$C$800,$A45,'Expense Ledger'!$H$2:$H$800)</f>
        <v>0</v>
      </c>
      <c r="G45" s="52" t="n">
        <f aca="false">E45-C45</f>
        <v>-233921.45</v>
      </c>
      <c r="H45" s="52" t="n">
        <f aca="false">F45-D45</f>
        <v>0</v>
      </c>
      <c r="I45" s="50" t="str">
        <f aca="false">IF(AND(E45=0,F45=0),"No ledger lines",IF(AND(ABS(G45)&lt;1,ABS(H45)&lt;1),"Ties to TB","Difference – review"))</f>
        <v>No ledger lines</v>
      </c>
    </row>
    <row r="46" customFormat="false" ht="15" hidden="false" customHeight="false" outlineLevel="0" collapsed="false">
      <c r="A46" s="50" t="n">
        <v>10045</v>
      </c>
      <c r="B46" s="50" t="s">
        <v>99</v>
      </c>
      <c r="C46" s="51" t="n">
        <v>64224.69</v>
      </c>
      <c r="D46" s="51" t="n">
        <v>64224.69</v>
      </c>
      <c r="E46" s="52" t="n">
        <f aca="false">SUMIF('Revenue Ledger'!$C$2:$C$4500,$A46,'Revenue Ledger'!$G$2:$G$4500)+SUMIF('COGS Ledger'!$C$2:$C$400,$A46,'COGS Ledger'!$G$2:$G$400)+SUMIF('Expense Ledger'!$C$2:$C$800,$A46,'Expense Ledger'!$G$2:$G$800)</f>
        <v>0</v>
      </c>
      <c r="F46" s="52" t="n">
        <f aca="false">SUMIF('Revenue Ledger'!$C$2:$C$4500,$A46,'Revenue Ledger'!$H$2:$H$4500)+SUMIF('COGS Ledger'!$C$2:$C$400,$A46,'COGS Ledger'!$H$2:$H$400)+SUMIF('Expense Ledger'!$C$2:$C$800,$A46,'Expense Ledger'!$H$2:$H$800)</f>
        <v>0</v>
      </c>
      <c r="G46" s="52" t="n">
        <f aca="false">E46-C46</f>
        <v>-64224.69</v>
      </c>
      <c r="H46" s="52" t="n">
        <f aca="false">F46-D46</f>
        <v>-64224.69</v>
      </c>
      <c r="I46" s="50" t="str">
        <f aca="false">IF(AND(E46=0,F46=0),"No ledger lines",IF(AND(ABS(G46)&lt;1,ABS(H46)&lt;1),"Ties to TB","Difference – review"))</f>
        <v>No ledger lines</v>
      </c>
    </row>
    <row r="47" customFormat="false" ht="15" hidden="false" customHeight="false" outlineLevel="0" collapsed="false">
      <c r="A47" s="50" t="n">
        <v>10046</v>
      </c>
      <c r="B47" s="50" t="s">
        <v>100</v>
      </c>
      <c r="C47" s="51" t="n">
        <v>49521</v>
      </c>
      <c r="D47" s="51" t="n">
        <v>49521</v>
      </c>
      <c r="E47" s="52" t="n">
        <f aca="false">SUMIF('Revenue Ledger'!$C$2:$C$4500,$A47,'Revenue Ledger'!$G$2:$G$4500)+SUMIF('COGS Ledger'!$C$2:$C$400,$A47,'COGS Ledger'!$G$2:$G$400)+SUMIF('Expense Ledger'!$C$2:$C$800,$A47,'Expense Ledger'!$G$2:$G$800)</f>
        <v>0</v>
      </c>
      <c r="F47" s="52" t="n">
        <f aca="false">SUMIF('Revenue Ledger'!$C$2:$C$4500,$A47,'Revenue Ledger'!$H$2:$H$4500)+SUMIF('COGS Ledger'!$C$2:$C$400,$A47,'COGS Ledger'!$H$2:$H$400)+SUMIF('Expense Ledger'!$C$2:$C$800,$A47,'Expense Ledger'!$H$2:$H$800)</f>
        <v>0</v>
      </c>
      <c r="G47" s="52" t="n">
        <f aca="false">E47-C47</f>
        <v>-49521</v>
      </c>
      <c r="H47" s="52" t="n">
        <f aca="false">F47-D47</f>
        <v>-49521</v>
      </c>
      <c r="I47" s="50" t="str">
        <f aca="false">IF(AND(E47=0,F47=0),"No ledger lines",IF(AND(ABS(G47)&lt;1,ABS(H47)&lt;1),"Ties to TB","Difference – review"))</f>
        <v>No ledger lines</v>
      </c>
    </row>
    <row r="48" customFormat="false" ht="15" hidden="false" customHeight="false" outlineLevel="0" collapsed="false">
      <c r="A48" s="50" t="n">
        <v>10047</v>
      </c>
      <c r="B48" s="50" t="s">
        <v>101</v>
      </c>
      <c r="C48" s="51" t="n">
        <v>107088.74</v>
      </c>
      <c r="D48" s="51" t="n">
        <v>107089.14</v>
      </c>
      <c r="E48" s="52" t="n">
        <f aca="false">SUMIF('Revenue Ledger'!$C$2:$C$4500,$A48,'Revenue Ledger'!$G$2:$G$4500)+SUMIF('COGS Ledger'!$C$2:$C$400,$A48,'COGS Ledger'!$G$2:$G$400)+SUMIF('Expense Ledger'!$C$2:$C$800,$A48,'Expense Ledger'!$G$2:$G$800)</f>
        <v>107088.74</v>
      </c>
      <c r="F48" s="52" t="n">
        <f aca="false">SUMIF('Revenue Ledger'!$C$2:$C$4500,$A48,'Revenue Ledger'!$H$2:$H$4500)+SUMIF('COGS Ledger'!$C$2:$C$400,$A48,'COGS Ledger'!$H$2:$H$400)+SUMIF('Expense Ledger'!$C$2:$C$800,$A48,'Expense Ledger'!$H$2:$H$800)</f>
        <v>107089.14</v>
      </c>
      <c r="G48" s="52" t="n">
        <f aca="false">E48-C48</f>
        <v>0</v>
      </c>
      <c r="H48" s="52" t="n">
        <f aca="false">F48-D48</f>
        <v>0</v>
      </c>
      <c r="I48" s="50" t="str">
        <f aca="false">IF(AND(E48=0,F48=0),"No ledger lines",IF(AND(ABS(G48)&lt;1,ABS(H48)&lt;1),"Ties to TB","Difference – review"))</f>
        <v>Ties to TB</v>
      </c>
    </row>
    <row r="49" customFormat="false" ht="15" hidden="false" customHeight="false" outlineLevel="0" collapsed="false">
      <c r="A49" s="50" t="n">
        <v>10048</v>
      </c>
      <c r="B49" s="50" t="s">
        <v>102</v>
      </c>
      <c r="C49" s="51" t="n">
        <v>15400</v>
      </c>
      <c r="D49" s="51" t="n">
        <v>26135</v>
      </c>
      <c r="E49" s="52" t="n">
        <f aca="false">SUMIF('Revenue Ledger'!$C$2:$C$4500,$A49,'Revenue Ledger'!$G$2:$G$4500)+SUMIF('COGS Ledger'!$C$2:$C$400,$A49,'COGS Ledger'!$G$2:$G$400)+SUMIF('Expense Ledger'!$C$2:$C$800,$A49,'Expense Ledger'!$G$2:$G$800)</f>
        <v>15400</v>
      </c>
      <c r="F49" s="52" t="n">
        <f aca="false">SUMIF('Revenue Ledger'!$C$2:$C$4500,$A49,'Revenue Ledger'!$H$2:$H$4500)+SUMIF('COGS Ledger'!$C$2:$C$400,$A49,'COGS Ledger'!$H$2:$H$400)+SUMIF('Expense Ledger'!$C$2:$C$800,$A49,'Expense Ledger'!$H$2:$H$800)</f>
        <v>26135</v>
      </c>
      <c r="G49" s="52" t="n">
        <f aca="false">E49-C49</f>
        <v>0</v>
      </c>
      <c r="H49" s="52" t="n">
        <f aca="false">F49-D49</f>
        <v>0</v>
      </c>
      <c r="I49" s="50" t="str">
        <f aca="false">IF(AND(E49=0,F49=0),"No ledger lines",IF(AND(ABS(G49)&lt;1,ABS(H49)&lt;1),"Ties to TB","Difference – review"))</f>
        <v>Ties to TB</v>
      </c>
    </row>
    <row r="50" customFormat="false" ht="15" hidden="false" customHeight="false" outlineLevel="0" collapsed="false">
      <c r="A50" s="50" t="n">
        <v>10049</v>
      </c>
      <c r="B50" s="50" t="s">
        <v>103</v>
      </c>
      <c r="C50" s="51" t="n">
        <v>8336</v>
      </c>
      <c r="D50" s="51" t="n">
        <v>111344</v>
      </c>
      <c r="E50" s="52" t="n">
        <f aca="false">SUMIF('Revenue Ledger'!$C$2:$C$4500,$A50,'Revenue Ledger'!$G$2:$G$4500)+SUMIF('COGS Ledger'!$C$2:$C$400,$A50,'COGS Ledger'!$G$2:$G$400)+SUMIF('Expense Ledger'!$C$2:$C$800,$A50,'Expense Ledger'!$G$2:$G$800)</f>
        <v>8336</v>
      </c>
      <c r="F50" s="52" t="n">
        <f aca="false">SUMIF('Revenue Ledger'!$C$2:$C$4500,$A50,'Revenue Ledger'!$H$2:$H$4500)+SUMIF('COGS Ledger'!$C$2:$C$400,$A50,'COGS Ledger'!$H$2:$H$400)+SUMIF('Expense Ledger'!$C$2:$C$800,$A50,'Expense Ledger'!$H$2:$H$800)</f>
        <v>111344</v>
      </c>
      <c r="G50" s="52" t="n">
        <f aca="false">E50-C50</f>
        <v>0</v>
      </c>
      <c r="H50" s="52" t="n">
        <f aca="false">F50-D50</f>
        <v>0</v>
      </c>
      <c r="I50" s="50" t="str">
        <f aca="false">IF(AND(E50=0,F50=0),"No ledger lines",IF(AND(ABS(G50)&lt;1,ABS(H50)&lt;1),"Ties to TB","Difference – review"))</f>
        <v>Ties to TB</v>
      </c>
    </row>
    <row r="51" customFormat="false" ht="15" hidden="false" customHeight="false" outlineLevel="0" collapsed="false">
      <c r="A51" s="50" t="n">
        <v>10050</v>
      </c>
      <c r="B51" s="50" t="s">
        <v>104</v>
      </c>
      <c r="C51" s="51" t="n">
        <v>2200</v>
      </c>
      <c r="D51" s="51" t="n">
        <v>2200</v>
      </c>
      <c r="E51" s="52" t="n">
        <f aca="false">SUMIF('Revenue Ledger'!$C$2:$C$4500,$A51,'Revenue Ledger'!$G$2:$G$4500)+SUMIF('COGS Ledger'!$C$2:$C$400,$A51,'COGS Ledger'!$G$2:$G$400)+SUMIF('Expense Ledger'!$C$2:$C$800,$A51,'Expense Ledger'!$G$2:$G$800)</f>
        <v>2200</v>
      </c>
      <c r="F51" s="52" t="n">
        <f aca="false">SUMIF('Revenue Ledger'!$C$2:$C$4500,$A51,'Revenue Ledger'!$H$2:$H$4500)+SUMIF('COGS Ledger'!$C$2:$C$400,$A51,'COGS Ledger'!$H$2:$H$400)+SUMIF('Expense Ledger'!$C$2:$C$800,$A51,'Expense Ledger'!$H$2:$H$800)</f>
        <v>2200</v>
      </c>
      <c r="G51" s="52" t="n">
        <f aca="false">E51-C51</f>
        <v>0</v>
      </c>
      <c r="H51" s="52" t="n">
        <f aca="false">F51-D51</f>
        <v>0</v>
      </c>
      <c r="I51" s="50" t="str">
        <f aca="false">IF(AND(E51=0,F51=0),"No ledger lines",IF(AND(ABS(G51)&lt;1,ABS(H51)&lt;1),"Ties to TB","Difference – review"))</f>
        <v>Ties to TB</v>
      </c>
    </row>
    <row r="52" customFormat="false" ht="15" hidden="false" customHeight="false" outlineLevel="0" collapsed="false">
      <c r="A52" s="50" t="n">
        <v>10051</v>
      </c>
      <c r="B52" s="50" t="s">
        <v>105</v>
      </c>
      <c r="C52" s="51" t="n">
        <v>6903</v>
      </c>
      <c r="D52" s="51" t="n">
        <v>115260</v>
      </c>
      <c r="E52" s="52" t="n">
        <f aca="false">SUMIF('Revenue Ledger'!$C$2:$C$4500,$A52,'Revenue Ledger'!$G$2:$G$4500)+SUMIF('COGS Ledger'!$C$2:$C$400,$A52,'COGS Ledger'!$G$2:$G$400)+SUMIF('Expense Ledger'!$C$2:$C$800,$A52,'Expense Ledger'!$G$2:$G$800)</f>
        <v>6903</v>
      </c>
      <c r="F52" s="52" t="n">
        <f aca="false">SUMIF('Revenue Ledger'!$C$2:$C$4500,$A52,'Revenue Ledger'!$H$2:$H$4500)+SUMIF('COGS Ledger'!$C$2:$C$400,$A52,'COGS Ledger'!$H$2:$H$400)+SUMIF('Expense Ledger'!$C$2:$C$800,$A52,'Expense Ledger'!$H$2:$H$800)</f>
        <v>115260</v>
      </c>
      <c r="G52" s="52" t="n">
        <f aca="false">E52-C52</f>
        <v>0</v>
      </c>
      <c r="H52" s="52" t="n">
        <f aca="false">F52-D52</f>
        <v>0</v>
      </c>
      <c r="I52" s="50" t="str">
        <f aca="false">IF(AND(E52=0,F52=0),"No ledger lines",IF(AND(ABS(G52)&lt;1,ABS(H52)&lt;1),"Ties to TB","Difference – review"))</f>
        <v>Ties to TB</v>
      </c>
    </row>
    <row r="53" customFormat="false" ht="15" hidden="false" customHeight="false" outlineLevel="0" collapsed="false">
      <c r="A53" s="50" t="n">
        <v>10052</v>
      </c>
      <c r="B53" s="50" t="s">
        <v>106</v>
      </c>
      <c r="C53" s="51" t="n">
        <v>147588</v>
      </c>
      <c r="D53" s="51" t="n">
        <v>147400</v>
      </c>
      <c r="E53" s="52" t="n">
        <f aca="false">SUMIF('Revenue Ledger'!$C$2:$C$4500,$A53,'Revenue Ledger'!$G$2:$G$4500)+SUMIF('COGS Ledger'!$C$2:$C$400,$A53,'COGS Ledger'!$G$2:$G$400)+SUMIF('Expense Ledger'!$C$2:$C$800,$A53,'Expense Ledger'!$G$2:$G$800)</f>
        <v>147588</v>
      </c>
      <c r="F53" s="52" t="n">
        <f aca="false">SUMIF('Revenue Ledger'!$C$2:$C$4500,$A53,'Revenue Ledger'!$H$2:$H$4500)+SUMIF('COGS Ledger'!$C$2:$C$400,$A53,'COGS Ledger'!$H$2:$H$400)+SUMIF('Expense Ledger'!$C$2:$C$800,$A53,'Expense Ledger'!$H$2:$H$800)</f>
        <v>147400</v>
      </c>
      <c r="G53" s="52" t="n">
        <f aca="false">E53-C53</f>
        <v>0</v>
      </c>
      <c r="H53" s="52" t="n">
        <f aca="false">F53-D53</f>
        <v>0</v>
      </c>
      <c r="I53" s="50" t="str">
        <f aca="false">IF(AND(E53=0,F53=0),"No ledger lines",IF(AND(ABS(G53)&lt;1,ABS(H53)&lt;1),"Ties to TB","Difference – review"))</f>
        <v>Ties to TB</v>
      </c>
    </row>
    <row r="54" customFormat="false" ht="15" hidden="false" customHeight="false" outlineLevel="0" collapsed="false">
      <c r="A54" s="50" t="n">
        <v>10053</v>
      </c>
      <c r="B54" s="50" t="s">
        <v>107</v>
      </c>
      <c r="C54" s="51" t="n">
        <v>410939.5</v>
      </c>
      <c r="D54" s="51" t="n">
        <v>413060.87</v>
      </c>
      <c r="E54" s="52" t="n">
        <f aca="false">SUMIF('Revenue Ledger'!$C$2:$C$4500,$A54,'Revenue Ledger'!$G$2:$G$4500)+SUMIF('COGS Ledger'!$C$2:$C$400,$A54,'COGS Ledger'!$G$2:$G$400)+SUMIF('Expense Ledger'!$C$2:$C$800,$A54,'Expense Ledger'!$G$2:$G$800)</f>
        <v>410939.5</v>
      </c>
      <c r="F54" s="52" t="n">
        <f aca="false">SUMIF('Revenue Ledger'!$C$2:$C$4500,$A54,'Revenue Ledger'!$H$2:$H$4500)+SUMIF('COGS Ledger'!$C$2:$C$400,$A54,'COGS Ledger'!$H$2:$H$400)+SUMIF('Expense Ledger'!$C$2:$C$800,$A54,'Expense Ledger'!$H$2:$H$800)</f>
        <v>413060.87</v>
      </c>
      <c r="G54" s="52" t="n">
        <f aca="false">E54-C54</f>
        <v>0</v>
      </c>
      <c r="H54" s="52" t="n">
        <f aca="false">F54-D54</f>
        <v>0</v>
      </c>
      <c r="I54" s="50" t="str">
        <f aca="false">IF(AND(E54=0,F54=0),"No ledger lines",IF(AND(ABS(G54)&lt;1,ABS(H54)&lt;1),"Ties to TB","Difference – review"))</f>
        <v>Ties to TB</v>
      </c>
    </row>
    <row r="55" customFormat="false" ht="15" hidden="false" customHeight="false" outlineLevel="0" collapsed="false">
      <c r="A55" s="50" t="n">
        <v>10054</v>
      </c>
      <c r="B55" s="50" t="s">
        <v>108</v>
      </c>
      <c r="C55" s="51" t="n">
        <v>1382</v>
      </c>
      <c r="D55" s="51" t="n">
        <v>18368</v>
      </c>
      <c r="E55" s="52" t="n">
        <f aca="false">SUMIF('Revenue Ledger'!$C$2:$C$4500,$A55,'Revenue Ledger'!$G$2:$G$4500)+SUMIF('COGS Ledger'!$C$2:$C$400,$A55,'COGS Ledger'!$G$2:$G$400)+SUMIF('Expense Ledger'!$C$2:$C$800,$A55,'Expense Ledger'!$G$2:$G$800)</f>
        <v>1382</v>
      </c>
      <c r="F55" s="52" t="n">
        <f aca="false">SUMIF('Revenue Ledger'!$C$2:$C$4500,$A55,'Revenue Ledger'!$H$2:$H$4500)+SUMIF('COGS Ledger'!$C$2:$C$400,$A55,'COGS Ledger'!$H$2:$H$400)+SUMIF('Expense Ledger'!$C$2:$C$800,$A55,'Expense Ledger'!$H$2:$H$800)</f>
        <v>18368</v>
      </c>
      <c r="G55" s="52" t="n">
        <f aca="false">E55-C55</f>
        <v>0</v>
      </c>
      <c r="H55" s="52" t="n">
        <f aca="false">F55-D55</f>
        <v>0</v>
      </c>
      <c r="I55" s="50" t="str">
        <f aca="false">IF(AND(E55=0,F55=0),"No ledger lines",IF(AND(ABS(G55)&lt;1,ABS(H55)&lt;1),"Ties to TB","Difference – review"))</f>
        <v>Ties to TB</v>
      </c>
    </row>
    <row r="56" customFormat="false" ht="15" hidden="false" customHeight="false" outlineLevel="0" collapsed="false">
      <c r="A56" s="50" t="n">
        <v>10055</v>
      </c>
      <c r="B56" s="50" t="s">
        <v>109</v>
      </c>
      <c r="C56" s="51" t="n">
        <v>9136</v>
      </c>
      <c r="D56" s="51" t="n">
        <v>8779.5</v>
      </c>
      <c r="E56" s="52" t="n">
        <f aca="false">SUMIF('Revenue Ledger'!$C$2:$C$4500,$A56,'Revenue Ledger'!$G$2:$G$4500)+SUMIF('COGS Ledger'!$C$2:$C$400,$A56,'COGS Ledger'!$G$2:$G$400)+SUMIF('Expense Ledger'!$C$2:$C$800,$A56,'Expense Ledger'!$G$2:$G$800)</f>
        <v>9136</v>
      </c>
      <c r="F56" s="52" t="n">
        <f aca="false">SUMIF('Revenue Ledger'!$C$2:$C$4500,$A56,'Revenue Ledger'!$H$2:$H$4500)+SUMIF('COGS Ledger'!$C$2:$C$400,$A56,'COGS Ledger'!$H$2:$H$400)+SUMIF('Expense Ledger'!$C$2:$C$800,$A56,'Expense Ledger'!$H$2:$H$800)</f>
        <v>8779.5</v>
      </c>
      <c r="G56" s="52" t="n">
        <f aca="false">E56-C56</f>
        <v>0</v>
      </c>
      <c r="H56" s="52" t="n">
        <f aca="false">F56-D56</f>
        <v>0</v>
      </c>
      <c r="I56" s="50" t="str">
        <f aca="false">IF(AND(E56=0,F56=0),"No ledger lines",IF(AND(ABS(G56)&lt;1,ABS(H56)&lt;1),"Ties to TB","Difference – review"))</f>
        <v>Ties to TB</v>
      </c>
    </row>
    <row r="57" customFormat="false" ht="15" hidden="false" customHeight="false" outlineLevel="0" collapsed="false">
      <c r="A57" s="50" t="n">
        <v>10056</v>
      </c>
      <c r="B57" s="50" t="s">
        <v>110</v>
      </c>
      <c r="C57" s="51" t="n">
        <v>157200</v>
      </c>
      <c r="D57" s="51" t="n">
        <v>157200</v>
      </c>
      <c r="E57" s="52" t="n">
        <f aca="false">SUMIF('Revenue Ledger'!$C$2:$C$4500,$A57,'Revenue Ledger'!$G$2:$G$4500)+SUMIF('COGS Ledger'!$C$2:$C$400,$A57,'COGS Ledger'!$G$2:$G$400)+SUMIF('Expense Ledger'!$C$2:$C$800,$A57,'Expense Ledger'!$G$2:$G$800)</f>
        <v>157200</v>
      </c>
      <c r="F57" s="52" t="n">
        <f aca="false">SUMIF('Revenue Ledger'!$C$2:$C$4500,$A57,'Revenue Ledger'!$H$2:$H$4500)+SUMIF('COGS Ledger'!$C$2:$C$400,$A57,'COGS Ledger'!$H$2:$H$400)+SUMIF('Expense Ledger'!$C$2:$C$800,$A57,'Expense Ledger'!$H$2:$H$800)</f>
        <v>157200</v>
      </c>
      <c r="G57" s="52" t="n">
        <f aca="false">E57-C57</f>
        <v>0</v>
      </c>
      <c r="H57" s="52" t="n">
        <f aca="false">F57-D57</f>
        <v>0</v>
      </c>
      <c r="I57" s="50" t="str">
        <f aca="false">IF(AND(E57=0,F57=0),"No ledger lines",IF(AND(ABS(G57)&lt;1,ABS(H57)&lt;1),"Ties to TB","Difference – review"))</f>
        <v>Ties to TB</v>
      </c>
    </row>
    <row r="58" customFormat="false" ht="15" hidden="false" customHeight="false" outlineLevel="0" collapsed="false">
      <c r="A58" s="50" t="n">
        <v>10057</v>
      </c>
      <c r="B58" s="50" t="s">
        <v>111</v>
      </c>
      <c r="C58" s="51" t="n">
        <v>1080</v>
      </c>
      <c r="D58" s="51" t="n">
        <v>1242</v>
      </c>
      <c r="E58" s="52" t="n">
        <f aca="false">SUMIF('Revenue Ledger'!$C$2:$C$4500,$A58,'Revenue Ledger'!$G$2:$G$4500)+SUMIF('COGS Ledger'!$C$2:$C$400,$A58,'COGS Ledger'!$G$2:$G$400)+SUMIF('Expense Ledger'!$C$2:$C$800,$A58,'Expense Ledger'!$G$2:$G$800)</f>
        <v>1080</v>
      </c>
      <c r="F58" s="52" t="n">
        <f aca="false">SUMIF('Revenue Ledger'!$C$2:$C$4500,$A58,'Revenue Ledger'!$H$2:$H$4500)+SUMIF('COGS Ledger'!$C$2:$C$400,$A58,'COGS Ledger'!$H$2:$H$400)+SUMIF('Expense Ledger'!$C$2:$C$800,$A58,'Expense Ledger'!$H$2:$H$800)</f>
        <v>1242</v>
      </c>
      <c r="G58" s="52" t="n">
        <f aca="false">E58-C58</f>
        <v>0</v>
      </c>
      <c r="H58" s="52" t="n">
        <f aca="false">F58-D58</f>
        <v>0</v>
      </c>
      <c r="I58" s="50" t="str">
        <f aca="false">IF(AND(E58=0,F58=0),"No ledger lines",IF(AND(ABS(G58)&lt;1,ABS(H58)&lt;1),"Ties to TB","Difference – review"))</f>
        <v>Ties to TB</v>
      </c>
    </row>
    <row r="59" customFormat="false" ht="15" hidden="false" customHeight="false" outlineLevel="0" collapsed="false">
      <c r="A59" s="50" t="n">
        <v>10058</v>
      </c>
      <c r="B59" s="50" t="s">
        <v>112</v>
      </c>
      <c r="C59" s="51" t="n">
        <v>0</v>
      </c>
      <c r="D59" s="51" t="n">
        <v>931.5</v>
      </c>
      <c r="E59" s="52" t="n">
        <f aca="false">SUMIF('Revenue Ledger'!$C$2:$C$4500,$A59,'Revenue Ledger'!$G$2:$G$4500)+SUMIF('COGS Ledger'!$C$2:$C$400,$A59,'COGS Ledger'!$G$2:$G$400)+SUMIF('Expense Ledger'!$C$2:$C$800,$A59,'Expense Ledger'!$G$2:$G$800)</f>
        <v>0</v>
      </c>
      <c r="F59" s="52" t="n">
        <f aca="false">SUMIF('Revenue Ledger'!$C$2:$C$4500,$A59,'Revenue Ledger'!$H$2:$H$4500)+SUMIF('COGS Ledger'!$C$2:$C$400,$A59,'COGS Ledger'!$H$2:$H$400)+SUMIF('Expense Ledger'!$C$2:$C$800,$A59,'Expense Ledger'!$H$2:$H$800)</f>
        <v>931.5</v>
      </c>
      <c r="G59" s="52" t="n">
        <f aca="false">E59-C59</f>
        <v>0</v>
      </c>
      <c r="H59" s="52" t="n">
        <f aca="false">F59-D59</f>
        <v>0</v>
      </c>
      <c r="I59" s="50" t="str">
        <f aca="false">IF(AND(E59=0,F59=0),"No ledger lines",IF(AND(ABS(G59)&lt;1,ABS(H59)&lt;1),"Ties to TB","Difference – review"))</f>
        <v>Ties to TB</v>
      </c>
    </row>
    <row r="60" customFormat="false" ht="15" hidden="false" customHeight="false" outlineLevel="0" collapsed="false">
      <c r="A60" s="50" t="n">
        <v>10059</v>
      </c>
      <c r="B60" s="50" t="s">
        <v>113</v>
      </c>
      <c r="C60" s="51" t="n">
        <v>0</v>
      </c>
      <c r="D60" s="51" t="n">
        <v>188075</v>
      </c>
      <c r="E60" s="52" t="n">
        <f aca="false">SUMIF('Revenue Ledger'!$C$2:$C$4500,$A60,'Revenue Ledger'!$G$2:$G$4500)+SUMIF('COGS Ledger'!$C$2:$C$400,$A60,'COGS Ledger'!$G$2:$G$400)+SUMIF('Expense Ledger'!$C$2:$C$800,$A60,'Expense Ledger'!$G$2:$G$800)</f>
        <v>0</v>
      </c>
      <c r="F60" s="52" t="n">
        <f aca="false">SUMIF('Revenue Ledger'!$C$2:$C$4500,$A60,'Revenue Ledger'!$H$2:$H$4500)+SUMIF('COGS Ledger'!$C$2:$C$400,$A60,'COGS Ledger'!$H$2:$H$400)+SUMIF('Expense Ledger'!$C$2:$C$800,$A60,'Expense Ledger'!$H$2:$H$800)</f>
        <v>188075</v>
      </c>
      <c r="G60" s="52" t="n">
        <f aca="false">E60-C60</f>
        <v>0</v>
      </c>
      <c r="H60" s="52" t="n">
        <f aca="false">F60-D60</f>
        <v>0</v>
      </c>
      <c r="I60" s="50" t="str">
        <f aca="false">IF(AND(E60=0,F60=0),"No ledger lines",IF(AND(ABS(G60)&lt;1,ABS(H60)&lt;1),"Ties to TB","Difference – review"))</f>
        <v>Ties to TB</v>
      </c>
    </row>
    <row r="61" customFormat="false" ht="15" hidden="false" customHeight="false" outlineLevel="0" collapsed="false">
      <c r="A61" s="50" t="n">
        <v>10060</v>
      </c>
      <c r="B61" s="50" t="s">
        <v>114</v>
      </c>
      <c r="C61" s="51" t="n">
        <v>0</v>
      </c>
      <c r="D61" s="51" t="n">
        <v>268</v>
      </c>
      <c r="E61" s="52" t="n">
        <f aca="false">SUMIF('Revenue Ledger'!$C$2:$C$4500,$A61,'Revenue Ledger'!$G$2:$G$4500)+SUMIF('COGS Ledger'!$C$2:$C$400,$A61,'COGS Ledger'!$G$2:$G$400)+SUMIF('Expense Ledger'!$C$2:$C$800,$A61,'Expense Ledger'!$G$2:$G$800)</f>
        <v>0</v>
      </c>
      <c r="F61" s="52" t="n">
        <f aca="false">SUMIF('Revenue Ledger'!$C$2:$C$4500,$A61,'Revenue Ledger'!$H$2:$H$4500)+SUMIF('COGS Ledger'!$C$2:$C$400,$A61,'COGS Ledger'!$H$2:$H$400)+SUMIF('Expense Ledger'!$C$2:$C$800,$A61,'Expense Ledger'!$H$2:$H$800)</f>
        <v>268</v>
      </c>
      <c r="G61" s="52" t="n">
        <f aca="false">E61-C61</f>
        <v>0</v>
      </c>
      <c r="H61" s="52" t="n">
        <f aca="false">F61-D61</f>
        <v>0</v>
      </c>
      <c r="I61" s="50" t="str">
        <f aca="false">IF(AND(E61=0,F61=0),"No ledger lines",IF(AND(ABS(G61)&lt;1,ABS(H61)&lt;1),"Ties to TB","Difference – review"))</f>
        <v>Ties to TB</v>
      </c>
    </row>
    <row r="62" customFormat="false" ht="15" hidden="false" customHeight="false" outlineLevel="0" collapsed="false">
      <c r="A62" s="50" t="n">
        <v>10061</v>
      </c>
      <c r="B62" s="50" t="s">
        <v>115</v>
      </c>
      <c r="C62" s="51" t="n">
        <v>405</v>
      </c>
      <c r="D62" s="51" t="n">
        <v>442</v>
      </c>
      <c r="E62" s="52" t="n">
        <f aca="false">SUMIF('Revenue Ledger'!$C$2:$C$4500,$A62,'Revenue Ledger'!$G$2:$G$4500)+SUMIF('COGS Ledger'!$C$2:$C$400,$A62,'COGS Ledger'!$G$2:$G$400)+SUMIF('Expense Ledger'!$C$2:$C$800,$A62,'Expense Ledger'!$G$2:$G$800)</f>
        <v>405</v>
      </c>
      <c r="F62" s="52" t="n">
        <f aca="false">SUMIF('Revenue Ledger'!$C$2:$C$4500,$A62,'Revenue Ledger'!$H$2:$H$4500)+SUMIF('COGS Ledger'!$C$2:$C$400,$A62,'COGS Ledger'!$H$2:$H$400)+SUMIF('Expense Ledger'!$C$2:$C$800,$A62,'Expense Ledger'!$H$2:$H$800)</f>
        <v>442</v>
      </c>
      <c r="G62" s="52" t="n">
        <f aca="false">E62-C62</f>
        <v>0</v>
      </c>
      <c r="H62" s="52" t="n">
        <f aca="false">F62-D62</f>
        <v>0</v>
      </c>
      <c r="I62" s="50" t="str">
        <f aca="false">IF(AND(E62=0,F62=0),"No ledger lines",IF(AND(ABS(G62)&lt;1,ABS(H62)&lt;1),"Ties to TB","Difference – review"))</f>
        <v>Ties to TB</v>
      </c>
    </row>
    <row r="63" customFormat="false" ht="15" hidden="false" customHeight="false" outlineLevel="0" collapsed="false">
      <c r="A63" s="50" t="n">
        <v>10062</v>
      </c>
      <c r="B63" s="50" t="s">
        <v>116</v>
      </c>
      <c r="C63" s="51" t="n">
        <v>290</v>
      </c>
      <c r="D63" s="51" t="n">
        <v>333.5</v>
      </c>
      <c r="E63" s="52" t="n">
        <f aca="false">SUMIF('Revenue Ledger'!$C$2:$C$4500,$A63,'Revenue Ledger'!$G$2:$G$4500)+SUMIF('COGS Ledger'!$C$2:$C$400,$A63,'COGS Ledger'!$G$2:$G$400)+SUMIF('Expense Ledger'!$C$2:$C$800,$A63,'Expense Ledger'!$G$2:$G$800)</f>
        <v>290</v>
      </c>
      <c r="F63" s="52" t="n">
        <f aca="false">SUMIF('Revenue Ledger'!$C$2:$C$4500,$A63,'Revenue Ledger'!$H$2:$H$4500)+SUMIF('COGS Ledger'!$C$2:$C$400,$A63,'COGS Ledger'!$H$2:$H$400)+SUMIF('Expense Ledger'!$C$2:$C$800,$A63,'Expense Ledger'!$H$2:$H$800)</f>
        <v>333.5</v>
      </c>
      <c r="G63" s="52" t="n">
        <f aca="false">E63-C63</f>
        <v>0</v>
      </c>
      <c r="H63" s="52" t="n">
        <f aca="false">F63-D63</f>
        <v>0</v>
      </c>
      <c r="I63" s="50" t="str">
        <f aca="false">IF(AND(E63=0,F63=0),"No ledger lines",IF(AND(ABS(G63)&lt;1,ABS(H63)&lt;1),"Ties to TB","Difference – review"))</f>
        <v>Ties to TB</v>
      </c>
    </row>
    <row r="64" customFormat="false" ht="15" hidden="false" customHeight="false" outlineLevel="0" collapsed="false">
      <c r="A64" s="50" t="n">
        <v>10063</v>
      </c>
      <c r="B64" s="50" t="s">
        <v>117</v>
      </c>
      <c r="C64" s="51" t="n">
        <v>0</v>
      </c>
      <c r="D64" s="51" t="n">
        <v>750</v>
      </c>
      <c r="E64" s="52" t="n">
        <f aca="false">SUMIF('Revenue Ledger'!$C$2:$C$4500,$A64,'Revenue Ledger'!$G$2:$G$4500)+SUMIF('COGS Ledger'!$C$2:$C$400,$A64,'COGS Ledger'!$G$2:$G$400)+SUMIF('Expense Ledger'!$C$2:$C$800,$A64,'Expense Ledger'!$G$2:$G$800)</f>
        <v>0</v>
      </c>
      <c r="F64" s="52" t="n">
        <f aca="false">SUMIF('Revenue Ledger'!$C$2:$C$4500,$A64,'Revenue Ledger'!$H$2:$H$4500)+SUMIF('COGS Ledger'!$C$2:$C$400,$A64,'COGS Ledger'!$H$2:$H$400)+SUMIF('Expense Ledger'!$C$2:$C$800,$A64,'Expense Ledger'!$H$2:$H$800)</f>
        <v>0</v>
      </c>
      <c r="G64" s="52" t="n">
        <f aca="false">E64-C64</f>
        <v>0</v>
      </c>
      <c r="H64" s="52" t="n">
        <f aca="false">F64-D64</f>
        <v>-750</v>
      </c>
      <c r="I64" s="50" t="str">
        <f aca="false">IF(AND(E64=0,F64=0),"No ledger lines",IF(AND(ABS(G64)&lt;1,ABS(H64)&lt;1),"Ties to TB","Difference – review"))</f>
        <v>No ledger lines</v>
      </c>
    </row>
    <row r="65" customFormat="false" ht="15" hidden="false" customHeight="false" outlineLevel="0" collapsed="false">
      <c r="A65" s="50" t="n">
        <v>10064</v>
      </c>
      <c r="B65" s="50" t="s">
        <v>118</v>
      </c>
      <c r="C65" s="51" t="n">
        <v>0</v>
      </c>
      <c r="D65" s="51" t="n">
        <v>485716</v>
      </c>
      <c r="E65" s="52" t="n">
        <f aca="false">SUMIF('Revenue Ledger'!$C$2:$C$4500,$A65,'Revenue Ledger'!$G$2:$G$4500)+SUMIF('COGS Ledger'!$C$2:$C$400,$A65,'COGS Ledger'!$G$2:$G$400)+SUMIF('Expense Ledger'!$C$2:$C$800,$A65,'Expense Ledger'!$G$2:$G$800)</f>
        <v>0</v>
      </c>
      <c r="F65" s="52" t="n">
        <f aca="false">SUMIF('Revenue Ledger'!$C$2:$C$4500,$A65,'Revenue Ledger'!$H$2:$H$4500)+SUMIF('COGS Ledger'!$C$2:$C$400,$A65,'COGS Ledger'!$H$2:$H$400)+SUMIF('Expense Ledger'!$C$2:$C$800,$A65,'Expense Ledger'!$H$2:$H$800)</f>
        <v>0</v>
      </c>
      <c r="G65" s="52" t="n">
        <f aca="false">E65-C65</f>
        <v>0</v>
      </c>
      <c r="H65" s="52" t="n">
        <f aca="false">F65-D65</f>
        <v>-485716</v>
      </c>
      <c r="I65" s="50" t="str">
        <f aca="false">IF(AND(E65=0,F65=0),"No ledger lines",IF(AND(ABS(G65)&lt;1,ABS(H65)&lt;1),"Ties to TB","Difference – review"))</f>
        <v>No ledger lines</v>
      </c>
    </row>
    <row r="66" customFormat="false" ht="15" hidden="false" customHeight="false" outlineLevel="0" collapsed="false">
      <c r="A66" s="50" t="n">
        <v>10065</v>
      </c>
      <c r="B66" s="50" t="s">
        <v>119</v>
      </c>
      <c r="C66" s="51" t="n">
        <v>12690</v>
      </c>
      <c r="D66" s="51" t="n">
        <v>16323.25</v>
      </c>
      <c r="E66" s="52" t="n">
        <f aca="false">SUMIF('Revenue Ledger'!$C$2:$C$4500,$A66,'Revenue Ledger'!$G$2:$G$4500)+SUMIF('COGS Ledger'!$C$2:$C$400,$A66,'COGS Ledger'!$G$2:$G$400)+SUMIF('Expense Ledger'!$C$2:$C$800,$A66,'Expense Ledger'!$G$2:$G$800)</f>
        <v>12690</v>
      </c>
      <c r="F66" s="52" t="n">
        <f aca="false">SUMIF('Revenue Ledger'!$C$2:$C$4500,$A66,'Revenue Ledger'!$H$2:$H$4500)+SUMIF('COGS Ledger'!$C$2:$C$400,$A66,'COGS Ledger'!$H$2:$H$400)+SUMIF('Expense Ledger'!$C$2:$C$800,$A66,'Expense Ledger'!$H$2:$H$800)</f>
        <v>16323.25</v>
      </c>
      <c r="G66" s="52" t="n">
        <f aca="false">E66-C66</f>
        <v>0</v>
      </c>
      <c r="H66" s="52" t="n">
        <f aca="false">F66-D66</f>
        <v>0</v>
      </c>
      <c r="I66" s="50" t="str">
        <f aca="false">IF(AND(E66=0,F66=0),"No ledger lines",IF(AND(ABS(G66)&lt;1,ABS(H66)&lt;1),"Ties to TB","Difference – review"))</f>
        <v>Ties to TB</v>
      </c>
    </row>
    <row r="67" customFormat="false" ht="15" hidden="false" customHeight="false" outlineLevel="0" collapsed="false">
      <c r="A67" s="50" t="n">
        <v>10066</v>
      </c>
      <c r="B67" s="50" t="s">
        <v>120</v>
      </c>
      <c r="C67" s="51" t="n">
        <v>4050</v>
      </c>
      <c r="D67" s="51" t="n">
        <v>7414.6</v>
      </c>
      <c r="E67" s="52" t="n">
        <f aca="false">SUMIF('Revenue Ledger'!$C$2:$C$4500,$A67,'Revenue Ledger'!$G$2:$G$4500)+SUMIF('COGS Ledger'!$C$2:$C$400,$A67,'COGS Ledger'!$G$2:$G$400)+SUMIF('Expense Ledger'!$C$2:$C$800,$A67,'Expense Ledger'!$G$2:$G$800)</f>
        <v>4050</v>
      </c>
      <c r="F67" s="52" t="n">
        <f aca="false">SUMIF('Revenue Ledger'!$C$2:$C$4500,$A67,'Revenue Ledger'!$H$2:$H$4500)+SUMIF('COGS Ledger'!$C$2:$C$400,$A67,'COGS Ledger'!$H$2:$H$400)+SUMIF('Expense Ledger'!$C$2:$C$800,$A67,'Expense Ledger'!$H$2:$H$800)</f>
        <v>7414.6</v>
      </c>
      <c r="G67" s="52" t="n">
        <f aca="false">E67-C67</f>
        <v>0</v>
      </c>
      <c r="H67" s="52" t="n">
        <f aca="false">F67-D67</f>
        <v>0</v>
      </c>
      <c r="I67" s="50" t="str">
        <f aca="false">IF(AND(E67=0,F67=0),"No ledger lines",IF(AND(ABS(G67)&lt;1,ABS(H67)&lt;1),"Ties to TB","Difference – review"))</f>
        <v>Ties to TB</v>
      </c>
    </row>
    <row r="68" customFormat="false" ht="15" hidden="false" customHeight="false" outlineLevel="0" collapsed="false">
      <c r="A68" s="50" t="n">
        <v>10067</v>
      </c>
      <c r="B68" s="50" t="s">
        <v>121</v>
      </c>
      <c r="C68" s="51" t="n">
        <v>17140</v>
      </c>
      <c r="D68" s="51" t="n">
        <v>17581</v>
      </c>
      <c r="E68" s="52" t="n">
        <f aca="false">SUMIF('Revenue Ledger'!$C$2:$C$4500,$A68,'Revenue Ledger'!$G$2:$G$4500)+SUMIF('COGS Ledger'!$C$2:$C$400,$A68,'COGS Ledger'!$G$2:$G$400)+SUMIF('Expense Ledger'!$C$2:$C$800,$A68,'Expense Ledger'!$G$2:$G$800)</f>
        <v>17140</v>
      </c>
      <c r="F68" s="52" t="n">
        <f aca="false">SUMIF('Revenue Ledger'!$C$2:$C$4500,$A68,'Revenue Ledger'!$H$2:$H$4500)+SUMIF('COGS Ledger'!$C$2:$C$400,$A68,'COGS Ledger'!$H$2:$H$400)+SUMIF('Expense Ledger'!$C$2:$C$800,$A68,'Expense Ledger'!$H$2:$H$800)</f>
        <v>17581</v>
      </c>
      <c r="G68" s="52" t="n">
        <f aca="false">E68-C68</f>
        <v>0</v>
      </c>
      <c r="H68" s="52" t="n">
        <f aca="false">F68-D68</f>
        <v>0</v>
      </c>
      <c r="I68" s="50" t="str">
        <f aca="false">IF(AND(E68=0,F68=0),"No ledger lines",IF(AND(ABS(G68)&lt;1,ABS(H68)&lt;1),"Ties to TB","Difference – review"))</f>
        <v>Ties to TB</v>
      </c>
    </row>
    <row r="69" customFormat="false" ht="15" hidden="false" customHeight="false" outlineLevel="0" collapsed="false">
      <c r="A69" s="50" t="n">
        <v>10068</v>
      </c>
      <c r="B69" s="50" t="s">
        <v>122</v>
      </c>
      <c r="C69" s="51" t="n">
        <v>12710</v>
      </c>
      <c r="D69" s="51" t="n">
        <v>15120</v>
      </c>
      <c r="E69" s="52" t="n">
        <f aca="false">SUMIF('Revenue Ledger'!$C$2:$C$4500,$A69,'Revenue Ledger'!$G$2:$G$4500)+SUMIF('COGS Ledger'!$C$2:$C$400,$A69,'COGS Ledger'!$G$2:$G$400)+SUMIF('Expense Ledger'!$C$2:$C$800,$A69,'Expense Ledger'!$G$2:$G$800)</f>
        <v>12710</v>
      </c>
      <c r="F69" s="52" t="n">
        <f aca="false">SUMIF('Revenue Ledger'!$C$2:$C$4500,$A69,'Revenue Ledger'!$H$2:$H$4500)+SUMIF('COGS Ledger'!$C$2:$C$400,$A69,'COGS Ledger'!$H$2:$H$400)+SUMIF('Expense Ledger'!$C$2:$C$800,$A69,'Expense Ledger'!$H$2:$H$800)</f>
        <v>15120</v>
      </c>
      <c r="G69" s="52" t="n">
        <f aca="false">E69-C69</f>
        <v>0</v>
      </c>
      <c r="H69" s="52" t="n">
        <f aca="false">F69-D69</f>
        <v>0</v>
      </c>
      <c r="I69" s="50" t="str">
        <f aca="false">IF(AND(E69=0,F69=0),"No ledger lines",IF(AND(ABS(G69)&lt;1,ABS(H69)&lt;1),"Ties to TB","Difference – review"))</f>
        <v>Ties to TB</v>
      </c>
    </row>
    <row r="70" customFormat="false" ht="15" hidden="false" customHeight="false" outlineLevel="0" collapsed="false">
      <c r="A70" s="50" t="n">
        <v>10069</v>
      </c>
      <c r="B70" s="50" t="s">
        <v>123</v>
      </c>
      <c r="C70" s="51" t="n">
        <v>0</v>
      </c>
      <c r="D70" s="51" t="n">
        <v>34452.5</v>
      </c>
      <c r="E70" s="52" t="n">
        <f aca="false">SUMIF('Revenue Ledger'!$C$2:$C$4500,$A70,'Revenue Ledger'!$G$2:$G$4500)+SUMIF('COGS Ledger'!$C$2:$C$400,$A70,'COGS Ledger'!$G$2:$G$400)+SUMIF('Expense Ledger'!$C$2:$C$800,$A70,'Expense Ledger'!$G$2:$G$800)</f>
        <v>0</v>
      </c>
      <c r="F70" s="52" t="n">
        <f aca="false">SUMIF('Revenue Ledger'!$C$2:$C$4500,$A70,'Revenue Ledger'!$H$2:$H$4500)+SUMIF('COGS Ledger'!$C$2:$C$400,$A70,'COGS Ledger'!$H$2:$H$400)+SUMIF('Expense Ledger'!$C$2:$C$800,$A70,'Expense Ledger'!$H$2:$H$800)</f>
        <v>34452.5</v>
      </c>
      <c r="G70" s="52" t="n">
        <f aca="false">E70-C70</f>
        <v>0</v>
      </c>
      <c r="H70" s="52" t="n">
        <f aca="false">F70-D70</f>
        <v>0</v>
      </c>
      <c r="I70" s="50" t="str">
        <f aca="false">IF(AND(E70=0,F70=0),"No ledger lines",IF(AND(ABS(G70)&lt;1,ABS(H70)&lt;1),"Ties to TB","Difference – review"))</f>
        <v>Ties to TB</v>
      </c>
    </row>
    <row r="71" customFormat="false" ht="15" hidden="false" customHeight="false" outlineLevel="0" collapsed="false">
      <c r="A71" s="50" t="n">
        <v>10070</v>
      </c>
      <c r="B71" s="50" t="s">
        <v>124</v>
      </c>
      <c r="C71" s="51" t="n">
        <v>0</v>
      </c>
      <c r="D71" s="51" t="n">
        <v>24618.75</v>
      </c>
      <c r="E71" s="52" t="n">
        <f aca="false">SUMIF('Revenue Ledger'!$C$2:$C$4500,$A71,'Revenue Ledger'!$G$2:$G$4500)+SUMIF('COGS Ledger'!$C$2:$C$400,$A71,'COGS Ledger'!$G$2:$G$400)+SUMIF('Expense Ledger'!$C$2:$C$800,$A71,'Expense Ledger'!$G$2:$G$800)</f>
        <v>0</v>
      </c>
      <c r="F71" s="52" t="n">
        <f aca="false">SUMIF('Revenue Ledger'!$C$2:$C$4500,$A71,'Revenue Ledger'!$H$2:$H$4500)+SUMIF('COGS Ledger'!$C$2:$C$400,$A71,'COGS Ledger'!$H$2:$H$400)+SUMIF('Expense Ledger'!$C$2:$C$800,$A71,'Expense Ledger'!$H$2:$H$800)</f>
        <v>24618.75</v>
      </c>
      <c r="G71" s="52" t="n">
        <f aca="false">E71-C71</f>
        <v>0</v>
      </c>
      <c r="H71" s="52" t="n">
        <f aca="false">F71-D71</f>
        <v>0</v>
      </c>
      <c r="I71" s="50" t="str">
        <f aca="false">IF(AND(E71=0,F71=0),"No ledger lines",IF(AND(ABS(G71)&lt;1,ABS(H71)&lt;1),"Ties to TB","Difference – review"))</f>
        <v>Ties to TB</v>
      </c>
    </row>
    <row r="72" customFormat="false" ht="15" hidden="false" customHeight="false" outlineLevel="0" collapsed="false">
      <c r="A72" s="50" t="n">
        <v>10071</v>
      </c>
      <c r="B72" s="50" t="s">
        <v>125</v>
      </c>
      <c r="C72" s="51" t="n">
        <v>0</v>
      </c>
      <c r="D72" s="51" t="n">
        <v>16875</v>
      </c>
      <c r="E72" s="52" t="n">
        <f aca="false">SUMIF('Revenue Ledger'!$C$2:$C$4500,$A72,'Revenue Ledger'!$G$2:$G$4500)+SUMIF('COGS Ledger'!$C$2:$C$400,$A72,'COGS Ledger'!$G$2:$G$400)+SUMIF('Expense Ledger'!$C$2:$C$800,$A72,'Expense Ledger'!$G$2:$G$800)</f>
        <v>0</v>
      </c>
      <c r="F72" s="52" t="n">
        <f aca="false">SUMIF('Revenue Ledger'!$C$2:$C$4500,$A72,'Revenue Ledger'!$H$2:$H$4500)+SUMIF('COGS Ledger'!$C$2:$C$400,$A72,'COGS Ledger'!$H$2:$H$400)+SUMIF('Expense Ledger'!$C$2:$C$800,$A72,'Expense Ledger'!$H$2:$H$800)</f>
        <v>16875</v>
      </c>
      <c r="G72" s="52" t="n">
        <f aca="false">E72-C72</f>
        <v>0</v>
      </c>
      <c r="H72" s="52" t="n">
        <f aca="false">F72-D72</f>
        <v>0</v>
      </c>
      <c r="I72" s="50" t="str">
        <f aca="false">IF(AND(E72=0,F72=0),"No ledger lines",IF(AND(ABS(G72)&lt;1,ABS(H72)&lt;1),"Ties to TB","Difference – review"))</f>
        <v>Ties to TB</v>
      </c>
    </row>
    <row r="73" customFormat="false" ht="15" hidden="false" customHeight="false" outlineLevel="0" collapsed="false">
      <c r="A73" s="50" t="n">
        <v>10072</v>
      </c>
      <c r="B73" s="50" t="s">
        <v>126</v>
      </c>
      <c r="C73" s="51" t="n">
        <v>0</v>
      </c>
      <c r="D73" s="51" t="n">
        <v>700</v>
      </c>
      <c r="E73" s="52" t="n">
        <f aca="false">SUMIF('Revenue Ledger'!$C$2:$C$4500,$A73,'Revenue Ledger'!$G$2:$G$4500)+SUMIF('COGS Ledger'!$C$2:$C$400,$A73,'COGS Ledger'!$G$2:$G$400)+SUMIF('Expense Ledger'!$C$2:$C$800,$A73,'Expense Ledger'!$G$2:$G$800)</f>
        <v>0</v>
      </c>
      <c r="F73" s="52" t="n">
        <f aca="false">SUMIF('Revenue Ledger'!$C$2:$C$4500,$A73,'Revenue Ledger'!$H$2:$H$4500)+SUMIF('COGS Ledger'!$C$2:$C$400,$A73,'COGS Ledger'!$H$2:$H$400)+SUMIF('Expense Ledger'!$C$2:$C$800,$A73,'Expense Ledger'!$H$2:$H$800)</f>
        <v>700</v>
      </c>
      <c r="G73" s="52" t="n">
        <f aca="false">E73-C73</f>
        <v>0</v>
      </c>
      <c r="H73" s="52" t="n">
        <f aca="false">F73-D73</f>
        <v>0</v>
      </c>
      <c r="I73" s="50" t="str">
        <f aca="false">IF(AND(E73=0,F73=0),"No ledger lines",IF(AND(ABS(G73)&lt;1,ABS(H73)&lt;1),"Ties to TB","Difference – review"))</f>
        <v>Ties to TB</v>
      </c>
    </row>
    <row r="74" customFormat="false" ht="15" hidden="false" customHeight="false" outlineLevel="0" collapsed="false">
      <c r="A74" s="50" t="n">
        <v>10073</v>
      </c>
      <c r="B74" s="50" t="s">
        <v>127</v>
      </c>
      <c r="C74" s="51" t="n">
        <v>0</v>
      </c>
      <c r="D74" s="51" t="n">
        <v>163800</v>
      </c>
      <c r="E74" s="52" t="n">
        <f aca="false">SUMIF('Revenue Ledger'!$C$2:$C$4500,$A74,'Revenue Ledger'!$G$2:$G$4500)+SUMIF('COGS Ledger'!$C$2:$C$400,$A74,'COGS Ledger'!$G$2:$G$400)+SUMIF('Expense Ledger'!$C$2:$C$800,$A74,'Expense Ledger'!$G$2:$G$800)</f>
        <v>0</v>
      </c>
      <c r="F74" s="52" t="n">
        <f aca="false">SUMIF('Revenue Ledger'!$C$2:$C$4500,$A74,'Revenue Ledger'!$H$2:$H$4500)+SUMIF('COGS Ledger'!$C$2:$C$400,$A74,'COGS Ledger'!$H$2:$H$400)+SUMIF('Expense Ledger'!$C$2:$C$800,$A74,'Expense Ledger'!$H$2:$H$800)</f>
        <v>163800</v>
      </c>
      <c r="G74" s="52" t="n">
        <f aca="false">E74-C74</f>
        <v>0</v>
      </c>
      <c r="H74" s="52" t="n">
        <f aca="false">F74-D74</f>
        <v>0</v>
      </c>
      <c r="I74" s="50" t="str">
        <f aca="false">IF(AND(E74=0,F74=0),"No ledger lines",IF(AND(ABS(G74)&lt;1,ABS(H74)&lt;1),"Ties to TB","Difference – review"))</f>
        <v>Ties to TB</v>
      </c>
    </row>
    <row r="75" customFormat="false" ht="15" hidden="false" customHeight="false" outlineLevel="0" collapsed="false">
      <c r="A75" s="50" t="n">
        <v>10074</v>
      </c>
      <c r="B75" s="50" t="s">
        <v>128</v>
      </c>
      <c r="C75" s="51" t="n">
        <v>0</v>
      </c>
      <c r="D75" s="51" t="n">
        <v>500</v>
      </c>
      <c r="E75" s="52" t="n">
        <f aca="false">SUMIF('Revenue Ledger'!$C$2:$C$4500,$A75,'Revenue Ledger'!$G$2:$G$4500)+SUMIF('COGS Ledger'!$C$2:$C$400,$A75,'COGS Ledger'!$G$2:$G$400)+SUMIF('Expense Ledger'!$C$2:$C$800,$A75,'Expense Ledger'!$G$2:$G$800)</f>
        <v>0</v>
      </c>
      <c r="F75" s="52" t="n">
        <f aca="false">SUMIF('Revenue Ledger'!$C$2:$C$4500,$A75,'Revenue Ledger'!$H$2:$H$4500)+SUMIF('COGS Ledger'!$C$2:$C$400,$A75,'COGS Ledger'!$H$2:$H$400)+SUMIF('Expense Ledger'!$C$2:$C$800,$A75,'Expense Ledger'!$H$2:$H$800)</f>
        <v>500</v>
      </c>
      <c r="G75" s="52" t="n">
        <f aca="false">E75-C75</f>
        <v>0</v>
      </c>
      <c r="H75" s="52" t="n">
        <f aca="false">F75-D75</f>
        <v>0</v>
      </c>
      <c r="I75" s="50" t="str">
        <f aca="false">IF(AND(E75=0,F75=0),"No ledger lines",IF(AND(ABS(G75)&lt;1,ABS(H75)&lt;1),"Ties to TB","Difference – review"))</f>
        <v>Ties to TB</v>
      </c>
    </row>
    <row r="76" customFormat="false" ht="15" hidden="false" customHeight="false" outlineLevel="0" collapsed="false">
      <c r="A76" s="50" t="n">
        <v>10075</v>
      </c>
      <c r="B76" s="50" t="s">
        <v>129</v>
      </c>
      <c r="C76" s="51" t="n">
        <v>562.5</v>
      </c>
      <c r="D76" s="51" t="n">
        <v>7143.75</v>
      </c>
      <c r="E76" s="52" t="n">
        <f aca="false">SUMIF('Revenue Ledger'!$C$2:$C$4500,$A76,'Revenue Ledger'!$G$2:$G$4500)+SUMIF('COGS Ledger'!$C$2:$C$400,$A76,'COGS Ledger'!$G$2:$G$400)+SUMIF('Expense Ledger'!$C$2:$C$800,$A76,'Expense Ledger'!$G$2:$G$800)</f>
        <v>562.5</v>
      </c>
      <c r="F76" s="52" t="n">
        <f aca="false">SUMIF('Revenue Ledger'!$C$2:$C$4500,$A76,'Revenue Ledger'!$H$2:$H$4500)+SUMIF('COGS Ledger'!$C$2:$C$400,$A76,'COGS Ledger'!$H$2:$H$400)+SUMIF('Expense Ledger'!$C$2:$C$800,$A76,'Expense Ledger'!$H$2:$H$800)</f>
        <v>7143.75</v>
      </c>
      <c r="G76" s="52" t="n">
        <f aca="false">E76-C76</f>
        <v>0</v>
      </c>
      <c r="H76" s="52" t="n">
        <f aca="false">F76-D76</f>
        <v>0</v>
      </c>
      <c r="I76" s="50" t="str">
        <f aca="false">IF(AND(E76=0,F76=0),"No ledger lines",IF(AND(ABS(G76)&lt;1,ABS(H76)&lt;1),"Ties to TB","Difference – review"))</f>
        <v>Ties to TB</v>
      </c>
    </row>
    <row r="77" customFormat="false" ht="15" hidden="false" customHeight="false" outlineLevel="0" collapsed="false">
      <c r="A77" s="50" t="n">
        <v>10076</v>
      </c>
      <c r="B77" s="50" t="s">
        <v>130</v>
      </c>
      <c r="C77" s="51" t="n">
        <v>0</v>
      </c>
      <c r="D77" s="51" t="n">
        <v>73</v>
      </c>
      <c r="E77" s="52" t="n">
        <f aca="false">SUMIF('Revenue Ledger'!$C$2:$C$4500,$A77,'Revenue Ledger'!$G$2:$G$4500)+SUMIF('COGS Ledger'!$C$2:$C$400,$A77,'COGS Ledger'!$G$2:$G$400)+SUMIF('Expense Ledger'!$C$2:$C$800,$A77,'Expense Ledger'!$G$2:$G$800)</f>
        <v>0</v>
      </c>
      <c r="F77" s="52" t="n">
        <f aca="false">SUMIF('Revenue Ledger'!$C$2:$C$4500,$A77,'Revenue Ledger'!$H$2:$H$4500)+SUMIF('COGS Ledger'!$C$2:$C$400,$A77,'COGS Ledger'!$H$2:$H$400)+SUMIF('Expense Ledger'!$C$2:$C$800,$A77,'Expense Ledger'!$H$2:$H$800)</f>
        <v>73</v>
      </c>
      <c r="G77" s="52" t="n">
        <f aca="false">E77-C77</f>
        <v>0</v>
      </c>
      <c r="H77" s="52" t="n">
        <f aca="false">F77-D77</f>
        <v>0</v>
      </c>
      <c r="I77" s="50" t="str">
        <f aca="false">IF(AND(E77=0,F77=0),"No ledger lines",IF(AND(ABS(G77)&lt;1,ABS(H77)&lt;1),"Ties to TB","Difference – review"))</f>
        <v>Ties to TB</v>
      </c>
    </row>
    <row r="78" customFormat="false" ht="15" hidden="false" customHeight="false" outlineLevel="0" collapsed="false">
      <c r="A78" s="50" t="n">
        <v>10077</v>
      </c>
      <c r="B78" s="50" t="s">
        <v>131</v>
      </c>
      <c r="C78" s="51" t="n">
        <v>340031.25</v>
      </c>
      <c r="D78" s="51" t="n">
        <v>378525</v>
      </c>
      <c r="E78" s="52" t="n">
        <f aca="false">SUMIF('Revenue Ledger'!$C$2:$C$4500,$A78,'Revenue Ledger'!$G$2:$G$4500)+SUMIF('COGS Ledger'!$C$2:$C$400,$A78,'COGS Ledger'!$G$2:$G$400)+SUMIF('Expense Ledger'!$C$2:$C$800,$A78,'Expense Ledger'!$G$2:$G$800)</f>
        <v>340031.25</v>
      </c>
      <c r="F78" s="52" t="n">
        <f aca="false">SUMIF('Revenue Ledger'!$C$2:$C$4500,$A78,'Revenue Ledger'!$H$2:$H$4500)+SUMIF('COGS Ledger'!$C$2:$C$400,$A78,'COGS Ledger'!$H$2:$H$400)+SUMIF('Expense Ledger'!$C$2:$C$800,$A78,'Expense Ledger'!$H$2:$H$800)</f>
        <v>378525</v>
      </c>
      <c r="G78" s="52" t="n">
        <f aca="false">E78-C78</f>
        <v>0</v>
      </c>
      <c r="H78" s="52" t="n">
        <f aca="false">F78-D78</f>
        <v>0</v>
      </c>
      <c r="I78" s="50" t="str">
        <f aca="false">IF(AND(E78=0,F78=0),"No ledger lines",IF(AND(ABS(G78)&lt;1,ABS(H78)&lt;1),"Ties to TB","Difference – review"))</f>
        <v>Ties to TB</v>
      </c>
    </row>
    <row r="79" customFormat="false" ht="15" hidden="false" customHeight="false" outlineLevel="0" collapsed="false">
      <c r="A79" s="50" t="n">
        <v>10078</v>
      </c>
      <c r="B79" s="50" t="s">
        <v>132</v>
      </c>
      <c r="C79" s="51" t="n">
        <v>0</v>
      </c>
      <c r="D79" s="51" t="n">
        <v>8934</v>
      </c>
      <c r="E79" s="52" t="n">
        <f aca="false">SUMIF('Revenue Ledger'!$C$2:$C$4500,$A79,'Revenue Ledger'!$G$2:$G$4500)+SUMIF('COGS Ledger'!$C$2:$C$400,$A79,'COGS Ledger'!$G$2:$G$400)+SUMIF('Expense Ledger'!$C$2:$C$800,$A79,'Expense Ledger'!$G$2:$G$800)</f>
        <v>0</v>
      </c>
      <c r="F79" s="52" t="n">
        <f aca="false">SUMIF('Revenue Ledger'!$C$2:$C$4500,$A79,'Revenue Ledger'!$H$2:$H$4500)+SUMIF('COGS Ledger'!$C$2:$C$400,$A79,'COGS Ledger'!$H$2:$H$400)+SUMIF('Expense Ledger'!$C$2:$C$800,$A79,'Expense Ledger'!$H$2:$H$800)</f>
        <v>8934</v>
      </c>
      <c r="G79" s="52" t="n">
        <f aca="false">E79-C79</f>
        <v>0</v>
      </c>
      <c r="H79" s="52" t="n">
        <f aca="false">F79-D79</f>
        <v>0</v>
      </c>
      <c r="I79" s="50" t="str">
        <f aca="false">IF(AND(E79=0,F79=0),"No ledger lines",IF(AND(ABS(G79)&lt;1,ABS(H79)&lt;1),"Ties to TB","Difference – review"))</f>
        <v>Ties to TB</v>
      </c>
    </row>
    <row r="80" customFormat="false" ht="15" hidden="false" customHeight="false" outlineLevel="0" collapsed="false">
      <c r="A80" s="50" t="n">
        <v>10079</v>
      </c>
      <c r="B80" s="50" t="s">
        <v>133</v>
      </c>
      <c r="C80" s="51" t="n">
        <v>12375</v>
      </c>
      <c r="D80" s="51" t="n">
        <v>14231.25</v>
      </c>
      <c r="E80" s="52" t="n">
        <f aca="false">SUMIF('Revenue Ledger'!$C$2:$C$4500,$A80,'Revenue Ledger'!$G$2:$G$4500)+SUMIF('COGS Ledger'!$C$2:$C$400,$A80,'COGS Ledger'!$G$2:$G$400)+SUMIF('Expense Ledger'!$C$2:$C$800,$A80,'Expense Ledger'!$G$2:$G$800)</f>
        <v>12375</v>
      </c>
      <c r="F80" s="52" t="n">
        <f aca="false">SUMIF('Revenue Ledger'!$C$2:$C$4500,$A80,'Revenue Ledger'!$H$2:$H$4500)+SUMIF('COGS Ledger'!$C$2:$C$400,$A80,'COGS Ledger'!$H$2:$H$400)+SUMIF('Expense Ledger'!$C$2:$C$800,$A80,'Expense Ledger'!$H$2:$H$800)</f>
        <v>14231.25</v>
      </c>
      <c r="G80" s="52" t="n">
        <f aca="false">E80-C80</f>
        <v>0</v>
      </c>
      <c r="H80" s="52" t="n">
        <f aca="false">F80-D80</f>
        <v>0</v>
      </c>
      <c r="I80" s="50" t="str">
        <f aca="false">IF(AND(E80=0,F80=0),"No ledger lines",IF(AND(ABS(G80)&lt;1,ABS(H80)&lt;1),"Ties to TB","Difference – review"))</f>
        <v>Ties to TB</v>
      </c>
    </row>
    <row r="81" customFormat="false" ht="15" hidden="false" customHeight="false" outlineLevel="0" collapsed="false">
      <c r="A81" s="50" t="n">
        <v>10080</v>
      </c>
      <c r="B81" s="50" t="s">
        <v>134</v>
      </c>
      <c r="C81" s="51" t="n">
        <v>1400</v>
      </c>
      <c r="D81" s="51" t="n">
        <v>1610</v>
      </c>
      <c r="E81" s="52" t="n">
        <f aca="false">SUMIF('Revenue Ledger'!$C$2:$C$4500,$A81,'Revenue Ledger'!$G$2:$G$4500)+SUMIF('COGS Ledger'!$C$2:$C$400,$A81,'COGS Ledger'!$G$2:$G$400)+SUMIF('Expense Ledger'!$C$2:$C$800,$A81,'Expense Ledger'!$G$2:$G$800)</f>
        <v>1400</v>
      </c>
      <c r="F81" s="52" t="n">
        <f aca="false">SUMIF('Revenue Ledger'!$C$2:$C$4500,$A81,'Revenue Ledger'!$H$2:$H$4500)+SUMIF('COGS Ledger'!$C$2:$C$400,$A81,'COGS Ledger'!$H$2:$H$400)+SUMIF('Expense Ledger'!$C$2:$C$800,$A81,'Expense Ledger'!$H$2:$H$800)</f>
        <v>1610</v>
      </c>
      <c r="G81" s="52" t="n">
        <f aca="false">E81-C81</f>
        <v>0</v>
      </c>
      <c r="H81" s="52" t="n">
        <f aca="false">F81-D81</f>
        <v>0</v>
      </c>
      <c r="I81" s="50" t="str">
        <f aca="false">IF(AND(E81=0,F81=0),"No ledger lines",IF(AND(ABS(G81)&lt;1,ABS(H81)&lt;1),"Ties to TB","Difference – review"))</f>
        <v>Ties to TB</v>
      </c>
    </row>
    <row r="82" customFormat="false" ht="15" hidden="false" customHeight="false" outlineLevel="0" collapsed="false">
      <c r="A82" s="50" t="n">
        <v>10081</v>
      </c>
      <c r="B82" s="50" t="s">
        <v>135</v>
      </c>
      <c r="C82" s="51" t="n">
        <v>0</v>
      </c>
      <c r="D82" s="51" t="n">
        <v>30</v>
      </c>
      <c r="E82" s="52" t="n">
        <f aca="false">SUMIF('Revenue Ledger'!$C$2:$C$4500,$A82,'Revenue Ledger'!$G$2:$G$4500)+SUMIF('COGS Ledger'!$C$2:$C$400,$A82,'COGS Ledger'!$G$2:$G$400)+SUMIF('Expense Ledger'!$C$2:$C$800,$A82,'Expense Ledger'!$G$2:$G$800)</f>
        <v>0</v>
      </c>
      <c r="F82" s="52" t="n">
        <f aca="false">SUMIF('Revenue Ledger'!$C$2:$C$4500,$A82,'Revenue Ledger'!$H$2:$H$4500)+SUMIF('COGS Ledger'!$C$2:$C$400,$A82,'COGS Ledger'!$H$2:$H$400)+SUMIF('Expense Ledger'!$C$2:$C$800,$A82,'Expense Ledger'!$H$2:$H$800)</f>
        <v>30</v>
      </c>
      <c r="G82" s="52" t="n">
        <f aca="false">E82-C82</f>
        <v>0</v>
      </c>
      <c r="H82" s="52" t="n">
        <f aca="false">F82-D82</f>
        <v>0</v>
      </c>
      <c r="I82" s="50" t="str">
        <f aca="false">IF(AND(E82=0,F82=0),"No ledger lines",IF(AND(ABS(G82)&lt;1,ABS(H82)&lt;1),"Ties to TB","Difference – review"))</f>
        <v>Ties to TB</v>
      </c>
    </row>
    <row r="83" customFormat="false" ht="15" hidden="false" customHeight="false" outlineLevel="0" collapsed="false">
      <c r="A83" s="50" t="n">
        <v>10082</v>
      </c>
      <c r="B83" s="50" t="s">
        <v>136</v>
      </c>
      <c r="C83" s="51" t="n">
        <v>2625</v>
      </c>
      <c r="D83" s="51" t="n">
        <v>3281.25</v>
      </c>
      <c r="E83" s="52" t="n">
        <f aca="false">SUMIF('Revenue Ledger'!$C$2:$C$4500,$A83,'Revenue Ledger'!$G$2:$G$4500)+SUMIF('COGS Ledger'!$C$2:$C$400,$A83,'COGS Ledger'!$G$2:$G$400)+SUMIF('Expense Ledger'!$C$2:$C$800,$A83,'Expense Ledger'!$G$2:$G$800)</f>
        <v>2625</v>
      </c>
      <c r="F83" s="52" t="n">
        <f aca="false">SUMIF('Revenue Ledger'!$C$2:$C$4500,$A83,'Revenue Ledger'!$H$2:$H$4500)+SUMIF('COGS Ledger'!$C$2:$C$400,$A83,'COGS Ledger'!$H$2:$H$400)+SUMIF('Expense Ledger'!$C$2:$C$800,$A83,'Expense Ledger'!$H$2:$H$800)</f>
        <v>3281.25</v>
      </c>
      <c r="G83" s="52" t="n">
        <f aca="false">E83-C83</f>
        <v>0</v>
      </c>
      <c r="H83" s="52" t="n">
        <f aca="false">F83-D83</f>
        <v>0</v>
      </c>
      <c r="I83" s="50" t="str">
        <f aca="false">IF(AND(E83=0,F83=0),"No ledger lines",IF(AND(ABS(G83)&lt;1,ABS(H83)&lt;1),"Ties to TB","Difference – review"))</f>
        <v>Ties to TB</v>
      </c>
    </row>
    <row r="84" customFormat="false" ht="15" hidden="false" customHeight="false" outlineLevel="0" collapsed="false">
      <c r="A84" s="50" t="n">
        <v>10083</v>
      </c>
      <c r="B84" s="50" t="s">
        <v>137</v>
      </c>
      <c r="C84" s="51" t="n">
        <v>3576.5</v>
      </c>
      <c r="D84" s="51" t="n">
        <v>7984.11</v>
      </c>
      <c r="E84" s="52" t="n">
        <f aca="false">SUMIF('Revenue Ledger'!$C$2:$C$4500,$A84,'Revenue Ledger'!$G$2:$G$4500)+SUMIF('COGS Ledger'!$C$2:$C$400,$A84,'COGS Ledger'!$G$2:$G$400)+SUMIF('Expense Ledger'!$C$2:$C$800,$A84,'Expense Ledger'!$G$2:$G$800)</f>
        <v>3576.5</v>
      </c>
      <c r="F84" s="52" t="n">
        <f aca="false">SUMIF('Revenue Ledger'!$C$2:$C$4500,$A84,'Revenue Ledger'!$H$2:$H$4500)+SUMIF('COGS Ledger'!$C$2:$C$400,$A84,'COGS Ledger'!$H$2:$H$400)+SUMIF('Expense Ledger'!$C$2:$C$800,$A84,'Expense Ledger'!$H$2:$H$800)</f>
        <v>7984.11</v>
      </c>
      <c r="G84" s="52" t="n">
        <f aca="false">E84-C84</f>
        <v>0</v>
      </c>
      <c r="H84" s="52" t="n">
        <f aca="false">F84-D84</f>
        <v>0</v>
      </c>
      <c r="I84" s="50" t="str">
        <f aca="false">IF(AND(E84=0,F84=0),"No ledger lines",IF(AND(ABS(G84)&lt;1,ABS(H84)&lt;1),"Ties to TB","Difference – review"))</f>
        <v>Ties to TB</v>
      </c>
    </row>
    <row r="85" customFormat="false" ht="15" hidden="false" customHeight="false" outlineLevel="0" collapsed="false">
      <c r="A85" s="50" t="n">
        <v>10084</v>
      </c>
      <c r="B85" s="50" t="s">
        <v>138</v>
      </c>
      <c r="C85" s="51" t="n">
        <v>1600</v>
      </c>
      <c r="D85" s="51" t="n">
        <v>0</v>
      </c>
      <c r="E85" s="52" t="n">
        <f aca="false">SUMIF('Revenue Ledger'!$C$2:$C$4500,$A85,'Revenue Ledger'!$G$2:$G$4500)+SUMIF('COGS Ledger'!$C$2:$C$400,$A85,'COGS Ledger'!$G$2:$G$400)+SUMIF('Expense Ledger'!$C$2:$C$800,$A85,'Expense Ledger'!$G$2:$G$800)</f>
        <v>1600</v>
      </c>
      <c r="F85" s="52" t="n">
        <f aca="false">SUMIF('Revenue Ledger'!$C$2:$C$4500,$A85,'Revenue Ledger'!$H$2:$H$4500)+SUMIF('COGS Ledger'!$C$2:$C$400,$A85,'COGS Ledger'!$H$2:$H$400)+SUMIF('Expense Ledger'!$C$2:$C$800,$A85,'Expense Ledger'!$H$2:$H$800)</f>
        <v>0</v>
      </c>
      <c r="G85" s="52" t="n">
        <f aca="false">E85-C85</f>
        <v>0</v>
      </c>
      <c r="H85" s="52" t="n">
        <f aca="false">F85-D85</f>
        <v>0</v>
      </c>
      <c r="I85" s="50" t="str">
        <f aca="false">IF(AND(E85=0,F85=0),"No ledger lines",IF(AND(ABS(G85)&lt;1,ABS(H85)&lt;1),"Ties to TB","Difference – review"))</f>
        <v>Ties to TB</v>
      </c>
    </row>
    <row r="86" customFormat="false" ht="15" hidden="false" customHeight="false" outlineLevel="0" collapsed="false">
      <c r="A86" s="50" t="n">
        <v>10085</v>
      </c>
      <c r="B86" s="50" t="s">
        <v>139</v>
      </c>
      <c r="C86" s="51" t="n">
        <v>2735</v>
      </c>
      <c r="D86" s="51" t="n">
        <v>0</v>
      </c>
      <c r="E86" s="52" t="n">
        <f aca="false">SUMIF('Revenue Ledger'!$C$2:$C$4500,$A86,'Revenue Ledger'!$G$2:$G$4500)+SUMIF('COGS Ledger'!$C$2:$C$400,$A86,'COGS Ledger'!$G$2:$G$400)+SUMIF('Expense Ledger'!$C$2:$C$800,$A86,'Expense Ledger'!$G$2:$G$800)</f>
        <v>2735</v>
      </c>
      <c r="F86" s="52" t="n">
        <f aca="false">SUMIF('Revenue Ledger'!$C$2:$C$4500,$A86,'Revenue Ledger'!$H$2:$H$4500)+SUMIF('COGS Ledger'!$C$2:$C$400,$A86,'COGS Ledger'!$H$2:$H$400)+SUMIF('Expense Ledger'!$C$2:$C$800,$A86,'Expense Ledger'!$H$2:$H$800)</f>
        <v>0</v>
      </c>
      <c r="G86" s="52" t="n">
        <f aca="false">E86-C86</f>
        <v>0</v>
      </c>
      <c r="H86" s="52" t="n">
        <f aca="false">F86-D86</f>
        <v>0</v>
      </c>
      <c r="I86" s="50" t="str">
        <f aca="false">IF(AND(E86=0,F86=0),"No ledger lines",IF(AND(ABS(G86)&lt;1,ABS(H86)&lt;1),"Ties to TB","Difference – review"))</f>
        <v>Ties to TB</v>
      </c>
    </row>
    <row r="87" customFormat="false" ht="15" hidden="false" customHeight="false" outlineLevel="0" collapsed="false">
      <c r="A87" s="50" t="n">
        <v>10086</v>
      </c>
      <c r="B87" s="50" t="s">
        <v>140</v>
      </c>
      <c r="C87" s="51" t="n">
        <v>150</v>
      </c>
      <c r="D87" s="51" t="n">
        <v>0</v>
      </c>
      <c r="E87" s="52" t="n">
        <f aca="false">SUMIF('Revenue Ledger'!$C$2:$C$4500,$A87,'Revenue Ledger'!$G$2:$G$4500)+SUMIF('COGS Ledger'!$C$2:$C$400,$A87,'COGS Ledger'!$G$2:$G$400)+SUMIF('Expense Ledger'!$C$2:$C$800,$A87,'Expense Ledger'!$G$2:$G$800)</f>
        <v>150</v>
      </c>
      <c r="F87" s="52" t="n">
        <f aca="false">SUMIF('Revenue Ledger'!$C$2:$C$4500,$A87,'Revenue Ledger'!$H$2:$H$4500)+SUMIF('COGS Ledger'!$C$2:$C$400,$A87,'COGS Ledger'!$H$2:$H$400)+SUMIF('Expense Ledger'!$C$2:$C$800,$A87,'Expense Ledger'!$H$2:$H$800)</f>
        <v>0</v>
      </c>
      <c r="G87" s="52" t="n">
        <f aca="false">E87-C87</f>
        <v>0</v>
      </c>
      <c r="H87" s="52" t="n">
        <f aca="false">F87-D87</f>
        <v>0</v>
      </c>
      <c r="I87" s="50" t="str">
        <f aca="false">IF(AND(E87=0,F87=0),"No ledger lines",IF(AND(ABS(G87)&lt;1,ABS(H87)&lt;1),"Ties to TB","Difference – review"))</f>
        <v>Ties to TB</v>
      </c>
    </row>
    <row r="88" customFormat="false" ht="15" hidden="false" customHeight="false" outlineLevel="0" collapsed="false">
      <c r="A88" s="50" t="n">
        <v>10088</v>
      </c>
      <c r="B88" s="50" t="s">
        <v>141</v>
      </c>
      <c r="C88" s="51" t="n">
        <v>3000.89</v>
      </c>
      <c r="D88" s="51" t="n">
        <v>78.48</v>
      </c>
      <c r="E88" s="52" t="n">
        <f aca="false">SUMIF('Revenue Ledger'!$C$2:$C$4500,$A88,'Revenue Ledger'!$G$2:$G$4500)+SUMIF('COGS Ledger'!$C$2:$C$400,$A88,'COGS Ledger'!$G$2:$G$400)+SUMIF('Expense Ledger'!$C$2:$C$800,$A88,'Expense Ledger'!$G$2:$G$800)</f>
        <v>3000.89</v>
      </c>
      <c r="F88" s="52" t="n">
        <f aca="false">SUMIF('Revenue Ledger'!$C$2:$C$4500,$A88,'Revenue Ledger'!$H$2:$H$4500)+SUMIF('COGS Ledger'!$C$2:$C$400,$A88,'COGS Ledger'!$H$2:$H$400)+SUMIF('Expense Ledger'!$C$2:$C$800,$A88,'Expense Ledger'!$H$2:$H$800)</f>
        <v>78.48</v>
      </c>
      <c r="G88" s="52" t="n">
        <f aca="false">E88-C88</f>
        <v>0</v>
      </c>
      <c r="H88" s="52" t="n">
        <f aca="false">F88-D88</f>
        <v>0</v>
      </c>
      <c r="I88" s="50" t="str">
        <f aca="false">IF(AND(E88=0,F88=0),"No ledger lines",IF(AND(ABS(G88)&lt;1,ABS(H88)&lt;1),"Ties to TB","Difference – review"))</f>
        <v>Ties to TB</v>
      </c>
    </row>
    <row r="89" customFormat="false" ht="15" hidden="false" customHeight="false" outlineLevel="0" collapsed="false">
      <c r="A89" s="50" t="n">
        <v>10089</v>
      </c>
      <c r="B89" s="50" t="s">
        <v>142</v>
      </c>
      <c r="C89" s="51" t="n">
        <v>8634</v>
      </c>
      <c r="D89" s="51" t="n">
        <v>0</v>
      </c>
      <c r="E89" s="52" t="n">
        <f aca="false">SUMIF('Revenue Ledger'!$C$2:$C$4500,$A89,'Revenue Ledger'!$G$2:$G$4500)+SUMIF('COGS Ledger'!$C$2:$C$400,$A89,'COGS Ledger'!$G$2:$G$400)+SUMIF('Expense Ledger'!$C$2:$C$800,$A89,'Expense Ledger'!$G$2:$G$800)</f>
        <v>8634</v>
      </c>
      <c r="F89" s="52" t="n">
        <f aca="false">SUMIF('Revenue Ledger'!$C$2:$C$4500,$A89,'Revenue Ledger'!$H$2:$H$4500)+SUMIF('COGS Ledger'!$C$2:$C$400,$A89,'COGS Ledger'!$H$2:$H$400)+SUMIF('Expense Ledger'!$C$2:$C$800,$A89,'Expense Ledger'!$H$2:$H$800)</f>
        <v>0</v>
      </c>
      <c r="G89" s="52" t="n">
        <f aca="false">E89-C89</f>
        <v>0</v>
      </c>
      <c r="H89" s="52" t="n">
        <f aca="false">F89-D89</f>
        <v>0</v>
      </c>
      <c r="I89" s="50" t="str">
        <f aca="false">IF(AND(E89=0,F89=0),"No ledger lines",IF(AND(ABS(G89)&lt;1,ABS(H89)&lt;1),"Ties to TB","Difference – review"))</f>
        <v>Ties to TB</v>
      </c>
    </row>
    <row r="90" customFormat="false" ht="15" hidden="false" customHeight="false" outlineLevel="0" collapsed="false">
      <c r="A90" s="50" t="n">
        <v>10090</v>
      </c>
      <c r="B90" s="50" t="s">
        <v>143</v>
      </c>
      <c r="C90" s="51" t="n">
        <v>140600</v>
      </c>
      <c r="D90" s="51" t="n">
        <v>0</v>
      </c>
      <c r="E90" s="52" t="n">
        <f aca="false">SUMIF('Revenue Ledger'!$C$2:$C$4500,$A90,'Revenue Ledger'!$G$2:$G$4500)+SUMIF('COGS Ledger'!$C$2:$C$400,$A90,'COGS Ledger'!$G$2:$G$400)+SUMIF('Expense Ledger'!$C$2:$C$800,$A90,'Expense Ledger'!$G$2:$G$800)</f>
        <v>140600</v>
      </c>
      <c r="F90" s="52" t="n">
        <f aca="false">SUMIF('Revenue Ledger'!$C$2:$C$4500,$A90,'Revenue Ledger'!$H$2:$H$4500)+SUMIF('COGS Ledger'!$C$2:$C$400,$A90,'COGS Ledger'!$H$2:$H$400)+SUMIF('Expense Ledger'!$C$2:$C$800,$A90,'Expense Ledger'!$H$2:$H$800)</f>
        <v>0</v>
      </c>
      <c r="G90" s="52" t="n">
        <f aca="false">E90-C90</f>
        <v>0</v>
      </c>
      <c r="H90" s="52" t="n">
        <f aca="false">F90-D90</f>
        <v>0</v>
      </c>
      <c r="I90" s="50" t="str">
        <f aca="false">IF(AND(E90=0,F90=0),"No ledger lines",IF(AND(ABS(G90)&lt;1,ABS(H90)&lt;1),"Ties to TB","Difference – review"))</f>
        <v>Ties to TB</v>
      </c>
    </row>
    <row r="91" customFormat="false" ht="15" hidden="false" customHeight="false" outlineLevel="0" collapsed="false">
      <c r="A91" s="50" t="n">
        <v>10091</v>
      </c>
      <c r="B91" s="50" t="s">
        <v>144</v>
      </c>
      <c r="C91" s="51" t="n">
        <v>18800</v>
      </c>
      <c r="D91" s="51" t="n">
        <v>0</v>
      </c>
      <c r="E91" s="52" t="n">
        <f aca="false">SUMIF('Revenue Ledger'!$C$2:$C$4500,$A91,'Revenue Ledger'!$G$2:$G$4500)+SUMIF('COGS Ledger'!$C$2:$C$400,$A91,'COGS Ledger'!$G$2:$G$400)+SUMIF('Expense Ledger'!$C$2:$C$800,$A91,'Expense Ledger'!$G$2:$G$800)</f>
        <v>0</v>
      </c>
      <c r="F91" s="52" t="n">
        <f aca="false">SUMIF('Revenue Ledger'!$C$2:$C$4500,$A91,'Revenue Ledger'!$H$2:$H$4500)+SUMIF('COGS Ledger'!$C$2:$C$400,$A91,'COGS Ledger'!$H$2:$H$400)+SUMIF('Expense Ledger'!$C$2:$C$800,$A91,'Expense Ledger'!$H$2:$H$800)</f>
        <v>0</v>
      </c>
      <c r="G91" s="52" t="n">
        <f aca="false">E91-C91</f>
        <v>-18800</v>
      </c>
      <c r="H91" s="52" t="n">
        <f aca="false">F91-D91</f>
        <v>0</v>
      </c>
      <c r="I91" s="50" t="str">
        <f aca="false">IF(AND(E91=0,F91=0),"No ledger lines",IF(AND(ABS(G91)&lt;1,ABS(H91)&lt;1),"Ties to TB","Difference – review"))</f>
        <v>No ledger lines</v>
      </c>
    </row>
    <row r="92" customFormat="false" ht="15" hidden="false" customHeight="false" outlineLevel="0" collapsed="false">
      <c r="A92" s="50" t="n">
        <v>10092</v>
      </c>
      <c r="B92" s="50" t="s">
        <v>145</v>
      </c>
      <c r="C92" s="51" t="n">
        <v>424.34</v>
      </c>
      <c r="D92" s="51" t="n">
        <v>0</v>
      </c>
      <c r="E92" s="52" t="n">
        <f aca="false">SUMIF('Revenue Ledger'!$C$2:$C$4500,$A92,'Revenue Ledger'!$G$2:$G$4500)+SUMIF('COGS Ledger'!$C$2:$C$400,$A92,'COGS Ledger'!$G$2:$G$400)+SUMIF('Expense Ledger'!$C$2:$C$800,$A92,'Expense Ledger'!$G$2:$G$800)</f>
        <v>441.59</v>
      </c>
      <c r="F92" s="52" t="n">
        <f aca="false">SUMIF('Revenue Ledger'!$C$2:$C$4500,$A92,'Revenue Ledger'!$H$2:$H$4500)+SUMIF('COGS Ledger'!$C$2:$C$400,$A92,'COGS Ledger'!$H$2:$H$400)+SUMIF('Expense Ledger'!$C$2:$C$800,$A92,'Expense Ledger'!$H$2:$H$800)</f>
        <v>0</v>
      </c>
      <c r="G92" s="52" t="n">
        <f aca="false">E92-C92</f>
        <v>17.2500000000001</v>
      </c>
      <c r="H92" s="52" t="n">
        <f aca="false">F92-D92</f>
        <v>0</v>
      </c>
      <c r="I92" s="50" t="str">
        <f aca="false">IF(AND(E92=0,F92=0),"No ledger lines",IF(AND(ABS(G92)&lt;1,ABS(H92)&lt;1),"Ties to TB","Difference – review"))</f>
        <v>Difference – review</v>
      </c>
    </row>
    <row r="93" customFormat="false" ht="15" hidden="false" customHeight="false" outlineLevel="0" collapsed="false">
      <c r="A93" s="50" t="n">
        <v>10093</v>
      </c>
      <c r="B93" s="50" t="s">
        <v>146</v>
      </c>
      <c r="C93" s="51" t="n">
        <v>2100</v>
      </c>
      <c r="D93" s="51" t="n">
        <v>0</v>
      </c>
      <c r="E93" s="52" t="n">
        <f aca="false">SUMIF('Revenue Ledger'!$C$2:$C$4500,$A93,'Revenue Ledger'!$G$2:$G$4500)+SUMIF('COGS Ledger'!$C$2:$C$400,$A93,'COGS Ledger'!$G$2:$G$400)+SUMIF('Expense Ledger'!$C$2:$C$800,$A93,'Expense Ledger'!$G$2:$G$800)</f>
        <v>2100</v>
      </c>
      <c r="F93" s="52" t="n">
        <f aca="false">SUMIF('Revenue Ledger'!$C$2:$C$4500,$A93,'Revenue Ledger'!$H$2:$H$4500)+SUMIF('COGS Ledger'!$C$2:$C$400,$A93,'COGS Ledger'!$H$2:$H$400)+SUMIF('Expense Ledger'!$C$2:$C$800,$A93,'Expense Ledger'!$H$2:$H$800)</f>
        <v>0</v>
      </c>
      <c r="G93" s="52" t="n">
        <f aca="false">E93-C93</f>
        <v>0</v>
      </c>
      <c r="H93" s="52" t="n">
        <f aca="false">F93-D93</f>
        <v>0</v>
      </c>
      <c r="I93" s="50" t="str">
        <f aca="false">IF(AND(E93=0,F93=0),"No ledger lines",IF(AND(ABS(G93)&lt;1,ABS(H93)&lt;1),"Ties to TB","Difference – review"))</f>
        <v>Ties to TB</v>
      </c>
    </row>
    <row r="94" customFormat="false" ht="15" hidden="false" customHeight="false" outlineLevel="0" collapsed="false">
      <c r="A94" s="50" t="n">
        <v>10094</v>
      </c>
      <c r="B94" s="50" t="s">
        <v>147</v>
      </c>
      <c r="C94" s="51" t="n">
        <v>2282.75</v>
      </c>
      <c r="D94" s="51" t="n">
        <v>0</v>
      </c>
      <c r="E94" s="52" t="n">
        <f aca="false">SUMIF('Revenue Ledger'!$C$2:$C$4500,$A94,'Revenue Ledger'!$G$2:$G$4500)+SUMIF('COGS Ledger'!$C$2:$C$400,$A94,'COGS Ledger'!$G$2:$G$400)+SUMIF('Expense Ledger'!$C$2:$C$800,$A94,'Expense Ledger'!$G$2:$G$800)</f>
        <v>2282.75</v>
      </c>
      <c r="F94" s="52" t="n">
        <f aca="false">SUMIF('Revenue Ledger'!$C$2:$C$4500,$A94,'Revenue Ledger'!$H$2:$H$4500)+SUMIF('COGS Ledger'!$C$2:$C$400,$A94,'COGS Ledger'!$H$2:$H$400)+SUMIF('Expense Ledger'!$C$2:$C$800,$A94,'Expense Ledger'!$H$2:$H$800)</f>
        <v>0</v>
      </c>
      <c r="G94" s="52" t="n">
        <f aca="false">E94-C94</f>
        <v>0</v>
      </c>
      <c r="H94" s="52" t="n">
        <f aca="false">F94-D94</f>
        <v>0</v>
      </c>
      <c r="I94" s="50" t="str">
        <f aca="false">IF(AND(E94=0,F94=0),"No ledger lines",IF(AND(ABS(G94)&lt;1,ABS(H94)&lt;1),"Ties to TB","Difference – review"))</f>
        <v>Ties to TB</v>
      </c>
    </row>
    <row r="95" customFormat="false" ht="15" hidden="false" customHeight="false" outlineLevel="0" collapsed="false">
      <c r="A95" s="50" t="n">
        <v>10095</v>
      </c>
      <c r="B95" s="50" t="s">
        <v>148</v>
      </c>
      <c r="C95" s="51" t="n">
        <v>2248.25</v>
      </c>
      <c r="D95" s="51" t="n">
        <v>0</v>
      </c>
      <c r="E95" s="52" t="n">
        <f aca="false">SUMIF('Revenue Ledger'!$C$2:$C$4500,$A95,'Revenue Ledger'!$G$2:$G$4500)+SUMIF('COGS Ledger'!$C$2:$C$400,$A95,'COGS Ledger'!$G$2:$G$400)+SUMIF('Expense Ledger'!$C$2:$C$800,$A95,'Expense Ledger'!$G$2:$G$800)</f>
        <v>2248.25</v>
      </c>
      <c r="F95" s="52" t="n">
        <f aca="false">SUMIF('Revenue Ledger'!$C$2:$C$4500,$A95,'Revenue Ledger'!$H$2:$H$4500)+SUMIF('COGS Ledger'!$C$2:$C$400,$A95,'COGS Ledger'!$H$2:$H$400)+SUMIF('Expense Ledger'!$C$2:$C$800,$A95,'Expense Ledger'!$H$2:$H$800)</f>
        <v>0</v>
      </c>
      <c r="G95" s="52" t="n">
        <f aca="false">E95-C95</f>
        <v>0</v>
      </c>
      <c r="H95" s="52" t="n">
        <f aca="false">F95-D95</f>
        <v>0</v>
      </c>
      <c r="I95" s="50" t="str">
        <f aca="false">IF(AND(E95=0,F95=0),"No ledger lines",IF(AND(ABS(G95)&lt;1,ABS(H95)&lt;1),"Ties to TB","Difference – review"))</f>
        <v>Ties to TB</v>
      </c>
    </row>
    <row r="96" customFormat="false" ht="15" hidden="false" customHeight="false" outlineLevel="0" collapsed="false">
      <c r="A96" s="50" t="n">
        <v>10096</v>
      </c>
      <c r="B96" s="50" t="s">
        <v>149</v>
      </c>
      <c r="C96" s="51" t="n">
        <v>26552.1</v>
      </c>
      <c r="D96" s="51" t="n">
        <v>0</v>
      </c>
      <c r="E96" s="52" t="n">
        <f aca="false">SUMIF('Revenue Ledger'!$C$2:$C$4500,$A96,'Revenue Ledger'!$G$2:$G$4500)+SUMIF('COGS Ledger'!$C$2:$C$400,$A96,'COGS Ledger'!$G$2:$G$400)+SUMIF('Expense Ledger'!$C$2:$C$800,$A96,'Expense Ledger'!$G$2:$G$800)</f>
        <v>53104.2</v>
      </c>
      <c r="F96" s="52" t="n">
        <f aca="false">SUMIF('Revenue Ledger'!$C$2:$C$4500,$A96,'Revenue Ledger'!$H$2:$H$4500)+SUMIF('COGS Ledger'!$C$2:$C$400,$A96,'COGS Ledger'!$H$2:$H$400)+SUMIF('Expense Ledger'!$C$2:$C$800,$A96,'Expense Ledger'!$H$2:$H$800)</f>
        <v>5807.28</v>
      </c>
      <c r="G96" s="52" t="n">
        <f aca="false">E96-C96</f>
        <v>26552.1</v>
      </c>
      <c r="H96" s="52" t="n">
        <f aca="false">F96-D96</f>
        <v>5807.28</v>
      </c>
      <c r="I96" s="50" t="str">
        <f aca="false">IF(AND(E96=0,F96=0),"No ledger lines",IF(AND(ABS(G96)&lt;1,ABS(H96)&lt;1),"Ties to TB","Difference – review"))</f>
        <v>Difference – review</v>
      </c>
    </row>
    <row r="97" customFormat="false" ht="15" hidden="false" customHeight="false" outlineLevel="0" collapsed="false">
      <c r="A97" s="50" t="n">
        <v>10097</v>
      </c>
      <c r="B97" s="50" t="s">
        <v>150</v>
      </c>
      <c r="C97" s="51" t="n">
        <v>12985</v>
      </c>
      <c r="D97" s="51" t="n">
        <v>0</v>
      </c>
      <c r="E97" s="52" t="n">
        <f aca="false">SUMIF('Revenue Ledger'!$C$2:$C$4500,$A97,'Revenue Ledger'!$G$2:$G$4500)+SUMIF('COGS Ledger'!$C$2:$C$400,$A97,'COGS Ledger'!$G$2:$G$400)+SUMIF('Expense Ledger'!$C$2:$C$800,$A97,'Expense Ledger'!$G$2:$G$800)</f>
        <v>12985</v>
      </c>
      <c r="F97" s="52" t="n">
        <f aca="false">SUMIF('Revenue Ledger'!$C$2:$C$4500,$A97,'Revenue Ledger'!$H$2:$H$4500)+SUMIF('COGS Ledger'!$C$2:$C$400,$A97,'COGS Ledger'!$H$2:$H$400)+SUMIF('Expense Ledger'!$C$2:$C$800,$A97,'Expense Ledger'!$H$2:$H$800)</f>
        <v>0</v>
      </c>
      <c r="G97" s="52" t="n">
        <f aca="false">E97-C97</f>
        <v>0</v>
      </c>
      <c r="H97" s="52" t="n">
        <f aca="false">F97-D97</f>
        <v>0</v>
      </c>
      <c r="I97" s="50" t="str">
        <f aca="false">IF(AND(E97=0,F97=0),"No ledger lines",IF(AND(ABS(G97)&lt;1,ABS(H97)&lt;1),"Ties to TB","Difference – review"))</f>
        <v>Ties to TB</v>
      </c>
    </row>
    <row r="98" customFormat="false" ht="15" hidden="false" customHeight="false" outlineLevel="0" collapsed="false">
      <c r="A98" s="50" t="n">
        <v>10098</v>
      </c>
      <c r="B98" s="50" t="s">
        <v>151</v>
      </c>
      <c r="C98" s="51" t="n">
        <v>10355.39</v>
      </c>
      <c r="D98" s="51" t="n">
        <v>0</v>
      </c>
      <c r="E98" s="52" t="n">
        <f aca="false">SUMIF('Revenue Ledger'!$C$2:$C$4500,$A98,'Revenue Ledger'!$G$2:$G$4500)+SUMIF('COGS Ledger'!$C$2:$C$400,$A98,'COGS Ledger'!$G$2:$G$400)+SUMIF('Expense Ledger'!$C$2:$C$800,$A98,'Expense Ledger'!$G$2:$G$800)</f>
        <v>10355.39</v>
      </c>
      <c r="F98" s="52" t="n">
        <f aca="false">SUMIF('Revenue Ledger'!$C$2:$C$4500,$A98,'Revenue Ledger'!$H$2:$H$4500)+SUMIF('COGS Ledger'!$C$2:$C$400,$A98,'COGS Ledger'!$H$2:$H$400)+SUMIF('Expense Ledger'!$C$2:$C$800,$A98,'Expense Ledger'!$H$2:$H$800)</f>
        <v>0</v>
      </c>
      <c r="G98" s="52" t="n">
        <f aca="false">E98-C98</f>
        <v>0</v>
      </c>
      <c r="H98" s="52" t="n">
        <f aca="false">F98-D98</f>
        <v>0</v>
      </c>
      <c r="I98" s="50" t="str">
        <f aca="false">IF(AND(E98=0,F98=0),"No ledger lines",IF(AND(ABS(G98)&lt;1,ABS(H98)&lt;1),"Ties to TB","Difference – review"))</f>
        <v>Ties to TB</v>
      </c>
    </row>
    <row r="99" customFormat="false" ht="15" hidden="false" customHeight="false" outlineLevel="0" collapsed="false">
      <c r="A99" s="50" t="n">
        <v>10099</v>
      </c>
      <c r="B99" s="50" t="s">
        <v>152</v>
      </c>
      <c r="C99" s="51" t="n">
        <v>607.78</v>
      </c>
      <c r="D99" s="51" t="n">
        <v>0</v>
      </c>
      <c r="E99" s="52" t="n">
        <f aca="false">SUMIF('Revenue Ledger'!$C$2:$C$4500,$A99,'Revenue Ledger'!$G$2:$G$4500)+SUMIF('COGS Ledger'!$C$2:$C$400,$A99,'COGS Ledger'!$G$2:$G$400)+SUMIF('Expense Ledger'!$C$2:$C$800,$A99,'Expense Ledger'!$G$2:$G$800)</f>
        <v>607.78</v>
      </c>
      <c r="F99" s="52" t="n">
        <f aca="false">SUMIF('Revenue Ledger'!$C$2:$C$4500,$A99,'Revenue Ledger'!$H$2:$H$4500)+SUMIF('COGS Ledger'!$C$2:$C$400,$A99,'COGS Ledger'!$H$2:$H$400)+SUMIF('Expense Ledger'!$C$2:$C$800,$A99,'Expense Ledger'!$H$2:$H$800)</f>
        <v>0</v>
      </c>
      <c r="G99" s="52" t="n">
        <f aca="false">E99-C99</f>
        <v>0</v>
      </c>
      <c r="H99" s="52" t="n">
        <f aca="false">F99-D99</f>
        <v>0</v>
      </c>
      <c r="I99" s="50" t="str">
        <f aca="false">IF(AND(E99=0,F99=0),"No ledger lines",IF(AND(ABS(G99)&lt;1,ABS(H99)&lt;1),"Ties to TB","Difference – review"))</f>
        <v>Ties to TB</v>
      </c>
    </row>
    <row r="100" customFormat="false" ht="15" hidden="false" customHeight="false" outlineLevel="0" collapsed="false">
      <c r="A100" s="50" t="n">
        <v>10100</v>
      </c>
      <c r="B100" s="50" t="s">
        <v>153</v>
      </c>
      <c r="C100" s="51" t="n">
        <v>6114.73</v>
      </c>
      <c r="D100" s="51" t="n">
        <v>0</v>
      </c>
      <c r="E100" s="52" t="n">
        <f aca="false">SUMIF('Revenue Ledger'!$C$2:$C$4500,$A100,'Revenue Ledger'!$G$2:$G$4500)+SUMIF('COGS Ledger'!$C$2:$C$400,$A100,'COGS Ledger'!$G$2:$G$400)+SUMIF('Expense Ledger'!$C$2:$C$800,$A100,'Expense Ledger'!$G$2:$G$800)</f>
        <v>6114.73</v>
      </c>
      <c r="F100" s="52" t="n">
        <f aca="false">SUMIF('Revenue Ledger'!$C$2:$C$4500,$A100,'Revenue Ledger'!$H$2:$H$4500)+SUMIF('COGS Ledger'!$C$2:$C$400,$A100,'COGS Ledger'!$H$2:$H$400)+SUMIF('Expense Ledger'!$C$2:$C$800,$A100,'Expense Ledger'!$H$2:$H$800)</f>
        <v>0</v>
      </c>
      <c r="G100" s="52" t="n">
        <f aca="false">E100-C100</f>
        <v>0</v>
      </c>
      <c r="H100" s="52" t="n">
        <f aca="false">F100-D100</f>
        <v>0</v>
      </c>
      <c r="I100" s="50" t="str">
        <f aca="false">IF(AND(E100=0,F100=0),"No ledger lines",IF(AND(ABS(G100)&lt;1,ABS(H100)&lt;1),"Ties to TB","Difference – review"))</f>
        <v>Ties to TB</v>
      </c>
    </row>
    <row r="101" customFormat="false" ht="15" hidden="false" customHeight="false" outlineLevel="0" collapsed="false">
      <c r="A101" s="50" t="n">
        <v>10101</v>
      </c>
      <c r="B101" s="50" t="s">
        <v>154</v>
      </c>
      <c r="C101" s="51" t="n">
        <v>0</v>
      </c>
      <c r="D101" s="51" t="n">
        <v>0</v>
      </c>
      <c r="E101" s="52" t="n">
        <f aca="false">SUMIF('Revenue Ledger'!$C$2:$C$4500,$A101,'Revenue Ledger'!$G$2:$G$4500)+SUMIF('COGS Ledger'!$C$2:$C$400,$A101,'COGS Ledger'!$G$2:$G$400)+SUMIF('Expense Ledger'!$C$2:$C$800,$A101,'Expense Ledger'!$G$2:$G$800)</f>
        <v>5075.25</v>
      </c>
      <c r="F101" s="52" t="n">
        <f aca="false">SUMIF('Revenue Ledger'!$C$2:$C$4500,$A101,'Revenue Ledger'!$H$2:$H$4500)+SUMIF('COGS Ledger'!$C$2:$C$400,$A101,'COGS Ledger'!$H$2:$H$400)+SUMIF('Expense Ledger'!$C$2:$C$800,$A101,'Expense Ledger'!$H$2:$H$800)</f>
        <v>0</v>
      </c>
      <c r="G101" s="52" t="n">
        <f aca="false">E101-C101</f>
        <v>5075.25</v>
      </c>
      <c r="H101" s="52" t="n">
        <f aca="false">F101-D101</f>
        <v>0</v>
      </c>
      <c r="I101" s="50" t="str">
        <f aca="false">IF(AND(E101=0,F101=0),"No ledger lines",IF(AND(ABS(G101)&lt;1,ABS(H101)&lt;1),"Ties to TB","Difference – review"))</f>
        <v>Difference – review</v>
      </c>
    </row>
    <row r="102" customFormat="false" ht="15" hidden="false" customHeight="false" outlineLevel="0" collapsed="false">
      <c r="A102" s="50" t="n">
        <v>10102</v>
      </c>
      <c r="B102" s="50" t="s">
        <v>155</v>
      </c>
      <c r="C102" s="51" t="n">
        <v>1904.88</v>
      </c>
      <c r="D102" s="51" t="n">
        <v>0</v>
      </c>
      <c r="E102" s="52" t="n">
        <f aca="false">SUMIF('Revenue Ledger'!$C$2:$C$4500,$A102,'Revenue Ledger'!$G$2:$G$4500)+SUMIF('COGS Ledger'!$C$2:$C$400,$A102,'COGS Ledger'!$G$2:$G$400)+SUMIF('Expense Ledger'!$C$2:$C$800,$A102,'Expense Ledger'!$G$2:$G$800)</f>
        <v>1904.88</v>
      </c>
      <c r="F102" s="52" t="n">
        <f aca="false">SUMIF('Revenue Ledger'!$C$2:$C$4500,$A102,'Revenue Ledger'!$H$2:$H$4500)+SUMIF('COGS Ledger'!$C$2:$C$400,$A102,'COGS Ledger'!$H$2:$H$400)+SUMIF('Expense Ledger'!$C$2:$C$800,$A102,'Expense Ledger'!$H$2:$H$800)</f>
        <v>0</v>
      </c>
      <c r="G102" s="52" t="n">
        <f aca="false">E102-C102</f>
        <v>0</v>
      </c>
      <c r="H102" s="52" t="n">
        <f aca="false">F102-D102</f>
        <v>0</v>
      </c>
      <c r="I102" s="50" t="str">
        <f aca="false">IF(AND(E102=0,F102=0),"No ledger lines",IF(AND(ABS(G102)&lt;1,ABS(H102)&lt;1),"Ties to TB","Difference – review"))</f>
        <v>Ties to TB</v>
      </c>
    </row>
    <row r="103" customFormat="false" ht="15" hidden="false" customHeight="false" outlineLevel="0" collapsed="false">
      <c r="A103" s="50" t="n">
        <v>10103</v>
      </c>
      <c r="B103" s="50" t="s">
        <v>156</v>
      </c>
      <c r="C103" s="51" t="n">
        <v>350</v>
      </c>
      <c r="D103" s="51" t="n">
        <v>0</v>
      </c>
      <c r="E103" s="52" t="n">
        <f aca="false">SUMIF('Revenue Ledger'!$C$2:$C$4500,$A103,'Revenue Ledger'!$G$2:$G$4500)+SUMIF('COGS Ledger'!$C$2:$C$400,$A103,'COGS Ledger'!$G$2:$G$400)+SUMIF('Expense Ledger'!$C$2:$C$800,$A103,'Expense Ledger'!$G$2:$G$800)</f>
        <v>350</v>
      </c>
      <c r="F103" s="52" t="n">
        <f aca="false">SUMIF('Revenue Ledger'!$C$2:$C$4500,$A103,'Revenue Ledger'!$H$2:$H$4500)+SUMIF('COGS Ledger'!$C$2:$C$400,$A103,'COGS Ledger'!$H$2:$H$400)+SUMIF('Expense Ledger'!$C$2:$C$800,$A103,'Expense Ledger'!$H$2:$H$800)</f>
        <v>0</v>
      </c>
      <c r="G103" s="52" t="n">
        <f aca="false">E103-C103</f>
        <v>0</v>
      </c>
      <c r="H103" s="52" t="n">
        <f aca="false">F103-D103</f>
        <v>0</v>
      </c>
      <c r="I103" s="50" t="str">
        <f aca="false">IF(AND(E103=0,F103=0),"No ledger lines",IF(AND(ABS(G103)&lt;1,ABS(H103)&lt;1),"Ties to TB","Difference – review"))</f>
        <v>Ties to TB</v>
      </c>
    </row>
    <row r="104" customFormat="false" ht="15" hidden="false" customHeight="false" outlineLevel="0" collapsed="false">
      <c r="A104" s="50" t="n">
        <v>10104</v>
      </c>
      <c r="B104" s="50" t="s">
        <v>157</v>
      </c>
      <c r="C104" s="51" t="n">
        <v>20989.3</v>
      </c>
      <c r="D104" s="51" t="n">
        <v>0</v>
      </c>
      <c r="E104" s="52" t="n">
        <f aca="false">SUMIF('Revenue Ledger'!$C$2:$C$4500,$A104,'Revenue Ledger'!$G$2:$G$4500)+SUMIF('COGS Ledger'!$C$2:$C$400,$A104,'COGS Ledger'!$G$2:$G$400)+SUMIF('Expense Ledger'!$C$2:$C$800,$A104,'Expense Ledger'!$G$2:$G$800)</f>
        <v>21074.98</v>
      </c>
      <c r="F104" s="52" t="n">
        <f aca="false">SUMIF('Revenue Ledger'!$C$2:$C$4500,$A104,'Revenue Ledger'!$H$2:$H$4500)+SUMIF('COGS Ledger'!$C$2:$C$400,$A104,'COGS Ledger'!$H$2:$H$400)+SUMIF('Expense Ledger'!$C$2:$C$800,$A104,'Expense Ledger'!$H$2:$H$800)</f>
        <v>0</v>
      </c>
      <c r="G104" s="52" t="n">
        <f aca="false">E104-C104</f>
        <v>85.6800000000003</v>
      </c>
      <c r="H104" s="52" t="n">
        <f aca="false">F104-D104</f>
        <v>0</v>
      </c>
      <c r="I104" s="50" t="str">
        <f aca="false">IF(AND(E104=0,F104=0),"No ledger lines",IF(AND(ABS(G104)&lt;1,ABS(H104)&lt;1),"Ties to TB","Difference – review"))</f>
        <v>Difference – review</v>
      </c>
    </row>
    <row r="105" customFormat="false" ht="15" hidden="false" customHeight="false" outlineLevel="0" collapsed="false">
      <c r="A105" s="50" t="n">
        <v>10105</v>
      </c>
      <c r="B105" s="50" t="s">
        <v>158</v>
      </c>
      <c r="C105" s="51" t="n">
        <v>15998.79</v>
      </c>
      <c r="D105" s="51" t="n">
        <v>0</v>
      </c>
      <c r="E105" s="52" t="n">
        <f aca="false">SUMIF('Revenue Ledger'!$C$2:$C$4500,$A105,'Revenue Ledger'!$G$2:$G$4500)+SUMIF('COGS Ledger'!$C$2:$C$400,$A105,'COGS Ledger'!$G$2:$G$400)+SUMIF('Expense Ledger'!$C$2:$C$800,$A105,'Expense Ledger'!$G$2:$G$800)</f>
        <v>15998.79</v>
      </c>
      <c r="F105" s="52" t="n">
        <f aca="false">SUMIF('Revenue Ledger'!$C$2:$C$4500,$A105,'Revenue Ledger'!$H$2:$H$4500)+SUMIF('COGS Ledger'!$C$2:$C$400,$A105,'COGS Ledger'!$H$2:$H$400)+SUMIF('Expense Ledger'!$C$2:$C$800,$A105,'Expense Ledger'!$H$2:$H$800)</f>
        <v>0</v>
      </c>
      <c r="G105" s="52" t="n">
        <f aca="false">E105-C105</f>
        <v>0</v>
      </c>
      <c r="H105" s="52" t="n">
        <f aca="false">F105-D105</f>
        <v>0</v>
      </c>
      <c r="I105" s="50" t="str">
        <f aca="false">IF(AND(E105=0,F105=0),"No ledger lines",IF(AND(ABS(G105)&lt;1,ABS(H105)&lt;1),"Ties to TB","Difference – review"))</f>
        <v>Ties to TB</v>
      </c>
    </row>
    <row r="106" customFormat="false" ht="15" hidden="false" customHeight="false" outlineLevel="0" collapsed="false">
      <c r="A106" s="50" t="n">
        <v>10106</v>
      </c>
      <c r="B106" s="50" t="s">
        <v>159</v>
      </c>
      <c r="C106" s="51" t="n">
        <v>2500</v>
      </c>
      <c r="D106" s="51" t="n">
        <v>0</v>
      </c>
      <c r="E106" s="52" t="n">
        <f aca="false">SUMIF('Revenue Ledger'!$C$2:$C$4500,$A106,'Revenue Ledger'!$G$2:$G$4500)+SUMIF('COGS Ledger'!$C$2:$C$400,$A106,'COGS Ledger'!$G$2:$G$400)+SUMIF('Expense Ledger'!$C$2:$C$800,$A106,'Expense Ledger'!$G$2:$G$800)</f>
        <v>2500</v>
      </c>
      <c r="F106" s="52" t="n">
        <f aca="false">SUMIF('Revenue Ledger'!$C$2:$C$4500,$A106,'Revenue Ledger'!$H$2:$H$4500)+SUMIF('COGS Ledger'!$C$2:$C$400,$A106,'COGS Ledger'!$H$2:$H$400)+SUMIF('Expense Ledger'!$C$2:$C$800,$A106,'Expense Ledger'!$H$2:$H$800)</f>
        <v>0</v>
      </c>
      <c r="G106" s="52" t="n">
        <f aca="false">E106-C106</f>
        <v>0</v>
      </c>
      <c r="H106" s="52" t="n">
        <f aca="false">F106-D106</f>
        <v>0</v>
      </c>
      <c r="I106" s="50" t="str">
        <f aca="false">IF(AND(E106=0,F106=0),"No ledger lines",IF(AND(ABS(G106)&lt;1,ABS(H106)&lt;1),"Ties to TB","Difference – review"))</f>
        <v>Ties to TB</v>
      </c>
    </row>
    <row r="107" customFormat="false" ht="15" hidden="false" customHeight="false" outlineLevel="0" collapsed="false">
      <c r="A107" s="50" t="n">
        <v>10107</v>
      </c>
      <c r="B107" s="50" t="s">
        <v>160</v>
      </c>
      <c r="C107" s="51" t="n">
        <v>4760.57</v>
      </c>
      <c r="D107" s="51" t="n">
        <v>0</v>
      </c>
      <c r="E107" s="52" t="n">
        <f aca="false">SUMIF('Revenue Ledger'!$C$2:$C$4500,$A107,'Revenue Ledger'!$G$2:$G$4500)+SUMIF('COGS Ledger'!$C$2:$C$400,$A107,'COGS Ledger'!$G$2:$G$400)+SUMIF('Expense Ledger'!$C$2:$C$800,$A107,'Expense Ledger'!$G$2:$G$800)</f>
        <v>5700.57</v>
      </c>
      <c r="F107" s="52" t="n">
        <f aca="false">SUMIF('Revenue Ledger'!$C$2:$C$4500,$A107,'Revenue Ledger'!$H$2:$H$4500)+SUMIF('COGS Ledger'!$C$2:$C$400,$A107,'COGS Ledger'!$H$2:$H$400)+SUMIF('Expense Ledger'!$C$2:$C$800,$A107,'Expense Ledger'!$H$2:$H$800)</f>
        <v>0</v>
      </c>
      <c r="G107" s="52" t="n">
        <f aca="false">E107-C107</f>
        <v>940</v>
      </c>
      <c r="H107" s="52" t="n">
        <f aca="false">F107-D107</f>
        <v>0</v>
      </c>
      <c r="I107" s="50" t="str">
        <f aca="false">IF(AND(E107=0,F107=0),"No ledger lines",IF(AND(ABS(G107)&lt;1,ABS(H107)&lt;1),"Ties to TB","Difference – review"))</f>
        <v>Difference – review</v>
      </c>
    </row>
    <row r="108" customFormat="false" ht="15" hidden="false" customHeight="false" outlineLevel="0" collapsed="false">
      <c r="A108" s="50" t="n">
        <v>10108</v>
      </c>
      <c r="B108" s="50" t="s">
        <v>161</v>
      </c>
      <c r="C108" s="51" t="n">
        <v>4000</v>
      </c>
      <c r="D108" s="51" t="n">
        <v>0</v>
      </c>
      <c r="E108" s="52" t="n">
        <f aca="false">SUMIF('Revenue Ledger'!$C$2:$C$4500,$A108,'Revenue Ledger'!$G$2:$G$4500)+SUMIF('COGS Ledger'!$C$2:$C$400,$A108,'COGS Ledger'!$G$2:$G$400)+SUMIF('Expense Ledger'!$C$2:$C$800,$A108,'Expense Ledger'!$G$2:$G$800)</f>
        <v>4000</v>
      </c>
      <c r="F108" s="52" t="n">
        <f aca="false">SUMIF('Revenue Ledger'!$C$2:$C$4500,$A108,'Revenue Ledger'!$H$2:$H$4500)+SUMIF('COGS Ledger'!$C$2:$C$400,$A108,'COGS Ledger'!$H$2:$H$400)+SUMIF('Expense Ledger'!$C$2:$C$800,$A108,'Expense Ledger'!$H$2:$H$800)</f>
        <v>0</v>
      </c>
      <c r="G108" s="52" t="n">
        <f aca="false">E108-C108</f>
        <v>0</v>
      </c>
      <c r="H108" s="52" t="n">
        <f aca="false">F108-D108</f>
        <v>0</v>
      </c>
      <c r="I108" s="50" t="str">
        <f aca="false">IF(AND(E108=0,F108=0),"No ledger lines",IF(AND(ABS(G108)&lt;1,ABS(H108)&lt;1),"Ties to TB","Difference – review"))</f>
        <v>Ties to TB</v>
      </c>
    </row>
    <row r="109" customFormat="false" ht="15" hidden="false" customHeight="false" outlineLevel="0" collapsed="false">
      <c r="A109" s="50" t="n">
        <v>10109</v>
      </c>
      <c r="B109" s="50" t="s">
        <v>162</v>
      </c>
      <c r="C109" s="51" t="n">
        <v>3000</v>
      </c>
      <c r="D109" s="51" t="n">
        <v>0</v>
      </c>
      <c r="E109" s="52" t="n">
        <f aca="false">SUMIF('Revenue Ledger'!$C$2:$C$4500,$A109,'Revenue Ledger'!$G$2:$G$4500)+SUMIF('COGS Ledger'!$C$2:$C$400,$A109,'COGS Ledger'!$G$2:$G$400)+SUMIF('Expense Ledger'!$C$2:$C$800,$A109,'Expense Ledger'!$G$2:$G$800)</f>
        <v>19183.4</v>
      </c>
      <c r="F109" s="52" t="n">
        <f aca="false">SUMIF('Revenue Ledger'!$C$2:$C$4500,$A109,'Revenue Ledger'!$H$2:$H$4500)+SUMIF('COGS Ledger'!$C$2:$C$400,$A109,'COGS Ledger'!$H$2:$H$400)+SUMIF('Expense Ledger'!$C$2:$C$800,$A109,'Expense Ledger'!$H$2:$H$800)</f>
        <v>0</v>
      </c>
      <c r="G109" s="52" t="n">
        <f aca="false">E109-C109</f>
        <v>16183.4</v>
      </c>
      <c r="H109" s="52" t="n">
        <f aca="false">F109-D109</f>
        <v>0</v>
      </c>
      <c r="I109" s="50" t="str">
        <f aca="false">IF(AND(E109=0,F109=0),"No ledger lines",IF(AND(ABS(G109)&lt;1,ABS(H109)&lt;1),"Ties to TB","Difference – review"))</f>
        <v>Difference – review</v>
      </c>
    </row>
    <row r="110" customFormat="false" ht="15" hidden="false" customHeight="false" outlineLevel="0" collapsed="false">
      <c r="A110" s="50" t="n">
        <v>10110</v>
      </c>
      <c r="B110" s="50" t="s">
        <v>163</v>
      </c>
      <c r="C110" s="51" t="n">
        <v>94</v>
      </c>
      <c r="D110" s="51" t="n">
        <v>0</v>
      </c>
      <c r="E110" s="52" t="n">
        <f aca="false">SUMIF('Revenue Ledger'!$C$2:$C$4500,$A110,'Revenue Ledger'!$G$2:$G$4500)+SUMIF('COGS Ledger'!$C$2:$C$400,$A110,'COGS Ledger'!$G$2:$G$400)+SUMIF('Expense Ledger'!$C$2:$C$800,$A110,'Expense Ledger'!$G$2:$G$800)</f>
        <v>94</v>
      </c>
      <c r="F110" s="52" t="n">
        <f aca="false">SUMIF('Revenue Ledger'!$C$2:$C$4500,$A110,'Revenue Ledger'!$H$2:$H$4500)+SUMIF('COGS Ledger'!$C$2:$C$400,$A110,'COGS Ledger'!$H$2:$H$400)+SUMIF('Expense Ledger'!$C$2:$C$800,$A110,'Expense Ledger'!$H$2:$H$800)</f>
        <v>0</v>
      </c>
      <c r="G110" s="52" t="n">
        <f aca="false">E110-C110</f>
        <v>0</v>
      </c>
      <c r="H110" s="52" t="n">
        <f aca="false">F110-D110</f>
        <v>0</v>
      </c>
      <c r="I110" s="50" t="str">
        <f aca="false">IF(AND(E110=0,F110=0),"No ledger lines",IF(AND(ABS(G110)&lt;1,ABS(H110)&lt;1),"Ties to TB","Difference – review"))</f>
        <v>Ties to TB</v>
      </c>
    </row>
    <row r="111" customFormat="false" ht="15" hidden="false" customHeight="false" outlineLevel="0" collapsed="false">
      <c r="A111" s="50" t="n">
        <v>10111</v>
      </c>
      <c r="B111" s="50" t="s">
        <v>164</v>
      </c>
      <c r="C111" s="51" t="n">
        <v>5110.03</v>
      </c>
      <c r="D111" s="51" t="n">
        <v>0</v>
      </c>
      <c r="E111" s="52" t="n">
        <f aca="false">SUMIF('Revenue Ledger'!$C$2:$C$4500,$A111,'Revenue Ledger'!$G$2:$G$4500)+SUMIF('COGS Ledger'!$C$2:$C$400,$A111,'COGS Ledger'!$G$2:$G$400)+SUMIF('Expense Ledger'!$C$2:$C$800,$A111,'Expense Ledger'!$G$2:$G$800)</f>
        <v>0</v>
      </c>
      <c r="F111" s="52" t="n">
        <f aca="false">SUMIF('Revenue Ledger'!$C$2:$C$4500,$A111,'Revenue Ledger'!$H$2:$H$4500)+SUMIF('COGS Ledger'!$C$2:$C$400,$A111,'COGS Ledger'!$H$2:$H$400)+SUMIF('Expense Ledger'!$C$2:$C$800,$A111,'Expense Ledger'!$H$2:$H$800)</f>
        <v>0</v>
      </c>
      <c r="G111" s="52" t="n">
        <f aca="false">E111-C111</f>
        <v>-5110.03</v>
      </c>
      <c r="H111" s="52" t="n">
        <f aca="false">F111-D111</f>
        <v>0</v>
      </c>
      <c r="I111" s="50" t="str">
        <f aca="false">IF(AND(E111=0,F111=0),"No ledger lines",IF(AND(ABS(G111)&lt;1,ABS(H111)&lt;1),"Ties to TB","Difference – review"))</f>
        <v>No ledger lines</v>
      </c>
    </row>
    <row r="112" customFormat="false" ht="15" hidden="false" customHeight="false" outlineLevel="0" collapsed="false">
      <c r="A112" s="50" t="n">
        <v>10112</v>
      </c>
      <c r="B112" s="50" t="s">
        <v>165</v>
      </c>
      <c r="C112" s="51" t="n">
        <v>43722.25</v>
      </c>
      <c r="D112" s="51" t="n">
        <v>0</v>
      </c>
      <c r="E112" s="52" t="n">
        <f aca="false">SUMIF('Revenue Ledger'!$C$2:$C$4500,$A112,'Revenue Ledger'!$G$2:$G$4500)+SUMIF('COGS Ledger'!$C$2:$C$400,$A112,'COGS Ledger'!$G$2:$G$400)+SUMIF('Expense Ledger'!$C$2:$C$800,$A112,'Expense Ledger'!$G$2:$G$800)</f>
        <v>43833.47</v>
      </c>
      <c r="F112" s="52" t="n">
        <f aca="false">SUMIF('Revenue Ledger'!$C$2:$C$4500,$A112,'Revenue Ledger'!$H$2:$H$4500)+SUMIF('COGS Ledger'!$C$2:$C$400,$A112,'COGS Ledger'!$H$2:$H$400)+SUMIF('Expense Ledger'!$C$2:$C$800,$A112,'Expense Ledger'!$H$2:$H$800)</f>
        <v>0</v>
      </c>
      <c r="G112" s="52" t="n">
        <f aca="false">E112-C112</f>
        <v>111.220000000001</v>
      </c>
      <c r="H112" s="52" t="n">
        <f aca="false">F112-D112</f>
        <v>0</v>
      </c>
      <c r="I112" s="50" t="str">
        <f aca="false">IF(AND(E112=0,F112=0),"No ledger lines",IF(AND(ABS(G112)&lt;1,ABS(H112)&lt;1),"Ties to TB","Difference – review"))</f>
        <v>Difference – review</v>
      </c>
    </row>
    <row r="113" customFormat="false" ht="15" hidden="false" customHeight="false" outlineLevel="0" collapsed="false">
      <c r="A113" s="50" t="n">
        <v>10113</v>
      </c>
      <c r="B113" s="50" t="s">
        <v>166</v>
      </c>
      <c r="C113" s="51" t="n">
        <v>6525.7</v>
      </c>
      <c r="D113" s="51" t="n">
        <v>0</v>
      </c>
      <c r="E113" s="52" t="n">
        <f aca="false">SUMIF('Revenue Ledger'!$C$2:$C$4500,$A113,'Revenue Ledger'!$G$2:$G$4500)+SUMIF('COGS Ledger'!$C$2:$C$400,$A113,'COGS Ledger'!$G$2:$G$400)+SUMIF('Expense Ledger'!$C$2:$C$800,$A113,'Expense Ledger'!$G$2:$G$800)</f>
        <v>6525.7</v>
      </c>
      <c r="F113" s="52" t="n">
        <f aca="false">SUMIF('Revenue Ledger'!$C$2:$C$4500,$A113,'Revenue Ledger'!$H$2:$H$4500)+SUMIF('COGS Ledger'!$C$2:$C$400,$A113,'COGS Ledger'!$H$2:$H$400)+SUMIF('Expense Ledger'!$C$2:$C$800,$A113,'Expense Ledger'!$H$2:$H$800)</f>
        <v>0</v>
      </c>
      <c r="G113" s="52" t="n">
        <f aca="false">E113-C113</f>
        <v>0</v>
      </c>
      <c r="H113" s="52" t="n">
        <f aca="false">F113-D113</f>
        <v>0</v>
      </c>
      <c r="I113" s="50" t="str">
        <f aca="false">IF(AND(E113=0,F113=0),"No ledger lines",IF(AND(ABS(G113)&lt;1,ABS(H113)&lt;1),"Ties to TB","Difference – review"))</f>
        <v>Ties to TB</v>
      </c>
    </row>
    <row r="114" customFormat="false" ht="15" hidden="false" customHeight="false" outlineLevel="0" collapsed="false">
      <c r="A114" s="50" t="n">
        <v>10114</v>
      </c>
      <c r="B114" s="50" t="s">
        <v>167</v>
      </c>
      <c r="C114" s="51" t="n">
        <v>87600</v>
      </c>
      <c r="D114" s="51" t="n">
        <v>0</v>
      </c>
      <c r="E114" s="52" t="n">
        <f aca="false">SUMIF('Revenue Ledger'!$C$2:$C$4500,$A114,'Revenue Ledger'!$G$2:$G$4500)+SUMIF('COGS Ledger'!$C$2:$C$400,$A114,'COGS Ledger'!$G$2:$G$400)+SUMIF('Expense Ledger'!$C$2:$C$800,$A114,'Expense Ledger'!$G$2:$G$800)</f>
        <v>87600</v>
      </c>
      <c r="F114" s="52" t="n">
        <f aca="false">SUMIF('Revenue Ledger'!$C$2:$C$4500,$A114,'Revenue Ledger'!$H$2:$H$4500)+SUMIF('COGS Ledger'!$C$2:$C$400,$A114,'COGS Ledger'!$H$2:$H$400)+SUMIF('Expense Ledger'!$C$2:$C$800,$A114,'Expense Ledger'!$H$2:$H$800)</f>
        <v>0</v>
      </c>
      <c r="G114" s="52" t="n">
        <f aca="false">E114-C114</f>
        <v>0</v>
      </c>
      <c r="H114" s="52" t="n">
        <f aca="false">F114-D114</f>
        <v>0</v>
      </c>
      <c r="I114" s="50" t="str">
        <f aca="false">IF(AND(E114=0,F114=0),"No ledger lines",IF(AND(ABS(G114)&lt;1,ABS(H114)&lt;1),"Ties to TB","Difference – review"))</f>
        <v>Ties to TB</v>
      </c>
    </row>
    <row r="115" customFormat="false" ht="15" hidden="false" customHeight="false" outlineLevel="0" collapsed="false">
      <c r="A115" s="50" t="n">
        <v>10115</v>
      </c>
      <c r="B115" s="50" t="s">
        <v>168</v>
      </c>
      <c r="C115" s="51" t="n">
        <v>443509</v>
      </c>
      <c r="D115" s="51" t="n">
        <v>0</v>
      </c>
      <c r="E115" s="52" t="n">
        <f aca="false">SUMIF('Revenue Ledger'!$C$2:$C$4500,$A115,'Revenue Ledger'!$G$2:$G$4500)+SUMIF('COGS Ledger'!$C$2:$C$400,$A115,'COGS Ledger'!$G$2:$G$400)+SUMIF('Expense Ledger'!$C$2:$C$800,$A115,'Expense Ledger'!$G$2:$G$800)</f>
        <v>455418.4364</v>
      </c>
      <c r="F115" s="52" t="n">
        <f aca="false">SUMIF('Revenue Ledger'!$C$2:$C$4500,$A115,'Revenue Ledger'!$H$2:$H$4500)+SUMIF('COGS Ledger'!$C$2:$C$400,$A115,'COGS Ledger'!$H$2:$H$400)+SUMIF('Expense Ledger'!$C$2:$C$800,$A115,'Expense Ledger'!$H$2:$H$800)</f>
        <v>0</v>
      </c>
      <c r="G115" s="52" t="n">
        <f aca="false">E115-C115</f>
        <v>11909.4364</v>
      </c>
      <c r="H115" s="52" t="n">
        <f aca="false">F115-D115</f>
        <v>0</v>
      </c>
      <c r="I115" s="50" t="str">
        <f aca="false">IF(AND(E115=0,F115=0),"No ledger lines",IF(AND(ABS(G115)&lt;1,ABS(H115)&lt;1),"Ties to TB","Difference – review"))</f>
        <v>Difference – review</v>
      </c>
    </row>
    <row r="116" customFormat="false" ht="15" hidden="false" customHeight="false" outlineLevel="0" collapsed="false">
      <c r="A116" s="50" t="n">
        <v>10116</v>
      </c>
      <c r="B116" s="50" t="s">
        <v>169</v>
      </c>
      <c r="C116" s="51" t="n">
        <v>945</v>
      </c>
      <c r="D116" s="51" t="n">
        <v>0</v>
      </c>
      <c r="E116" s="52" t="n">
        <f aca="false">SUMIF('Revenue Ledger'!$C$2:$C$4500,$A116,'Revenue Ledger'!$G$2:$G$4500)+SUMIF('COGS Ledger'!$C$2:$C$400,$A116,'COGS Ledger'!$G$2:$G$400)+SUMIF('Expense Ledger'!$C$2:$C$800,$A116,'Expense Ledger'!$G$2:$G$800)</f>
        <v>945</v>
      </c>
      <c r="F116" s="52" t="n">
        <f aca="false">SUMIF('Revenue Ledger'!$C$2:$C$4500,$A116,'Revenue Ledger'!$H$2:$H$4500)+SUMIF('COGS Ledger'!$C$2:$C$400,$A116,'COGS Ledger'!$H$2:$H$400)+SUMIF('Expense Ledger'!$C$2:$C$800,$A116,'Expense Ledger'!$H$2:$H$800)</f>
        <v>0</v>
      </c>
      <c r="G116" s="52" t="n">
        <f aca="false">E116-C116</f>
        <v>0</v>
      </c>
      <c r="H116" s="52" t="n">
        <f aca="false">F116-D116</f>
        <v>0</v>
      </c>
      <c r="I116" s="50" t="str">
        <f aca="false">IF(AND(E116=0,F116=0),"No ledger lines",IF(AND(ABS(G116)&lt;1,ABS(H116)&lt;1),"Ties to TB","Difference – review"))</f>
        <v>Ties to TB</v>
      </c>
    </row>
    <row r="117" customFormat="false" ht="15" hidden="false" customHeight="false" outlineLevel="0" collapsed="false">
      <c r="A117" s="50" t="n">
        <v>10117</v>
      </c>
      <c r="B117" s="50" t="s">
        <v>170</v>
      </c>
      <c r="C117" s="51" t="n">
        <v>14863.565</v>
      </c>
      <c r="D117" s="51" t="n">
        <v>0</v>
      </c>
      <c r="E117" s="52" t="n">
        <f aca="false">SUMIF('Revenue Ledger'!$C$2:$C$4500,$A117,'Revenue Ledger'!$G$2:$G$4500)+SUMIF('COGS Ledger'!$C$2:$C$400,$A117,'COGS Ledger'!$G$2:$G$400)+SUMIF('Expense Ledger'!$C$2:$C$800,$A117,'Expense Ledger'!$G$2:$G$800)</f>
        <v>14863.57</v>
      </c>
      <c r="F117" s="52" t="n">
        <f aca="false">SUMIF('Revenue Ledger'!$C$2:$C$4500,$A117,'Revenue Ledger'!$H$2:$H$4500)+SUMIF('COGS Ledger'!$C$2:$C$400,$A117,'COGS Ledger'!$H$2:$H$400)+SUMIF('Expense Ledger'!$C$2:$C$800,$A117,'Expense Ledger'!$H$2:$H$800)</f>
        <v>0</v>
      </c>
      <c r="G117" s="52" t="n">
        <f aca="false">E117-C117</f>
        <v>0.00499999999919965</v>
      </c>
      <c r="H117" s="52" t="n">
        <f aca="false">F117-D117</f>
        <v>0</v>
      </c>
      <c r="I117" s="50" t="str">
        <f aca="false">IF(AND(E117=0,F117=0),"No ledger lines",IF(AND(ABS(G117)&lt;1,ABS(H117)&lt;1),"Ties to TB","Difference – review"))</f>
        <v>Ties to TB</v>
      </c>
    </row>
    <row r="118" customFormat="false" ht="15" hidden="false" customHeight="false" outlineLevel="0" collapsed="false">
      <c r="A118" s="50" t="n">
        <v>10118</v>
      </c>
      <c r="B118" s="50" t="s">
        <v>171</v>
      </c>
      <c r="C118" s="51" t="n">
        <v>0</v>
      </c>
      <c r="D118" s="51" t="n">
        <v>14863.565</v>
      </c>
      <c r="E118" s="52" t="n">
        <f aca="false">SUMIF('Revenue Ledger'!$C$2:$C$4500,$A118,'Revenue Ledger'!$G$2:$G$4500)+SUMIF('COGS Ledger'!$C$2:$C$400,$A118,'COGS Ledger'!$G$2:$G$400)+SUMIF('Expense Ledger'!$C$2:$C$800,$A118,'Expense Ledger'!$G$2:$G$800)</f>
        <v>0</v>
      </c>
      <c r="F118" s="52" t="n">
        <f aca="false">SUMIF('Revenue Ledger'!$C$2:$C$4500,$A118,'Revenue Ledger'!$H$2:$H$4500)+SUMIF('COGS Ledger'!$C$2:$C$400,$A118,'COGS Ledger'!$H$2:$H$400)+SUMIF('Expense Ledger'!$C$2:$C$800,$A118,'Expense Ledger'!$H$2:$H$800)</f>
        <v>0</v>
      </c>
      <c r="G118" s="52" t="n">
        <f aca="false">E118-C118</f>
        <v>0</v>
      </c>
      <c r="H118" s="52" t="n">
        <f aca="false">F118-D118</f>
        <v>-14863.565</v>
      </c>
      <c r="I118" s="50" t="str">
        <f aca="false">IF(AND(E118=0,F118=0),"No ledger lines",IF(AND(ABS(G118)&lt;1,ABS(H118)&lt;1),"Ties to TB","Difference – review"))</f>
        <v>No ledger lines</v>
      </c>
    </row>
    <row r="119" customFormat="false" ht="15" hidden="false" customHeight="false" outlineLevel="0" collapsed="false">
      <c r="A119" s="50" t="n">
        <v>10119</v>
      </c>
      <c r="B119" s="50" t="s">
        <v>172</v>
      </c>
      <c r="C119" s="51" t="n">
        <v>10000</v>
      </c>
      <c r="D119" s="51" t="n">
        <v>0</v>
      </c>
      <c r="E119" s="52" t="n">
        <f aca="false">SUMIF('Revenue Ledger'!$C$2:$C$4500,$A119,'Revenue Ledger'!$G$2:$G$4500)+SUMIF('COGS Ledger'!$C$2:$C$400,$A119,'COGS Ledger'!$G$2:$G$400)+SUMIF('Expense Ledger'!$C$2:$C$800,$A119,'Expense Ledger'!$G$2:$G$800)</f>
        <v>10000</v>
      </c>
      <c r="F119" s="52" t="n">
        <f aca="false">SUMIF('Revenue Ledger'!$C$2:$C$4500,$A119,'Revenue Ledger'!$H$2:$H$4500)+SUMIF('COGS Ledger'!$C$2:$C$400,$A119,'COGS Ledger'!$H$2:$H$400)+SUMIF('Expense Ledger'!$C$2:$C$800,$A119,'Expense Ledger'!$H$2:$H$800)</f>
        <v>0</v>
      </c>
      <c r="G119" s="52" t="n">
        <f aca="false">E119-C119</f>
        <v>0</v>
      </c>
      <c r="H119" s="52" t="n">
        <f aca="false">F119-D119</f>
        <v>0</v>
      </c>
      <c r="I119" s="50" t="str">
        <f aca="false">IF(AND(E119=0,F119=0),"No ledger lines",IF(AND(ABS(G119)&lt;1,ABS(H119)&lt;1),"Ties to TB","Difference – review"))</f>
        <v>Ties to TB</v>
      </c>
    </row>
    <row r="120" customFormat="false" ht="15" hidden="false" customHeight="false" outlineLevel="0" collapsed="false">
      <c r="A120" s="50" t="n">
        <v>10120</v>
      </c>
      <c r="B120" s="50" t="s">
        <v>173</v>
      </c>
      <c r="C120" s="51" t="n">
        <v>0</v>
      </c>
      <c r="D120" s="51" t="n">
        <v>10000</v>
      </c>
      <c r="E120" s="52" t="n">
        <f aca="false">SUMIF('Revenue Ledger'!$C$2:$C$4500,$A120,'Revenue Ledger'!$G$2:$G$4500)+SUMIF('COGS Ledger'!$C$2:$C$400,$A120,'COGS Ledger'!$G$2:$G$400)+SUMIF('Expense Ledger'!$C$2:$C$800,$A120,'Expense Ledger'!$G$2:$G$800)</f>
        <v>0</v>
      </c>
      <c r="F120" s="52" t="n">
        <f aca="false">SUMIF('Revenue Ledger'!$C$2:$C$4500,$A120,'Revenue Ledger'!$H$2:$H$4500)+SUMIF('COGS Ledger'!$C$2:$C$400,$A120,'COGS Ledger'!$H$2:$H$400)+SUMIF('Expense Ledger'!$C$2:$C$800,$A120,'Expense Ledger'!$H$2:$H$800)</f>
        <v>0</v>
      </c>
      <c r="G120" s="52" t="n">
        <f aca="false">E120-C120</f>
        <v>0</v>
      </c>
      <c r="H120" s="52" t="n">
        <f aca="false">F120-D120</f>
        <v>-10000</v>
      </c>
      <c r="I120" s="50" t="str">
        <f aca="false">IF(AND(E120=0,F120=0),"No ledger lines",IF(AND(ABS(G120)&lt;1,ABS(H120)&lt;1),"Ties to TB","Difference – review"))</f>
        <v>No ledger lines</v>
      </c>
    </row>
    <row r="121" customFormat="false" ht="15" hidden="false" customHeight="false" outlineLevel="0" collapsed="false">
      <c r="A121" s="50" t="n">
        <v>10121</v>
      </c>
      <c r="B121" s="50" t="s">
        <v>174</v>
      </c>
      <c r="C121" s="51" t="n">
        <v>0</v>
      </c>
      <c r="D121" s="51" t="n">
        <v>0</v>
      </c>
      <c r="E121" s="52" t="n">
        <f aca="false">SUMIF('Revenue Ledger'!$C$2:$C$4500,$A121,'Revenue Ledger'!$G$2:$G$4500)+SUMIF('COGS Ledger'!$C$2:$C$400,$A121,'COGS Ledger'!$G$2:$G$400)+SUMIF('Expense Ledger'!$C$2:$C$800,$A121,'Expense Ledger'!$G$2:$G$800)</f>
        <v>0</v>
      </c>
      <c r="F121" s="52" t="n">
        <f aca="false">SUMIF('Revenue Ledger'!$C$2:$C$4500,$A121,'Revenue Ledger'!$H$2:$H$4500)+SUMIF('COGS Ledger'!$C$2:$C$400,$A121,'COGS Ledger'!$H$2:$H$400)+SUMIF('Expense Ledger'!$C$2:$C$800,$A121,'Expense Ledger'!$H$2:$H$800)</f>
        <v>0</v>
      </c>
      <c r="G121" s="52" t="n">
        <f aca="false">E121-C121</f>
        <v>0</v>
      </c>
      <c r="H121" s="52" t="n">
        <f aca="false">F121-D121</f>
        <v>0</v>
      </c>
      <c r="I121" s="50" t="str">
        <f aca="false">IF(AND(E121=0,F121=0),"No ledger lines",IF(AND(ABS(G121)&lt;1,ABS(H121)&lt;1),"Ties to TB","Difference – review"))</f>
        <v>No ledger lines</v>
      </c>
    </row>
    <row r="122" customFormat="false" ht="15" hidden="false" customHeight="false" outlineLevel="0" collapsed="false">
      <c r="A122" s="50" t="n">
        <v>10122</v>
      </c>
      <c r="B122" s="50" t="s">
        <v>175</v>
      </c>
      <c r="C122" s="51" t="n">
        <v>0</v>
      </c>
      <c r="D122" s="51" t="n">
        <v>0</v>
      </c>
      <c r="E122" s="52" t="n">
        <f aca="false">SUMIF('Revenue Ledger'!$C$2:$C$4500,$A122,'Revenue Ledger'!$G$2:$G$4500)+SUMIF('COGS Ledger'!$C$2:$C$400,$A122,'COGS Ledger'!$G$2:$G$400)+SUMIF('Expense Ledger'!$C$2:$C$800,$A122,'Expense Ledger'!$G$2:$G$800)</f>
        <v>5599.42</v>
      </c>
      <c r="F122" s="52" t="n">
        <f aca="false">SUMIF('Revenue Ledger'!$C$2:$C$4500,$A122,'Revenue Ledger'!$H$2:$H$4500)+SUMIF('COGS Ledger'!$C$2:$C$400,$A122,'COGS Ledger'!$H$2:$H$400)+SUMIF('Expense Ledger'!$C$2:$C$800,$A122,'Expense Ledger'!$H$2:$H$800)</f>
        <v>0</v>
      </c>
      <c r="G122" s="52" t="n">
        <f aca="false">E122-C122</f>
        <v>5599.42</v>
      </c>
      <c r="H122" s="52" t="n">
        <f aca="false">F122-D122</f>
        <v>0</v>
      </c>
      <c r="I122" s="50" t="str">
        <f aca="false">IF(AND(E122=0,F122=0),"No ledger lines",IF(AND(ABS(G122)&lt;1,ABS(H122)&lt;1),"Ties to TB","Difference – review"))</f>
        <v>Difference – review</v>
      </c>
    </row>
    <row r="123" customFormat="false" ht="15" hidden="false" customHeight="false" outlineLevel="0" collapsed="false">
      <c r="A123" s="50" t="n">
        <v>10123</v>
      </c>
      <c r="B123" s="50" t="s">
        <v>176</v>
      </c>
      <c r="C123" s="51" t="n">
        <v>27832.9290342466</v>
      </c>
      <c r="D123" s="51" t="n">
        <v>0</v>
      </c>
      <c r="E123" s="52" t="n">
        <f aca="false">SUMIF('Revenue Ledger'!$C$2:$C$4500,$A123,'Revenue Ledger'!$G$2:$G$4500)+SUMIF('COGS Ledger'!$C$2:$C$400,$A123,'COGS Ledger'!$G$2:$G$400)+SUMIF('Expense Ledger'!$C$2:$C$800,$A123,'Expense Ledger'!$G$2:$G$800)</f>
        <v>27832.82</v>
      </c>
      <c r="F123" s="52" t="n">
        <f aca="false">SUMIF('Revenue Ledger'!$C$2:$C$4500,$A123,'Revenue Ledger'!$H$2:$H$4500)+SUMIF('COGS Ledger'!$C$2:$C$400,$A123,'COGS Ledger'!$H$2:$H$400)+SUMIF('Expense Ledger'!$C$2:$C$800,$A123,'Expense Ledger'!$H$2:$H$800)</f>
        <v>0</v>
      </c>
      <c r="G123" s="52" t="n">
        <f aca="false">E123-C123</f>
        <v>-0.10903424657954</v>
      </c>
      <c r="H123" s="52" t="n">
        <f aca="false">F123-D123</f>
        <v>0</v>
      </c>
      <c r="I123" s="50" t="str">
        <f aca="false">IF(AND(E123=0,F123=0),"No ledger lines",IF(AND(ABS(G123)&lt;1,ABS(H123)&lt;1),"Ties to TB","Difference – review"))</f>
        <v>Ties to TB</v>
      </c>
    </row>
    <row r="124" customFormat="false" ht="15" hidden="false" customHeight="false" outlineLevel="0" collapsed="false">
      <c r="A124" s="50" t="n">
        <v>10124</v>
      </c>
      <c r="B124" s="50" t="s">
        <v>177</v>
      </c>
      <c r="C124" s="51" t="n">
        <v>0</v>
      </c>
      <c r="D124" s="51" t="n">
        <v>4518.08</v>
      </c>
      <c r="E124" s="52" t="n">
        <f aca="false">SUMIF('Revenue Ledger'!$C$2:$C$4500,$A124,'Revenue Ledger'!$G$2:$G$4500)+SUMIF('COGS Ledger'!$C$2:$C$400,$A124,'COGS Ledger'!$G$2:$G$400)+SUMIF('Expense Ledger'!$C$2:$C$800,$A124,'Expense Ledger'!$G$2:$G$800)</f>
        <v>0</v>
      </c>
      <c r="F124" s="52" t="n">
        <f aca="false">SUMIF('Revenue Ledger'!$C$2:$C$4500,$A124,'Revenue Ledger'!$H$2:$H$4500)+SUMIF('COGS Ledger'!$C$2:$C$400,$A124,'COGS Ledger'!$H$2:$H$400)+SUMIF('Expense Ledger'!$C$2:$C$800,$A124,'Expense Ledger'!$H$2:$H$800)</f>
        <v>0</v>
      </c>
      <c r="G124" s="52" t="n">
        <f aca="false">E124-C124</f>
        <v>0</v>
      </c>
      <c r="H124" s="52" t="n">
        <f aca="false">F124-D124</f>
        <v>-4518.08</v>
      </c>
      <c r="I124" s="50" t="str">
        <f aca="false">IF(AND(E124=0,F124=0),"No ledger lines",IF(AND(ABS(G124)&lt;1,ABS(H124)&lt;1),"Ties to TB","Difference – review"))</f>
        <v>No ledger lines</v>
      </c>
    </row>
  </sheetData>
  <autoFilter ref="A1:I124"/>
  <conditionalFormatting sqref="A2:I124">
    <cfRule type="expression" priority="2" aboveAverage="0" equalAverage="0" bottom="0" percent="0" rank="0" text="" dxfId="6">
      <formula>$I2="Difference – review"</formula>
    </cfRule>
    <cfRule type="expression" priority="3" aboveAverage="0" equalAverage="0" bottom="0" percent="0" rank="0" text="" dxfId="7">
      <formula>$I2="Ties to TB"</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13"/>
    <col collapsed="false" customWidth="true" hidden="false" outlineLevel="0" max="4" min="4" style="0" width="52"/>
    <col collapsed="false" customWidth="true" hidden="false" outlineLevel="0" max="5" min="5" style="0" width="20"/>
    <col collapsed="false" customWidth="true" hidden="false" outlineLevel="0" max="6" min="6" style="0" width="24"/>
    <col collapsed="false" customWidth="true" hidden="false" outlineLevel="0" max="7" min="7" style="0" width="62"/>
    <col collapsed="false" customWidth="true" hidden="false" outlineLevel="0" max="8" min="8" style="0" width="12"/>
  </cols>
  <sheetData>
    <row r="1" customFormat="false" ht="17.35" hidden="false" customHeight="false" outlineLevel="0" collapsed="false">
      <c r="A1" s="53" t="s">
        <v>178</v>
      </c>
    </row>
    <row r="2" customFormat="false" ht="15" hidden="false" customHeight="false" outlineLevel="0" collapsed="false">
      <c r="A2" s="49" t="s">
        <v>179</v>
      </c>
    </row>
    <row r="3" customFormat="false" ht="15" hidden="false" customHeight="false" outlineLevel="0" collapsed="false">
      <c r="A3" s="49" t="s">
        <v>180</v>
      </c>
    </row>
    <row r="5" customFormat="false" ht="30" hidden="false" customHeight="true" outlineLevel="0" collapsed="false">
      <c r="A5" s="48" t="s">
        <v>181</v>
      </c>
      <c r="B5" s="48" t="s">
        <v>182</v>
      </c>
      <c r="C5" s="48" t="s">
        <v>45</v>
      </c>
      <c r="D5" s="48" t="s">
        <v>183</v>
      </c>
      <c r="E5" s="48" t="s">
        <v>184</v>
      </c>
      <c r="F5" s="48" t="s">
        <v>185</v>
      </c>
      <c r="G5" s="48" t="s">
        <v>186</v>
      </c>
      <c r="H5" s="48" t="s">
        <v>187</v>
      </c>
    </row>
    <row r="6" customFormat="false" ht="15" hidden="false" customHeight="false" outlineLevel="0" collapsed="false">
      <c r="A6" s="50" t="n">
        <v>1</v>
      </c>
      <c r="B6" s="50" t="s">
        <v>188</v>
      </c>
      <c r="C6" s="54" t="n">
        <v>10069</v>
      </c>
      <c r="D6" s="50" t="str">
        <f aca="false">IF(C6="","",IFERROR(INDEX(TB!$B$2:$B$130,MATCH(C6,TB!$A$2:$A$130,0)),"Code not in TB"))</f>
        <v>Agency Commission Import- Inc</v>
      </c>
      <c r="E6" s="50" t="s">
        <v>189</v>
      </c>
      <c r="F6" s="50" t="s">
        <v>190</v>
      </c>
      <c r="G6" s="50" t="s">
        <v>191</v>
      </c>
      <c r="H6" s="50" t="n">
        <f aca="false">IF(B6="","",COUNTIF('Revenue Ledger'!$S$2:$S$4500,B6)+COUNTIF('COGS Ledger'!$S$2:$S$400,B6)+COUNTIF('Expense Ledger'!$S$2:$S$800,B6))</f>
        <v>4</v>
      </c>
    </row>
    <row r="7" customFormat="false" ht="15" hidden="false" customHeight="false" outlineLevel="0" collapsed="false">
      <c r="A7" s="50" t="n">
        <v>2</v>
      </c>
      <c r="B7" s="50" t="s">
        <v>192</v>
      </c>
      <c r="C7" s="54" t="n">
        <v>10069</v>
      </c>
      <c r="D7" s="50" t="str">
        <f aca="false">IF(C7="","",IFERROR(INDEX(TB!$B$2:$B$130,MATCH(C7,TB!$A$2:$A$130,0)),"Code not in TB"))</f>
        <v>Agency Commission Import- Inc</v>
      </c>
      <c r="E7" s="50" t="s">
        <v>189</v>
      </c>
      <c r="F7" s="50" t="s">
        <v>193</v>
      </c>
      <c r="G7" s="50"/>
      <c r="H7" s="50" t="n">
        <f aca="false">IF(B7="","",COUNTIF('Revenue Ledger'!$S$2:$S$4500,B7)+COUNTIF('COGS Ledger'!$S$2:$S$400,B7)+COUNTIF('Expense Ledger'!$S$2:$S$800,B7))</f>
        <v>7</v>
      </c>
    </row>
    <row r="8" customFormat="false" ht="15" hidden="false" customHeight="false" outlineLevel="0" collapsed="false">
      <c r="A8" s="50" t="n">
        <v>3</v>
      </c>
      <c r="B8" s="50" t="s">
        <v>194</v>
      </c>
      <c r="C8" s="54" t="n">
        <v>10070</v>
      </c>
      <c r="D8" s="50" t="str">
        <f aca="false">IF(C8="","",IFERROR(INDEX(TB!$B$2:$B$130,MATCH(C8,TB!$A$2:$A$130,0)),"Code not in TB"))</f>
        <v>Agency Commission- T/S Handling</v>
      </c>
      <c r="E8" s="50" t="s">
        <v>189</v>
      </c>
      <c r="F8" s="50" t="s">
        <v>193</v>
      </c>
      <c r="G8" s="50"/>
      <c r="H8" s="50" t="n">
        <f aca="false">IF(B8="","",COUNTIF('Revenue Ledger'!$S$2:$S$4500,B8)+COUNTIF('COGS Ledger'!$S$2:$S$400,B8)+COUNTIF('Expense Ledger'!$S$2:$S$800,B8))</f>
        <v>3</v>
      </c>
    </row>
    <row r="9" customFormat="false" ht="15" hidden="false" customHeight="false" outlineLevel="0" collapsed="false">
      <c r="A9" s="50" t="n">
        <v>4</v>
      </c>
      <c r="B9" s="50" t="s">
        <v>195</v>
      </c>
      <c r="C9" s="54" t="n">
        <v>10071</v>
      </c>
      <c r="D9" s="50" t="str">
        <f aca="false">IF(C9="","",IFERROR(INDEX(TB!$B$2:$B$130,MATCH(C9,TB!$A$2:$A$130,0)),"Code not in TB"))</f>
        <v>Agency Commission- Vessel Handling</v>
      </c>
      <c r="E9" s="50" t="s">
        <v>189</v>
      </c>
      <c r="F9" s="50" t="s">
        <v>193</v>
      </c>
      <c r="G9" s="50"/>
      <c r="H9" s="50" t="n">
        <f aca="false">IF(B9="","",COUNTIF('Revenue Ledger'!$S$2:$S$4500,B9)+COUNTIF('COGS Ledger'!$S$2:$S$400,B9)+COUNTIF('Expense Ledger'!$S$2:$S$800,B9))</f>
        <v>5</v>
      </c>
    </row>
    <row r="10" customFormat="false" ht="15" hidden="false" customHeight="false" outlineLevel="0" collapsed="false">
      <c r="A10" s="50" t="n">
        <v>5</v>
      </c>
      <c r="B10" s="50" t="s">
        <v>196</v>
      </c>
      <c r="C10" s="54" t="n">
        <v>10047</v>
      </c>
      <c r="D10" s="50" t="str">
        <f aca="false">IF(C10="","",IFERROR(INDEX(TB!$B$2:$B$130,MATCH(C10,TB!$A$2:$A$130,0)),"Code not in TB"))</f>
        <v>Berthing &amp; Unberthing Charges- Inc</v>
      </c>
      <c r="E10" s="50" t="s">
        <v>189</v>
      </c>
      <c r="F10" s="50" t="s">
        <v>193</v>
      </c>
      <c r="G10" s="50"/>
      <c r="H10" s="50" t="n">
        <f aca="false">IF(B10="","",COUNTIF('Revenue Ledger'!$S$2:$S$4500,B10)+COUNTIF('COGS Ledger'!$S$2:$S$400,B10)+COUNTIF('Expense Ledger'!$S$2:$S$800,B10))</f>
        <v>5</v>
      </c>
    </row>
    <row r="11" customFormat="false" ht="15" hidden="false" customHeight="false" outlineLevel="0" collapsed="false">
      <c r="A11" s="50" t="n">
        <v>6</v>
      </c>
      <c r="B11" s="50" t="s">
        <v>197</v>
      </c>
      <c r="C11" s="54" t="n">
        <v>10072</v>
      </c>
      <c r="D11" s="50" t="str">
        <f aca="false">IF(C11="","",IFERROR(INDEX(TB!$B$2:$B$130,MATCH(C11,TB!$A$2:$A$130,0)),"Code not in TB"))</f>
        <v>Bill Of Lading Fee- Inc</v>
      </c>
      <c r="E11" s="50" t="s">
        <v>189</v>
      </c>
      <c r="F11" s="50" t="s">
        <v>193</v>
      </c>
      <c r="G11" s="50"/>
      <c r="H11" s="50" t="n">
        <f aca="false">IF(B11="","",COUNTIF('Revenue Ledger'!$S$2:$S$4500,B11)+COUNTIF('COGS Ledger'!$S$2:$S$400,B11)+COUNTIF('Expense Ledger'!$S$2:$S$800,B11))</f>
        <v>5</v>
      </c>
    </row>
    <row r="12" customFormat="false" ht="15" hidden="false" customHeight="false" outlineLevel="0" collapsed="false">
      <c r="A12" s="50" t="n">
        <v>7</v>
      </c>
      <c r="B12" s="50" t="s">
        <v>198</v>
      </c>
      <c r="C12" s="54" t="n">
        <v>10048</v>
      </c>
      <c r="D12" s="50" t="str">
        <f aca="false">IF(C12="","",IFERROR(INDEX(TB!$B$2:$B$130,MATCH(C12,TB!$A$2:$A$130,0)),"Code not in TB"))</f>
        <v>Container Damage Charges- Inc</v>
      </c>
      <c r="E12" s="50" t="s">
        <v>189</v>
      </c>
      <c r="F12" s="50" t="s">
        <v>193</v>
      </c>
      <c r="G12" s="50"/>
      <c r="H12" s="50" t="n">
        <f aca="false">IF(B12="","",COUNTIF('Revenue Ledger'!$S$2:$S$4500,B12)+COUNTIF('COGS Ledger'!$S$2:$S$400,B12)+COUNTIF('Expense Ledger'!$S$2:$S$800,B12))</f>
        <v>65</v>
      </c>
    </row>
    <row r="13" customFormat="false" ht="15" hidden="false" customHeight="false" outlineLevel="0" collapsed="false">
      <c r="A13" s="50" t="n">
        <v>8</v>
      </c>
      <c r="B13" s="50" t="s">
        <v>199</v>
      </c>
      <c r="C13" s="54" t="n">
        <v>10049</v>
      </c>
      <c r="D13" s="50" t="str">
        <f aca="false">IF(C13="","",IFERROR(INDEX(TB!$B$2:$B$130,MATCH(C13,TB!$A$2:$A$130,0)),"Code not in TB"))</f>
        <v>Container Gate Pass Fee- Inc</v>
      </c>
      <c r="E13" s="50" t="s">
        <v>189</v>
      </c>
      <c r="F13" s="50" t="s">
        <v>193</v>
      </c>
      <c r="G13" s="50"/>
      <c r="H13" s="50" t="n">
        <f aca="false">IF(B13="","",COUNTIF('Revenue Ledger'!$S$2:$S$4500,B13)+COUNTIF('COGS Ledger'!$S$2:$S$400,B13)+COUNTIF('Expense Ledger'!$S$2:$S$800,B13))</f>
        <v>558</v>
      </c>
    </row>
    <row r="14" customFormat="false" ht="15" hidden="false" customHeight="false" outlineLevel="0" collapsed="false">
      <c r="A14" s="50" t="n">
        <v>9</v>
      </c>
      <c r="B14" s="50" t="s">
        <v>200</v>
      </c>
      <c r="C14" s="54" t="n">
        <v>10073</v>
      </c>
      <c r="D14" s="50" t="str">
        <f aca="false">IF(C14="","",IFERROR(INDEX(TB!$B$2:$B$130,MATCH(C14,TB!$A$2:$A$130,0)),"Code not in TB"))</f>
        <v>Delivery Order Charges- Inc</v>
      </c>
      <c r="E14" s="50" t="s">
        <v>189</v>
      </c>
      <c r="F14" s="50" t="s">
        <v>193</v>
      </c>
      <c r="G14" s="50"/>
      <c r="H14" s="50" t="n">
        <f aca="false">IF(B14="","",COUNTIF('Revenue Ledger'!$S$2:$S$4500,B14)+COUNTIF('COGS Ledger'!$S$2:$S$400,B14)+COUNTIF('Expense Ledger'!$S$2:$S$800,B14))</f>
        <v>504</v>
      </c>
    </row>
    <row r="15" customFormat="false" ht="15" hidden="false" customHeight="false" outlineLevel="0" collapsed="false">
      <c r="A15" s="50" t="n">
        <v>10</v>
      </c>
      <c r="B15" s="50" t="s">
        <v>201</v>
      </c>
      <c r="C15" s="54" t="n">
        <v>10050</v>
      </c>
      <c r="D15" s="50" t="str">
        <f aca="false">IF(C15="","",IFERROR(INDEX(TB!$B$2:$B$130,MATCH(C15,TB!$A$2:$A$130,0)),"Code not in TB"))</f>
        <v>Departure Fees &amp; Cleaning Charges- Inc</v>
      </c>
      <c r="E15" s="50" t="s">
        <v>189</v>
      </c>
      <c r="F15" s="50" t="s">
        <v>193</v>
      </c>
      <c r="G15" s="50"/>
      <c r="H15" s="50" t="n">
        <f aca="false">IF(B15="","",COUNTIF('Revenue Ledger'!$S$2:$S$4500,B15)+COUNTIF('COGS Ledger'!$S$2:$S$400,B15)+COUNTIF('Expense Ledger'!$S$2:$S$800,B15))</f>
        <v>1</v>
      </c>
    </row>
    <row r="16" customFormat="false" ht="15" hidden="false" customHeight="false" outlineLevel="0" collapsed="false">
      <c r="A16" s="50" t="n">
        <v>11</v>
      </c>
      <c r="B16" s="50" t="s">
        <v>202</v>
      </c>
      <c r="C16" s="54" t="n">
        <v>10067</v>
      </c>
      <c r="D16" s="50" t="str">
        <f aca="false">IF(C16="","",IFERROR(INDEX(TB!$B$2:$B$130,MATCH(C16,TB!$A$2:$A$130,0)),"Code not in TB"))</f>
        <v>Detention Commission- Inc</v>
      </c>
      <c r="E16" s="50" t="s">
        <v>189</v>
      </c>
      <c r="F16" s="50" t="s">
        <v>193</v>
      </c>
      <c r="G16" s="50"/>
      <c r="H16" s="50" t="n">
        <f aca="false">IF(B16="","",COUNTIF('Revenue Ledger'!$S$2:$S$4500,B16)+COUNTIF('COGS Ledger'!$S$2:$S$400,B16)+COUNTIF('Expense Ledger'!$S$2:$S$800,B16))</f>
        <v>21</v>
      </c>
    </row>
    <row r="17" customFormat="false" ht="15" hidden="false" customHeight="false" outlineLevel="0" collapsed="false">
      <c r="A17" s="50" t="n">
        <v>12</v>
      </c>
      <c r="B17" s="50" t="s">
        <v>203</v>
      </c>
      <c r="C17" s="54" t="n">
        <v>10068</v>
      </c>
      <c r="D17" s="50" t="str">
        <f aca="false">IF(C17="","",IFERROR(INDEX(TB!$B$2:$B$130,MATCH(C17,TB!$A$2:$A$130,0)),"Code not in TB"))</f>
        <v>Edi Charges- Inc</v>
      </c>
      <c r="E17" s="50" t="s">
        <v>189</v>
      </c>
      <c r="F17" s="50" t="s">
        <v>193</v>
      </c>
      <c r="G17" s="50"/>
      <c r="H17" s="50" t="n">
        <f aca="false">IF(B17="","",COUNTIF('Revenue Ledger'!$S$2:$S$4500,B17)+COUNTIF('COGS Ledger'!$S$2:$S$400,B17)+COUNTIF('Expense Ledger'!$S$2:$S$800,B17))</f>
        <v>504</v>
      </c>
    </row>
    <row r="18" customFormat="false" ht="15" hidden="false" customHeight="false" outlineLevel="0" collapsed="false">
      <c r="A18" s="50" t="n">
        <v>13</v>
      </c>
      <c r="B18" s="50" t="s">
        <v>204</v>
      </c>
      <c r="C18" s="54" t="n">
        <v>10066</v>
      </c>
      <c r="D18" s="50" t="str">
        <f aca="false">IF(C18="","",IFERROR(INDEX(TB!$B$2:$B$130,MATCH(C18,TB!$A$2:$A$130,0)),"Code not in TB"))</f>
        <v>Fasah Charges- Inc</v>
      </c>
      <c r="E18" s="50" t="s">
        <v>189</v>
      </c>
      <c r="F18" s="50" t="s">
        <v>193</v>
      </c>
      <c r="G18" s="50"/>
      <c r="H18" s="50" t="n">
        <f aca="false">IF(B18="","",COUNTIF('Revenue Ledger'!$S$2:$S$4500,B18)+COUNTIF('COGS Ledger'!$S$2:$S$400,B18)+COUNTIF('Expense Ledger'!$S$2:$S$800,B18))</f>
        <v>562</v>
      </c>
    </row>
    <row r="19" customFormat="false" ht="15" hidden="false" customHeight="false" outlineLevel="0" collapsed="false">
      <c r="A19" s="50" t="n">
        <v>14</v>
      </c>
      <c r="B19" s="50" t="s">
        <v>205</v>
      </c>
      <c r="C19" s="54" t="n">
        <v>10074</v>
      </c>
      <c r="D19" s="50" t="str">
        <f aca="false">IF(C19="","",IFERROR(INDEX(TB!$B$2:$B$130,MATCH(C19,TB!$A$2:$A$130,0)),"Code not in TB"))</f>
        <v>Fumigation Profit</v>
      </c>
      <c r="E19" s="50" t="s">
        <v>189</v>
      </c>
      <c r="F19" s="50" t="s">
        <v>193</v>
      </c>
      <c r="G19" s="50"/>
      <c r="H19" s="50" t="n">
        <f aca="false">IF(B19="","",COUNTIF('Revenue Ledger'!$S$2:$S$4500,B19)+COUNTIF('COGS Ledger'!$S$2:$S$400,B19)+COUNTIF('Expense Ledger'!$S$2:$S$800,B19))</f>
        <v>2</v>
      </c>
    </row>
    <row r="20" customFormat="false" ht="15" hidden="false" customHeight="false" outlineLevel="0" collapsed="false">
      <c r="A20" s="50" t="n">
        <v>15</v>
      </c>
      <c r="B20" s="50" t="s">
        <v>206</v>
      </c>
      <c r="C20" s="54" t="n">
        <v>10075</v>
      </c>
      <c r="D20" s="50" t="str">
        <f aca="false">IF(C20="","",IFERROR(INDEX(TB!$B$2:$B$130,MATCH(C20,TB!$A$2:$A$130,0)),"Code not in TB"))</f>
        <v>Handling Charges</v>
      </c>
      <c r="E20" s="50" t="s">
        <v>189</v>
      </c>
      <c r="F20" s="50" t="s">
        <v>193</v>
      </c>
      <c r="G20" s="50"/>
      <c r="H20" s="50" t="n">
        <f aca="false">IF(B20="","",COUNTIF('Revenue Ledger'!$S$2:$S$4500,B20)+COUNTIF('COGS Ledger'!$S$2:$S$400,B20)+COUNTIF('Expense Ledger'!$S$2:$S$800,B20))</f>
        <v>8</v>
      </c>
    </row>
    <row r="21" customFormat="false" ht="15" hidden="false" customHeight="false" outlineLevel="0" collapsed="false">
      <c r="A21" s="50" t="n">
        <v>16</v>
      </c>
      <c r="B21" s="50" t="s">
        <v>207</v>
      </c>
      <c r="C21" s="54" t="n">
        <v>10076</v>
      </c>
      <c r="D21" s="50" t="str">
        <f aca="false">IF(C21="","",IFERROR(INDEX(TB!$B$2:$B$130,MATCH(C21,TB!$A$2:$A$130,0)),"Code not in TB"))</f>
        <v>Import Detention Commission- Inc</v>
      </c>
      <c r="E21" s="50" t="s">
        <v>189</v>
      </c>
      <c r="F21" s="50" t="s">
        <v>193</v>
      </c>
      <c r="G21" s="50"/>
      <c r="H21" s="50" t="n">
        <f aca="false">IF(B21="","",COUNTIF('Revenue Ledger'!$S$2:$S$4500,B21)+COUNTIF('COGS Ledger'!$S$2:$S$400,B21)+COUNTIF('Expense Ledger'!$S$2:$S$800,B21))</f>
        <v>3</v>
      </c>
    </row>
    <row r="22" customFormat="false" ht="15" hidden="false" customHeight="false" outlineLevel="0" collapsed="false">
      <c r="A22" s="50" t="n">
        <v>17</v>
      </c>
      <c r="B22" s="50" t="s">
        <v>208</v>
      </c>
      <c r="C22" s="54" t="n">
        <v>10051</v>
      </c>
      <c r="D22" s="50" t="str">
        <f aca="false">IF(C22="","",IFERROR(INDEX(TB!$B$2:$B$130,MATCH(C22,TB!$A$2:$A$130,0)),"Code not in TB"))</f>
        <v>Lolo Charges- Inc</v>
      </c>
      <c r="E22" s="50" t="s">
        <v>189</v>
      </c>
      <c r="F22" s="50" t="s">
        <v>193</v>
      </c>
      <c r="G22" s="50"/>
      <c r="H22" s="50" t="n">
        <f aca="false">IF(B22="","",COUNTIF('Revenue Ledger'!$S$2:$S$4500,B22)+COUNTIF('COGS Ledger'!$S$2:$S$400,B22)+COUNTIF('Expense Ledger'!$S$2:$S$800,B22))</f>
        <v>520</v>
      </c>
    </row>
    <row r="23" customFormat="false" ht="15" hidden="false" customHeight="false" outlineLevel="0" collapsed="false">
      <c r="A23" s="50" t="n">
        <v>18</v>
      </c>
      <c r="B23" s="50" t="s">
        <v>209</v>
      </c>
      <c r="C23" s="54" t="n">
        <v>10052</v>
      </c>
      <c r="D23" s="50" t="str">
        <f aca="false">IF(C23="","",IFERROR(INDEX(TB!$B$2:$B$130,MATCH(C23,TB!$A$2:$A$130,0)),"Code not in TB"))</f>
        <v>Ocean Freight- Inc</v>
      </c>
      <c r="E23" s="50" t="s">
        <v>189</v>
      </c>
      <c r="F23" s="50" t="s">
        <v>193</v>
      </c>
      <c r="G23" s="50"/>
      <c r="H23" s="50" t="n">
        <f aca="false">IF(B23="","",COUNTIF('Revenue Ledger'!$S$2:$S$4500,B23)+COUNTIF('COGS Ledger'!$S$2:$S$400,B23)+COUNTIF('Expense Ledger'!$S$2:$S$800,B23))</f>
        <v>4</v>
      </c>
    </row>
    <row r="24" customFormat="false" ht="15" hidden="false" customHeight="false" outlineLevel="0" collapsed="false">
      <c r="A24" s="50" t="n">
        <v>19</v>
      </c>
      <c r="B24" s="50" t="s">
        <v>107</v>
      </c>
      <c r="C24" s="54" t="n">
        <v>10053</v>
      </c>
      <c r="D24" s="50" t="str">
        <f aca="false">IF(C24="","",IFERROR(INDEX(TB!$B$2:$B$130,MATCH(C24,TB!$A$2:$A$130,0)),"Code not in TB"))</f>
        <v>Operation Recovery Cost- Inc</v>
      </c>
      <c r="E24" s="50" t="s">
        <v>189</v>
      </c>
      <c r="F24" s="50" t="s">
        <v>193</v>
      </c>
      <c r="G24" s="50"/>
      <c r="H24" s="50" t="n">
        <f aca="false">IF(B24="","",COUNTIF('Revenue Ledger'!$S$2:$S$4500,B24)+COUNTIF('COGS Ledger'!$S$2:$S$400,B24)+COUNTIF('Expense Ledger'!$S$2:$S$800,B24))</f>
        <v>563</v>
      </c>
    </row>
    <row r="25" customFormat="false" ht="15" hidden="false" customHeight="false" outlineLevel="0" collapsed="false">
      <c r="A25" s="50" t="n">
        <v>20</v>
      </c>
      <c r="B25" s="50" t="s">
        <v>210</v>
      </c>
      <c r="C25" s="54" t="n">
        <v>10054</v>
      </c>
      <c r="D25" s="50" t="str">
        <f aca="false">IF(C25="","",IFERROR(INDEX(TB!$B$2:$B$130,MATCH(C25,TB!$A$2:$A$130,0)),"Code not in TB"))</f>
        <v>Photo Charges- Inc</v>
      </c>
      <c r="E25" s="50" t="s">
        <v>189</v>
      </c>
      <c r="F25" s="50" t="s">
        <v>193</v>
      </c>
      <c r="G25" s="50"/>
      <c r="H25" s="50" t="n">
        <f aca="false">IF(B25="","",COUNTIF('Revenue Ledger'!$S$2:$S$4500,B25)+COUNTIF('COGS Ledger'!$S$2:$S$400,B25)+COUNTIF('Expense Ledger'!$S$2:$S$800,B25))</f>
        <v>552</v>
      </c>
    </row>
    <row r="26" customFormat="false" ht="15" hidden="false" customHeight="false" outlineLevel="0" collapsed="false">
      <c r="A26" s="50" t="n">
        <v>21</v>
      </c>
      <c r="B26" s="50" t="s">
        <v>211</v>
      </c>
      <c r="C26" s="54" t="n">
        <v>10055</v>
      </c>
      <c r="D26" s="50" t="str">
        <f aca="false">IF(C26="","",IFERROR(INDEX(TB!$B$2:$B$130,MATCH(C26,TB!$A$2:$A$130,0)),"Code not in TB"))</f>
        <v>Recovery Holding Charges- Inc</v>
      </c>
      <c r="E26" s="50" t="s">
        <v>189</v>
      </c>
      <c r="F26" s="50" t="s">
        <v>193</v>
      </c>
      <c r="G26" s="50"/>
      <c r="H26" s="50" t="n">
        <f aca="false">IF(B26="","",COUNTIF('Revenue Ledger'!$S$2:$S$4500,B26)+COUNTIF('COGS Ledger'!$S$2:$S$400,B26)+COUNTIF('Expense Ledger'!$S$2:$S$800,B26))</f>
        <v>6</v>
      </c>
    </row>
    <row r="27" customFormat="false" ht="15" hidden="false" customHeight="false" outlineLevel="0" collapsed="false">
      <c r="A27" s="50" t="n">
        <v>22</v>
      </c>
      <c r="B27" s="50" t="s">
        <v>212</v>
      </c>
      <c r="C27" s="54" t="n">
        <v>10056</v>
      </c>
      <c r="D27" s="50" t="str">
        <f aca="false">IF(C27="","",IFERROR(INDEX(TB!$B$2:$B$130,MATCH(C27,TB!$A$2:$A$130,0)),"Code not in TB"))</f>
        <v>Restow Charges - Inc</v>
      </c>
      <c r="E27" s="50" t="s">
        <v>189</v>
      </c>
      <c r="F27" s="50" t="s">
        <v>193</v>
      </c>
      <c r="G27" s="50"/>
      <c r="H27" s="50" t="n">
        <f aca="false">IF(B27="","",COUNTIF('Revenue Ledger'!$S$2:$S$4500,B27)+COUNTIF('COGS Ledger'!$S$2:$S$400,B27)+COUNTIF('Expense Ledger'!$S$2:$S$800,B27))</f>
        <v>1</v>
      </c>
    </row>
    <row r="28" customFormat="false" ht="15" hidden="false" customHeight="false" outlineLevel="0" collapsed="false">
      <c r="A28" s="50" t="n">
        <v>23</v>
      </c>
      <c r="B28" s="50" t="s">
        <v>213</v>
      </c>
      <c r="C28" s="54" t="n">
        <v>10057</v>
      </c>
      <c r="D28" s="50" t="str">
        <f aca="false">IF(C28="","",IFERROR(INDEX(TB!$B$2:$B$130,MATCH(C28,TB!$A$2:$A$130,0)),"Code not in TB"))</f>
        <v>Shifting Charges- Inc</v>
      </c>
      <c r="E28" s="50" t="s">
        <v>189</v>
      </c>
      <c r="F28" s="50" t="s">
        <v>193</v>
      </c>
      <c r="G28" s="50"/>
      <c r="H28" s="50" t="n">
        <f aca="false">IF(B28="","",COUNTIF('Revenue Ledger'!$S$2:$S$4500,B28)+COUNTIF('COGS Ledger'!$S$2:$S$400,B28)+COUNTIF('Expense Ledger'!$S$2:$S$800,B28))</f>
        <v>1</v>
      </c>
    </row>
    <row r="29" customFormat="false" ht="15" hidden="false" customHeight="false" outlineLevel="0" collapsed="false">
      <c r="A29" s="50" t="n">
        <v>24</v>
      </c>
      <c r="B29" s="50" t="s">
        <v>214</v>
      </c>
      <c r="C29" s="54" t="n">
        <v>10077</v>
      </c>
      <c r="D29" s="50" t="str">
        <f aca="false">IF(C29="","",IFERROR(INDEX(TB!$B$2:$B$130,MATCH(C29,TB!$A$2:$A$130,0)),"Code not in TB"))</f>
        <v>Slot Charges- Inc</v>
      </c>
      <c r="E29" s="50" t="s">
        <v>189</v>
      </c>
      <c r="F29" s="50" t="s">
        <v>193</v>
      </c>
      <c r="G29" s="50"/>
      <c r="H29" s="50" t="n">
        <f aca="false">IF(B29="","",COUNTIF('Revenue Ledger'!$S$2:$S$4500,B29)+COUNTIF('COGS Ledger'!$S$2:$S$400,B29)+COUNTIF('Expense Ledger'!$S$2:$S$800,B29))</f>
        <v>1</v>
      </c>
    </row>
    <row r="30" customFormat="false" ht="15" hidden="false" customHeight="false" outlineLevel="0" collapsed="false">
      <c r="A30" s="50" t="n">
        <v>25</v>
      </c>
      <c r="B30" s="50" t="s">
        <v>215</v>
      </c>
      <c r="C30" s="54" t="n">
        <v>10058</v>
      </c>
      <c r="D30" s="50" t="str">
        <f aca="false">IF(C30="","",IFERROR(INDEX(TB!$B$2:$B$130,MATCH(C30,TB!$A$2:$A$130,0)),"Code not in TB"))</f>
        <v>Transportation Charges- Inc</v>
      </c>
      <c r="E30" s="50" t="s">
        <v>189</v>
      </c>
      <c r="F30" s="50" t="s">
        <v>193</v>
      </c>
      <c r="G30" s="50"/>
      <c r="H30" s="50" t="n">
        <f aca="false">IF(B30="","",COUNTIF('Revenue Ledger'!$S$2:$S$4500,B30)+COUNTIF('COGS Ledger'!$S$2:$S$400,B30)+COUNTIF('Expense Ledger'!$S$2:$S$800,B30))</f>
        <v>2</v>
      </c>
    </row>
    <row r="31" customFormat="false" ht="15" hidden="false" customHeight="false" outlineLevel="0" collapsed="false">
      <c r="A31" s="50" t="n">
        <v>26</v>
      </c>
      <c r="B31" s="50" t="s">
        <v>216</v>
      </c>
      <c r="C31" s="54" t="n">
        <v>10078</v>
      </c>
      <c r="D31" s="50" t="str">
        <f aca="false">IF(C31="","",IFERROR(INDEX(TB!$B$2:$B$130,MATCH(C31,TB!$A$2:$A$130,0)),"Code not in TB"))</f>
        <v>Income Forwarding</v>
      </c>
      <c r="E31" s="50" t="s">
        <v>189</v>
      </c>
      <c r="F31" s="50" t="s">
        <v>193</v>
      </c>
      <c r="G31" s="50"/>
      <c r="H31" s="50" t="n">
        <f aca="false">IF(B31="","",COUNTIF('Revenue Ledger'!$S$2:$S$4500,B31)+COUNTIF('COGS Ledger'!$S$2:$S$400,B31)+COUNTIF('Expense Ledger'!$S$2:$S$800,B31))</f>
        <v>1</v>
      </c>
    </row>
    <row r="32" customFormat="false" ht="15" hidden="false" customHeight="false" outlineLevel="0" collapsed="false">
      <c r="A32" s="50" t="n">
        <v>27</v>
      </c>
      <c r="B32" s="50" t="s">
        <v>217</v>
      </c>
      <c r="C32" s="54" t="n">
        <v>10059</v>
      </c>
      <c r="D32" s="50" t="str">
        <f aca="false">IF(C32="","",IFERROR(INDEX(TB!$B$2:$B$130,MATCH(C32,TB!$A$2:$A$130,0)),"Code not in TB"))</f>
        <v>Income-Sea Freight Export Fcl</v>
      </c>
      <c r="E32" s="50" t="s">
        <v>189</v>
      </c>
      <c r="F32" s="50" t="s">
        <v>193</v>
      </c>
      <c r="G32" s="50"/>
      <c r="H32" s="50" t="n">
        <f aca="false">IF(B32="","",COUNTIF('Revenue Ledger'!$S$2:$S$4500,B32)+COUNTIF('COGS Ledger'!$S$2:$S$400,B32)+COUNTIF('Expense Ledger'!$S$2:$S$800,B32))</f>
        <v>6</v>
      </c>
    </row>
    <row r="33" customFormat="false" ht="15" hidden="false" customHeight="false" outlineLevel="0" collapsed="false">
      <c r="A33" s="50" t="n">
        <v>28</v>
      </c>
      <c r="B33" s="50" t="s">
        <v>218</v>
      </c>
      <c r="C33" s="54" t="n">
        <v>10083</v>
      </c>
      <c r="D33" s="50" t="str">
        <f aca="false">IF(C33="","",IFERROR(INDEX(TB!$B$2:$B$130,MATCH(C33,TB!$A$2:$A$130,0)),"Code not in TB"))</f>
        <v>Miscellaneous Income</v>
      </c>
      <c r="E33" s="50" t="s">
        <v>189</v>
      </c>
      <c r="F33" s="50" t="s">
        <v>193</v>
      </c>
      <c r="G33" s="50"/>
      <c r="H33" s="50" t="n">
        <f aca="false">IF(B33="","",COUNTIF('Revenue Ledger'!$S$2:$S$4500,B33)+COUNTIF('COGS Ledger'!$S$2:$S$400,B33)+COUNTIF('Expense Ledger'!$S$2:$S$800,B33))</f>
        <v>19</v>
      </c>
    </row>
    <row r="34" customFormat="false" ht="15" hidden="false" customHeight="false" outlineLevel="0" collapsed="false">
      <c r="A34" s="50" t="n">
        <v>29</v>
      </c>
      <c r="B34" s="50" t="s">
        <v>219</v>
      </c>
      <c r="C34" s="54" t="n">
        <v>10065</v>
      </c>
      <c r="D34" s="50" t="str">
        <f aca="false">IF(C34="","",IFERROR(INDEX(TB!$B$2:$B$130,MATCH(C34,TB!$A$2:$A$130,0)),"Code not in TB"))</f>
        <v>Transportation Charges</v>
      </c>
      <c r="E34" s="50" t="s">
        <v>189</v>
      </c>
      <c r="F34" s="50" t="s">
        <v>193</v>
      </c>
      <c r="G34" s="50"/>
      <c r="H34" s="50" t="n">
        <f aca="false">IF(B34="","",COUNTIF('Revenue Ledger'!$S$2:$S$4500,B34)+COUNTIF('COGS Ledger'!$S$2:$S$400,B34)+COUNTIF('Expense Ledger'!$S$2:$S$800,B34))</f>
        <v>9</v>
      </c>
    </row>
    <row r="35" customFormat="false" ht="15" hidden="false" customHeight="false" outlineLevel="0" collapsed="false">
      <c r="A35" s="50" t="n">
        <v>30</v>
      </c>
      <c r="B35" s="50" t="s">
        <v>220</v>
      </c>
      <c r="C35" s="54" t="n">
        <v>10047</v>
      </c>
      <c r="D35" s="50" t="str">
        <f aca="false">IF(C35="","",IFERROR(INDEX(TB!$B$2:$B$130,MATCH(C35,TB!$A$2:$A$130,0)),"Code not in TB"))</f>
        <v>Berthing &amp; Unberthing Charges- Inc</v>
      </c>
      <c r="E35" s="50" t="s">
        <v>221</v>
      </c>
      <c r="F35" s="50" t="s">
        <v>190</v>
      </c>
      <c r="G35" s="50" t="s">
        <v>222</v>
      </c>
      <c r="H35" s="50" t="n">
        <f aca="false">IF(B35="","",COUNTIF('Revenue Ledger'!$S$2:$S$4500,B35)+COUNTIF('COGS Ledger'!$S$2:$S$400,B35)+COUNTIF('Expense Ledger'!$S$2:$S$800,B35))</f>
        <v>7</v>
      </c>
    </row>
    <row r="36" customFormat="false" ht="15" hidden="false" customHeight="false" outlineLevel="0" collapsed="false">
      <c r="A36" s="50" t="n">
        <v>31</v>
      </c>
      <c r="B36" s="50" t="s">
        <v>223</v>
      </c>
      <c r="C36" s="54" t="n">
        <v>10048</v>
      </c>
      <c r="D36" s="50" t="str">
        <f aca="false">IF(C36="","",IFERROR(INDEX(TB!$B$2:$B$130,MATCH(C36,TB!$A$2:$A$130,0)),"Code not in TB"))</f>
        <v>Container Damage Charges- Inc</v>
      </c>
      <c r="E36" s="50" t="s">
        <v>221</v>
      </c>
      <c r="F36" s="50" t="s">
        <v>190</v>
      </c>
      <c r="G36" s="50" t="s">
        <v>224</v>
      </c>
      <c r="H36" s="50" t="n">
        <f aca="false">IF(B36="","",COUNTIF('Revenue Ledger'!$S$2:$S$4500,B36)+COUNTIF('COGS Ledger'!$S$2:$S$400,B36)+COUNTIF('Expense Ledger'!$S$2:$S$800,B36))</f>
        <v>4</v>
      </c>
    </row>
    <row r="37" customFormat="false" ht="15" hidden="false" customHeight="false" outlineLevel="0" collapsed="false">
      <c r="A37" s="50" t="n">
        <v>32</v>
      </c>
      <c r="B37" s="50" t="s">
        <v>225</v>
      </c>
      <c r="C37" s="54" t="n">
        <v>10049</v>
      </c>
      <c r="D37" s="50" t="str">
        <f aca="false">IF(C37="","",IFERROR(INDEX(TB!$B$2:$B$130,MATCH(C37,TB!$A$2:$A$130,0)),"Code not in TB"))</f>
        <v>Container Gate Pass Fee- Inc</v>
      </c>
      <c r="E37" s="50" t="s">
        <v>221</v>
      </c>
      <c r="F37" s="50" t="s">
        <v>190</v>
      </c>
      <c r="G37" s="50" t="s">
        <v>224</v>
      </c>
      <c r="H37" s="50" t="n">
        <f aca="false">IF(B37="","",COUNTIF('Revenue Ledger'!$S$2:$S$4500,B37)+COUNTIF('COGS Ledger'!$S$2:$S$400,B37)+COUNTIF('Expense Ledger'!$S$2:$S$800,B37))</f>
        <v>9</v>
      </c>
    </row>
    <row r="38" customFormat="false" ht="15" hidden="false" customHeight="false" outlineLevel="0" collapsed="false">
      <c r="A38" s="50" t="n">
        <v>33</v>
      </c>
      <c r="B38" s="50" t="s">
        <v>226</v>
      </c>
      <c r="C38" s="54" t="n">
        <v>10084</v>
      </c>
      <c r="D38" s="50" t="str">
        <f aca="false">IF(C38="","",IFERROR(INDEX(TB!$B$2:$B$130,MATCH(C38,TB!$A$2:$A$130,0)),"Code not in TB"))</f>
        <v>Container Hold Charges-Exp</v>
      </c>
      <c r="E38" s="50" t="s">
        <v>221</v>
      </c>
      <c r="F38" s="50" t="s">
        <v>193</v>
      </c>
      <c r="G38" s="50"/>
      <c r="H38" s="50" t="n">
        <f aca="false">IF(B38="","",COUNTIF('Revenue Ledger'!$S$2:$S$4500,B38)+COUNTIF('COGS Ledger'!$S$2:$S$400,B38)+COUNTIF('Expense Ledger'!$S$2:$S$800,B38))</f>
        <v>1</v>
      </c>
    </row>
    <row r="39" customFormat="false" ht="15" hidden="false" customHeight="false" outlineLevel="0" collapsed="false">
      <c r="A39" s="50" t="n">
        <v>34</v>
      </c>
      <c r="B39" s="50" t="s">
        <v>227</v>
      </c>
      <c r="C39" s="54" t="n">
        <v>10050</v>
      </c>
      <c r="D39" s="50" t="str">
        <f aca="false">IF(C39="","",IFERROR(INDEX(TB!$B$2:$B$130,MATCH(C39,TB!$A$2:$A$130,0)),"Code not in TB"))</f>
        <v>Departure Fees &amp; Cleaning Charges- Inc</v>
      </c>
      <c r="E39" s="50" t="s">
        <v>221</v>
      </c>
      <c r="F39" s="50" t="s">
        <v>190</v>
      </c>
      <c r="G39" s="50" t="s">
        <v>224</v>
      </c>
      <c r="H39" s="50" t="n">
        <f aca="false">IF(B39="","",COUNTIF('Revenue Ledger'!$S$2:$S$4500,B39)+COUNTIF('COGS Ledger'!$S$2:$S$400,B39)+COUNTIF('Expense Ledger'!$S$2:$S$800,B39))</f>
        <v>1</v>
      </c>
    </row>
    <row r="40" customFormat="false" ht="15" hidden="false" customHeight="false" outlineLevel="0" collapsed="false">
      <c r="A40" s="50" t="n">
        <v>35</v>
      </c>
      <c r="B40" s="50" t="s">
        <v>228</v>
      </c>
      <c r="C40" s="54" t="n">
        <v>10068</v>
      </c>
      <c r="D40" s="50" t="str">
        <f aca="false">IF(C40="","",IFERROR(INDEX(TB!$B$2:$B$130,MATCH(C40,TB!$A$2:$A$130,0)),"Code not in TB"))</f>
        <v>Edi Charges- Inc</v>
      </c>
      <c r="E40" s="50" t="s">
        <v>221</v>
      </c>
      <c r="F40" s="50" t="s">
        <v>190</v>
      </c>
      <c r="G40" s="50" t="s">
        <v>229</v>
      </c>
      <c r="H40" s="50" t="n">
        <f aca="false">IF(B40="","",COUNTIF('Revenue Ledger'!$S$2:$S$4500,B40)+COUNTIF('COGS Ledger'!$S$2:$S$400,B40)+COUNTIF('Expense Ledger'!$S$2:$S$800,B40))</f>
        <v>2</v>
      </c>
    </row>
    <row r="41" customFormat="false" ht="15" hidden="false" customHeight="false" outlineLevel="0" collapsed="false">
      <c r="A41" s="50" t="n">
        <v>36</v>
      </c>
      <c r="B41" s="50" t="s">
        <v>230</v>
      </c>
      <c r="C41" s="54" t="n">
        <v>10068</v>
      </c>
      <c r="D41" s="50" t="str">
        <f aca="false">IF(C41="","",IFERROR(INDEX(TB!$B$2:$B$130,MATCH(C41,TB!$A$2:$A$130,0)),"Code not in TB"))</f>
        <v>Edi Charges- Inc</v>
      </c>
      <c r="E41" s="50" t="s">
        <v>221</v>
      </c>
      <c r="F41" s="50" t="s">
        <v>190</v>
      </c>
      <c r="G41" s="50" t="s">
        <v>231</v>
      </c>
      <c r="H41" s="50" t="n">
        <f aca="false">IF(B41="","",COUNTIF('Revenue Ledger'!$S$2:$S$4500,B41)+COUNTIF('COGS Ledger'!$S$2:$S$400,B41)+COUNTIF('Expense Ledger'!$S$2:$S$800,B41))</f>
        <v>2</v>
      </c>
    </row>
    <row r="42" customFormat="false" ht="15" hidden="false" customHeight="false" outlineLevel="0" collapsed="false">
      <c r="A42" s="50" t="n">
        <v>37</v>
      </c>
      <c r="B42" s="50" t="s">
        <v>232</v>
      </c>
      <c r="C42" s="54" t="n">
        <v>10066</v>
      </c>
      <c r="D42" s="50" t="str">
        <f aca="false">IF(C42="","",IFERROR(INDEX(TB!$B$2:$B$130,MATCH(C42,TB!$A$2:$A$130,0)),"Code not in TB"))</f>
        <v>Fasah Charges- Inc</v>
      </c>
      <c r="E42" s="50" t="s">
        <v>221</v>
      </c>
      <c r="F42" s="50" t="s">
        <v>190</v>
      </c>
      <c r="G42" s="50" t="s">
        <v>233</v>
      </c>
      <c r="H42" s="50" t="n">
        <f aca="false">IF(B42="","",COUNTIF('Revenue Ledger'!$S$2:$S$4500,B42)+COUNTIF('COGS Ledger'!$S$2:$S$400,B42)+COUNTIF('Expense Ledger'!$S$2:$S$800,B42))</f>
        <v>8</v>
      </c>
    </row>
    <row r="43" customFormat="false" ht="15" hidden="false" customHeight="false" outlineLevel="0" collapsed="false">
      <c r="A43" s="50" t="n">
        <v>38</v>
      </c>
      <c r="B43" s="50" t="s">
        <v>234</v>
      </c>
      <c r="C43" s="54" t="n">
        <v>10066</v>
      </c>
      <c r="D43" s="50" t="str">
        <f aca="false">IF(C43="","",IFERROR(INDEX(TB!$B$2:$B$130,MATCH(C43,TB!$A$2:$A$130,0)),"Code not in TB"))</f>
        <v>Fasah Charges- Inc</v>
      </c>
      <c r="E43" s="50" t="s">
        <v>221</v>
      </c>
      <c r="F43" s="50" t="s">
        <v>190</v>
      </c>
      <c r="G43" s="50" t="s">
        <v>235</v>
      </c>
      <c r="H43" s="50" t="n">
        <f aca="false">IF(B43="","",COUNTIF('Revenue Ledger'!$S$2:$S$4500,B43)+COUNTIF('COGS Ledger'!$S$2:$S$400,B43)+COUNTIF('Expense Ledger'!$S$2:$S$800,B43))</f>
        <v>1</v>
      </c>
    </row>
    <row r="44" customFormat="false" ht="15" hidden="false" customHeight="false" outlineLevel="0" collapsed="false">
      <c r="A44" s="50" t="n">
        <v>39</v>
      </c>
      <c r="B44" s="50" t="s">
        <v>236</v>
      </c>
      <c r="C44" s="54" t="n">
        <v>10079</v>
      </c>
      <c r="D44" s="50" t="str">
        <f aca="false">IF(C44="","",IFERROR(INDEX(TB!$B$2:$B$130,MATCH(C44,TB!$A$2:$A$130,0)),"Code not in TB"))</f>
        <v>Fresh Water Supply</v>
      </c>
      <c r="E44" s="50" t="s">
        <v>221</v>
      </c>
      <c r="F44" s="50" t="s">
        <v>193</v>
      </c>
      <c r="G44" s="50"/>
      <c r="H44" s="50" t="n">
        <f aca="false">IF(B44="","",COUNTIF('Revenue Ledger'!$S$2:$S$4500,B44)+COUNTIF('COGS Ledger'!$S$2:$S$400,B44)+COUNTIF('Expense Ledger'!$S$2:$S$800,B44))</f>
        <v>4</v>
      </c>
    </row>
    <row r="45" customFormat="false" ht="15" hidden="false" customHeight="false" outlineLevel="0" collapsed="false">
      <c r="A45" s="50" t="n">
        <v>40</v>
      </c>
      <c r="B45" s="50" t="s">
        <v>237</v>
      </c>
      <c r="C45" s="54" t="n">
        <v>10080</v>
      </c>
      <c r="D45" s="50" t="str">
        <f aca="false">IF(C45="","",IFERROR(INDEX(TB!$B$2:$B$130,MATCH(C45,TB!$A$2:$A$130,0)),"Code not in TB"))</f>
        <v>Fumigation Charges</v>
      </c>
      <c r="E45" s="50" t="s">
        <v>221</v>
      </c>
      <c r="F45" s="50" t="s">
        <v>193</v>
      </c>
      <c r="G45" s="50"/>
      <c r="H45" s="50" t="n">
        <f aca="false">IF(B45="","",COUNTIF('Revenue Ledger'!$S$2:$S$4500,B45)+COUNTIF('COGS Ledger'!$S$2:$S$400,B45)+COUNTIF('Expense Ledger'!$S$2:$S$800,B45))</f>
        <v>4</v>
      </c>
    </row>
    <row r="46" customFormat="false" ht="15" hidden="false" customHeight="false" outlineLevel="0" collapsed="false">
      <c r="A46" s="50" t="n">
        <v>41</v>
      </c>
      <c r="B46" s="50" t="s">
        <v>238</v>
      </c>
      <c r="C46" s="54" t="n">
        <v>10067</v>
      </c>
      <c r="D46" s="50" t="str">
        <f aca="false">IF(C46="","",IFERROR(INDEX(TB!$B$2:$B$130,MATCH(C46,TB!$A$2:$A$130,0)),"Code not in TB"))</f>
        <v>Detention Commission- Inc</v>
      </c>
      <c r="E46" s="50" t="s">
        <v>221</v>
      </c>
      <c r="F46" s="50" t="s">
        <v>190</v>
      </c>
      <c r="G46" s="50" t="s">
        <v>239</v>
      </c>
      <c r="H46" s="50" t="n">
        <f aca="false">IF(B46="","",COUNTIF('Revenue Ledger'!$S$2:$S$4500,B46)+COUNTIF('COGS Ledger'!$S$2:$S$400,B46)+COUNTIF('Expense Ledger'!$S$2:$S$800,B46))</f>
        <v>6</v>
      </c>
    </row>
    <row r="47" customFormat="false" ht="15" hidden="false" customHeight="false" outlineLevel="0" collapsed="false">
      <c r="A47" s="50" t="n">
        <v>42</v>
      </c>
      <c r="B47" s="50" t="s">
        <v>240</v>
      </c>
      <c r="C47" s="54" t="n">
        <v>10081</v>
      </c>
      <c r="D47" s="50" t="str">
        <f aca="false">IF(C47="","",IFERROR(INDEX(TB!$B$2:$B$130,MATCH(C47,TB!$A$2:$A$130,0)),"Code not in TB"))</f>
        <v>Invoice Amendment Charges</v>
      </c>
      <c r="E47" s="50" t="s">
        <v>221</v>
      </c>
      <c r="F47" s="50" t="s">
        <v>193</v>
      </c>
      <c r="G47" s="50"/>
      <c r="H47" s="50" t="n">
        <f aca="false">IF(B47="","",COUNTIF('Revenue Ledger'!$S$2:$S$4500,B47)+COUNTIF('COGS Ledger'!$S$2:$S$400,B47)+COUNTIF('Expense Ledger'!$S$2:$S$800,B47))</f>
        <v>1</v>
      </c>
    </row>
    <row r="48" customFormat="false" ht="15" hidden="false" customHeight="false" outlineLevel="0" collapsed="false">
      <c r="A48" s="50" t="n">
        <v>43</v>
      </c>
      <c r="B48" s="50" t="s">
        <v>241</v>
      </c>
      <c r="C48" s="54" t="n">
        <v>10085</v>
      </c>
      <c r="D48" s="50" t="str">
        <f aca="false">IF(C48="","",IFERROR(INDEX(TB!$B$2:$B$130,MATCH(C48,TB!$A$2:$A$130,0)),"Code not in TB"))</f>
        <v>Liner Exp Under Company Account</v>
      </c>
      <c r="E48" s="50" t="s">
        <v>221</v>
      </c>
      <c r="F48" s="50" t="s">
        <v>193</v>
      </c>
      <c r="G48" s="50"/>
      <c r="H48" s="50" t="n">
        <f aca="false">IF(B48="","",COUNTIF('Revenue Ledger'!$S$2:$S$4500,B48)+COUNTIF('COGS Ledger'!$S$2:$S$400,B48)+COUNTIF('Expense Ledger'!$S$2:$S$800,B48))</f>
        <v>4</v>
      </c>
    </row>
    <row r="49" customFormat="false" ht="15" hidden="false" customHeight="false" outlineLevel="0" collapsed="false">
      <c r="A49" s="50" t="n">
        <v>44</v>
      </c>
      <c r="B49" s="50" t="s">
        <v>242</v>
      </c>
      <c r="C49" s="54" t="n">
        <v>10051</v>
      </c>
      <c r="D49" s="50" t="str">
        <f aca="false">IF(C49="","",IFERROR(INDEX(TB!$B$2:$B$130,MATCH(C49,TB!$A$2:$A$130,0)),"Code not in TB"))</f>
        <v>Lolo Charges- Inc</v>
      </c>
      <c r="E49" s="50" t="s">
        <v>221</v>
      </c>
      <c r="F49" s="50" t="s">
        <v>190</v>
      </c>
      <c r="G49" s="50" t="s">
        <v>224</v>
      </c>
      <c r="H49" s="50" t="n">
        <f aca="false">IF(B49="","",COUNTIF('Revenue Ledger'!$S$2:$S$4500,B49)+COUNTIF('COGS Ledger'!$S$2:$S$400,B49)+COUNTIF('Expense Ledger'!$S$2:$S$800,B49))</f>
        <v>11</v>
      </c>
    </row>
    <row r="50" customFormat="false" ht="15" hidden="false" customHeight="false" outlineLevel="0" collapsed="false">
      <c r="A50" s="50" t="n">
        <v>45</v>
      </c>
      <c r="B50" s="50" t="s">
        <v>243</v>
      </c>
      <c r="C50" s="54" t="n">
        <v>10052</v>
      </c>
      <c r="D50" s="50" t="str">
        <f aca="false">IF(C50="","",IFERROR(INDEX(TB!$B$2:$B$130,MATCH(C50,TB!$A$2:$A$130,0)),"Code not in TB"))</f>
        <v>Ocean Freight- Inc</v>
      </c>
      <c r="E50" s="50" t="s">
        <v>221</v>
      </c>
      <c r="F50" s="50" t="s">
        <v>190</v>
      </c>
      <c r="G50" s="50" t="s">
        <v>224</v>
      </c>
      <c r="H50" s="50" t="n">
        <f aca="false">IF(B50="","",COUNTIF('Revenue Ledger'!$S$2:$S$4500,B50)+COUNTIF('COGS Ledger'!$S$2:$S$400,B50)+COUNTIF('Expense Ledger'!$S$2:$S$800,B50))</f>
        <v>14</v>
      </c>
    </row>
    <row r="51" customFormat="false" ht="15" hidden="false" customHeight="false" outlineLevel="0" collapsed="false">
      <c r="A51" s="50" t="n">
        <v>46</v>
      </c>
      <c r="B51" s="50" t="s">
        <v>244</v>
      </c>
      <c r="C51" s="54" t="n">
        <v>10053</v>
      </c>
      <c r="D51" s="50" t="str">
        <f aca="false">IF(C51="","",IFERROR(INDEX(TB!$B$2:$B$130,MATCH(C51,TB!$A$2:$A$130,0)),"Code not in TB"))</f>
        <v>Operation Recovery Cost- Inc</v>
      </c>
      <c r="E51" s="50" t="s">
        <v>221</v>
      </c>
      <c r="F51" s="50" t="s">
        <v>190</v>
      </c>
      <c r="G51" s="50" t="s">
        <v>224</v>
      </c>
      <c r="H51" s="50" t="n">
        <f aca="false">IF(B51="","",COUNTIF('Revenue Ledger'!$S$2:$S$4500,B51)+COUNTIF('COGS Ledger'!$S$2:$S$400,B51)+COUNTIF('Expense Ledger'!$S$2:$S$800,B51))</f>
        <v>49</v>
      </c>
    </row>
    <row r="52" customFormat="false" ht="15" hidden="false" customHeight="false" outlineLevel="0" collapsed="false">
      <c r="A52" s="50" t="n">
        <v>47</v>
      </c>
      <c r="B52" s="50" t="s">
        <v>245</v>
      </c>
      <c r="C52" s="54" t="n">
        <v>10054</v>
      </c>
      <c r="D52" s="50" t="str">
        <f aca="false">IF(C52="","",IFERROR(INDEX(TB!$B$2:$B$130,MATCH(C52,TB!$A$2:$A$130,0)),"Code not in TB"))</f>
        <v>Photo Charges- Inc</v>
      </c>
      <c r="E52" s="50" t="s">
        <v>221</v>
      </c>
      <c r="F52" s="50" t="s">
        <v>190</v>
      </c>
      <c r="G52" s="50" t="s">
        <v>246</v>
      </c>
      <c r="H52" s="50" t="n">
        <f aca="false">IF(B52="","",COUNTIF('Revenue Ledger'!$S$2:$S$4500,B52)+COUNTIF('COGS Ledger'!$S$2:$S$400,B52)+COUNTIF('Expense Ledger'!$S$2:$S$800,B52))</f>
        <v>8</v>
      </c>
    </row>
    <row r="53" customFormat="false" ht="15" hidden="false" customHeight="false" outlineLevel="0" collapsed="false">
      <c r="A53" s="50" t="n">
        <v>48</v>
      </c>
      <c r="B53" s="50" t="s">
        <v>247</v>
      </c>
      <c r="C53" s="54" t="n">
        <v>10054</v>
      </c>
      <c r="D53" s="50" t="str">
        <f aca="false">IF(C53="","",IFERROR(INDEX(TB!$B$2:$B$130,MATCH(C53,TB!$A$2:$A$130,0)),"Code not in TB"))</f>
        <v>Photo Charges- Inc</v>
      </c>
      <c r="E53" s="50" t="s">
        <v>221</v>
      </c>
      <c r="F53" s="50" t="s">
        <v>190</v>
      </c>
      <c r="G53" s="50" t="s">
        <v>248</v>
      </c>
      <c r="H53" s="50" t="n">
        <f aca="false">IF(B53="","",COUNTIF('Revenue Ledger'!$S$2:$S$4500,B53)+COUNTIF('COGS Ledger'!$S$2:$S$400,B53)+COUNTIF('Expense Ledger'!$S$2:$S$800,B53))</f>
        <v>1</v>
      </c>
    </row>
    <row r="54" customFormat="false" ht="15" hidden="false" customHeight="false" outlineLevel="0" collapsed="false">
      <c r="A54" s="50" t="n">
        <v>49</v>
      </c>
      <c r="B54" s="50" t="s">
        <v>249</v>
      </c>
      <c r="C54" s="54" t="n">
        <v>10086</v>
      </c>
      <c r="D54" s="50" t="str">
        <f aca="false">IF(C54="","",IFERROR(INDEX(TB!$B$2:$B$130,MATCH(C54,TB!$A$2:$A$130,0)),"Code not in TB"))</f>
        <v>Pre Arrival Notification</v>
      </c>
      <c r="E54" s="50" t="s">
        <v>221</v>
      </c>
      <c r="F54" s="50" t="s">
        <v>193</v>
      </c>
      <c r="G54" s="50"/>
      <c r="H54" s="50" t="n">
        <f aca="false">IF(B54="","",COUNTIF('Revenue Ledger'!$S$2:$S$4500,B54)+COUNTIF('COGS Ledger'!$S$2:$S$400,B54)+COUNTIF('Expense Ledger'!$S$2:$S$800,B54))</f>
        <v>2</v>
      </c>
    </row>
    <row r="55" customFormat="false" ht="15" hidden="false" customHeight="false" outlineLevel="0" collapsed="false">
      <c r="A55" s="50" t="n">
        <v>50</v>
      </c>
      <c r="B55" s="50" t="s">
        <v>250</v>
      </c>
      <c r="C55" s="54" t="n">
        <v>10055</v>
      </c>
      <c r="D55" s="50" t="str">
        <f aca="false">IF(C55="","",IFERROR(INDEX(TB!$B$2:$B$130,MATCH(C55,TB!$A$2:$A$130,0)),"Code not in TB"))</f>
        <v>Recovery Holding Charges- Inc</v>
      </c>
      <c r="E55" s="50" t="s">
        <v>221</v>
      </c>
      <c r="F55" s="50" t="s">
        <v>190</v>
      </c>
      <c r="G55" s="50" t="s">
        <v>224</v>
      </c>
      <c r="H55" s="50" t="n">
        <f aca="false">IF(B55="","",COUNTIF('Revenue Ledger'!$S$2:$S$4500,B55)+COUNTIF('COGS Ledger'!$S$2:$S$400,B55)+COUNTIF('Expense Ledger'!$S$2:$S$800,B55))</f>
        <v>3</v>
      </c>
    </row>
    <row r="56" customFormat="false" ht="15" hidden="false" customHeight="false" outlineLevel="0" collapsed="false">
      <c r="A56" s="50" t="n">
        <v>51</v>
      </c>
      <c r="B56" s="50" t="s">
        <v>251</v>
      </c>
      <c r="C56" s="54" t="n">
        <v>10060</v>
      </c>
      <c r="D56" s="50" t="str">
        <f aca="false">IF(C56="","",IFERROR(INDEX(TB!$B$2:$B$130,MATCH(C56,TB!$A$2:$A$130,0)),"Code not in TB"))</f>
        <v>Reefer Monitoring/Maintenance</v>
      </c>
      <c r="E56" s="50" t="s">
        <v>221</v>
      </c>
      <c r="F56" s="50" t="s">
        <v>193</v>
      </c>
      <c r="G56" s="50"/>
      <c r="H56" s="50" t="n">
        <f aca="false">IF(B56="","",COUNTIF('Revenue Ledger'!$S$2:$S$4500,B56)+COUNTIF('COGS Ledger'!$S$2:$S$400,B56)+COUNTIF('Expense Ledger'!$S$2:$S$800,B56))</f>
        <v>2</v>
      </c>
    </row>
    <row r="57" customFormat="false" ht="15" hidden="false" customHeight="false" outlineLevel="0" collapsed="false">
      <c r="A57" s="50" t="n">
        <v>52</v>
      </c>
      <c r="B57" s="50" t="s">
        <v>252</v>
      </c>
      <c r="C57" s="54" t="n">
        <v>10061</v>
      </c>
      <c r="D57" s="50" t="str">
        <f aca="false">IF(C57="","",IFERROR(INDEX(TB!$B$2:$B$130,MATCH(C57,TB!$A$2:$A$130,0)),"Code not in TB"))</f>
        <v>Renomination Charges</v>
      </c>
      <c r="E57" s="50" t="s">
        <v>221</v>
      </c>
      <c r="F57" s="50" t="s">
        <v>193</v>
      </c>
      <c r="G57" s="50"/>
      <c r="H57" s="50" t="n">
        <f aca="false">IF(B57="","",COUNTIF('Revenue Ledger'!$S$2:$S$4500,B57)+COUNTIF('COGS Ledger'!$S$2:$S$400,B57)+COUNTIF('Expense Ledger'!$S$2:$S$800,B57))</f>
        <v>5</v>
      </c>
    </row>
    <row r="58" customFormat="false" ht="15" hidden="false" customHeight="false" outlineLevel="0" collapsed="false">
      <c r="A58" s="50" t="n">
        <v>53</v>
      </c>
      <c r="B58" s="50" t="s">
        <v>253</v>
      </c>
      <c r="C58" s="54" t="n">
        <v>10056</v>
      </c>
      <c r="D58" s="50" t="str">
        <f aca="false">IF(C58="","",IFERROR(INDEX(TB!$B$2:$B$130,MATCH(C58,TB!$A$2:$A$130,0)),"Code not in TB"))</f>
        <v>Restow Charges - Inc</v>
      </c>
      <c r="E58" s="50" t="s">
        <v>221</v>
      </c>
      <c r="F58" s="50" t="s">
        <v>190</v>
      </c>
      <c r="G58" s="50" t="s">
        <v>224</v>
      </c>
      <c r="H58" s="50" t="n">
        <f aca="false">IF(B58="","",COUNTIF('Revenue Ledger'!$S$2:$S$4500,B58)+COUNTIF('COGS Ledger'!$S$2:$S$400,B58)+COUNTIF('Expense Ledger'!$S$2:$S$800,B58))</f>
        <v>1</v>
      </c>
    </row>
    <row r="59" customFormat="false" ht="15" hidden="false" customHeight="false" outlineLevel="0" collapsed="false">
      <c r="A59" s="50" t="n">
        <v>54</v>
      </c>
      <c r="B59" s="50" t="s">
        <v>254</v>
      </c>
      <c r="C59" s="54" t="n">
        <v>10057</v>
      </c>
      <c r="D59" s="50" t="str">
        <f aca="false">IF(C59="","",IFERROR(INDEX(TB!$B$2:$B$130,MATCH(C59,TB!$A$2:$A$130,0)),"Code not in TB"))</f>
        <v>Shifting Charges- Inc</v>
      </c>
      <c r="E59" s="50" t="s">
        <v>221</v>
      </c>
      <c r="F59" s="50" t="s">
        <v>190</v>
      </c>
      <c r="G59" s="50" t="s">
        <v>224</v>
      </c>
      <c r="H59" s="50" t="n">
        <f aca="false">IF(B59="","",COUNTIF('Revenue Ledger'!$S$2:$S$4500,B59)+COUNTIF('COGS Ledger'!$S$2:$S$400,B59)+COUNTIF('Expense Ledger'!$S$2:$S$800,B59))</f>
        <v>1</v>
      </c>
    </row>
    <row r="60" customFormat="false" ht="15" hidden="false" customHeight="false" outlineLevel="0" collapsed="false">
      <c r="A60" s="50" t="n">
        <v>55</v>
      </c>
      <c r="B60" s="50" t="s">
        <v>255</v>
      </c>
      <c r="C60" s="54" t="n">
        <v>10077</v>
      </c>
      <c r="D60" s="50" t="str">
        <f aca="false">IF(C60="","",IFERROR(INDEX(TB!$B$2:$B$130,MATCH(C60,TB!$A$2:$A$130,0)),"Code not in TB"))</f>
        <v>Slot Charges- Inc</v>
      </c>
      <c r="E60" s="50" t="s">
        <v>221</v>
      </c>
      <c r="F60" s="50" t="s">
        <v>190</v>
      </c>
      <c r="G60" s="50" t="s">
        <v>256</v>
      </c>
      <c r="H60" s="50" t="n">
        <f aca="false">IF(B60="","",COUNTIF('Revenue Ledger'!$S$2:$S$4500,B60)+COUNTIF('COGS Ledger'!$S$2:$S$400,B60)+COUNTIF('Expense Ledger'!$S$2:$S$800,B60))</f>
        <v>1</v>
      </c>
    </row>
    <row r="61" customFormat="false" ht="15" hidden="false" customHeight="false" outlineLevel="0" collapsed="false">
      <c r="A61" s="50" t="n">
        <v>56</v>
      </c>
      <c r="B61" s="50" t="s">
        <v>257</v>
      </c>
      <c r="C61" s="54" t="n">
        <v>10077</v>
      </c>
      <c r="D61" s="50" t="str">
        <f aca="false">IF(C61="","",IFERROR(INDEX(TB!$B$2:$B$130,MATCH(C61,TB!$A$2:$A$130,0)),"Code not in TB"))</f>
        <v>Slot Charges- Inc</v>
      </c>
      <c r="E61" s="50" t="s">
        <v>221</v>
      </c>
      <c r="F61" s="50" t="s">
        <v>190</v>
      </c>
      <c r="G61" s="50" t="s">
        <v>258</v>
      </c>
      <c r="H61" s="50" t="n">
        <f aca="false">IF(B61="","",COUNTIF('Revenue Ledger'!$S$2:$S$4500,B61)+COUNTIF('COGS Ledger'!$S$2:$S$400,B61)+COUNTIF('Expense Ledger'!$S$2:$S$800,B61))</f>
        <v>1</v>
      </c>
    </row>
    <row r="62" customFormat="false" ht="15" hidden="false" customHeight="false" outlineLevel="0" collapsed="false">
      <c r="A62" s="50" t="n">
        <v>57</v>
      </c>
      <c r="B62" s="50" t="s">
        <v>259</v>
      </c>
      <c r="C62" s="54" t="n">
        <v>10062</v>
      </c>
      <c r="D62" s="50" t="str">
        <f aca="false">IF(C62="","",IFERROR(INDEX(TB!$B$2:$B$130,MATCH(C62,TB!$A$2:$A$130,0)),"Code not in TB"))</f>
        <v>Storage Charges - Exp</v>
      </c>
      <c r="E62" s="50" t="s">
        <v>221</v>
      </c>
      <c r="F62" s="50" t="s">
        <v>193</v>
      </c>
      <c r="G62" s="50"/>
      <c r="H62" s="50" t="n">
        <f aca="false">IF(B62="","",COUNTIF('Revenue Ledger'!$S$2:$S$4500,B62)+COUNTIF('COGS Ledger'!$S$2:$S$400,B62)+COUNTIF('Expense Ledger'!$S$2:$S$800,B62))</f>
        <v>2</v>
      </c>
    </row>
    <row r="63" customFormat="false" ht="15" hidden="false" customHeight="false" outlineLevel="0" collapsed="false">
      <c r="A63" s="50" t="n">
        <v>58</v>
      </c>
      <c r="B63" s="50" t="s">
        <v>260</v>
      </c>
      <c r="C63" s="54" t="n">
        <v>10082</v>
      </c>
      <c r="D63" s="50" t="str">
        <f aca="false">IF(C63="","",IFERROR(INDEX(TB!$B$2:$B$130,MATCH(C63,TB!$A$2:$A$130,0)),"Code not in TB"))</f>
        <v>Survey Charges</v>
      </c>
      <c r="E63" s="50" t="s">
        <v>221</v>
      </c>
      <c r="F63" s="50" t="s">
        <v>193</v>
      </c>
      <c r="G63" s="50"/>
      <c r="H63" s="50" t="n">
        <f aca="false">IF(B63="","",COUNTIF('Revenue Ledger'!$S$2:$S$4500,B63)+COUNTIF('COGS Ledger'!$S$2:$S$400,B63)+COUNTIF('Expense Ledger'!$S$2:$S$800,B63))</f>
        <v>3</v>
      </c>
    </row>
    <row r="64" customFormat="false" ht="15" hidden="false" customHeight="false" outlineLevel="0" collapsed="false">
      <c r="A64" s="50" t="n">
        <v>59</v>
      </c>
      <c r="B64" s="50" t="s">
        <v>261</v>
      </c>
      <c r="C64" s="54" t="n">
        <v>10088</v>
      </c>
      <c r="D64" s="50" t="str">
        <f aca="false">IF(C64="","",IFERROR(INDEX(TB!$B$2:$B$130,MATCH(C64,TB!$A$2:$A$130,0)),"Code not in TB"))</f>
        <v>W/O Expenses</v>
      </c>
      <c r="E64" s="50" t="s">
        <v>221</v>
      </c>
      <c r="F64" s="50" t="s">
        <v>193</v>
      </c>
      <c r="G64" s="50"/>
      <c r="H64" s="50" t="n">
        <f aca="false">IF(B64="","",COUNTIF('Revenue Ledger'!$S$2:$S$4500,B64)+COUNTIF('COGS Ledger'!$S$2:$S$400,B64)+COUNTIF('Expense Ledger'!$S$2:$S$800,B64))</f>
        <v>7</v>
      </c>
    </row>
    <row r="65" customFormat="false" ht="15" hidden="false" customHeight="false" outlineLevel="0" collapsed="false">
      <c r="A65" s="50" t="n">
        <v>60</v>
      </c>
      <c r="B65" s="50" t="s">
        <v>262</v>
      </c>
      <c r="C65" s="54" t="n">
        <v>10089</v>
      </c>
      <c r="D65" s="50" t="str">
        <f aca="false">IF(C65="","",IFERROR(INDEX(TB!$B$2:$B$130,MATCH(C65,TB!$A$2:$A$130,0)),"Code not in TB"))</f>
        <v>Expense Forwarding</v>
      </c>
      <c r="E65" s="50" t="s">
        <v>221</v>
      </c>
      <c r="F65" s="50" t="s">
        <v>193</v>
      </c>
      <c r="G65" s="50"/>
      <c r="H65" s="50" t="n">
        <f aca="false">IF(B65="","",COUNTIF('Revenue Ledger'!$S$2:$S$4500,B65)+COUNTIF('COGS Ledger'!$S$2:$S$400,B65)+COUNTIF('Expense Ledger'!$S$2:$S$800,B65))</f>
        <v>1</v>
      </c>
    </row>
    <row r="66" customFormat="false" ht="15" hidden="false" customHeight="false" outlineLevel="0" collapsed="false">
      <c r="A66" s="50" t="n">
        <v>61</v>
      </c>
      <c r="B66" s="50" t="s">
        <v>263</v>
      </c>
      <c r="C66" s="54" t="n">
        <v>10090</v>
      </c>
      <c r="D66" s="50" t="str">
        <f aca="false">IF(C66="","",IFERROR(INDEX(TB!$B$2:$B$130,MATCH(C66,TB!$A$2:$A$130,0)),"Code not in TB"))</f>
        <v>Expense-Sea Freight Export Fcl</v>
      </c>
      <c r="E66" s="50" t="s">
        <v>221</v>
      </c>
      <c r="F66" s="50" t="s">
        <v>193</v>
      </c>
      <c r="G66" s="50"/>
      <c r="H66" s="50" t="n">
        <f aca="false">IF(B66="","",COUNTIF('Revenue Ledger'!$S$2:$S$4500,B66)+COUNTIF('COGS Ledger'!$S$2:$S$400,B66)+COUNTIF('Expense Ledger'!$S$2:$S$800,B66))</f>
        <v>6</v>
      </c>
    </row>
    <row r="67" customFormat="false" ht="15" hidden="false" customHeight="false" outlineLevel="0" collapsed="false">
      <c r="A67" s="50" t="n">
        <v>62</v>
      </c>
      <c r="B67" s="50" t="s">
        <v>264</v>
      </c>
      <c r="C67" s="54"/>
      <c r="D67" s="50" t="str">
        <f aca="false">IF(C67="","",IFERROR(INDEX(TB!$B$2:$B$130,MATCH(C67,TB!$A$2:$A$130,0)),"Code not in TB"))</f>
        <v/>
      </c>
      <c r="E67" s="50" t="s">
        <v>265</v>
      </c>
      <c r="F67" s="50" t="s">
        <v>266</v>
      </c>
      <c r="G67" s="50" t="s">
        <v>267</v>
      </c>
      <c r="H67" s="50" t="n">
        <f aca="false">IF(B67="","",COUNTIF('Revenue Ledger'!$S$2:$S$4500,B67)+COUNTIF('COGS Ledger'!$S$2:$S$400,B67)+COUNTIF('Expense Ledger'!$S$2:$S$800,B67))</f>
        <v>1</v>
      </c>
    </row>
    <row r="68" customFormat="false" ht="15" hidden="false" customHeight="false" outlineLevel="0" collapsed="false">
      <c r="A68" s="50" t="n">
        <v>63</v>
      </c>
      <c r="B68" s="50" t="s">
        <v>268</v>
      </c>
      <c r="C68" s="54" t="n">
        <v>10115</v>
      </c>
      <c r="D68" s="50" t="str">
        <f aca="false">IF(C68="","",IFERROR(INDEX(TB!$B$2:$B$130,MATCH(C68,TB!$A$2:$A$130,0)),"Code not in TB"))</f>
        <v>Salary &amp; Allowances</v>
      </c>
      <c r="E68" s="50" t="s">
        <v>265</v>
      </c>
      <c r="F68" s="50" t="s">
        <v>193</v>
      </c>
      <c r="G68" s="50"/>
      <c r="H68" s="50" t="n">
        <f aca="false">IF(B68="","",COUNTIF('Revenue Ledger'!$S$2:$S$4500,B68)+COUNTIF('COGS Ledger'!$S$2:$S$400,B68)+COUNTIF('Expense Ledger'!$S$2:$S$800,B68))</f>
        <v>39</v>
      </c>
    </row>
    <row r="69" customFormat="false" ht="15" hidden="false" customHeight="false" outlineLevel="0" collapsed="false">
      <c r="A69" s="50" t="n">
        <v>64</v>
      </c>
      <c r="B69" s="50" t="s">
        <v>269</v>
      </c>
      <c r="C69" s="54" t="n">
        <v>10123</v>
      </c>
      <c r="D69" s="50" t="str">
        <f aca="false">IF(C69="","",IFERROR(INDEX(TB!$B$2:$B$130,MATCH(C69,TB!$A$2:$A$130,0)),"Code not in TB"))</f>
        <v>Depreciation Expense</v>
      </c>
      <c r="E69" s="50" t="s">
        <v>265</v>
      </c>
      <c r="F69" s="50" t="s">
        <v>190</v>
      </c>
      <c r="G69" s="50" t="s">
        <v>270</v>
      </c>
      <c r="H69" s="50" t="n">
        <f aca="false">IF(B69="","",COUNTIF('Revenue Ledger'!$S$2:$S$4500,B69)+COUNTIF('COGS Ledger'!$S$2:$S$400,B69)+COUNTIF('Expense Ledger'!$S$2:$S$800,B69))</f>
        <v>1</v>
      </c>
    </row>
    <row r="70" customFormat="false" ht="15" hidden="false" customHeight="false" outlineLevel="0" collapsed="false">
      <c r="A70" s="50" t="n">
        <v>65</v>
      </c>
      <c r="B70" s="50" t="s">
        <v>271</v>
      </c>
      <c r="C70" s="54" t="n">
        <v>10117</v>
      </c>
      <c r="D70" s="50" t="str">
        <f aca="false">IF(C70="","",IFERROR(INDEX(TB!$B$2:$B$130,MATCH(C70,TB!$A$2:$A$130,0)),"Code not in TB"))</f>
        <v>EOSB Expense </v>
      </c>
      <c r="E70" s="50" t="s">
        <v>265</v>
      </c>
      <c r="F70" s="50" t="s">
        <v>193</v>
      </c>
      <c r="G70" s="50"/>
      <c r="H70" s="50" t="n">
        <f aca="false">IF(B70="","",COUNTIF('Revenue Ledger'!$S$2:$S$4500,B70)+COUNTIF('COGS Ledger'!$S$2:$S$400,B70)+COUNTIF('Expense Ledger'!$S$2:$S$800,B70))</f>
        <v>1</v>
      </c>
    </row>
    <row r="71" customFormat="false" ht="15" hidden="false" customHeight="false" outlineLevel="0" collapsed="false">
      <c r="A71" s="50" t="n">
        <v>66</v>
      </c>
      <c r="B71" s="50" t="s">
        <v>272</v>
      </c>
      <c r="C71" s="54" t="n">
        <v>10104</v>
      </c>
      <c r="D71" s="50" t="str">
        <f aca="false">IF(C71="","",IFERROR(INDEX(TB!$B$2:$B$130,MATCH(C71,TB!$A$2:$A$130,0)),"Code not in TB"))</f>
        <v>Office Expenses</v>
      </c>
      <c r="E71" s="50" t="s">
        <v>265</v>
      </c>
      <c r="F71" s="50" t="s">
        <v>193</v>
      </c>
      <c r="G71" s="50"/>
      <c r="H71" s="50" t="n">
        <f aca="false">IF(B71="","",COUNTIF('Revenue Ledger'!$S$2:$S$4500,B71)+COUNTIF('COGS Ledger'!$S$2:$S$400,B71)+COUNTIF('Expense Ledger'!$S$2:$S$800,B71))</f>
        <v>26</v>
      </c>
    </row>
    <row r="72" customFormat="false" ht="15" hidden="false" customHeight="false" outlineLevel="0" collapsed="false">
      <c r="A72" s="50" t="n">
        <v>67</v>
      </c>
      <c r="B72" s="50" t="s">
        <v>273</v>
      </c>
      <c r="C72" s="54" t="n">
        <v>10109</v>
      </c>
      <c r="D72" s="50" t="str">
        <f aca="false">IF(C72="","",IFERROR(INDEX(TB!$B$2:$B$130,MATCH(C72,TB!$A$2:$A$130,0)),"Code not in TB"))</f>
        <v>Zakat Fees</v>
      </c>
      <c r="E72" s="50" t="s">
        <v>265</v>
      </c>
      <c r="F72" s="50" t="s">
        <v>274</v>
      </c>
      <c r="G72" s="50" t="s">
        <v>275</v>
      </c>
      <c r="H72" s="50" t="n">
        <f aca="false">IF(B72="","",COUNTIF('Revenue Ledger'!$S$2:$S$4500,B72)+COUNTIF('COGS Ledger'!$S$2:$S$400,B72)+COUNTIF('Expense Ledger'!$S$2:$S$800,B72))</f>
        <v>1</v>
      </c>
    </row>
    <row r="73" customFormat="false" ht="15" hidden="false" customHeight="false" outlineLevel="0" collapsed="false">
      <c r="A73" s="50" t="n">
        <v>68</v>
      </c>
      <c r="B73" s="50" t="s">
        <v>276</v>
      </c>
      <c r="C73" s="54" t="n">
        <v>10119</v>
      </c>
      <c r="D73" s="50" t="str">
        <f aca="false">IF(C73="","",IFERROR(INDEX(TB!$B$2:$B$130,MATCH(C73,TB!$A$2:$A$130,0)),"Code not in TB"))</f>
        <v>Audit Fee </v>
      </c>
      <c r="E73" s="50" t="s">
        <v>265</v>
      </c>
      <c r="F73" s="50" t="s">
        <v>193</v>
      </c>
      <c r="G73" s="50"/>
      <c r="H73" s="50" t="n">
        <f aca="false">IF(B73="","",COUNTIF('Revenue Ledger'!$S$2:$S$4500,B73)+COUNTIF('COGS Ledger'!$S$2:$S$400,B73)+COUNTIF('Expense Ledger'!$S$2:$S$800,B73))</f>
        <v>1</v>
      </c>
    </row>
    <row r="74" customFormat="false" ht="15" hidden="false" customHeight="false" outlineLevel="0" collapsed="false">
      <c r="A74" s="50" t="n">
        <v>69</v>
      </c>
      <c r="B74" s="50" t="s">
        <v>277</v>
      </c>
      <c r="C74" s="54" t="n">
        <v>10114</v>
      </c>
      <c r="D74" s="50" t="str">
        <f aca="false">IF(C74="","",IFERROR(INDEX(TB!$B$2:$B$130,MATCH(C74,TB!$A$2:$A$130,0)),"Code not in TB"))</f>
        <v>Rent- Office</v>
      </c>
      <c r="E74" s="50" t="s">
        <v>265</v>
      </c>
      <c r="F74" s="50" t="s">
        <v>193</v>
      </c>
      <c r="G74" s="50"/>
      <c r="H74" s="50" t="n">
        <f aca="false">IF(B74="","",COUNTIF('Revenue Ledger'!$S$2:$S$4500,B74)+COUNTIF('COGS Ledger'!$S$2:$S$400,B74)+COUNTIF('Expense Ledger'!$S$2:$S$800,B74))</f>
        <v>12</v>
      </c>
    </row>
    <row r="75" customFormat="false" ht="15" hidden="false" customHeight="false" outlineLevel="0" collapsed="false">
      <c r="A75" s="50" t="n">
        <v>70</v>
      </c>
      <c r="B75" s="50" t="s">
        <v>278</v>
      </c>
      <c r="C75" s="54" t="n">
        <v>10096</v>
      </c>
      <c r="D75" s="50" t="str">
        <f aca="false">IF(C75="","",IFERROR(INDEX(TB!$B$2:$B$130,MATCH(C75,TB!$A$2:$A$130,0)),"Code not in TB"))</f>
        <v>Sadad Payments</v>
      </c>
      <c r="E75" s="50" t="s">
        <v>265</v>
      </c>
      <c r="F75" s="50" t="s">
        <v>193</v>
      </c>
      <c r="G75" s="50"/>
      <c r="H75" s="50" t="n">
        <f aca="false">IF(B75="","",COUNTIF('Revenue Ledger'!$S$2:$S$4500,B75)+COUNTIF('COGS Ledger'!$S$2:$S$400,B75)+COUNTIF('Expense Ledger'!$S$2:$S$800,B75))</f>
        <v>36</v>
      </c>
    </row>
    <row r="76" customFormat="false" ht="15" hidden="false" customHeight="false" outlineLevel="0" collapsed="false">
      <c r="A76" s="50" t="n">
        <v>71</v>
      </c>
      <c r="B76" s="50" t="s">
        <v>279</v>
      </c>
      <c r="C76" s="54" t="n">
        <v>10098</v>
      </c>
      <c r="D76" s="50" t="str">
        <f aca="false">IF(C76="","",IFERROR(INDEX(TB!$B$2:$B$130,MATCH(C76,TB!$A$2:$A$130,0)),"Code not in TB"))</f>
        <v>Iqama Expenses</v>
      </c>
      <c r="E76" s="50" t="s">
        <v>265</v>
      </c>
      <c r="F76" s="50" t="s">
        <v>193</v>
      </c>
      <c r="G76" s="50"/>
      <c r="H76" s="50" t="n">
        <f aca="false">IF(B76="","",COUNTIF('Revenue Ledger'!$S$2:$S$4500,B76)+COUNTIF('COGS Ledger'!$S$2:$S$400,B76)+COUNTIF('Expense Ledger'!$S$2:$S$800,B76))</f>
        <v>10</v>
      </c>
    </row>
    <row r="77" customFormat="false" ht="15" hidden="false" customHeight="false" outlineLevel="0" collapsed="false">
      <c r="A77" s="50" t="n">
        <v>72</v>
      </c>
      <c r="B77" s="50" t="s">
        <v>280</v>
      </c>
      <c r="C77" s="54" t="n">
        <v>10109</v>
      </c>
      <c r="D77" s="50" t="str">
        <f aca="false">IF(C77="","",IFERROR(INDEX(TB!$B$2:$B$130,MATCH(C77,TB!$A$2:$A$130,0)),"Code not in TB"))</f>
        <v>Zakat Fees</v>
      </c>
      <c r="E77" s="50" t="s">
        <v>265</v>
      </c>
      <c r="F77" s="50" t="s">
        <v>274</v>
      </c>
      <c r="G77" s="50" t="s">
        <v>275</v>
      </c>
      <c r="H77" s="50" t="n">
        <f aca="false">IF(B77="","",COUNTIF('Revenue Ledger'!$S$2:$S$4500,B77)+COUNTIF('COGS Ledger'!$S$2:$S$400,B77)+COUNTIF('Expense Ledger'!$S$2:$S$800,B77))</f>
        <v>1</v>
      </c>
    </row>
    <row r="78" customFormat="false" ht="15" hidden="false" customHeight="false" outlineLevel="0" collapsed="false">
      <c r="A78" s="50" t="n">
        <v>73</v>
      </c>
      <c r="B78" s="50" t="s">
        <v>281</v>
      </c>
      <c r="C78" s="54" t="n">
        <v>10097</v>
      </c>
      <c r="D78" s="50" t="str">
        <f aca="false">IF(C78="","",IFERROR(INDEX(TB!$B$2:$B$130,MATCH(C78,TB!$A$2:$A$130,0)),"Code not in TB"))</f>
        <v>Visa/Re-Entry Expense</v>
      </c>
      <c r="E78" s="50" t="s">
        <v>265</v>
      </c>
      <c r="F78" s="50" t="s">
        <v>193</v>
      </c>
      <c r="G78" s="50"/>
      <c r="H78" s="50" t="n">
        <f aca="false">IF(B78="","",COUNTIF('Revenue Ledger'!$S$2:$S$4500,B78)+COUNTIF('COGS Ledger'!$S$2:$S$400,B78)+COUNTIF('Expense Ledger'!$S$2:$S$800,B78))</f>
        <v>9</v>
      </c>
    </row>
    <row r="79" customFormat="false" ht="15" hidden="false" customHeight="false" outlineLevel="0" collapsed="false">
      <c r="A79" s="50" t="n">
        <v>74</v>
      </c>
      <c r="B79" s="50" t="s">
        <v>282</v>
      </c>
      <c r="C79" s="54" t="n">
        <v>10112</v>
      </c>
      <c r="D79" s="50" t="str">
        <f aca="false">IF(C79="","",IFERROR(INDEX(TB!$B$2:$B$130,MATCH(C79,TB!$A$2:$A$130,0)),"Code not in TB"))</f>
        <v>Gosi Payments</v>
      </c>
      <c r="E79" s="50" t="s">
        <v>265</v>
      </c>
      <c r="F79" s="50" t="s">
        <v>274</v>
      </c>
      <c r="G79" s="50" t="s">
        <v>283</v>
      </c>
      <c r="H79" s="50" t="n">
        <f aca="false">IF(B79="","",COUNTIF('Revenue Ledger'!$S$2:$S$4500,B79)+COUNTIF('COGS Ledger'!$S$2:$S$400,B79)+COUNTIF('Expense Ledger'!$S$2:$S$800,B79))</f>
        <v>25</v>
      </c>
    </row>
    <row r="80" customFormat="false" ht="15" hidden="false" customHeight="false" outlineLevel="0" collapsed="false">
      <c r="A80" s="50" t="n">
        <v>75</v>
      </c>
      <c r="B80" s="50" t="s">
        <v>284</v>
      </c>
      <c r="C80" s="54" t="n">
        <v>10108</v>
      </c>
      <c r="D80" s="50" t="str">
        <f aca="false">IF(C80="","",IFERROR(INDEX(TB!$B$2:$B$130,MATCH(C80,TB!$A$2:$A$130,0)),"Code not in TB"))</f>
        <v>Utility Billls</v>
      </c>
      <c r="E80" s="50" t="s">
        <v>265</v>
      </c>
      <c r="F80" s="50" t="s">
        <v>193</v>
      </c>
      <c r="G80" s="50"/>
      <c r="H80" s="50" t="n">
        <f aca="false">IF(B80="","",COUNTIF('Revenue Ledger'!$S$2:$S$4500,B80)+COUNTIF('COGS Ledger'!$S$2:$S$400,B80)+COUNTIF('Expense Ledger'!$S$2:$S$800,B80))</f>
        <v>1</v>
      </c>
    </row>
    <row r="81" customFormat="false" ht="15" hidden="false" customHeight="false" outlineLevel="0" collapsed="false">
      <c r="A81" s="50" t="n">
        <v>76</v>
      </c>
      <c r="B81" s="50" t="s">
        <v>154</v>
      </c>
      <c r="C81" s="54" t="n">
        <v>10101</v>
      </c>
      <c r="D81" s="50" t="str">
        <f aca="false">IF(C81="","",IFERROR(INDEX(TB!$B$2:$B$130,MATCH(C81,TB!$A$2:$A$130,0)),"Code not in TB"))</f>
        <v>Other Expense</v>
      </c>
      <c r="E81" s="50" t="s">
        <v>265</v>
      </c>
      <c r="F81" s="50" t="s">
        <v>193</v>
      </c>
      <c r="G81" s="50"/>
      <c r="H81" s="50" t="n">
        <f aca="false">IF(B81="","",COUNTIF('Revenue Ledger'!$S$2:$S$4500,B81)+COUNTIF('COGS Ledger'!$S$2:$S$400,B81)+COUNTIF('Expense Ledger'!$S$2:$S$800,B81))</f>
        <v>2</v>
      </c>
    </row>
    <row r="82" customFormat="false" ht="15" hidden="false" customHeight="false" outlineLevel="0" collapsed="false">
      <c r="A82" s="50" t="n">
        <v>77</v>
      </c>
      <c r="B82" s="50" t="s">
        <v>285</v>
      </c>
      <c r="C82" s="54" t="n">
        <v>10115</v>
      </c>
      <c r="D82" s="50" t="str">
        <f aca="false">IF(C82="","",IFERROR(INDEX(TB!$B$2:$B$130,MATCH(C82,TB!$A$2:$A$130,0)),"Code not in TB"))</f>
        <v>Salary &amp; Allowances</v>
      </c>
      <c r="E82" s="50" t="s">
        <v>265</v>
      </c>
      <c r="F82" s="50" t="s">
        <v>274</v>
      </c>
      <c r="G82" s="50" t="s">
        <v>286</v>
      </c>
      <c r="H82" s="50" t="n">
        <f aca="false">IF(B82="","",COUNTIF('Revenue Ledger'!$S$2:$S$4500,B82)+COUNTIF('COGS Ledger'!$S$2:$S$400,B82)+COUNTIF('Expense Ledger'!$S$2:$S$800,B82))</f>
        <v>5</v>
      </c>
    </row>
    <row r="83" customFormat="false" ht="15" hidden="false" customHeight="false" outlineLevel="0" collapsed="false">
      <c r="A83" s="50" t="n">
        <v>78</v>
      </c>
      <c r="B83" s="50" t="s">
        <v>287</v>
      </c>
      <c r="C83" s="54" t="n">
        <v>10123</v>
      </c>
      <c r="D83" s="50" t="str">
        <f aca="false">IF(C83="","",IFERROR(INDEX(TB!$B$2:$B$130,MATCH(C83,TB!$A$2:$A$130,0)),"Code not in TB"))</f>
        <v>Depreciation Expense</v>
      </c>
      <c r="E83" s="50" t="s">
        <v>265</v>
      </c>
      <c r="F83" s="50" t="s">
        <v>190</v>
      </c>
      <c r="G83" s="50" t="s">
        <v>270</v>
      </c>
      <c r="H83" s="50" t="n">
        <f aca="false">IF(B83="","",COUNTIF('Revenue Ledger'!$S$2:$S$4500,B83)+COUNTIF('COGS Ledger'!$S$2:$S$400,B83)+COUNTIF('Expense Ledger'!$S$2:$S$800,B83))</f>
        <v>1</v>
      </c>
    </row>
    <row r="84" customFormat="false" ht="15" hidden="false" customHeight="false" outlineLevel="0" collapsed="false">
      <c r="A84" s="50" t="n">
        <v>79</v>
      </c>
      <c r="B84" s="50" t="s">
        <v>288</v>
      </c>
      <c r="C84" s="54" t="n">
        <v>10109</v>
      </c>
      <c r="D84" s="50" t="str">
        <f aca="false">IF(C84="","",IFERROR(INDEX(TB!$B$2:$B$130,MATCH(C84,TB!$A$2:$A$130,0)),"Code not in TB"))</f>
        <v>Zakat Fees</v>
      </c>
      <c r="E84" s="50" t="s">
        <v>265</v>
      </c>
      <c r="F84" s="50" t="s">
        <v>193</v>
      </c>
      <c r="G84" s="50"/>
      <c r="H84" s="50" t="n">
        <f aca="false">IF(B84="","",COUNTIF('Revenue Ledger'!$S$2:$S$4500,B84)+COUNTIF('COGS Ledger'!$S$2:$S$400,B84)+COUNTIF('Expense Ledger'!$S$2:$S$800,B84))</f>
        <v>1</v>
      </c>
    </row>
    <row r="85" customFormat="false" ht="15" hidden="false" customHeight="false" outlineLevel="0" collapsed="false">
      <c r="A85" s="50" t="n">
        <v>80</v>
      </c>
      <c r="B85" s="50" t="s">
        <v>289</v>
      </c>
      <c r="C85" s="54" t="n">
        <v>10105</v>
      </c>
      <c r="D85" s="50" t="str">
        <f aca="false">IF(C85="","",IFERROR(INDEX(TB!$B$2:$B$130,MATCH(C85,TB!$A$2:$A$130,0)),"Code not in TB"))</f>
        <v>Travel Expense</v>
      </c>
      <c r="E85" s="50" t="s">
        <v>265</v>
      </c>
      <c r="F85" s="50" t="s">
        <v>193</v>
      </c>
      <c r="G85" s="50"/>
      <c r="H85" s="50" t="n">
        <f aca="false">IF(B85="","",COUNTIF('Revenue Ledger'!$S$2:$S$4500,B85)+COUNTIF('COGS Ledger'!$S$2:$S$400,B85)+COUNTIF('Expense Ledger'!$S$2:$S$800,B85))</f>
        <v>11</v>
      </c>
    </row>
    <row r="86" customFormat="false" ht="15" hidden="false" customHeight="false" outlineLevel="0" collapsed="false">
      <c r="A86" s="50" t="n">
        <v>81</v>
      </c>
      <c r="B86" s="50" t="s">
        <v>290</v>
      </c>
      <c r="C86" s="54" t="n">
        <v>10106</v>
      </c>
      <c r="D86" s="50" t="str">
        <f aca="false">IF(C86="","",IFERROR(INDEX(TB!$B$2:$B$130,MATCH(C86,TB!$A$2:$A$130,0)),"Code not in TB"))</f>
        <v>Consultation Charges</v>
      </c>
      <c r="E86" s="50" t="s">
        <v>265</v>
      </c>
      <c r="F86" s="50" t="s">
        <v>193</v>
      </c>
      <c r="G86" s="50"/>
      <c r="H86" s="50" t="n">
        <f aca="false">IF(B86="","",COUNTIF('Revenue Ledger'!$S$2:$S$4500,B86)+COUNTIF('COGS Ledger'!$S$2:$S$400,B86)+COUNTIF('Expense Ledger'!$S$2:$S$800,B86))</f>
        <v>1</v>
      </c>
    </row>
    <row r="87" customFormat="false" ht="15" hidden="false" customHeight="false" outlineLevel="0" collapsed="false">
      <c r="A87" s="50" t="n">
        <v>82</v>
      </c>
      <c r="B87" s="50" t="s">
        <v>291</v>
      </c>
      <c r="C87" s="54" t="n">
        <v>10095</v>
      </c>
      <c r="D87" s="50" t="str">
        <f aca="false">IF(C87="","",IFERROR(INDEX(TB!$B$2:$B$130,MATCH(C87,TB!$A$2:$A$130,0)),"Code not in TB"))</f>
        <v>Qiwa Expense</v>
      </c>
      <c r="E87" s="50" t="s">
        <v>265</v>
      </c>
      <c r="F87" s="50" t="s">
        <v>193</v>
      </c>
      <c r="G87" s="50"/>
      <c r="H87" s="50" t="n">
        <f aca="false">IF(B87="","",COUNTIF('Revenue Ledger'!$S$2:$S$4500,B87)+COUNTIF('COGS Ledger'!$S$2:$S$400,B87)+COUNTIF('Expense Ledger'!$S$2:$S$800,B87))</f>
        <v>1</v>
      </c>
    </row>
    <row r="88" customFormat="false" ht="15" hidden="false" customHeight="false" outlineLevel="0" collapsed="false">
      <c r="A88" s="50" t="n">
        <v>83</v>
      </c>
      <c r="B88" s="50" t="s">
        <v>292</v>
      </c>
      <c r="C88" s="54" t="n">
        <v>10123</v>
      </c>
      <c r="D88" s="50" t="str">
        <f aca="false">IF(C88="","",IFERROR(INDEX(TB!$B$2:$B$130,MATCH(C88,TB!$A$2:$A$130,0)),"Code not in TB"))</f>
        <v>Depreciation Expense</v>
      </c>
      <c r="E88" s="50" t="s">
        <v>265</v>
      </c>
      <c r="F88" s="50" t="s">
        <v>190</v>
      </c>
      <c r="G88" s="50" t="s">
        <v>270</v>
      </c>
      <c r="H88" s="50" t="n">
        <f aca="false">IF(B88="","",COUNTIF('Revenue Ledger'!$S$2:$S$4500,B88)+COUNTIF('COGS Ledger'!$S$2:$S$400,B88)+COUNTIF('Expense Ledger'!$S$2:$S$800,B88))</f>
        <v>1</v>
      </c>
    </row>
    <row r="89" customFormat="false" ht="15" hidden="false" customHeight="false" outlineLevel="0" collapsed="false">
      <c r="A89" s="50" t="n">
        <v>84</v>
      </c>
      <c r="B89" s="50" t="s">
        <v>293</v>
      </c>
      <c r="C89" s="54" t="n">
        <v>10100</v>
      </c>
      <c r="D89" s="50" t="str">
        <f aca="false">IF(C89="","",IFERROR(INDEX(TB!$B$2:$B$130,MATCH(C89,TB!$A$2:$A$130,0)),"Code not in TB"))</f>
        <v>General Expenses</v>
      </c>
      <c r="E89" s="50" t="s">
        <v>265</v>
      </c>
      <c r="F89" s="50" t="s">
        <v>193</v>
      </c>
      <c r="G89" s="50"/>
      <c r="H89" s="50" t="n">
        <f aca="false">IF(B89="","",COUNTIF('Revenue Ledger'!$S$2:$S$4500,B89)+COUNTIF('COGS Ledger'!$S$2:$S$400,B89)+COUNTIF('Expense Ledger'!$S$2:$S$800,B89))</f>
        <v>7</v>
      </c>
    </row>
    <row r="90" customFormat="false" ht="15" hidden="false" customHeight="false" outlineLevel="0" collapsed="false">
      <c r="A90" s="50" t="n">
        <v>85</v>
      </c>
      <c r="B90" s="50" t="s">
        <v>294</v>
      </c>
      <c r="C90" s="54" t="n">
        <v>10094</v>
      </c>
      <c r="D90" s="50" t="str">
        <f aca="false">IF(C90="","",IFERROR(INDEX(TB!$B$2:$B$130,MATCH(C90,TB!$A$2:$A$130,0)),"Code not in TB"))</f>
        <v>Cr Renewal</v>
      </c>
      <c r="E90" s="50" t="s">
        <v>265</v>
      </c>
      <c r="F90" s="50" t="s">
        <v>193</v>
      </c>
      <c r="G90" s="50"/>
      <c r="H90" s="50" t="n">
        <f aca="false">IF(B90="","",COUNTIF('Revenue Ledger'!$S$2:$S$4500,B90)+COUNTIF('COGS Ledger'!$S$2:$S$400,B90)+COUNTIF('Expense Ledger'!$S$2:$S$800,B90))</f>
        <v>2</v>
      </c>
    </row>
    <row r="91" customFormat="false" ht="15" hidden="false" customHeight="false" outlineLevel="0" collapsed="false">
      <c r="A91" s="50" t="n">
        <v>86</v>
      </c>
      <c r="B91" s="50" t="s">
        <v>295</v>
      </c>
      <c r="C91" s="54" t="n">
        <v>10113</v>
      </c>
      <c r="D91" s="50" t="str">
        <f aca="false">IF(C91="","",IFERROR(INDEX(TB!$B$2:$B$130,MATCH(C91,TB!$A$2:$A$130,0)),"Code not in TB"))</f>
        <v>Mobile &amp; Internet Expense</v>
      </c>
      <c r="E91" s="50" t="s">
        <v>265</v>
      </c>
      <c r="F91" s="50" t="s">
        <v>193</v>
      </c>
      <c r="G91" s="50"/>
      <c r="H91" s="50" t="n">
        <f aca="false">IF(B91="","",COUNTIF('Revenue Ledger'!$S$2:$S$4500,B91)+COUNTIF('COGS Ledger'!$S$2:$S$400,B91)+COUNTIF('Expense Ledger'!$S$2:$S$800,B91))</f>
        <v>8</v>
      </c>
    </row>
    <row r="92" customFormat="false" ht="15" hidden="false" customHeight="false" outlineLevel="0" collapsed="false">
      <c r="A92" s="50" t="n">
        <v>87</v>
      </c>
      <c r="B92" s="50" t="s">
        <v>145</v>
      </c>
      <c r="C92" s="54" t="n">
        <v>10092</v>
      </c>
      <c r="D92" s="50" t="str">
        <f aca="false">IF(C92="","",IFERROR(INDEX(TB!$B$2:$B$130,MATCH(C92,TB!$A$2:$A$130,0)),"Code not in TB"))</f>
        <v>Bank Charges</v>
      </c>
      <c r="E92" s="50" t="s">
        <v>265</v>
      </c>
      <c r="F92" s="50" t="s">
        <v>193</v>
      </c>
      <c r="G92" s="50"/>
      <c r="H92" s="50" t="n">
        <f aca="false">IF(B92="","",COUNTIF('Revenue Ledger'!$S$2:$S$4500,B92)+COUNTIF('COGS Ledger'!$S$2:$S$400,B92)+COUNTIF('Expense Ledger'!$S$2:$S$800,B92))</f>
        <v>67</v>
      </c>
    </row>
    <row r="93" customFormat="false" ht="15" hidden="false" customHeight="false" outlineLevel="0" collapsed="false">
      <c r="A93" s="50" t="n">
        <v>88</v>
      </c>
      <c r="B93" s="50" t="s">
        <v>296</v>
      </c>
      <c r="C93" s="54" t="n">
        <v>10116</v>
      </c>
      <c r="D93" s="50" t="str">
        <f aca="false">IF(C93="","",IFERROR(INDEX(TB!$B$2:$B$130,MATCH(C93,TB!$A$2:$A$130,0)),"Code not in TB"))</f>
        <v>Stationery</v>
      </c>
      <c r="E93" s="50" t="s">
        <v>265</v>
      </c>
      <c r="F93" s="50" t="s">
        <v>193</v>
      </c>
      <c r="G93" s="50"/>
      <c r="H93" s="50" t="n">
        <f aca="false">IF(B93="","",COUNTIF('Revenue Ledger'!$S$2:$S$4500,B93)+COUNTIF('COGS Ledger'!$S$2:$S$400,B93)+COUNTIF('Expense Ledger'!$S$2:$S$800,B93))</f>
        <v>4</v>
      </c>
    </row>
    <row r="94" customFormat="false" ht="15" hidden="false" customHeight="false" outlineLevel="0" collapsed="false">
      <c r="A94" s="50" t="n">
        <v>89</v>
      </c>
      <c r="B94" s="50" t="s">
        <v>297</v>
      </c>
      <c r="C94" s="54" t="n">
        <v>10093</v>
      </c>
      <c r="D94" s="50" t="str">
        <f aca="false">IF(C94="","",IFERROR(INDEX(TB!$B$2:$B$130,MATCH(C94,TB!$A$2:$A$130,0)),"Code not in TB"))</f>
        <v>Cleaning Expense</v>
      </c>
      <c r="E94" s="50" t="s">
        <v>265</v>
      </c>
      <c r="F94" s="50" t="s">
        <v>193</v>
      </c>
      <c r="G94" s="50"/>
      <c r="H94" s="50" t="n">
        <f aca="false">IF(B94="","",COUNTIF('Revenue Ledger'!$S$2:$S$4500,B94)+COUNTIF('COGS Ledger'!$S$2:$S$400,B94)+COUNTIF('Expense Ledger'!$S$2:$S$800,B94))</f>
        <v>7</v>
      </c>
    </row>
    <row r="95" customFormat="false" ht="15" hidden="false" customHeight="false" outlineLevel="0" collapsed="false">
      <c r="A95" s="50" t="n">
        <v>90</v>
      </c>
      <c r="B95" s="50" t="s">
        <v>298</v>
      </c>
      <c r="C95" s="54" t="n">
        <v>10107</v>
      </c>
      <c r="D95" s="50" t="str">
        <f aca="false">IF(C95="","",IFERROR(INDEX(TB!$B$2:$B$130,MATCH(C95,TB!$A$2:$A$130,0)),"Code not in TB"))</f>
        <v>Insurance Expense</v>
      </c>
      <c r="E95" s="50" t="s">
        <v>265</v>
      </c>
      <c r="F95" s="50" t="s">
        <v>193</v>
      </c>
      <c r="G95" s="50"/>
      <c r="H95" s="50" t="n">
        <f aca="false">IF(B95="","",COUNTIF('Revenue Ledger'!$S$2:$S$4500,B95)+COUNTIF('COGS Ledger'!$S$2:$S$400,B95)+COUNTIF('Expense Ledger'!$S$2:$S$800,B95))</f>
        <v>9</v>
      </c>
    </row>
    <row r="96" customFormat="false" ht="15" hidden="false" customHeight="false" outlineLevel="0" collapsed="false">
      <c r="A96" s="50" t="n">
        <v>91</v>
      </c>
      <c r="B96" s="50" t="s">
        <v>175</v>
      </c>
      <c r="C96" s="54" t="n">
        <v>10122</v>
      </c>
      <c r="D96" s="50" t="str">
        <f aca="false">IF(C96="","",IFERROR(INDEX(TB!$B$2:$B$130,MATCH(C96,TB!$A$2:$A$130,0)),"Code not in TB"))</f>
        <v>Business Promotion</v>
      </c>
      <c r="E96" s="50" t="s">
        <v>265</v>
      </c>
      <c r="F96" s="50" t="s">
        <v>193</v>
      </c>
      <c r="G96" s="50"/>
      <c r="H96" s="50" t="n">
        <f aca="false">IF(B96="","",COUNTIF('Revenue Ledger'!$S$2:$S$4500,B96)+COUNTIF('COGS Ledger'!$S$2:$S$400,B96)+COUNTIF('Expense Ledger'!$S$2:$S$800,B96))</f>
        <v>5</v>
      </c>
    </row>
    <row r="97" customFormat="false" ht="15" hidden="false" customHeight="false" outlineLevel="0" collapsed="false">
      <c r="A97" s="50" t="n">
        <v>92</v>
      </c>
      <c r="B97" s="50" t="s">
        <v>299</v>
      </c>
      <c r="C97" s="54" t="n">
        <v>10102</v>
      </c>
      <c r="D97" s="50" t="str">
        <f aca="false">IF(C97="","",IFERROR(INDEX(TB!$B$2:$B$130,MATCH(C97,TB!$A$2:$A$130,0)),"Code not in TB"))</f>
        <v>Hotel Accommodation Expense</v>
      </c>
      <c r="E97" s="50" t="s">
        <v>265</v>
      </c>
      <c r="F97" s="50" t="s">
        <v>193</v>
      </c>
      <c r="G97" s="50"/>
      <c r="H97" s="50" t="n">
        <f aca="false">IF(B97="","",COUNTIF('Revenue Ledger'!$S$2:$S$4500,B97)+COUNTIF('COGS Ledger'!$S$2:$S$400,B97)+COUNTIF('Expense Ledger'!$S$2:$S$800,B97))</f>
        <v>2</v>
      </c>
    </row>
    <row r="98" customFormat="false" ht="15" hidden="false" customHeight="false" outlineLevel="0" collapsed="false">
      <c r="A98" s="50" t="n">
        <v>93</v>
      </c>
      <c r="B98" s="50" t="s">
        <v>300</v>
      </c>
      <c r="C98" s="54" t="n">
        <v>10099</v>
      </c>
      <c r="D98" s="50" t="str">
        <f aca="false">IF(C98="","",IFERROR(INDEX(TB!$B$2:$B$130,MATCH(C98,TB!$A$2:$A$130,0)),"Code not in TB"))</f>
        <v>Electricity &amp; Water</v>
      </c>
      <c r="E98" s="50" t="s">
        <v>265</v>
      </c>
      <c r="F98" s="50" t="s">
        <v>193</v>
      </c>
      <c r="G98" s="50"/>
      <c r="H98" s="50" t="n">
        <f aca="false">IF(B98="","",COUNTIF('Revenue Ledger'!$S$2:$S$4500,B98)+COUNTIF('COGS Ledger'!$S$2:$S$400,B98)+COUNTIF('Expense Ledger'!$S$2:$S$800,B98))</f>
        <v>3</v>
      </c>
    </row>
    <row r="99" customFormat="false" ht="15" hidden="false" customHeight="false" outlineLevel="0" collapsed="false">
      <c r="A99" s="50" t="n">
        <v>94</v>
      </c>
      <c r="B99" s="50" t="s">
        <v>301</v>
      </c>
      <c r="C99" s="54" t="n">
        <v>10110</v>
      </c>
      <c r="D99" s="50" t="str">
        <f aca="false">IF(C99="","",IFERROR(INDEX(TB!$B$2:$B$130,MATCH(C99,TB!$A$2:$A$130,0)),"Code not in TB"))</f>
        <v>Conveyence Expenses</v>
      </c>
      <c r="E99" s="50" t="s">
        <v>265</v>
      </c>
      <c r="F99" s="50" t="s">
        <v>193</v>
      </c>
      <c r="G99" s="50"/>
      <c r="H99" s="50" t="n">
        <f aca="false">IF(B99="","",COUNTIF('Revenue Ledger'!$S$2:$S$4500,B99)+COUNTIF('COGS Ledger'!$S$2:$S$400,B99)+COUNTIF('Expense Ledger'!$S$2:$S$800,B99))</f>
        <v>1</v>
      </c>
    </row>
    <row r="100" customFormat="false" ht="15" hidden="false" customHeight="false" outlineLevel="0" collapsed="false">
      <c r="A100" s="50" t="n">
        <v>95</v>
      </c>
      <c r="B100" s="50" t="s">
        <v>302</v>
      </c>
      <c r="C100" s="54" t="n">
        <v>10107</v>
      </c>
      <c r="D100" s="50" t="str">
        <f aca="false">IF(C100="","",IFERROR(INDEX(TB!$B$2:$B$130,MATCH(C100,TB!$A$2:$A$130,0)),"Code not in TB"))</f>
        <v>Insurance Expense</v>
      </c>
      <c r="E100" s="50" t="s">
        <v>265</v>
      </c>
      <c r="F100" s="50" t="s">
        <v>274</v>
      </c>
      <c r="G100" s="50" t="s">
        <v>303</v>
      </c>
      <c r="H100" s="50" t="n">
        <f aca="false">IF(B100="","",COUNTIF('Revenue Ledger'!$S$2:$S$4500,B100)+COUNTIF('COGS Ledger'!$S$2:$S$400,B100)+COUNTIF('Expense Ledger'!$S$2:$S$800,B100))</f>
        <v>1</v>
      </c>
    </row>
    <row r="101" customFormat="false" ht="15" hidden="false" customHeight="false" outlineLevel="0" collapsed="false">
      <c r="A101" s="50" t="n">
        <v>96</v>
      </c>
      <c r="B101" s="50" t="s">
        <v>304</v>
      </c>
      <c r="C101" s="54" t="n">
        <v>10103</v>
      </c>
      <c r="D101" s="50" t="str">
        <f aca="false">IF(C101="","",IFERROR(INDEX(TB!$B$2:$B$130,MATCH(C101,TB!$A$2:$A$130,0)),"Code not in TB"))</f>
        <v>Staff Medical Expense</v>
      </c>
      <c r="E101" s="50" t="s">
        <v>265</v>
      </c>
      <c r="F101" s="50" t="s">
        <v>193</v>
      </c>
      <c r="G101" s="50"/>
      <c r="H101" s="50" t="n">
        <f aca="false">IF(B101="","",COUNTIF('Revenue Ledger'!$S$2:$S$4500,B101)+COUNTIF('COGS Ledger'!$S$2:$S$400,B101)+COUNTIF('Expense Ledger'!$S$2:$S$800,B101))</f>
        <v>2</v>
      </c>
    </row>
    <row r="102" customFormat="false" ht="15" hidden="false" customHeight="false" outlineLevel="0" collapsed="false">
      <c r="A102" s="50" t="n">
        <v>97</v>
      </c>
      <c r="B102" s="50" t="s">
        <v>305</v>
      </c>
      <c r="C102" s="54" t="n">
        <v>10104</v>
      </c>
      <c r="D102" s="50" t="str">
        <f aca="false">IF(C102="","",IFERROR(INDEX(TB!$B$2:$B$130,MATCH(C102,TB!$A$2:$A$130,0)),"Code not in TB"))</f>
        <v>Office Expenses</v>
      </c>
      <c r="E102" s="50" t="s">
        <v>265</v>
      </c>
      <c r="F102" s="50" t="s">
        <v>274</v>
      </c>
      <c r="G102" s="50" t="s">
        <v>306</v>
      </c>
      <c r="H102" s="50" t="n">
        <f aca="false">IF(B102="","",COUNTIF('Revenue Ledger'!$S$2:$S$4500,B102)+COUNTIF('COGS Ledger'!$S$2:$S$400,B102)+COUNTIF('Expense Ledger'!$S$2:$S$800,B102))</f>
        <v>1</v>
      </c>
    </row>
    <row r="103" customFormat="false" ht="15" hidden="false" customHeight="false" outlineLevel="0" collapsed="false">
      <c r="A103" s="50"/>
      <c r="B103" s="50"/>
      <c r="D103" s="50" t="str">
        <f aca="false">IF(C103="","",IFERROR(INDEX(TB!$B$2:$B$130,MATCH(C103,TB!$A$2:$A$130,0)),"Code not in TB"))</f>
        <v/>
      </c>
      <c r="E103" s="50"/>
      <c r="F103" s="50"/>
      <c r="G103" s="50"/>
      <c r="H103" s="50" t="str">
        <f aca="false">IF(B103="","",COUNTIF('Revenue Ledger'!$S$2:$S$4500,B103)+COUNTIF('COGS Ledger'!$S$2:$S$400,B103)+COUNTIF('Expense Ledger'!$S$2:$S$800,B103))</f>
        <v/>
      </c>
    </row>
    <row r="104" customFormat="false" ht="15" hidden="false" customHeight="false" outlineLevel="0" collapsed="false">
      <c r="A104" s="50"/>
      <c r="B104" s="50"/>
      <c r="D104" s="50" t="str">
        <f aca="false">IF(C104="","",IFERROR(INDEX(TB!$B$2:$B$130,MATCH(C104,TB!$A$2:$A$130,0)),"Code not in TB"))</f>
        <v/>
      </c>
      <c r="E104" s="50"/>
      <c r="F104" s="50"/>
      <c r="G104" s="50"/>
      <c r="H104" s="50" t="str">
        <f aca="false">IF(B104="","",COUNTIF('Revenue Ledger'!$S$2:$S$4500,B104)+COUNTIF('COGS Ledger'!$S$2:$S$400,B104)+COUNTIF('Expense Ledger'!$S$2:$S$800,B104))</f>
        <v/>
      </c>
    </row>
    <row r="105" customFormat="false" ht="15" hidden="false" customHeight="false" outlineLevel="0" collapsed="false">
      <c r="A105" s="50"/>
      <c r="B105" s="50"/>
      <c r="D105" s="50" t="str">
        <f aca="false">IF(C105="","",IFERROR(INDEX(TB!$B$2:$B$130,MATCH(C105,TB!$A$2:$A$130,0)),"Code not in TB"))</f>
        <v/>
      </c>
      <c r="E105" s="50"/>
      <c r="F105" s="50"/>
      <c r="G105" s="50"/>
      <c r="H105" s="50" t="str">
        <f aca="false">IF(B105="","",COUNTIF('Revenue Ledger'!$S$2:$S$4500,B105)+COUNTIF('COGS Ledger'!$S$2:$S$400,B105)+COUNTIF('Expense Ledger'!$S$2:$S$800,B105))</f>
        <v/>
      </c>
    </row>
    <row r="106" customFormat="false" ht="15" hidden="false" customHeight="false" outlineLevel="0" collapsed="false">
      <c r="A106" s="50"/>
      <c r="B106" s="50"/>
      <c r="D106" s="50" t="str">
        <f aca="false">IF(C106="","",IFERROR(INDEX(TB!$B$2:$B$130,MATCH(C106,TB!$A$2:$A$130,0)),"Code not in TB"))</f>
        <v/>
      </c>
      <c r="E106" s="50"/>
      <c r="F106" s="50"/>
      <c r="G106" s="50"/>
      <c r="H106" s="50" t="str">
        <f aca="false">IF(B106="","",COUNTIF('Revenue Ledger'!$S$2:$S$4500,B106)+COUNTIF('COGS Ledger'!$S$2:$S$400,B106)+COUNTIF('Expense Ledger'!$S$2:$S$800,B106))</f>
        <v/>
      </c>
    </row>
    <row r="107" customFormat="false" ht="15" hidden="false" customHeight="false" outlineLevel="0" collapsed="false">
      <c r="A107" s="50"/>
      <c r="B107" s="50"/>
      <c r="D107" s="50" t="str">
        <f aca="false">IF(C107="","",IFERROR(INDEX(TB!$B$2:$B$130,MATCH(C107,TB!$A$2:$A$130,0)),"Code not in TB"))</f>
        <v/>
      </c>
      <c r="E107" s="50"/>
      <c r="F107" s="50"/>
      <c r="G107" s="50"/>
      <c r="H107" s="50" t="str">
        <f aca="false">IF(B107="","",COUNTIF('Revenue Ledger'!$S$2:$S$4500,B107)+COUNTIF('COGS Ledger'!$S$2:$S$400,B107)+COUNTIF('Expense Ledger'!$S$2:$S$800,B107))</f>
        <v/>
      </c>
    </row>
    <row r="108" customFormat="false" ht="15" hidden="false" customHeight="false" outlineLevel="0" collapsed="false">
      <c r="A108" s="50"/>
      <c r="B108" s="50"/>
      <c r="D108" s="50" t="str">
        <f aca="false">IF(C108="","",IFERROR(INDEX(TB!$B$2:$B$130,MATCH(C108,TB!$A$2:$A$130,0)),"Code not in TB"))</f>
        <v/>
      </c>
      <c r="E108" s="50"/>
      <c r="F108" s="50"/>
      <c r="G108" s="50"/>
      <c r="H108" s="50" t="str">
        <f aca="false">IF(B108="","",COUNTIF('Revenue Ledger'!$S$2:$S$4500,B108)+COUNTIF('COGS Ledger'!$S$2:$S$400,B108)+COUNTIF('Expense Ledger'!$S$2:$S$800,B108))</f>
        <v/>
      </c>
    </row>
    <row r="109" customFormat="false" ht="15" hidden="false" customHeight="false" outlineLevel="0" collapsed="false">
      <c r="A109" s="50"/>
      <c r="B109" s="50"/>
      <c r="D109" s="50" t="str">
        <f aca="false">IF(C109="","",IFERROR(INDEX(TB!$B$2:$B$130,MATCH(C109,TB!$A$2:$A$130,0)),"Code not in TB"))</f>
        <v/>
      </c>
      <c r="E109" s="50"/>
      <c r="F109" s="50"/>
      <c r="G109" s="50"/>
      <c r="H109" s="50" t="str">
        <f aca="false">IF(B109="","",COUNTIF('Revenue Ledger'!$S$2:$S$4500,B109)+COUNTIF('COGS Ledger'!$S$2:$S$400,B109)+COUNTIF('Expense Ledger'!$S$2:$S$800,B109))</f>
        <v/>
      </c>
    </row>
    <row r="110" customFormat="false" ht="15" hidden="false" customHeight="false" outlineLevel="0" collapsed="false">
      <c r="A110" s="50"/>
      <c r="B110" s="50"/>
      <c r="D110" s="50" t="str">
        <f aca="false">IF(C110="","",IFERROR(INDEX(TB!$B$2:$B$130,MATCH(C110,TB!$A$2:$A$130,0)),"Code not in TB"))</f>
        <v/>
      </c>
      <c r="E110" s="50"/>
      <c r="F110" s="50"/>
      <c r="G110" s="50"/>
      <c r="H110" s="50" t="str">
        <f aca="false">IF(B110="","",COUNTIF('Revenue Ledger'!$S$2:$S$4500,B110)+COUNTIF('COGS Ledger'!$S$2:$S$400,B110)+COUNTIF('Expense Ledger'!$S$2:$S$800,B110))</f>
        <v/>
      </c>
    </row>
    <row r="111" customFormat="false" ht="15" hidden="false" customHeight="false" outlineLevel="0" collapsed="false">
      <c r="A111" s="50"/>
      <c r="B111" s="50"/>
      <c r="D111" s="50" t="str">
        <f aca="false">IF(C111="","",IFERROR(INDEX(TB!$B$2:$B$130,MATCH(C111,TB!$A$2:$A$130,0)),"Code not in TB"))</f>
        <v/>
      </c>
      <c r="E111" s="50"/>
      <c r="F111" s="50"/>
      <c r="G111" s="50"/>
      <c r="H111" s="50" t="str">
        <f aca="false">IF(B111="","",COUNTIF('Revenue Ledger'!$S$2:$S$4500,B111)+COUNTIF('COGS Ledger'!$S$2:$S$400,B111)+COUNTIF('Expense Ledger'!$S$2:$S$800,B111))</f>
        <v/>
      </c>
    </row>
    <row r="112" customFormat="false" ht="15" hidden="false" customHeight="false" outlineLevel="0" collapsed="false">
      <c r="A112" s="50"/>
      <c r="B112" s="50"/>
      <c r="D112" s="50" t="str">
        <f aca="false">IF(C112="","",IFERROR(INDEX(TB!$B$2:$B$130,MATCH(C112,TB!$A$2:$A$130,0)),"Code not in TB"))</f>
        <v/>
      </c>
      <c r="E112" s="50"/>
      <c r="F112" s="50"/>
      <c r="G112" s="50"/>
      <c r="H112" s="50" t="str">
        <f aca="false">IF(B112="","",COUNTIF('Revenue Ledger'!$S$2:$S$4500,B112)+COUNTIF('COGS Ledger'!$S$2:$S$400,B112)+COUNTIF('Expense Ledger'!$S$2:$S$800,B112))</f>
        <v/>
      </c>
    </row>
    <row r="113" customFormat="false" ht="15" hidden="false" customHeight="false" outlineLevel="0" collapsed="false">
      <c r="A113" s="50"/>
      <c r="B113" s="50"/>
      <c r="D113" s="50" t="str">
        <f aca="false">IF(C113="","",IFERROR(INDEX(TB!$B$2:$B$130,MATCH(C113,TB!$A$2:$A$130,0)),"Code not in TB"))</f>
        <v/>
      </c>
      <c r="E113" s="50"/>
      <c r="F113" s="50"/>
      <c r="G113" s="50"/>
      <c r="H113" s="50" t="str">
        <f aca="false">IF(B113="","",COUNTIF('Revenue Ledger'!$S$2:$S$4500,B113)+COUNTIF('COGS Ledger'!$S$2:$S$400,B113)+COUNTIF('Expense Ledger'!$S$2:$S$800,B113))</f>
        <v/>
      </c>
    </row>
    <row r="114" customFormat="false" ht="15" hidden="false" customHeight="false" outlineLevel="0" collapsed="false">
      <c r="A114" s="50"/>
      <c r="B114" s="50"/>
      <c r="D114" s="50" t="str">
        <f aca="false">IF(C114="","",IFERROR(INDEX(TB!$B$2:$B$130,MATCH(C114,TB!$A$2:$A$130,0)),"Code not in TB"))</f>
        <v/>
      </c>
      <c r="E114" s="50"/>
      <c r="F114" s="50"/>
      <c r="G114" s="50"/>
      <c r="H114" s="50" t="str">
        <f aca="false">IF(B114="","",COUNTIF('Revenue Ledger'!$S$2:$S$4500,B114)+COUNTIF('COGS Ledger'!$S$2:$S$400,B114)+COUNTIF('Expense Ledger'!$S$2:$S$800,B114))</f>
        <v/>
      </c>
    </row>
    <row r="115" customFormat="false" ht="15" hidden="false" customHeight="false" outlineLevel="0" collapsed="false">
      <c r="A115" s="50"/>
      <c r="B115" s="50"/>
      <c r="D115" s="50" t="str">
        <f aca="false">IF(C115="","",IFERROR(INDEX(TB!$B$2:$B$130,MATCH(C115,TB!$A$2:$A$130,0)),"Code not in TB"))</f>
        <v/>
      </c>
      <c r="E115" s="50"/>
      <c r="F115" s="50"/>
      <c r="G115" s="50"/>
      <c r="H115" s="50" t="str">
        <f aca="false">IF(B115="","",COUNTIF('Revenue Ledger'!$S$2:$S$4500,B115)+COUNTIF('COGS Ledger'!$S$2:$S$400,B115)+COUNTIF('Expense Ledger'!$S$2:$S$800,B115))</f>
        <v/>
      </c>
    </row>
    <row r="116" customFormat="false" ht="15" hidden="false" customHeight="false" outlineLevel="0" collapsed="false">
      <c r="A116" s="50"/>
      <c r="B116" s="50"/>
      <c r="D116" s="50" t="str">
        <f aca="false">IF(C116="","",IFERROR(INDEX(TB!$B$2:$B$130,MATCH(C116,TB!$A$2:$A$130,0)),"Code not in TB"))</f>
        <v/>
      </c>
      <c r="E116" s="50"/>
      <c r="F116" s="50"/>
      <c r="G116" s="50"/>
      <c r="H116" s="50" t="str">
        <f aca="false">IF(B116="","",COUNTIF('Revenue Ledger'!$S$2:$S$4500,B116)+COUNTIF('COGS Ledger'!$S$2:$S$400,B116)+COUNTIF('Expense Ledger'!$S$2:$S$800,B116))</f>
        <v/>
      </c>
    </row>
    <row r="117" customFormat="false" ht="15" hidden="false" customHeight="false" outlineLevel="0" collapsed="false">
      <c r="A117" s="50"/>
      <c r="B117" s="50"/>
      <c r="D117" s="50" t="str">
        <f aca="false">IF(C117="","",IFERROR(INDEX(TB!$B$2:$B$130,MATCH(C117,TB!$A$2:$A$130,0)),"Code not in TB"))</f>
        <v/>
      </c>
      <c r="E117" s="50"/>
      <c r="F117" s="50"/>
      <c r="G117" s="50"/>
      <c r="H117" s="50" t="str">
        <f aca="false">IF(B117="","",COUNTIF('Revenue Ledger'!$S$2:$S$4500,B117)+COUNTIF('COGS Ledger'!$S$2:$S$400,B117)+COUNTIF('Expense Ledger'!$S$2:$S$800,B117))</f>
        <v/>
      </c>
    </row>
    <row r="118" customFormat="false" ht="15" hidden="false" customHeight="false" outlineLevel="0" collapsed="false">
      <c r="A118" s="50"/>
      <c r="B118" s="50"/>
      <c r="D118" s="50" t="str">
        <f aca="false">IF(C118="","",IFERROR(INDEX(TB!$B$2:$B$130,MATCH(C118,TB!$A$2:$A$130,0)),"Code not in TB"))</f>
        <v/>
      </c>
      <c r="E118" s="50"/>
      <c r="F118" s="50"/>
      <c r="G118" s="50"/>
      <c r="H118" s="50" t="str">
        <f aca="false">IF(B118="","",COUNTIF('Revenue Ledger'!$S$2:$S$4500,B118)+COUNTIF('COGS Ledger'!$S$2:$S$400,B118)+COUNTIF('Expense Ledger'!$S$2:$S$800,B118))</f>
        <v/>
      </c>
    </row>
    <row r="119" customFormat="false" ht="15" hidden="false" customHeight="false" outlineLevel="0" collapsed="false">
      <c r="A119" s="50"/>
      <c r="B119" s="50"/>
      <c r="D119" s="50" t="str">
        <f aca="false">IF(C119="","",IFERROR(INDEX(TB!$B$2:$B$130,MATCH(C119,TB!$A$2:$A$130,0)),"Code not in TB"))</f>
        <v/>
      </c>
      <c r="E119" s="50"/>
      <c r="F119" s="50"/>
      <c r="G119" s="50"/>
      <c r="H119" s="50" t="str">
        <f aca="false">IF(B119="","",COUNTIF('Revenue Ledger'!$S$2:$S$4500,B119)+COUNTIF('COGS Ledger'!$S$2:$S$400,B119)+COUNTIF('Expense Ledger'!$S$2:$S$800,B119))</f>
        <v/>
      </c>
    </row>
    <row r="120" customFormat="false" ht="15" hidden="false" customHeight="false" outlineLevel="0" collapsed="false">
      <c r="A120" s="50"/>
      <c r="B120" s="50"/>
      <c r="D120" s="50" t="str">
        <f aca="false">IF(C120="","",IFERROR(INDEX(TB!$B$2:$B$130,MATCH(C120,TB!$A$2:$A$130,0)),"Code not in TB"))</f>
        <v/>
      </c>
      <c r="E120" s="50"/>
      <c r="F120" s="50"/>
      <c r="G120" s="50"/>
      <c r="H120" s="50" t="str">
        <f aca="false">IF(B120="","",COUNTIF('Revenue Ledger'!$S$2:$S$4500,B120)+COUNTIF('COGS Ledger'!$S$2:$S$400,B120)+COUNTIF('Expense Ledger'!$S$2:$S$800,B120))</f>
        <v/>
      </c>
    </row>
    <row r="121" customFormat="false" ht="15" hidden="false" customHeight="false" outlineLevel="0" collapsed="false">
      <c r="A121" s="50"/>
      <c r="B121" s="50"/>
      <c r="D121" s="50" t="str">
        <f aca="false">IF(C121="","",IFERROR(INDEX(TB!$B$2:$B$130,MATCH(C121,TB!$A$2:$A$130,0)),"Code not in TB"))</f>
        <v/>
      </c>
      <c r="E121" s="50"/>
      <c r="F121" s="50"/>
      <c r="G121" s="50"/>
      <c r="H121" s="50" t="str">
        <f aca="false">IF(B121="","",COUNTIF('Revenue Ledger'!$S$2:$S$4500,B121)+COUNTIF('COGS Ledger'!$S$2:$S$400,B121)+COUNTIF('Expense Ledger'!$S$2:$S$800,B121))</f>
        <v/>
      </c>
    </row>
    <row r="122" customFormat="false" ht="15" hidden="false" customHeight="false" outlineLevel="0" collapsed="false">
      <c r="A122" s="50"/>
      <c r="B122" s="50"/>
      <c r="D122" s="50" t="str">
        <f aca="false">IF(C122="","",IFERROR(INDEX(TB!$B$2:$B$130,MATCH(C122,TB!$A$2:$A$130,0)),"Code not in TB"))</f>
        <v/>
      </c>
      <c r="E122" s="50"/>
      <c r="F122" s="50"/>
      <c r="G122" s="50"/>
      <c r="H122" s="50" t="str">
        <f aca="false">IF(B122="","",COUNTIF('Revenue Ledger'!$S$2:$S$4500,B122)+COUNTIF('COGS Ledger'!$S$2:$S$400,B122)+COUNTIF('Expense Ledger'!$S$2:$S$800,B122))</f>
        <v/>
      </c>
    </row>
    <row r="123" customFormat="false" ht="15" hidden="false" customHeight="false" outlineLevel="0" collapsed="false">
      <c r="A123" s="50"/>
      <c r="B123" s="50"/>
      <c r="D123" s="50" t="str">
        <f aca="false">IF(C123="","",IFERROR(INDEX(TB!$B$2:$B$130,MATCH(C123,TB!$A$2:$A$130,0)),"Code not in TB"))</f>
        <v/>
      </c>
      <c r="E123" s="50"/>
      <c r="F123" s="50"/>
      <c r="G123" s="50"/>
      <c r="H123" s="50" t="str">
        <f aca="false">IF(B123="","",COUNTIF('Revenue Ledger'!$S$2:$S$4500,B123)+COUNTIF('COGS Ledger'!$S$2:$S$400,B123)+COUNTIF('Expense Ledger'!$S$2:$S$800,B123))</f>
        <v/>
      </c>
    </row>
    <row r="124" customFormat="false" ht="15" hidden="false" customHeight="false" outlineLevel="0" collapsed="false">
      <c r="A124" s="50"/>
      <c r="B124" s="50"/>
      <c r="D124" s="50" t="str">
        <f aca="false">IF(C124="","",IFERROR(INDEX(TB!$B$2:$B$130,MATCH(C124,TB!$A$2:$A$130,0)),"Code not in TB"))</f>
        <v/>
      </c>
      <c r="E124" s="50"/>
      <c r="F124" s="50"/>
      <c r="G124" s="50"/>
      <c r="H124" s="50" t="str">
        <f aca="false">IF(B124="","",COUNTIF('Revenue Ledger'!$S$2:$S$4500,B124)+COUNTIF('COGS Ledger'!$S$2:$S$400,B124)+COUNTIF('Expense Ledger'!$S$2:$S$800,B124))</f>
        <v/>
      </c>
    </row>
    <row r="125" customFormat="false" ht="15" hidden="false" customHeight="false" outlineLevel="0" collapsed="false">
      <c r="A125" s="50"/>
      <c r="B125" s="50"/>
      <c r="D125" s="50" t="str">
        <f aca="false">IF(C125="","",IFERROR(INDEX(TB!$B$2:$B$130,MATCH(C125,TB!$A$2:$A$130,0)),"Code not in TB"))</f>
        <v/>
      </c>
      <c r="E125" s="50"/>
      <c r="F125" s="50"/>
      <c r="G125" s="50"/>
      <c r="H125" s="50" t="str">
        <f aca="false">IF(B125="","",COUNTIF('Revenue Ledger'!$S$2:$S$4500,B125)+COUNTIF('COGS Ledger'!$S$2:$S$400,B125)+COUNTIF('Expense Ledger'!$S$2:$S$800,B125))</f>
        <v/>
      </c>
    </row>
    <row r="126" customFormat="false" ht="15" hidden="false" customHeight="false" outlineLevel="0" collapsed="false">
      <c r="A126" s="50"/>
      <c r="B126" s="50"/>
      <c r="D126" s="50" t="str">
        <f aca="false">IF(C126="","",IFERROR(INDEX(TB!$B$2:$B$130,MATCH(C126,TB!$A$2:$A$130,0)),"Code not in TB"))</f>
        <v/>
      </c>
      <c r="E126" s="50"/>
      <c r="F126" s="50"/>
      <c r="G126" s="50"/>
      <c r="H126" s="50" t="str">
        <f aca="false">IF(B126="","",COUNTIF('Revenue Ledger'!$S$2:$S$4500,B126)+COUNTIF('COGS Ledger'!$S$2:$S$400,B126)+COUNTIF('Expense Ledger'!$S$2:$S$800,B126))</f>
        <v/>
      </c>
    </row>
    <row r="127" customFormat="false" ht="15" hidden="false" customHeight="false" outlineLevel="0" collapsed="false">
      <c r="A127" s="50"/>
      <c r="B127" s="50"/>
      <c r="D127" s="50" t="str">
        <f aca="false">IF(C127="","",IFERROR(INDEX(TB!$B$2:$B$130,MATCH(C127,TB!$A$2:$A$130,0)),"Code not in TB"))</f>
        <v/>
      </c>
      <c r="E127" s="50"/>
      <c r="F127" s="50"/>
      <c r="G127" s="50"/>
      <c r="H127" s="50" t="str">
        <f aca="false">IF(B127="","",COUNTIF('Revenue Ledger'!$S$2:$S$4500,B127)+COUNTIF('COGS Ledger'!$S$2:$S$400,B127)+COUNTIF('Expense Ledger'!$S$2:$S$800,B127))</f>
        <v/>
      </c>
    </row>
    <row r="128" customFormat="false" ht="15" hidden="false" customHeight="false" outlineLevel="0" collapsed="false">
      <c r="A128" s="50"/>
      <c r="B128" s="50"/>
      <c r="D128" s="50" t="str">
        <f aca="false">IF(C128="","",IFERROR(INDEX(TB!$B$2:$B$130,MATCH(C128,TB!$A$2:$A$130,0)),"Code not in TB"))</f>
        <v/>
      </c>
      <c r="E128" s="50"/>
      <c r="F128" s="50"/>
      <c r="G128" s="50"/>
      <c r="H128" s="50" t="str">
        <f aca="false">IF(B128="","",COUNTIF('Revenue Ledger'!$S$2:$S$4500,B128)+COUNTIF('COGS Ledger'!$S$2:$S$400,B128)+COUNTIF('Expense Ledger'!$S$2:$S$800,B128))</f>
        <v/>
      </c>
    </row>
    <row r="129" customFormat="false" ht="15" hidden="false" customHeight="false" outlineLevel="0" collapsed="false">
      <c r="A129" s="50"/>
      <c r="B129" s="50"/>
      <c r="D129" s="50" t="str">
        <f aca="false">IF(C129="","",IFERROR(INDEX(TB!$B$2:$B$130,MATCH(C129,TB!$A$2:$A$130,0)),"Code not in TB"))</f>
        <v/>
      </c>
      <c r="E129" s="50"/>
      <c r="F129" s="50"/>
      <c r="G129" s="50"/>
      <c r="H129" s="50" t="str">
        <f aca="false">IF(B129="","",COUNTIF('Revenue Ledger'!$S$2:$S$4500,B129)+COUNTIF('COGS Ledger'!$S$2:$S$400,B129)+COUNTIF('Expense Ledger'!$S$2:$S$800,B129))</f>
        <v/>
      </c>
    </row>
    <row r="130" customFormat="false" ht="15" hidden="false" customHeight="false" outlineLevel="0" collapsed="false">
      <c r="A130" s="50"/>
      <c r="B130" s="50"/>
      <c r="D130" s="50" t="str">
        <f aca="false">IF(C130="","",IFERROR(INDEX(TB!$B$2:$B$130,MATCH(C130,TB!$A$2:$A$130,0)),"Code not in TB"))</f>
        <v/>
      </c>
      <c r="E130" s="50"/>
      <c r="F130" s="50"/>
      <c r="G130" s="50"/>
      <c r="H130" s="50" t="str">
        <f aca="false">IF(B130="","",COUNTIF('Revenue Ledger'!$S$2:$S$4500,B130)+COUNTIF('COGS Ledger'!$S$2:$S$400,B130)+COUNTIF('Expense Ledger'!$S$2:$S$800,B130))</f>
        <v/>
      </c>
    </row>
    <row r="131" customFormat="false" ht="15" hidden="false" customHeight="false" outlineLevel="0" collapsed="false">
      <c r="A131" s="50"/>
      <c r="B131" s="50"/>
      <c r="D131" s="50" t="str">
        <f aca="false">IF(C131="","",IFERROR(INDEX(TB!$B$2:$B$130,MATCH(C131,TB!$A$2:$A$130,0)),"Code not in TB"))</f>
        <v/>
      </c>
      <c r="E131" s="50"/>
      <c r="F131" s="50"/>
      <c r="G131" s="50"/>
      <c r="H131" s="50" t="str">
        <f aca="false">IF(B131="","",COUNTIF('Revenue Ledger'!$S$2:$S$4500,B131)+COUNTIF('COGS Ledger'!$S$2:$S$400,B131)+COUNTIF('Expense Ledger'!$S$2:$S$800,B131))</f>
        <v/>
      </c>
    </row>
    <row r="132" customFormat="false" ht="15" hidden="false" customHeight="false" outlineLevel="0" collapsed="false">
      <c r="A132" s="50"/>
      <c r="B132" s="50"/>
      <c r="D132" s="50" t="str">
        <f aca="false">IF(C132="","",IFERROR(INDEX(TB!$B$2:$B$130,MATCH(C132,TB!$A$2:$A$130,0)),"Code not in TB"))</f>
        <v/>
      </c>
      <c r="E132" s="50"/>
      <c r="F132" s="50"/>
      <c r="G132" s="50"/>
      <c r="H132" s="50" t="str">
        <f aca="false">IF(B132="","",COUNTIF('Revenue Ledger'!$S$2:$S$4500,B132)+COUNTIF('COGS Ledger'!$S$2:$S$400,B132)+COUNTIF('Expense Ledger'!$S$2:$S$800,B132))</f>
        <v/>
      </c>
    </row>
    <row r="133" customFormat="false" ht="15" hidden="false" customHeight="false" outlineLevel="0" collapsed="false">
      <c r="A133" s="50"/>
      <c r="B133" s="50"/>
      <c r="D133" s="50" t="str">
        <f aca="false">IF(C133="","",IFERROR(INDEX(TB!$B$2:$B$130,MATCH(C133,TB!$A$2:$A$130,0)),"Code not in TB"))</f>
        <v/>
      </c>
      <c r="E133" s="50"/>
      <c r="F133" s="50"/>
      <c r="G133" s="50"/>
      <c r="H133" s="50" t="str">
        <f aca="false">IF(B133="","",COUNTIF('Revenue Ledger'!$S$2:$S$4500,B133)+COUNTIF('COGS Ledger'!$S$2:$S$400,B133)+COUNTIF('Expense Ledger'!$S$2:$S$800,B133))</f>
        <v/>
      </c>
    </row>
    <row r="134" customFormat="false" ht="15" hidden="false" customHeight="false" outlineLevel="0" collapsed="false">
      <c r="A134" s="50"/>
      <c r="B134" s="50"/>
      <c r="D134" s="50" t="str">
        <f aca="false">IF(C134="","",IFERROR(INDEX(TB!$B$2:$B$130,MATCH(C134,TB!$A$2:$A$130,0)),"Code not in TB"))</f>
        <v/>
      </c>
      <c r="E134" s="50"/>
      <c r="F134" s="50"/>
      <c r="G134" s="50"/>
      <c r="H134" s="50" t="str">
        <f aca="false">IF(B134="","",COUNTIF('Revenue Ledger'!$S$2:$S$4500,B134)+COUNTIF('COGS Ledger'!$S$2:$S$400,B134)+COUNTIF('Expense Ledger'!$S$2:$S$800,B134))</f>
        <v/>
      </c>
    </row>
    <row r="135" customFormat="false" ht="15" hidden="false" customHeight="false" outlineLevel="0" collapsed="false">
      <c r="A135" s="50"/>
      <c r="B135" s="50"/>
      <c r="D135" s="50" t="str">
        <f aca="false">IF(C135="","",IFERROR(INDEX(TB!$B$2:$B$130,MATCH(C135,TB!$A$2:$A$130,0)),"Code not in TB"))</f>
        <v/>
      </c>
      <c r="E135" s="50"/>
      <c r="F135" s="50"/>
      <c r="G135" s="50"/>
      <c r="H135" s="50" t="str">
        <f aca="false">IF(B135="","",COUNTIF('Revenue Ledger'!$S$2:$S$4500,B135)+COUNTIF('COGS Ledger'!$S$2:$S$400,B135)+COUNTIF('Expense Ledger'!$S$2:$S$800,B135))</f>
        <v/>
      </c>
    </row>
    <row r="136" customFormat="false" ht="15" hidden="false" customHeight="false" outlineLevel="0" collapsed="false">
      <c r="A136" s="50"/>
      <c r="B136" s="50"/>
      <c r="D136" s="50" t="str">
        <f aca="false">IF(C136="","",IFERROR(INDEX(TB!$B$2:$B$130,MATCH(C136,TB!$A$2:$A$130,0)),"Code not in TB"))</f>
        <v/>
      </c>
      <c r="E136" s="50"/>
      <c r="F136" s="50"/>
      <c r="G136" s="50"/>
      <c r="H136" s="50" t="str">
        <f aca="false">IF(B136="","",COUNTIF('Revenue Ledger'!$S$2:$S$4500,B136)+COUNTIF('COGS Ledger'!$S$2:$S$400,B136)+COUNTIF('Expense Ledger'!$S$2:$S$800,B136))</f>
        <v/>
      </c>
    </row>
    <row r="137" customFormat="false" ht="15" hidden="false" customHeight="false" outlineLevel="0" collapsed="false">
      <c r="A137" s="50"/>
      <c r="B137" s="50"/>
      <c r="D137" s="50" t="str">
        <f aca="false">IF(C137="","",IFERROR(INDEX(TB!$B$2:$B$130,MATCH(C137,TB!$A$2:$A$130,0)),"Code not in TB"))</f>
        <v/>
      </c>
      <c r="E137" s="50"/>
      <c r="F137" s="50"/>
      <c r="G137" s="50"/>
      <c r="H137" s="50" t="str">
        <f aca="false">IF(B137="","",COUNTIF('Revenue Ledger'!$S$2:$S$4500,B137)+COUNTIF('COGS Ledger'!$S$2:$S$400,B137)+COUNTIF('Expense Ledger'!$S$2:$S$800,B137))</f>
        <v/>
      </c>
    </row>
    <row r="138" customFormat="false" ht="15" hidden="false" customHeight="false" outlineLevel="0" collapsed="false">
      <c r="A138" s="50"/>
      <c r="B138" s="50"/>
      <c r="D138" s="50" t="str">
        <f aca="false">IF(C138="","",IFERROR(INDEX(TB!$B$2:$B$130,MATCH(C138,TB!$A$2:$A$130,0)),"Code not in TB"))</f>
        <v/>
      </c>
      <c r="E138" s="50"/>
      <c r="F138" s="50"/>
      <c r="G138" s="50"/>
      <c r="H138" s="50" t="str">
        <f aca="false">IF(B138="","",COUNTIF('Revenue Ledger'!$S$2:$S$4500,B138)+COUNTIF('COGS Ledger'!$S$2:$S$400,B138)+COUNTIF('Expense Ledger'!$S$2:$S$800,B138))</f>
        <v/>
      </c>
    </row>
    <row r="139" customFormat="false" ht="15" hidden="false" customHeight="false" outlineLevel="0" collapsed="false">
      <c r="A139" s="50"/>
      <c r="B139" s="50"/>
      <c r="D139" s="50" t="str">
        <f aca="false">IF(C139="","",IFERROR(INDEX(TB!$B$2:$B$130,MATCH(C139,TB!$A$2:$A$130,0)),"Code not in TB"))</f>
        <v/>
      </c>
      <c r="E139" s="50"/>
      <c r="F139" s="50"/>
      <c r="G139" s="50"/>
      <c r="H139" s="50" t="str">
        <f aca="false">IF(B139="","",COUNTIF('Revenue Ledger'!$S$2:$S$4500,B139)+COUNTIF('COGS Ledger'!$S$2:$S$400,B139)+COUNTIF('Expense Ledger'!$S$2:$S$800,B139))</f>
        <v/>
      </c>
    </row>
    <row r="140" customFormat="false" ht="15" hidden="false" customHeight="false" outlineLevel="0" collapsed="false">
      <c r="A140" s="50"/>
      <c r="B140" s="50"/>
      <c r="D140" s="50" t="str">
        <f aca="false">IF(C140="","",IFERROR(INDEX(TB!$B$2:$B$130,MATCH(C140,TB!$A$2:$A$130,0)),"Code not in TB"))</f>
        <v/>
      </c>
      <c r="E140" s="50"/>
      <c r="F140" s="50"/>
      <c r="G140" s="50"/>
      <c r="H140" s="50" t="str">
        <f aca="false">IF(B140="","",COUNTIF('Revenue Ledger'!$S$2:$S$4500,B140)+COUNTIF('COGS Ledger'!$S$2:$S$400,B140)+COUNTIF('Expense Ledger'!$S$2:$S$800,B140))</f>
        <v/>
      </c>
    </row>
    <row r="141" customFormat="false" ht="15" hidden="false" customHeight="false" outlineLevel="0" collapsed="false">
      <c r="A141" s="50"/>
      <c r="B141" s="50"/>
      <c r="D141" s="50" t="str">
        <f aca="false">IF(C141="","",IFERROR(INDEX(TB!$B$2:$B$130,MATCH(C141,TB!$A$2:$A$130,0)),"Code not in TB"))</f>
        <v/>
      </c>
      <c r="E141" s="50"/>
      <c r="F141" s="50"/>
      <c r="G141" s="50"/>
      <c r="H141" s="50" t="str">
        <f aca="false">IF(B141="","",COUNTIF('Revenue Ledger'!$S$2:$S$4500,B141)+COUNTIF('COGS Ledger'!$S$2:$S$400,B141)+COUNTIF('Expense Ledger'!$S$2:$S$800,B141))</f>
        <v/>
      </c>
    </row>
    <row r="142" customFormat="false" ht="15" hidden="false" customHeight="false" outlineLevel="0" collapsed="false">
      <c r="A142" s="50"/>
      <c r="B142" s="50"/>
      <c r="D142" s="50" t="str">
        <f aca="false">IF(C142="","",IFERROR(INDEX(TB!$B$2:$B$130,MATCH(C142,TB!$A$2:$A$130,0)),"Code not in TB"))</f>
        <v/>
      </c>
      <c r="E142" s="50"/>
      <c r="F142" s="50"/>
      <c r="G142" s="50"/>
      <c r="H142" s="50" t="str">
        <f aca="false">IF(B142="","",COUNTIF('Revenue Ledger'!$S$2:$S$4500,B142)+COUNTIF('COGS Ledger'!$S$2:$S$400,B142)+COUNTIF('Expense Ledger'!$S$2:$S$800,B142))</f>
        <v/>
      </c>
    </row>
    <row r="143" customFormat="false" ht="15" hidden="false" customHeight="false" outlineLevel="0" collapsed="false">
      <c r="A143" s="50"/>
      <c r="B143" s="50"/>
      <c r="D143" s="50" t="str">
        <f aca="false">IF(C143="","",IFERROR(INDEX(TB!$B$2:$B$130,MATCH(C143,TB!$A$2:$A$130,0)),"Code not in TB"))</f>
        <v/>
      </c>
      <c r="E143" s="50"/>
      <c r="F143" s="50"/>
      <c r="G143" s="50"/>
      <c r="H143" s="50" t="str">
        <f aca="false">IF(B143="","",COUNTIF('Revenue Ledger'!$S$2:$S$4500,B143)+COUNTIF('COGS Ledger'!$S$2:$S$400,B143)+COUNTIF('Expense Ledger'!$S$2:$S$800,B143))</f>
        <v/>
      </c>
    </row>
    <row r="144" customFormat="false" ht="15" hidden="false" customHeight="false" outlineLevel="0" collapsed="false">
      <c r="A144" s="50"/>
      <c r="B144" s="50"/>
      <c r="D144" s="50" t="str">
        <f aca="false">IF(C144="","",IFERROR(INDEX(TB!$B$2:$B$130,MATCH(C144,TB!$A$2:$A$130,0)),"Code not in TB"))</f>
        <v/>
      </c>
      <c r="E144" s="50"/>
      <c r="F144" s="50"/>
      <c r="G144" s="50"/>
      <c r="H144" s="50" t="str">
        <f aca="false">IF(B144="","",COUNTIF('Revenue Ledger'!$S$2:$S$4500,B144)+COUNTIF('COGS Ledger'!$S$2:$S$400,B144)+COUNTIF('Expense Ledger'!$S$2:$S$800,B144))</f>
        <v/>
      </c>
    </row>
    <row r="145" customFormat="false" ht="15" hidden="false" customHeight="false" outlineLevel="0" collapsed="false">
      <c r="A145" s="50"/>
      <c r="B145" s="50"/>
      <c r="D145" s="50" t="str">
        <f aca="false">IF(C145="","",IFERROR(INDEX(TB!$B$2:$B$130,MATCH(C145,TB!$A$2:$A$130,0)),"Code not in TB"))</f>
        <v/>
      </c>
      <c r="E145" s="50"/>
      <c r="F145" s="50"/>
      <c r="G145" s="50"/>
      <c r="H145" s="50" t="str">
        <f aca="false">IF(B145="","",COUNTIF('Revenue Ledger'!$S$2:$S$4500,B145)+COUNTIF('COGS Ledger'!$S$2:$S$400,B145)+COUNTIF('Expense Ledger'!$S$2:$S$800,B145))</f>
        <v/>
      </c>
    </row>
    <row r="146" customFormat="false" ht="15" hidden="false" customHeight="false" outlineLevel="0" collapsed="false">
      <c r="A146" s="50"/>
      <c r="B146" s="50"/>
      <c r="D146" s="50" t="str">
        <f aca="false">IF(C146="","",IFERROR(INDEX(TB!$B$2:$B$130,MATCH(C146,TB!$A$2:$A$130,0)),"Code not in TB"))</f>
        <v/>
      </c>
      <c r="E146" s="50"/>
      <c r="F146" s="50"/>
      <c r="G146" s="50"/>
      <c r="H146" s="50" t="str">
        <f aca="false">IF(B146="","",COUNTIF('Revenue Ledger'!$S$2:$S$4500,B146)+COUNTIF('COGS Ledger'!$S$2:$S$400,B146)+COUNTIF('Expense Ledger'!$S$2:$S$800,B146))</f>
        <v/>
      </c>
    </row>
    <row r="147" customFormat="false" ht="15" hidden="false" customHeight="false" outlineLevel="0" collapsed="false">
      <c r="A147" s="50"/>
      <c r="B147" s="50"/>
      <c r="D147" s="50" t="str">
        <f aca="false">IF(C147="","",IFERROR(INDEX(TB!$B$2:$B$130,MATCH(C147,TB!$A$2:$A$130,0)),"Code not in TB"))</f>
        <v/>
      </c>
      <c r="E147" s="50"/>
      <c r="F147" s="50"/>
      <c r="G147" s="50"/>
      <c r="H147" s="50" t="str">
        <f aca="false">IF(B147="","",COUNTIF('Revenue Ledger'!$S$2:$S$4500,B147)+COUNTIF('COGS Ledger'!$S$2:$S$400,B147)+COUNTIF('Expense Ledger'!$S$2:$S$800,B147))</f>
        <v/>
      </c>
    </row>
    <row r="148" customFormat="false" ht="15" hidden="false" customHeight="false" outlineLevel="0" collapsed="false">
      <c r="A148" s="50"/>
      <c r="B148" s="50"/>
      <c r="D148" s="50" t="str">
        <f aca="false">IF(C148="","",IFERROR(INDEX(TB!$B$2:$B$130,MATCH(C148,TB!$A$2:$A$130,0)),"Code not in TB"))</f>
        <v/>
      </c>
      <c r="E148" s="50"/>
      <c r="F148" s="50"/>
      <c r="G148" s="50"/>
      <c r="H148" s="50" t="str">
        <f aca="false">IF(B148="","",COUNTIF('Revenue Ledger'!$S$2:$S$4500,B148)+COUNTIF('COGS Ledger'!$S$2:$S$400,B148)+COUNTIF('Expense Ledger'!$S$2:$S$800,B148))</f>
        <v/>
      </c>
    </row>
    <row r="149" customFormat="false" ht="15" hidden="false" customHeight="false" outlineLevel="0" collapsed="false">
      <c r="A149" s="50"/>
      <c r="B149" s="50"/>
      <c r="D149" s="50" t="str">
        <f aca="false">IF(C149="","",IFERROR(INDEX(TB!$B$2:$B$130,MATCH(C149,TB!$A$2:$A$130,0)),"Code not in TB"))</f>
        <v/>
      </c>
      <c r="E149" s="50"/>
      <c r="F149" s="50"/>
      <c r="G149" s="50"/>
      <c r="H149" s="50" t="str">
        <f aca="false">IF(B149="","",COUNTIF('Revenue Ledger'!$S$2:$S$4500,B149)+COUNTIF('COGS Ledger'!$S$2:$S$400,B149)+COUNTIF('Expense Ledger'!$S$2:$S$800,B149))</f>
        <v/>
      </c>
    </row>
    <row r="150" customFormat="false" ht="15" hidden="false" customHeight="false" outlineLevel="0" collapsed="false">
      <c r="A150" s="50"/>
      <c r="B150" s="50"/>
      <c r="D150" s="50" t="str">
        <f aca="false">IF(C150="","",IFERROR(INDEX(TB!$B$2:$B$130,MATCH(C150,TB!$A$2:$A$130,0)),"Code not in TB"))</f>
        <v/>
      </c>
      <c r="E150" s="50"/>
      <c r="F150" s="50"/>
      <c r="G150" s="50"/>
      <c r="H150" s="50" t="str">
        <f aca="false">IF(B150="","",COUNTIF('Revenue Ledger'!$S$2:$S$4500,B150)+COUNTIF('COGS Ledger'!$S$2:$S$400,B150)+COUNTIF('Expense Ledger'!$S$2:$S$800,B150))</f>
        <v/>
      </c>
    </row>
    <row r="151" customFormat="false" ht="15" hidden="false" customHeight="false" outlineLevel="0" collapsed="false">
      <c r="A151" s="50"/>
      <c r="B151" s="50"/>
      <c r="D151" s="50" t="str">
        <f aca="false">IF(C151="","",IFERROR(INDEX(TB!$B$2:$B$130,MATCH(C151,TB!$A$2:$A$130,0)),"Code not in TB"))</f>
        <v/>
      </c>
      <c r="E151" s="50"/>
      <c r="F151" s="50"/>
      <c r="G151" s="50"/>
      <c r="H151" s="50" t="str">
        <f aca="false">IF(B151="","",COUNTIF('Revenue Ledger'!$S$2:$S$4500,B151)+COUNTIF('COGS Ledger'!$S$2:$S$400,B151)+COUNTIF('Expense Ledger'!$S$2:$S$800,B151))</f>
        <v/>
      </c>
    </row>
    <row r="152" customFormat="false" ht="15" hidden="false" customHeight="false" outlineLevel="0" collapsed="false">
      <c r="A152" s="50"/>
      <c r="B152" s="50"/>
      <c r="D152" s="50" t="str">
        <f aca="false">IF(C152="","",IFERROR(INDEX(TB!$B$2:$B$130,MATCH(C152,TB!$A$2:$A$130,0)),"Code not in TB"))</f>
        <v/>
      </c>
      <c r="E152" s="50"/>
      <c r="F152" s="50"/>
      <c r="G152" s="50"/>
      <c r="H152" s="50" t="str">
        <f aca="false">IF(B152="","",COUNTIF('Revenue Ledger'!$S$2:$S$4500,B152)+COUNTIF('COGS Ledger'!$S$2:$S$400,B152)+COUNTIF('Expense Ledger'!$S$2:$S$800,B152))</f>
        <v/>
      </c>
    </row>
    <row r="153" customFormat="false" ht="15" hidden="false" customHeight="false" outlineLevel="0" collapsed="false">
      <c r="A153" s="50"/>
      <c r="B153" s="50"/>
      <c r="D153" s="50" t="str">
        <f aca="false">IF(C153="","",IFERROR(INDEX(TB!$B$2:$B$130,MATCH(C153,TB!$A$2:$A$130,0)),"Code not in TB"))</f>
        <v/>
      </c>
      <c r="E153" s="50"/>
      <c r="F153" s="50"/>
      <c r="G153" s="50"/>
      <c r="H153" s="50" t="str">
        <f aca="false">IF(B153="","",COUNTIF('Revenue Ledger'!$S$2:$S$4500,B153)+COUNTIF('COGS Ledger'!$S$2:$S$400,B153)+COUNTIF('Expense Ledger'!$S$2:$S$800,B153))</f>
        <v/>
      </c>
    </row>
    <row r="154" customFormat="false" ht="15" hidden="false" customHeight="false" outlineLevel="0" collapsed="false">
      <c r="A154" s="50"/>
      <c r="B154" s="50"/>
      <c r="D154" s="50" t="str">
        <f aca="false">IF(C154="","",IFERROR(INDEX(TB!$B$2:$B$130,MATCH(C154,TB!$A$2:$A$130,0)),"Code not in TB"))</f>
        <v/>
      </c>
      <c r="E154" s="50"/>
      <c r="F154" s="50"/>
      <c r="G154" s="50"/>
      <c r="H154" s="50" t="str">
        <f aca="false">IF(B154="","",COUNTIF('Revenue Ledger'!$S$2:$S$4500,B154)+COUNTIF('COGS Ledger'!$S$2:$S$400,B154)+COUNTIF('Expense Ledger'!$S$2:$S$800,B154))</f>
        <v/>
      </c>
    </row>
    <row r="155" customFormat="false" ht="15" hidden="false" customHeight="false" outlineLevel="0" collapsed="false">
      <c r="A155" s="50"/>
      <c r="B155" s="50"/>
      <c r="D155" s="50" t="str">
        <f aca="false">IF(C155="","",IFERROR(INDEX(TB!$B$2:$B$130,MATCH(C155,TB!$A$2:$A$130,0)),"Code not in TB"))</f>
        <v/>
      </c>
      <c r="E155" s="50"/>
      <c r="F155" s="50"/>
      <c r="G155" s="50"/>
      <c r="H155" s="50" t="str">
        <f aca="false">IF(B155="","",COUNTIF('Revenue Ledger'!$S$2:$S$4500,B155)+COUNTIF('COGS Ledger'!$S$2:$S$400,B155)+COUNTIF('Expense Ledger'!$S$2:$S$800,B155))</f>
        <v/>
      </c>
    </row>
    <row r="156" customFormat="false" ht="15" hidden="false" customHeight="false" outlineLevel="0" collapsed="false">
      <c r="A156" s="50"/>
      <c r="B156" s="50"/>
      <c r="D156" s="50" t="str">
        <f aca="false">IF(C156="","",IFERROR(INDEX(TB!$B$2:$B$130,MATCH(C156,TB!$A$2:$A$130,0)),"Code not in TB"))</f>
        <v/>
      </c>
      <c r="E156" s="50"/>
      <c r="F156" s="50"/>
      <c r="G156" s="50"/>
      <c r="H156" s="50" t="str">
        <f aca="false">IF(B156="","",COUNTIF('Revenue Ledger'!$S$2:$S$4500,B156)+COUNTIF('COGS Ledger'!$S$2:$S$400,B156)+COUNTIF('Expense Ledger'!$S$2:$S$800,B156))</f>
        <v/>
      </c>
    </row>
    <row r="157" customFormat="false" ht="15" hidden="false" customHeight="false" outlineLevel="0" collapsed="false">
      <c r="A157" s="50"/>
      <c r="B157" s="50"/>
      <c r="D157" s="50" t="str">
        <f aca="false">IF(C157="","",IFERROR(INDEX(TB!$B$2:$B$130,MATCH(C157,TB!$A$2:$A$130,0)),"Code not in TB"))</f>
        <v/>
      </c>
      <c r="E157" s="50"/>
      <c r="F157" s="50"/>
      <c r="G157" s="50"/>
      <c r="H157" s="50" t="str">
        <f aca="false">IF(B157="","",COUNTIF('Revenue Ledger'!$S$2:$S$4500,B157)+COUNTIF('COGS Ledger'!$S$2:$S$400,B157)+COUNTIF('Expense Ledger'!$S$2:$S$800,B157))</f>
        <v/>
      </c>
    </row>
    <row r="158" customFormat="false" ht="15" hidden="false" customHeight="false" outlineLevel="0" collapsed="false">
      <c r="A158" s="50"/>
      <c r="B158" s="50"/>
      <c r="D158" s="50" t="str">
        <f aca="false">IF(C158="","",IFERROR(INDEX(TB!$B$2:$B$130,MATCH(C158,TB!$A$2:$A$130,0)),"Code not in TB"))</f>
        <v/>
      </c>
      <c r="E158" s="50"/>
      <c r="F158" s="50"/>
      <c r="G158" s="50"/>
      <c r="H158" s="50" t="str">
        <f aca="false">IF(B158="","",COUNTIF('Revenue Ledger'!$S$2:$S$4500,B158)+COUNTIF('COGS Ledger'!$S$2:$S$400,B158)+COUNTIF('Expense Ledger'!$S$2:$S$800,B158))</f>
        <v/>
      </c>
    </row>
    <row r="159" customFormat="false" ht="15" hidden="false" customHeight="false" outlineLevel="0" collapsed="false">
      <c r="A159" s="50"/>
      <c r="B159" s="50"/>
      <c r="D159" s="50" t="str">
        <f aca="false">IF(C159="","",IFERROR(INDEX(TB!$B$2:$B$130,MATCH(C159,TB!$A$2:$A$130,0)),"Code not in TB"))</f>
        <v/>
      </c>
      <c r="E159" s="50"/>
      <c r="F159" s="50"/>
      <c r="G159" s="50"/>
      <c r="H159" s="50" t="str">
        <f aca="false">IF(B159="","",COUNTIF('Revenue Ledger'!$S$2:$S$4500,B159)+COUNTIF('COGS Ledger'!$S$2:$S$400,B159)+COUNTIF('Expense Ledger'!$S$2:$S$800,B159))</f>
        <v/>
      </c>
    </row>
    <row r="160" customFormat="false" ht="15" hidden="false" customHeight="false" outlineLevel="0" collapsed="false">
      <c r="A160" s="50"/>
      <c r="B160" s="50"/>
      <c r="D160" s="50" t="str">
        <f aca="false">IF(C160="","",IFERROR(INDEX(TB!$B$2:$B$130,MATCH(C160,TB!$A$2:$A$130,0)),"Code not in TB"))</f>
        <v/>
      </c>
      <c r="E160" s="50"/>
      <c r="F160" s="50"/>
      <c r="G160" s="50"/>
      <c r="H160" s="50" t="str">
        <f aca="false">IF(B160="","",COUNTIF('Revenue Ledger'!$S$2:$S$4500,B160)+COUNTIF('COGS Ledger'!$S$2:$S$400,B160)+COUNTIF('Expense Ledger'!$S$2:$S$800,B160))</f>
        <v/>
      </c>
    </row>
    <row r="161" customFormat="false" ht="15" hidden="false" customHeight="false" outlineLevel="0" collapsed="false">
      <c r="A161" s="50"/>
      <c r="B161" s="50"/>
      <c r="D161" s="50" t="str">
        <f aca="false">IF(C161="","",IFERROR(INDEX(TB!$B$2:$B$130,MATCH(C161,TB!$A$2:$A$130,0)),"Code not in TB"))</f>
        <v/>
      </c>
      <c r="E161" s="50"/>
      <c r="F161" s="50"/>
      <c r="G161" s="50"/>
      <c r="H161" s="50" t="str">
        <f aca="false">IF(B161="","",COUNTIF('Revenue Ledger'!$S$2:$S$4500,B161)+COUNTIF('COGS Ledger'!$S$2:$S$400,B161)+COUNTIF('Expense Ledger'!$S$2:$S$800,B161))</f>
        <v/>
      </c>
    </row>
    <row r="162" customFormat="false" ht="15" hidden="false" customHeight="false" outlineLevel="0" collapsed="false">
      <c r="A162" s="50"/>
      <c r="B162" s="50"/>
      <c r="D162" s="50" t="str">
        <f aca="false">IF(C162="","",IFERROR(INDEX(TB!$B$2:$B$130,MATCH(C162,TB!$A$2:$A$130,0)),"Code not in TB"))</f>
        <v/>
      </c>
      <c r="E162" s="50"/>
      <c r="F162" s="50"/>
      <c r="G162" s="50"/>
      <c r="H162" s="50" t="str">
        <f aca="false">IF(B162="","",COUNTIF('Revenue Ledger'!$S$2:$S$4500,B162)+COUNTIF('COGS Ledger'!$S$2:$S$400,B162)+COUNTIF('Expense Ledger'!$S$2:$S$800,B162))</f>
        <v/>
      </c>
    </row>
    <row r="163" customFormat="false" ht="15" hidden="false" customHeight="false" outlineLevel="0" collapsed="false">
      <c r="A163" s="50"/>
      <c r="B163" s="50"/>
      <c r="D163" s="50" t="str">
        <f aca="false">IF(C163="","",IFERROR(INDEX(TB!$B$2:$B$130,MATCH(C163,TB!$A$2:$A$130,0)),"Code not in TB"))</f>
        <v/>
      </c>
      <c r="E163" s="50"/>
      <c r="F163" s="50"/>
      <c r="G163" s="50"/>
      <c r="H163" s="50" t="str">
        <f aca="false">IF(B163="","",COUNTIF('Revenue Ledger'!$S$2:$S$4500,B163)+COUNTIF('COGS Ledger'!$S$2:$S$400,B163)+COUNTIF('Expense Ledger'!$S$2:$S$800,B163))</f>
        <v/>
      </c>
    </row>
    <row r="164" customFormat="false" ht="15" hidden="false" customHeight="false" outlineLevel="0" collapsed="false">
      <c r="A164" s="50"/>
      <c r="B164" s="50"/>
      <c r="D164" s="50" t="str">
        <f aca="false">IF(C164="","",IFERROR(INDEX(TB!$B$2:$B$130,MATCH(C164,TB!$A$2:$A$130,0)),"Code not in TB"))</f>
        <v/>
      </c>
      <c r="E164" s="50"/>
      <c r="F164" s="50"/>
      <c r="G164" s="50"/>
      <c r="H164" s="50" t="str">
        <f aca="false">IF(B164="","",COUNTIF('Revenue Ledger'!$S$2:$S$4500,B164)+COUNTIF('COGS Ledger'!$S$2:$S$400,B164)+COUNTIF('Expense Ledger'!$S$2:$S$800,B164))</f>
        <v/>
      </c>
    </row>
    <row r="165" customFormat="false" ht="15" hidden="false" customHeight="false" outlineLevel="0" collapsed="false">
      <c r="A165" s="50"/>
      <c r="B165" s="50"/>
      <c r="D165" s="50" t="str">
        <f aca="false">IF(C165="","",IFERROR(INDEX(TB!$B$2:$B$130,MATCH(C165,TB!$A$2:$A$130,0)),"Code not in TB"))</f>
        <v/>
      </c>
      <c r="E165" s="50"/>
      <c r="F165" s="50"/>
      <c r="G165" s="50"/>
      <c r="H165" s="50" t="str">
        <f aca="false">IF(B165="","",COUNTIF('Revenue Ledger'!$S$2:$S$4500,B165)+COUNTIF('COGS Ledger'!$S$2:$S$400,B165)+COUNTIF('Expense Ledger'!$S$2:$S$800,B165))</f>
        <v/>
      </c>
    </row>
    <row r="166" customFormat="false" ht="15" hidden="false" customHeight="false" outlineLevel="0" collapsed="false">
      <c r="A166" s="50"/>
      <c r="B166" s="50"/>
      <c r="D166" s="50" t="str">
        <f aca="false">IF(C166="","",IFERROR(INDEX(TB!$B$2:$B$130,MATCH(C166,TB!$A$2:$A$130,0)),"Code not in TB"))</f>
        <v/>
      </c>
      <c r="E166" s="50"/>
      <c r="F166" s="50"/>
      <c r="G166" s="50"/>
      <c r="H166" s="50" t="str">
        <f aca="false">IF(B166="","",COUNTIF('Revenue Ledger'!$S$2:$S$4500,B166)+COUNTIF('COGS Ledger'!$S$2:$S$400,B166)+COUNTIF('Expense Ledger'!$S$2:$S$800,B166))</f>
        <v/>
      </c>
    </row>
    <row r="167" customFormat="false" ht="15" hidden="false" customHeight="false" outlineLevel="0" collapsed="false">
      <c r="A167" s="50"/>
      <c r="B167" s="50"/>
      <c r="D167" s="50" t="str">
        <f aca="false">IF(C167="","",IFERROR(INDEX(TB!$B$2:$B$130,MATCH(C167,TB!$A$2:$A$130,0)),"Code not in TB"))</f>
        <v/>
      </c>
      <c r="E167" s="50"/>
      <c r="F167" s="50"/>
      <c r="G167" s="50"/>
      <c r="H167" s="50" t="str">
        <f aca="false">IF(B167="","",COUNTIF('Revenue Ledger'!$S$2:$S$4500,B167)+COUNTIF('COGS Ledger'!$S$2:$S$400,B167)+COUNTIF('Expense Ledger'!$S$2:$S$800,B167))</f>
        <v/>
      </c>
    </row>
    <row r="168" customFormat="false" ht="15" hidden="false" customHeight="false" outlineLevel="0" collapsed="false">
      <c r="A168" s="50"/>
      <c r="B168" s="50"/>
      <c r="D168" s="50" t="str">
        <f aca="false">IF(C168="","",IFERROR(INDEX(TB!$B$2:$B$130,MATCH(C168,TB!$A$2:$A$130,0)),"Code not in TB"))</f>
        <v/>
      </c>
      <c r="E168" s="50"/>
      <c r="F168" s="50"/>
      <c r="G168" s="50"/>
      <c r="H168" s="50" t="str">
        <f aca="false">IF(B168="","",COUNTIF('Revenue Ledger'!$S$2:$S$4500,B168)+COUNTIF('COGS Ledger'!$S$2:$S$400,B168)+COUNTIF('Expense Ledger'!$S$2:$S$800,B168))</f>
        <v/>
      </c>
    </row>
    <row r="169" customFormat="false" ht="15" hidden="false" customHeight="false" outlineLevel="0" collapsed="false">
      <c r="A169" s="50"/>
      <c r="B169" s="50"/>
      <c r="D169" s="50" t="str">
        <f aca="false">IF(C169="","",IFERROR(INDEX(TB!$B$2:$B$130,MATCH(C169,TB!$A$2:$A$130,0)),"Code not in TB"))</f>
        <v/>
      </c>
      <c r="E169" s="50"/>
      <c r="F169" s="50"/>
      <c r="G169" s="50"/>
      <c r="H169" s="50" t="str">
        <f aca="false">IF(B169="","",COUNTIF('Revenue Ledger'!$S$2:$S$4500,B169)+COUNTIF('COGS Ledger'!$S$2:$S$400,B169)+COUNTIF('Expense Ledger'!$S$2:$S$800,B169))</f>
        <v/>
      </c>
    </row>
    <row r="170" customFormat="false" ht="15" hidden="false" customHeight="false" outlineLevel="0" collapsed="false">
      <c r="A170" s="50"/>
      <c r="B170" s="50"/>
      <c r="D170" s="50" t="str">
        <f aca="false">IF(C170="","",IFERROR(INDEX(TB!$B$2:$B$130,MATCH(C170,TB!$A$2:$A$130,0)),"Code not in TB"))</f>
        <v/>
      </c>
      <c r="E170" s="50"/>
      <c r="F170" s="50"/>
      <c r="G170" s="50"/>
      <c r="H170" s="50" t="str">
        <f aca="false">IF(B170="","",COUNTIF('Revenue Ledger'!$S$2:$S$4500,B170)+COUNTIF('COGS Ledger'!$S$2:$S$400,B170)+COUNTIF('Expense Ledger'!$S$2:$S$800,B170))</f>
        <v/>
      </c>
    </row>
    <row r="171" customFormat="false" ht="15" hidden="false" customHeight="false" outlineLevel="0" collapsed="false">
      <c r="A171" s="50"/>
      <c r="B171" s="50"/>
      <c r="D171" s="50" t="str">
        <f aca="false">IF(C171="","",IFERROR(INDEX(TB!$B$2:$B$130,MATCH(C171,TB!$A$2:$A$130,0)),"Code not in TB"))</f>
        <v/>
      </c>
      <c r="E171" s="50"/>
      <c r="F171" s="50"/>
      <c r="G171" s="50"/>
      <c r="H171" s="50" t="str">
        <f aca="false">IF(B171="","",COUNTIF('Revenue Ledger'!$S$2:$S$4500,B171)+COUNTIF('COGS Ledger'!$S$2:$S$400,B171)+COUNTIF('Expense Ledger'!$S$2:$S$800,B171))</f>
        <v/>
      </c>
    </row>
    <row r="172" customFormat="false" ht="15" hidden="false" customHeight="false" outlineLevel="0" collapsed="false">
      <c r="A172" s="50"/>
      <c r="B172" s="50"/>
      <c r="D172" s="50" t="str">
        <f aca="false">IF(C172="","",IFERROR(INDEX(TB!$B$2:$B$130,MATCH(C172,TB!$A$2:$A$130,0)),"Code not in TB"))</f>
        <v/>
      </c>
      <c r="E172" s="50"/>
      <c r="F172" s="50"/>
      <c r="G172" s="50"/>
      <c r="H172" s="50" t="str">
        <f aca="false">IF(B172="","",COUNTIF('Revenue Ledger'!$S$2:$S$4500,B172)+COUNTIF('COGS Ledger'!$S$2:$S$400,B172)+COUNTIF('Expense Ledger'!$S$2:$S$800,B172))</f>
        <v/>
      </c>
    </row>
    <row r="173" customFormat="false" ht="15" hidden="false" customHeight="false" outlineLevel="0" collapsed="false">
      <c r="A173" s="50"/>
      <c r="B173" s="50"/>
      <c r="D173" s="50" t="str">
        <f aca="false">IF(C173="","",IFERROR(INDEX(TB!$B$2:$B$130,MATCH(C173,TB!$A$2:$A$130,0)),"Code not in TB"))</f>
        <v/>
      </c>
      <c r="E173" s="50"/>
      <c r="F173" s="50"/>
      <c r="G173" s="50"/>
      <c r="H173" s="50" t="str">
        <f aca="false">IF(B173="","",COUNTIF('Revenue Ledger'!$S$2:$S$4500,B173)+COUNTIF('COGS Ledger'!$S$2:$S$400,B173)+COUNTIF('Expense Ledger'!$S$2:$S$800,B173))</f>
        <v/>
      </c>
    </row>
    <row r="174" customFormat="false" ht="15" hidden="false" customHeight="false" outlineLevel="0" collapsed="false">
      <c r="A174" s="50"/>
      <c r="B174" s="50"/>
      <c r="D174" s="50" t="str">
        <f aca="false">IF(C174="","",IFERROR(INDEX(TB!$B$2:$B$130,MATCH(C174,TB!$A$2:$A$130,0)),"Code not in TB"))</f>
        <v/>
      </c>
      <c r="E174" s="50"/>
      <c r="F174" s="50"/>
      <c r="G174" s="50"/>
      <c r="H174" s="50" t="str">
        <f aca="false">IF(B174="","",COUNTIF('Revenue Ledger'!$S$2:$S$4500,B174)+COUNTIF('COGS Ledger'!$S$2:$S$400,B174)+COUNTIF('Expense Ledger'!$S$2:$S$800,B174))</f>
        <v/>
      </c>
    </row>
    <row r="175" customFormat="false" ht="15" hidden="false" customHeight="false" outlineLevel="0" collapsed="false">
      <c r="A175" s="50"/>
      <c r="B175" s="50"/>
      <c r="D175" s="50" t="str">
        <f aca="false">IF(C175="","",IFERROR(INDEX(TB!$B$2:$B$130,MATCH(C175,TB!$A$2:$A$130,0)),"Code not in TB"))</f>
        <v/>
      </c>
      <c r="E175" s="50"/>
      <c r="F175" s="50"/>
      <c r="G175" s="50"/>
      <c r="H175" s="50" t="str">
        <f aca="false">IF(B175="","",COUNTIF('Revenue Ledger'!$S$2:$S$4500,B175)+COUNTIF('COGS Ledger'!$S$2:$S$400,B175)+COUNTIF('Expense Ledger'!$S$2:$S$800,B175))</f>
        <v/>
      </c>
    </row>
    <row r="176" customFormat="false" ht="15" hidden="false" customHeight="false" outlineLevel="0" collapsed="false">
      <c r="A176" s="50"/>
      <c r="B176" s="50"/>
      <c r="D176" s="50" t="str">
        <f aca="false">IF(C176="","",IFERROR(INDEX(TB!$B$2:$B$130,MATCH(C176,TB!$A$2:$A$130,0)),"Code not in TB"))</f>
        <v/>
      </c>
      <c r="E176" s="50"/>
      <c r="F176" s="50"/>
      <c r="G176" s="50"/>
      <c r="H176" s="50" t="str">
        <f aca="false">IF(B176="","",COUNTIF('Revenue Ledger'!$S$2:$S$4500,B176)+COUNTIF('COGS Ledger'!$S$2:$S$400,B176)+COUNTIF('Expense Ledger'!$S$2:$S$800,B176))</f>
        <v/>
      </c>
    </row>
    <row r="177" customFormat="false" ht="15" hidden="false" customHeight="false" outlineLevel="0" collapsed="false">
      <c r="A177" s="50"/>
      <c r="B177" s="50"/>
      <c r="D177" s="50" t="str">
        <f aca="false">IF(C177="","",IFERROR(INDEX(TB!$B$2:$B$130,MATCH(C177,TB!$A$2:$A$130,0)),"Code not in TB"))</f>
        <v/>
      </c>
      <c r="E177" s="50"/>
      <c r="F177" s="50"/>
      <c r="G177" s="50"/>
      <c r="H177" s="50" t="str">
        <f aca="false">IF(B177="","",COUNTIF('Revenue Ledger'!$S$2:$S$4500,B177)+COUNTIF('COGS Ledger'!$S$2:$S$400,B177)+COUNTIF('Expense Ledger'!$S$2:$S$800,B177))</f>
        <v/>
      </c>
    </row>
    <row r="178" customFormat="false" ht="15" hidden="false" customHeight="false" outlineLevel="0" collapsed="false">
      <c r="A178" s="50"/>
      <c r="B178" s="50"/>
      <c r="D178" s="50" t="str">
        <f aca="false">IF(C178="","",IFERROR(INDEX(TB!$B$2:$B$130,MATCH(C178,TB!$A$2:$A$130,0)),"Code not in TB"))</f>
        <v/>
      </c>
      <c r="E178" s="50"/>
      <c r="F178" s="50"/>
      <c r="G178" s="50"/>
      <c r="H178" s="50" t="str">
        <f aca="false">IF(B178="","",COUNTIF('Revenue Ledger'!$S$2:$S$4500,B178)+COUNTIF('COGS Ledger'!$S$2:$S$400,B178)+COUNTIF('Expense Ledger'!$S$2:$S$800,B178))</f>
        <v/>
      </c>
    </row>
    <row r="179" customFormat="false" ht="15" hidden="false" customHeight="false" outlineLevel="0" collapsed="false">
      <c r="A179" s="50"/>
      <c r="B179" s="50"/>
      <c r="D179" s="50" t="str">
        <f aca="false">IF(C179="","",IFERROR(INDEX(TB!$B$2:$B$130,MATCH(C179,TB!$A$2:$A$130,0)),"Code not in TB"))</f>
        <v/>
      </c>
      <c r="E179" s="50"/>
      <c r="F179" s="50"/>
      <c r="G179" s="50"/>
      <c r="H179" s="50" t="str">
        <f aca="false">IF(B179="","",COUNTIF('Revenue Ledger'!$S$2:$S$4500,B179)+COUNTIF('COGS Ledger'!$S$2:$S$400,B179)+COUNTIF('Expense Ledger'!$S$2:$S$800,B179))</f>
        <v/>
      </c>
    </row>
    <row r="180" customFormat="false" ht="15" hidden="false" customHeight="false" outlineLevel="0" collapsed="false">
      <c r="A180" s="50"/>
      <c r="B180" s="50"/>
      <c r="D180" s="50" t="str">
        <f aca="false">IF(C180="","",IFERROR(INDEX(TB!$B$2:$B$130,MATCH(C180,TB!$A$2:$A$130,0)),"Code not in TB"))</f>
        <v/>
      </c>
      <c r="E180" s="50"/>
      <c r="F180" s="50"/>
      <c r="G180" s="50"/>
      <c r="H180" s="50" t="str">
        <f aca="false">IF(B180="","",COUNTIF('Revenue Ledger'!$S$2:$S$4500,B180)+COUNTIF('COGS Ledger'!$S$2:$S$400,B180)+COUNTIF('Expense Ledger'!$S$2:$S$800,B180))</f>
        <v/>
      </c>
    </row>
    <row r="181" customFormat="false" ht="15" hidden="false" customHeight="false" outlineLevel="0" collapsed="false">
      <c r="A181" s="50"/>
      <c r="B181" s="50"/>
      <c r="D181" s="50" t="str">
        <f aca="false">IF(C181="","",IFERROR(INDEX(TB!$B$2:$B$130,MATCH(C181,TB!$A$2:$A$130,0)),"Code not in TB"))</f>
        <v/>
      </c>
      <c r="E181" s="50"/>
      <c r="F181" s="50"/>
      <c r="G181" s="50"/>
      <c r="H181" s="50" t="str">
        <f aca="false">IF(B181="","",COUNTIF('Revenue Ledger'!$S$2:$S$4500,B181)+COUNTIF('COGS Ledger'!$S$2:$S$400,B181)+COUNTIF('Expense Ledger'!$S$2:$S$800,B181))</f>
        <v/>
      </c>
    </row>
    <row r="182" customFormat="false" ht="15" hidden="false" customHeight="false" outlineLevel="0" collapsed="false">
      <c r="A182" s="50"/>
      <c r="B182" s="50"/>
      <c r="D182" s="50" t="str">
        <f aca="false">IF(C182="","",IFERROR(INDEX(TB!$B$2:$B$130,MATCH(C182,TB!$A$2:$A$130,0)),"Code not in TB"))</f>
        <v/>
      </c>
      <c r="E182" s="50"/>
      <c r="F182" s="50"/>
      <c r="G182" s="50"/>
      <c r="H182" s="50" t="str">
        <f aca="false">IF(B182="","",COUNTIF('Revenue Ledger'!$S$2:$S$4500,B182)+COUNTIF('COGS Ledger'!$S$2:$S$400,B182)+COUNTIF('Expense Ledger'!$S$2:$S$800,B182))</f>
        <v/>
      </c>
    </row>
    <row r="183" customFormat="false" ht="15" hidden="false" customHeight="false" outlineLevel="0" collapsed="false">
      <c r="A183" s="50"/>
      <c r="B183" s="50"/>
      <c r="D183" s="50" t="str">
        <f aca="false">IF(C183="","",IFERROR(INDEX(TB!$B$2:$B$130,MATCH(C183,TB!$A$2:$A$130,0)),"Code not in TB"))</f>
        <v/>
      </c>
      <c r="E183" s="50"/>
      <c r="F183" s="50"/>
      <c r="G183" s="50"/>
      <c r="H183" s="50" t="str">
        <f aca="false">IF(B183="","",COUNTIF('Revenue Ledger'!$S$2:$S$4500,B183)+COUNTIF('COGS Ledger'!$S$2:$S$400,B183)+COUNTIF('Expense Ledger'!$S$2:$S$800,B183))</f>
        <v/>
      </c>
    </row>
    <row r="184" customFormat="false" ht="15" hidden="false" customHeight="false" outlineLevel="0" collapsed="false">
      <c r="A184" s="50"/>
      <c r="B184" s="50"/>
      <c r="D184" s="50" t="str">
        <f aca="false">IF(C184="","",IFERROR(INDEX(TB!$B$2:$B$130,MATCH(C184,TB!$A$2:$A$130,0)),"Code not in TB"))</f>
        <v/>
      </c>
      <c r="E184" s="50"/>
      <c r="F184" s="50"/>
      <c r="G184" s="50"/>
      <c r="H184" s="50" t="str">
        <f aca="false">IF(B184="","",COUNTIF('Revenue Ledger'!$S$2:$S$4500,B184)+COUNTIF('COGS Ledger'!$S$2:$S$400,B184)+COUNTIF('Expense Ledger'!$S$2:$S$800,B184))</f>
        <v/>
      </c>
    </row>
    <row r="185" customFormat="false" ht="15" hidden="false" customHeight="false" outlineLevel="0" collapsed="false">
      <c r="A185" s="50"/>
      <c r="B185" s="50"/>
      <c r="D185" s="50" t="str">
        <f aca="false">IF(C185="","",IFERROR(INDEX(TB!$B$2:$B$130,MATCH(C185,TB!$A$2:$A$130,0)),"Code not in TB"))</f>
        <v/>
      </c>
      <c r="E185" s="50"/>
      <c r="F185" s="50"/>
      <c r="G185" s="50"/>
      <c r="H185" s="50" t="str">
        <f aca="false">IF(B185="","",COUNTIF('Revenue Ledger'!$S$2:$S$4500,B185)+COUNTIF('COGS Ledger'!$S$2:$S$400,B185)+COUNTIF('Expense Ledger'!$S$2:$S$800,B185))</f>
        <v/>
      </c>
    </row>
    <row r="186" customFormat="false" ht="15" hidden="false" customHeight="false" outlineLevel="0" collapsed="false">
      <c r="A186" s="50"/>
      <c r="B186" s="50"/>
      <c r="D186" s="50" t="str">
        <f aca="false">IF(C186="","",IFERROR(INDEX(TB!$B$2:$B$130,MATCH(C186,TB!$A$2:$A$130,0)),"Code not in TB"))</f>
        <v/>
      </c>
      <c r="E186" s="50"/>
      <c r="F186" s="50"/>
      <c r="G186" s="50"/>
      <c r="H186" s="50" t="str">
        <f aca="false">IF(B186="","",COUNTIF('Revenue Ledger'!$S$2:$S$4500,B186)+COUNTIF('COGS Ledger'!$S$2:$S$400,B186)+COUNTIF('Expense Ledger'!$S$2:$S$800,B186))</f>
        <v/>
      </c>
    </row>
    <row r="187" customFormat="false" ht="15" hidden="false" customHeight="false" outlineLevel="0" collapsed="false">
      <c r="A187" s="50"/>
      <c r="B187" s="50"/>
      <c r="D187" s="50" t="str">
        <f aca="false">IF(C187="","",IFERROR(INDEX(TB!$B$2:$B$130,MATCH(C187,TB!$A$2:$A$130,0)),"Code not in TB"))</f>
        <v/>
      </c>
      <c r="E187" s="50"/>
      <c r="F187" s="50"/>
      <c r="G187" s="50"/>
      <c r="H187" s="50" t="str">
        <f aca="false">IF(B187="","",COUNTIF('Revenue Ledger'!$S$2:$S$4500,B187)+COUNTIF('COGS Ledger'!$S$2:$S$400,B187)+COUNTIF('Expense Ledger'!$S$2:$S$800,B187))</f>
        <v/>
      </c>
    </row>
    <row r="188" customFormat="false" ht="15" hidden="false" customHeight="false" outlineLevel="0" collapsed="false">
      <c r="A188" s="50"/>
      <c r="B188" s="50"/>
      <c r="D188" s="50" t="str">
        <f aca="false">IF(C188="","",IFERROR(INDEX(TB!$B$2:$B$130,MATCH(C188,TB!$A$2:$A$130,0)),"Code not in TB"))</f>
        <v/>
      </c>
      <c r="E188" s="50"/>
      <c r="F188" s="50"/>
      <c r="G188" s="50"/>
      <c r="H188" s="50" t="str">
        <f aca="false">IF(B188="","",COUNTIF('Revenue Ledger'!$S$2:$S$4500,B188)+COUNTIF('COGS Ledger'!$S$2:$S$400,B188)+COUNTIF('Expense Ledger'!$S$2:$S$800,B188))</f>
        <v/>
      </c>
    </row>
    <row r="189" customFormat="false" ht="15" hidden="false" customHeight="false" outlineLevel="0" collapsed="false">
      <c r="A189" s="50"/>
      <c r="B189" s="50"/>
      <c r="D189" s="50" t="str">
        <f aca="false">IF(C189="","",IFERROR(INDEX(TB!$B$2:$B$130,MATCH(C189,TB!$A$2:$A$130,0)),"Code not in TB"))</f>
        <v/>
      </c>
      <c r="E189" s="50"/>
      <c r="F189" s="50"/>
      <c r="G189" s="50"/>
      <c r="H189" s="50" t="str">
        <f aca="false">IF(B189="","",COUNTIF('Revenue Ledger'!$S$2:$S$4500,B189)+COUNTIF('COGS Ledger'!$S$2:$S$400,B189)+COUNTIF('Expense Ledger'!$S$2:$S$800,B189))</f>
        <v/>
      </c>
    </row>
    <row r="190" customFormat="false" ht="15" hidden="false" customHeight="false" outlineLevel="0" collapsed="false">
      <c r="A190" s="50"/>
      <c r="B190" s="50"/>
      <c r="D190" s="50" t="str">
        <f aca="false">IF(C190="","",IFERROR(INDEX(TB!$B$2:$B$130,MATCH(C190,TB!$A$2:$A$130,0)),"Code not in TB"))</f>
        <v/>
      </c>
      <c r="E190" s="50"/>
      <c r="F190" s="50"/>
      <c r="G190" s="50"/>
      <c r="H190" s="50" t="str">
        <f aca="false">IF(B190="","",COUNTIF('Revenue Ledger'!$S$2:$S$4500,B190)+COUNTIF('COGS Ledger'!$S$2:$S$400,B190)+COUNTIF('Expense Ledger'!$S$2:$S$800,B190))</f>
        <v/>
      </c>
    </row>
    <row r="191" customFormat="false" ht="15" hidden="false" customHeight="false" outlineLevel="0" collapsed="false">
      <c r="A191" s="50"/>
      <c r="B191" s="50"/>
      <c r="D191" s="50" t="str">
        <f aca="false">IF(C191="","",IFERROR(INDEX(TB!$B$2:$B$130,MATCH(C191,TB!$A$2:$A$130,0)),"Code not in TB"))</f>
        <v/>
      </c>
      <c r="E191" s="50"/>
      <c r="F191" s="50"/>
      <c r="G191" s="50"/>
      <c r="H191" s="50" t="str">
        <f aca="false">IF(B191="","",COUNTIF('Revenue Ledger'!$S$2:$S$4500,B191)+COUNTIF('COGS Ledger'!$S$2:$S$400,B191)+COUNTIF('Expense Ledger'!$S$2:$S$800,B191))</f>
        <v/>
      </c>
    </row>
    <row r="192" customFormat="false" ht="15" hidden="false" customHeight="false" outlineLevel="0" collapsed="false">
      <c r="A192" s="50"/>
      <c r="B192" s="50"/>
      <c r="D192" s="50" t="str">
        <f aca="false">IF(C192="","",IFERROR(INDEX(TB!$B$2:$B$130,MATCH(C192,TB!$A$2:$A$130,0)),"Code not in TB"))</f>
        <v/>
      </c>
      <c r="E192" s="50"/>
      <c r="F192" s="50"/>
      <c r="G192" s="50"/>
      <c r="H192" s="50" t="str">
        <f aca="false">IF(B192="","",COUNTIF('Revenue Ledger'!$S$2:$S$4500,B192)+COUNTIF('COGS Ledger'!$S$2:$S$400,B192)+COUNTIF('Expense Ledger'!$S$2:$S$800,B192))</f>
        <v/>
      </c>
    </row>
    <row r="193" customFormat="false" ht="15" hidden="false" customHeight="false" outlineLevel="0" collapsed="false">
      <c r="A193" s="50"/>
      <c r="B193" s="50"/>
      <c r="D193" s="50" t="str">
        <f aca="false">IF(C193="","",IFERROR(INDEX(TB!$B$2:$B$130,MATCH(C193,TB!$A$2:$A$130,0)),"Code not in TB"))</f>
        <v/>
      </c>
      <c r="E193" s="50"/>
      <c r="F193" s="50"/>
      <c r="G193" s="50"/>
      <c r="H193" s="50" t="str">
        <f aca="false">IF(B193="","",COUNTIF('Revenue Ledger'!$S$2:$S$4500,B193)+COUNTIF('COGS Ledger'!$S$2:$S$400,B193)+COUNTIF('Expense Ledger'!$S$2:$S$800,B193))</f>
        <v/>
      </c>
    </row>
    <row r="194" customFormat="false" ht="15" hidden="false" customHeight="false" outlineLevel="0" collapsed="false">
      <c r="A194" s="50"/>
      <c r="B194" s="50"/>
      <c r="D194" s="50" t="str">
        <f aca="false">IF(C194="","",IFERROR(INDEX(TB!$B$2:$B$130,MATCH(C194,TB!$A$2:$A$130,0)),"Code not in TB"))</f>
        <v/>
      </c>
      <c r="E194" s="50"/>
      <c r="F194" s="50"/>
      <c r="G194" s="50"/>
      <c r="H194" s="50" t="str">
        <f aca="false">IF(B194="","",COUNTIF('Revenue Ledger'!$S$2:$S$4500,B194)+COUNTIF('COGS Ledger'!$S$2:$S$400,B194)+COUNTIF('Expense Ledger'!$S$2:$S$800,B194))</f>
        <v/>
      </c>
    </row>
    <row r="195" customFormat="false" ht="15" hidden="false" customHeight="false" outlineLevel="0" collapsed="false">
      <c r="A195" s="50"/>
      <c r="B195" s="50"/>
      <c r="D195" s="50" t="str">
        <f aca="false">IF(C195="","",IFERROR(INDEX(TB!$B$2:$B$130,MATCH(C195,TB!$A$2:$A$130,0)),"Code not in TB"))</f>
        <v/>
      </c>
      <c r="E195" s="50"/>
      <c r="F195" s="50"/>
      <c r="G195" s="50"/>
      <c r="H195" s="50" t="str">
        <f aca="false">IF(B195="","",COUNTIF('Revenue Ledger'!$S$2:$S$4500,B195)+COUNTIF('COGS Ledger'!$S$2:$S$400,B195)+COUNTIF('Expense Ledger'!$S$2:$S$800,B195))</f>
        <v/>
      </c>
    </row>
    <row r="196" customFormat="false" ht="15" hidden="false" customHeight="false" outlineLevel="0" collapsed="false">
      <c r="A196" s="50"/>
      <c r="B196" s="50"/>
      <c r="D196" s="50" t="str">
        <f aca="false">IF(C196="","",IFERROR(INDEX(TB!$B$2:$B$130,MATCH(C196,TB!$A$2:$A$130,0)),"Code not in TB"))</f>
        <v/>
      </c>
      <c r="E196" s="50"/>
      <c r="F196" s="50"/>
      <c r="G196" s="50"/>
      <c r="H196" s="50" t="str">
        <f aca="false">IF(B196="","",COUNTIF('Revenue Ledger'!$S$2:$S$4500,B196)+COUNTIF('COGS Ledger'!$S$2:$S$400,B196)+COUNTIF('Expense Ledger'!$S$2:$S$800,B196))</f>
        <v/>
      </c>
    </row>
    <row r="197" customFormat="false" ht="15" hidden="false" customHeight="false" outlineLevel="0" collapsed="false">
      <c r="A197" s="50"/>
      <c r="B197" s="50"/>
      <c r="D197" s="50" t="str">
        <f aca="false">IF(C197="","",IFERROR(INDEX(TB!$B$2:$B$130,MATCH(C197,TB!$A$2:$A$130,0)),"Code not in TB"))</f>
        <v/>
      </c>
      <c r="E197" s="50"/>
      <c r="F197" s="50"/>
      <c r="G197" s="50"/>
      <c r="H197" s="50" t="str">
        <f aca="false">IF(B197="","",COUNTIF('Revenue Ledger'!$S$2:$S$4500,B197)+COUNTIF('COGS Ledger'!$S$2:$S$400,B197)+COUNTIF('Expense Ledger'!$S$2:$S$800,B197))</f>
        <v/>
      </c>
    </row>
    <row r="198" customFormat="false" ht="15" hidden="false" customHeight="false" outlineLevel="0" collapsed="false">
      <c r="A198" s="50"/>
      <c r="B198" s="50"/>
      <c r="D198" s="50" t="str">
        <f aca="false">IF(C198="","",IFERROR(INDEX(TB!$B$2:$B$130,MATCH(C198,TB!$A$2:$A$130,0)),"Code not in TB"))</f>
        <v/>
      </c>
      <c r="E198" s="50"/>
      <c r="F198" s="50"/>
      <c r="G198" s="50"/>
      <c r="H198" s="50" t="str">
        <f aca="false">IF(B198="","",COUNTIF('Revenue Ledger'!$S$2:$S$4500,B198)+COUNTIF('COGS Ledger'!$S$2:$S$400,B198)+COUNTIF('Expense Ledger'!$S$2:$S$800,B198))</f>
        <v/>
      </c>
    </row>
    <row r="199" customFormat="false" ht="15" hidden="false" customHeight="false" outlineLevel="0" collapsed="false">
      <c r="A199" s="50"/>
      <c r="B199" s="50"/>
      <c r="D199" s="50" t="str">
        <f aca="false">IF(C199="","",IFERROR(INDEX(TB!$B$2:$B$130,MATCH(C199,TB!$A$2:$A$130,0)),"Code not in TB"))</f>
        <v/>
      </c>
      <c r="E199" s="50"/>
      <c r="F199" s="50"/>
      <c r="G199" s="50"/>
      <c r="H199" s="50" t="str">
        <f aca="false">IF(B199="","",COUNTIF('Revenue Ledger'!$S$2:$S$4500,B199)+COUNTIF('COGS Ledger'!$S$2:$S$400,B199)+COUNTIF('Expense Ledger'!$S$2:$S$800,B199))</f>
        <v/>
      </c>
    </row>
    <row r="200" customFormat="false" ht="15" hidden="false" customHeight="false" outlineLevel="0" collapsed="false">
      <c r="A200" s="50"/>
      <c r="B200" s="50"/>
      <c r="D200" s="50" t="str">
        <f aca="false">IF(C200="","",IFERROR(INDEX(TB!$B$2:$B$130,MATCH(C200,TB!$A$2:$A$130,0)),"Code not in TB"))</f>
        <v/>
      </c>
      <c r="E200" s="50"/>
      <c r="F200" s="50"/>
      <c r="G200" s="50"/>
      <c r="H200" s="50" t="str">
        <f aca="false">IF(B200="","",COUNTIF('Revenue Ledger'!$S$2:$S$4500,B200)+COUNTIF('COGS Ledger'!$S$2:$S$400,B200)+COUNTIF('Expense Ledger'!$S$2:$S$800,B200))</f>
        <v/>
      </c>
    </row>
    <row r="201" customFormat="false" ht="15" hidden="false" customHeight="false" outlineLevel="0" collapsed="false">
      <c r="A201" s="50"/>
      <c r="B201" s="50"/>
      <c r="D201" s="50" t="str">
        <f aca="false">IF(C201="","",IFERROR(INDEX(TB!$B$2:$B$130,MATCH(C201,TB!$A$2:$A$130,0)),"Code not in TB"))</f>
        <v/>
      </c>
      <c r="E201" s="50"/>
      <c r="F201" s="50"/>
      <c r="G201" s="50"/>
      <c r="H201" s="50" t="str">
        <f aca="false">IF(B201="","",COUNTIF('Revenue Ledger'!$S$2:$S$4500,B201)+COUNTIF('COGS Ledger'!$S$2:$S$400,B201)+COUNTIF('Expense Ledger'!$S$2:$S$800,B201))</f>
        <v/>
      </c>
    </row>
    <row r="202" customFormat="false" ht="15" hidden="false" customHeight="false" outlineLevel="0" collapsed="false">
      <c r="A202" s="50"/>
      <c r="B202" s="50"/>
      <c r="D202" s="50" t="str">
        <f aca="false">IF(C202="","",IFERROR(INDEX(TB!$B$2:$B$130,MATCH(C202,TB!$A$2:$A$130,0)),"Code not in TB"))</f>
        <v/>
      </c>
      <c r="E202" s="50"/>
      <c r="F202" s="50"/>
      <c r="G202" s="50"/>
      <c r="H202" s="50" t="str">
        <f aca="false">IF(B202="","",COUNTIF('Revenue Ledger'!$S$2:$S$4500,B202)+COUNTIF('COGS Ledger'!$S$2:$S$400,B202)+COUNTIF('Expense Ledger'!$S$2:$S$800,B202))</f>
        <v/>
      </c>
    </row>
    <row r="203" customFormat="false" ht="15" hidden="false" customHeight="false" outlineLevel="0" collapsed="false">
      <c r="A203" s="50"/>
      <c r="B203" s="50"/>
      <c r="D203" s="50" t="str">
        <f aca="false">IF(C203="","",IFERROR(INDEX(TB!$B$2:$B$130,MATCH(C203,TB!$A$2:$A$130,0)),"Code not in TB"))</f>
        <v/>
      </c>
      <c r="E203" s="50"/>
      <c r="F203" s="50"/>
      <c r="G203" s="50"/>
      <c r="H203" s="50" t="str">
        <f aca="false">IF(B203="","",COUNTIF('Revenue Ledger'!$S$2:$S$4500,B203)+COUNTIF('COGS Ledger'!$S$2:$S$400,B203)+COUNTIF('Expense Ledger'!$S$2:$S$800,B203))</f>
        <v/>
      </c>
    </row>
    <row r="204" customFormat="false" ht="15" hidden="false" customHeight="false" outlineLevel="0" collapsed="false">
      <c r="A204" s="50"/>
      <c r="B204" s="50"/>
      <c r="D204" s="50" t="str">
        <f aca="false">IF(C204="","",IFERROR(INDEX(TB!$B$2:$B$130,MATCH(C204,TB!$A$2:$A$130,0)),"Code not in TB"))</f>
        <v/>
      </c>
      <c r="E204" s="50"/>
      <c r="F204" s="50"/>
      <c r="G204" s="50"/>
      <c r="H204" s="50" t="str">
        <f aca="false">IF(B204="","",COUNTIF('Revenue Ledger'!$S$2:$S$4500,B204)+COUNTIF('COGS Ledger'!$S$2:$S$400,B204)+COUNTIF('Expense Ledger'!$S$2:$S$800,B204))</f>
        <v/>
      </c>
    </row>
    <row r="205" customFormat="false" ht="15" hidden="false" customHeight="false" outlineLevel="0" collapsed="false">
      <c r="A205" s="50"/>
      <c r="B205" s="50"/>
      <c r="D205" s="50" t="str">
        <f aca="false">IF(C205="","",IFERROR(INDEX(TB!$B$2:$B$130,MATCH(C205,TB!$A$2:$A$130,0)),"Code not in TB"))</f>
        <v/>
      </c>
      <c r="E205" s="50"/>
      <c r="F205" s="50"/>
      <c r="G205" s="50"/>
      <c r="H205" s="50" t="str">
        <f aca="false">IF(B205="","",COUNTIF('Revenue Ledger'!$S$2:$S$4500,B205)+COUNTIF('COGS Ledger'!$S$2:$S$400,B205)+COUNTIF('Expense Ledger'!$S$2:$S$800,B205))</f>
        <v/>
      </c>
    </row>
  </sheetData>
  <conditionalFormatting sqref="A6:H205">
    <cfRule type="expression" priority="2" aboveAverage="0" equalAverage="0" bottom="0" percent="0" rank="0" text="" dxfId="8">
      <formula>LEFT($F6,8)="Proposed"</formula>
    </cfRule>
    <cfRule type="expression" priority="3" aboveAverage="0" equalAverage="0" bottom="0" percent="0" rank="0" text="" dxfId="9">
      <formula>LEFT($F6,5)="No TB"</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S4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3" min="2" style="0" width="11"/>
    <col collapsed="false" customWidth="true" hidden="false" outlineLevel="0" max="4" min="4" style="0" width="32"/>
    <col collapsed="false" customWidth="true" hidden="false" outlineLevel="0" max="5" min="5" style="0" width="22"/>
    <col collapsed="false" customWidth="true" hidden="false" outlineLevel="0" max="6" min="6" style="0" width="60"/>
    <col collapsed="false" customWidth="true" hidden="false" outlineLevel="0" max="8" min="7" style="0" width="13"/>
    <col collapsed="false" customWidth="true" hidden="false" outlineLevel="0" max="9" min="9" style="0" width="16"/>
    <col collapsed="false" customWidth="true" hidden="false" outlineLevel="0" max="11" min="10" style="0" width="14"/>
    <col collapsed="false" customWidth="true" hidden="false" outlineLevel="0" max="12" min="12" style="0" width="15"/>
    <col collapsed="false" customWidth="true" hidden="false" outlineLevel="0" max="14" min="13" style="0" width="16"/>
    <col collapsed="false" customWidth="true" hidden="false" outlineLevel="0" max="15" min="15" style="0" width="15"/>
    <col collapsed="false" customWidth="true" hidden="false" outlineLevel="0" max="18" min="16" style="0" width="14"/>
    <col collapsed="false" customWidth="true" hidden="false" outlineLevel="0" max="19" min="19" style="0" width="30"/>
  </cols>
  <sheetData>
    <row r="1" customFormat="false" ht="54" hidden="false" customHeight="true" outlineLevel="0" collapsed="false">
      <c r="A1" s="48" t="s">
        <v>307</v>
      </c>
      <c r="B1" s="48" t="s">
        <v>308</v>
      </c>
      <c r="C1" s="48" t="s">
        <v>45</v>
      </c>
      <c r="D1" s="48" t="s">
        <v>309</v>
      </c>
      <c r="E1" s="48" t="s">
        <v>310</v>
      </c>
      <c r="F1" s="48" t="s">
        <v>311</v>
      </c>
      <c r="G1" s="48" t="s">
        <v>312</v>
      </c>
      <c r="H1" s="48" t="s">
        <v>313</v>
      </c>
      <c r="I1" s="48" t="s">
        <v>314</v>
      </c>
      <c r="J1" s="48" t="s">
        <v>315</v>
      </c>
      <c r="K1" s="48" t="s">
        <v>316</v>
      </c>
      <c r="L1" s="48" t="s">
        <v>317</v>
      </c>
      <c r="M1" s="48" t="s">
        <v>318</v>
      </c>
      <c r="N1" s="48" t="s">
        <v>319</v>
      </c>
      <c r="O1" s="48" t="s">
        <v>320</v>
      </c>
      <c r="P1" s="48" t="s">
        <v>321</v>
      </c>
      <c r="Q1" s="48" t="s">
        <v>322</v>
      </c>
      <c r="R1" s="48" t="s">
        <v>323</v>
      </c>
      <c r="S1" s="48" t="s">
        <v>324</v>
      </c>
    </row>
    <row r="2" customFormat="false" ht="15" hidden="false" customHeight="false" outlineLevel="0" collapsed="false">
      <c r="A2" s="50" t="s">
        <v>325</v>
      </c>
      <c r="B2" s="55" t="n">
        <v>45930</v>
      </c>
      <c r="C2" s="50" t="n">
        <f aca="false">IF(S2="","",IFERROR(IF(INDEX('Ledger Codes'!$C$6:$C$205,MATCH(S2,'Ledger Codes'!$B$6:$B$205,0))="","",INDEX('Ledger Codes'!$C$6:$C$205,MATCH(S2,'Ledger Codes'!$B$6:$B$205,0))),""))</f>
        <v>10069</v>
      </c>
      <c r="D2" s="50" t="s">
        <v>188</v>
      </c>
      <c r="E2" s="50" t="s">
        <v>326</v>
      </c>
      <c r="F2" s="50" t="s">
        <v>326</v>
      </c>
      <c r="G2" s="52" t="n">
        <v>0</v>
      </c>
      <c r="H2" s="52" t="n">
        <v>20</v>
      </c>
      <c r="I2" s="52" t="n">
        <f aca="false">IF(AND(G2="",H2=""),"",N(G2)-N(H2))</f>
        <v>-20</v>
      </c>
      <c r="J2" s="52" t="n">
        <f aca="false">IF(I2="","",ABS(I2))</f>
        <v>20</v>
      </c>
      <c r="K2" s="56" t="n">
        <f aca="false">IF(S2="","",0)</f>
        <v>0</v>
      </c>
      <c r="L2" s="56" t="n">
        <f aca="false">IF(J2="","",IF(AND(J2&gt;'Revenue Testing'!$E$9,K2=0),1,0))</f>
        <v>0</v>
      </c>
      <c r="M2" s="57" t="n">
        <v>0.747139925358</v>
      </c>
      <c r="N2" s="56" t="str">
        <f aca="false">IF(OR(A2="",I2=""),"",IF(COUNTIFS($A$2:$A$4500,A2,$D$2:$D$4500,D2,$I$2:$I$4500,I2)&gt;1,"Possible duplicate",""))</f>
        <v/>
      </c>
      <c r="O2" s="56" t="n">
        <f aca="false">IF(J2="","",IF(AND(L2=0,K2=0),1,0))</f>
        <v>1</v>
      </c>
      <c r="P2" s="56" t="str">
        <f aca="false">IF(L2=1,J2+ROW()/10^7,"")</f>
        <v/>
      </c>
      <c r="Q2" s="57" t="n">
        <f aca="false">IF(O2=1,M2,"")</f>
        <v>0.747139925358</v>
      </c>
      <c r="R2" s="56" t="str">
        <f aca="false">IF(K2=1,ROW(),"")</f>
        <v/>
      </c>
      <c r="S2" s="56" t="str">
        <f aca="false">IF(D2="","",TRIM(D2))</f>
        <v>AGENCY COMMISSION EXPORT- INC</v>
      </c>
    </row>
    <row r="3" customFormat="false" ht="15" hidden="false" customHeight="false" outlineLevel="0" collapsed="false">
      <c r="A3" s="50" t="s">
        <v>327</v>
      </c>
      <c r="B3" s="55" t="n">
        <v>45961</v>
      </c>
      <c r="C3" s="50" t="n">
        <f aca="false">IF(S3="","",IFERROR(IF(INDEX('Ledger Codes'!$C$6:$C$205,MATCH(S3,'Ledger Codes'!$B$6:$B$205,0))="","",INDEX('Ledger Codes'!$C$6:$C$205,MATCH(S3,'Ledger Codes'!$B$6:$B$205,0))),""))</f>
        <v>10069</v>
      </c>
      <c r="D3" s="50" t="s">
        <v>188</v>
      </c>
      <c r="E3" s="50" t="s">
        <v>328</v>
      </c>
      <c r="F3" s="58" t="s">
        <v>329</v>
      </c>
      <c r="G3" s="52" t="n">
        <v>0</v>
      </c>
      <c r="H3" s="52" t="n">
        <v>20</v>
      </c>
      <c r="I3" s="52" t="n">
        <f aca="false">IF(AND(G3="",H3=""),"",N(G3)-N(H3))</f>
        <v>-20</v>
      </c>
      <c r="J3" s="52" t="n">
        <f aca="false">IF(I3="","",ABS(I3))</f>
        <v>20</v>
      </c>
      <c r="K3" s="56" t="n">
        <f aca="false">IF(S3="","",0)</f>
        <v>0</v>
      </c>
      <c r="L3" s="56" t="n">
        <f aca="false">IF(J3="","",IF(AND(J3&gt;'Revenue Testing'!$E$9,K3=0),1,0))</f>
        <v>0</v>
      </c>
      <c r="M3" s="57" t="n">
        <v>0.499358394021</v>
      </c>
      <c r="N3" s="56" t="str">
        <f aca="false">IF(OR(A3="",I3=""),"",IF(COUNTIFS($A$2:$A$4500,A3,$D$2:$D$4500,D3,$I$2:$I$4500,I3)&gt;1,"Possible duplicate",""))</f>
        <v/>
      </c>
      <c r="O3" s="56" t="n">
        <f aca="false">IF(J3="","",IF(AND(L3=0,K3=0),1,0))</f>
        <v>1</v>
      </c>
      <c r="P3" s="56" t="str">
        <f aca="false">IF(L3=1,J3+ROW()/10^7,"")</f>
        <v/>
      </c>
      <c r="Q3" s="57" t="n">
        <f aca="false">IF(O3=1,M3,"")</f>
        <v>0.499358394021</v>
      </c>
      <c r="R3" s="56" t="str">
        <f aca="false">IF(K3=1,ROW(),"")</f>
        <v/>
      </c>
      <c r="S3" s="56" t="str">
        <f aca="false">IF(D3="","",TRIM(D3))</f>
        <v>AGENCY COMMISSION EXPORT- INC</v>
      </c>
    </row>
    <row r="4" customFormat="false" ht="15" hidden="false" customHeight="false" outlineLevel="0" collapsed="false">
      <c r="A4" s="50" t="s">
        <v>330</v>
      </c>
      <c r="B4" s="55" t="n">
        <v>45991</v>
      </c>
      <c r="C4" s="50" t="n">
        <f aca="false">IF(S4="","",IFERROR(IF(INDEX('Ledger Codes'!$C$6:$C$205,MATCH(S4,'Ledger Codes'!$B$6:$B$205,0))="","",INDEX('Ledger Codes'!$C$6:$C$205,MATCH(S4,'Ledger Codes'!$B$6:$B$205,0))),""))</f>
        <v>10069</v>
      </c>
      <c r="D4" s="50" t="s">
        <v>188</v>
      </c>
      <c r="E4" s="50" t="s">
        <v>331</v>
      </c>
      <c r="F4" s="58" t="s">
        <v>332</v>
      </c>
      <c r="G4" s="52" t="n">
        <v>0</v>
      </c>
      <c r="H4" s="52" t="n">
        <v>80</v>
      </c>
      <c r="I4" s="52" t="n">
        <f aca="false">IF(AND(G4="",H4=""),"",N(G4)-N(H4))</f>
        <v>-80</v>
      </c>
      <c r="J4" s="52" t="n">
        <f aca="false">IF(I4="","",ABS(I4))</f>
        <v>80</v>
      </c>
      <c r="K4" s="56" t="n">
        <f aca="false">IF(S4="","",0)</f>
        <v>0</v>
      </c>
      <c r="L4" s="56" t="n">
        <f aca="false">IF(J4="","",IF(AND(J4&gt;'Revenue Testing'!$E$9,K4=0),1,0))</f>
        <v>0</v>
      </c>
      <c r="M4" s="57" t="n">
        <v>0.111015161773</v>
      </c>
      <c r="N4" s="56" t="str">
        <f aca="false">IF(OR(A4="",I4=""),"",IF(COUNTIFS($A$2:$A$4500,A4,$D$2:$D$4500,D4,$I$2:$I$4500,I4)&gt;1,"Possible duplicate",""))</f>
        <v/>
      </c>
      <c r="O4" s="56" t="n">
        <f aca="false">IF(J4="","",IF(AND(L4=0,K4=0),1,0))</f>
        <v>1</v>
      </c>
      <c r="P4" s="56" t="str">
        <f aca="false">IF(L4=1,J4+ROW()/10^7,"")</f>
        <v/>
      </c>
      <c r="Q4" s="57" t="n">
        <f aca="false">IF(O4=1,M4,"")</f>
        <v>0.111015161773</v>
      </c>
      <c r="R4" s="56" t="str">
        <f aca="false">IF(K4=1,ROW(),"")</f>
        <v/>
      </c>
      <c r="S4" s="56" t="str">
        <f aca="false">IF(D4="","",TRIM(D4))</f>
        <v>AGENCY COMMISSION EXPORT- INC</v>
      </c>
    </row>
    <row r="5" customFormat="false" ht="15" hidden="false" customHeight="false" outlineLevel="0" collapsed="false">
      <c r="A5" s="50" t="s">
        <v>333</v>
      </c>
      <c r="B5" s="55" t="n">
        <v>46022</v>
      </c>
      <c r="C5" s="50" t="n">
        <f aca="false">IF(S5="","",IFERROR(IF(INDEX('Ledger Codes'!$C$6:$C$205,MATCH(S5,'Ledger Codes'!$B$6:$B$205,0))="","",INDEX('Ledger Codes'!$C$6:$C$205,MATCH(S5,'Ledger Codes'!$B$6:$B$205,0))),""))</f>
        <v>10069</v>
      </c>
      <c r="D5" s="50" t="s">
        <v>188</v>
      </c>
      <c r="E5" s="50" t="s">
        <v>334</v>
      </c>
      <c r="F5" s="50" t="s">
        <v>334</v>
      </c>
      <c r="G5" s="52" t="n">
        <v>0</v>
      </c>
      <c r="H5" s="52" t="n">
        <v>20</v>
      </c>
      <c r="I5" s="52" t="n">
        <f aca="false">IF(AND(G5="",H5=""),"",N(G5)-N(H5))</f>
        <v>-20</v>
      </c>
      <c r="J5" s="52" t="n">
        <f aca="false">IF(I5="","",ABS(I5))</f>
        <v>20</v>
      </c>
      <c r="K5" s="56" t="n">
        <f aca="false">IF(S5="","",0)</f>
        <v>0</v>
      </c>
      <c r="L5" s="56" t="n">
        <f aca="false">IF(J5="","",IF(AND(J5&gt;'Revenue Testing'!$E$9,K5=0),1,0))</f>
        <v>0</v>
      </c>
      <c r="M5" s="57" t="n">
        <v>0.549717430653</v>
      </c>
      <c r="N5" s="56" t="str">
        <f aca="false">IF(OR(A5="",I5=""),"",IF(COUNTIFS($A$2:$A$4500,A5,$D$2:$D$4500,D5,$I$2:$I$4500,I5)&gt;1,"Possible duplicate",""))</f>
        <v/>
      </c>
      <c r="O5" s="56" t="n">
        <f aca="false">IF(J5="","",IF(AND(L5=0,K5=0),1,0))</f>
        <v>1</v>
      </c>
      <c r="P5" s="56" t="str">
        <f aca="false">IF(L5=1,J5+ROW()/10^7,"")</f>
        <v/>
      </c>
      <c r="Q5" s="57" t="n">
        <f aca="false">IF(O5=1,M5,"")</f>
        <v>0.549717430653</v>
      </c>
      <c r="R5" s="56" t="str">
        <f aca="false">IF(K5=1,ROW(),"")</f>
        <v/>
      </c>
      <c r="S5" s="56" t="str">
        <f aca="false">IF(D5="","",TRIM(D5))</f>
        <v>AGENCY COMMISSION EXPORT- INC</v>
      </c>
    </row>
    <row r="6" customFormat="false" ht="15" hidden="false" customHeight="false" outlineLevel="0" collapsed="false">
      <c r="A6" s="50" t="s">
        <v>335</v>
      </c>
      <c r="B6" s="55" t="n">
        <v>45900</v>
      </c>
      <c r="C6" s="50" t="n">
        <f aca="false">IF(S6="","",IFERROR(IF(INDEX('Ledger Codes'!$C$6:$C$205,MATCH(S6,'Ledger Codes'!$B$6:$B$205,0))="","",INDEX('Ledger Codes'!$C$6:$C$205,MATCH(S6,'Ledger Codes'!$B$6:$B$205,0))),""))</f>
        <v>10069</v>
      </c>
      <c r="D6" s="50" t="s">
        <v>192</v>
      </c>
      <c r="E6" s="50" t="s">
        <v>336</v>
      </c>
      <c r="F6" s="50" t="s">
        <v>336</v>
      </c>
      <c r="G6" s="52" t="n">
        <v>0</v>
      </c>
      <c r="H6" s="52" t="n">
        <v>300</v>
      </c>
      <c r="I6" s="52" t="n">
        <f aca="false">IF(AND(G6="",H6=""),"",N(G6)-N(H6))</f>
        <v>-300</v>
      </c>
      <c r="J6" s="52" t="n">
        <f aca="false">IF(I6="","",ABS(I6))</f>
        <v>300</v>
      </c>
      <c r="K6" s="56" t="n">
        <f aca="false">IF(S6="","",0)</f>
        <v>0</v>
      </c>
      <c r="L6" s="56" t="n">
        <f aca="false">IF(J6="","",IF(AND(J6&gt;'Revenue Testing'!$E$9,K6=0),1,0))</f>
        <v>0</v>
      </c>
      <c r="M6" s="57" t="n">
        <v>0.241803735002</v>
      </c>
      <c r="N6" s="56" t="str">
        <f aca="false">IF(OR(A6="",I6=""),"",IF(COUNTIFS($A$2:$A$4500,A6,$D$2:$D$4500,D6,$I$2:$I$4500,I6)&gt;1,"Possible duplicate",""))</f>
        <v/>
      </c>
      <c r="O6" s="56" t="n">
        <f aca="false">IF(J6="","",IF(AND(L6=0,K6=0),1,0))</f>
        <v>1</v>
      </c>
      <c r="P6" s="56" t="str">
        <f aca="false">IF(L6=1,J6+ROW()/10^7,"")</f>
        <v/>
      </c>
      <c r="Q6" s="57" t="n">
        <f aca="false">IF(O6=1,M6,"")</f>
        <v>0.241803735002</v>
      </c>
      <c r="R6" s="56" t="str">
        <f aca="false">IF(K6=1,ROW(),"")</f>
        <v/>
      </c>
      <c r="S6" s="56" t="str">
        <f aca="false">IF(D6="","",TRIM(D6))</f>
        <v>AGENCY COMMISSION IMPORT- INC</v>
      </c>
    </row>
    <row r="7" customFormat="false" ht="15" hidden="false" customHeight="false" outlineLevel="0" collapsed="false">
      <c r="A7" s="50" t="s">
        <v>337</v>
      </c>
      <c r="B7" s="55" t="n">
        <v>45930</v>
      </c>
      <c r="C7" s="50" t="n">
        <f aca="false">IF(S7="","",IFERROR(IF(INDEX('Ledger Codes'!$C$6:$C$205,MATCH(S7,'Ledger Codes'!$B$6:$B$205,0))="","",INDEX('Ledger Codes'!$C$6:$C$205,MATCH(S7,'Ledger Codes'!$B$6:$B$205,0))),""))</f>
        <v>10069</v>
      </c>
      <c r="D7" s="50" t="s">
        <v>192</v>
      </c>
      <c r="E7" s="50" t="s">
        <v>338</v>
      </c>
      <c r="F7" s="50" t="s">
        <v>339</v>
      </c>
      <c r="G7" s="52" t="n">
        <v>0</v>
      </c>
      <c r="H7" s="52" t="n">
        <v>15525</v>
      </c>
      <c r="I7" s="52" t="n">
        <f aca="false">IF(AND(G7="",H7=""),"",N(G7)-N(H7))</f>
        <v>-15525</v>
      </c>
      <c r="J7" s="52" t="n">
        <f aca="false">IF(I7="","",ABS(I7))</f>
        <v>15525</v>
      </c>
      <c r="K7" s="56" t="n">
        <f aca="false">IF(S7="","",0)</f>
        <v>0</v>
      </c>
      <c r="L7" s="56" t="n">
        <f aca="false">IF(J7="","",IF(AND(J7&gt;'Revenue Testing'!$E$9,K7=0),1,0))</f>
        <v>1</v>
      </c>
      <c r="M7" s="57" t="n">
        <v>0.533340828294</v>
      </c>
      <c r="N7" s="56" t="str">
        <f aca="false">IF(OR(A7="",I7=""),"",IF(COUNTIFS($A$2:$A$4500,A7,$D$2:$D$4500,D7,$I$2:$I$4500,I7)&gt;1,"Possible duplicate",""))</f>
        <v/>
      </c>
      <c r="O7" s="56" t="n">
        <f aca="false">IF(J7="","",IF(AND(L7=0,K7=0),1,0))</f>
        <v>0</v>
      </c>
      <c r="P7" s="56" t="n">
        <f aca="false">IF(L7=1,J7+ROW()/10^7,"")</f>
        <v>15525.0000007</v>
      </c>
      <c r="Q7" s="56" t="str">
        <f aca="false">IF(O7=1,M7,"")</f>
        <v/>
      </c>
      <c r="R7" s="56" t="str">
        <f aca="false">IF(K7=1,ROW(),"")</f>
        <v/>
      </c>
      <c r="S7" s="56" t="str">
        <f aca="false">IF(D7="","",TRIM(D7))</f>
        <v>AGENCY COMMISSION IMPORT- INC</v>
      </c>
    </row>
    <row r="8" customFormat="false" ht="15" hidden="false" customHeight="false" outlineLevel="0" collapsed="false">
      <c r="A8" s="50" t="s">
        <v>325</v>
      </c>
      <c r="B8" s="55" t="n">
        <v>45930</v>
      </c>
      <c r="C8" s="50" t="n">
        <f aca="false">IF(S8="","",IFERROR(IF(INDEX('Ledger Codes'!$C$6:$C$205,MATCH(S8,'Ledger Codes'!$B$6:$B$205,0))="","",INDEX('Ledger Codes'!$C$6:$C$205,MATCH(S8,'Ledger Codes'!$B$6:$B$205,0))),""))</f>
        <v>10069</v>
      </c>
      <c r="D8" s="50" t="s">
        <v>192</v>
      </c>
      <c r="E8" s="50" t="s">
        <v>326</v>
      </c>
      <c r="F8" s="50" t="s">
        <v>326</v>
      </c>
      <c r="G8" s="52" t="n">
        <v>0</v>
      </c>
      <c r="H8" s="52" t="n">
        <v>375</v>
      </c>
      <c r="I8" s="52" t="n">
        <f aca="false">IF(AND(G8="",H8=""),"",N(G8)-N(H8))</f>
        <v>-375</v>
      </c>
      <c r="J8" s="52" t="n">
        <f aca="false">IF(I8="","",ABS(I8))</f>
        <v>375</v>
      </c>
      <c r="K8" s="56" t="n">
        <f aca="false">IF(S8="","",0)</f>
        <v>0</v>
      </c>
      <c r="L8" s="56" t="n">
        <f aca="false">IF(J8="","",IF(AND(J8&gt;'Revenue Testing'!$E$9,K8=0),1,0))</f>
        <v>0</v>
      </c>
      <c r="M8" s="57" t="n">
        <v>0.996801767273</v>
      </c>
      <c r="N8" s="56" t="str">
        <f aca="false">IF(OR(A8="",I8=""),"",IF(COUNTIFS($A$2:$A$4500,A8,$D$2:$D$4500,D8,$I$2:$I$4500,I8)&gt;1,"Possible duplicate",""))</f>
        <v/>
      </c>
      <c r="O8" s="56" t="n">
        <f aca="false">IF(J8="","",IF(AND(L8=0,K8=0),1,0))</f>
        <v>1</v>
      </c>
      <c r="P8" s="56" t="str">
        <f aca="false">IF(L8=1,J8+ROW()/10^7,"")</f>
        <v/>
      </c>
      <c r="Q8" s="57" t="n">
        <f aca="false">IF(O8=1,M8,"")</f>
        <v>0.996801767273</v>
      </c>
      <c r="R8" s="56" t="str">
        <f aca="false">IF(K8=1,ROW(),"")</f>
        <v/>
      </c>
      <c r="S8" s="56" t="str">
        <f aca="false">IF(D8="","",TRIM(D8))</f>
        <v>AGENCY COMMISSION IMPORT- INC</v>
      </c>
    </row>
    <row r="9" customFormat="false" ht="15" hidden="false" customHeight="false" outlineLevel="0" collapsed="false">
      <c r="A9" s="50" t="s">
        <v>340</v>
      </c>
      <c r="B9" s="55" t="n">
        <v>45961</v>
      </c>
      <c r="C9" s="50" t="n">
        <f aca="false">IF(S9="","",IFERROR(IF(INDEX('Ledger Codes'!$C$6:$C$205,MATCH(S9,'Ledger Codes'!$B$6:$B$205,0))="","",INDEX('Ledger Codes'!$C$6:$C$205,MATCH(S9,'Ledger Codes'!$B$6:$B$205,0))),""))</f>
        <v>10069</v>
      </c>
      <c r="D9" s="50" t="s">
        <v>192</v>
      </c>
      <c r="E9" s="50" t="s">
        <v>341</v>
      </c>
      <c r="F9" s="50" t="s">
        <v>342</v>
      </c>
      <c r="G9" s="52" t="n">
        <v>0</v>
      </c>
      <c r="H9" s="52" t="n">
        <v>14250</v>
      </c>
      <c r="I9" s="52" t="n">
        <f aca="false">IF(AND(G9="",H9=""),"",N(G9)-N(H9))</f>
        <v>-14250</v>
      </c>
      <c r="J9" s="52" t="n">
        <f aca="false">IF(I9="","",ABS(I9))</f>
        <v>14250</v>
      </c>
      <c r="K9" s="56" t="n">
        <f aca="false">IF(S9="","",0)</f>
        <v>0</v>
      </c>
      <c r="L9" s="56" t="n">
        <f aca="false">IF(J9="","",IF(AND(J9&gt;'Revenue Testing'!$E$9,K9=0),1,0))</f>
        <v>1</v>
      </c>
      <c r="M9" s="57" t="n">
        <v>0.538736749684</v>
      </c>
      <c r="N9" s="56" t="str">
        <f aca="false">IF(OR(A9="",I9=""),"",IF(COUNTIFS($A$2:$A$4500,A9,$D$2:$D$4500,D9,$I$2:$I$4500,I9)&gt;1,"Possible duplicate",""))</f>
        <v/>
      </c>
      <c r="O9" s="56" t="n">
        <f aca="false">IF(J9="","",IF(AND(L9=0,K9=0),1,0))</f>
        <v>0</v>
      </c>
      <c r="P9" s="56" t="n">
        <f aca="false">IF(L9=1,J9+ROW()/10^7,"")</f>
        <v>14250.0000009</v>
      </c>
      <c r="Q9" s="56" t="str">
        <f aca="false">IF(O9=1,M9,"")</f>
        <v/>
      </c>
      <c r="R9" s="56" t="str">
        <f aca="false">IF(K9=1,ROW(),"")</f>
        <v/>
      </c>
      <c r="S9" s="56" t="str">
        <f aca="false">IF(D9="","",TRIM(D9))</f>
        <v>AGENCY COMMISSION IMPORT- INC</v>
      </c>
    </row>
    <row r="10" customFormat="false" ht="15" hidden="false" customHeight="false" outlineLevel="0" collapsed="false">
      <c r="A10" s="50" t="s">
        <v>343</v>
      </c>
      <c r="B10" s="55" t="n">
        <v>45991</v>
      </c>
      <c r="C10" s="50" t="n">
        <f aca="false">IF(S10="","",IFERROR(IF(INDEX('Ledger Codes'!$C$6:$C$205,MATCH(S10,'Ledger Codes'!$B$6:$B$205,0))="","",INDEX('Ledger Codes'!$C$6:$C$205,MATCH(S10,'Ledger Codes'!$B$6:$B$205,0))),""))</f>
        <v>10069</v>
      </c>
      <c r="D10" s="50" t="s">
        <v>192</v>
      </c>
      <c r="E10" s="50" t="s">
        <v>344</v>
      </c>
      <c r="F10" s="50" t="s">
        <v>345</v>
      </c>
      <c r="G10" s="52" t="n">
        <v>0</v>
      </c>
      <c r="H10" s="52" t="n">
        <v>3637.5</v>
      </c>
      <c r="I10" s="52" t="n">
        <f aca="false">IF(AND(G10="",H10=""),"",N(G10)-N(H10))</f>
        <v>-3637.5</v>
      </c>
      <c r="J10" s="52" t="n">
        <f aca="false">IF(I10="","",ABS(I10))</f>
        <v>3637.5</v>
      </c>
      <c r="K10" s="56" t="n">
        <f aca="false">IF(S10="","",0)</f>
        <v>0</v>
      </c>
      <c r="L10" s="56" t="n">
        <f aca="false">IF(J10="","",IF(AND(J10&gt;'Revenue Testing'!$E$9,K10=0),1,0))</f>
        <v>0</v>
      </c>
      <c r="M10" s="57" t="n">
        <v>0.042012030539</v>
      </c>
      <c r="N10" s="56" t="str">
        <f aca="false">IF(OR(A10="",I10=""),"",IF(COUNTIFS($A$2:$A$4500,A10,$D$2:$D$4500,D10,$I$2:$I$4500,I10)&gt;1,"Possible duplicate",""))</f>
        <v/>
      </c>
      <c r="O10" s="56" t="n">
        <f aca="false">IF(J10="","",IF(AND(L10=0,K10=0),1,0))</f>
        <v>1</v>
      </c>
      <c r="P10" s="56" t="str">
        <f aca="false">IF(L10=1,J10+ROW()/10^7,"")</f>
        <v/>
      </c>
      <c r="Q10" s="57" t="n">
        <f aca="false">IF(O10=1,M10,"")</f>
        <v>0.042012030539</v>
      </c>
      <c r="R10" s="56" t="str">
        <f aca="false">IF(K10=1,ROW(),"")</f>
        <v/>
      </c>
      <c r="S10" s="56" t="str">
        <f aca="false">IF(D10="","",TRIM(D10))</f>
        <v>AGENCY COMMISSION IMPORT- INC</v>
      </c>
    </row>
    <row r="11" customFormat="false" ht="15" hidden="false" customHeight="false" outlineLevel="0" collapsed="false">
      <c r="A11" s="50" t="s">
        <v>346</v>
      </c>
      <c r="B11" s="55" t="n">
        <v>46022</v>
      </c>
      <c r="C11" s="50" t="n">
        <f aca="false">IF(S11="","",IFERROR(IF(INDEX('Ledger Codes'!$C$6:$C$205,MATCH(S11,'Ledger Codes'!$B$6:$B$205,0))="","",INDEX('Ledger Codes'!$C$6:$C$205,MATCH(S11,'Ledger Codes'!$B$6:$B$205,0))),""))</f>
        <v>10069</v>
      </c>
      <c r="D11" s="50" t="s">
        <v>192</v>
      </c>
      <c r="E11" s="50" t="s">
        <v>347</v>
      </c>
      <c r="F11" s="50" t="s">
        <v>348</v>
      </c>
      <c r="G11" s="52" t="n">
        <v>0</v>
      </c>
      <c r="H11" s="52" t="n">
        <v>75</v>
      </c>
      <c r="I11" s="52" t="n">
        <f aca="false">IF(AND(G11="",H11=""),"",N(G11)-N(H11))</f>
        <v>-75</v>
      </c>
      <c r="J11" s="52" t="n">
        <f aca="false">IF(I11="","",ABS(I11))</f>
        <v>75</v>
      </c>
      <c r="K11" s="56" t="n">
        <f aca="false">IF(S11="","",0)</f>
        <v>0</v>
      </c>
      <c r="L11" s="56" t="n">
        <f aca="false">IF(J11="","",IF(AND(J11&gt;'Revenue Testing'!$E$9,K11=0),1,0))</f>
        <v>0</v>
      </c>
      <c r="M11" s="57" t="n">
        <v>0.177422781322</v>
      </c>
      <c r="N11" s="56" t="str">
        <f aca="false">IF(OR(A11="",I11=""),"",IF(COUNTIFS($A$2:$A$4500,A11,$D$2:$D$4500,D11,$I$2:$I$4500,I11)&gt;1,"Possible duplicate",""))</f>
        <v/>
      </c>
      <c r="O11" s="56" t="n">
        <f aca="false">IF(J11="","",IF(AND(L11=0,K11=0),1,0))</f>
        <v>1</v>
      </c>
      <c r="P11" s="56" t="str">
        <f aca="false">IF(L11=1,J11+ROW()/10^7,"")</f>
        <v/>
      </c>
      <c r="Q11" s="57" t="n">
        <f aca="false">IF(O11=1,M11,"")</f>
        <v>0.177422781322</v>
      </c>
      <c r="R11" s="56" t="str">
        <f aca="false">IF(K11=1,ROW(),"")</f>
        <v/>
      </c>
      <c r="S11" s="56" t="str">
        <f aca="false">IF(D11="","",TRIM(D11))</f>
        <v>AGENCY COMMISSION IMPORT- INC</v>
      </c>
    </row>
    <row r="12" customFormat="false" ht="15" hidden="false" customHeight="false" outlineLevel="0" collapsed="false">
      <c r="A12" s="50" t="s">
        <v>333</v>
      </c>
      <c r="B12" s="55" t="n">
        <v>46022</v>
      </c>
      <c r="C12" s="50" t="n">
        <f aca="false">IF(S12="","",IFERROR(IF(INDEX('Ledger Codes'!$C$6:$C$205,MATCH(S12,'Ledger Codes'!$B$6:$B$205,0))="","",INDEX('Ledger Codes'!$C$6:$C$205,MATCH(S12,'Ledger Codes'!$B$6:$B$205,0))),""))</f>
        <v>10069</v>
      </c>
      <c r="D12" s="50" t="s">
        <v>192</v>
      </c>
      <c r="E12" s="50" t="s">
        <v>334</v>
      </c>
      <c r="F12" s="50" t="s">
        <v>334</v>
      </c>
      <c r="G12" s="52" t="n">
        <v>0</v>
      </c>
      <c r="H12" s="52" t="n">
        <v>150</v>
      </c>
      <c r="I12" s="52" t="n">
        <f aca="false">IF(AND(G12="",H12=""),"",N(G12)-N(H12))</f>
        <v>-150</v>
      </c>
      <c r="J12" s="52" t="n">
        <f aca="false">IF(I12="","",ABS(I12))</f>
        <v>150</v>
      </c>
      <c r="K12" s="56" t="n">
        <f aca="false">IF(S12="","",0)</f>
        <v>0</v>
      </c>
      <c r="L12" s="56" t="n">
        <f aca="false">IF(J12="","",IF(AND(J12&gt;'Revenue Testing'!$E$9,K12=0),1,0))</f>
        <v>0</v>
      </c>
      <c r="M12" s="57" t="n">
        <v>0.899116427608</v>
      </c>
      <c r="N12" s="56" t="str">
        <f aca="false">IF(OR(A12="",I12=""),"",IF(COUNTIFS($A$2:$A$4500,A12,$D$2:$D$4500,D12,$I$2:$I$4500,I12)&gt;1,"Possible duplicate",""))</f>
        <v/>
      </c>
      <c r="O12" s="56" t="n">
        <f aca="false">IF(J12="","",IF(AND(L12=0,K12=0),1,0))</f>
        <v>1</v>
      </c>
      <c r="P12" s="56" t="str">
        <f aca="false">IF(L12=1,J12+ROW()/10^7,"")</f>
        <v/>
      </c>
      <c r="Q12" s="57" t="n">
        <f aca="false">IF(O12=1,M12,"")</f>
        <v>0.899116427608</v>
      </c>
      <c r="R12" s="56" t="str">
        <f aca="false">IF(K12=1,ROW(),"")</f>
        <v/>
      </c>
      <c r="S12" s="56" t="str">
        <f aca="false">IF(D12="","",TRIM(D12))</f>
        <v>AGENCY COMMISSION IMPORT- INC</v>
      </c>
    </row>
    <row r="13" customFormat="false" ht="15" hidden="false" customHeight="false" outlineLevel="0" collapsed="false">
      <c r="A13" s="50" t="s">
        <v>349</v>
      </c>
      <c r="B13" s="55" t="n">
        <v>45930</v>
      </c>
      <c r="C13" s="50" t="n">
        <f aca="false">IF(S13="","",IFERROR(IF(INDEX('Ledger Codes'!$C$6:$C$205,MATCH(S13,'Ledger Codes'!$B$6:$B$205,0))="","",INDEX('Ledger Codes'!$C$6:$C$205,MATCH(S13,'Ledger Codes'!$B$6:$B$205,0))),""))</f>
        <v>10070</v>
      </c>
      <c r="D13" s="50" t="s">
        <v>194</v>
      </c>
      <c r="E13" s="50" t="s">
        <v>350</v>
      </c>
      <c r="F13" s="50" t="s">
        <v>351</v>
      </c>
      <c r="G13" s="52" t="n">
        <v>0</v>
      </c>
      <c r="H13" s="52" t="n">
        <v>11756.25</v>
      </c>
      <c r="I13" s="52" t="n">
        <f aca="false">IF(AND(G13="",H13=""),"",N(G13)-N(H13))</f>
        <v>-11756.25</v>
      </c>
      <c r="J13" s="52" t="n">
        <f aca="false">IF(I13="","",ABS(I13))</f>
        <v>11756.25</v>
      </c>
      <c r="K13" s="56" t="n">
        <f aca="false">IF(S13="","",0)</f>
        <v>0</v>
      </c>
      <c r="L13" s="56" t="n">
        <f aca="false">IF(J13="","",IF(AND(J13&gt;'Revenue Testing'!$E$9,K13=0),1,0))</f>
        <v>1</v>
      </c>
      <c r="M13" s="57" t="n">
        <v>0.154532198322</v>
      </c>
      <c r="N13" s="56" t="str">
        <f aca="false">IF(OR(A13="",I13=""),"",IF(COUNTIFS($A$2:$A$4500,A13,$D$2:$D$4500,D13,$I$2:$I$4500,I13)&gt;1,"Possible duplicate",""))</f>
        <v/>
      </c>
      <c r="O13" s="56" t="n">
        <f aca="false">IF(J13="","",IF(AND(L13=0,K13=0),1,0))</f>
        <v>0</v>
      </c>
      <c r="P13" s="56" t="n">
        <f aca="false">IF(L13=1,J13+ROW()/10^7,"")</f>
        <v>11756.2500013</v>
      </c>
      <c r="Q13" s="56" t="str">
        <f aca="false">IF(O13=1,M13,"")</f>
        <v/>
      </c>
      <c r="R13" s="56" t="str">
        <f aca="false">IF(K13=1,ROW(),"")</f>
        <v/>
      </c>
      <c r="S13" s="56" t="str">
        <f aca="false">IF(D13="","",TRIM(D13))</f>
        <v>AGENCY COMMISSION- T/S HANDLING</v>
      </c>
    </row>
    <row r="14" customFormat="false" ht="15" hidden="false" customHeight="false" outlineLevel="0" collapsed="false">
      <c r="A14" s="50" t="s">
        <v>352</v>
      </c>
      <c r="B14" s="55" t="n">
        <v>45961</v>
      </c>
      <c r="C14" s="50" t="n">
        <f aca="false">IF(S14="","",IFERROR(IF(INDEX('Ledger Codes'!$C$6:$C$205,MATCH(S14,'Ledger Codes'!$B$6:$B$205,0))="","",INDEX('Ledger Codes'!$C$6:$C$205,MATCH(S14,'Ledger Codes'!$B$6:$B$205,0))),""))</f>
        <v>10070</v>
      </c>
      <c r="D14" s="50" t="s">
        <v>194</v>
      </c>
      <c r="E14" s="50" t="s">
        <v>353</v>
      </c>
      <c r="F14" s="50" t="s">
        <v>354</v>
      </c>
      <c r="G14" s="52" t="n">
        <v>0</v>
      </c>
      <c r="H14" s="52" t="n">
        <v>7312.5</v>
      </c>
      <c r="I14" s="52" t="n">
        <f aca="false">IF(AND(G14="",H14=""),"",N(G14)-N(H14))</f>
        <v>-7312.5</v>
      </c>
      <c r="J14" s="52" t="n">
        <f aca="false">IF(I14="","",ABS(I14))</f>
        <v>7312.5</v>
      </c>
      <c r="K14" s="56" t="n">
        <f aca="false">IF(S14="","",0)</f>
        <v>0</v>
      </c>
      <c r="L14" s="56" t="n">
        <f aca="false">IF(J14="","",IF(AND(J14&gt;'Revenue Testing'!$E$9,K14=0),1,0))</f>
        <v>1</v>
      </c>
      <c r="M14" s="57" t="n">
        <v>0.378268234396</v>
      </c>
      <c r="N14" s="56" t="str">
        <f aca="false">IF(OR(A14="",I14=""),"",IF(COUNTIFS($A$2:$A$4500,A14,$D$2:$D$4500,D14,$I$2:$I$4500,I14)&gt;1,"Possible duplicate",""))</f>
        <v/>
      </c>
      <c r="O14" s="56" t="n">
        <f aca="false">IF(J14="","",IF(AND(L14=0,K14=0),1,0))</f>
        <v>0</v>
      </c>
      <c r="P14" s="56" t="n">
        <f aca="false">IF(L14=1,J14+ROW()/10^7,"")</f>
        <v>7312.5000014</v>
      </c>
      <c r="Q14" s="56" t="str">
        <f aca="false">IF(O14=1,M14,"")</f>
        <v/>
      </c>
      <c r="R14" s="56" t="str">
        <f aca="false">IF(K14=1,ROW(),"")</f>
        <v/>
      </c>
      <c r="S14" s="56" t="str">
        <f aca="false">IF(D14="","",TRIM(D14))</f>
        <v>AGENCY COMMISSION- T/S HANDLING</v>
      </c>
    </row>
    <row r="15" customFormat="false" ht="15" hidden="false" customHeight="false" outlineLevel="0" collapsed="false">
      <c r="A15" s="50" t="s">
        <v>355</v>
      </c>
      <c r="B15" s="55" t="n">
        <v>45991</v>
      </c>
      <c r="C15" s="50" t="n">
        <f aca="false">IF(S15="","",IFERROR(IF(INDEX('Ledger Codes'!$C$6:$C$205,MATCH(S15,'Ledger Codes'!$B$6:$B$205,0))="","",INDEX('Ledger Codes'!$C$6:$C$205,MATCH(S15,'Ledger Codes'!$B$6:$B$205,0))),""))</f>
        <v>10070</v>
      </c>
      <c r="D15" s="50" t="s">
        <v>194</v>
      </c>
      <c r="E15" s="50" t="s">
        <v>356</v>
      </c>
      <c r="F15" s="50" t="s">
        <v>356</v>
      </c>
      <c r="G15" s="52" t="n">
        <v>0</v>
      </c>
      <c r="H15" s="52" t="n">
        <v>5550</v>
      </c>
      <c r="I15" s="52" t="n">
        <f aca="false">IF(AND(G15="",H15=""),"",N(G15)-N(H15))</f>
        <v>-5550</v>
      </c>
      <c r="J15" s="52" t="n">
        <f aca="false">IF(I15="","",ABS(I15))</f>
        <v>5550</v>
      </c>
      <c r="K15" s="56" t="n">
        <f aca="false">IF(S15="","",0)</f>
        <v>0</v>
      </c>
      <c r="L15" s="56" t="n">
        <f aca="false">IF(J15="","",IF(AND(J15&gt;'Revenue Testing'!$E$9,K15=0),1,0))</f>
        <v>1</v>
      </c>
      <c r="M15" s="57" t="n">
        <v>0.044140740878</v>
      </c>
      <c r="N15" s="56" t="str">
        <f aca="false">IF(OR(A15="",I15=""),"",IF(COUNTIFS($A$2:$A$4500,A15,$D$2:$D$4500,D15,$I$2:$I$4500,I15)&gt;1,"Possible duplicate",""))</f>
        <v/>
      </c>
      <c r="O15" s="56" t="n">
        <f aca="false">IF(J15="","",IF(AND(L15=0,K15=0),1,0))</f>
        <v>0</v>
      </c>
      <c r="P15" s="56" t="n">
        <f aca="false">IF(L15=1,J15+ROW()/10^7,"")</f>
        <v>5550.0000015</v>
      </c>
      <c r="Q15" s="56" t="str">
        <f aca="false">IF(O15=1,M15,"")</f>
        <v/>
      </c>
      <c r="R15" s="56" t="str">
        <f aca="false">IF(K15=1,ROW(),"")</f>
        <v/>
      </c>
      <c r="S15" s="56" t="str">
        <f aca="false">IF(D15="","",TRIM(D15))</f>
        <v>AGENCY COMMISSION- T/S HANDLING</v>
      </c>
    </row>
    <row r="16" customFormat="false" ht="15" hidden="false" customHeight="false" outlineLevel="0" collapsed="false">
      <c r="A16" s="50" t="s">
        <v>357</v>
      </c>
      <c r="B16" s="55" t="n">
        <v>45930</v>
      </c>
      <c r="C16" s="50" t="n">
        <f aca="false">IF(S16="","",IFERROR(IF(INDEX('Ledger Codes'!$C$6:$C$205,MATCH(S16,'Ledger Codes'!$B$6:$B$205,0))="","",INDEX('Ledger Codes'!$C$6:$C$205,MATCH(S16,'Ledger Codes'!$B$6:$B$205,0))),""))</f>
        <v>10071</v>
      </c>
      <c r="D16" s="50" t="s">
        <v>195</v>
      </c>
      <c r="E16" s="50" t="s">
        <v>358</v>
      </c>
      <c r="F16" s="50" t="s">
        <v>359</v>
      </c>
      <c r="G16" s="52" t="n">
        <v>0</v>
      </c>
      <c r="H16" s="52" t="n">
        <v>2812.5</v>
      </c>
      <c r="I16" s="52" t="n">
        <f aca="false">IF(AND(G16="",H16=""),"",N(G16)-N(H16))</f>
        <v>-2812.5</v>
      </c>
      <c r="J16" s="52" t="n">
        <f aca="false">IF(I16="","",ABS(I16))</f>
        <v>2812.5</v>
      </c>
      <c r="K16" s="56" t="n">
        <f aca="false">IF(S16="","",0)</f>
        <v>0</v>
      </c>
      <c r="L16" s="56" t="n">
        <f aca="false">IF(J16="","",IF(AND(J16&gt;'Revenue Testing'!$E$9,K16=0),1,0))</f>
        <v>0</v>
      </c>
      <c r="M16" s="57" t="n">
        <v>0.322747978818</v>
      </c>
      <c r="N16" s="56" t="str">
        <f aca="false">IF(OR(A16="",I16=""),"",IF(COUNTIFS($A$2:$A$4500,A16,$D$2:$D$4500,D16,$I$2:$I$4500,I16)&gt;1,"Possible duplicate",""))</f>
        <v/>
      </c>
      <c r="O16" s="56" t="n">
        <f aca="false">IF(J16="","",IF(AND(L16=0,K16=0),1,0))</f>
        <v>1</v>
      </c>
      <c r="P16" s="56" t="str">
        <f aca="false">IF(L16=1,J16+ROW()/10^7,"")</f>
        <v/>
      </c>
      <c r="Q16" s="57" t="n">
        <f aca="false">IF(O16=1,M16,"")</f>
        <v>0.322747978818</v>
      </c>
      <c r="R16" s="56" t="str">
        <f aca="false">IF(K16=1,ROW(),"")</f>
        <v/>
      </c>
      <c r="S16" s="56" t="str">
        <f aca="false">IF(D16="","",TRIM(D16))</f>
        <v>AGENCY COMMISSION- VESSEL HANDLING</v>
      </c>
    </row>
    <row r="17" customFormat="false" ht="15" hidden="false" customHeight="false" outlineLevel="0" collapsed="false">
      <c r="A17" s="50" t="s">
        <v>360</v>
      </c>
      <c r="B17" s="55" t="n">
        <v>45930</v>
      </c>
      <c r="C17" s="50" t="n">
        <f aca="false">IF(S17="","",IFERROR(IF(INDEX('Ledger Codes'!$C$6:$C$205,MATCH(S17,'Ledger Codes'!$B$6:$B$205,0))="","",INDEX('Ledger Codes'!$C$6:$C$205,MATCH(S17,'Ledger Codes'!$B$6:$B$205,0))),""))</f>
        <v>10071</v>
      </c>
      <c r="D17" s="50" t="s">
        <v>195</v>
      </c>
      <c r="E17" s="50" t="s">
        <v>361</v>
      </c>
      <c r="F17" s="50" t="s">
        <v>362</v>
      </c>
      <c r="G17" s="52" t="n">
        <v>0</v>
      </c>
      <c r="H17" s="52" t="n">
        <v>2812.5</v>
      </c>
      <c r="I17" s="52" t="n">
        <f aca="false">IF(AND(G17="",H17=""),"",N(G17)-N(H17))</f>
        <v>-2812.5</v>
      </c>
      <c r="J17" s="52" t="n">
        <f aca="false">IF(I17="","",ABS(I17))</f>
        <v>2812.5</v>
      </c>
      <c r="K17" s="56" t="n">
        <f aca="false">IF(S17="","",0)</f>
        <v>0</v>
      </c>
      <c r="L17" s="56" t="n">
        <f aca="false">IF(J17="","",IF(AND(J17&gt;'Revenue Testing'!$E$9,K17=0),1,0))</f>
        <v>0</v>
      </c>
      <c r="M17" s="57" t="n">
        <v>0.361498067755</v>
      </c>
      <c r="N17" s="56" t="str">
        <f aca="false">IF(OR(A17="",I17=""),"",IF(COUNTIFS($A$2:$A$4500,A17,$D$2:$D$4500,D17,$I$2:$I$4500,I17)&gt;1,"Possible duplicate",""))</f>
        <v/>
      </c>
      <c r="O17" s="56" t="n">
        <f aca="false">IF(J17="","",IF(AND(L17=0,K17=0),1,0))</f>
        <v>1</v>
      </c>
      <c r="P17" s="56" t="str">
        <f aca="false">IF(L17=1,J17+ROW()/10^7,"")</f>
        <v/>
      </c>
      <c r="Q17" s="57" t="n">
        <f aca="false">IF(O17=1,M17,"")</f>
        <v>0.361498067755</v>
      </c>
      <c r="R17" s="56" t="str">
        <f aca="false">IF(K17=1,ROW(),"")</f>
        <v/>
      </c>
      <c r="S17" s="56" t="str">
        <f aca="false">IF(D17="","",TRIM(D17))</f>
        <v>AGENCY COMMISSION- VESSEL HANDLING</v>
      </c>
    </row>
    <row r="18" customFormat="false" ht="15" hidden="false" customHeight="false" outlineLevel="0" collapsed="false">
      <c r="A18" s="50" t="s">
        <v>363</v>
      </c>
      <c r="B18" s="55" t="n">
        <v>45930</v>
      </c>
      <c r="C18" s="50" t="n">
        <f aca="false">IF(S18="","",IFERROR(IF(INDEX('Ledger Codes'!$C$6:$C$205,MATCH(S18,'Ledger Codes'!$B$6:$B$205,0))="","",INDEX('Ledger Codes'!$C$6:$C$205,MATCH(S18,'Ledger Codes'!$B$6:$B$205,0))),""))</f>
        <v>10071</v>
      </c>
      <c r="D18" s="50" t="s">
        <v>195</v>
      </c>
      <c r="E18" s="50" t="s">
        <v>364</v>
      </c>
      <c r="F18" s="50" t="s">
        <v>365</v>
      </c>
      <c r="G18" s="52" t="n">
        <v>0</v>
      </c>
      <c r="H18" s="52" t="n">
        <v>2812.5</v>
      </c>
      <c r="I18" s="52" t="n">
        <f aca="false">IF(AND(G18="",H18=""),"",N(G18)-N(H18))</f>
        <v>-2812.5</v>
      </c>
      <c r="J18" s="52" t="n">
        <f aca="false">IF(I18="","",ABS(I18))</f>
        <v>2812.5</v>
      </c>
      <c r="K18" s="56" t="n">
        <f aca="false">IF(S18="","",0)</f>
        <v>0</v>
      </c>
      <c r="L18" s="56" t="n">
        <f aca="false">IF(J18="","",IF(AND(J18&gt;'Revenue Testing'!$E$9,K18=0),1,0))</f>
        <v>0</v>
      </c>
      <c r="M18" s="57" t="n">
        <v>0.979896823005</v>
      </c>
      <c r="N18" s="56" t="str">
        <f aca="false">IF(OR(A18="",I18=""),"",IF(COUNTIFS($A$2:$A$4500,A18,$D$2:$D$4500,D18,$I$2:$I$4500,I18)&gt;1,"Possible duplicate",""))</f>
        <v/>
      </c>
      <c r="O18" s="56" t="n">
        <f aca="false">IF(J18="","",IF(AND(L18=0,K18=0),1,0))</f>
        <v>1</v>
      </c>
      <c r="P18" s="56" t="str">
        <f aca="false">IF(L18=1,J18+ROW()/10^7,"")</f>
        <v/>
      </c>
      <c r="Q18" s="57" t="n">
        <f aca="false">IF(O18=1,M18,"")</f>
        <v>0.979896823005</v>
      </c>
      <c r="R18" s="56" t="str">
        <f aca="false">IF(K18=1,ROW(),"")</f>
        <v/>
      </c>
      <c r="S18" s="56" t="str">
        <f aca="false">IF(D18="","",TRIM(D18))</f>
        <v>AGENCY COMMISSION- VESSEL HANDLING</v>
      </c>
    </row>
    <row r="19" customFormat="false" ht="15" hidden="false" customHeight="false" outlineLevel="0" collapsed="false">
      <c r="A19" s="50" t="s">
        <v>366</v>
      </c>
      <c r="B19" s="55" t="n">
        <v>45961</v>
      </c>
      <c r="C19" s="50" t="n">
        <f aca="false">IF(S19="","",IFERROR(IF(INDEX('Ledger Codes'!$C$6:$C$205,MATCH(S19,'Ledger Codes'!$B$6:$B$205,0))="","",INDEX('Ledger Codes'!$C$6:$C$205,MATCH(S19,'Ledger Codes'!$B$6:$B$205,0))),""))</f>
        <v>10071</v>
      </c>
      <c r="D19" s="50" t="s">
        <v>195</v>
      </c>
      <c r="E19" s="50" t="s">
        <v>367</v>
      </c>
      <c r="F19" s="50" t="s">
        <v>367</v>
      </c>
      <c r="G19" s="52" t="n">
        <v>0</v>
      </c>
      <c r="H19" s="52" t="n">
        <v>2812.5</v>
      </c>
      <c r="I19" s="52" t="n">
        <f aca="false">IF(AND(G19="",H19=""),"",N(G19)-N(H19))</f>
        <v>-2812.5</v>
      </c>
      <c r="J19" s="52" t="n">
        <f aca="false">IF(I19="","",ABS(I19))</f>
        <v>2812.5</v>
      </c>
      <c r="K19" s="56" t="n">
        <f aca="false">IF(S19="","",0)</f>
        <v>0</v>
      </c>
      <c r="L19" s="56" t="n">
        <f aca="false">IF(J19="","",IF(AND(J19&gt;'Revenue Testing'!$E$9,K19=0),1,0))</f>
        <v>0</v>
      </c>
      <c r="M19" s="57" t="n">
        <v>0.935598398072</v>
      </c>
      <c r="N19" s="56" t="str">
        <f aca="false">IF(OR(A19="",I19=""),"",IF(COUNTIFS($A$2:$A$4500,A19,$D$2:$D$4500,D19,$I$2:$I$4500,I19)&gt;1,"Possible duplicate",""))</f>
        <v/>
      </c>
      <c r="O19" s="56" t="n">
        <f aca="false">IF(J19="","",IF(AND(L19=0,K19=0),1,0))</f>
        <v>1</v>
      </c>
      <c r="P19" s="56" t="str">
        <f aca="false">IF(L19=1,J19+ROW()/10^7,"")</f>
        <v/>
      </c>
      <c r="Q19" s="57" t="n">
        <f aca="false">IF(O19=1,M19,"")</f>
        <v>0.935598398072</v>
      </c>
      <c r="R19" s="56" t="str">
        <f aca="false">IF(K19=1,ROW(),"")</f>
        <v/>
      </c>
      <c r="S19" s="56" t="str">
        <f aca="false">IF(D19="","",TRIM(D19))</f>
        <v>AGENCY COMMISSION- VESSEL HANDLING</v>
      </c>
    </row>
    <row r="20" customFormat="false" ht="15" hidden="false" customHeight="false" outlineLevel="0" collapsed="false">
      <c r="A20" s="50" t="s">
        <v>368</v>
      </c>
      <c r="B20" s="55" t="n">
        <v>45961</v>
      </c>
      <c r="C20" s="50" t="n">
        <f aca="false">IF(S20="","",IFERROR(IF(INDEX('Ledger Codes'!$C$6:$C$205,MATCH(S20,'Ledger Codes'!$B$6:$B$205,0))="","",INDEX('Ledger Codes'!$C$6:$C$205,MATCH(S20,'Ledger Codes'!$B$6:$B$205,0))),""))</f>
        <v>10071</v>
      </c>
      <c r="D20" s="50" t="s">
        <v>195</v>
      </c>
      <c r="E20" s="50" t="s">
        <v>369</v>
      </c>
      <c r="F20" s="50" t="s">
        <v>369</v>
      </c>
      <c r="G20" s="52" t="n">
        <v>0</v>
      </c>
      <c r="H20" s="52" t="n">
        <v>5625</v>
      </c>
      <c r="I20" s="52" t="n">
        <f aca="false">IF(AND(G20="",H20=""),"",N(G20)-N(H20))</f>
        <v>-5625</v>
      </c>
      <c r="J20" s="52" t="n">
        <f aca="false">IF(I20="","",ABS(I20))</f>
        <v>5625</v>
      </c>
      <c r="K20" s="56" t="n">
        <f aca="false">IF(S20="","",0)</f>
        <v>0</v>
      </c>
      <c r="L20" s="56" t="n">
        <f aca="false">IF(J20="","",IF(AND(J20&gt;'Revenue Testing'!$E$9,K20=0),1,0))</f>
        <v>1</v>
      </c>
      <c r="M20" s="57" t="n">
        <v>0.115142299352</v>
      </c>
      <c r="N20" s="56" t="str">
        <f aca="false">IF(OR(A20="",I20=""),"",IF(COUNTIFS($A$2:$A$4500,A20,$D$2:$D$4500,D20,$I$2:$I$4500,I20)&gt;1,"Possible duplicate",""))</f>
        <v/>
      </c>
      <c r="O20" s="56" t="n">
        <f aca="false">IF(J20="","",IF(AND(L20=0,K20=0),1,0))</f>
        <v>0</v>
      </c>
      <c r="P20" s="56" t="n">
        <f aca="false">IF(L20=1,J20+ROW()/10^7,"")</f>
        <v>5625.000002</v>
      </c>
      <c r="Q20" s="56" t="str">
        <f aca="false">IF(O20=1,M20,"")</f>
        <v/>
      </c>
      <c r="R20" s="56" t="str">
        <f aca="false">IF(K20=1,ROW(),"")</f>
        <v/>
      </c>
      <c r="S20" s="56" t="str">
        <f aca="false">IF(D20="","",TRIM(D20))</f>
        <v>AGENCY COMMISSION- VESSEL HANDLING</v>
      </c>
    </row>
    <row r="21" customFormat="false" ht="15" hidden="false" customHeight="false" outlineLevel="0" collapsed="false">
      <c r="A21" s="50" t="s">
        <v>370</v>
      </c>
      <c r="B21" s="55" t="n">
        <v>45914</v>
      </c>
      <c r="C21" s="50" t="n">
        <f aca="false">IF(S21="","",IFERROR(IF(INDEX('Ledger Codes'!$C$6:$C$205,MATCH(S21,'Ledger Codes'!$B$6:$B$205,0))="","",INDEX('Ledger Codes'!$C$6:$C$205,MATCH(S21,'Ledger Codes'!$B$6:$B$205,0))),""))</f>
        <v>10047</v>
      </c>
      <c r="D21" s="50" t="s">
        <v>196</v>
      </c>
      <c r="E21" s="50" t="s">
        <v>371</v>
      </c>
      <c r="F21" s="50" t="s">
        <v>372</v>
      </c>
      <c r="G21" s="52" t="n">
        <v>0</v>
      </c>
      <c r="H21" s="52" t="n">
        <v>20456.4</v>
      </c>
      <c r="I21" s="52" t="n">
        <f aca="false">IF(AND(G21="",H21=""),"",N(G21)-N(H21))</f>
        <v>-20456.4</v>
      </c>
      <c r="J21" s="52" t="n">
        <f aca="false">IF(I21="","",ABS(I21))</f>
        <v>20456.4</v>
      </c>
      <c r="K21" s="56" t="n">
        <f aca="false">IF(S21="","",0)</f>
        <v>0</v>
      </c>
      <c r="L21" s="56" t="n">
        <f aca="false">IF(J21="","",IF(AND(J21&gt;'Revenue Testing'!$E$9,K21=0),1,0))</f>
        <v>1</v>
      </c>
      <c r="M21" s="57" t="n">
        <v>0.773080652147</v>
      </c>
      <c r="N21" s="56" t="str">
        <f aca="false">IF(OR(A21="",I21=""),"",IF(COUNTIFS($A$2:$A$4500,A21,$D$2:$D$4500,D21,$I$2:$I$4500,I21)&gt;1,"Possible duplicate",""))</f>
        <v/>
      </c>
      <c r="O21" s="56" t="n">
        <f aca="false">IF(J21="","",IF(AND(L21=0,K21=0),1,0))</f>
        <v>0</v>
      </c>
      <c r="P21" s="56" t="n">
        <f aca="false">IF(L21=1,J21+ROW()/10^7,"")</f>
        <v>20456.4000021</v>
      </c>
      <c r="Q21" s="56" t="str">
        <f aca="false">IF(O21=1,M21,"")</f>
        <v/>
      </c>
      <c r="R21" s="56" t="str">
        <f aca="false">IF(K21=1,ROW(),"")</f>
        <v/>
      </c>
      <c r="S21" s="56" t="str">
        <f aca="false">IF(D21="","",TRIM(D21))</f>
        <v>BERTHING &amp; UNBERTHING CHARGES- INC</v>
      </c>
    </row>
    <row r="22" customFormat="false" ht="15" hidden="false" customHeight="false" outlineLevel="0" collapsed="false">
      <c r="A22" s="50" t="s">
        <v>373</v>
      </c>
      <c r="B22" s="55" t="n">
        <v>45914</v>
      </c>
      <c r="C22" s="50" t="n">
        <f aca="false">IF(S22="","",IFERROR(IF(INDEX('Ledger Codes'!$C$6:$C$205,MATCH(S22,'Ledger Codes'!$B$6:$B$205,0))="","",INDEX('Ledger Codes'!$C$6:$C$205,MATCH(S22,'Ledger Codes'!$B$6:$B$205,0))),""))</f>
        <v>10047</v>
      </c>
      <c r="D22" s="50" t="s">
        <v>196</v>
      </c>
      <c r="E22" s="50" t="s">
        <v>374</v>
      </c>
      <c r="F22" s="50" t="s">
        <v>375</v>
      </c>
      <c r="G22" s="52" t="n">
        <v>0</v>
      </c>
      <c r="H22" s="52" t="n">
        <v>17868</v>
      </c>
      <c r="I22" s="52" t="n">
        <f aca="false">IF(AND(G22="",H22=""),"",N(G22)-N(H22))</f>
        <v>-17868</v>
      </c>
      <c r="J22" s="52" t="n">
        <f aca="false">IF(I22="","",ABS(I22))</f>
        <v>17868</v>
      </c>
      <c r="K22" s="56" t="n">
        <f aca="false">IF(S22="","",0)</f>
        <v>0</v>
      </c>
      <c r="L22" s="56" t="n">
        <f aca="false">IF(J22="","",IF(AND(J22&gt;'Revenue Testing'!$E$9,K22=0),1,0))</f>
        <v>1</v>
      </c>
      <c r="M22" s="57" t="n">
        <v>0.251121507259</v>
      </c>
      <c r="N22" s="56" t="str">
        <f aca="false">IF(OR(A22="",I22=""),"",IF(COUNTIFS($A$2:$A$4500,A22,$D$2:$D$4500,D22,$I$2:$I$4500,I22)&gt;1,"Possible duplicate",""))</f>
        <v/>
      </c>
      <c r="O22" s="56" t="n">
        <f aca="false">IF(J22="","",IF(AND(L22=0,K22=0),1,0))</f>
        <v>0</v>
      </c>
      <c r="P22" s="56" t="n">
        <f aca="false">IF(L22=1,J22+ROW()/10^7,"")</f>
        <v>17868.0000022</v>
      </c>
      <c r="Q22" s="56" t="str">
        <f aca="false">IF(O22=1,M22,"")</f>
        <v/>
      </c>
      <c r="R22" s="56" t="str">
        <f aca="false">IF(K22=1,ROW(),"")</f>
        <v/>
      </c>
      <c r="S22" s="56" t="str">
        <f aca="false">IF(D22="","",TRIM(D22))</f>
        <v>BERTHING &amp; UNBERTHING CHARGES- INC</v>
      </c>
    </row>
    <row r="23" customFormat="false" ht="15" hidden="false" customHeight="false" outlineLevel="0" collapsed="false">
      <c r="A23" s="50" t="s">
        <v>376</v>
      </c>
      <c r="B23" s="55" t="n">
        <v>45918</v>
      </c>
      <c r="C23" s="50" t="n">
        <f aca="false">IF(S23="","",IFERROR(IF(INDEX('Ledger Codes'!$C$6:$C$205,MATCH(S23,'Ledger Codes'!$B$6:$B$205,0))="","",INDEX('Ledger Codes'!$C$6:$C$205,MATCH(S23,'Ledger Codes'!$B$6:$B$205,0))),""))</f>
        <v>10047</v>
      </c>
      <c r="D23" s="50" t="s">
        <v>196</v>
      </c>
      <c r="E23" s="50" t="s">
        <v>377</v>
      </c>
      <c r="F23" s="50" t="s">
        <v>378</v>
      </c>
      <c r="G23" s="52" t="n">
        <v>0</v>
      </c>
      <c r="H23" s="52" t="n">
        <v>17868</v>
      </c>
      <c r="I23" s="52" t="n">
        <f aca="false">IF(AND(G23="",H23=""),"",N(G23)-N(H23))</f>
        <v>-17868</v>
      </c>
      <c r="J23" s="52" t="n">
        <f aca="false">IF(I23="","",ABS(I23))</f>
        <v>17868</v>
      </c>
      <c r="K23" s="56" t="n">
        <f aca="false">IF(S23="","",0)</f>
        <v>0</v>
      </c>
      <c r="L23" s="56" t="n">
        <f aca="false">IF(J23="","",IF(AND(J23&gt;'Revenue Testing'!$E$9,K23=0),1,0))</f>
        <v>1</v>
      </c>
      <c r="M23" s="57" t="n">
        <v>0.53990887844</v>
      </c>
      <c r="N23" s="56" t="str">
        <f aca="false">IF(OR(A23="",I23=""),"",IF(COUNTIFS($A$2:$A$4500,A23,$D$2:$D$4500,D23,$I$2:$I$4500,I23)&gt;1,"Possible duplicate",""))</f>
        <v/>
      </c>
      <c r="O23" s="56" t="n">
        <f aca="false">IF(J23="","",IF(AND(L23=0,K23=0),1,0))</f>
        <v>0</v>
      </c>
      <c r="P23" s="56" t="n">
        <f aca="false">IF(L23=1,J23+ROW()/10^7,"")</f>
        <v>17868.0000023</v>
      </c>
      <c r="Q23" s="56" t="str">
        <f aca="false">IF(O23=1,M23,"")</f>
        <v/>
      </c>
      <c r="R23" s="56" t="str">
        <f aca="false">IF(K23=1,ROW(),"")</f>
        <v/>
      </c>
      <c r="S23" s="56" t="str">
        <f aca="false">IF(D23="","",TRIM(D23))</f>
        <v>BERTHING &amp; UNBERTHING CHARGES- INC</v>
      </c>
    </row>
    <row r="24" customFormat="false" ht="15" hidden="false" customHeight="false" outlineLevel="0" collapsed="false">
      <c r="A24" s="50" t="s">
        <v>379</v>
      </c>
      <c r="B24" s="55" t="n">
        <v>45929</v>
      </c>
      <c r="C24" s="50" t="n">
        <f aca="false">IF(S24="","",IFERROR(IF(INDEX('Ledger Codes'!$C$6:$C$205,MATCH(S24,'Ledger Codes'!$B$6:$B$205,0))="","",INDEX('Ledger Codes'!$C$6:$C$205,MATCH(S24,'Ledger Codes'!$B$6:$B$205,0))),""))</f>
        <v>10047</v>
      </c>
      <c r="D24" s="50" t="s">
        <v>196</v>
      </c>
      <c r="E24" s="50" t="s">
        <v>380</v>
      </c>
      <c r="F24" s="50" t="s">
        <v>381</v>
      </c>
      <c r="G24" s="52" t="n">
        <v>0</v>
      </c>
      <c r="H24" s="52" t="n">
        <v>18456.4</v>
      </c>
      <c r="I24" s="52" t="n">
        <f aca="false">IF(AND(G24="",H24=""),"",N(G24)-N(H24))</f>
        <v>-18456.4</v>
      </c>
      <c r="J24" s="52" t="n">
        <f aca="false">IF(I24="","",ABS(I24))</f>
        <v>18456.4</v>
      </c>
      <c r="K24" s="56" t="n">
        <f aca="false">IF(S24="","",0)</f>
        <v>0</v>
      </c>
      <c r="L24" s="56" t="n">
        <f aca="false">IF(J24="","",IF(AND(J24&gt;'Revenue Testing'!$E$9,K24=0),1,0))</f>
        <v>1</v>
      </c>
      <c r="M24" s="57" t="n">
        <v>0.515947565211</v>
      </c>
      <c r="N24" s="56" t="str">
        <f aca="false">IF(OR(A24="",I24=""),"",IF(COUNTIFS($A$2:$A$4500,A24,$D$2:$D$4500,D24,$I$2:$I$4500,I24)&gt;1,"Possible duplicate",""))</f>
        <v/>
      </c>
      <c r="O24" s="56" t="n">
        <f aca="false">IF(J24="","",IF(AND(L24=0,K24=0),1,0))</f>
        <v>0</v>
      </c>
      <c r="P24" s="56" t="n">
        <f aca="false">IF(L24=1,J24+ROW()/10^7,"")</f>
        <v>18456.4000024</v>
      </c>
      <c r="Q24" s="56" t="str">
        <f aca="false">IF(O24=1,M24,"")</f>
        <v/>
      </c>
      <c r="R24" s="56" t="str">
        <f aca="false">IF(K24=1,ROW(),"")</f>
        <v/>
      </c>
      <c r="S24" s="56" t="str">
        <f aca="false">IF(D24="","",TRIM(D24))</f>
        <v>BERTHING &amp; UNBERTHING CHARGES- INC</v>
      </c>
    </row>
    <row r="25" customFormat="false" ht="15" hidden="false" customHeight="false" outlineLevel="0" collapsed="false">
      <c r="A25" s="50" t="s">
        <v>382</v>
      </c>
      <c r="B25" s="55" t="n">
        <v>45959</v>
      </c>
      <c r="C25" s="50" t="n">
        <f aca="false">IF(S25="","",IFERROR(IF(INDEX('Ledger Codes'!$C$6:$C$205,MATCH(S25,'Ledger Codes'!$B$6:$B$205,0))="","",INDEX('Ledger Codes'!$C$6:$C$205,MATCH(S25,'Ledger Codes'!$B$6:$B$205,0))),""))</f>
        <v>10047</v>
      </c>
      <c r="D25" s="50" t="s">
        <v>196</v>
      </c>
      <c r="E25" s="50" t="s">
        <v>383</v>
      </c>
      <c r="F25" s="50" t="s">
        <v>384</v>
      </c>
      <c r="G25" s="52" t="n">
        <v>0</v>
      </c>
      <c r="H25" s="52" t="n">
        <v>18755.2</v>
      </c>
      <c r="I25" s="52" t="n">
        <f aca="false">IF(AND(G25="",H25=""),"",N(G25)-N(H25))</f>
        <v>-18755.2</v>
      </c>
      <c r="J25" s="52" t="n">
        <f aca="false">IF(I25="","",ABS(I25))</f>
        <v>18755.2</v>
      </c>
      <c r="K25" s="56" t="n">
        <f aca="false">IF(S25="","",0)</f>
        <v>0</v>
      </c>
      <c r="L25" s="56" t="n">
        <f aca="false">IF(J25="","",IF(AND(J25&gt;'Revenue Testing'!$E$9,K25=0),1,0))</f>
        <v>1</v>
      </c>
      <c r="M25" s="57" t="n">
        <v>0.56022712637</v>
      </c>
      <c r="N25" s="56" t="str">
        <f aca="false">IF(OR(A25="",I25=""),"",IF(COUNTIFS($A$2:$A$4500,A25,$D$2:$D$4500,D25,$I$2:$I$4500,I25)&gt;1,"Possible duplicate",""))</f>
        <v/>
      </c>
      <c r="O25" s="56" t="n">
        <f aca="false">IF(J25="","",IF(AND(L25=0,K25=0),1,0))</f>
        <v>0</v>
      </c>
      <c r="P25" s="56" t="n">
        <f aca="false">IF(L25=1,J25+ROW()/10^7,"")</f>
        <v>18755.2000025</v>
      </c>
      <c r="Q25" s="56" t="str">
        <f aca="false">IF(O25=1,M25,"")</f>
        <v/>
      </c>
      <c r="R25" s="56" t="str">
        <f aca="false">IF(K25=1,ROW(),"")</f>
        <v/>
      </c>
      <c r="S25" s="56" t="str">
        <f aca="false">IF(D25="","",TRIM(D25))</f>
        <v>BERTHING &amp; UNBERTHING CHARGES- INC</v>
      </c>
    </row>
    <row r="26" customFormat="false" ht="15" hidden="false" customHeight="false" outlineLevel="0" collapsed="false">
      <c r="A26" s="50" t="s">
        <v>385</v>
      </c>
      <c r="B26" s="55" t="n">
        <v>45967</v>
      </c>
      <c r="C26" s="50" t="n">
        <f aca="false">IF(S26="","",IFERROR(IF(INDEX('Ledger Codes'!$C$6:$C$205,MATCH(S26,'Ledger Codes'!$B$6:$B$205,0))="","",INDEX('Ledger Codes'!$C$6:$C$205,MATCH(S26,'Ledger Codes'!$B$6:$B$205,0))),""))</f>
        <v>10072</v>
      </c>
      <c r="D26" s="50" t="s">
        <v>197</v>
      </c>
      <c r="E26" s="50" t="s">
        <v>386</v>
      </c>
      <c r="F26" s="50" t="s">
        <v>387</v>
      </c>
      <c r="G26" s="52" t="n">
        <v>0</v>
      </c>
      <c r="H26" s="52" t="n">
        <v>150</v>
      </c>
      <c r="I26" s="52" t="n">
        <f aca="false">IF(AND(G26="",H26=""),"",N(G26)-N(H26))</f>
        <v>-150</v>
      </c>
      <c r="J26" s="52" t="n">
        <f aca="false">IF(I26="","",ABS(I26))</f>
        <v>150</v>
      </c>
      <c r="K26" s="56" t="n">
        <f aca="false">IF(S26="","",0)</f>
        <v>0</v>
      </c>
      <c r="L26" s="56" t="n">
        <f aca="false">IF(J26="","",IF(AND(J26&gt;'Revenue Testing'!$E$9,K26=0),1,0))</f>
        <v>0</v>
      </c>
      <c r="M26" s="57" t="n">
        <v>0.558644210115</v>
      </c>
      <c r="N26" s="56" t="str">
        <f aca="false">IF(OR(A26="",I26=""),"",IF(COUNTIFS($A$2:$A$4500,A26,$D$2:$D$4500,D26,$I$2:$I$4500,I26)&gt;1,"Possible duplicate",""))</f>
        <v/>
      </c>
      <c r="O26" s="56" t="n">
        <f aca="false">IF(J26="","",IF(AND(L26=0,K26=0),1,0))</f>
        <v>1</v>
      </c>
      <c r="P26" s="56" t="str">
        <f aca="false">IF(L26=1,J26+ROW()/10^7,"")</f>
        <v/>
      </c>
      <c r="Q26" s="57" t="n">
        <f aca="false">IF(O26=1,M26,"")</f>
        <v>0.558644210115</v>
      </c>
      <c r="R26" s="56" t="str">
        <f aca="false">IF(K26=1,ROW(),"")</f>
        <v/>
      </c>
      <c r="S26" s="56" t="str">
        <f aca="false">IF(D26="","",TRIM(D26))</f>
        <v>BILL OF LADING FEE- INC</v>
      </c>
    </row>
    <row r="27" customFormat="false" ht="15" hidden="false" customHeight="false" outlineLevel="0" collapsed="false">
      <c r="A27" s="50" t="s">
        <v>388</v>
      </c>
      <c r="B27" s="55" t="n">
        <v>45973</v>
      </c>
      <c r="C27" s="50" t="n">
        <f aca="false">IF(S27="","",IFERROR(IF(INDEX('Ledger Codes'!$C$6:$C$205,MATCH(S27,'Ledger Codes'!$B$6:$B$205,0))="","",INDEX('Ledger Codes'!$C$6:$C$205,MATCH(S27,'Ledger Codes'!$B$6:$B$205,0))),""))</f>
        <v>10072</v>
      </c>
      <c r="D27" s="50" t="s">
        <v>197</v>
      </c>
      <c r="E27" s="50" t="s">
        <v>389</v>
      </c>
      <c r="F27" s="50" t="s">
        <v>390</v>
      </c>
      <c r="G27" s="52" t="n">
        <v>0</v>
      </c>
      <c r="H27" s="52" t="n">
        <v>150</v>
      </c>
      <c r="I27" s="52" t="n">
        <f aca="false">IF(AND(G27="",H27=""),"",N(G27)-N(H27))</f>
        <v>-150</v>
      </c>
      <c r="J27" s="52" t="n">
        <f aca="false">IF(I27="","",ABS(I27))</f>
        <v>150</v>
      </c>
      <c r="K27" s="56" t="n">
        <f aca="false">IF(S27="","",0)</f>
        <v>0</v>
      </c>
      <c r="L27" s="56" t="n">
        <f aca="false">IF(J27="","",IF(AND(J27&gt;'Revenue Testing'!$E$9,K27=0),1,0))</f>
        <v>0</v>
      </c>
      <c r="M27" s="57" t="n">
        <v>0.431357747998</v>
      </c>
      <c r="N27" s="56" t="str">
        <f aca="false">IF(OR(A27="",I27=""),"",IF(COUNTIFS($A$2:$A$4500,A27,$D$2:$D$4500,D27,$I$2:$I$4500,I27)&gt;1,"Possible duplicate",""))</f>
        <v/>
      </c>
      <c r="O27" s="56" t="n">
        <f aca="false">IF(J27="","",IF(AND(L27=0,K27=0),1,0))</f>
        <v>1</v>
      </c>
      <c r="P27" s="56" t="str">
        <f aca="false">IF(L27=1,J27+ROW()/10^7,"")</f>
        <v/>
      </c>
      <c r="Q27" s="57" t="n">
        <f aca="false">IF(O27=1,M27,"")</f>
        <v>0.431357747998</v>
      </c>
      <c r="R27" s="56" t="str">
        <f aca="false">IF(K27=1,ROW(),"")</f>
        <v/>
      </c>
      <c r="S27" s="56" t="str">
        <f aca="false">IF(D27="","",TRIM(D27))</f>
        <v>BILL OF LADING FEE- INC</v>
      </c>
    </row>
    <row r="28" customFormat="false" ht="15" hidden="false" customHeight="false" outlineLevel="0" collapsed="false">
      <c r="A28" s="50" t="s">
        <v>391</v>
      </c>
      <c r="B28" s="55" t="n">
        <v>45983</v>
      </c>
      <c r="C28" s="50" t="n">
        <f aca="false">IF(S28="","",IFERROR(IF(INDEX('Ledger Codes'!$C$6:$C$205,MATCH(S28,'Ledger Codes'!$B$6:$B$205,0))="","",INDEX('Ledger Codes'!$C$6:$C$205,MATCH(S28,'Ledger Codes'!$B$6:$B$205,0))),""))</f>
        <v>10072</v>
      </c>
      <c r="D28" s="50" t="s">
        <v>197</v>
      </c>
      <c r="E28" s="50" t="s">
        <v>392</v>
      </c>
      <c r="F28" s="50" t="s">
        <v>393</v>
      </c>
      <c r="G28" s="52" t="n">
        <v>0</v>
      </c>
      <c r="H28" s="52" t="n">
        <v>150</v>
      </c>
      <c r="I28" s="52" t="n">
        <f aca="false">IF(AND(G28="",H28=""),"",N(G28)-N(H28))</f>
        <v>-150</v>
      </c>
      <c r="J28" s="52" t="n">
        <f aca="false">IF(I28="","",ABS(I28))</f>
        <v>150</v>
      </c>
      <c r="K28" s="56" t="n">
        <f aca="false">IF(S28="","",0)</f>
        <v>0</v>
      </c>
      <c r="L28" s="56" t="n">
        <f aca="false">IF(J28="","",IF(AND(J28&gt;'Revenue Testing'!$E$9,K28=0),1,0))</f>
        <v>0</v>
      </c>
      <c r="M28" s="57" t="n">
        <v>0.447077171717</v>
      </c>
      <c r="N28" s="56" t="str">
        <f aca="false">IF(OR(A28="",I28=""),"",IF(COUNTIFS($A$2:$A$4500,A28,$D$2:$D$4500,D28,$I$2:$I$4500,I28)&gt;1,"Possible duplicate",""))</f>
        <v/>
      </c>
      <c r="O28" s="56" t="n">
        <f aca="false">IF(J28="","",IF(AND(L28=0,K28=0),1,0))</f>
        <v>1</v>
      </c>
      <c r="P28" s="56" t="str">
        <f aca="false">IF(L28=1,J28+ROW()/10^7,"")</f>
        <v/>
      </c>
      <c r="Q28" s="57" t="n">
        <f aca="false">IF(O28=1,M28,"")</f>
        <v>0.447077171717</v>
      </c>
      <c r="R28" s="56" t="str">
        <f aca="false">IF(K28=1,ROW(),"")</f>
        <v/>
      </c>
      <c r="S28" s="56" t="str">
        <f aca="false">IF(D28="","",TRIM(D28))</f>
        <v>BILL OF LADING FEE- INC</v>
      </c>
    </row>
    <row r="29" customFormat="false" ht="15" hidden="false" customHeight="false" outlineLevel="0" collapsed="false">
      <c r="A29" s="50" t="s">
        <v>394</v>
      </c>
      <c r="B29" s="55" t="n">
        <v>46007</v>
      </c>
      <c r="C29" s="50" t="n">
        <f aca="false">IF(S29="","",IFERROR(IF(INDEX('Ledger Codes'!$C$6:$C$205,MATCH(S29,'Ledger Codes'!$B$6:$B$205,0))="","",INDEX('Ledger Codes'!$C$6:$C$205,MATCH(S29,'Ledger Codes'!$B$6:$B$205,0))),""))</f>
        <v>10072</v>
      </c>
      <c r="D29" s="50" t="s">
        <v>197</v>
      </c>
      <c r="E29" s="50" t="s">
        <v>395</v>
      </c>
      <c r="F29" s="50" t="s">
        <v>396</v>
      </c>
      <c r="G29" s="52" t="n">
        <v>0</v>
      </c>
      <c r="H29" s="52" t="n">
        <v>150</v>
      </c>
      <c r="I29" s="52" t="n">
        <f aca="false">IF(AND(G29="",H29=""),"",N(G29)-N(H29))</f>
        <v>-150</v>
      </c>
      <c r="J29" s="52" t="n">
        <f aca="false">IF(I29="","",ABS(I29))</f>
        <v>150</v>
      </c>
      <c r="K29" s="56" t="n">
        <f aca="false">IF(S29="","",0)</f>
        <v>0</v>
      </c>
      <c r="L29" s="56" t="n">
        <f aca="false">IF(J29="","",IF(AND(J29&gt;'Revenue Testing'!$E$9,K29=0),1,0))</f>
        <v>0</v>
      </c>
      <c r="M29" s="57" t="n">
        <v>0.392805967579</v>
      </c>
      <c r="N29" s="56" t="str">
        <f aca="false">IF(OR(A29="",I29=""),"",IF(COUNTIFS($A$2:$A$4500,A29,$D$2:$D$4500,D29,$I$2:$I$4500,I29)&gt;1,"Possible duplicate",""))</f>
        <v/>
      </c>
      <c r="O29" s="56" t="n">
        <f aca="false">IF(J29="","",IF(AND(L29=0,K29=0),1,0))</f>
        <v>1</v>
      </c>
      <c r="P29" s="56" t="str">
        <f aca="false">IF(L29=1,J29+ROW()/10^7,"")</f>
        <v/>
      </c>
      <c r="Q29" s="57" t="n">
        <f aca="false">IF(O29=1,M29,"")</f>
        <v>0.392805967579</v>
      </c>
      <c r="R29" s="56" t="str">
        <f aca="false">IF(K29=1,ROW(),"")</f>
        <v/>
      </c>
      <c r="S29" s="56" t="str">
        <f aca="false">IF(D29="","",TRIM(D29))</f>
        <v>BILL OF LADING FEE- INC</v>
      </c>
    </row>
    <row r="30" customFormat="false" ht="15" hidden="false" customHeight="false" outlineLevel="0" collapsed="false">
      <c r="A30" s="50" t="s">
        <v>397</v>
      </c>
      <c r="B30" s="55" t="n">
        <v>46007</v>
      </c>
      <c r="C30" s="50" t="n">
        <f aca="false">IF(S30="","",IFERROR(IF(INDEX('Ledger Codes'!$C$6:$C$205,MATCH(S30,'Ledger Codes'!$B$6:$B$205,0))="","",INDEX('Ledger Codes'!$C$6:$C$205,MATCH(S30,'Ledger Codes'!$B$6:$B$205,0))),""))</f>
        <v>10072</v>
      </c>
      <c r="D30" s="50" t="s">
        <v>197</v>
      </c>
      <c r="E30" s="50" t="s">
        <v>398</v>
      </c>
      <c r="F30" s="58" t="s">
        <v>399</v>
      </c>
      <c r="G30" s="52" t="n">
        <v>0</v>
      </c>
      <c r="H30" s="52" t="n">
        <v>100</v>
      </c>
      <c r="I30" s="52" t="n">
        <f aca="false">IF(AND(G30="",H30=""),"",N(G30)-N(H30))</f>
        <v>-100</v>
      </c>
      <c r="J30" s="52" t="n">
        <f aca="false">IF(I30="","",ABS(I30))</f>
        <v>100</v>
      </c>
      <c r="K30" s="56" t="n">
        <f aca="false">IF(S30="","",0)</f>
        <v>0</v>
      </c>
      <c r="L30" s="56" t="n">
        <f aca="false">IF(J30="","",IF(AND(J30&gt;'Revenue Testing'!$E$9,K30=0),1,0))</f>
        <v>0</v>
      </c>
      <c r="M30" s="57" t="n">
        <v>0.194030720093</v>
      </c>
      <c r="N30" s="56" t="str">
        <f aca="false">IF(OR(A30="",I30=""),"",IF(COUNTIFS($A$2:$A$4500,A30,$D$2:$D$4500,D30,$I$2:$I$4500,I30)&gt;1,"Possible duplicate",""))</f>
        <v/>
      </c>
      <c r="O30" s="56" t="n">
        <f aca="false">IF(J30="","",IF(AND(L30=0,K30=0),1,0))</f>
        <v>1</v>
      </c>
      <c r="P30" s="56" t="str">
        <f aca="false">IF(L30=1,J30+ROW()/10^7,"")</f>
        <v/>
      </c>
      <c r="Q30" s="57" t="n">
        <f aca="false">IF(O30=1,M30,"")</f>
        <v>0.194030720093</v>
      </c>
      <c r="R30" s="56" t="str">
        <f aca="false">IF(K30=1,ROW(),"")</f>
        <v/>
      </c>
      <c r="S30" s="56" t="str">
        <f aca="false">IF(D30="","",TRIM(D30))</f>
        <v>BILL OF LADING FEE- INC</v>
      </c>
    </row>
    <row r="31" customFormat="false" ht="15" hidden="false" customHeight="false" outlineLevel="0" collapsed="false">
      <c r="A31" s="50" t="s">
        <v>400</v>
      </c>
      <c r="B31" s="55" t="n">
        <v>45893</v>
      </c>
      <c r="C31" s="50" t="n">
        <f aca="false">IF(S31="","",IFERROR(IF(INDEX('Ledger Codes'!$C$6:$C$205,MATCH(S31,'Ledger Codes'!$B$6:$B$205,0))="","",INDEX('Ledger Codes'!$C$6:$C$205,MATCH(S31,'Ledger Codes'!$B$6:$B$205,0))),""))</f>
        <v>10048</v>
      </c>
      <c r="D31" s="50" t="s">
        <v>198</v>
      </c>
      <c r="E31" s="50" t="s">
        <v>401</v>
      </c>
      <c r="F31" s="50" t="s">
        <v>402</v>
      </c>
      <c r="G31" s="52" t="n">
        <v>0</v>
      </c>
      <c r="H31" s="52" t="n">
        <v>150</v>
      </c>
      <c r="I31" s="52" t="n">
        <f aca="false">IF(AND(G31="",H31=""),"",N(G31)-N(H31))</f>
        <v>-150</v>
      </c>
      <c r="J31" s="52" t="n">
        <f aca="false">IF(I31="","",ABS(I31))</f>
        <v>150</v>
      </c>
      <c r="K31" s="56" t="n">
        <f aca="false">IF(S31="","",0)</f>
        <v>0</v>
      </c>
      <c r="L31" s="56" t="n">
        <f aca="false">IF(J31="","",IF(AND(J31&gt;'Revenue Testing'!$E$9,K31=0),1,0))</f>
        <v>0</v>
      </c>
      <c r="M31" s="57" t="n">
        <v>0.187614999117</v>
      </c>
      <c r="N31" s="56" t="str">
        <f aca="false">IF(OR(A31="",I31=""),"",IF(COUNTIFS($A$2:$A$4500,A31,$D$2:$D$4500,D31,$I$2:$I$4500,I31)&gt;1,"Possible duplicate",""))</f>
        <v/>
      </c>
      <c r="O31" s="56" t="n">
        <f aca="false">IF(J31="","",IF(AND(L31=0,K31=0),1,0))</f>
        <v>1</v>
      </c>
      <c r="P31" s="56" t="str">
        <f aca="false">IF(L31=1,J31+ROW()/10^7,"")</f>
        <v/>
      </c>
      <c r="Q31" s="57" t="n">
        <f aca="false">IF(O31=1,M31,"")</f>
        <v>0.187614999117</v>
      </c>
      <c r="R31" s="56" t="str">
        <f aca="false">IF(K31=1,ROW(),"")</f>
        <v/>
      </c>
      <c r="S31" s="56" t="str">
        <f aca="false">IF(D31="","",TRIM(D31))</f>
        <v>CONTAINER DAMAGE CHARGES- INC</v>
      </c>
    </row>
    <row r="32" customFormat="false" ht="15" hidden="false" customHeight="false" outlineLevel="0" collapsed="false">
      <c r="A32" s="50" t="s">
        <v>403</v>
      </c>
      <c r="B32" s="55" t="n">
        <v>45907</v>
      </c>
      <c r="C32" s="50" t="n">
        <f aca="false">IF(S32="","",IFERROR(IF(INDEX('Ledger Codes'!$C$6:$C$205,MATCH(S32,'Ledger Codes'!$B$6:$B$205,0))="","",INDEX('Ledger Codes'!$C$6:$C$205,MATCH(S32,'Ledger Codes'!$B$6:$B$205,0))),""))</f>
        <v>10048</v>
      </c>
      <c r="D32" s="50" t="s">
        <v>198</v>
      </c>
      <c r="E32" s="50" t="s">
        <v>404</v>
      </c>
      <c r="F32" s="50" t="s">
        <v>405</v>
      </c>
      <c r="G32" s="52" t="n">
        <v>0</v>
      </c>
      <c r="H32" s="52" t="n">
        <v>250</v>
      </c>
      <c r="I32" s="52" t="n">
        <f aca="false">IF(AND(G32="",H32=""),"",N(G32)-N(H32))</f>
        <v>-250</v>
      </c>
      <c r="J32" s="52" t="n">
        <f aca="false">IF(I32="","",ABS(I32))</f>
        <v>250</v>
      </c>
      <c r="K32" s="56" t="n">
        <f aca="false">IF(S32="","",0)</f>
        <v>0</v>
      </c>
      <c r="L32" s="56" t="n">
        <f aca="false">IF(J32="","",IF(AND(J32&gt;'Revenue Testing'!$E$9,K32=0),1,0))</f>
        <v>0</v>
      </c>
      <c r="M32" s="57" t="n">
        <v>0.017300970874</v>
      </c>
      <c r="N32" s="56" t="str">
        <f aca="false">IF(OR(A32="",I32=""),"",IF(COUNTIFS($A$2:$A$4500,A32,$D$2:$D$4500,D32,$I$2:$I$4500,I32)&gt;1,"Possible duplicate",""))</f>
        <v/>
      </c>
      <c r="O32" s="56" t="n">
        <f aca="false">IF(J32="","",IF(AND(L32=0,K32=0),1,0))</f>
        <v>1</v>
      </c>
      <c r="P32" s="56" t="str">
        <f aca="false">IF(L32=1,J32+ROW()/10^7,"")</f>
        <v/>
      </c>
      <c r="Q32" s="57" t="n">
        <f aca="false">IF(O32=1,M32,"")</f>
        <v>0.017300970874</v>
      </c>
      <c r="R32" s="56" t="str">
        <f aca="false">IF(K32=1,ROW(),"")</f>
        <v/>
      </c>
      <c r="S32" s="56" t="str">
        <f aca="false">IF(D32="","",TRIM(D32))</f>
        <v>CONTAINER DAMAGE CHARGES- INC</v>
      </c>
    </row>
    <row r="33" customFormat="false" ht="15" hidden="false" customHeight="false" outlineLevel="0" collapsed="false">
      <c r="A33" s="50" t="s">
        <v>406</v>
      </c>
      <c r="B33" s="55" t="n">
        <v>45907</v>
      </c>
      <c r="C33" s="50" t="n">
        <f aca="false">IF(S33="","",IFERROR(IF(INDEX('Ledger Codes'!$C$6:$C$205,MATCH(S33,'Ledger Codes'!$B$6:$B$205,0))="","",INDEX('Ledger Codes'!$C$6:$C$205,MATCH(S33,'Ledger Codes'!$B$6:$B$205,0))),""))</f>
        <v>10048</v>
      </c>
      <c r="D33" s="50" t="s">
        <v>198</v>
      </c>
      <c r="E33" s="50" t="s">
        <v>407</v>
      </c>
      <c r="F33" s="50" t="s">
        <v>408</v>
      </c>
      <c r="G33" s="52" t="n">
        <v>0</v>
      </c>
      <c r="H33" s="52" t="n">
        <v>275</v>
      </c>
      <c r="I33" s="52" t="n">
        <f aca="false">IF(AND(G33="",H33=""),"",N(G33)-N(H33))</f>
        <v>-275</v>
      </c>
      <c r="J33" s="52" t="n">
        <f aca="false">IF(I33="","",ABS(I33))</f>
        <v>275</v>
      </c>
      <c r="K33" s="56" t="n">
        <f aca="false">IF(S33="","",0)</f>
        <v>0</v>
      </c>
      <c r="L33" s="56" t="n">
        <f aca="false">IF(J33="","",IF(AND(J33&gt;'Revenue Testing'!$E$9,K33=0),1,0))</f>
        <v>0</v>
      </c>
      <c r="M33" s="57" t="n">
        <v>0.676371288642</v>
      </c>
      <c r="N33" s="56" t="str">
        <f aca="false">IF(OR(A33="",I33=""),"",IF(COUNTIFS($A$2:$A$4500,A33,$D$2:$D$4500,D33,$I$2:$I$4500,I33)&gt;1,"Possible duplicate",""))</f>
        <v/>
      </c>
      <c r="O33" s="56" t="n">
        <f aca="false">IF(J33="","",IF(AND(L33=0,K33=0),1,0))</f>
        <v>1</v>
      </c>
      <c r="P33" s="56" t="str">
        <f aca="false">IF(L33=1,J33+ROW()/10^7,"")</f>
        <v/>
      </c>
      <c r="Q33" s="57" t="n">
        <f aca="false">IF(O33=1,M33,"")</f>
        <v>0.676371288642</v>
      </c>
      <c r="R33" s="56" t="str">
        <f aca="false">IF(K33=1,ROW(),"")</f>
        <v/>
      </c>
      <c r="S33" s="56" t="str">
        <f aca="false">IF(D33="","",TRIM(D33))</f>
        <v>CONTAINER DAMAGE CHARGES- INC</v>
      </c>
    </row>
    <row r="34" customFormat="false" ht="15" hidden="false" customHeight="false" outlineLevel="0" collapsed="false">
      <c r="A34" s="50" t="s">
        <v>409</v>
      </c>
      <c r="B34" s="55" t="n">
        <v>45909</v>
      </c>
      <c r="C34" s="50" t="n">
        <f aca="false">IF(S34="","",IFERROR(IF(INDEX('Ledger Codes'!$C$6:$C$205,MATCH(S34,'Ledger Codes'!$B$6:$B$205,0))="","",INDEX('Ledger Codes'!$C$6:$C$205,MATCH(S34,'Ledger Codes'!$B$6:$B$205,0))),""))</f>
        <v>10048</v>
      </c>
      <c r="D34" s="50" t="s">
        <v>198</v>
      </c>
      <c r="E34" s="50" t="s">
        <v>410</v>
      </c>
      <c r="F34" s="50" t="s">
        <v>411</v>
      </c>
      <c r="G34" s="52" t="n">
        <v>0</v>
      </c>
      <c r="H34" s="52" t="n">
        <v>400</v>
      </c>
      <c r="I34" s="52" t="n">
        <f aca="false">IF(AND(G34="",H34=""),"",N(G34)-N(H34))</f>
        <v>-400</v>
      </c>
      <c r="J34" s="52" t="n">
        <f aca="false">IF(I34="","",ABS(I34))</f>
        <v>400</v>
      </c>
      <c r="K34" s="56" t="n">
        <f aca="false">IF(S34="","",0)</f>
        <v>0</v>
      </c>
      <c r="L34" s="56" t="n">
        <f aca="false">IF(J34="","",IF(AND(J34&gt;'Revenue Testing'!$E$9,K34=0),1,0))</f>
        <v>0</v>
      </c>
      <c r="M34" s="57" t="n">
        <v>0.916623354395</v>
      </c>
      <c r="N34" s="56" t="str">
        <f aca="false">IF(OR(A34="",I34=""),"",IF(COUNTIFS($A$2:$A$4500,A34,$D$2:$D$4500,D34,$I$2:$I$4500,I34)&gt;1,"Possible duplicate",""))</f>
        <v/>
      </c>
      <c r="O34" s="56" t="n">
        <f aca="false">IF(J34="","",IF(AND(L34=0,K34=0),1,0))</f>
        <v>1</v>
      </c>
      <c r="P34" s="56" t="str">
        <f aca="false">IF(L34=1,J34+ROW()/10^7,"")</f>
        <v/>
      </c>
      <c r="Q34" s="57" t="n">
        <f aca="false">IF(O34=1,M34,"")</f>
        <v>0.916623354395</v>
      </c>
      <c r="R34" s="56" t="str">
        <f aca="false">IF(K34=1,ROW(),"")</f>
        <v/>
      </c>
      <c r="S34" s="56" t="str">
        <f aca="false">IF(D34="","",TRIM(D34))</f>
        <v>CONTAINER DAMAGE CHARGES- INC</v>
      </c>
    </row>
    <row r="35" customFormat="false" ht="15" hidden="false" customHeight="false" outlineLevel="0" collapsed="false">
      <c r="A35" s="50" t="s">
        <v>412</v>
      </c>
      <c r="B35" s="55" t="n">
        <v>45909</v>
      </c>
      <c r="C35" s="50" t="n">
        <f aca="false">IF(S35="","",IFERROR(IF(INDEX('Ledger Codes'!$C$6:$C$205,MATCH(S35,'Ledger Codes'!$B$6:$B$205,0))="","",INDEX('Ledger Codes'!$C$6:$C$205,MATCH(S35,'Ledger Codes'!$B$6:$B$205,0))),""))</f>
        <v>10048</v>
      </c>
      <c r="D35" s="50" t="s">
        <v>198</v>
      </c>
      <c r="E35" s="50" t="s">
        <v>413</v>
      </c>
      <c r="F35" s="50" t="s">
        <v>414</v>
      </c>
      <c r="G35" s="52" t="n">
        <v>0</v>
      </c>
      <c r="H35" s="52" t="n">
        <v>250</v>
      </c>
      <c r="I35" s="52" t="n">
        <f aca="false">IF(AND(G35="",H35=""),"",N(G35)-N(H35))</f>
        <v>-250</v>
      </c>
      <c r="J35" s="52" t="n">
        <f aca="false">IF(I35="","",ABS(I35))</f>
        <v>250</v>
      </c>
      <c r="K35" s="56" t="n">
        <f aca="false">IF(S35="","",0)</f>
        <v>0</v>
      </c>
      <c r="L35" s="56" t="n">
        <f aca="false">IF(J35="","",IF(AND(J35&gt;'Revenue Testing'!$E$9,K35=0),1,0))</f>
        <v>0</v>
      </c>
      <c r="M35" s="57" t="n">
        <v>0.981694062985</v>
      </c>
      <c r="N35" s="56" t="str">
        <f aca="false">IF(OR(A35="",I35=""),"",IF(COUNTIFS($A$2:$A$4500,A35,$D$2:$D$4500,D35,$I$2:$I$4500,I35)&gt;1,"Possible duplicate",""))</f>
        <v/>
      </c>
      <c r="O35" s="56" t="n">
        <f aca="false">IF(J35="","",IF(AND(L35=0,K35=0),1,0))</f>
        <v>1</v>
      </c>
      <c r="P35" s="56" t="str">
        <f aca="false">IF(L35=1,J35+ROW()/10^7,"")</f>
        <v/>
      </c>
      <c r="Q35" s="57" t="n">
        <f aca="false">IF(O35=1,M35,"")</f>
        <v>0.981694062985</v>
      </c>
      <c r="R35" s="56" t="str">
        <f aca="false">IF(K35=1,ROW(),"")</f>
        <v/>
      </c>
      <c r="S35" s="56" t="str">
        <f aca="false">IF(D35="","",TRIM(D35))</f>
        <v>CONTAINER DAMAGE CHARGES- INC</v>
      </c>
    </row>
    <row r="36" customFormat="false" ht="15" hidden="false" customHeight="false" outlineLevel="0" collapsed="false">
      <c r="A36" s="50" t="s">
        <v>415</v>
      </c>
      <c r="B36" s="55" t="n">
        <v>45909</v>
      </c>
      <c r="C36" s="50" t="n">
        <f aca="false">IF(S36="","",IFERROR(IF(INDEX('Ledger Codes'!$C$6:$C$205,MATCH(S36,'Ledger Codes'!$B$6:$B$205,0))="","",INDEX('Ledger Codes'!$C$6:$C$205,MATCH(S36,'Ledger Codes'!$B$6:$B$205,0))),""))</f>
        <v>10048</v>
      </c>
      <c r="D36" s="50" t="s">
        <v>198</v>
      </c>
      <c r="E36" s="50" t="s">
        <v>416</v>
      </c>
      <c r="F36" s="50" t="s">
        <v>417</v>
      </c>
      <c r="G36" s="52" t="n">
        <v>0</v>
      </c>
      <c r="H36" s="52" t="n">
        <v>170</v>
      </c>
      <c r="I36" s="52" t="n">
        <f aca="false">IF(AND(G36="",H36=""),"",N(G36)-N(H36))</f>
        <v>-170</v>
      </c>
      <c r="J36" s="52" t="n">
        <f aca="false">IF(I36="","",ABS(I36))</f>
        <v>170</v>
      </c>
      <c r="K36" s="56" t="n">
        <f aca="false">IF(S36="","",0)</f>
        <v>0</v>
      </c>
      <c r="L36" s="56" t="n">
        <f aca="false">IF(J36="","",IF(AND(J36&gt;'Revenue Testing'!$E$9,K36=0),1,0))</f>
        <v>0</v>
      </c>
      <c r="M36" s="57" t="n">
        <v>0.726261017809</v>
      </c>
      <c r="N36" s="56" t="str">
        <f aca="false">IF(OR(A36="",I36=""),"",IF(COUNTIFS($A$2:$A$4500,A36,$D$2:$D$4500,D36,$I$2:$I$4500,I36)&gt;1,"Possible duplicate",""))</f>
        <v/>
      </c>
      <c r="O36" s="56" t="n">
        <f aca="false">IF(J36="","",IF(AND(L36=0,K36=0),1,0))</f>
        <v>1</v>
      </c>
      <c r="P36" s="56" t="str">
        <f aca="false">IF(L36=1,J36+ROW()/10^7,"")</f>
        <v/>
      </c>
      <c r="Q36" s="57" t="n">
        <f aca="false">IF(O36=1,M36,"")</f>
        <v>0.726261017809</v>
      </c>
      <c r="R36" s="56" t="str">
        <f aca="false">IF(K36=1,ROW(),"")</f>
        <v/>
      </c>
      <c r="S36" s="56" t="str">
        <f aca="false">IF(D36="","",TRIM(D36))</f>
        <v>CONTAINER DAMAGE CHARGES- INC</v>
      </c>
    </row>
    <row r="37" customFormat="false" ht="15" hidden="false" customHeight="false" outlineLevel="0" collapsed="false">
      <c r="A37" s="50" t="s">
        <v>418</v>
      </c>
      <c r="B37" s="55" t="n">
        <v>45909</v>
      </c>
      <c r="C37" s="50" t="n">
        <f aca="false">IF(S37="","",IFERROR(IF(INDEX('Ledger Codes'!$C$6:$C$205,MATCH(S37,'Ledger Codes'!$B$6:$B$205,0))="","",INDEX('Ledger Codes'!$C$6:$C$205,MATCH(S37,'Ledger Codes'!$B$6:$B$205,0))),""))</f>
        <v>10048</v>
      </c>
      <c r="D37" s="50" t="s">
        <v>198</v>
      </c>
      <c r="E37" s="50" t="s">
        <v>419</v>
      </c>
      <c r="F37" s="50" t="s">
        <v>420</v>
      </c>
      <c r="G37" s="52" t="n">
        <v>0</v>
      </c>
      <c r="H37" s="52" t="n">
        <v>200</v>
      </c>
      <c r="I37" s="52" t="n">
        <f aca="false">IF(AND(G37="",H37=""),"",N(G37)-N(H37))</f>
        <v>-200</v>
      </c>
      <c r="J37" s="52" t="n">
        <f aca="false">IF(I37="","",ABS(I37))</f>
        <v>200</v>
      </c>
      <c r="K37" s="56" t="n">
        <f aca="false">IF(S37="","",0)</f>
        <v>0</v>
      </c>
      <c r="L37" s="56" t="n">
        <f aca="false">IF(J37="","",IF(AND(J37&gt;'Revenue Testing'!$E$9,K37=0),1,0))</f>
        <v>0</v>
      </c>
      <c r="M37" s="57" t="n">
        <v>0.696344956047</v>
      </c>
      <c r="N37" s="56" t="str">
        <f aca="false">IF(OR(A37="",I37=""),"",IF(COUNTIFS($A$2:$A$4500,A37,$D$2:$D$4500,D37,$I$2:$I$4500,I37)&gt;1,"Possible duplicate",""))</f>
        <v/>
      </c>
      <c r="O37" s="56" t="n">
        <f aca="false">IF(J37="","",IF(AND(L37=0,K37=0),1,0))</f>
        <v>1</v>
      </c>
      <c r="P37" s="56" t="str">
        <f aca="false">IF(L37=1,J37+ROW()/10^7,"")</f>
        <v/>
      </c>
      <c r="Q37" s="57" t="n">
        <f aca="false">IF(O37=1,M37,"")</f>
        <v>0.696344956047</v>
      </c>
      <c r="R37" s="56" t="str">
        <f aca="false">IF(K37=1,ROW(),"")</f>
        <v/>
      </c>
      <c r="S37" s="56" t="str">
        <f aca="false">IF(D37="","",TRIM(D37))</f>
        <v>CONTAINER DAMAGE CHARGES- INC</v>
      </c>
    </row>
    <row r="38" customFormat="false" ht="15" hidden="false" customHeight="false" outlineLevel="0" collapsed="false">
      <c r="A38" s="50" t="s">
        <v>421</v>
      </c>
      <c r="B38" s="55" t="n">
        <v>45909</v>
      </c>
      <c r="C38" s="50" t="n">
        <f aca="false">IF(S38="","",IFERROR(IF(INDEX('Ledger Codes'!$C$6:$C$205,MATCH(S38,'Ledger Codes'!$B$6:$B$205,0))="","",INDEX('Ledger Codes'!$C$6:$C$205,MATCH(S38,'Ledger Codes'!$B$6:$B$205,0))),""))</f>
        <v>10048</v>
      </c>
      <c r="D38" s="50" t="s">
        <v>198</v>
      </c>
      <c r="E38" s="50" t="s">
        <v>422</v>
      </c>
      <c r="F38" s="50" t="s">
        <v>423</v>
      </c>
      <c r="G38" s="52" t="n">
        <v>0</v>
      </c>
      <c r="H38" s="52" t="n">
        <v>200</v>
      </c>
      <c r="I38" s="52" t="n">
        <f aca="false">IF(AND(G38="",H38=""),"",N(G38)-N(H38))</f>
        <v>-200</v>
      </c>
      <c r="J38" s="52" t="n">
        <f aca="false">IF(I38="","",ABS(I38))</f>
        <v>200</v>
      </c>
      <c r="K38" s="56" t="n">
        <f aca="false">IF(S38="","",0)</f>
        <v>0</v>
      </c>
      <c r="L38" s="56" t="n">
        <f aca="false">IF(J38="","",IF(AND(J38&gt;'Revenue Testing'!$E$9,K38=0),1,0))</f>
        <v>0</v>
      </c>
      <c r="M38" s="57" t="n">
        <v>0.738031769687</v>
      </c>
      <c r="N38" s="56" t="str">
        <f aca="false">IF(OR(A38="",I38=""),"",IF(COUNTIFS($A$2:$A$4500,A38,$D$2:$D$4500,D38,$I$2:$I$4500,I38)&gt;1,"Possible duplicate",""))</f>
        <v/>
      </c>
      <c r="O38" s="56" t="n">
        <f aca="false">IF(J38="","",IF(AND(L38=0,K38=0),1,0))</f>
        <v>1</v>
      </c>
      <c r="P38" s="56" t="str">
        <f aca="false">IF(L38=1,J38+ROW()/10^7,"")</f>
        <v/>
      </c>
      <c r="Q38" s="57" t="n">
        <f aca="false">IF(O38=1,M38,"")</f>
        <v>0.738031769687</v>
      </c>
      <c r="R38" s="56" t="str">
        <f aca="false">IF(K38=1,ROW(),"")</f>
        <v/>
      </c>
      <c r="S38" s="56" t="str">
        <f aca="false">IF(D38="","",TRIM(D38))</f>
        <v>CONTAINER DAMAGE CHARGES- INC</v>
      </c>
    </row>
    <row r="39" customFormat="false" ht="15" hidden="false" customHeight="false" outlineLevel="0" collapsed="false">
      <c r="A39" s="50" t="s">
        <v>424</v>
      </c>
      <c r="B39" s="55" t="n">
        <v>45909</v>
      </c>
      <c r="C39" s="50" t="n">
        <f aca="false">IF(S39="","",IFERROR(IF(INDEX('Ledger Codes'!$C$6:$C$205,MATCH(S39,'Ledger Codes'!$B$6:$B$205,0))="","",INDEX('Ledger Codes'!$C$6:$C$205,MATCH(S39,'Ledger Codes'!$B$6:$B$205,0))),""))</f>
        <v>10048</v>
      </c>
      <c r="D39" s="50" t="s">
        <v>198</v>
      </c>
      <c r="E39" s="50" t="s">
        <v>425</v>
      </c>
      <c r="F39" s="50" t="s">
        <v>426</v>
      </c>
      <c r="G39" s="52" t="n">
        <v>0</v>
      </c>
      <c r="H39" s="52" t="n">
        <v>325</v>
      </c>
      <c r="I39" s="52" t="n">
        <f aca="false">IF(AND(G39="",H39=""),"",N(G39)-N(H39))</f>
        <v>-325</v>
      </c>
      <c r="J39" s="52" t="n">
        <f aca="false">IF(I39="","",ABS(I39))</f>
        <v>325</v>
      </c>
      <c r="K39" s="56" t="n">
        <f aca="false">IF(S39="","",0)</f>
        <v>0</v>
      </c>
      <c r="L39" s="56" t="n">
        <f aca="false">IF(J39="","",IF(AND(J39&gt;'Revenue Testing'!$E$9,K39=0),1,0))</f>
        <v>0</v>
      </c>
      <c r="M39" s="57" t="n">
        <v>0.800600722346</v>
      </c>
      <c r="N39" s="56" t="str">
        <f aca="false">IF(OR(A39="",I39=""),"",IF(COUNTIFS($A$2:$A$4500,A39,$D$2:$D$4500,D39,$I$2:$I$4500,I39)&gt;1,"Possible duplicate",""))</f>
        <v/>
      </c>
      <c r="O39" s="56" t="n">
        <f aca="false">IF(J39="","",IF(AND(L39=0,K39=0),1,0))</f>
        <v>1</v>
      </c>
      <c r="P39" s="56" t="str">
        <f aca="false">IF(L39=1,J39+ROW()/10^7,"")</f>
        <v/>
      </c>
      <c r="Q39" s="57" t="n">
        <f aca="false">IF(O39=1,M39,"")</f>
        <v>0.800600722346</v>
      </c>
      <c r="R39" s="56" t="str">
        <f aca="false">IF(K39=1,ROW(),"")</f>
        <v/>
      </c>
      <c r="S39" s="56" t="str">
        <f aca="false">IF(D39="","",TRIM(D39))</f>
        <v>CONTAINER DAMAGE CHARGES- INC</v>
      </c>
    </row>
    <row r="40" customFormat="false" ht="15" hidden="false" customHeight="false" outlineLevel="0" collapsed="false">
      <c r="A40" s="50" t="s">
        <v>427</v>
      </c>
      <c r="B40" s="55" t="n">
        <v>45909</v>
      </c>
      <c r="C40" s="50" t="n">
        <f aca="false">IF(S40="","",IFERROR(IF(INDEX('Ledger Codes'!$C$6:$C$205,MATCH(S40,'Ledger Codes'!$B$6:$B$205,0))="","",INDEX('Ledger Codes'!$C$6:$C$205,MATCH(S40,'Ledger Codes'!$B$6:$B$205,0))),""))</f>
        <v>10048</v>
      </c>
      <c r="D40" s="50" t="s">
        <v>198</v>
      </c>
      <c r="E40" s="50" t="s">
        <v>428</v>
      </c>
      <c r="F40" s="50" t="s">
        <v>429</v>
      </c>
      <c r="G40" s="52" t="n">
        <v>0</v>
      </c>
      <c r="H40" s="52" t="n">
        <v>325</v>
      </c>
      <c r="I40" s="52" t="n">
        <f aca="false">IF(AND(G40="",H40=""),"",N(G40)-N(H40))</f>
        <v>-325</v>
      </c>
      <c r="J40" s="52" t="n">
        <f aca="false">IF(I40="","",ABS(I40))</f>
        <v>325</v>
      </c>
      <c r="K40" s="56" t="n">
        <f aca="false">IF(S40="","",0)</f>
        <v>0</v>
      </c>
      <c r="L40" s="56" t="n">
        <f aca="false">IF(J40="","",IF(AND(J40&gt;'Revenue Testing'!$E$9,K40=0),1,0))</f>
        <v>0</v>
      </c>
      <c r="M40" s="57" t="n">
        <v>0.234760036218</v>
      </c>
      <c r="N40" s="56" t="str">
        <f aca="false">IF(OR(A40="",I40=""),"",IF(COUNTIFS($A$2:$A$4500,A40,$D$2:$D$4500,D40,$I$2:$I$4500,I40)&gt;1,"Possible duplicate",""))</f>
        <v/>
      </c>
      <c r="O40" s="56" t="n">
        <f aca="false">IF(J40="","",IF(AND(L40=0,K40=0),1,0))</f>
        <v>1</v>
      </c>
      <c r="P40" s="56" t="str">
        <f aca="false">IF(L40=1,J40+ROW()/10^7,"")</f>
        <v/>
      </c>
      <c r="Q40" s="57" t="n">
        <f aca="false">IF(O40=1,M40,"")</f>
        <v>0.234760036218</v>
      </c>
      <c r="R40" s="56" t="str">
        <f aca="false">IF(K40=1,ROW(),"")</f>
        <v/>
      </c>
      <c r="S40" s="56" t="str">
        <f aca="false">IF(D40="","",TRIM(D40))</f>
        <v>CONTAINER DAMAGE CHARGES- INC</v>
      </c>
    </row>
    <row r="41" customFormat="false" ht="15" hidden="false" customHeight="false" outlineLevel="0" collapsed="false">
      <c r="A41" s="50" t="s">
        <v>430</v>
      </c>
      <c r="B41" s="55" t="n">
        <v>45909</v>
      </c>
      <c r="C41" s="50" t="n">
        <f aca="false">IF(S41="","",IFERROR(IF(INDEX('Ledger Codes'!$C$6:$C$205,MATCH(S41,'Ledger Codes'!$B$6:$B$205,0))="","",INDEX('Ledger Codes'!$C$6:$C$205,MATCH(S41,'Ledger Codes'!$B$6:$B$205,0))),""))</f>
        <v>10048</v>
      </c>
      <c r="D41" s="50" t="s">
        <v>198</v>
      </c>
      <c r="E41" s="50" t="s">
        <v>431</v>
      </c>
      <c r="F41" s="50" t="s">
        <v>432</v>
      </c>
      <c r="G41" s="52" t="n">
        <v>0</v>
      </c>
      <c r="H41" s="52" t="n">
        <v>275</v>
      </c>
      <c r="I41" s="52" t="n">
        <f aca="false">IF(AND(G41="",H41=""),"",N(G41)-N(H41))</f>
        <v>-275</v>
      </c>
      <c r="J41" s="52" t="n">
        <f aca="false">IF(I41="","",ABS(I41))</f>
        <v>275</v>
      </c>
      <c r="K41" s="56" t="n">
        <f aca="false">IF(S41="","",0)</f>
        <v>0</v>
      </c>
      <c r="L41" s="56" t="n">
        <f aca="false">IF(J41="","",IF(AND(J41&gt;'Revenue Testing'!$E$9,K41=0),1,0))</f>
        <v>0</v>
      </c>
      <c r="M41" s="57" t="n">
        <v>0.500803637615</v>
      </c>
      <c r="N41" s="56" t="str">
        <f aca="false">IF(OR(A41="",I41=""),"",IF(COUNTIFS($A$2:$A$4500,A41,$D$2:$D$4500,D41,$I$2:$I$4500,I41)&gt;1,"Possible duplicate",""))</f>
        <v/>
      </c>
      <c r="O41" s="56" t="n">
        <f aca="false">IF(J41="","",IF(AND(L41=0,K41=0),1,0))</f>
        <v>1</v>
      </c>
      <c r="P41" s="56" t="str">
        <f aca="false">IF(L41=1,J41+ROW()/10^7,"")</f>
        <v/>
      </c>
      <c r="Q41" s="57" t="n">
        <f aca="false">IF(O41=1,M41,"")</f>
        <v>0.500803637615</v>
      </c>
      <c r="R41" s="56" t="str">
        <f aca="false">IF(K41=1,ROW(),"")</f>
        <v/>
      </c>
      <c r="S41" s="56" t="str">
        <f aca="false">IF(D41="","",TRIM(D41))</f>
        <v>CONTAINER DAMAGE CHARGES- INC</v>
      </c>
    </row>
    <row r="42" customFormat="false" ht="15" hidden="false" customHeight="false" outlineLevel="0" collapsed="false">
      <c r="A42" s="50" t="s">
        <v>433</v>
      </c>
      <c r="B42" s="55" t="n">
        <v>45909</v>
      </c>
      <c r="C42" s="50" t="n">
        <f aca="false">IF(S42="","",IFERROR(IF(INDEX('Ledger Codes'!$C$6:$C$205,MATCH(S42,'Ledger Codes'!$B$6:$B$205,0))="","",INDEX('Ledger Codes'!$C$6:$C$205,MATCH(S42,'Ledger Codes'!$B$6:$B$205,0))),""))</f>
        <v>10048</v>
      </c>
      <c r="D42" s="50" t="s">
        <v>198</v>
      </c>
      <c r="E42" s="50" t="s">
        <v>434</v>
      </c>
      <c r="F42" s="50" t="s">
        <v>435</v>
      </c>
      <c r="G42" s="52" t="n">
        <v>0</v>
      </c>
      <c r="H42" s="52" t="n">
        <v>425</v>
      </c>
      <c r="I42" s="52" t="n">
        <f aca="false">IF(AND(G42="",H42=""),"",N(G42)-N(H42))</f>
        <v>-425</v>
      </c>
      <c r="J42" s="52" t="n">
        <f aca="false">IF(I42="","",ABS(I42))</f>
        <v>425</v>
      </c>
      <c r="K42" s="56" t="n">
        <f aca="false">IF(S42="","",0)</f>
        <v>0</v>
      </c>
      <c r="L42" s="56" t="n">
        <f aca="false">IF(J42="","",IF(AND(J42&gt;'Revenue Testing'!$E$9,K42=0),1,0))</f>
        <v>0</v>
      </c>
      <c r="M42" s="57" t="n">
        <v>0.439733086151</v>
      </c>
      <c r="N42" s="56" t="str">
        <f aca="false">IF(OR(A42="",I42=""),"",IF(COUNTIFS($A$2:$A$4500,A42,$D$2:$D$4500,D42,$I$2:$I$4500,I42)&gt;1,"Possible duplicate",""))</f>
        <v/>
      </c>
      <c r="O42" s="56" t="n">
        <f aca="false">IF(J42="","",IF(AND(L42=0,K42=0),1,0))</f>
        <v>1</v>
      </c>
      <c r="P42" s="56" t="str">
        <f aca="false">IF(L42=1,J42+ROW()/10^7,"")</f>
        <v/>
      </c>
      <c r="Q42" s="57" t="n">
        <f aca="false">IF(O42=1,M42,"")</f>
        <v>0.439733086151</v>
      </c>
      <c r="R42" s="56" t="str">
        <f aca="false">IF(K42=1,ROW(),"")</f>
        <v/>
      </c>
      <c r="S42" s="56" t="str">
        <f aca="false">IF(D42="","",TRIM(D42))</f>
        <v>CONTAINER DAMAGE CHARGES- INC</v>
      </c>
    </row>
    <row r="43" customFormat="false" ht="15" hidden="false" customHeight="false" outlineLevel="0" collapsed="false">
      <c r="A43" s="50" t="s">
        <v>436</v>
      </c>
      <c r="B43" s="55" t="n">
        <v>45909</v>
      </c>
      <c r="C43" s="50" t="n">
        <f aca="false">IF(S43="","",IFERROR(IF(INDEX('Ledger Codes'!$C$6:$C$205,MATCH(S43,'Ledger Codes'!$B$6:$B$205,0))="","",INDEX('Ledger Codes'!$C$6:$C$205,MATCH(S43,'Ledger Codes'!$B$6:$B$205,0))),""))</f>
        <v>10048</v>
      </c>
      <c r="D43" s="50" t="s">
        <v>198</v>
      </c>
      <c r="E43" s="50" t="s">
        <v>437</v>
      </c>
      <c r="F43" s="50" t="s">
        <v>438</v>
      </c>
      <c r="G43" s="52" t="n">
        <v>0</v>
      </c>
      <c r="H43" s="52" t="n">
        <v>400</v>
      </c>
      <c r="I43" s="52" t="n">
        <f aca="false">IF(AND(G43="",H43=""),"",N(G43)-N(H43))</f>
        <v>-400</v>
      </c>
      <c r="J43" s="52" t="n">
        <f aca="false">IF(I43="","",ABS(I43))</f>
        <v>400</v>
      </c>
      <c r="K43" s="56" t="n">
        <f aca="false">IF(S43="","",0)</f>
        <v>0</v>
      </c>
      <c r="L43" s="56" t="n">
        <f aca="false">IF(J43="","",IF(AND(J43&gt;'Revenue Testing'!$E$9,K43=0),1,0))</f>
        <v>0</v>
      </c>
      <c r="M43" s="57" t="n">
        <v>0.094002120425</v>
      </c>
      <c r="N43" s="56" t="str">
        <f aca="false">IF(OR(A43="",I43=""),"",IF(COUNTIFS($A$2:$A$4500,A43,$D$2:$D$4500,D43,$I$2:$I$4500,I43)&gt;1,"Possible duplicate",""))</f>
        <v/>
      </c>
      <c r="O43" s="56" t="n">
        <f aca="false">IF(J43="","",IF(AND(L43=0,K43=0),1,0))</f>
        <v>1</v>
      </c>
      <c r="P43" s="56" t="str">
        <f aca="false">IF(L43=1,J43+ROW()/10^7,"")</f>
        <v/>
      </c>
      <c r="Q43" s="57" t="n">
        <f aca="false">IF(O43=1,M43,"")</f>
        <v>0.094002120425</v>
      </c>
      <c r="R43" s="56" t="str">
        <f aca="false">IF(K43=1,ROW(),"")</f>
        <v/>
      </c>
      <c r="S43" s="56" t="str">
        <f aca="false">IF(D43="","",TRIM(D43))</f>
        <v>CONTAINER DAMAGE CHARGES- INC</v>
      </c>
    </row>
    <row r="44" customFormat="false" ht="15" hidden="false" customHeight="false" outlineLevel="0" collapsed="false">
      <c r="A44" s="50" t="s">
        <v>439</v>
      </c>
      <c r="B44" s="55" t="n">
        <v>45909</v>
      </c>
      <c r="C44" s="50" t="n">
        <f aca="false">IF(S44="","",IFERROR(IF(INDEX('Ledger Codes'!$C$6:$C$205,MATCH(S44,'Ledger Codes'!$B$6:$B$205,0))="","",INDEX('Ledger Codes'!$C$6:$C$205,MATCH(S44,'Ledger Codes'!$B$6:$B$205,0))),""))</f>
        <v>10048</v>
      </c>
      <c r="D44" s="50" t="s">
        <v>198</v>
      </c>
      <c r="E44" s="50" t="s">
        <v>440</v>
      </c>
      <c r="F44" s="50" t="s">
        <v>438</v>
      </c>
      <c r="G44" s="52" t="n">
        <v>0</v>
      </c>
      <c r="H44" s="52" t="n">
        <v>550</v>
      </c>
      <c r="I44" s="52" t="n">
        <f aca="false">IF(AND(G44="",H44=""),"",N(G44)-N(H44))</f>
        <v>-550</v>
      </c>
      <c r="J44" s="52" t="n">
        <f aca="false">IF(I44="","",ABS(I44))</f>
        <v>550</v>
      </c>
      <c r="K44" s="56" t="n">
        <f aca="false">IF(S44="","",0)</f>
        <v>0</v>
      </c>
      <c r="L44" s="56" t="n">
        <f aca="false">IF(J44="","",IF(AND(J44&gt;'Revenue Testing'!$E$9,K44=0),1,0))</f>
        <v>0</v>
      </c>
      <c r="M44" s="57" t="n">
        <v>0.92468581272</v>
      </c>
      <c r="N44" s="56" t="str">
        <f aca="false">IF(OR(A44="",I44=""),"",IF(COUNTIFS($A$2:$A$4500,A44,$D$2:$D$4500,D44,$I$2:$I$4500,I44)&gt;1,"Possible duplicate",""))</f>
        <v/>
      </c>
      <c r="O44" s="56" t="n">
        <f aca="false">IF(J44="","",IF(AND(L44=0,K44=0),1,0))</f>
        <v>1</v>
      </c>
      <c r="P44" s="56" t="str">
        <f aca="false">IF(L44=1,J44+ROW()/10^7,"")</f>
        <v/>
      </c>
      <c r="Q44" s="57" t="n">
        <f aca="false">IF(O44=1,M44,"")</f>
        <v>0.92468581272</v>
      </c>
      <c r="R44" s="56" t="str">
        <f aca="false">IF(K44=1,ROW(),"")</f>
        <v/>
      </c>
      <c r="S44" s="56" t="str">
        <f aca="false">IF(D44="","",TRIM(D44))</f>
        <v>CONTAINER DAMAGE CHARGES- INC</v>
      </c>
    </row>
    <row r="45" customFormat="false" ht="15" hidden="false" customHeight="false" outlineLevel="0" collapsed="false">
      <c r="A45" s="50" t="s">
        <v>441</v>
      </c>
      <c r="B45" s="55" t="n">
        <v>45909</v>
      </c>
      <c r="C45" s="50" t="n">
        <f aca="false">IF(S45="","",IFERROR(IF(INDEX('Ledger Codes'!$C$6:$C$205,MATCH(S45,'Ledger Codes'!$B$6:$B$205,0))="","",INDEX('Ledger Codes'!$C$6:$C$205,MATCH(S45,'Ledger Codes'!$B$6:$B$205,0))),""))</f>
        <v>10048</v>
      </c>
      <c r="D45" s="50" t="s">
        <v>198</v>
      </c>
      <c r="E45" s="50" t="s">
        <v>442</v>
      </c>
      <c r="F45" s="50" t="s">
        <v>438</v>
      </c>
      <c r="G45" s="52" t="n">
        <v>0</v>
      </c>
      <c r="H45" s="52" t="n">
        <v>550</v>
      </c>
      <c r="I45" s="52" t="n">
        <f aca="false">IF(AND(G45="",H45=""),"",N(G45)-N(H45))</f>
        <v>-550</v>
      </c>
      <c r="J45" s="52" t="n">
        <f aca="false">IF(I45="","",ABS(I45))</f>
        <v>550</v>
      </c>
      <c r="K45" s="56" t="n">
        <f aca="false">IF(S45="","",0)</f>
        <v>0</v>
      </c>
      <c r="L45" s="56" t="n">
        <f aca="false">IF(J45="","",IF(AND(J45&gt;'Revenue Testing'!$E$9,K45=0),1,0))</f>
        <v>0</v>
      </c>
      <c r="M45" s="57" t="n">
        <v>0.681953584543</v>
      </c>
      <c r="N45" s="56" t="str">
        <f aca="false">IF(OR(A45="",I45=""),"",IF(COUNTIFS($A$2:$A$4500,A45,$D$2:$D$4500,D45,$I$2:$I$4500,I45)&gt;1,"Possible duplicate",""))</f>
        <v/>
      </c>
      <c r="O45" s="56" t="n">
        <f aca="false">IF(J45="","",IF(AND(L45=0,K45=0),1,0))</f>
        <v>1</v>
      </c>
      <c r="P45" s="56" t="str">
        <f aca="false">IF(L45=1,J45+ROW()/10^7,"")</f>
        <v/>
      </c>
      <c r="Q45" s="57" t="n">
        <f aca="false">IF(O45=1,M45,"")</f>
        <v>0.681953584543</v>
      </c>
      <c r="R45" s="56" t="str">
        <f aca="false">IF(K45=1,ROW(),"")</f>
        <v/>
      </c>
      <c r="S45" s="56" t="str">
        <f aca="false">IF(D45="","",TRIM(D45))</f>
        <v>CONTAINER DAMAGE CHARGES- INC</v>
      </c>
    </row>
    <row r="46" customFormat="false" ht="15" hidden="false" customHeight="false" outlineLevel="0" collapsed="false">
      <c r="A46" s="50" t="s">
        <v>443</v>
      </c>
      <c r="B46" s="55" t="n">
        <v>45909</v>
      </c>
      <c r="C46" s="50" t="n">
        <f aca="false">IF(S46="","",IFERROR(IF(INDEX('Ledger Codes'!$C$6:$C$205,MATCH(S46,'Ledger Codes'!$B$6:$B$205,0))="","",INDEX('Ledger Codes'!$C$6:$C$205,MATCH(S46,'Ledger Codes'!$B$6:$B$205,0))),""))</f>
        <v>10048</v>
      </c>
      <c r="D46" s="50" t="s">
        <v>198</v>
      </c>
      <c r="E46" s="50" t="s">
        <v>444</v>
      </c>
      <c r="F46" s="50" t="s">
        <v>438</v>
      </c>
      <c r="G46" s="52" t="n">
        <v>0</v>
      </c>
      <c r="H46" s="52" t="n">
        <v>300</v>
      </c>
      <c r="I46" s="52" t="n">
        <f aca="false">IF(AND(G46="",H46=""),"",N(G46)-N(H46))</f>
        <v>-300</v>
      </c>
      <c r="J46" s="52" t="n">
        <f aca="false">IF(I46="","",ABS(I46))</f>
        <v>300</v>
      </c>
      <c r="K46" s="56" t="n">
        <f aca="false">IF(S46="","",0)</f>
        <v>0</v>
      </c>
      <c r="L46" s="56" t="n">
        <f aca="false">IF(J46="","",IF(AND(J46&gt;'Revenue Testing'!$E$9,K46=0),1,0))</f>
        <v>0</v>
      </c>
      <c r="M46" s="57" t="n">
        <v>0.732464827242</v>
      </c>
      <c r="N46" s="56" t="str">
        <f aca="false">IF(OR(A46="",I46=""),"",IF(COUNTIFS($A$2:$A$4500,A46,$D$2:$D$4500,D46,$I$2:$I$4500,I46)&gt;1,"Possible duplicate",""))</f>
        <v/>
      </c>
      <c r="O46" s="56" t="n">
        <f aca="false">IF(J46="","",IF(AND(L46=0,K46=0),1,0))</f>
        <v>1</v>
      </c>
      <c r="P46" s="56" t="str">
        <f aca="false">IF(L46=1,J46+ROW()/10^7,"")</f>
        <v/>
      </c>
      <c r="Q46" s="57" t="n">
        <f aca="false">IF(O46=1,M46,"")</f>
        <v>0.732464827242</v>
      </c>
      <c r="R46" s="56" t="str">
        <f aca="false">IF(K46=1,ROW(),"")</f>
        <v/>
      </c>
      <c r="S46" s="56" t="str">
        <f aca="false">IF(D46="","",TRIM(D46))</f>
        <v>CONTAINER DAMAGE CHARGES- INC</v>
      </c>
    </row>
    <row r="47" customFormat="false" ht="15" hidden="false" customHeight="false" outlineLevel="0" collapsed="false">
      <c r="A47" s="50" t="s">
        <v>445</v>
      </c>
      <c r="B47" s="55" t="n">
        <v>45910</v>
      </c>
      <c r="C47" s="50" t="n">
        <f aca="false">IF(S47="","",IFERROR(IF(INDEX('Ledger Codes'!$C$6:$C$205,MATCH(S47,'Ledger Codes'!$B$6:$B$205,0))="","",INDEX('Ledger Codes'!$C$6:$C$205,MATCH(S47,'Ledger Codes'!$B$6:$B$205,0))),""))</f>
        <v>10048</v>
      </c>
      <c r="D47" s="50" t="s">
        <v>198</v>
      </c>
      <c r="E47" s="50" t="s">
        <v>446</v>
      </c>
      <c r="F47" s="50" t="s">
        <v>447</v>
      </c>
      <c r="G47" s="52" t="n">
        <v>0</v>
      </c>
      <c r="H47" s="52" t="n">
        <v>300</v>
      </c>
      <c r="I47" s="52" t="n">
        <f aca="false">IF(AND(G47="",H47=""),"",N(G47)-N(H47))</f>
        <v>-300</v>
      </c>
      <c r="J47" s="52" t="n">
        <f aca="false">IF(I47="","",ABS(I47))</f>
        <v>300</v>
      </c>
      <c r="K47" s="56" t="n">
        <f aca="false">IF(S47="","",0)</f>
        <v>0</v>
      </c>
      <c r="L47" s="56" t="n">
        <f aca="false">IF(J47="","",IF(AND(J47&gt;'Revenue Testing'!$E$9,K47=0),1,0))</f>
        <v>0</v>
      </c>
      <c r="M47" s="57" t="n">
        <v>0.637614745549</v>
      </c>
      <c r="N47" s="56" t="str">
        <f aca="false">IF(OR(A47="",I47=""),"",IF(COUNTIFS($A$2:$A$4500,A47,$D$2:$D$4500,D47,$I$2:$I$4500,I47)&gt;1,"Possible duplicate",""))</f>
        <v/>
      </c>
      <c r="O47" s="56" t="n">
        <f aca="false">IF(J47="","",IF(AND(L47=0,K47=0),1,0))</f>
        <v>1</v>
      </c>
      <c r="P47" s="56" t="str">
        <f aca="false">IF(L47=1,J47+ROW()/10^7,"")</f>
        <v/>
      </c>
      <c r="Q47" s="57" t="n">
        <f aca="false">IF(O47=1,M47,"")</f>
        <v>0.637614745549</v>
      </c>
      <c r="R47" s="56" t="str">
        <f aca="false">IF(K47=1,ROW(),"")</f>
        <v/>
      </c>
      <c r="S47" s="56" t="str">
        <f aca="false">IF(D47="","",TRIM(D47))</f>
        <v>CONTAINER DAMAGE CHARGES- INC</v>
      </c>
    </row>
    <row r="48" customFormat="false" ht="15" hidden="false" customHeight="false" outlineLevel="0" collapsed="false">
      <c r="A48" s="50" t="s">
        <v>448</v>
      </c>
      <c r="B48" s="55" t="n">
        <v>45911</v>
      </c>
      <c r="C48" s="50" t="n">
        <f aca="false">IF(S48="","",IFERROR(IF(INDEX('Ledger Codes'!$C$6:$C$205,MATCH(S48,'Ledger Codes'!$B$6:$B$205,0))="","",INDEX('Ledger Codes'!$C$6:$C$205,MATCH(S48,'Ledger Codes'!$B$6:$B$205,0))),""))</f>
        <v>10048</v>
      </c>
      <c r="D48" s="50" t="s">
        <v>198</v>
      </c>
      <c r="E48" s="50" t="s">
        <v>449</v>
      </c>
      <c r="F48" s="50" t="s">
        <v>450</v>
      </c>
      <c r="G48" s="52" t="n">
        <v>0</v>
      </c>
      <c r="H48" s="52" t="n">
        <v>600</v>
      </c>
      <c r="I48" s="52" t="n">
        <f aca="false">IF(AND(G48="",H48=""),"",N(G48)-N(H48))</f>
        <v>-600</v>
      </c>
      <c r="J48" s="52" t="n">
        <f aca="false">IF(I48="","",ABS(I48))</f>
        <v>600</v>
      </c>
      <c r="K48" s="56" t="n">
        <f aca="false">IF(S48="","",0)</f>
        <v>0</v>
      </c>
      <c r="L48" s="56" t="n">
        <f aca="false">IF(J48="","",IF(AND(J48&gt;'Revenue Testing'!$E$9,K48=0),1,0))</f>
        <v>0</v>
      </c>
      <c r="M48" s="57" t="n">
        <v>0.116608443914</v>
      </c>
      <c r="N48" s="56" t="str">
        <f aca="false">IF(OR(A48="",I48=""),"",IF(COUNTIFS($A$2:$A$4500,A48,$D$2:$D$4500,D48,$I$2:$I$4500,I48)&gt;1,"Possible duplicate",""))</f>
        <v/>
      </c>
      <c r="O48" s="56" t="n">
        <f aca="false">IF(J48="","",IF(AND(L48=0,K48=0),1,0))</f>
        <v>1</v>
      </c>
      <c r="P48" s="56" t="str">
        <f aca="false">IF(L48=1,J48+ROW()/10^7,"")</f>
        <v/>
      </c>
      <c r="Q48" s="57" t="n">
        <f aca="false">IF(O48=1,M48,"")</f>
        <v>0.116608443914</v>
      </c>
      <c r="R48" s="56" t="str">
        <f aca="false">IF(K48=1,ROW(),"")</f>
        <v/>
      </c>
      <c r="S48" s="56" t="str">
        <f aca="false">IF(D48="","",TRIM(D48))</f>
        <v>CONTAINER DAMAGE CHARGES- INC</v>
      </c>
    </row>
    <row r="49" customFormat="false" ht="15" hidden="false" customHeight="false" outlineLevel="0" collapsed="false">
      <c r="A49" s="50" t="s">
        <v>451</v>
      </c>
      <c r="B49" s="55" t="n">
        <v>45911</v>
      </c>
      <c r="C49" s="50" t="n">
        <f aca="false">IF(S49="","",IFERROR(IF(INDEX('Ledger Codes'!$C$6:$C$205,MATCH(S49,'Ledger Codes'!$B$6:$B$205,0))="","",INDEX('Ledger Codes'!$C$6:$C$205,MATCH(S49,'Ledger Codes'!$B$6:$B$205,0))),""))</f>
        <v>10048</v>
      </c>
      <c r="D49" s="50" t="s">
        <v>198</v>
      </c>
      <c r="E49" s="50" t="s">
        <v>452</v>
      </c>
      <c r="F49" s="50" t="s">
        <v>453</v>
      </c>
      <c r="G49" s="52" t="n">
        <v>0</v>
      </c>
      <c r="H49" s="52" t="n">
        <v>300</v>
      </c>
      <c r="I49" s="52" t="n">
        <f aca="false">IF(AND(G49="",H49=""),"",N(G49)-N(H49))</f>
        <v>-300</v>
      </c>
      <c r="J49" s="52" t="n">
        <f aca="false">IF(I49="","",ABS(I49))</f>
        <v>300</v>
      </c>
      <c r="K49" s="56" t="n">
        <f aca="false">IF(S49="","",0)</f>
        <v>0</v>
      </c>
      <c r="L49" s="56" t="n">
        <f aca="false">IF(J49="","",IF(AND(J49&gt;'Revenue Testing'!$E$9,K49=0),1,0))</f>
        <v>0</v>
      </c>
      <c r="M49" s="57" t="n">
        <v>0.983476893178</v>
      </c>
      <c r="N49" s="56" t="str">
        <f aca="false">IF(OR(A49="",I49=""),"",IF(COUNTIFS($A$2:$A$4500,A49,$D$2:$D$4500,D49,$I$2:$I$4500,I49)&gt;1,"Possible duplicate",""))</f>
        <v/>
      </c>
      <c r="O49" s="56" t="n">
        <f aca="false">IF(J49="","",IF(AND(L49=0,K49=0),1,0))</f>
        <v>1</v>
      </c>
      <c r="P49" s="56" t="str">
        <f aca="false">IF(L49=1,J49+ROW()/10^7,"")</f>
        <v/>
      </c>
      <c r="Q49" s="57" t="n">
        <f aca="false">IF(O49=1,M49,"")</f>
        <v>0.983476893178</v>
      </c>
      <c r="R49" s="56" t="str">
        <f aca="false">IF(K49=1,ROW(),"")</f>
        <v/>
      </c>
      <c r="S49" s="56" t="str">
        <f aca="false">IF(D49="","",TRIM(D49))</f>
        <v>CONTAINER DAMAGE CHARGES- INC</v>
      </c>
    </row>
    <row r="50" customFormat="false" ht="15" hidden="false" customHeight="false" outlineLevel="0" collapsed="false">
      <c r="A50" s="50" t="s">
        <v>454</v>
      </c>
      <c r="B50" s="55" t="n">
        <v>45911</v>
      </c>
      <c r="C50" s="50" t="n">
        <f aca="false">IF(S50="","",IFERROR(IF(INDEX('Ledger Codes'!$C$6:$C$205,MATCH(S50,'Ledger Codes'!$B$6:$B$205,0))="","",INDEX('Ledger Codes'!$C$6:$C$205,MATCH(S50,'Ledger Codes'!$B$6:$B$205,0))),""))</f>
        <v>10048</v>
      </c>
      <c r="D50" s="50" t="s">
        <v>198</v>
      </c>
      <c r="E50" s="50" t="s">
        <v>455</v>
      </c>
      <c r="F50" s="50" t="s">
        <v>453</v>
      </c>
      <c r="G50" s="52" t="n">
        <v>0</v>
      </c>
      <c r="H50" s="52" t="n">
        <v>200</v>
      </c>
      <c r="I50" s="52" t="n">
        <f aca="false">IF(AND(G50="",H50=""),"",N(G50)-N(H50))</f>
        <v>-200</v>
      </c>
      <c r="J50" s="52" t="n">
        <f aca="false">IF(I50="","",ABS(I50))</f>
        <v>200</v>
      </c>
      <c r="K50" s="56" t="n">
        <f aca="false">IF(S50="","",0)</f>
        <v>0</v>
      </c>
      <c r="L50" s="56" t="n">
        <f aca="false">IF(J50="","",IF(AND(J50&gt;'Revenue Testing'!$E$9,K50=0),1,0))</f>
        <v>0</v>
      </c>
      <c r="M50" s="57" t="n">
        <v>0.07935939656</v>
      </c>
      <c r="N50" s="56" t="str">
        <f aca="false">IF(OR(A50="",I50=""),"",IF(COUNTIFS($A$2:$A$4500,A50,$D$2:$D$4500,D50,$I$2:$I$4500,I50)&gt;1,"Possible duplicate",""))</f>
        <v/>
      </c>
      <c r="O50" s="56" t="n">
        <f aca="false">IF(J50="","",IF(AND(L50=0,K50=0),1,0))</f>
        <v>1</v>
      </c>
      <c r="P50" s="56" t="str">
        <f aca="false">IF(L50=1,J50+ROW()/10^7,"")</f>
        <v/>
      </c>
      <c r="Q50" s="57" t="n">
        <f aca="false">IF(O50=1,M50,"")</f>
        <v>0.07935939656</v>
      </c>
      <c r="R50" s="56" t="str">
        <f aca="false">IF(K50=1,ROW(),"")</f>
        <v/>
      </c>
      <c r="S50" s="56" t="str">
        <f aca="false">IF(D50="","",TRIM(D50))</f>
        <v>CONTAINER DAMAGE CHARGES- INC</v>
      </c>
    </row>
    <row r="51" customFormat="false" ht="15" hidden="false" customHeight="false" outlineLevel="0" collapsed="false">
      <c r="A51" s="50" t="s">
        <v>456</v>
      </c>
      <c r="B51" s="55" t="n">
        <v>45911</v>
      </c>
      <c r="C51" s="50" t="n">
        <f aca="false">IF(S51="","",IFERROR(IF(INDEX('Ledger Codes'!$C$6:$C$205,MATCH(S51,'Ledger Codes'!$B$6:$B$205,0))="","",INDEX('Ledger Codes'!$C$6:$C$205,MATCH(S51,'Ledger Codes'!$B$6:$B$205,0))),""))</f>
        <v>10048</v>
      </c>
      <c r="D51" s="50" t="s">
        <v>198</v>
      </c>
      <c r="E51" s="50" t="s">
        <v>457</v>
      </c>
      <c r="F51" s="50" t="s">
        <v>447</v>
      </c>
      <c r="G51" s="52" t="n">
        <v>0</v>
      </c>
      <c r="H51" s="52" t="n">
        <v>350</v>
      </c>
      <c r="I51" s="52" t="n">
        <f aca="false">IF(AND(G51="",H51=""),"",N(G51)-N(H51))</f>
        <v>-350</v>
      </c>
      <c r="J51" s="52" t="n">
        <f aca="false">IF(I51="","",ABS(I51))</f>
        <v>350</v>
      </c>
      <c r="K51" s="56" t="n">
        <f aca="false">IF(S51="","",0)</f>
        <v>0</v>
      </c>
      <c r="L51" s="56" t="n">
        <f aca="false">IF(J51="","",IF(AND(J51&gt;'Revenue Testing'!$E$9,K51=0),1,0))</f>
        <v>0</v>
      </c>
      <c r="M51" s="57" t="n">
        <v>0.93971328045</v>
      </c>
      <c r="N51" s="56" t="str">
        <f aca="false">IF(OR(A51="",I51=""),"",IF(COUNTIFS($A$2:$A$4500,A51,$D$2:$D$4500,D51,$I$2:$I$4500,I51)&gt;1,"Possible duplicate",""))</f>
        <v/>
      </c>
      <c r="O51" s="56" t="n">
        <f aca="false">IF(J51="","",IF(AND(L51=0,K51=0),1,0))</f>
        <v>1</v>
      </c>
      <c r="P51" s="56" t="str">
        <f aca="false">IF(L51=1,J51+ROW()/10^7,"")</f>
        <v/>
      </c>
      <c r="Q51" s="57" t="n">
        <f aca="false">IF(O51=1,M51,"")</f>
        <v>0.93971328045</v>
      </c>
      <c r="R51" s="56" t="str">
        <f aca="false">IF(K51=1,ROW(),"")</f>
        <v/>
      </c>
      <c r="S51" s="56" t="str">
        <f aca="false">IF(D51="","",TRIM(D51))</f>
        <v>CONTAINER DAMAGE CHARGES- INC</v>
      </c>
    </row>
    <row r="52" customFormat="false" ht="15" hidden="false" customHeight="false" outlineLevel="0" collapsed="false">
      <c r="A52" s="50" t="s">
        <v>458</v>
      </c>
      <c r="B52" s="55" t="n">
        <v>45911</v>
      </c>
      <c r="C52" s="50" t="n">
        <f aca="false">IF(S52="","",IFERROR(IF(INDEX('Ledger Codes'!$C$6:$C$205,MATCH(S52,'Ledger Codes'!$B$6:$B$205,0))="","",INDEX('Ledger Codes'!$C$6:$C$205,MATCH(S52,'Ledger Codes'!$B$6:$B$205,0))),""))</f>
        <v>10048</v>
      </c>
      <c r="D52" s="50" t="s">
        <v>198</v>
      </c>
      <c r="E52" s="50" t="s">
        <v>459</v>
      </c>
      <c r="F52" s="50" t="s">
        <v>432</v>
      </c>
      <c r="G52" s="52" t="n">
        <v>0</v>
      </c>
      <c r="H52" s="52" t="n">
        <v>550</v>
      </c>
      <c r="I52" s="52" t="n">
        <f aca="false">IF(AND(G52="",H52=""),"",N(G52)-N(H52))</f>
        <v>-550</v>
      </c>
      <c r="J52" s="52" t="n">
        <f aca="false">IF(I52="","",ABS(I52))</f>
        <v>550</v>
      </c>
      <c r="K52" s="56" t="n">
        <f aca="false">IF(S52="","",0)</f>
        <v>0</v>
      </c>
      <c r="L52" s="56" t="n">
        <f aca="false">IF(J52="","",IF(AND(J52&gt;'Revenue Testing'!$E$9,K52=0),1,0))</f>
        <v>0</v>
      </c>
      <c r="M52" s="57" t="n">
        <v>0.258373039654</v>
      </c>
      <c r="N52" s="56" t="str">
        <f aca="false">IF(OR(A52="",I52=""),"",IF(COUNTIFS($A$2:$A$4500,A52,$D$2:$D$4500,D52,$I$2:$I$4500,I52)&gt;1,"Possible duplicate",""))</f>
        <v/>
      </c>
      <c r="O52" s="56" t="n">
        <f aca="false">IF(J52="","",IF(AND(L52=0,K52=0),1,0))</f>
        <v>1</v>
      </c>
      <c r="P52" s="56" t="str">
        <f aca="false">IF(L52=1,J52+ROW()/10^7,"")</f>
        <v/>
      </c>
      <c r="Q52" s="57" t="n">
        <f aca="false">IF(O52=1,M52,"")</f>
        <v>0.258373039654</v>
      </c>
      <c r="R52" s="56" t="str">
        <f aca="false">IF(K52=1,ROW(),"")</f>
        <v/>
      </c>
      <c r="S52" s="56" t="str">
        <f aca="false">IF(D52="","",TRIM(D52))</f>
        <v>CONTAINER DAMAGE CHARGES- INC</v>
      </c>
    </row>
    <row r="53" customFormat="false" ht="15" hidden="false" customHeight="false" outlineLevel="0" collapsed="false">
      <c r="A53" s="50" t="s">
        <v>460</v>
      </c>
      <c r="B53" s="55" t="n">
        <v>45913</v>
      </c>
      <c r="C53" s="50" t="n">
        <f aca="false">IF(S53="","",IFERROR(IF(INDEX('Ledger Codes'!$C$6:$C$205,MATCH(S53,'Ledger Codes'!$B$6:$B$205,0))="","",INDEX('Ledger Codes'!$C$6:$C$205,MATCH(S53,'Ledger Codes'!$B$6:$B$205,0))),""))</f>
        <v>10048</v>
      </c>
      <c r="D53" s="50" t="s">
        <v>198</v>
      </c>
      <c r="E53" s="50" t="s">
        <v>461</v>
      </c>
      <c r="F53" s="50" t="s">
        <v>411</v>
      </c>
      <c r="G53" s="52" t="n">
        <v>0</v>
      </c>
      <c r="H53" s="52" t="n">
        <v>300</v>
      </c>
      <c r="I53" s="52" t="n">
        <f aca="false">IF(AND(G53="",H53=""),"",N(G53)-N(H53))</f>
        <v>-300</v>
      </c>
      <c r="J53" s="52" t="n">
        <f aca="false">IF(I53="","",ABS(I53))</f>
        <v>300</v>
      </c>
      <c r="K53" s="56" t="n">
        <f aca="false">IF(S53="","",0)</f>
        <v>0</v>
      </c>
      <c r="L53" s="56" t="n">
        <f aca="false">IF(J53="","",IF(AND(J53&gt;'Revenue Testing'!$E$9,K53=0),1,0))</f>
        <v>0</v>
      </c>
      <c r="M53" s="57" t="n">
        <v>0.501039619035</v>
      </c>
      <c r="N53" s="56" t="str">
        <f aca="false">IF(OR(A53="",I53=""),"",IF(COUNTIFS($A$2:$A$4500,A53,$D$2:$D$4500,D53,$I$2:$I$4500,I53)&gt;1,"Possible duplicate",""))</f>
        <v/>
      </c>
      <c r="O53" s="56" t="n">
        <f aca="false">IF(J53="","",IF(AND(L53=0,K53=0),1,0))</f>
        <v>1</v>
      </c>
      <c r="P53" s="56" t="str">
        <f aca="false">IF(L53=1,J53+ROW()/10^7,"")</f>
        <v/>
      </c>
      <c r="Q53" s="57" t="n">
        <f aca="false">IF(O53=1,M53,"")</f>
        <v>0.501039619035</v>
      </c>
      <c r="R53" s="56" t="str">
        <f aca="false">IF(K53=1,ROW(),"")</f>
        <v/>
      </c>
      <c r="S53" s="56" t="str">
        <f aca="false">IF(D53="","",TRIM(D53))</f>
        <v>CONTAINER DAMAGE CHARGES- INC</v>
      </c>
    </row>
    <row r="54" customFormat="false" ht="15" hidden="false" customHeight="false" outlineLevel="0" collapsed="false">
      <c r="A54" s="50" t="s">
        <v>462</v>
      </c>
      <c r="B54" s="55" t="n">
        <v>45913</v>
      </c>
      <c r="C54" s="50" t="n">
        <f aca="false">IF(S54="","",IFERROR(IF(INDEX('Ledger Codes'!$C$6:$C$205,MATCH(S54,'Ledger Codes'!$B$6:$B$205,0))="","",INDEX('Ledger Codes'!$C$6:$C$205,MATCH(S54,'Ledger Codes'!$B$6:$B$205,0))),""))</f>
        <v>10048</v>
      </c>
      <c r="D54" s="50" t="s">
        <v>198</v>
      </c>
      <c r="E54" s="50" t="s">
        <v>463</v>
      </c>
      <c r="F54" s="50" t="s">
        <v>464</v>
      </c>
      <c r="G54" s="52" t="n">
        <v>0</v>
      </c>
      <c r="H54" s="52" t="n">
        <v>300</v>
      </c>
      <c r="I54" s="52" t="n">
        <f aca="false">IF(AND(G54="",H54=""),"",N(G54)-N(H54))</f>
        <v>-300</v>
      </c>
      <c r="J54" s="52" t="n">
        <f aca="false">IF(I54="","",ABS(I54))</f>
        <v>300</v>
      </c>
      <c r="K54" s="56" t="n">
        <f aca="false">IF(S54="","",0)</f>
        <v>0</v>
      </c>
      <c r="L54" s="56" t="n">
        <f aca="false">IF(J54="","",IF(AND(J54&gt;'Revenue Testing'!$E$9,K54=0),1,0))</f>
        <v>0</v>
      </c>
      <c r="M54" s="57" t="n">
        <v>0.90429889551</v>
      </c>
      <c r="N54" s="56" t="str">
        <f aca="false">IF(OR(A54="",I54=""),"",IF(COUNTIFS($A$2:$A$4500,A54,$D$2:$D$4500,D54,$I$2:$I$4500,I54)&gt;1,"Possible duplicate",""))</f>
        <v/>
      </c>
      <c r="O54" s="56" t="n">
        <f aca="false">IF(J54="","",IF(AND(L54=0,K54=0),1,0))</f>
        <v>1</v>
      </c>
      <c r="P54" s="56" t="str">
        <f aca="false">IF(L54=1,J54+ROW()/10^7,"")</f>
        <v/>
      </c>
      <c r="Q54" s="57" t="n">
        <f aca="false">IF(O54=1,M54,"")</f>
        <v>0.90429889551</v>
      </c>
      <c r="R54" s="56" t="str">
        <f aca="false">IF(K54=1,ROW(),"")</f>
        <v/>
      </c>
      <c r="S54" s="56" t="str">
        <f aca="false">IF(D54="","",TRIM(D54))</f>
        <v>CONTAINER DAMAGE CHARGES- INC</v>
      </c>
    </row>
    <row r="55" customFormat="false" ht="15" hidden="false" customHeight="false" outlineLevel="0" collapsed="false">
      <c r="A55" s="50" t="s">
        <v>465</v>
      </c>
      <c r="B55" s="55" t="n">
        <v>45914</v>
      </c>
      <c r="C55" s="50" t="n">
        <f aca="false">IF(S55="","",IFERROR(IF(INDEX('Ledger Codes'!$C$6:$C$205,MATCH(S55,'Ledger Codes'!$B$6:$B$205,0))="","",INDEX('Ledger Codes'!$C$6:$C$205,MATCH(S55,'Ledger Codes'!$B$6:$B$205,0))),""))</f>
        <v>10048</v>
      </c>
      <c r="D55" s="50" t="s">
        <v>198</v>
      </c>
      <c r="E55" s="50" t="s">
        <v>466</v>
      </c>
      <c r="F55" s="50" t="s">
        <v>467</v>
      </c>
      <c r="G55" s="52" t="n">
        <v>0</v>
      </c>
      <c r="H55" s="52" t="n">
        <v>200</v>
      </c>
      <c r="I55" s="52" t="n">
        <f aca="false">IF(AND(G55="",H55=""),"",N(G55)-N(H55))</f>
        <v>-200</v>
      </c>
      <c r="J55" s="52" t="n">
        <f aca="false">IF(I55="","",ABS(I55))</f>
        <v>200</v>
      </c>
      <c r="K55" s="56" t="n">
        <f aca="false">IF(S55="","",0)</f>
        <v>0</v>
      </c>
      <c r="L55" s="56" t="n">
        <f aca="false">IF(J55="","",IF(AND(J55&gt;'Revenue Testing'!$E$9,K55=0),1,0))</f>
        <v>0</v>
      </c>
      <c r="M55" s="57" t="n">
        <v>0.346098404418</v>
      </c>
      <c r="N55" s="56" t="str">
        <f aca="false">IF(OR(A55="",I55=""),"",IF(COUNTIFS($A$2:$A$4500,A55,$D$2:$D$4500,D55,$I$2:$I$4500,I55)&gt;1,"Possible duplicate",""))</f>
        <v/>
      </c>
      <c r="O55" s="56" t="n">
        <f aca="false">IF(J55="","",IF(AND(L55=0,K55=0),1,0))</f>
        <v>1</v>
      </c>
      <c r="P55" s="56" t="str">
        <f aca="false">IF(L55=1,J55+ROW()/10^7,"")</f>
        <v/>
      </c>
      <c r="Q55" s="57" t="n">
        <f aca="false">IF(O55=1,M55,"")</f>
        <v>0.346098404418</v>
      </c>
      <c r="R55" s="56" t="str">
        <f aca="false">IF(K55=1,ROW(),"")</f>
        <v/>
      </c>
      <c r="S55" s="56" t="str">
        <f aca="false">IF(D55="","",TRIM(D55))</f>
        <v>CONTAINER DAMAGE CHARGES- INC</v>
      </c>
    </row>
    <row r="56" customFormat="false" ht="15" hidden="false" customHeight="false" outlineLevel="0" collapsed="false">
      <c r="A56" s="50" t="s">
        <v>468</v>
      </c>
      <c r="B56" s="55" t="n">
        <v>45914</v>
      </c>
      <c r="C56" s="50" t="n">
        <f aca="false">IF(S56="","",IFERROR(IF(INDEX('Ledger Codes'!$C$6:$C$205,MATCH(S56,'Ledger Codes'!$B$6:$B$205,0))="","",INDEX('Ledger Codes'!$C$6:$C$205,MATCH(S56,'Ledger Codes'!$B$6:$B$205,0))),""))</f>
        <v>10048</v>
      </c>
      <c r="D56" s="50" t="s">
        <v>198</v>
      </c>
      <c r="E56" s="50" t="s">
        <v>469</v>
      </c>
      <c r="F56" s="50" t="s">
        <v>470</v>
      </c>
      <c r="G56" s="52" t="n">
        <v>0</v>
      </c>
      <c r="H56" s="52" t="n">
        <v>175</v>
      </c>
      <c r="I56" s="52" t="n">
        <f aca="false">IF(AND(G56="",H56=""),"",N(G56)-N(H56))</f>
        <v>-175</v>
      </c>
      <c r="J56" s="52" t="n">
        <f aca="false">IF(I56="","",ABS(I56))</f>
        <v>175</v>
      </c>
      <c r="K56" s="56" t="n">
        <f aca="false">IF(S56="","",0)</f>
        <v>0</v>
      </c>
      <c r="L56" s="56" t="n">
        <f aca="false">IF(J56="","",IF(AND(J56&gt;'Revenue Testing'!$E$9,K56=0),1,0))</f>
        <v>0</v>
      </c>
      <c r="M56" s="57" t="n">
        <v>0.876550454209</v>
      </c>
      <c r="N56" s="56" t="str">
        <f aca="false">IF(OR(A56="",I56=""),"",IF(COUNTIFS($A$2:$A$4500,A56,$D$2:$D$4500,D56,$I$2:$I$4500,I56)&gt;1,"Possible duplicate",""))</f>
        <v/>
      </c>
      <c r="O56" s="56" t="n">
        <f aca="false">IF(J56="","",IF(AND(L56=0,K56=0),1,0))</f>
        <v>1</v>
      </c>
      <c r="P56" s="56" t="str">
        <f aca="false">IF(L56=1,J56+ROW()/10^7,"")</f>
        <v/>
      </c>
      <c r="Q56" s="57" t="n">
        <f aca="false">IF(O56=1,M56,"")</f>
        <v>0.876550454209</v>
      </c>
      <c r="R56" s="56" t="str">
        <f aca="false">IF(K56=1,ROW(),"")</f>
        <v/>
      </c>
      <c r="S56" s="56" t="str">
        <f aca="false">IF(D56="","",TRIM(D56))</f>
        <v>CONTAINER DAMAGE CHARGES- INC</v>
      </c>
    </row>
    <row r="57" customFormat="false" ht="15" hidden="false" customHeight="false" outlineLevel="0" collapsed="false">
      <c r="A57" s="50" t="s">
        <v>471</v>
      </c>
      <c r="B57" s="55" t="n">
        <v>45915</v>
      </c>
      <c r="C57" s="50" t="n">
        <f aca="false">IF(S57="","",IFERROR(IF(INDEX('Ledger Codes'!$C$6:$C$205,MATCH(S57,'Ledger Codes'!$B$6:$B$205,0))="","",INDEX('Ledger Codes'!$C$6:$C$205,MATCH(S57,'Ledger Codes'!$B$6:$B$205,0))),""))</f>
        <v>10048</v>
      </c>
      <c r="D57" s="50" t="s">
        <v>198</v>
      </c>
      <c r="E57" s="50" t="s">
        <v>472</v>
      </c>
      <c r="F57" s="50" t="s">
        <v>473</v>
      </c>
      <c r="G57" s="52" t="n">
        <v>0</v>
      </c>
      <c r="H57" s="52" t="n">
        <v>300</v>
      </c>
      <c r="I57" s="52" t="n">
        <f aca="false">IF(AND(G57="",H57=""),"",N(G57)-N(H57))</f>
        <v>-300</v>
      </c>
      <c r="J57" s="52" t="n">
        <f aca="false">IF(I57="","",ABS(I57))</f>
        <v>300</v>
      </c>
      <c r="K57" s="56" t="n">
        <f aca="false">IF(S57="","",0)</f>
        <v>0</v>
      </c>
      <c r="L57" s="56" t="n">
        <f aca="false">IF(J57="","",IF(AND(J57&gt;'Revenue Testing'!$E$9,K57=0),1,0))</f>
        <v>0</v>
      </c>
      <c r="M57" s="57" t="n">
        <v>0.99501532105</v>
      </c>
      <c r="N57" s="56" t="str">
        <f aca="false">IF(OR(A57="",I57=""),"",IF(COUNTIFS($A$2:$A$4500,A57,$D$2:$D$4500,D57,$I$2:$I$4500,I57)&gt;1,"Possible duplicate",""))</f>
        <v/>
      </c>
      <c r="O57" s="56" t="n">
        <f aca="false">IF(J57="","",IF(AND(L57=0,K57=0),1,0))</f>
        <v>1</v>
      </c>
      <c r="P57" s="56" t="str">
        <f aca="false">IF(L57=1,J57+ROW()/10^7,"")</f>
        <v/>
      </c>
      <c r="Q57" s="57" t="n">
        <f aca="false">IF(O57=1,M57,"")</f>
        <v>0.99501532105</v>
      </c>
      <c r="R57" s="56" t="str">
        <f aca="false">IF(K57=1,ROW(),"")</f>
        <v/>
      </c>
      <c r="S57" s="56" t="str">
        <f aca="false">IF(D57="","",TRIM(D57))</f>
        <v>CONTAINER DAMAGE CHARGES- INC</v>
      </c>
    </row>
    <row r="58" customFormat="false" ht="15" hidden="false" customHeight="false" outlineLevel="0" collapsed="false">
      <c r="A58" s="50" t="s">
        <v>474</v>
      </c>
      <c r="B58" s="55" t="n">
        <v>45916</v>
      </c>
      <c r="C58" s="50" t="n">
        <f aca="false">IF(S58="","",IFERROR(IF(INDEX('Ledger Codes'!$C$6:$C$205,MATCH(S58,'Ledger Codes'!$B$6:$B$205,0))="","",INDEX('Ledger Codes'!$C$6:$C$205,MATCH(S58,'Ledger Codes'!$B$6:$B$205,0))),""))</f>
        <v>10048</v>
      </c>
      <c r="D58" s="50" t="s">
        <v>198</v>
      </c>
      <c r="E58" s="50" t="s">
        <v>475</v>
      </c>
      <c r="F58" s="50" t="s">
        <v>476</v>
      </c>
      <c r="G58" s="52" t="n">
        <v>0</v>
      </c>
      <c r="H58" s="52" t="n">
        <v>350</v>
      </c>
      <c r="I58" s="52" t="n">
        <f aca="false">IF(AND(G58="",H58=""),"",N(G58)-N(H58))</f>
        <v>-350</v>
      </c>
      <c r="J58" s="52" t="n">
        <f aca="false">IF(I58="","",ABS(I58))</f>
        <v>350</v>
      </c>
      <c r="K58" s="56" t="n">
        <f aca="false">IF(S58="","",0)</f>
        <v>0</v>
      </c>
      <c r="L58" s="56" t="n">
        <f aca="false">IF(J58="","",IF(AND(J58&gt;'Revenue Testing'!$E$9,K58=0),1,0))</f>
        <v>0</v>
      </c>
      <c r="M58" s="57" t="n">
        <v>0.276896825298</v>
      </c>
      <c r="N58" s="56" t="str">
        <f aca="false">IF(OR(A58="",I58=""),"",IF(COUNTIFS($A$2:$A$4500,A58,$D$2:$D$4500,D58,$I$2:$I$4500,I58)&gt;1,"Possible duplicate",""))</f>
        <v/>
      </c>
      <c r="O58" s="56" t="n">
        <f aca="false">IF(J58="","",IF(AND(L58=0,K58=0),1,0))</f>
        <v>1</v>
      </c>
      <c r="P58" s="56" t="str">
        <f aca="false">IF(L58=1,J58+ROW()/10^7,"")</f>
        <v/>
      </c>
      <c r="Q58" s="57" t="n">
        <f aca="false">IF(O58=1,M58,"")</f>
        <v>0.276896825298</v>
      </c>
      <c r="R58" s="56" t="str">
        <f aca="false">IF(K58=1,ROW(),"")</f>
        <v/>
      </c>
      <c r="S58" s="56" t="str">
        <f aca="false">IF(D58="","",TRIM(D58))</f>
        <v>CONTAINER DAMAGE CHARGES- INC</v>
      </c>
    </row>
    <row r="59" customFormat="false" ht="15" hidden="false" customHeight="false" outlineLevel="0" collapsed="false">
      <c r="A59" s="50" t="s">
        <v>477</v>
      </c>
      <c r="B59" s="55" t="n">
        <v>45916</v>
      </c>
      <c r="C59" s="50" t="n">
        <f aca="false">IF(S59="","",IFERROR(IF(INDEX('Ledger Codes'!$C$6:$C$205,MATCH(S59,'Ledger Codes'!$B$6:$B$205,0))="","",INDEX('Ledger Codes'!$C$6:$C$205,MATCH(S59,'Ledger Codes'!$B$6:$B$205,0))),""))</f>
        <v>10048</v>
      </c>
      <c r="D59" s="50" t="s">
        <v>198</v>
      </c>
      <c r="E59" s="50" t="s">
        <v>478</v>
      </c>
      <c r="F59" s="50" t="s">
        <v>479</v>
      </c>
      <c r="G59" s="52" t="n">
        <v>0</v>
      </c>
      <c r="H59" s="52" t="n">
        <v>700</v>
      </c>
      <c r="I59" s="52" t="n">
        <f aca="false">IF(AND(G59="",H59=""),"",N(G59)-N(H59))</f>
        <v>-700</v>
      </c>
      <c r="J59" s="52" t="n">
        <f aca="false">IF(I59="","",ABS(I59))</f>
        <v>700</v>
      </c>
      <c r="K59" s="56" t="n">
        <f aca="false">IF(S59="","",0)</f>
        <v>0</v>
      </c>
      <c r="L59" s="56" t="n">
        <f aca="false">IF(J59="","",IF(AND(J59&gt;'Revenue Testing'!$E$9,K59=0),1,0))</f>
        <v>0</v>
      </c>
      <c r="M59" s="57" t="n">
        <v>0.997762368736</v>
      </c>
      <c r="N59" s="56" t="str">
        <f aca="false">IF(OR(A59="",I59=""),"",IF(COUNTIFS($A$2:$A$4500,A59,$D$2:$D$4500,D59,$I$2:$I$4500,I59)&gt;1,"Possible duplicate",""))</f>
        <v/>
      </c>
      <c r="O59" s="56" t="n">
        <f aca="false">IF(J59="","",IF(AND(L59=0,K59=0),1,0))</f>
        <v>1</v>
      </c>
      <c r="P59" s="56" t="str">
        <f aca="false">IF(L59=1,J59+ROW()/10^7,"")</f>
        <v/>
      </c>
      <c r="Q59" s="57" t="n">
        <f aca="false">IF(O59=1,M59,"")</f>
        <v>0.997762368736</v>
      </c>
      <c r="R59" s="56" t="str">
        <f aca="false">IF(K59=1,ROW(),"")</f>
        <v/>
      </c>
      <c r="S59" s="56" t="str">
        <f aca="false">IF(D59="","",TRIM(D59))</f>
        <v>CONTAINER DAMAGE CHARGES- INC</v>
      </c>
    </row>
    <row r="60" customFormat="false" ht="15" hidden="false" customHeight="false" outlineLevel="0" collapsed="false">
      <c r="A60" s="50" t="s">
        <v>480</v>
      </c>
      <c r="B60" s="55" t="n">
        <v>45918</v>
      </c>
      <c r="C60" s="50" t="n">
        <f aca="false">IF(S60="","",IFERROR(IF(INDEX('Ledger Codes'!$C$6:$C$205,MATCH(S60,'Ledger Codes'!$B$6:$B$205,0))="","",INDEX('Ledger Codes'!$C$6:$C$205,MATCH(S60,'Ledger Codes'!$B$6:$B$205,0))),""))</f>
        <v>10048</v>
      </c>
      <c r="D60" s="50" t="s">
        <v>198</v>
      </c>
      <c r="E60" s="50" t="s">
        <v>481</v>
      </c>
      <c r="F60" s="50" t="s">
        <v>482</v>
      </c>
      <c r="G60" s="52" t="n">
        <v>0</v>
      </c>
      <c r="H60" s="52" t="n">
        <v>200</v>
      </c>
      <c r="I60" s="52" t="n">
        <f aca="false">IF(AND(G60="",H60=""),"",N(G60)-N(H60))</f>
        <v>-200</v>
      </c>
      <c r="J60" s="52" t="n">
        <f aca="false">IF(I60="","",ABS(I60))</f>
        <v>200</v>
      </c>
      <c r="K60" s="56" t="n">
        <f aca="false">IF(S60="","",0)</f>
        <v>0</v>
      </c>
      <c r="L60" s="56" t="n">
        <f aca="false">IF(J60="","",IF(AND(J60&gt;'Revenue Testing'!$E$9,K60=0),1,0))</f>
        <v>0</v>
      </c>
      <c r="M60" s="57" t="n">
        <v>0.968321254314</v>
      </c>
      <c r="N60" s="56" t="str">
        <f aca="false">IF(OR(A60="",I60=""),"",IF(COUNTIFS($A$2:$A$4500,A60,$D$2:$D$4500,D60,$I$2:$I$4500,I60)&gt;1,"Possible duplicate",""))</f>
        <v/>
      </c>
      <c r="O60" s="56" t="n">
        <f aca="false">IF(J60="","",IF(AND(L60=0,K60=0),1,0))</f>
        <v>1</v>
      </c>
      <c r="P60" s="56" t="str">
        <f aca="false">IF(L60=1,J60+ROW()/10^7,"")</f>
        <v/>
      </c>
      <c r="Q60" s="57" t="n">
        <f aca="false">IF(O60=1,M60,"")</f>
        <v>0.968321254314</v>
      </c>
      <c r="R60" s="56" t="str">
        <f aca="false">IF(K60=1,ROW(),"")</f>
        <v/>
      </c>
      <c r="S60" s="56" t="str">
        <f aca="false">IF(D60="","",TRIM(D60))</f>
        <v>CONTAINER DAMAGE CHARGES- INC</v>
      </c>
    </row>
    <row r="61" customFormat="false" ht="15" hidden="false" customHeight="false" outlineLevel="0" collapsed="false">
      <c r="A61" s="50" t="s">
        <v>483</v>
      </c>
      <c r="B61" s="55" t="n">
        <v>45919</v>
      </c>
      <c r="C61" s="50" t="n">
        <f aca="false">IF(S61="","",IFERROR(IF(INDEX('Ledger Codes'!$C$6:$C$205,MATCH(S61,'Ledger Codes'!$B$6:$B$205,0))="","",INDEX('Ledger Codes'!$C$6:$C$205,MATCH(S61,'Ledger Codes'!$B$6:$B$205,0))),""))</f>
        <v>10048</v>
      </c>
      <c r="D61" s="50" t="s">
        <v>198</v>
      </c>
      <c r="E61" s="50" t="s">
        <v>484</v>
      </c>
      <c r="F61" s="50" t="s">
        <v>485</v>
      </c>
      <c r="G61" s="52" t="n">
        <v>0</v>
      </c>
      <c r="H61" s="52" t="n">
        <v>150</v>
      </c>
      <c r="I61" s="52" t="n">
        <f aca="false">IF(AND(G61="",H61=""),"",N(G61)-N(H61))</f>
        <v>-150</v>
      </c>
      <c r="J61" s="52" t="n">
        <f aca="false">IF(I61="","",ABS(I61))</f>
        <v>150</v>
      </c>
      <c r="K61" s="56" t="n">
        <f aca="false">IF(S61="","",0)</f>
        <v>0</v>
      </c>
      <c r="L61" s="56" t="n">
        <f aca="false">IF(J61="","",IF(AND(J61&gt;'Revenue Testing'!$E$9,K61=0),1,0))</f>
        <v>0</v>
      </c>
      <c r="M61" s="57" t="n">
        <v>0.970967368948</v>
      </c>
      <c r="N61" s="56" t="str">
        <f aca="false">IF(OR(A61="",I61=""),"",IF(COUNTIFS($A$2:$A$4500,A61,$D$2:$D$4500,D61,$I$2:$I$4500,I61)&gt;1,"Possible duplicate",""))</f>
        <v/>
      </c>
      <c r="O61" s="56" t="n">
        <f aca="false">IF(J61="","",IF(AND(L61=0,K61=0),1,0))</f>
        <v>1</v>
      </c>
      <c r="P61" s="56" t="str">
        <f aca="false">IF(L61=1,J61+ROW()/10^7,"")</f>
        <v/>
      </c>
      <c r="Q61" s="57" t="n">
        <f aca="false">IF(O61=1,M61,"")</f>
        <v>0.970967368948</v>
      </c>
      <c r="R61" s="56" t="str">
        <f aca="false">IF(K61=1,ROW(),"")</f>
        <v/>
      </c>
      <c r="S61" s="56" t="str">
        <f aca="false">IF(D61="","",TRIM(D61))</f>
        <v>CONTAINER DAMAGE CHARGES- INC</v>
      </c>
    </row>
    <row r="62" customFormat="false" ht="15" hidden="false" customHeight="false" outlineLevel="0" collapsed="false">
      <c r="A62" s="50" t="s">
        <v>486</v>
      </c>
      <c r="B62" s="55" t="n">
        <v>45924</v>
      </c>
      <c r="C62" s="50" t="n">
        <f aca="false">IF(S62="","",IFERROR(IF(INDEX('Ledger Codes'!$C$6:$C$205,MATCH(S62,'Ledger Codes'!$B$6:$B$205,0))="","",INDEX('Ledger Codes'!$C$6:$C$205,MATCH(S62,'Ledger Codes'!$B$6:$B$205,0))),""))</f>
        <v>10048</v>
      </c>
      <c r="D62" s="50" t="s">
        <v>198</v>
      </c>
      <c r="E62" s="50" t="s">
        <v>487</v>
      </c>
      <c r="F62" s="50" t="s">
        <v>488</v>
      </c>
      <c r="G62" s="52" t="n">
        <v>0</v>
      </c>
      <c r="H62" s="52" t="n">
        <v>550</v>
      </c>
      <c r="I62" s="52" t="n">
        <f aca="false">IF(AND(G62="",H62=""),"",N(G62)-N(H62))</f>
        <v>-550</v>
      </c>
      <c r="J62" s="52" t="n">
        <f aca="false">IF(I62="","",ABS(I62))</f>
        <v>550</v>
      </c>
      <c r="K62" s="56" t="n">
        <f aca="false">IF(S62="","",0)</f>
        <v>0</v>
      </c>
      <c r="L62" s="56" t="n">
        <f aca="false">IF(J62="","",IF(AND(J62&gt;'Revenue Testing'!$E$9,K62=0),1,0))</f>
        <v>0</v>
      </c>
      <c r="M62" s="57" t="n">
        <v>0.479095952118</v>
      </c>
      <c r="N62" s="56" t="str">
        <f aca="false">IF(OR(A62="",I62=""),"",IF(COUNTIFS($A$2:$A$4500,A62,$D$2:$D$4500,D62,$I$2:$I$4500,I62)&gt;1,"Possible duplicate",""))</f>
        <v/>
      </c>
      <c r="O62" s="56" t="n">
        <f aca="false">IF(J62="","",IF(AND(L62=0,K62=0),1,0))</f>
        <v>1</v>
      </c>
      <c r="P62" s="56" t="str">
        <f aca="false">IF(L62=1,J62+ROW()/10^7,"")</f>
        <v/>
      </c>
      <c r="Q62" s="57" t="n">
        <f aca="false">IF(O62=1,M62,"")</f>
        <v>0.479095952118</v>
      </c>
      <c r="R62" s="56" t="str">
        <f aca="false">IF(K62=1,ROW(),"")</f>
        <v/>
      </c>
      <c r="S62" s="56" t="str">
        <f aca="false">IF(D62="","",TRIM(D62))</f>
        <v>CONTAINER DAMAGE CHARGES- INC</v>
      </c>
    </row>
    <row r="63" customFormat="false" ht="15" hidden="false" customHeight="false" outlineLevel="0" collapsed="false">
      <c r="A63" s="50" t="s">
        <v>489</v>
      </c>
      <c r="B63" s="55" t="n">
        <v>45924</v>
      </c>
      <c r="C63" s="50" t="n">
        <f aca="false">IF(S63="","",IFERROR(IF(INDEX('Ledger Codes'!$C$6:$C$205,MATCH(S63,'Ledger Codes'!$B$6:$B$205,0))="","",INDEX('Ledger Codes'!$C$6:$C$205,MATCH(S63,'Ledger Codes'!$B$6:$B$205,0))),""))</f>
        <v>10048</v>
      </c>
      <c r="D63" s="50" t="s">
        <v>198</v>
      </c>
      <c r="E63" s="50" t="s">
        <v>490</v>
      </c>
      <c r="F63" s="50" t="s">
        <v>491</v>
      </c>
      <c r="G63" s="52" t="n">
        <v>0</v>
      </c>
      <c r="H63" s="52" t="n">
        <v>750</v>
      </c>
      <c r="I63" s="52" t="n">
        <f aca="false">IF(AND(G63="",H63=""),"",N(G63)-N(H63))</f>
        <v>-750</v>
      </c>
      <c r="J63" s="52" t="n">
        <f aca="false">IF(I63="","",ABS(I63))</f>
        <v>750</v>
      </c>
      <c r="K63" s="56" t="n">
        <f aca="false">IF(S63="","",0)</f>
        <v>0</v>
      </c>
      <c r="L63" s="56" t="n">
        <f aca="false">IF(J63="","",IF(AND(J63&gt;'Revenue Testing'!$E$9,K63=0),1,0))</f>
        <v>0</v>
      </c>
      <c r="M63" s="57" t="n">
        <v>0.392604095755</v>
      </c>
      <c r="N63" s="56" t="str">
        <f aca="false">IF(OR(A63="",I63=""),"",IF(COUNTIFS($A$2:$A$4500,A63,$D$2:$D$4500,D63,$I$2:$I$4500,I63)&gt;1,"Possible duplicate",""))</f>
        <v/>
      </c>
      <c r="O63" s="56" t="n">
        <f aca="false">IF(J63="","",IF(AND(L63=0,K63=0),1,0))</f>
        <v>1</v>
      </c>
      <c r="P63" s="56" t="str">
        <f aca="false">IF(L63=1,J63+ROW()/10^7,"")</f>
        <v/>
      </c>
      <c r="Q63" s="57" t="n">
        <f aca="false">IF(O63=1,M63,"")</f>
        <v>0.392604095755</v>
      </c>
      <c r="R63" s="56" t="str">
        <f aca="false">IF(K63=1,ROW(),"")</f>
        <v/>
      </c>
      <c r="S63" s="56" t="str">
        <f aca="false">IF(D63="","",TRIM(D63))</f>
        <v>CONTAINER DAMAGE CHARGES- INC</v>
      </c>
    </row>
    <row r="64" customFormat="false" ht="15" hidden="false" customHeight="false" outlineLevel="0" collapsed="false">
      <c r="A64" s="50" t="s">
        <v>492</v>
      </c>
      <c r="B64" s="55" t="n">
        <v>45931</v>
      </c>
      <c r="C64" s="50" t="n">
        <f aca="false">IF(S64="","",IFERROR(IF(INDEX('Ledger Codes'!$C$6:$C$205,MATCH(S64,'Ledger Codes'!$B$6:$B$205,0))="","",INDEX('Ledger Codes'!$C$6:$C$205,MATCH(S64,'Ledger Codes'!$B$6:$B$205,0))),""))</f>
        <v>10048</v>
      </c>
      <c r="D64" s="50" t="s">
        <v>198</v>
      </c>
      <c r="E64" s="50" t="s">
        <v>493</v>
      </c>
      <c r="F64" s="50" t="s">
        <v>494</v>
      </c>
      <c r="G64" s="52" t="n">
        <v>0</v>
      </c>
      <c r="H64" s="52" t="n">
        <v>225</v>
      </c>
      <c r="I64" s="52" t="n">
        <f aca="false">IF(AND(G64="",H64=""),"",N(G64)-N(H64))</f>
        <v>-225</v>
      </c>
      <c r="J64" s="52" t="n">
        <f aca="false">IF(I64="","",ABS(I64))</f>
        <v>225</v>
      </c>
      <c r="K64" s="56" t="n">
        <f aca="false">IF(S64="","",0)</f>
        <v>0</v>
      </c>
      <c r="L64" s="56" t="n">
        <f aca="false">IF(J64="","",IF(AND(J64&gt;'Revenue Testing'!$E$9,K64=0),1,0))</f>
        <v>0</v>
      </c>
      <c r="M64" s="57" t="n">
        <v>0.73785270377</v>
      </c>
      <c r="N64" s="56" t="str">
        <f aca="false">IF(OR(A64="",I64=""),"",IF(COUNTIFS($A$2:$A$4500,A64,$D$2:$D$4500,D64,$I$2:$I$4500,I64)&gt;1,"Possible duplicate",""))</f>
        <v/>
      </c>
      <c r="O64" s="56" t="n">
        <f aca="false">IF(J64="","",IF(AND(L64=0,K64=0),1,0))</f>
        <v>1</v>
      </c>
      <c r="P64" s="56" t="str">
        <f aca="false">IF(L64=1,J64+ROW()/10^7,"")</f>
        <v/>
      </c>
      <c r="Q64" s="57" t="n">
        <f aca="false">IF(O64=1,M64,"")</f>
        <v>0.73785270377</v>
      </c>
      <c r="R64" s="56" t="str">
        <f aca="false">IF(K64=1,ROW(),"")</f>
        <v/>
      </c>
      <c r="S64" s="56" t="str">
        <f aca="false">IF(D64="","",TRIM(D64))</f>
        <v>CONTAINER DAMAGE CHARGES- INC</v>
      </c>
    </row>
    <row r="65" customFormat="false" ht="15" hidden="false" customHeight="false" outlineLevel="0" collapsed="false">
      <c r="A65" s="50" t="s">
        <v>495</v>
      </c>
      <c r="B65" s="55" t="n">
        <v>45934</v>
      </c>
      <c r="C65" s="50" t="n">
        <f aca="false">IF(S65="","",IFERROR(IF(INDEX('Ledger Codes'!$C$6:$C$205,MATCH(S65,'Ledger Codes'!$B$6:$B$205,0))="","",INDEX('Ledger Codes'!$C$6:$C$205,MATCH(S65,'Ledger Codes'!$B$6:$B$205,0))),""))</f>
        <v>10048</v>
      </c>
      <c r="D65" s="50" t="s">
        <v>198</v>
      </c>
      <c r="E65" s="50" t="s">
        <v>496</v>
      </c>
      <c r="F65" s="50" t="s">
        <v>497</v>
      </c>
      <c r="G65" s="52" t="n">
        <v>0</v>
      </c>
      <c r="H65" s="52" t="n">
        <v>200</v>
      </c>
      <c r="I65" s="52" t="n">
        <f aca="false">IF(AND(G65="",H65=""),"",N(G65)-N(H65))</f>
        <v>-200</v>
      </c>
      <c r="J65" s="52" t="n">
        <f aca="false">IF(I65="","",ABS(I65))</f>
        <v>200</v>
      </c>
      <c r="K65" s="56" t="n">
        <f aca="false">IF(S65="","",0)</f>
        <v>0</v>
      </c>
      <c r="L65" s="56" t="n">
        <f aca="false">IF(J65="","",IF(AND(J65&gt;'Revenue Testing'!$E$9,K65=0),1,0))</f>
        <v>0</v>
      </c>
      <c r="M65" s="57" t="n">
        <v>0.03693213059</v>
      </c>
      <c r="N65" s="56" t="str">
        <f aca="false">IF(OR(A65="",I65=""),"",IF(COUNTIFS($A$2:$A$4500,A65,$D$2:$D$4500,D65,$I$2:$I$4500,I65)&gt;1,"Possible duplicate",""))</f>
        <v/>
      </c>
      <c r="O65" s="56" t="n">
        <f aca="false">IF(J65="","",IF(AND(L65=0,K65=0),1,0))</f>
        <v>1</v>
      </c>
      <c r="P65" s="56" t="str">
        <f aca="false">IF(L65=1,J65+ROW()/10^7,"")</f>
        <v/>
      </c>
      <c r="Q65" s="57" t="n">
        <f aca="false">IF(O65=1,M65,"")</f>
        <v>0.03693213059</v>
      </c>
      <c r="R65" s="56" t="str">
        <f aca="false">IF(K65=1,ROW(),"")</f>
        <v/>
      </c>
      <c r="S65" s="56" t="str">
        <f aca="false">IF(D65="","",TRIM(D65))</f>
        <v>CONTAINER DAMAGE CHARGES- INC</v>
      </c>
    </row>
    <row r="66" customFormat="false" ht="15" hidden="false" customHeight="false" outlineLevel="0" collapsed="false">
      <c r="A66" s="50" t="s">
        <v>498</v>
      </c>
      <c r="B66" s="55" t="n">
        <v>45934</v>
      </c>
      <c r="C66" s="50" t="n">
        <f aca="false">IF(S66="","",IFERROR(IF(INDEX('Ledger Codes'!$C$6:$C$205,MATCH(S66,'Ledger Codes'!$B$6:$B$205,0))="","",INDEX('Ledger Codes'!$C$6:$C$205,MATCH(S66,'Ledger Codes'!$B$6:$B$205,0))),""))</f>
        <v>10048</v>
      </c>
      <c r="D66" s="50" t="s">
        <v>198</v>
      </c>
      <c r="E66" s="50" t="s">
        <v>499</v>
      </c>
      <c r="F66" s="50" t="s">
        <v>500</v>
      </c>
      <c r="G66" s="52" t="n">
        <v>0</v>
      </c>
      <c r="H66" s="52" t="n">
        <v>200</v>
      </c>
      <c r="I66" s="52" t="n">
        <f aca="false">IF(AND(G66="",H66=""),"",N(G66)-N(H66))</f>
        <v>-200</v>
      </c>
      <c r="J66" s="52" t="n">
        <f aca="false">IF(I66="","",ABS(I66))</f>
        <v>200</v>
      </c>
      <c r="K66" s="56" t="n">
        <f aca="false">IF(S66="","",0)</f>
        <v>0</v>
      </c>
      <c r="L66" s="56" t="n">
        <f aca="false">IF(J66="","",IF(AND(J66&gt;'Revenue Testing'!$E$9,K66=0),1,0))</f>
        <v>0</v>
      </c>
      <c r="M66" s="57" t="n">
        <v>0.240919975825</v>
      </c>
      <c r="N66" s="56" t="str">
        <f aca="false">IF(OR(A66="",I66=""),"",IF(COUNTIFS($A$2:$A$4500,A66,$D$2:$D$4500,D66,$I$2:$I$4500,I66)&gt;1,"Possible duplicate",""))</f>
        <v/>
      </c>
      <c r="O66" s="56" t="n">
        <f aca="false">IF(J66="","",IF(AND(L66=0,K66=0),1,0))</f>
        <v>1</v>
      </c>
      <c r="P66" s="56" t="str">
        <f aca="false">IF(L66=1,J66+ROW()/10^7,"")</f>
        <v/>
      </c>
      <c r="Q66" s="57" t="n">
        <f aca="false">IF(O66=1,M66,"")</f>
        <v>0.240919975825</v>
      </c>
      <c r="R66" s="56" t="str">
        <f aca="false">IF(K66=1,ROW(),"")</f>
        <v/>
      </c>
      <c r="S66" s="56" t="str">
        <f aca="false">IF(D66="","",TRIM(D66))</f>
        <v>CONTAINER DAMAGE CHARGES- INC</v>
      </c>
    </row>
    <row r="67" customFormat="false" ht="15" hidden="false" customHeight="false" outlineLevel="0" collapsed="false">
      <c r="A67" s="50" t="s">
        <v>501</v>
      </c>
      <c r="B67" s="55" t="n">
        <v>45935</v>
      </c>
      <c r="C67" s="50" t="n">
        <f aca="false">IF(S67="","",IFERROR(IF(INDEX('Ledger Codes'!$C$6:$C$205,MATCH(S67,'Ledger Codes'!$B$6:$B$205,0))="","",INDEX('Ledger Codes'!$C$6:$C$205,MATCH(S67,'Ledger Codes'!$B$6:$B$205,0))),""))</f>
        <v>10048</v>
      </c>
      <c r="D67" s="50" t="s">
        <v>198</v>
      </c>
      <c r="E67" s="50" t="s">
        <v>502</v>
      </c>
      <c r="F67" s="50" t="s">
        <v>503</v>
      </c>
      <c r="G67" s="52" t="n">
        <v>0</v>
      </c>
      <c r="H67" s="52" t="n">
        <v>400</v>
      </c>
      <c r="I67" s="52" t="n">
        <f aca="false">IF(AND(G67="",H67=""),"",N(G67)-N(H67))</f>
        <v>-400</v>
      </c>
      <c r="J67" s="52" t="n">
        <f aca="false">IF(I67="","",ABS(I67))</f>
        <v>400</v>
      </c>
      <c r="K67" s="56" t="n">
        <f aca="false">IF(S67="","",0)</f>
        <v>0</v>
      </c>
      <c r="L67" s="56" t="n">
        <f aca="false">IF(J67="","",IF(AND(J67&gt;'Revenue Testing'!$E$9,K67=0),1,0))</f>
        <v>0</v>
      </c>
      <c r="M67" s="57" t="n">
        <v>0.185918496972</v>
      </c>
      <c r="N67" s="56" t="str">
        <f aca="false">IF(OR(A67="",I67=""),"",IF(COUNTIFS($A$2:$A$4500,A67,$D$2:$D$4500,D67,$I$2:$I$4500,I67)&gt;1,"Possible duplicate",""))</f>
        <v/>
      </c>
      <c r="O67" s="56" t="n">
        <f aca="false">IF(J67="","",IF(AND(L67=0,K67=0),1,0))</f>
        <v>1</v>
      </c>
      <c r="P67" s="56" t="str">
        <f aca="false">IF(L67=1,J67+ROW()/10^7,"")</f>
        <v/>
      </c>
      <c r="Q67" s="57" t="n">
        <f aca="false">IF(O67=1,M67,"")</f>
        <v>0.185918496972</v>
      </c>
      <c r="R67" s="56" t="str">
        <f aca="false">IF(K67=1,ROW(),"")</f>
        <v/>
      </c>
      <c r="S67" s="56" t="str">
        <f aca="false">IF(D67="","",TRIM(D67))</f>
        <v>CONTAINER DAMAGE CHARGES- INC</v>
      </c>
    </row>
    <row r="68" customFormat="false" ht="15" hidden="false" customHeight="false" outlineLevel="0" collapsed="false">
      <c r="A68" s="50" t="s">
        <v>504</v>
      </c>
      <c r="B68" s="55" t="n">
        <v>45952</v>
      </c>
      <c r="C68" s="50" t="n">
        <f aca="false">IF(S68="","",IFERROR(IF(INDEX('Ledger Codes'!$C$6:$C$205,MATCH(S68,'Ledger Codes'!$B$6:$B$205,0))="","",INDEX('Ledger Codes'!$C$6:$C$205,MATCH(S68,'Ledger Codes'!$B$6:$B$205,0))),""))</f>
        <v>10048</v>
      </c>
      <c r="D68" s="50" t="s">
        <v>198</v>
      </c>
      <c r="E68" s="50" t="s">
        <v>505</v>
      </c>
      <c r="F68" s="50" t="s">
        <v>506</v>
      </c>
      <c r="G68" s="52" t="n">
        <v>0</v>
      </c>
      <c r="H68" s="52" t="n">
        <v>350</v>
      </c>
      <c r="I68" s="52" t="n">
        <f aca="false">IF(AND(G68="",H68=""),"",N(G68)-N(H68))</f>
        <v>-350</v>
      </c>
      <c r="J68" s="52" t="n">
        <f aca="false">IF(I68="","",ABS(I68))</f>
        <v>350</v>
      </c>
      <c r="K68" s="56" t="n">
        <f aca="false">IF(S68="","",0)</f>
        <v>0</v>
      </c>
      <c r="L68" s="56" t="n">
        <f aca="false">IF(J68="","",IF(AND(J68&gt;'Revenue Testing'!$E$9,K68=0),1,0))</f>
        <v>0</v>
      </c>
      <c r="M68" s="57" t="n">
        <v>0.963592589396</v>
      </c>
      <c r="N68" s="56" t="str">
        <f aca="false">IF(OR(A68="",I68=""),"",IF(COUNTIFS($A$2:$A$4500,A68,$D$2:$D$4500,D68,$I$2:$I$4500,I68)&gt;1,"Possible duplicate",""))</f>
        <v/>
      </c>
      <c r="O68" s="56" t="n">
        <f aca="false">IF(J68="","",IF(AND(L68=0,K68=0),1,0))</f>
        <v>1</v>
      </c>
      <c r="P68" s="56" t="str">
        <f aca="false">IF(L68=1,J68+ROW()/10^7,"")</f>
        <v/>
      </c>
      <c r="Q68" s="57" t="n">
        <f aca="false">IF(O68=1,M68,"")</f>
        <v>0.963592589396</v>
      </c>
      <c r="R68" s="56" t="str">
        <f aca="false">IF(K68=1,ROW(),"")</f>
        <v/>
      </c>
      <c r="S68" s="56" t="str">
        <f aca="false">IF(D68="","",TRIM(D68))</f>
        <v>CONTAINER DAMAGE CHARGES- INC</v>
      </c>
    </row>
    <row r="69" customFormat="false" ht="15" hidden="false" customHeight="false" outlineLevel="0" collapsed="false">
      <c r="A69" s="50" t="s">
        <v>507</v>
      </c>
      <c r="B69" s="55" t="n">
        <v>45955</v>
      </c>
      <c r="C69" s="50" t="n">
        <f aca="false">IF(S69="","",IFERROR(IF(INDEX('Ledger Codes'!$C$6:$C$205,MATCH(S69,'Ledger Codes'!$B$6:$B$205,0))="","",INDEX('Ledger Codes'!$C$6:$C$205,MATCH(S69,'Ledger Codes'!$B$6:$B$205,0))),""))</f>
        <v>10048</v>
      </c>
      <c r="D69" s="50" t="s">
        <v>198</v>
      </c>
      <c r="E69" s="50" t="s">
        <v>508</v>
      </c>
      <c r="F69" s="50" t="s">
        <v>509</v>
      </c>
      <c r="G69" s="52" t="n">
        <v>0</v>
      </c>
      <c r="H69" s="52" t="n">
        <v>1400</v>
      </c>
      <c r="I69" s="52" t="n">
        <f aca="false">IF(AND(G69="",H69=""),"",N(G69)-N(H69))</f>
        <v>-1400</v>
      </c>
      <c r="J69" s="52" t="n">
        <f aca="false">IF(I69="","",ABS(I69))</f>
        <v>1400</v>
      </c>
      <c r="K69" s="56" t="n">
        <f aca="false">IF(S69="","",0)</f>
        <v>0</v>
      </c>
      <c r="L69" s="56" t="n">
        <f aca="false">IF(J69="","",IF(AND(J69&gt;'Revenue Testing'!$E$9,K69=0),1,0))</f>
        <v>0</v>
      </c>
      <c r="M69" s="57" t="n">
        <v>0.102015277651</v>
      </c>
      <c r="N69" s="56" t="str">
        <f aca="false">IF(OR(A69="",I69=""),"",IF(COUNTIFS($A$2:$A$4500,A69,$D$2:$D$4500,D69,$I$2:$I$4500,I69)&gt;1,"Possible duplicate",""))</f>
        <v/>
      </c>
      <c r="O69" s="56" t="n">
        <f aca="false">IF(J69="","",IF(AND(L69=0,K69=0),1,0))</f>
        <v>1</v>
      </c>
      <c r="P69" s="56" t="str">
        <f aca="false">IF(L69=1,J69+ROW()/10^7,"")</f>
        <v/>
      </c>
      <c r="Q69" s="57" t="n">
        <f aca="false">IF(O69=1,M69,"")</f>
        <v>0.102015277651</v>
      </c>
      <c r="R69" s="56" t="str">
        <f aca="false">IF(K69=1,ROW(),"")</f>
        <v/>
      </c>
      <c r="S69" s="56" t="str">
        <f aca="false">IF(D69="","",TRIM(D69))</f>
        <v>CONTAINER DAMAGE CHARGES- INC</v>
      </c>
    </row>
    <row r="70" customFormat="false" ht="15" hidden="false" customHeight="false" outlineLevel="0" collapsed="false">
      <c r="A70" s="50" t="s">
        <v>510</v>
      </c>
      <c r="B70" s="55" t="n">
        <v>45956</v>
      </c>
      <c r="C70" s="50" t="n">
        <f aca="false">IF(S70="","",IFERROR(IF(INDEX('Ledger Codes'!$C$6:$C$205,MATCH(S70,'Ledger Codes'!$B$6:$B$205,0))="","",INDEX('Ledger Codes'!$C$6:$C$205,MATCH(S70,'Ledger Codes'!$B$6:$B$205,0))),""))</f>
        <v>10048</v>
      </c>
      <c r="D70" s="50" t="s">
        <v>198</v>
      </c>
      <c r="E70" s="50" t="s">
        <v>511</v>
      </c>
      <c r="F70" s="50" t="s">
        <v>512</v>
      </c>
      <c r="G70" s="52" t="n">
        <v>0</v>
      </c>
      <c r="H70" s="52" t="n">
        <v>850</v>
      </c>
      <c r="I70" s="52" t="n">
        <f aca="false">IF(AND(G70="",H70=""),"",N(G70)-N(H70))</f>
        <v>-850</v>
      </c>
      <c r="J70" s="52" t="n">
        <f aca="false">IF(I70="","",ABS(I70))</f>
        <v>850</v>
      </c>
      <c r="K70" s="56" t="n">
        <f aca="false">IF(S70="","",0)</f>
        <v>0</v>
      </c>
      <c r="L70" s="56" t="n">
        <f aca="false">IF(J70="","",IF(AND(J70&gt;'Revenue Testing'!$E$9,K70=0),1,0))</f>
        <v>0</v>
      </c>
      <c r="M70" s="57" t="n">
        <v>0.132607564613</v>
      </c>
      <c r="N70" s="56" t="str">
        <f aca="false">IF(OR(A70="",I70=""),"",IF(COUNTIFS($A$2:$A$4500,A70,$D$2:$D$4500,D70,$I$2:$I$4500,I70)&gt;1,"Possible duplicate",""))</f>
        <v/>
      </c>
      <c r="O70" s="56" t="n">
        <f aca="false">IF(J70="","",IF(AND(L70=0,K70=0),1,0))</f>
        <v>1</v>
      </c>
      <c r="P70" s="56" t="str">
        <f aca="false">IF(L70=1,J70+ROW()/10^7,"")</f>
        <v/>
      </c>
      <c r="Q70" s="57" t="n">
        <f aca="false">IF(O70=1,M70,"")</f>
        <v>0.132607564613</v>
      </c>
      <c r="R70" s="56" t="str">
        <f aca="false">IF(K70=1,ROW(),"")</f>
        <v/>
      </c>
      <c r="S70" s="56" t="str">
        <f aca="false">IF(D70="","",TRIM(D70))</f>
        <v>CONTAINER DAMAGE CHARGES- INC</v>
      </c>
    </row>
    <row r="71" customFormat="false" ht="15" hidden="false" customHeight="false" outlineLevel="0" collapsed="false">
      <c r="A71" s="50" t="s">
        <v>513</v>
      </c>
      <c r="B71" s="55" t="n">
        <v>45957</v>
      </c>
      <c r="C71" s="50" t="n">
        <f aca="false">IF(S71="","",IFERROR(IF(INDEX('Ledger Codes'!$C$6:$C$205,MATCH(S71,'Ledger Codes'!$B$6:$B$205,0))="","",INDEX('Ledger Codes'!$C$6:$C$205,MATCH(S71,'Ledger Codes'!$B$6:$B$205,0))),""))</f>
        <v>10048</v>
      </c>
      <c r="D71" s="50" t="s">
        <v>198</v>
      </c>
      <c r="E71" s="50" t="s">
        <v>514</v>
      </c>
      <c r="F71" s="50" t="s">
        <v>515</v>
      </c>
      <c r="G71" s="52" t="n">
        <v>0</v>
      </c>
      <c r="H71" s="52" t="n">
        <v>950</v>
      </c>
      <c r="I71" s="52" t="n">
        <f aca="false">IF(AND(G71="",H71=""),"",N(G71)-N(H71))</f>
        <v>-950</v>
      </c>
      <c r="J71" s="52" t="n">
        <f aca="false">IF(I71="","",ABS(I71))</f>
        <v>950</v>
      </c>
      <c r="K71" s="56" t="n">
        <f aca="false">IF(S71="","",0)</f>
        <v>0</v>
      </c>
      <c r="L71" s="56" t="n">
        <f aca="false">IF(J71="","",IF(AND(J71&gt;'Revenue Testing'!$E$9,K71=0),1,0))</f>
        <v>0</v>
      </c>
      <c r="M71" s="57" t="n">
        <v>0.557254649715</v>
      </c>
      <c r="N71" s="56" t="str">
        <f aca="false">IF(OR(A71="",I71=""),"",IF(COUNTIFS($A$2:$A$4500,A71,$D$2:$D$4500,D71,$I$2:$I$4500,I71)&gt;1,"Possible duplicate",""))</f>
        <v/>
      </c>
      <c r="O71" s="56" t="n">
        <f aca="false">IF(J71="","",IF(AND(L71=0,K71=0),1,0))</f>
        <v>1</v>
      </c>
      <c r="P71" s="56" t="str">
        <f aca="false">IF(L71=1,J71+ROW()/10^7,"")</f>
        <v/>
      </c>
      <c r="Q71" s="57" t="n">
        <f aca="false">IF(O71=1,M71,"")</f>
        <v>0.557254649715</v>
      </c>
      <c r="R71" s="56" t="str">
        <f aca="false">IF(K71=1,ROW(),"")</f>
        <v/>
      </c>
      <c r="S71" s="56" t="str">
        <f aca="false">IF(D71="","",TRIM(D71))</f>
        <v>CONTAINER DAMAGE CHARGES- INC</v>
      </c>
    </row>
    <row r="72" customFormat="false" ht="15" hidden="false" customHeight="false" outlineLevel="0" collapsed="false">
      <c r="A72" s="50" t="s">
        <v>516</v>
      </c>
      <c r="B72" s="55" t="n">
        <v>45958</v>
      </c>
      <c r="C72" s="50" t="n">
        <f aca="false">IF(S72="","",IFERROR(IF(INDEX('Ledger Codes'!$C$6:$C$205,MATCH(S72,'Ledger Codes'!$B$6:$B$205,0))="","",INDEX('Ledger Codes'!$C$6:$C$205,MATCH(S72,'Ledger Codes'!$B$6:$B$205,0))),""))</f>
        <v>10048</v>
      </c>
      <c r="D72" s="50" t="s">
        <v>198</v>
      </c>
      <c r="E72" s="50" t="s">
        <v>517</v>
      </c>
      <c r="F72" s="50" t="s">
        <v>518</v>
      </c>
      <c r="G72" s="52" t="n">
        <v>0</v>
      </c>
      <c r="H72" s="52" t="n">
        <v>250</v>
      </c>
      <c r="I72" s="52" t="n">
        <f aca="false">IF(AND(G72="",H72=""),"",N(G72)-N(H72))</f>
        <v>-250</v>
      </c>
      <c r="J72" s="52" t="n">
        <f aca="false">IF(I72="","",ABS(I72))</f>
        <v>250</v>
      </c>
      <c r="K72" s="56" t="n">
        <f aca="false">IF(S72="","",0)</f>
        <v>0</v>
      </c>
      <c r="L72" s="56" t="n">
        <f aca="false">IF(J72="","",IF(AND(J72&gt;'Revenue Testing'!$E$9,K72=0),1,0))</f>
        <v>0</v>
      </c>
      <c r="M72" s="57" t="n">
        <v>0.23828185314</v>
      </c>
      <c r="N72" s="56" t="str">
        <f aca="false">IF(OR(A72="",I72=""),"",IF(COUNTIFS($A$2:$A$4500,A72,$D$2:$D$4500,D72,$I$2:$I$4500,I72)&gt;1,"Possible duplicate",""))</f>
        <v/>
      </c>
      <c r="O72" s="56" t="n">
        <f aca="false">IF(J72="","",IF(AND(L72=0,K72=0),1,0))</f>
        <v>1</v>
      </c>
      <c r="P72" s="56" t="str">
        <f aca="false">IF(L72=1,J72+ROW()/10^7,"")</f>
        <v/>
      </c>
      <c r="Q72" s="57" t="n">
        <f aca="false">IF(O72=1,M72,"")</f>
        <v>0.23828185314</v>
      </c>
      <c r="R72" s="56" t="str">
        <f aca="false">IF(K72=1,ROW(),"")</f>
        <v/>
      </c>
      <c r="S72" s="56" t="str">
        <f aca="false">IF(D72="","",TRIM(D72))</f>
        <v>CONTAINER DAMAGE CHARGES- INC</v>
      </c>
    </row>
    <row r="73" customFormat="false" ht="15" hidden="false" customHeight="false" outlineLevel="0" collapsed="false">
      <c r="A73" s="50" t="s">
        <v>519</v>
      </c>
      <c r="B73" s="55" t="n">
        <v>45959</v>
      </c>
      <c r="C73" s="50" t="n">
        <f aca="false">IF(S73="","",IFERROR(IF(INDEX('Ledger Codes'!$C$6:$C$205,MATCH(S73,'Ledger Codes'!$B$6:$B$205,0))="","",INDEX('Ledger Codes'!$C$6:$C$205,MATCH(S73,'Ledger Codes'!$B$6:$B$205,0))),""))</f>
        <v>10048</v>
      </c>
      <c r="D73" s="50" t="s">
        <v>198</v>
      </c>
      <c r="E73" s="50" t="s">
        <v>520</v>
      </c>
      <c r="F73" s="50" t="s">
        <v>521</v>
      </c>
      <c r="G73" s="52" t="n">
        <v>0</v>
      </c>
      <c r="H73" s="52" t="n">
        <v>250</v>
      </c>
      <c r="I73" s="52" t="n">
        <f aca="false">IF(AND(G73="",H73=""),"",N(G73)-N(H73))</f>
        <v>-250</v>
      </c>
      <c r="J73" s="52" t="n">
        <f aca="false">IF(I73="","",ABS(I73))</f>
        <v>250</v>
      </c>
      <c r="K73" s="56" t="n">
        <f aca="false">IF(S73="","",0)</f>
        <v>0</v>
      </c>
      <c r="L73" s="56" t="n">
        <f aca="false">IF(J73="","",IF(AND(J73&gt;'Revenue Testing'!$E$9,K73=0),1,0))</f>
        <v>0</v>
      </c>
      <c r="M73" s="57" t="n">
        <v>0.89923149726</v>
      </c>
      <c r="N73" s="56" t="str">
        <f aca="false">IF(OR(A73="",I73=""),"",IF(COUNTIFS($A$2:$A$4500,A73,$D$2:$D$4500,D73,$I$2:$I$4500,I73)&gt;1,"Possible duplicate",""))</f>
        <v/>
      </c>
      <c r="O73" s="56" t="n">
        <f aca="false">IF(J73="","",IF(AND(L73=0,K73=0),1,0))</f>
        <v>1</v>
      </c>
      <c r="P73" s="56" t="str">
        <f aca="false">IF(L73=1,J73+ROW()/10^7,"")</f>
        <v/>
      </c>
      <c r="Q73" s="57" t="n">
        <f aca="false">IF(O73=1,M73,"")</f>
        <v>0.89923149726</v>
      </c>
      <c r="R73" s="56" t="str">
        <f aca="false">IF(K73=1,ROW(),"")</f>
        <v/>
      </c>
      <c r="S73" s="56" t="str">
        <f aca="false">IF(D73="","",TRIM(D73))</f>
        <v>CONTAINER DAMAGE CHARGES- INC</v>
      </c>
    </row>
    <row r="74" customFormat="false" ht="15" hidden="false" customHeight="false" outlineLevel="0" collapsed="false">
      <c r="A74" s="50" t="s">
        <v>522</v>
      </c>
      <c r="B74" s="55" t="n">
        <v>45959</v>
      </c>
      <c r="C74" s="50" t="n">
        <f aca="false">IF(S74="","",IFERROR(IF(INDEX('Ledger Codes'!$C$6:$C$205,MATCH(S74,'Ledger Codes'!$B$6:$B$205,0))="","",INDEX('Ledger Codes'!$C$6:$C$205,MATCH(S74,'Ledger Codes'!$B$6:$B$205,0))),""))</f>
        <v>10048</v>
      </c>
      <c r="D74" s="50" t="s">
        <v>198</v>
      </c>
      <c r="E74" s="50" t="s">
        <v>523</v>
      </c>
      <c r="F74" s="50" t="s">
        <v>524</v>
      </c>
      <c r="G74" s="52" t="n">
        <v>0</v>
      </c>
      <c r="H74" s="52" t="n">
        <v>300</v>
      </c>
      <c r="I74" s="52" t="n">
        <f aca="false">IF(AND(G74="",H74=""),"",N(G74)-N(H74))</f>
        <v>-300</v>
      </c>
      <c r="J74" s="52" t="n">
        <f aca="false">IF(I74="","",ABS(I74))</f>
        <v>300</v>
      </c>
      <c r="K74" s="56" t="n">
        <f aca="false">IF(S74="","",0)</f>
        <v>0</v>
      </c>
      <c r="L74" s="56" t="n">
        <f aca="false">IF(J74="","",IF(AND(J74&gt;'Revenue Testing'!$E$9,K74=0),1,0))</f>
        <v>0</v>
      </c>
      <c r="M74" s="57" t="n">
        <v>0.893062773069</v>
      </c>
      <c r="N74" s="56" t="str">
        <f aca="false">IF(OR(A74="",I74=""),"",IF(COUNTIFS($A$2:$A$4500,A74,$D$2:$D$4500,D74,$I$2:$I$4500,I74)&gt;1,"Possible duplicate",""))</f>
        <v/>
      </c>
      <c r="O74" s="56" t="n">
        <f aca="false">IF(J74="","",IF(AND(L74=0,K74=0),1,0))</f>
        <v>1</v>
      </c>
      <c r="P74" s="56" t="str">
        <f aca="false">IF(L74=1,J74+ROW()/10^7,"")</f>
        <v/>
      </c>
      <c r="Q74" s="57" t="n">
        <f aca="false">IF(O74=1,M74,"")</f>
        <v>0.893062773069</v>
      </c>
      <c r="R74" s="56" t="str">
        <f aca="false">IF(K74=1,ROW(),"")</f>
        <v/>
      </c>
      <c r="S74" s="56" t="str">
        <f aca="false">IF(D74="","",TRIM(D74))</f>
        <v>CONTAINER DAMAGE CHARGES- INC</v>
      </c>
    </row>
    <row r="75" customFormat="false" ht="15" hidden="false" customHeight="false" outlineLevel="0" collapsed="false">
      <c r="A75" s="50" t="s">
        <v>525</v>
      </c>
      <c r="B75" s="55" t="n">
        <v>45959</v>
      </c>
      <c r="C75" s="50" t="n">
        <f aca="false">IF(S75="","",IFERROR(IF(INDEX('Ledger Codes'!$C$6:$C$205,MATCH(S75,'Ledger Codes'!$B$6:$B$205,0))="","",INDEX('Ledger Codes'!$C$6:$C$205,MATCH(S75,'Ledger Codes'!$B$6:$B$205,0))),""))</f>
        <v>10048</v>
      </c>
      <c r="D75" s="50" t="s">
        <v>198</v>
      </c>
      <c r="E75" s="50" t="s">
        <v>526</v>
      </c>
      <c r="F75" s="50" t="s">
        <v>527</v>
      </c>
      <c r="G75" s="52" t="n">
        <v>0</v>
      </c>
      <c r="H75" s="52" t="n">
        <v>600</v>
      </c>
      <c r="I75" s="52" t="n">
        <f aca="false">IF(AND(G75="",H75=""),"",N(G75)-N(H75))</f>
        <v>-600</v>
      </c>
      <c r="J75" s="52" t="n">
        <f aca="false">IF(I75="","",ABS(I75))</f>
        <v>600</v>
      </c>
      <c r="K75" s="56" t="n">
        <f aca="false">IF(S75="","",0)</f>
        <v>0</v>
      </c>
      <c r="L75" s="56" t="n">
        <f aca="false">IF(J75="","",IF(AND(J75&gt;'Revenue Testing'!$E$9,K75=0),1,0))</f>
        <v>0</v>
      </c>
      <c r="M75" s="57" t="n">
        <v>0.264231562488</v>
      </c>
      <c r="N75" s="56" t="str">
        <f aca="false">IF(OR(A75="",I75=""),"",IF(COUNTIFS($A$2:$A$4500,A75,$D$2:$D$4500,D75,$I$2:$I$4500,I75)&gt;1,"Possible duplicate",""))</f>
        <v/>
      </c>
      <c r="O75" s="56" t="n">
        <f aca="false">IF(J75="","",IF(AND(L75=0,K75=0),1,0))</f>
        <v>1</v>
      </c>
      <c r="P75" s="56" t="str">
        <f aca="false">IF(L75=1,J75+ROW()/10^7,"")</f>
        <v/>
      </c>
      <c r="Q75" s="57" t="n">
        <f aca="false">IF(O75=1,M75,"")</f>
        <v>0.264231562488</v>
      </c>
      <c r="R75" s="56" t="str">
        <f aca="false">IF(K75=1,ROW(),"")</f>
        <v/>
      </c>
      <c r="S75" s="56" t="str">
        <f aca="false">IF(D75="","",TRIM(D75))</f>
        <v>CONTAINER DAMAGE CHARGES- INC</v>
      </c>
    </row>
    <row r="76" customFormat="false" ht="15" hidden="false" customHeight="false" outlineLevel="0" collapsed="false">
      <c r="A76" s="50" t="s">
        <v>528</v>
      </c>
      <c r="B76" s="55" t="n">
        <v>45960</v>
      </c>
      <c r="C76" s="50" t="n">
        <f aca="false">IF(S76="","",IFERROR(IF(INDEX('Ledger Codes'!$C$6:$C$205,MATCH(S76,'Ledger Codes'!$B$6:$B$205,0))="","",INDEX('Ledger Codes'!$C$6:$C$205,MATCH(S76,'Ledger Codes'!$B$6:$B$205,0))),""))</f>
        <v>10048</v>
      </c>
      <c r="D76" s="50" t="s">
        <v>198</v>
      </c>
      <c r="E76" s="50" t="s">
        <v>529</v>
      </c>
      <c r="F76" s="50" t="s">
        <v>530</v>
      </c>
      <c r="G76" s="52" t="n">
        <v>0</v>
      </c>
      <c r="H76" s="52" t="n">
        <v>650</v>
      </c>
      <c r="I76" s="52" t="n">
        <f aca="false">IF(AND(G76="",H76=""),"",N(G76)-N(H76))</f>
        <v>-650</v>
      </c>
      <c r="J76" s="52" t="n">
        <f aca="false">IF(I76="","",ABS(I76))</f>
        <v>650</v>
      </c>
      <c r="K76" s="56" t="n">
        <f aca="false">IF(S76="","",0)</f>
        <v>0</v>
      </c>
      <c r="L76" s="56" t="n">
        <f aca="false">IF(J76="","",IF(AND(J76&gt;'Revenue Testing'!$E$9,K76=0),1,0))</f>
        <v>0</v>
      </c>
      <c r="M76" s="57" t="n">
        <v>0.534453487741</v>
      </c>
      <c r="N76" s="56" t="str">
        <f aca="false">IF(OR(A76="",I76=""),"",IF(COUNTIFS($A$2:$A$4500,A76,$D$2:$D$4500,D76,$I$2:$I$4500,I76)&gt;1,"Possible duplicate",""))</f>
        <v/>
      </c>
      <c r="O76" s="56" t="n">
        <f aca="false">IF(J76="","",IF(AND(L76=0,K76=0),1,0))</f>
        <v>1</v>
      </c>
      <c r="P76" s="56" t="str">
        <f aca="false">IF(L76=1,J76+ROW()/10^7,"")</f>
        <v/>
      </c>
      <c r="Q76" s="57" t="n">
        <f aca="false">IF(O76=1,M76,"")</f>
        <v>0.534453487741</v>
      </c>
      <c r="R76" s="56" t="str">
        <f aca="false">IF(K76=1,ROW(),"")</f>
        <v/>
      </c>
      <c r="S76" s="56" t="str">
        <f aca="false">IF(D76="","",TRIM(D76))</f>
        <v>CONTAINER DAMAGE CHARGES- INC</v>
      </c>
    </row>
    <row r="77" customFormat="false" ht="15" hidden="false" customHeight="false" outlineLevel="0" collapsed="false">
      <c r="A77" s="50" t="s">
        <v>531</v>
      </c>
      <c r="B77" s="55" t="n">
        <v>45965</v>
      </c>
      <c r="C77" s="50" t="n">
        <f aca="false">IF(S77="","",IFERROR(IF(INDEX('Ledger Codes'!$C$6:$C$205,MATCH(S77,'Ledger Codes'!$B$6:$B$205,0))="","",INDEX('Ledger Codes'!$C$6:$C$205,MATCH(S77,'Ledger Codes'!$B$6:$B$205,0))),""))</f>
        <v>10048</v>
      </c>
      <c r="D77" s="50" t="s">
        <v>198</v>
      </c>
      <c r="E77" s="50" t="s">
        <v>532</v>
      </c>
      <c r="F77" s="50" t="s">
        <v>533</v>
      </c>
      <c r="G77" s="52" t="n">
        <v>0</v>
      </c>
      <c r="H77" s="52" t="n">
        <v>350</v>
      </c>
      <c r="I77" s="52" t="n">
        <f aca="false">IF(AND(G77="",H77=""),"",N(G77)-N(H77))</f>
        <v>-350</v>
      </c>
      <c r="J77" s="52" t="n">
        <f aca="false">IF(I77="","",ABS(I77))</f>
        <v>350</v>
      </c>
      <c r="K77" s="56" t="n">
        <f aca="false">IF(S77="","",0)</f>
        <v>0</v>
      </c>
      <c r="L77" s="56" t="n">
        <f aca="false">IF(J77="","",IF(AND(J77&gt;'Revenue Testing'!$E$9,K77=0),1,0))</f>
        <v>0</v>
      </c>
      <c r="M77" s="57" t="n">
        <v>0.88678081559</v>
      </c>
      <c r="N77" s="56" t="str">
        <f aca="false">IF(OR(A77="",I77=""),"",IF(COUNTIFS($A$2:$A$4500,A77,$D$2:$D$4500,D77,$I$2:$I$4500,I77)&gt;1,"Possible duplicate",""))</f>
        <v/>
      </c>
      <c r="O77" s="56" t="n">
        <f aca="false">IF(J77="","",IF(AND(L77=0,K77=0),1,0))</f>
        <v>1</v>
      </c>
      <c r="P77" s="56" t="str">
        <f aca="false">IF(L77=1,J77+ROW()/10^7,"")</f>
        <v/>
      </c>
      <c r="Q77" s="57" t="n">
        <f aca="false">IF(O77=1,M77,"")</f>
        <v>0.88678081559</v>
      </c>
      <c r="R77" s="56" t="str">
        <f aca="false">IF(K77=1,ROW(),"")</f>
        <v/>
      </c>
      <c r="S77" s="56" t="str">
        <f aca="false">IF(D77="","",TRIM(D77))</f>
        <v>CONTAINER DAMAGE CHARGES- INC</v>
      </c>
    </row>
    <row r="78" customFormat="false" ht="15" hidden="false" customHeight="false" outlineLevel="0" collapsed="false">
      <c r="A78" s="50" t="s">
        <v>534</v>
      </c>
      <c r="B78" s="55" t="n">
        <v>45965</v>
      </c>
      <c r="C78" s="50" t="n">
        <f aca="false">IF(S78="","",IFERROR(IF(INDEX('Ledger Codes'!$C$6:$C$205,MATCH(S78,'Ledger Codes'!$B$6:$B$205,0))="","",INDEX('Ledger Codes'!$C$6:$C$205,MATCH(S78,'Ledger Codes'!$B$6:$B$205,0))),""))</f>
        <v>10048</v>
      </c>
      <c r="D78" s="50" t="s">
        <v>198</v>
      </c>
      <c r="E78" s="50" t="s">
        <v>535</v>
      </c>
      <c r="F78" s="50" t="s">
        <v>536</v>
      </c>
      <c r="G78" s="52" t="n">
        <v>0</v>
      </c>
      <c r="H78" s="52" t="n">
        <v>300</v>
      </c>
      <c r="I78" s="52" t="n">
        <f aca="false">IF(AND(G78="",H78=""),"",N(G78)-N(H78))</f>
        <v>-300</v>
      </c>
      <c r="J78" s="52" t="n">
        <f aca="false">IF(I78="","",ABS(I78))</f>
        <v>300</v>
      </c>
      <c r="K78" s="56" t="n">
        <f aca="false">IF(S78="","",0)</f>
        <v>0</v>
      </c>
      <c r="L78" s="56" t="n">
        <f aca="false">IF(J78="","",IF(AND(J78&gt;'Revenue Testing'!$E$9,K78=0),1,0))</f>
        <v>0</v>
      </c>
      <c r="M78" s="57" t="n">
        <v>0.017248201329</v>
      </c>
      <c r="N78" s="56" t="str">
        <f aca="false">IF(OR(A78="",I78=""),"",IF(COUNTIFS($A$2:$A$4500,A78,$D$2:$D$4500,D78,$I$2:$I$4500,I78)&gt;1,"Possible duplicate",""))</f>
        <v/>
      </c>
      <c r="O78" s="56" t="n">
        <f aca="false">IF(J78="","",IF(AND(L78=0,K78=0),1,0))</f>
        <v>1</v>
      </c>
      <c r="P78" s="56" t="str">
        <f aca="false">IF(L78=1,J78+ROW()/10^7,"")</f>
        <v/>
      </c>
      <c r="Q78" s="57" t="n">
        <f aca="false">IF(O78=1,M78,"")</f>
        <v>0.017248201329</v>
      </c>
      <c r="R78" s="56" t="str">
        <f aca="false">IF(K78=1,ROW(),"")</f>
        <v/>
      </c>
      <c r="S78" s="56" t="str">
        <f aca="false">IF(D78="","",TRIM(D78))</f>
        <v>CONTAINER DAMAGE CHARGES- INC</v>
      </c>
    </row>
    <row r="79" customFormat="false" ht="15" hidden="false" customHeight="false" outlineLevel="0" collapsed="false">
      <c r="A79" s="50" t="s">
        <v>537</v>
      </c>
      <c r="B79" s="55" t="n">
        <v>45965</v>
      </c>
      <c r="C79" s="50" t="n">
        <f aca="false">IF(S79="","",IFERROR(IF(INDEX('Ledger Codes'!$C$6:$C$205,MATCH(S79,'Ledger Codes'!$B$6:$B$205,0))="","",INDEX('Ledger Codes'!$C$6:$C$205,MATCH(S79,'Ledger Codes'!$B$6:$B$205,0))),""))</f>
        <v>10048</v>
      </c>
      <c r="D79" s="50" t="s">
        <v>198</v>
      </c>
      <c r="E79" s="50" t="s">
        <v>538</v>
      </c>
      <c r="F79" s="50" t="s">
        <v>539</v>
      </c>
      <c r="G79" s="52" t="n">
        <v>0</v>
      </c>
      <c r="H79" s="52" t="n">
        <v>600</v>
      </c>
      <c r="I79" s="52" t="n">
        <f aca="false">IF(AND(G79="",H79=""),"",N(G79)-N(H79))</f>
        <v>-600</v>
      </c>
      <c r="J79" s="52" t="n">
        <f aca="false">IF(I79="","",ABS(I79))</f>
        <v>600</v>
      </c>
      <c r="K79" s="56" t="n">
        <f aca="false">IF(S79="","",0)</f>
        <v>0</v>
      </c>
      <c r="L79" s="56" t="n">
        <f aca="false">IF(J79="","",IF(AND(J79&gt;'Revenue Testing'!$E$9,K79=0),1,0))</f>
        <v>0</v>
      </c>
      <c r="M79" s="57" t="n">
        <v>0.531093994413</v>
      </c>
      <c r="N79" s="56" t="str">
        <f aca="false">IF(OR(A79="",I79=""),"",IF(COUNTIFS($A$2:$A$4500,A79,$D$2:$D$4500,D79,$I$2:$I$4500,I79)&gt;1,"Possible duplicate",""))</f>
        <v/>
      </c>
      <c r="O79" s="56" t="n">
        <f aca="false">IF(J79="","",IF(AND(L79=0,K79=0),1,0))</f>
        <v>1</v>
      </c>
      <c r="P79" s="56" t="str">
        <f aca="false">IF(L79=1,J79+ROW()/10^7,"")</f>
        <v/>
      </c>
      <c r="Q79" s="57" t="n">
        <f aca="false">IF(O79=1,M79,"")</f>
        <v>0.531093994413</v>
      </c>
      <c r="R79" s="56" t="str">
        <f aca="false">IF(K79=1,ROW(),"")</f>
        <v/>
      </c>
      <c r="S79" s="56" t="str">
        <f aca="false">IF(D79="","",TRIM(D79))</f>
        <v>CONTAINER DAMAGE CHARGES- INC</v>
      </c>
    </row>
    <row r="80" customFormat="false" ht="15" hidden="false" customHeight="false" outlineLevel="0" collapsed="false">
      <c r="A80" s="50" t="s">
        <v>540</v>
      </c>
      <c r="B80" s="55" t="n">
        <v>45965</v>
      </c>
      <c r="C80" s="50" t="n">
        <f aca="false">IF(S80="","",IFERROR(IF(INDEX('Ledger Codes'!$C$6:$C$205,MATCH(S80,'Ledger Codes'!$B$6:$B$205,0))="","",INDEX('Ledger Codes'!$C$6:$C$205,MATCH(S80,'Ledger Codes'!$B$6:$B$205,0))),""))</f>
        <v>10048</v>
      </c>
      <c r="D80" s="50" t="s">
        <v>198</v>
      </c>
      <c r="E80" s="50" t="s">
        <v>541</v>
      </c>
      <c r="F80" s="50" t="s">
        <v>542</v>
      </c>
      <c r="G80" s="52" t="n">
        <v>0</v>
      </c>
      <c r="H80" s="52" t="n">
        <v>300</v>
      </c>
      <c r="I80" s="52" t="n">
        <f aca="false">IF(AND(G80="",H80=""),"",N(G80)-N(H80))</f>
        <v>-300</v>
      </c>
      <c r="J80" s="52" t="n">
        <f aca="false">IF(I80="","",ABS(I80))</f>
        <v>300</v>
      </c>
      <c r="K80" s="56" t="n">
        <f aca="false">IF(S80="","",0)</f>
        <v>0</v>
      </c>
      <c r="L80" s="56" t="n">
        <f aca="false">IF(J80="","",IF(AND(J80&gt;'Revenue Testing'!$E$9,K80=0),1,0))</f>
        <v>0</v>
      </c>
      <c r="M80" s="57" t="n">
        <v>0.082078045964</v>
      </c>
      <c r="N80" s="56" t="str">
        <f aca="false">IF(OR(A80="",I80=""),"",IF(COUNTIFS($A$2:$A$4500,A80,$D$2:$D$4500,D80,$I$2:$I$4500,I80)&gt;1,"Possible duplicate",""))</f>
        <v/>
      </c>
      <c r="O80" s="56" t="n">
        <f aca="false">IF(J80="","",IF(AND(L80=0,K80=0),1,0))</f>
        <v>1</v>
      </c>
      <c r="P80" s="56" t="str">
        <f aca="false">IF(L80=1,J80+ROW()/10^7,"")</f>
        <v/>
      </c>
      <c r="Q80" s="57" t="n">
        <f aca="false">IF(O80=1,M80,"")</f>
        <v>0.082078045964</v>
      </c>
      <c r="R80" s="56" t="str">
        <f aca="false">IF(K80=1,ROW(),"")</f>
        <v/>
      </c>
      <c r="S80" s="56" t="str">
        <f aca="false">IF(D80="","",TRIM(D80))</f>
        <v>CONTAINER DAMAGE CHARGES- INC</v>
      </c>
    </row>
    <row r="81" customFormat="false" ht="15" hidden="false" customHeight="false" outlineLevel="0" collapsed="false">
      <c r="A81" s="50" t="s">
        <v>543</v>
      </c>
      <c r="B81" s="55" t="n">
        <v>45965</v>
      </c>
      <c r="C81" s="50" t="n">
        <f aca="false">IF(S81="","",IFERROR(IF(INDEX('Ledger Codes'!$C$6:$C$205,MATCH(S81,'Ledger Codes'!$B$6:$B$205,0))="","",INDEX('Ledger Codes'!$C$6:$C$205,MATCH(S81,'Ledger Codes'!$B$6:$B$205,0))),""))</f>
        <v>10048</v>
      </c>
      <c r="D81" s="50" t="s">
        <v>198</v>
      </c>
      <c r="E81" s="50" t="s">
        <v>544</v>
      </c>
      <c r="F81" s="50" t="s">
        <v>545</v>
      </c>
      <c r="G81" s="52" t="n">
        <v>0</v>
      </c>
      <c r="H81" s="52" t="n">
        <v>500</v>
      </c>
      <c r="I81" s="52" t="n">
        <f aca="false">IF(AND(G81="",H81=""),"",N(G81)-N(H81))</f>
        <v>-500</v>
      </c>
      <c r="J81" s="52" t="n">
        <f aca="false">IF(I81="","",ABS(I81))</f>
        <v>500</v>
      </c>
      <c r="K81" s="56" t="n">
        <f aca="false">IF(S81="","",0)</f>
        <v>0</v>
      </c>
      <c r="L81" s="56" t="n">
        <f aca="false">IF(J81="","",IF(AND(J81&gt;'Revenue Testing'!$E$9,K81=0),1,0))</f>
        <v>0</v>
      </c>
      <c r="M81" s="57" t="n">
        <v>0.774686249955</v>
      </c>
      <c r="N81" s="56" t="str">
        <f aca="false">IF(OR(A81="",I81=""),"",IF(COUNTIFS($A$2:$A$4500,A81,$D$2:$D$4500,D81,$I$2:$I$4500,I81)&gt;1,"Possible duplicate",""))</f>
        <v/>
      </c>
      <c r="O81" s="56" t="n">
        <f aca="false">IF(J81="","",IF(AND(L81=0,K81=0),1,0))</f>
        <v>1</v>
      </c>
      <c r="P81" s="56" t="str">
        <f aca="false">IF(L81=1,J81+ROW()/10^7,"")</f>
        <v/>
      </c>
      <c r="Q81" s="57" t="n">
        <f aca="false">IF(O81=1,M81,"")</f>
        <v>0.774686249955</v>
      </c>
      <c r="R81" s="56" t="str">
        <f aca="false">IF(K81=1,ROW(),"")</f>
        <v/>
      </c>
      <c r="S81" s="56" t="str">
        <f aca="false">IF(D81="","",TRIM(D81))</f>
        <v>CONTAINER DAMAGE CHARGES- INC</v>
      </c>
    </row>
    <row r="82" customFormat="false" ht="15" hidden="false" customHeight="false" outlineLevel="0" collapsed="false">
      <c r="A82" s="50" t="s">
        <v>546</v>
      </c>
      <c r="B82" s="55" t="n">
        <v>45965</v>
      </c>
      <c r="C82" s="50" t="n">
        <f aca="false">IF(S82="","",IFERROR(IF(INDEX('Ledger Codes'!$C$6:$C$205,MATCH(S82,'Ledger Codes'!$B$6:$B$205,0))="","",INDEX('Ledger Codes'!$C$6:$C$205,MATCH(S82,'Ledger Codes'!$B$6:$B$205,0))),""))</f>
        <v>10048</v>
      </c>
      <c r="D82" s="50" t="s">
        <v>198</v>
      </c>
      <c r="E82" s="50" t="s">
        <v>547</v>
      </c>
      <c r="F82" s="50" t="s">
        <v>545</v>
      </c>
      <c r="G82" s="52" t="n">
        <v>0</v>
      </c>
      <c r="H82" s="52" t="n">
        <v>400</v>
      </c>
      <c r="I82" s="52" t="n">
        <f aca="false">IF(AND(G82="",H82=""),"",N(G82)-N(H82))</f>
        <v>-400</v>
      </c>
      <c r="J82" s="52" t="n">
        <f aca="false">IF(I82="","",ABS(I82))</f>
        <v>400</v>
      </c>
      <c r="K82" s="56" t="n">
        <f aca="false">IF(S82="","",0)</f>
        <v>0</v>
      </c>
      <c r="L82" s="56" t="n">
        <f aca="false">IF(J82="","",IF(AND(J82&gt;'Revenue Testing'!$E$9,K82=0),1,0))</f>
        <v>0</v>
      </c>
      <c r="M82" s="57" t="n">
        <v>0.917207279388</v>
      </c>
      <c r="N82" s="56" t="str">
        <f aca="false">IF(OR(A82="",I82=""),"",IF(COUNTIFS($A$2:$A$4500,A82,$D$2:$D$4500,D82,$I$2:$I$4500,I82)&gt;1,"Possible duplicate",""))</f>
        <v/>
      </c>
      <c r="O82" s="56" t="n">
        <f aca="false">IF(J82="","",IF(AND(L82=0,K82=0),1,0))</f>
        <v>1</v>
      </c>
      <c r="P82" s="56" t="str">
        <f aca="false">IF(L82=1,J82+ROW()/10^7,"")</f>
        <v/>
      </c>
      <c r="Q82" s="57" t="n">
        <f aca="false">IF(O82=1,M82,"")</f>
        <v>0.917207279388</v>
      </c>
      <c r="R82" s="56" t="str">
        <f aca="false">IF(K82=1,ROW(),"")</f>
        <v/>
      </c>
      <c r="S82" s="56" t="str">
        <f aca="false">IF(D82="","",TRIM(D82))</f>
        <v>CONTAINER DAMAGE CHARGES- INC</v>
      </c>
    </row>
    <row r="83" customFormat="false" ht="15" hidden="false" customHeight="false" outlineLevel="0" collapsed="false">
      <c r="A83" s="50" t="s">
        <v>548</v>
      </c>
      <c r="B83" s="55" t="n">
        <v>45966</v>
      </c>
      <c r="C83" s="50" t="n">
        <f aca="false">IF(S83="","",IFERROR(IF(INDEX('Ledger Codes'!$C$6:$C$205,MATCH(S83,'Ledger Codes'!$B$6:$B$205,0))="","",INDEX('Ledger Codes'!$C$6:$C$205,MATCH(S83,'Ledger Codes'!$B$6:$B$205,0))),""))</f>
        <v>10048</v>
      </c>
      <c r="D83" s="50" t="s">
        <v>198</v>
      </c>
      <c r="E83" s="50" t="s">
        <v>549</v>
      </c>
      <c r="F83" s="50" t="s">
        <v>550</v>
      </c>
      <c r="G83" s="52" t="n">
        <v>0</v>
      </c>
      <c r="H83" s="52" t="n">
        <v>600</v>
      </c>
      <c r="I83" s="52" t="n">
        <f aca="false">IF(AND(G83="",H83=""),"",N(G83)-N(H83))</f>
        <v>-600</v>
      </c>
      <c r="J83" s="52" t="n">
        <f aca="false">IF(I83="","",ABS(I83))</f>
        <v>600</v>
      </c>
      <c r="K83" s="56" t="n">
        <f aca="false">IF(S83="","",0)</f>
        <v>0</v>
      </c>
      <c r="L83" s="56" t="n">
        <f aca="false">IF(J83="","",IF(AND(J83&gt;'Revenue Testing'!$E$9,K83=0),1,0))</f>
        <v>0</v>
      </c>
      <c r="M83" s="57" t="n">
        <v>0.320144744968</v>
      </c>
      <c r="N83" s="56" t="str">
        <f aca="false">IF(OR(A83="",I83=""),"",IF(COUNTIFS($A$2:$A$4500,A83,$D$2:$D$4500,D83,$I$2:$I$4500,I83)&gt;1,"Possible duplicate",""))</f>
        <v/>
      </c>
      <c r="O83" s="56" t="n">
        <f aca="false">IF(J83="","",IF(AND(L83=0,K83=0),1,0))</f>
        <v>1</v>
      </c>
      <c r="P83" s="56" t="str">
        <f aca="false">IF(L83=1,J83+ROW()/10^7,"")</f>
        <v/>
      </c>
      <c r="Q83" s="57" t="n">
        <f aca="false">IF(O83=1,M83,"")</f>
        <v>0.320144744968</v>
      </c>
      <c r="R83" s="56" t="str">
        <f aca="false">IF(K83=1,ROW(),"")</f>
        <v/>
      </c>
      <c r="S83" s="56" t="str">
        <f aca="false">IF(D83="","",TRIM(D83))</f>
        <v>CONTAINER DAMAGE CHARGES- INC</v>
      </c>
    </row>
    <row r="84" customFormat="false" ht="15" hidden="false" customHeight="false" outlineLevel="0" collapsed="false">
      <c r="A84" s="50" t="s">
        <v>551</v>
      </c>
      <c r="B84" s="55" t="n">
        <v>45966</v>
      </c>
      <c r="C84" s="50" t="n">
        <f aca="false">IF(S84="","",IFERROR(IF(INDEX('Ledger Codes'!$C$6:$C$205,MATCH(S84,'Ledger Codes'!$B$6:$B$205,0))="","",INDEX('Ledger Codes'!$C$6:$C$205,MATCH(S84,'Ledger Codes'!$B$6:$B$205,0))),""))</f>
        <v>10048</v>
      </c>
      <c r="D84" s="50" t="s">
        <v>198</v>
      </c>
      <c r="E84" s="50" t="s">
        <v>552</v>
      </c>
      <c r="F84" s="50" t="s">
        <v>553</v>
      </c>
      <c r="G84" s="52" t="n">
        <v>0</v>
      </c>
      <c r="H84" s="52" t="n">
        <v>300</v>
      </c>
      <c r="I84" s="52" t="n">
        <f aca="false">IF(AND(G84="",H84=""),"",N(G84)-N(H84))</f>
        <v>-300</v>
      </c>
      <c r="J84" s="52" t="n">
        <f aca="false">IF(I84="","",ABS(I84))</f>
        <v>300</v>
      </c>
      <c r="K84" s="56" t="n">
        <f aca="false">IF(S84="","",0)</f>
        <v>0</v>
      </c>
      <c r="L84" s="56" t="n">
        <f aca="false">IF(J84="","",IF(AND(J84&gt;'Revenue Testing'!$E$9,K84=0),1,0))</f>
        <v>0</v>
      </c>
      <c r="M84" s="57" t="n">
        <v>0.053374634489</v>
      </c>
      <c r="N84" s="56" t="str">
        <f aca="false">IF(OR(A84="",I84=""),"",IF(COUNTIFS($A$2:$A$4500,A84,$D$2:$D$4500,D84,$I$2:$I$4500,I84)&gt;1,"Possible duplicate",""))</f>
        <v/>
      </c>
      <c r="O84" s="56" t="n">
        <f aca="false">IF(J84="","",IF(AND(L84=0,K84=0),1,0))</f>
        <v>1</v>
      </c>
      <c r="P84" s="56" t="str">
        <f aca="false">IF(L84=1,J84+ROW()/10^7,"")</f>
        <v/>
      </c>
      <c r="Q84" s="57" t="n">
        <f aca="false">IF(O84=1,M84,"")</f>
        <v>0.053374634489</v>
      </c>
      <c r="R84" s="56" t="str">
        <f aca="false">IF(K84=1,ROW(),"")</f>
        <v/>
      </c>
      <c r="S84" s="56" t="str">
        <f aca="false">IF(D84="","",TRIM(D84))</f>
        <v>CONTAINER DAMAGE CHARGES- INC</v>
      </c>
    </row>
    <row r="85" customFormat="false" ht="15" hidden="false" customHeight="false" outlineLevel="0" collapsed="false">
      <c r="A85" s="50" t="s">
        <v>554</v>
      </c>
      <c r="B85" s="55" t="n">
        <v>45966</v>
      </c>
      <c r="C85" s="50" t="n">
        <f aca="false">IF(S85="","",IFERROR(IF(INDEX('Ledger Codes'!$C$6:$C$205,MATCH(S85,'Ledger Codes'!$B$6:$B$205,0))="","",INDEX('Ledger Codes'!$C$6:$C$205,MATCH(S85,'Ledger Codes'!$B$6:$B$205,0))),""))</f>
        <v>10048</v>
      </c>
      <c r="D85" s="50" t="s">
        <v>198</v>
      </c>
      <c r="E85" s="50" t="s">
        <v>555</v>
      </c>
      <c r="F85" s="50" t="s">
        <v>556</v>
      </c>
      <c r="G85" s="52" t="n">
        <v>0</v>
      </c>
      <c r="H85" s="52" t="n">
        <v>300</v>
      </c>
      <c r="I85" s="52" t="n">
        <f aca="false">IF(AND(G85="",H85=""),"",N(G85)-N(H85))</f>
        <v>-300</v>
      </c>
      <c r="J85" s="52" t="n">
        <f aca="false">IF(I85="","",ABS(I85))</f>
        <v>300</v>
      </c>
      <c r="K85" s="56" t="n">
        <f aca="false">IF(S85="","",0)</f>
        <v>0</v>
      </c>
      <c r="L85" s="56" t="n">
        <f aca="false">IF(J85="","",IF(AND(J85&gt;'Revenue Testing'!$E$9,K85=0),1,0))</f>
        <v>0</v>
      </c>
      <c r="M85" s="57" t="n">
        <v>0.504277633179</v>
      </c>
      <c r="N85" s="56" t="str">
        <f aca="false">IF(OR(A85="",I85=""),"",IF(COUNTIFS($A$2:$A$4500,A85,$D$2:$D$4500,D85,$I$2:$I$4500,I85)&gt;1,"Possible duplicate",""))</f>
        <v/>
      </c>
      <c r="O85" s="56" t="n">
        <f aca="false">IF(J85="","",IF(AND(L85=0,K85=0),1,0))</f>
        <v>1</v>
      </c>
      <c r="P85" s="56" t="str">
        <f aca="false">IF(L85=1,J85+ROW()/10^7,"")</f>
        <v/>
      </c>
      <c r="Q85" s="57" t="n">
        <f aca="false">IF(O85=1,M85,"")</f>
        <v>0.504277633179</v>
      </c>
      <c r="R85" s="56" t="str">
        <f aca="false">IF(K85=1,ROW(),"")</f>
        <v/>
      </c>
      <c r="S85" s="56" t="str">
        <f aca="false">IF(D85="","",TRIM(D85))</f>
        <v>CONTAINER DAMAGE CHARGES- INC</v>
      </c>
    </row>
    <row r="86" customFormat="false" ht="15" hidden="false" customHeight="false" outlineLevel="0" collapsed="false">
      <c r="A86" s="50" t="s">
        <v>557</v>
      </c>
      <c r="B86" s="55" t="n">
        <v>45967</v>
      </c>
      <c r="C86" s="50" t="n">
        <f aca="false">IF(S86="","",IFERROR(IF(INDEX('Ledger Codes'!$C$6:$C$205,MATCH(S86,'Ledger Codes'!$B$6:$B$205,0))="","",INDEX('Ledger Codes'!$C$6:$C$205,MATCH(S86,'Ledger Codes'!$B$6:$B$205,0))),""))</f>
        <v>10048</v>
      </c>
      <c r="D86" s="50" t="s">
        <v>198</v>
      </c>
      <c r="E86" s="50" t="s">
        <v>558</v>
      </c>
      <c r="F86" s="50" t="s">
        <v>559</v>
      </c>
      <c r="G86" s="52" t="n">
        <v>0</v>
      </c>
      <c r="H86" s="52" t="n">
        <v>250</v>
      </c>
      <c r="I86" s="52" t="n">
        <f aca="false">IF(AND(G86="",H86=""),"",N(G86)-N(H86))</f>
        <v>-250</v>
      </c>
      <c r="J86" s="52" t="n">
        <f aca="false">IF(I86="","",ABS(I86))</f>
        <v>250</v>
      </c>
      <c r="K86" s="56" t="n">
        <f aca="false">IF(S86="","",0)</f>
        <v>0</v>
      </c>
      <c r="L86" s="56" t="n">
        <f aca="false">IF(J86="","",IF(AND(J86&gt;'Revenue Testing'!$E$9,K86=0),1,0))</f>
        <v>0</v>
      </c>
      <c r="M86" s="57" t="n">
        <v>0.868175392626</v>
      </c>
      <c r="N86" s="56" t="str">
        <f aca="false">IF(OR(A86="",I86=""),"",IF(COUNTIFS($A$2:$A$4500,A86,$D$2:$D$4500,D86,$I$2:$I$4500,I86)&gt;1,"Possible duplicate",""))</f>
        <v/>
      </c>
      <c r="O86" s="56" t="n">
        <f aca="false">IF(J86="","",IF(AND(L86=0,K86=0),1,0))</f>
        <v>1</v>
      </c>
      <c r="P86" s="56" t="str">
        <f aca="false">IF(L86=1,J86+ROW()/10^7,"")</f>
        <v/>
      </c>
      <c r="Q86" s="57" t="n">
        <f aca="false">IF(O86=1,M86,"")</f>
        <v>0.868175392626</v>
      </c>
      <c r="R86" s="56" t="str">
        <f aca="false">IF(K86=1,ROW(),"")</f>
        <v/>
      </c>
      <c r="S86" s="56" t="str">
        <f aca="false">IF(D86="","",TRIM(D86))</f>
        <v>CONTAINER DAMAGE CHARGES- INC</v>
      </c>
    </row>
    <row r="87" customFormat="false" ht="15" hidden="false" customHeight="false" outlineLevel="0" collapsed="false">
      <c r="A87" s="50" t="s">
        <v>560</v>
      </c>
      <c r="B87" s="55" t="n">
        <v>45970</v>
      </c>
      <c r="C87" s="50" t="n">
        <f aca="false">IF(S87="","",IFERROR(IF(INDEX('Ledger Codes'!$C$6:$C$205,MATCH(S87,'Ledger Codes'!$B$6:$B$205,0))="","",INDEX('Ledger Codes'!$C$6:$C$205,MATCH(S87,'Ledger Codes'!$B$6:$B$205,0))),""))</f>
        <v>10048</v>
      </c>
      <c r="D87" s="50" t="s">
        <v>198</v>
      </c>
      <c r="E87" s="50" t="s">
        <v>561</v>
      </c>
      <c r="F87" s="50" t="s">
        <v>553</v>
      </c>
      <c r="G87" s="52" t="n">
        <v>0</v>
      </c>
      <c r="H87" s="52" t="n">
        <v>300</v>
      </c>
      <c r="I87" s="52" t="n">
        <f aca="false">IF(AND(G87="",H87=""),"",N(G87)-N(H87))</f>
        <v>-300</v>
      </c>
      <c r="J87" s="52" t="n">
        <f aca="false">IF(I87="","",ABS(I87))</f>
        <v>300</v>
      </c>
      <c r="K87" s="56" t="n">
        <f aca="false">IF(S87="","",0)</f>
        <v>0</v>
      </c>
      <c r="L87" s="56" t="n">
        <f aca="false">IF(J87="","",IF(AND(J87&gt;'Revenue Testing'!$E$9,K87=0),1,0))</f>
        <v>0</v>
      </c>
      <c r="M87" s="57" t="n">
        <v>0.026029889347</v>
      </c>
      <c r="N87" s="56" t="str">
        <f aca="false">IF(OR(A87="",I87=""),"",IF(COUNTIFS($A$2:$A$4500,A87,$D$2:$D$4500,D87,$I$2:$I$4500,I87)&gt;1,"Possible duplicate",""))</f>
        <v/>
      </c>
      <c r="O87" s="56" t="n">
        <f aca="false">IF(J87="","",IF(AND(L87=0,K87=0),1,0))</f>
        <v>1</v>
      </c>
      <c r="P87" s="56" t="str">
        <f aca="false">IF(L87=1,J87+ROW()/10^7,"")</f>
        <v/>
      </c>
      <c r="Q87" s="57" t="n">
        <f aca="false">IF(O87=1,M87,"")</f>
        <v>0.026029889347</v>
      </c>
      <c r="R87" s="56" t="str">
        <f aca="false">IF(K87=1,ROW(),"")</f>
        <v/>
      </c>
      <c r="S87" s="56" t="str">
        <f aca="false">IF(D87="","",TRIM(D87))</f>
        <v>CONTAINER DAMAGE CHARGES- INC</v>
      </c>
    </row>
    <row r="88" customFormat="false" ht="15" hidden="false" customHeight="false" outlineLevel="0" collapsed="false">
      <c r="A88" s="50" t="s">
        <v>562</v>
      </c>
      <c r="B88" s="55" t="n">
        <v>45972</v>
      </c>
      <c r="C88" s="50" t="n">
        <f aca="false">IF(S88="","",IFERROR(IF(INDEX('Ledger Codes'!$C$6:$C$205,MATCH(S88,'Ledger Codes'!$B$6:$B$205,0))="","",INDEX('Ledger Codes'!$C$6:$C$205,MATCH(S88,'Ledger Codes'!$B$6:$B$205,0))),""))</f>
        <v>10048</v>
      </c>
      <c r="D88" s="50" t="s">
        <v>198</v>
      </c>
      <c r="E88" s="50" t="s">
        <v>563</v>
      </c>
      <c r="F88" s="50" t="s">
        <v>564</v>
      </c>
      <c r="G88" s="52" t="n">
        <v>0</v>
      </c>
      <c r="H88" s="52" t="n">
        <v>250</v>
      </c>
      <c r="I88" s="52" t="n">
        <f aca="false">IF(AND(G88="",H88=""),"",N(G88)-N(H88))</f>
        <v>-250</v>
      </c>
      <c r="J88" s="52" t="n">
        <f aca="false">IF(I88="","",ABS(I88))</f>
        <v>250</v>
      </c>
      <c r="K88" s="56" t="n">
        <f aca="false">IF(S88="","",0)</f>
        <v>0</v>
      </c>
      <c r="L88" s="56" t="n">
        <f aca="false">IF(J88="","",IF(AND(J88&gt;'Revenue Testing'!$E$9,K88=0),1,0))</f>
        <v>0</v>
      </c>
      <c r="M88" s="57" t="n">
        <v>0.605491229034</v>
      </c>
      <c r="N88" s="56" t="str">
        <f aca="false">IF(OR(A88="",I88=""),"",IF(COUNTIFS($A$2:$A$4500,A88,$D$2:$D$4500,D88,$I$2:$I$4500,I88)&gt;1,"Possible duplicate",""))</f>
        <v/>
      </c>
      <c r="O88" s="56" t="n">
        <f aca="false">IF(J88="","",IF(AND(L88=0,K88=0),1,0))</f>
        <v>1</v>
      </c>
      <c r="P88" s="56" t="str">
        <f aca="false">IF(L88=1,J88+ROW()/10^7,"")</f>
        <v/>
      </c>
      <c r="Q88" s="57" t="n">
        <f aca="false">IF(O88=1,M88,"")</f>
        <v>0.605491229034</v>
      </c>
      <c r="R88" s="56" t="str">
        <f aca="false">IF(K88=1,ROW(),"")</f>
        <v/>
      </c>
      <c r="S88" s="56" t="str">
        <f aca="false">IF(D88="","",TRIM(D88))</f>
        <v>CONTAINER DAMAGE CHARGES- INC</v>
      </c>
    </row>
    <row r="89" customFormat="false" ht="15" hidden="false" customHeight="false" outlineLevel="0" collapsed="false">
      <c r="A89" s="50" t="s">
        <v>565</v>
      </c>
      <c r="B89" s="55" t="n">
        <v>45973</v>
      </c>
      <c r="C89" s="50" t="n">
        <f aca="false">IF(S89="","",IFERROR(IF(INDEX('Ledger Codes'!$C$6:$C$205,MATCH(S89,'Ledger Codes'!$B$6:$B$205,0))="","",INDEX('Ledger Codes'!$C$6:$C$205,MATCH(S89,'Ledger Codes'!$B$6:$B$205,0))),""))</f>
        <v>10048</v>
      </c>
      <c r="D89" s="50" t="s">
        <v>198</v>
      </c>
      <c r="E89" s="50" t="s">
        <v>566</v>
      </c>
      <c r="F89" s="50" t="s">
        <v>567</v>
      </c>
      <c r="G89" s="52" t="n">
        <v>0</v>
      </c>
      <c r="H89" s="52" t="n">
        <v>200</v>
      </c>
      <c r="I89" s="52" t="n">
        <f aca="false">IF(AND(G89="",H89=""),"",N(G89)-N(H89))</f>
        <v>-200</v>
      </c>
      <c r="J89" s="52" t="n">
        <f aca="false">IF(I89="","",ABS(I89))</f>
        <v>200</v>
      </c>
      <c r="K89" s="56" t="n">
        <f aca="false">IF(S89="","",0)</f>
        <v>0</v>
      </c>
      <c r="L89" s="56" t="n">
        <f aca="false">IF(J89="","",IF(AND(J89&gt;'Revenue Testing'!$E$9,K89=0),1,0))</f>
        <v>0</v>
      </c>
      <c r="M89" s="57" t="n">
        <v>0.693385723164</v>
      </c>
      <c r="N89" s="56" t="str">
        <f aca="false">IF(OR(A89="",I89=""),"",IF(COUNTIFS($A$2:$A$4500,A89,$D$2:$D$4500,D89,$I$2:$I$4500,I89)&gt;1,"Possible duplicate",""))</f>
        <v/>
      </c>
      <c r="O89" s="56" t="n">
        <f aca="false">IF(J89="","",IF(AND(L89=0,K89=0),1,0))</f>
        <v>1</v>
      </c>
      <c r="P89" s="56" t="str">
        <f aca="false">IF(L89=1,J89+ROW()/10^7,"")</f>
        <v/>
      </c>
      <c r="Q89" s="57" t="n">
        <f aca="false">IF(O89=1,M89,"")</f>
        <v>0.693385723164</v>
      </c>
      <c r="R89" s="56" t="str">
        <f aca="false">IF(K89=1,ROW(),"")</f>
        <v/>
      </c>
      <c r="S89" s="56" t="str">
        <f aca="false">IF(D89="","",TRIM(D89))</f>
        <v>CONTAINER DAMAGE CHARGES- INC</v>
      </c>
    </row>
    <row r="90" customFormat="false" ht="15" hidden="false" customHeight="false" outlineLevel="0" collapsed="false">
      <c r="A90" s="50" t="s">
        <v>568</v>
      </c>
      <c r="B90" s="55" t="n">
        <v>45973</v>
      </c>
      <c r="C90" s="50" t="n">
        <f aca="false">IF(S90="","",IFERROR(IF(INDEX('Ledger Codes'!$C$6:$C$205,MATCH(S90,'Ledger Codes'!$B$6:$B$205,0))="","",INDEX('Ledger Codes'!$C$6:$C$205,MATCH(S90,'Ledger Codes'!$B$6:$B$205,0))),""))</f>
        <v>10048</v>
      </c>
      <c r="D90" s="50" t="s">
        <v>198</v>
      </c>
      <c r="E90" s="50" t="s">
        <v>569</v>
      </c>
      <c r="F90" s="50" t="s">
        <v>567</v>
      </c>
      <c r="G90" s="52" t="n">
        <v>0</v>
      </c>
      <c r="H90" s="52" t="n">
        <v>1350</v>
      </c>
      <c r="I90" s="52" t="n">
        <f aca="false">IF(AND(G90="",H90=""),"",N(G90)-N(H90))</f>
        <v>-1350</v>
      </c>
      <c r="J90" s="52" t="n">
        <f aca="false">IF(I90="","",ABS(I90))</f>
        <v>1350</v>
      </c>
      <c r="K90" s="56" t="n">
        <f aca="false">IF(S90="","",0)</f>
        <v>0</v>
      </c>
      <c r="L90" s="56" t="n">
        <f aca="false">IF(J90="","",IF(AND(J90&gt;'Revenue Testing'!$E$9,K90=0),1,0))</f>
        <v>0</v>
      </c>
      <c r="M90" s="57" t="n">
        <v>0.111519804154</v>
      </c>
      <c r="N90" s="56" t="str">
        <f aca="false">IF(OR(A90="",I90=""),"",IF(COUNTIFS($A$2:$A$4500,A90,$D$2:$D$4500,D90,$I$2:$I$4500,I90)&gt;1,"Possible duplicate",""))</f>
        <v/>
      </c>
      <c r="O90" s="56" t="n">
        <f aca="false">IF(J90="","",IF(AND(L90=0,K90=0),1,0))</f>
        <v>1</v>
      </c>
      <c r="P90" s="56" t="str">
        <f aca="false">IF(L90=1,J90+ROW()/10^7,"")</f>
        <v/>
      </c>
      <c r="Q90" s="57" t="n">
        <f aca="false">IF(O90=1,M90,"")</f>
        <v>0.111519804154</v>
      </c>
      <c r="R90" s="56" t="str">
        <f aca="false">IF(K90=1,ROW(),"")</f>
        <v/>
      </c>
      <c r="S90" s="56" t="str">
        <f aca="false">IF(D90="","",TRIM(D90))</f>
        <v>CONTAINER DAMAGE CHARGES- INC</v>
      </c>
    </row>
    <row r="91" customFormat="false" ht="15" hidden="false" customHeight="false" outlineLevel="0" collapsed="false">
      <c r="A91" s="50" t="s">
        <v>570</v>
      </c>
      <c r="B91" s="55" t="n">
        <v>45976</v>
      </c>
      <c r="C91" s="50" t="n">
        <f aca="false">IF(S91="","",IFERROR(IF(INDEX('Ledger Codes'!$C$6:$C$205,MATCH(S91,'Ledger Codes'!$B$6:$B$205,0))="","",INDEX('Ledger Codes'!$C$6:$C$205,MATCH(S91,'Ledger Codes'!$B$6:$B$205,0))),""))</f>
        <v>10048</v>
      </c>
      <c r="D91" s="50" t="s">
        <v>198</v>
      </c>
      <c r="E91" s="50" t="s">
        <v>571</v>
      </c>
      <c r="F91" s="50" t="s">
        <v>572</v>
      </c>
      <c r="G91" s="52" t="n">
        <v>0</v>
      </c>
      <c r="H91" s="52" t="n">
        <v>700</v>
      </c>
      <c r="I91" s="52" t="n">
        <f aca="false">IF(AND(G91="",H91=""),"",N(G91)-N(H91))</f>
        <v>-700</v>
      </c>
      <c r="J91" s="52" t="n">
        <f aca="false">IF(I91="","",ABS(I91))</f>
        <v>700</v>
      </c>
      <c r="K91" s="56" t="n">
        <f aca="false">IF(S91="","",0)</f>
        <v>0</v>
      </c>
      <c r="L91" s="56" t="n">
        <f aca="false">IF(J91="","",IF(AND(J91&gt;'Revenue Testing'!$E$9,K91=0),1,0))</f>
        <v>0</v>
      </c>
      <c r="M91" s="57" t="n">
        <v>0.807232303244</v>
      </c>
      <c r="N91" s="56" t="str">
        <f aca="false">IF(OR(A91="",I91=""),"",IF(COUNTIFS($A$2:$A$4500,A91,$D$2:$D$4500,D91,$I$2:$I$4500,I91)&gt;1,"Possible duplicate",""))</f>
        <v/>
      </c>
      <c r="O91" s="56" t="n">
        <f aca="false">IF(J91="","",IF(AND(L91=0,K91=0),1,0))</f>
        <v>1</v>
      </c>
      <c r="P91" s="56" t="str">
        <f aca="false">IF(L91=1,J91+ROW()/10^7,"")</f>
        <v/>
      </c>
      <c r="Q91" s="57" t="n">
        <f aca="false">IF(O91=1,M91,"")</f>
        <v>0.807232303244</v>
      </c>
      <c r="R91" s="56" t="str">
        <f aca="false">IF(K91=1,ROW(),"")</f>
        <v/>
      </c>
      <c r="S91" s="56" t="str">
        <f aca="false">IF(D91="","",TRIM(D91))</f>
        <v>CONTAINER DAMAGE CHARGES- INC</v>
      </c>
    </row>
    <row r="92" customFormat="false" ht="15" hidden="false" customHeight="false" outlineLevel="0" collapsed="false">
      <c r="A92" s="50" t="s">
        <v>573</v>
      </c>
      <c r="B92" s="55" t="n">
        <v>45976</v>
      </c>
      <c r="C92" s="50" t="n">
        <f aca="false">IF(S92="","",IFERROR(IF(INDEX('Ledger Codes'!$C$6:$C$205,MATCH(S92,'Ledger Codes'!$B$6:$B$205,0))="","",INDEX('Ledger Codes'!$C$6:$C$205,MATCH(S92,'Ledger Codes'!$B$6:$B$205,0))),""))</f>
        <v>10048</v>
      </c>
      <c r="D92" s="50" t="s">
        <v>198</v>
      </c>
      <c r="E92" s="50" t="s">
        <v>574</v>
      </c>
      <c r="F92" s="50" t="s">
        <v>575</v>
      </c>
      <c r="G92" s="52" t="n">
        <v>0</v>
      </c>
      <c r="H92" s="52" t="n">
        <v>300</v>
      </c>
      <c r="I92" s="52" t="n">
        <f aca="false">IF(AND(G92="",H92=""),"",N(G92)-N(H92))</f>
        <v>-300</v>
      </c>
      <c r="J92" s="52" t="n">
        <f aca="false">IF(I92="","",ABS(I92))</f>
        <v>300</v>
      </c>
      <c r="K92" s="56" t="n">
        <f aca="false">IF(S92="","",0)</f>
        <v>0</v>
      </c>
      <c r="L92" s="56" t="n">
        <f aca="false">IF(J92="","",IF(AND(J92&gt;'Revenue Testing'!$E$9,K92=0),1,0))</f>
        <v>0</v>
      </c>
      <c r="M92" s="57" t="n">
        <v>0.995275681048</v>
      </c>
      <c r="N92" s="56" t="str">
        <f aca="false">IF(OR(A92="",I92=""),"",IF(COUNTIFS($A$2:$A$4500,A92,$D$2:$D$4500,D92,$I$2:$I$4500,I92)&gt;1,"Possible duplicate",""))</f>
        <v/>
      </c>
      <c r="O92" s="56" t="n">
        <f aca="false">IF(J92="","",IF(AND(L92=0,K92=0),1,0))</f>
        <v>1</v>
      </c>
      <c r="P92" s="56" t="str">
        <f aca="false">IF(L92=1,J92+ROW()/10^7,"")</f>
        <v/>
      </c>
      <c r="Q92" s="57" t="n">
        <f aca="false">IF(O92=1,M92,"")</f>
        <v>0.995275681048</v>
      </c>
      <c r="R92" s="56" t="str">
        <f aca="false">IF(K92=1,ROW(),"")</f>
        <v/>
      </c>
      <c r="S92" s="56" t="str">
        <f aca="false">IF(D92="","",TRIM(D92))</f>
        <v>CONTAINER DAMAGE CHARGES- INC</v>
      </c>
    </row>
    <row r="93" customFormat="false" ht="15" hidden="false" customHeight="false" outlineLevel="0" collapsed="false">
      <c r="A93" s="50" t="s">
        <v>576</v>
      </c>
      <c r="B93" s="55" t="n">
        <v>45980</v>
      </c>
      <c r="C93" s="50" t="n">
        <f aca="false">IF(S93="","",IFERROR(IF(INDEX('Ledger Codes'!$C$6:$C$205,MATCH(S93,'Ledger Codes'!$B$6:$B$205,0))="","",INDEX('Ledger Codes'!$C$6:$C$205,MATCH(S93,'Ledger Codes'!$B$6:$B$205,0))),""))</f>
        <v>10048</v>
      </c>
      <c r="D93" s="50" t="s">
        <v>198</v>
      </c>
      <c r="E93" s="50" t="s">
        <v>577</v>
      </c>
      <c r="F93" s="50" t="s">
        <v>578</v>
      </c>
      <c r="G93" s="52" t="n">
        <v>0</v>
      </c>
      <c r="H93" s="52" t="n">
        <v>150</v>
      </c>
      <c r="I93" s="52" t="n">
        <f aca="false">IF(AND(G93="",H93=""),"",N(G93)-N(H93))</f>
        <v>-150</v>
      </c>
      <c r="J93" s="52" t="n">
        <f aca="false">IF(I93="","",ABS(I93))</f>
        <v>150</v>
      </c>
      <c r="K93" s="56" t="n">
        <f aca="false">IF(S93="","",0)</f>
        <v>0</v>
      </c>
      <c r="L93" s="56" t="n">
        <f aca="false">IF(J93="","",IF(AND(J93&gt;'Revenue Testing'!$E$9,K93=0),1,0))</f>
        <v>0</v>
      </c>
      <c r="M93" s="57" t="n">
        <v>0.039158722838</v>
      </c>
      <c r="N93" s="56" t="str">
        <f aca="false">IF(OR(A93="",I93=""),"",IF(COUNTIFS($A$2:$A$4500,A93,$D$2:$D$4500,D93,$I$2:$I$4500,I93)&gt;1,"Possible duplicate",""))</f>
        <v/>
      </c>
      <c r="O93" s="56" t="n">
        <f aca="false">IF(J93="","",IF(AND(L93=0,K93=0),1,0))</f>
        <v>1</v>
      </c>
      <c r="P93" s="56" t="str">
        <f aca="false">IF(L93=1,J93+ROW()/10^7,"")</f>
        <v/>
      </c>
      <c r="Q93" s="57" t="n">
        <f aca="false">IF(O93=1,M93,"")</f>
        <v>0.039158722838</v>
      </c>
      <c r="R93" s="56" t="str">
        <f aca="false">IF(K93=1,ROW(),"")</f>
        <v/>
      </c>
      <c r="S93" s="56" t="str">
        <f aca="false">IF(D93="","",TRIM(D93))</f>
        <v>CONTAINER DAMAGE CHARGES- INC</v>
      </c>
    </row>
    <row r="94" customFormat="false" ht="15" hidden="false" customHeight="false" outlineLevel="0" collapsed="false">
      <c r="A94" s="50" t="s">
        <v>579</v>
      </c>
      <c r="B94" s="55" t="n">
        <v>45991</v>
      </c>
      <c r="C94" s="50" t="n">
        <f aca="false">IF(S94="","",IFERROR(IF(INDEX('Ledger Codes'!$C$6:$C$205,MATCH(S94,'Ledger Codes'!$B$6:$B$205,0))="","",INDEX('Ledger Codes'!$C$6:$C$205,MATCH(S94,'Ledger Codes'!$B$6:$B$205,0))),""))</f>
        <v>10048</v>
      </c>
      <c r="D94" s="50" t="s">
        <v>198</v>
      </c>
      <c r="E94" s="50" t="s">
        <v>580</v>
      </c>
      <c r="F94" s="50" t="s">
        <v>581</v>
      </c>
      <c r="G94" s="52" t="n">
        <v>0</v>
      </c>
      <c r="H94" s="52" t="n">
        <v>350</v>
      </c>
      <c r="I94" s="52" t="n">
        <f aca="false">IF(AND(G94="",H94=""),"",N(G94)-N(H94))</f>
        <v>-350</v>
      </c>
      <c r="J94" s="52" t="n">
        <f aca="false">IF(I94="","",ABS(I94))</f>
        <v>350</v>
      </c>
      <c r="K94" s="56" t="n">
        <f aca="false">IF(S94="","",0)</f>
        <v>0</v>
      </c>
      <c r="L94" s="56" t="n">
        <f aca="false">IF(J94="","",IF(AND(J94&gt;'Revenue Testing'!$E$9,K94=0),1,0))</f>
        <v>0</v>
      </c>
      <c r="M94" s="57" t="n">
        <v>0.336821665609</v>
      </c>
      <c r="N94" s="56" t="str">
        <f aca="false">IF(OR(A94="",I94=""),"",IF(COUNTIFS($A$2:$A$4500,A94,$D$2:$D$4500,D94,$I$2:$I$4500,I94)&gt;1,"Possible duplicate",""))</f>
        <v/>
      </c>
      <c r="O94" s="56" t="n">
        <f aca="false">IF(J94="","",IF(AND(L94=0,K94=0),1,0))</f>
        <v>1</v>
      </c>
      <c r="P94" s="56" t="str">
        <f aca="false">IF(L94=1,J94+ROW()/10^7,"")</f>
        <v/>
      </c>
      <c r="Q94" s="57" t="n">
        <f aca="false">IF(O94=1,M94,"")</f>
        <v>0.336821665609</v>
      </c>
      <c r="R94" s="56" t="str">
        <f aca="false">IF(K94=1,ROW(),"")</f>
        <v/>
      </c>
      <c r="S94" s="56" t="str">
        <f aca="false">IF(D94="","",TRIM(D94))</f>
        <v>CONTAINER DAMAGE CHARGES- INC</v>
      </c>
    </row>
    <row r="95" customFormat="false" ht="15" hidden="false" customHeight="false" outlineLevel="0" collapsed="false">
      <c r="A95" s="50" t="s">
        <v>582</v>
      </c>
      <c r="B95" s="55" t="n">
        <v>45991</v>
      </c>
      <c r="C95" s="50" t="n">
        <f aca="false">IF(S95="","",IFERROR(IF(INDEX('Ledger Codes'!$C$6:$C$205,MATCH(S95,'Ledger Codes'!$B$6:$B$205,0))="","",INDEX('Ledger Codes'!$C$6:$C$205,MATCH(S95,'Ledger Codes'!$B$6:$B$205,0))),""))</f>
        <v>10048</v>
      </c>
      <c r="D95" s="50" t="s">
        <v>198</v>
      </c>
      <c r="E95" s="50" t="s">
        <v>583</v>
      </c>
      <c r="F95" s="50" t="s">
        <v>584</v>
      </c>
      <c r="G95" s="52" t="n">
        <v>0</v>
      </c>
      <c r="H95" s="52" t="n">
        <v>690</v>
      </c>
      <c r="I95" s="52" t="n">
        <f aca="false">IF(AND(G95="",H95=""),"",N(G95)-N(H95))</f>
        <v>-690</v>
      </c>
      <c r="J95" s="52" t="n">
        <f aca="false">IF(I95="","",ABS(I95))</f>
        <v>690</v>
      </c>
      <c r="K95" s="56" t="n">
        <f aca="false">IF(S95="","",0)</f>
        <v>0</v>
      </c>
      <c r="L95" s="56" t="n">
        <f aca="false">IF(J95="","",IF(AND(J95&gt;'Revenue Testing'!$E$9,K95=0),1,0))</f>
        <v>0</v>
      </c>
      <c r="M95" s="57" t="n">
        <v>0.965085164958</v>
      </c>
      <c r="N95" s="56" t="str">
        <f aca="false">IF(OR(A95="",I95=""),"",IF(COUNTIFS($A$2:$A$4500,A95,$D$2:$D$4500,D95,$I$2:$I$4500,I95)&gt;1,"Possible duplicate",""))</f>
        <v/>
      </c>
      <c r="O95" s="56" t="n">
        <f aca="false">IF(J95="","",IF(AND(L95=0,K95=0),1,0))</f>
        <v>1</v>
      </c>
      <c r="P95" s="56" t="str">
        <f aca="false">IF(L95=1,J95+ROW()/10^7,"")</f>
        <v/>
      </c>
      <c r="Q95" s="57" t="n">
        <f aca="false">IF(O95=1,M95,"")</f>
        <v>0.965085164958</v>
      </c>
      <c r="R95" s="56" t="str">
        <f aca="false">IF(K95=1,ROW(),"")</f>
        <v/>
      </c>
      <c r="S95" s="56" t="str">
        <f aca="false">IF(D95="","",TRIM(D95))</f>
        <v>CONTAINER DAMAGE CHARGES- INC</v>
      </c>
    </row>
    <row r="96" customFormat="false" ht="15" hidden="false" customHeight="false" outlineLevel="0" collapsed="false">
      <c r="A96" s="50" t="s">
        <v>585</v>
      </c>
      <c r="B96" s="55" t="n">
        <v>45887</v>
      </c>
      <c r="C96" s="50" t="n">
        <f aca="false">IF(S96="","",IFERROR(IF(INDEX('Ledger Codes'!$C$6:$C$205,MATCH(S96,'Ledger Codes'!$B$6:$B$205,0))="","",INDEX('Ledger Codes'!$C$6:$C$205,MATCH(S96,'Ledger Codes'!$B$6:$B$205,0))),""))</f>
        <v>10049</v>
      </c>
      <c r="D96" s="50" t="s">
        <v>199</v>
      </c>
      <c r="E96" s="50" t="s">
        <v>586</v>
      </c>
      <c r="F96" s="50" t="s">
        <v>587</v>
      </c>
      <c r="G96" s="52" t="n">
        <v>0</v>
      </c>
      <c r="H96" s="52" t="n">
        <v>120</v>
      </c>
      <c r="I96" s="52" t="n">
        <f aca="false">IF(AND(G96="",H96=""),"",N(G96)-N(H96))</f>
        <v>-120</v>
      </c>
      <c r="J96" s="52" t="n">
        <f aca="false">IF(I96="","",ABS(I96))</f>
        <v>120</v>
      </c>
      <c r="K96" s="56" t="n">
        <f aca="false">IF(S96="","",0)</f>
        <v>0</v>
      </c>
      <c r="L96" s="56" t="n">
        <f aca="false">IF(J96="","",IF(AND(J96&gt;'Revenue Testing'!$E$9,K96=0),1,0))</f>
        <v>0</v>
      </c>
      <c r="M96" s="57" t="n">
        <v>0.450570523829</v>
      </c>
      <c r="N96" s="56" t="str">
        <f aca="false">IF(OR(A96="",I96=""),"",IF(COUNTIFS($A$2:$A$4500,A96,$D$2:$D$4500,D96,$I$2:$I$4500,I96)&gt;1,"Possible duplicate",""))</f>
        <v/>
      </c>
      <c r="O96" s="56" t="n">
        <f aca="false">IF(J96="","",IF(AND(L96=0,K96=0),1,0))</f>
        <v>1</v>
      </c>
      <c r="P96" s="56" t="str">
        <f aca="false">IF(L96=1,J96+ROW()/10^7,"")</f>
        <v/>
      </c>
      <c r="Q96" s="57" t="n">
        <f aca="false">IF(O96=1,M96,"")</f>
        <v>0.450570523829</v>
      </c>
      <c r="R96" s="56" t="str">
        <f aca="false">IF(K96=1,ROW(),"")</f>
        <v/>
      </c>
      <c r="S96" s="56" t="str">
        <f aca="false">IF(D96="","",TRIM(D96))</f>
        <v>CONTAINER GATE PASS FEE- INC</v>
      </c>
    </row>
    <row r="97" customFormat="false" ht="15" hidden="false" customHeight="false" outlineLevel="0" collapsed="false">
      <c r="A97" s="50" t="s">
        <v>588</v>
      </c>
      <c r="B97" s="55" t="n">
        <v>45887</v>
      </c>
      <c r="C97" s="50" t="n">
        <f aca="false">IF(S97="","",IFERROR(IF(INDEX('Ledger Codes'!$C$6:$C$205,MATCH(S97,'Ledger Codes'!$B$6:$B$205,0))="","",INDEX('Ledger Codes'!$C$6:$C$205,MATCH(S97,'Ledger Codes'!$B$6:$B$205,0))),""))</f>
        <v>10049</v>
      </c>
      <c r="D97" s="50" t="s">
        <v>199</v>
      </c>
      <c r="E97" s="50" t="s">
        <v>589</v>
      </c>
      <c r="F97" s="50" t="s">
        <v>590</v>
      </c>
      <c r="G97" s="52" t="n">
        <v>0</v>
      </c>
      <c r="H97" s="52" t="n">
        <v>120</v>
      </c>
      <c r="I97" s="52" t="n">
        <f aca="false">IF(AND(G97="",H97=""),"",N(G97)-N(H97))</f>
        <v>-120</v>
      </c>
      <c r="J97" s="52" t="n">
        <f aca="false">IF(I97="","",ABS(I97))</f>
        <v>120</v>
      </c>
      <c r="K97" s="56" t="n">
        <f aca="false">IF(S97="","",0)</f>
        <v>0</v>
      </c>
      <c r="L97" s="56" t="n">
        <f aca="false">IF(J97="","",IF(AND(J97&gt;'Revenue Testing'!$E$9,K97=0),1,0))</f>
        <v>0</v>
      </c>
      <c r="M97" s="57" t="n">
        <v>0.717013728501</v>
      </c>
      <c r="N97" s="56" t="str">
        <f aca="false">IF(OR(A97="",I97=""),"",IF(COUNTIFS($A$2:$A$4500,A97,$D$2:$D$4500,D97,$I$2:$I$4500,I97)&gt;1,"Possible duplicate",""))</f>
        <v/>
      </c>
      <c r="O97" s="56" t="n">
        <f aca="false">IF(J97="","",IF(AND(L97=0,K97=0),1,0))</f>
        <v>1</v>
      </c>
      <c r="P97" s="56" t="str">
        <f aca="false">IF(L97=1,J97+ROW()/10^7,"")</f>
        <v/>
      </c>
      <c r="Q97" s="57" t="n">
        <f aca="false">IF(O97=1,M97,"")</f>
        <v>0.717013728501</v>
      </c>
      <c r="R97" s="56" t="str">
        <f aca="false">IF(K97=1,ROW(),"")</f>
        <v/>
      </c>
      <c r="S97" s="56" t="str">
        <f aca="false">IF(D97="","",TRIM(D97))</f>
        <v>CONTAINER GATE PASS FEE- INC</v>
      </c>
    </row>
    <row r="98" customFormat="false" ht="15" hidden="false" customHeight="false" outlineLevel="0" collapsed="false">
      <c r="A98" s="50" t="s">
        <v>591</v>
      </c>
      <c r="B98" s="55" t="n">
        <v>45887</v>
      </c>
      <c r="C98" s="50" t="n">
        <f aca="false">IF(S98="","",IFERROR(IF(INDEX('Ledger Codes'!$C$6:$C$205,MATCH(S98,'Ledger Codes'!$B$6:$B$205,0))="","",INDEX('Ledger Codes'!$C$6:$C$205,MATCH(S98,'Ledger Codes'!$B$6:$B$205,0))),""))</f>
        <v>10049</v>
      </c>
      <c r="D98" s="50" t="s">
        <v>199</v>
      </c>
      <c r="E98" s="50" t="s">
        <v>592</v>
      </c>
      <c r="F98" s="50" t="s">
        <v>402</v>
      </c>
      <c r="G98" s="52" t="n">
        <v>0</v>
      </c>
      <c r="H98" s="52" t="n">
        <v>120</v>
      </c>
      <c r="I98" s="52" t="n">
        <f aca="false">IF(AND(G98="",H98=""),"",N(G98)-N(H98))</f>
        <v>-120</v>
      </c>
      <c r="J98" s="52" t="n">
        <f aca="false">IF(I98="","",ABS(I98))</f>
        <v>120</v>
      </c>
      <c r="K98" s="56" t="n">
        <f aca="false">IF(S98="","",0)</f>
        <v>0</v>
      </c>
      <c r="L98" s="56" t="n">
        <f aca="false">IF(J98="","",IF(AND(J98&gt;'Revenue Testing'!$E$9,K98=0),1,0))</f>
        <v>0</v>
      </c>
      <c r="M98" s="57" t="n">
        <v>0.817112297808</v>
      </c>
      <c r="N98" s="56" t="str">
        <f aca="false">IF(OR(A98="",I98=""),"",IF(COUNTIFS($A$2:$A$4500,A98,$D$2:$D$4500,D98,$I$2:$I$4500,I98)&gt;1,"Possible duplicate",""))</f>
        <v/>
      </c>
      <c r="O98" s="56" t="n">
        <f aca="false">IF(J98="","",IF(AND(L98=0,K98=0),1,0))</f>
        <v>1</v>
      </c>
      <c r="P98" s="56" t="str">
        <f aca="false">IF(L98=1,J98+ROW()/10^7,"")</f>
        <v/>
      </c>
      <c r="Q98" s="57" t="n">
        <f aca="false">IF(O98=1,M98,"")</f>
        <v>0.817112297808</v>
      </c>
      <c r="R98" s="56" t="str">
        <f aca="false">IF(K98=1,ROW(),"")</f>
        <v/>
      </c>
      <c r="S98" s="56" t="str">
        <f aca="false">IF(D98="","",TRIM(D98))</f>
        <v>CONTAINER GATE PASS FEE- INC</v>
      </c>
    </row>
    <row r="99" customFormat="false" ht="15" hidden="false" customHeight="false" outlineLevel="0" collapsed="false">
      <c r="A99" s="50" t="s">
        <v>593</v>
      </c>
      <c r="B99" s="55" t="n">
        <v>45903</v>
      </c>
      <c r="C99" s="50" t="n">
        <f aca="false">IF(S99="","",IFERROR(IF(INDEX('Ledger Codes'!$C$6:$C$205,MATCH(S99,'Ledger Codes'!$B$6:$B$205,0))="","",INDEX('Ledger Codes'!$C$6:$C$205,MATCH(S99,'Ledger Codes'!$B$6:$B$205,0))),""))</f>
        <v>10049</v>
      </c>
      <c r="D99" s="50" t="s">
        <v>199</v>
      </c>
      <c r="E99" s="50" t="s">
        <v>594</v>
      </c>
      <c r="F99" s="50" t="s">
        <v>482</v>
      </c>
      <c r="G99" s="52" t="n">
        <v>0</v>
      </c>
      <c r="H99" s="52" t="n">
        <v>480</v>
      </c>
      <c r="I99" s="52" t="n">
        <f aca="false">IF(AND(G99="",H99=""),"",N(G99)-N(H99))</f>
        <v>-480</v>
      </c>
      <c r="J99" s="52" t="n">
        <f aca="false">IF(I99="","",ABS(I99))</f>
        <v>480</v>
      </c>
      <c r="K99" s="56" t="n">
        <f aca="false">IF(S99="","",0)</f>
        <v>0</v>
      </c>
      <c r="L99" s="56" t="n">
        <f aca="false">IF(J99="","",IF(AND(J99&gt;'Revenue Testing'!$E$9,K99=0),1,0))</f>
        <v>0</v>
      </c>
      <c r="M99" s="57" t="n">
        <v>0.422123209326</v>
      </c>
      <c r="N99" s="56" t="str">
        <f aca="false">IF(OR(A99="",I99=""),"",IF(COUNTIFS($A$2:$A$4500,A99,$D$2:$D$4500,D99,$I$2:$I$4500,I99)&gt;1,"Possible duplicate",""))</f>
        <v/>
      </c>
      <c r="O99" s="56" t="n">
        <f aca="false">IF(J99="","",IF(AND(L99=0,K99=0),1,0))</f>
        <v>1</v>
      </c>
      <c r="P99" s="56" t="str">
        <f aca="false">IF(L99=1,J99+ROW()/10^7,"")</f>
        <v/>
      </c>
      <c r="Q99" s="57" t="n">
        <f aca="false">IF(O99=1,M99,"")</f>
        <v>0.422123209326</v>
      </c>
      <c r="R99" s="56" t="str">
        <f aca="false">IF(K99=1,ROW(),"")</f>
        <v/>
      </c>
      <c r="S99" s="56" t="str">
        <f aca="false">IF(D99="","",TRIM(D99))</f>
        <v>CONTAINER GATE PASS FEE- INC</v>
      </c>
    </row>
    <row r="100" customFormat="false" ht="15" hidden="false" customHeight="false" outlineLevel="0" collapsed="false">
      <c r="A100" s="50" t="s">
        <v>593</v>
      </c>
      <c r="B100" s="55" t="n">
        <v>45903</v>
      </c>
      <c r="C100" s="50" t="n">
        <f aca="false">IF(S100="","",IFERROR(IF(INDEX('Ledger Codes'!$C$6:$C$205,MATCH(S100,'Ledger Codes'!$B$6:$B$205,0))="","",INDEX('Ledger Codes'!$C$6:$C$205,MATCH(S100,'Ledger Codes'!$B$6:$B$205,0))),""))</f>
        <v>10049</v>
      </c>
      <c r="D100" s="50" t="s">
        <v>199</v>
      </c>
      <c r="E100" s="50" t="s">
        <v>594</v>
      </c>
      <c r="F100" s="50" t="s">
        <v>482</v>
      </c>
      <c r="G100" s="52" t="n">
        <v>0</v>
      </c>
      <c r="H100" s="52" t="n">
        <v>240</v>
      </c>
      <c r="I100" s="52" t="n">
        <f aca="false">IF(AND(G100="",H100=""),"",N(G100)-N(H100))</f>
        <v>-240</v>
      </c>
      <c r="J100" s="52" t="n">
        <f aca="false">IF(I100="","",ABS(I100))</f>
        <v>240</v>
      </c>
      <c r="K100" s="56" t="n">
        <f aca="false">IF(S100="","",0)</f>
        <v>0</v>
      </c>
      <c r="L100" s="56" t="n">
        <f aca="false">IF(J100="","",IF(AND(J100&gt;'Revenue Testing'!$E$9,K100=0),1,0))</f>
        <v>0</v>
      </c>
      <c r="M100" s="57" t="n">
        <v>0.129505834726</v>
      </c>
      <c r="N100" s="56" t="str">
        <f aca="false">IF(OR(A100="",I100=""),"",IF(COUNTIFS($A$2:$A$4500,A100,$D$2:$D$4500,D100,$I$2:$I$4500,I100)&gt;1,"Possible duplicate",""))</f>
        <v/>
      </c>
      <c r="O100" s="56" t="n">
        <f aca="false">IF(J100="","",IF(AND(L100=0,K100=0),1,0))</f>
        <v>1</v>
      </c>
      <c r="P100" s="56" t="str">
        <f aca="false">IF(L100=1,J100+ROW()/10^7,"")</f>
        <v/>
      </c>
      <c r="Q100" s="57" t="n">
        <f aca="false">IF(O100=1,M100,"")</f>
        <v>0.129505834726</v>
      </c>
      <c r="R100" s="56" t="str">
        <f aca="false">IF(K100=1,ROW(),"")</f>
        <v/>
      </c>
      <c r="S100" s="56" t="str">
        <f aca="false">IF(D100="","",TRIM(D100))</f>
        <v>CONTAINER GATE PASS FEE- INC</v>
      </c>
    </row>
    <row r="101" customFormat="false" ht="15" hidden="false" customHeight="false" outlineLevel="0" collapsed="false">
      <c r="A101" s="50" t="s">
        <v>595</v>
      </c>
      <c r="B101" s="55" t="n">
        <v>45903</v>
      </c>
      <c r="C101" s="50" t="n">
        <f aca="false">IF(S101="","",IFERROR(IF(INDEX('Ledger Codes'!$C$6:$C$205,MATCH(S101,'Ledger Codes'!$B$6:$B$205,0))="","",INDEX('Ledger Codes'!$C$6:$C$205,MATCH(S101,'Ledger Codes'!$B$6:$B$205,0))),""))</f>
        <v>10049</v>
      </c>
      <c r="D101" s="50" t="s">
        <v>199</v>
      </c>
      <c r="E101" s="50" t="s">
        <v>596</v>
      </c>
      <c r="F101" s="50" t="s">
        <v>597</v>
      </c>
      <c r="G101" s="52" t="n">
        <v>0</v>
      </c>
      <c r="H101" s="52" t="n">
        <v>120</v>
      </c>
      <c r="I101" s="52" t="n">
        <f aca="false">IF(AND(G101="",H101=""),"",N(G101)-N(H101))</f>
        <v>-120</v>
      </c>
      <c r="J101" s="52" t="n">
        <f aca="false">IF(I101="","",ABS(I101))</f>
        <v>120</v>
      </c>
      <c r="K101" s="56" t="n">
        <f aca="false">IF(S101="","",0)</f>
        <v>0</v>
      </c>
      <c r="L101" s="56" t="n">
        <f aca="false">IF(J101="","",IF(AND(J101&gt;'Revenue Testing'!$E$9,K101=0),1,0))</f>
        <v>0</v>
      </c>
      <c r="M101" s="57" t="n">
        <v>0.256690491135</v>
      </c>
      <c r="N101" s="56" t="str">
        <f aca="false">IF(OR(A101="",I101=""),"",IF(COUNTIFS($A$2:$A$4500,A101,$D$2:$D$4500,D101,$I$2:$I$4500,I101)&gt;1,"Possible duplicate",""))</f>
        <v/>
      </c>
      <c r="O101" s="56" t="n">
        <f aca="false">IF(J101="","",IF(AND(L101=0,K101=0),1,0))</f>
        <v>1</v>
      </c>
      <c r="P101" s="56" t="str">
        <f aca="false">IF(L101=1,J101+ROW()/10^7,"")</f>
        <v/>
      </c>
      <c r="Q101" s="57" t="n">
        <f aca="false">IF(O101=1,M101,"")</f>
        <v>0.256690491135</v>
      </c>
      <c r="R101" s="56" t="str">
        <f aca="false">IF(K101=1,ROW(),"")</f>
        <v/>
      </c>
      <c r="S101" s="56" t="str">
        <f aca="false">IF(D101="","",TRIM(D101))</f>
        <v>CONTAINER GATE PASS FEE- INC</v>
      </c>
    </row>
    <row r="102" customFormat="false" ht="15" hidden="false" customHeight="false" outlineLevel="0" collapsed="false">
      <c r="A102" s="50" t="s">
        <v>598</v>
      </c>
      <c r="B102" s="55" t="n">
        <v>45903</v>
      </c>
      <c r="C102" s="50" t="n">
        <f aca="false">IF(S102="","",IFERROR(IF(INDEX('Ledger Codes'!$C$6:$C$205,MATCH(S102,'Ledger Codes'!$B$6:$B$205,0))="","",INDEX('Ledger Codes'!$C$6:$C$205,MATCH(S102,'Ledger Codes'!$B$6:$B$205,0))),""))</f>
        <v>10049</v>
      </c>
      <c r="D102" s="50" t="s">
        <v>199</v>
      </c>
      <c r="E102" s="50" t="s">
        <v>599</v>
      </c>
      <c r="F102" s="50" t="s">
        <v>600</v>
      </c>
      <c r="G102" s="52" t="n">
        <v>0</v>
      </c>
      <c r="H102" s="52" t="n">
        <v>120</v>
      </c>
      <c r="I102" s="52" t="n">
        <f aca="false">IF(AND(G102="",H102=""),"",N(G102)-N(H102))</f>
        <v>-120</v>
      </c>
      <c r="J102" s="52" t="n">
        <f aca="false">IF(I102="","",ABS(I102))</f>
        <v>120</v>
      </c>
      <c r="K102" s="56" t="n">
        <f aca="false">IF(S102="","",0)</f>
        <v>0</v>
      </c>
      <c r="L102" s="56" t="n">
        <f aca="false">IF(J102="","",IF(AND(J102&gt;'Revenue Testing'!$E$9,K102=0),1,0))</f>
        <v>0</v>
      </c>
      <c r="M102" s="57" t="n">
        <v>0.93190129893</v>
      </c>
      <c r="N102" s="56" t="str">
        <f aca="false">IF(OR(A102="",I102=""),"",IF(COUNTIFS($A$2:$A$4500,A102,$D$2:$D$4500,D102,$I$2:$I$4500,I102)&gt;1,"Possible duplicate",""))</f>
        <v/>
      </c>
      <c r="O102" s="56" t="n">
        <f aca="false">IF(J102="","",IF(AND(L102=0,K102=0),1,0))</f>
        <v>1</v>
      </c>
      <c r="P102" s="56" t="str">
        <f aca="false">IF(L102=1,J102+ROW()/10^7,"")</f>
        <v/>
      </c>
      <c r="Q102" s="57" t="n">
        <f aca="false">IF(O102=1,M102,"")</f>
        <v>0.93190129893</v>
      </c>
      <c r="R102" s="56" t="str">
        <f aca="false">IF(K102=1,ROW(),"")</f>
        <v/>
      </c>
      <c r="S102" s="56" t="str">
        <f aca="false">IF(D102="","",TRIM(D102))</f>
        <v>CONTAINER GATE PASS FEE- INC</v>
      </c>
    </row>
    <row r="103" customFormat="false" ht="15" hidden="false" customHeight="false" outlineLevel="0" collapsed="false">
      <c r="A103" s="50" t="s">
        <v>601</v>
      </c>
      <c r="B103" s="55" t="n">
        <v>45903</v>
      </c>
      <c r="C103" s="50" t="n">
        <f aca="false">IF(S103="","",IFERROR(IF(INDEX('Ledger Codes'!$C$6:$C$205,MATCH(S103,'Ledger Codes'!$B$6:$B$205,0))="","",INDEX('Ledger Codes'!$C$6:$C$205,MATCH(S103,'Ledger Codes'!$B$6:$B$205,0))),""))</f>
        <v>10049</v>
      </c>
      <c r="D103" s="50" t="s">
        <v>199</v>
      </c>
      <c r="E103" s="50" t="s">
        <v>602</v>
      </c>
      <c r="F103" s="50" t="s">
        <v>603</v>
      </c>
      <c r="G103" s="52" t="n">
        <v>0</v>
      </c>
      <c r="H103" s="52" t="n">
        <v>120</v>
      </c>
      <c r="I103" s="52" t="n">
        <f aca="false">IF(AND(G103="",H103=""),"",N(G103)-N(H103))</f>
        <v>-120</v>
      </c>
      <c r="J103" s="52" t="n">
        <f aca="false">IF(I103="","",ABS(I103))</f>
        <v>120</v>
      </c>
      <c r="K103" s="56" t="n">
        <f aca="false">IF(S103="","",0)</f>
        <v>0</v>
      </c>
      <c r="L103" s="56" t="n">
        <f aca="false">IF(J103="","",IF(AND(J103&gt;'Revenue Testing'!$E$9,K103=0),1,0))</f>
        <v>0</v>
      </c>
      <c r="M103" s="57" t="n">
        <v>0.875196296381</v>
      </c>
      <c r="N103" s="56" t="str">
        <f aca="false">IF(OR(A103="",I103=""),"",IF(COUNTIFS($A$2:$A$4500,A103,$D$2:$D$4500,D103,$I$2:$I$4500,I103)&gt;1,"Possible duplicate",""))</f>
        <v/>
      </c>
      <c r="O103" s="56" t="n">
        <f aca="false">IF(J103="","",IF(AND(L103=0,K103=0),1,0))</f>
        <v>1</v>
      </c>
      <c r="P103" s="56" t="str">
        <f aca="false">IF(L103=1,J103+ROW()/10^7,"")</f>
        <v/>
      </c>
      <c r="Q103" s="57" t="n">
        <f aca="false">IF(O103=1,M103,"")</f>
        <v>0.875196296381</v>
      </c>
      <c r="R103" s="56" t="str">
        <f aca="false">IF(K103=1,ROW(),"")</f>
        <v/>
      </c>
      <c r="S103" s="56" t="str">
        <f aca="false">IF(D103="","",TRIM(D103))</f>
        <v>CONTAINER GATE PASS FEE- INC</v>
      </c>
    </row>
    <row r="104" customFormat="false" ht="15" hidden="false" customHeight="false" outlineLevel="0" collapsed="false">
      <c r="A104" s="50" t="s">
        <v>604</v>
      </c>
      <c r="B104" s="55" t="n">
        <v>45903</v>
      </c>
      <c r="C104" s="50" t="n">
        <f aca="false">IF(S104="","",IFERROR(IF(INDEX('Ledger Codes'!$C$6:$C$205,MATCH(S104,'Ledger Codes'!$B$6:$B$205,0))="","",INDEX('Ledger Codes'!$C$6:$C$205,MATCH(S104,'Ledger Codes'!$B$6:$B$205,0))),""))</f>
        <v>10049</v>
      </c>
      <c r="D104" s="50" t="s">
        <v>199</v>
      </c>
      <c r="E104" s="50" t="s">
        <v>605</v>
      </c>
      <c r="F104" s="50" t="s">
        <v>405</v>
      </c>
      <c r="G104" s="52" t="n">
        <v>0</v>
      </c>
      <c r="H104" s="52" t="n">
        <v>120</v>
      </c>
      <c r="I104" s="52" t="n">
        <f aca="false">IF(AND(G104="",H104=""),"",N(G104)-N(H104))</f>
        <v>-120</v>
      </c>
      <c r="J104" s="52" t="n">
        <f aca="false">IF(I104="","",ABS(I104))</f>
        <v>120</v>
      </c>
      <c r="K104" s="56" t="n">
        <f aca="false">IF(S104="","",0)</f>
        <v>0</v>
      </c>
      <c r="L104" s="56" t="n">
        <f aca="false">IF(J104="","",IF(AND(J104&gt;'Revenue Testing'!$E$9,K104=0),1,0))</f>
        <v>0</v>
      </c>
      <c r="M104" s="57" t="n">
        <v>0.819396547396</v>
      </c>
      <c r="N104" s="56" t="str">
        <f aca="false">IF(OR(A104="",I104=""),"",IF(COUNTIFS($A$2:$A$4500,A104,$D$2:$D$4500,D104,$I$2:$I$4500,I104)&gt;1,"Possible duplicate",""))</f>
        <v/>
      </c>
      <c r="O104" s="56" t="n">
        <f aca="false">IF(J104="","",IF(AND(L104=0,K104=0),1,0))</f>
        <v>1</v>
      </c>
      <c r="P104" s="56" t="str">
        <f aca="false">IF(L104=1,J104+ROW()/10^7,"")</f>
        <v/>
      </c>
      <c r="Q104" s="57" t="n">
        <f aca="false">IF(O104=1,M104,"")</f>
        <v>0.819396547396</v>
      </c>
      <c r="R104" s="56" t="str">
        <f aca="false">IF(K104=1,ROW(),"")</f>
        <v/>
      </c>
      <c r="S104" s="56" t="str">
        <f aca="false">IF(D104="","",TRIM(D104))</f>
        <v>CONTAINER GATE PASS FEE- INC</v>
      </c>
    </row>
    <row r="105" customFormat="false" ht="15" hidden="false" customHeight="false" outlineLevel="0" collapsed="false">
      <c r="A105" s="50" t="s">
        <v>606</v>
      </c>
      <c r="B105" s="55" t="n">
        <v>45903</v>
      </c>
      <c r="C105" s="50" t="n">
        <f aca="false">IF(S105="","",IFERROR(IF(INDEX('Ledger Codes'!$C$6:$C$205,MATCH(S105,'Ledger Codes'!$B$6:$B$205,0))="","",INDEX('Ledger Codes'!$C$6:$C$205,MATCH(S105,'Ledger Codes'!$B$6:$B$205,0))),""))</f>
        <v>10049</v>
      </c>
      <c r="D105" s="50" t="s">
        <v>199</v>
      </c>
      <c r="E105" s="50" t="s">
        <v>607</v>
      </c>
      <c r="F105" s="50" t="s">
        <v>608</v>
      </c>
      <c r="G105" s="52" t="n">
        <v>0</v>
      </c>
      <c r="H105" s="52" t="n">
        <v>120</v>
      </c>
      <c r="I105" s="52" t="n">
        <f aca="false">IF(AND(G105="",H105=""),"",N(G105)-N(H105))</f>
        <v>-120</v>
      </c>
      <c r="J105" s="52" t="n">
        <f aca="false">IF(I105="","",ABS(I105))</f>
        <v>120</v>
      </c>
      <c r="K105" s="56" t="n">
        <f aca="false">IF(S105="","",0)</f>
        <v>0</v>
      </c>
      <c r="L105" s="56" t="n">
        <f aca="false">IF(J105="","",IF(AND(J105&gt;'Revenue Testing'!$E$9,K105=0),1,0))</f>
        <v>0</v>
      </c>
      <c r="M105" s="57" t="n">
        <v>0.218977313442</v>
      </c>
      <c r="N105" s="56" t="str">
        <f aca="false">IF(OR(A105="",I105=""),"",IF(COUNTIFS($A$2:$A$4500,A105,$D$2:$D$4500,D105,$I$2:$I$4500,I105)&gt;1,"Possible duplicate",""))</f>
        <v/>
      </c>
      <c r="O105" s="56" t="n">
        <f aca="false">IF(J105="","",IF(AND(L105=0,K105=0),1,0))</f>
        <v>1</v>
      </c>
      <c r="P105" s="56" t="str">
        <f aca="false">IF(L105=1,J105+ROW()/10^7,"")</f>
        <v/>
      </c>
      <c r="Q105" s="57" t="n">
        <f aca="false">IF(O105=1,M105,"")</f>
        <v>0.218977313442</v>
      </c>
      <c r="R105" s="56" t="str">
        <f aca="false">IF(K105=1,ROW(),"")</f>
        <v/>
      </c>
      <c r="S105" s="56" t="str">
        <f aca="false">IF(D105="","",TRIM(D105))</f>
        <v>CONTAINER GATE PASS FEE- INC</v>
      </c>
    </row>
    <row r="106" customFormat="false" ht="15" hidden="false" customHeight="false" outlineLevel="0" collapsed="false">
      <c r="A106" s="50" t="s">
        <v>609</v>
      </c>
      <c r="B106" s="55" t="n">
        <v>45903</v>
      </c>
      <c r="C106" s="50" t="n">
        <f aca="false">IF(S106="","",IFERROR(IF(INDEX('Ledger Codes'!$C$6:$C$205,MATCH(S106,'Ledger Codes'!$B$6:$B$205,0))="","",INDEX('Ledger Codes'!$C$6:$C$205,MATCH(S106,'Ledger Codes'!$B$6:$B$205,0))),""))</f>
        <v>10049</v>
      </c>
      <c r="D106" s="50" t="s">
        <v>199</v>
      </c>
      <c r="E106" s="50" t="s">
        <v>610</v>
      </c>
      <c r="F106" s="50" t="s">
        <v>611</v>
      </c>
      <c r="G106" s="52" t="n">
        <v>0</v>
      </c>
      <c r="H106" s="52" t="n">
        <v>120</v>
      </c>
      <c r="I106" s="52" t="n">
        <f aca="false">IF(AND(G106="",H106=""),"",N(G106)-N(H106))</f>
        <v>-120</v>
      </c>
      <c r="J106" s="52" t="n">
        <f aca="false">IF(I106="","",ABS(I106))</f>
        <v>120</v>
      </c>
      <c r="K106" s="56" t="n">
        <f aca="false">IF(S106="","",0)</f>
        <v>0</v>
      </c>
      <c r="L106" s="56" t="n">
        <f aca="false">IF(J106="","",IF(AND(J106&gt;'Revenue Testing'!$E$9,K106=0),1,0))</f>
        <v>0</v>
      </c>
      <c r="M106" s="57" t="n">
        <v>0.278092062988</v>
      </c>
      <c r="N106" s="56" t="str">
        <f aca="false">IF(OR(A106="",I106=""),"",IF(COUNTIFS($A$2:$A$4500,A106,$D$2:$D$4500,D106,$I$2:$I$4500,I106)&gt;1,"Possible duplicate",""))</f>
        <v/>
      </c>
      <c r="O106" s="56" t="n">
        <f aca="false">IF(J106="","",IF(AND(L106=0,K106=0),1,0))</f>
        <v>1</v>
      </c>
      <c r="P106" s="56" t="str">
        <f aca="false">IF(L106=1,J106+ROW()/10^7,"")</f>
        <v/>
      </c>
      <c r="Q106" s="57" t="n">
        <f aca="false">IF(O106=1,M106,"")</f>
        <v>0.278092062988</v>
      </c>
      <c r="R106" s="56" t="str">
        <f aca="false">IF(K106=1,ROW(),"")</f>
        <v/>
      </c>
      <c r="S106" s="56" t="str">
        <f aca="false">IF(D106="","",TRIM(D106))</f>
        <v>CONTAINER GATE PASS FEE- INC</v>
      </c>
    </row>
    <row r="107" customFormat="false" ht="15" hidden="false" customHeight="false" outlineLevel="0" collapsed="false">
      <c r="A107" s="50" t="s">
        <v>612</v>
      </c>
      <c r="B107" s="55" t="n">
        <v>45903</v>
      </c>
      <c r="C107" s="50" t="n">
        <f aca="false">IF(S107="","",IFERROR(IF(INDEX('Ledger Codes'!$C$6:$C$205,MATCH(S107,'Ledger Codes'!$B$6:$B$205,0))="","",INDEX('Ledger Codes'!$C$6:$C$205,MATCH(S107,'Ledger Codes'!$B$6:$B$205,0))),""))</f>
        <v>10049</v>
      </c>
      <c r="D107" s="50" t="s">
        <v>199</v>
      </c>
      <c r="E107" s="50" t="s">
        <v>613</v>
      </c>
      <c r="F107" s="50" t="s">
        <v>614</v>
      </c>
      <c r="G107" s="52" t="n">
        <v>0</v>
      </c>
      <c r="H107" s="52" t="n">
        <v>120</v>
      </c>
      <c r="I107" s="52" t="n">
        <f aca="false">IF(AND(G107="",H107=""),"",N(G107)-N(H107))</f>
        <v>-120</v>
      </c>
      <c r="J107" s="52" t="n">
        <f aca="false">IF(I107="","",ABS(I107))</f>
        <v>120</v>
      </c>
      <c r="K107" s="56" t="n">
        <f aca="false">IF(S107="","",0)</f>
        <v>0</v>
      </c>
      <c r="L107" s="56" t="n">
        <f aca="false">IF(J107="","",IF(AND(J107&gt;'Revenue Testing'!$E$9,K107=0),1,0))</f>
        <v>0</v>
      </c>
      <c r="M107" s="57" t="n">
        <v>0.715073595896</v>
      </c>
      <c r="N107" s="56" t="str">
        <f aca="false">IF(OR(A107="",I107=""),"",IF(COUNTIFS($A$2:$A$4500,A107,$D$2:$D$4500,D107,$I$2:$I$4500,I107)&gt;1,"Possible duplicate",""))</f>
        <v/>
      </c>
      <c r="O107" s="56" t="n">
        <f aca="false">IF(J107="","",IF(AND(L107=0,K107=0),1,0))</f>
        <v>1</v>
      </c>
      <c r="P107" s="56" t="str">
        <f aca="false">IF(L107=1,J107+ROW()/10^7,"")</f>
        <v/>
      </c>
      <c r="Q107" s="57" t="n">
        <f aca="false">IF(O107=1,M107,"")</f>
        <v>0.715073595896</v>
      </c>
      <c r="R107" s="56" t="str">
        <f aca="false">IF(K107=1,ROW(),"")</f>
        <v/>
      </c>
      <c r="S107" s="56" t="str">
        <f aca="false">IF(D107="","",TRIM(D107))</f>
        <v>CONTAINER GATE PASS FEE- INC</v>
      </c>
    </row>
    <row r="108" customFormat="false" ht="15" hidden="false" customHeight="false" outlineLevel="0" collapsed="false">
      <c r="A108" s="50" t="s">
        <v>615</v>
      </c>
      <c r="B108" s="55" t="n">
        <v>45903</v>
      </c>
      <c r="C108" s="50" t="n">
        <f aca="false">IF(S108="","",IFERROR(IF(INDEX('Ledger Codes'!$C$6:$C$205,MATCH(S108,'Ledger Codes'!$B$6:$B$205,0))="","",INDEX('Ledger Codes'!$C$6:$C$205,MATCH(S108,'Ledger Codes'!$B$6:$B$205,0))),""))</f>
        <v>10049</v>
      </c>
      <c r="D108" s="50" t="s">
        <v>199</v>
      </c>
      <c r="E108" s="50" t="s">
        <v>616</v>
      </c>
      <c r="F108" s="50" t="s">
        <v>617</v>
      </c>
      <c r="G108" s="52" t="n">
        <v>0</v>
      </c>
      <c r="H108" s="52" t="n">
        <v>120</v>
      </c>
      <c r="I108" s="52" t="n">
        <f aca="false">IF(AND(G108="",H108=""),"",N(G108)-N(H108))</f>
        <v>-120</v>
      </c>
      <c r="J108" s="52" t="n">
        <f aca="false">IF(I108="","",ABS(I108))</f>
        <v>120</v>
      </c>
      <c r="K108" s="56" t="n">
        <f aca="false">IF(S108="","",0)</f>
        <v>0</v>
      </c>
      <c r="L108" s="56" t="n">
        <f aca="false">IF(J108="","",IF(AND(J108&gt;'Revenue Testing'!$E$9,K108=0),1,0))</f>
        <v>0</v>
      </c>
      <c r="M108" s="57" t="n">
        <v>0.921473051356</v>
      </c>
      <c r="N108" s="56" t="str">
        <f aca="false">IF(OR(A108="",I108=""),"",IF(COUNTIFS($A$2:$A$4500,A108,$D$2:$D$4500,D108,$I$2:$I$4500,I108)&gt;1,"Possible duplicate",""))</f>
        <v/>
      </c>
      <c r="O108" s="56" t="n">
        <f aca="false">IF(J108="","",IF(AND(L108=0,K108=0),1,0))</f>
        <v>1</v>
      </c>
      <c r="P108" s="56" t="str">
        <f aca="false">IF(L108=1,J108+ROW()/10^7,"")</f>
        <v/>
      </c>
      <c r="Q108" s="57" t="n">
        <f aca="false">IF(O108=1,M108,"")</f>
        <v>0.921473051356</v>
      </c>
      <c r="R108" s="56" t="str">
        <f aca="false">IF(K108=1,ROW(),"")</f>
        <v/>
      </c>
      <c r="S108" s="56" t="str">
        <f aca="false">IF(D108="","",TRIM(D108))</f>
        <v>CONTAINER GATE PASS FEE- INC</v>
      </c>
    </row>
    <row r="109" customFormat="false" ht="15" hidden="false" customHeight="false" outlineLevel="0" collapsed="false">
      <c r="A109" s="50" t="s">
        <v>618</v>
      </c>
      <c r="B109" s="55" t="n">
        <v>45903</v>
      </c>
      <c r="C109" s="50" t="n">
        <f aca="false">IF(S109="","",IFERROR(IF(INDEX('Ledger Codes'!$C$6:$C$205,MATCH(S109,'Ledger Codes'!$B$6:$B$205,0))="","",INDEX('Ledger Codes'!$C$6:$C$205,MATCH(S109,'Ledger Codes'!$B$6:$B$205,0))),""))</f>
        <v>10049</v>
      </c>
      <c r="D109" s="50" t="s">
        <v>199</v>
      </c>
      <c r="E109" s="50" t="s">
        <v>619</v>
      </c>
      <c r="F109" s="50" t="s">
        <v>620</v>
      </c>
      <c r="G109" s="52" t="n">
        <v>0</v>
      </c>
      <c r="H109" s="52" t="n">
        <v>120</v>
      </c>
      <c r="I109" s="52" t="n">
        <f aca="false">IF(AND(G109="",H109=""),"",N(G109)-N(H109))</f>
        <v>-120</v>
      </c>
      <c r="J109" s="52" t="n">
        <f aca="false">IF(I109="","",ABS(I109))</f>
        <v>120</v>
      </c>
      <c r="K109" s="56" t="n">
        <f aca="false">IF(S109="","",0)</f>
        <v>0</v>
      </c>
      <c r="L109" s="56" t="n">
        <f aca="false">IF(J109="","",IF(AND(J109&gt;'Revenue Testing'!$E$9,K109=0),1,0))</f>
        <v>0</v>
      </c>
      <c r="M109" s="57" t="n">
        <v>0.791817784013</v>
      </c>
      <c r="N109" s="56" t="str">
        <f aca="false">IF(OR(A109="",I109=""),"",IF(COUNTIFS($A$2:$A$4500,A109,$D$2:$D$4500,D109,$I$2:$I$4500,I109)&gt;1,"Possible duplicate",""))</f>
        <v/>
      </c>
      <c r="O109" s="56" t="n">
        <f aca="false">IF(J109="","",IF(AND(L109=0,K109=0),1,0))</f>
        <v>1</v>
      </c>
      <c r="P109" s="56" t="str">
        <f aca="false">IF(L109=1,J109+ROW()/10^7,"")</f>
        <v/>
      </c>
      <c r="Q109" s="57" t="n">
        <f aca="false">IF(O109=1,M109,"")</f>
        <v>0.791817784013</v>
      </c>
      <c r="R109" s="56" t="str">
        <f aca="false">IF(K109=1,ROW(),"")</f>
        <v/>
      </c>
      <c r="S109" s="56" t="str">
        <f aca="false">IF(D109="","",TRIM(D109))</f>
        <v>CONTAINER GATE PASS FEE- INC</v>
      </c>
    </row>
    <row r="110" customFormat="false" ht="15" hidden="false" customHeight="false" outlineLevel="0" collapsed="false">
      <c r="A110" s="50" t="s">
        <v>621</v>
      </c>
      <c r="B110" s="55" t="n">
        <v>45903</v>
      </c>
      <c r="C110" s="50" t="n">
        <f aca="false">IF(S110="","",IFERROR(IF(INDEX('Ledger Codes'!$C$6:$C$205,MATCH(S110,'Ledger Codes'!$B$6:$B$205,0))="","",INDEX('Ledger Codes'!$C$6:$C$205,MATCH(S110,'Ledger Codes'!$B$6:$B$205,0))),""))</f>
        <v>10049</v>
      </c>
      <c r="D110" s="50" t="s">
        <v>199</v>
      </c>
      <c r="E110" s="50" t="s">
        <v>622</v>
      </c>
      <c r="F110" s="50" t="s">
        <v>623</v>
      </c>
      <c r="G110" s="52" t="n">
        <v>0</v>
      </c>
      <c r="H110" s="52" t="n">
        <v>840</v>
      </c>
      <c r="I110" s="52" t="n">
        <f aca="false">IF(AND(G110="",H110=""),"",N(G110)-N(H110))</f>
        <v>-840</v>
      </c>
      <c r="J110" s="52" t="n">
        <f aca="false">IF(I110="","",ABS(I110))</f>
        <v>840</v>
      </c>
      <c r="K110" s="56" t="n">
        <f aca="false">IF(S110="","",0)</f>
        <v>0</v>
      </c>
      <c r="L110" s="56" t="n">
        <f aca="false">IF(J110="","",IF(AND(J110&gt;'Revenue Testing'!$E$9,K110=0),1,0))</f>
        <v>0</v>
      </c>
      <c r="M110" s="57" t="n">
        <v>0.963673032227</v>
      </c>
      <c r="N110" s="56" t="str">
        <f aca="false">IF(OR(A110="",I110=""),"",IF(COUNTIFS($A$2:$A$4500,A110,$D$2:$D$4500,D110,$I$2:$I$4500,I110)&gt;1,"Possible duplicate",""))</f>
        <v/>
      </c>
      <c r="O110" s="56" t="n">
        <f aca="false">IF(J110="","",IF(AND(L110=0,K110=0),1,0))</f>
        <v>1</v>
      </c>
      <c r="P110" s="56" t="str">
        <f aca="false">IF(L110=1,J110+ROW()/10^7,"")</f>
        <v/>
      </c>
      <c r="Q110" s="57" t="n">
        <f aca="false">IF(O110=1,M110,"")</f>
        <v>0.963673032227</v>
      </c>
      <c r="R110" s="56" t="str">
        <f aca="false">IF(K110=1,ROW(),"")</f>
        <v/>
      </c>
      <c r="S110" s="56" t="str">
        <f aca="false">IF(D110="","",TRIM(D110))</f>
        <v>CONTAINER GATE PASS FEE- INC</v>
      </c>
    </row>
    <row r="111" customFormat="false" ht="15" hidden="false" customHeight="false" outlineLevel="0" collapsed="false">
      <c r="A111" s="50" t="s">
        <v>624</v>
      </c>
      <c r="B111" s="55" t="n">
        <v>45903</v>
      </c>
      <c r="C111" s="50" t="n">
        <f aca="false">IF(S111="","",IFERROR(IF(INDEX('Ledger Codes'!$C$6:$C$205,MATCH(S111,'Ledger Codes'!$B$6:$B$205,0))="","",INDEX('Ledger Codes'!$C$6:$C$205,MATCH(S111,'Ledger Codes'!$B$6:$B$205,0))),""))</f>
        <v>10049</v>
      </c>
      <c r="D111" s="50" t="s">
        <v>199</v>
      </c>
      <c r="E111" s="50" t="s">
        <v>625</v>
      </c>
      <c r="F111" s="50" t="s">
        <v>626</v>
      </c>
      <c r="G111" s="52" t="n">
        <v>0</v>
      </c>
      <c r="H111" s="52" t="n">
        <v>120</v>
      </c>
      <c r="I111" s="52" t="n">
        <f aca="false">IF(AND(G111="",H111=""),"",N(G111)-N(H111))</f>
        <v>-120</v>
      </c>
      <c r="J111" s="52" t="n">
        <f aca="false">IF(I111="","",ABS(I111))</f>
        <v>120</v>
      </c>
      <c r="K111" s="56" t="n">
        <f aca="false">IF(S111="","",0)</f>
        <v>0</v>
      </c>
      <c r="L111" s="56" t="n">
        <f aca="false">IF(J111="","",IF(AND(J111&gt;'Revenue Testing'!$E$9,K111=0),1,0))</f>
        <v>0</v>
      </c>
      <c r="M111" s="57" t="n">
        <v>0.405513963996</v>
      </c>
      <c r="N111" s="56" t="str">
        <f aca="false">IF(OR(A111="",I111=""),"",IF(COUNTIFS($A$2:$A$4500,A111,$D$2:$D$4500,D111,$I$2:$I$4500,I111)&gt;1,"Possible duplicate",""))</f>
        <v/>
      </c>
      <c r="O111" s="56" t="n">
        <f aca="false">IF(J111="","",IF(AND(L111=0,K111=0),1,0))</f>
        <v>1</v>
      </c>
      <c r="P111" s="56" t="str">
        <f aca="false">IF(L111=1,J111+ROW()/10^7,"")</f>
        <v/>
      </c>
      <c r="Q111" s="57" t="n">
        <f aca="false">IF(O111=1,M111,"")</f>
        <v>0.405513963996</v>
      </c>
      <c r="R111" s="56" t="str">
        <f aca="false">IF(K111=1,ROW(),"")</f>
        <v/>
      </c>
      <c r="S111" s="56" t="str">
        <f aca="false">IF(D111="","",TRIM(D111))</f>
        <v>CONTAINER GATE PASS FEE- INC</v>
      </c>
    </row>
    <row r="112" customFormat="false" ht="15" hidden="false" customHeight="false" outlineLevel="0" collapsed="false">
      <c r="A112" s="50" t="s">
        <v>627</v>
      </c>
      <c r="B112" s="55" t="n">
        <v>45903</v>
      </c>
      <c r="C112" s="50" t="n">
        <f aca="false">IF(S112="","",IFERROR(IF(INDEX('Ledger Codes'!$C$6:$C$205,MATCH(S112,'Ledger Codes'!$B$6:$B$205,0))="","",INDEX('Ledger Codes'!$C$6:$C$205,MATCH(S112,'Ledger Codes'!$B$6:$B$205,0))),""))</f>
        <v>10049</v>
      </c>
      <c r="D112" s="50" t="s">
        <v>199</v>
      </c>
      <c r="E112" s="50" t="s">
        <v>628</v>
      </c>
      <c r="F112" s="50" t="s">
        <v>491</v>
      </c>
      <c r="G112" s="52" t="n">
        <v>0</v>
      </c>
      <c r="H112" s="52" t="n">
        <v>1200</v>
      </c>
      <c r="I112" s="52" t="n">
        <f aca="false">IF(AND(G112="",H112=""),"",N(G112)-N(H112))</f>
        <v>-1200</v>
      </c>
      <c r="J112" s="52" t="n">
        <f aca="false">IF(I112="","",ABS(I112))</f>
        <v>1200</v>
      </c>
      <c r="K112" s="56" t="n">
        <f aca="false">IF(S112="","",0)</f>
        <v>0</v>
      </c>
      <c r="L112" s="56" t="n">
        <f aca="false">IF(J112="","",IF(AND(J112&gt;'Revenue Testing'!$E$9,K112=0),1,0))</f>
        <v>0</v>
      </c>
      <c r="M112" s="57" t="n">
        <v>0.741540584795</v>
      </c>
      <c r="N112" s="56" t="str">
        <f aca="false">IF(OR(A112="",I112=""),"",IF(COUNTIFS($A$2:$A$4500,A112,$D$2:$D$4500,D112,$I$2:$I$4500,I112)&gt;1,"Possible duplicate",""))</f>
        <v/>
      </c>
      <c r="O112" s="56" t="n">
        <f aca="false">IF(J112="","",IF(AND(L112=0,K112=0),1,0))</f>
        <v>1</v>
      </c>
      <c r="P112" s="56" t="str">
        <f aca="false">IF(L112=1,J112+ROW()/10^7,"")</f>
        <v/>
      </c>
      <c r="Q112" s="57" t="n">
        <f aca="false">IF(O112=1,M112,"")</f>
        <v>0.741540584795</v>
      </c>
      <c r="R112" s="56" t="str">
        <f aca="false">IF(K112=1,ROW(),"")</f>
        <v/>
      </c>
      <c r="S112" s="56" t="str">
        <f aca="false">IF(D112="","",TRIM(D112))</f>
        <v>CONTAINER GATE PASS FEE- INC</v>
      </c>
    </row>
    <row r="113" customFormat="false" ht="15" hidden="false" customHeight="false" outlineLevel="0" collapsed="false">
      <c r="A113" s="50" t="s">
        <v>629</v>
      </c>
      <c r="B113" s="55" t="n">
        <v>45903</v>
      </c>
      <c r="C113" s="50" t="n">
        <f aca="false">IF(S113="","",IFERROR(IF(INDEX('Ledger Codes'!$C$6:$C$205,MATCH(S113,'Ledger Codes'!$B$6:$B$205,0))="","",INDEX('Ledger Codes'!$C$6:$C$205,MATCH(S113,'Ledger Codes'!$B$6:$B$205,0))),""))</f>
        <v>10049</v>
      </c>
      <c r="D113" s="50" t="s">
        <v>199</v>
      </c>
      <c r="E113" s="50" t="s">
        <v>630</v>
      </c>
      <c r="F113" s="50" t="s">
        <v>417</v>
      </c>
      <c r="G113" s="52" t="n">
        <v>0</v>
      </c>
      <c r="H113" s="52" t="n">
        <v>480</v>
      </c>
      <c r="I113" s="52" t="n">
        <f aca="false">IF(AND(G113="",H113=""),"",N(G113)-N(H113))</f>
        <v>-480</v>
      </c>
      <c r="J113" s="52" t="n">
        <f aca="false">IF(I113="","",ABS(I113))</f>
        <v>480</v>
      </c>
      <c r="K113" s="56" t="n">
        <f aca="false">IF(S113="","",0)</f>
        <v>0</v>
      </c>
      <c r="L113" s="56" t="n">
        <f aca="false">IF(J113="","",IF(AND(J113&gt;'Revenue Testing'!$E$9,K113=0),1,0))</f>
        <v>0</v>
      </c>
      <c r="M113" s="57" t="n">
        <v>0.300407752806</v>
      </c>
      <c r="N113" s="56" t="str">
        <f aca="false">IF(OR(A113="",I113=""),"",IF(COUNTIFS($A$2:$A$4500,A113,$D$2:$D$4500,D113,$I$2:$I$4500,I113)&gt;1,"Possible duplicate",""))</f>
        <v/>
      </c>
      <c r="O113" s="56" t="n">
        <f aca="false">IF(J113="","",IF(AND(L113=0,K113=0),1,0))</f>
        <v>1</v>
      </c>
      <c r="P113" s="56" t="str">
        <f aca="false">IF(L113=1,J113+ROW()/10^7,"")</f>
        <v/>
      </c>
      <c r="Q113" s="57" t="n">
        <f aca="false">IF(O113=1,M113,"")</f>
        <v>0.300407752806</v>
      </c>
      <c r="R113" s="56" t="str">
        <f aca="false">IF(K113=1,ROW(),"")</f>
        <v/>
      </c>
      <c r="S113" s="56" t="str">
        <f aca="false">IF(D113="","",TRIM(D113))</f>
        <v>CONTAINER GATE PASS FEE- INC</v>
      </c>
    </row>
    <row r="114" customFormat="false" ht="15" hidden="false" customHeight="false" outlineLevel="0" collapsed="false">
      <c r="A114" s="50" t="s">
        <v>631</v>
      </c>
      <c r="B114" s="55" t="n">
        <v>45903</v>
      </c>
      <c r="C114" s="50" t="n">
        <f aca="false">IF(S114="","",IFERROR(IF(INDEX('Ledger Codes'!$C$6:$C$205,MATCH(S114,'Ledger Codes'!$B$6:$B$205,0))="","",INDEX('Ledger Codes'!$C$6:$C$205,MATCH(S114,'Ledger Codes'!$B$6:$B$205,0))),""))</f>
        <v>10049</v>
      </c>
      <c r="D114" s="50" t="s">
        <v>199</v>
      </c>
      <c r="E114" s="50" t="s">
        <v>632</v>
      </c>
      <c r="F114" s="50" t="s">
        <v>633</v>
      </c>
      <c r="G114" s="52" t="n">
        <v>0</v>
      </c>
      <c r="H114" s="52" t="n">
        <v>120</v>
      </c>
      <c r="I114" s="52" t="n">
        <f aca="false">IF(AND(G114="",H114=""),"",N(G114)-N(H114))</f>
        <v>-120</v>
      </c>
      <c r="J114" s="52" t="n">
        <f aca="false">IF(I114="","",ABS(I114))</f>
        <v>120</v>
      </c>
      <c r="K114" s="56" t="n">
        <f aca="false">IF(S114="","",0)</f>
        <v>0</v>
      </c>
      <c r="L114" s="56" t="n">
        <f aca="false">IF(J114="","",IF(AND(J114&gt;'Revenue Testing'!$E$9,K114=0),1,0))</f>
        <v>0</v>
      </c>
      <c r="M114" s="57" t="n">
        <v>0.047956092319</v>
      </c>
      <c r="N114" s="56" t="str">
        <f aca="false">IF(OR(A114="",I114=""),"",IF(COUNTIFS($A$2:$A$4500,A114,$D$2:$D$4500,D114,$I$2:$I$4500,I114)&gt;1,"Possible duplicate",""))</f>
        <v/>
      </c>
      <c r="O114" s="56" t="n">
        <f aca="false">IF(J114="","",IF(AND(L114=0,K114=0),1,0))</f>
        <v>1</v>
      </c>
      <c r="P114" s="56" t="str">
        <f aca="false">IF(L114=1,J114+ROW()/10^7,"")</f>
        <v/>
      </c>
      <c r="Q114" s="57" t="n">
        <f aca="false">IF(O114=1,M114,"")</f>
        <v>0.047956092319</v>
      </c>
      <c r="R114" s="56" t="str">
        <f aca="false">IF(K114=1,ROW(),"")</f>
        <v/>
      </c>
      <c r="S114" s="56" t="str">
        <f aca="false">IF(D114="","",TRIM(D114))</f>
        <v>CONTAINER GATE PASS FEE- INC</v>
      </c>
    </row>
    <row r="115" customFormat="false" ht="15" hidden="false" customHeight="false" outlineLevel="0" collapsed="false">
      <c r="A115" s="50" t="s">
        <v>634</v>
      </c>
      <c r="B115" s="55" t="n">
        <v>45903</v>
      </c>
      <c r="C115" s="50" t="n">
        <f aca="false">IF(S115="","",IFERROR(IF(INDEX('Ledger Codes'!$C$6:$C$205,MATCH(S115,'Ledger Codes'!$B$6:$B$205,0))="","",INDEX('Ledger Codes'!$C$6:$C$205,MATCH(S115,'Ledger Codes'!$B$6:$B$205,0))),""))</f>
        <v>10049</v>
      </c>
      <c r="D115" s="50" t="s">
        <v>199</v>
      </c>
      <c r="E115" s="50" t="s">
        <v>635</v>
      </c>
      <c r="F115" s="50" t="s">
        <v>485</v>
      </c>
      <c r="G115" s="52" t="n">
        <v>0</v>
      </c>
      <c r="H115" s="52" t="n">
        <v>720</v>
      </c>
      <c r="I115" s="52" t="n">
        <f aca="false">IF(AND(G115="",H115=""),"",N(G115)-N(H115))</f>
        <v>-720</v>
      </c>
      <c r="J115" s="52" t="n">
        <f aca="false">IF(I115="","",ABS(I115))</f>
        <v>720</v>
      </c>
      <c r="K115" s="56" t="n">
        <f aca="false">IF(S115="","",0)</f>
        <v>0</v>
      </c>
      <c r="L115" s="56" t="n">
        <f aca="false">IF(J115="","",IF(AND(J115&gt;'Revenue Testing'!$E$9,K115=0),1,0))</f>
        <v>0</v>
      </c>
      <c r="M115" s="57" t="n">
        <v>0.903750474894</v>
      </c>
      <c r="N115" s="56" t="str">
        <f aca="false">IF(OR(A115="",I115=""),"",IF(COUNTIFS($A$2:$A$4500,A115,$D$2:$D$4500,D115,$I$2:$I$4500,I115)&gt;1,"Possible duplicate",""))</f>
        <v/>
      </c>
      <c r="O115" s="56" t="n">
        <f aca="false">IF(J115="","",IF(AND(L115=0,K115=0),1,0))</f>
        <v>1</v>
      </c>
      <c r="P115" s="56" t="str">
        <f aca="false">IF(L115=1,J115+ROW()/10^7,"")</f>
        <v/>
      </c>
      <c r="Q115" s="57" t="n">
        <f aca="false">IF(O115=1,M115,"")</f>
        <v>0.903750474894</v>
      </c>
      <c r="R115" s="56" t="str">
        <f aca="false">IF(K115=1,ROW(),"")</f>
        <v/>
      </c>
      <c r="S115" s="56" t="str">
        <f aca="false">IF(D115="","",TRIM(D115))</f>
        <v>CONTAINER GATE PASS FEE- INC</v>
      </c>
    </row>
    <row r="116" customFormat="false" ht="15" hidden="false" customHeight="false" outlineLevel="0" collapsed="false">
      <c r="A116" s="50" t="s">
        <v>636</v>
      </c>
      <c r="B116" s="55" t="n">
        <v>45903</v>
      </c>
      <c r="C116" s="50" t="n">
        <f aca="false">IF(S116="","",IFERROR(IF(INDEX('Ledger Codes'!$C$6:$C$205,MATCH(S116,'Ledger Codes'!$B$6:$B$205,0))="","",INDEX('Ledger Codes'!$C$6:$C$205,MATCH(S116,'Ledger Codes'!$B$6:$B$205,0))),""))</f>
        <v>10049</v>
      </c>
      <c r="D116" s="50" t="s">
        <v>199</v>
      </c>
      <c r="E116" s="50" t="s">
        <v>637</v>
      </c>
      <c r="F116" s="50" t="s">
        <v>638</v>
      </c>
      <c r="G116" s="52" t="n">
        <v>0</v>
      </c>
      <c r="H116" s="52" t="n">
        <v>360</v>
      </c>
      <c r="I116" s="52" t="n">
        <f aca="false">IF(AND(G116="",H116=""),"",N(G116)-N(H116))</f>
        <v>-360</v>
      </c>
      <c r="J116" s="52" t="n">
        <f aca="false">IF(I116="","",ABS(I116))</f>
        <v>360</v>
      </c>
      <c r="K116" s="56" t="n">
        <f aca="false">IF(S116="","",0)</f>
        <v>0</v>
      </c>
      <c r="L116" s="56" t="n">
        <f aca="false">IF(J116="","",IF(AND(J116&gt;'Revenue Testing'!$E$9,K116=0),1,0))</f>
        <v>0</v>
      </c>
      <c r="M116" s="57" t="n">
        <v>0.079159147083</v>
      </c>
      <c r="N116" s="56" t="str">
        <f aca="false">IF(OR(A116="",I116=""),"",IF(COUNTIFS($A$2:$A$4500,A116,$D$2:$D$4500,D116,$I$2:$I$4500,I116)&gt;1,"Possible duplicate",""))</f>
        <v/>
      </c>
      <c r="O116" s="56" t="n">
        <f aca="false">IF(J116="","",IF(AND(L116=0,K116=0),1,0))</f>
        <v>1</v>
      </c>
      <c r="P116" s="56" t="str">
        <f aca="false">IF(L116=1,J116+ROW()/10^7,"")</f>
        <v/>
      </c>
      <c r="Q116" s="57" t="n">
        <f aca="false">IF(O116=1,M116,"")</f>
        <v>0.079159147083</v>
      </c>
      <c r="R116" s="56" t="str">
        <f aca="false">IF(K116=1,ROW(),"")</f>
        <v/>
      </c>
      <c r="S116" s="56" t="str">
        <f aca="false">IF(D116="","",TRIM(D116))</f>
        <v>CONTAINER GATE PASS FEE- INC</v>
      </c>
    </row>
    <row r="117" customFormat="false" ht="15" hidden="false" customHeight="false" outlineLevel="0" collapsed="false">
      <c r="A117" s="50" t="s">
        <v>639</v>
      </c>
      <c r="B117" s="55" t="n">
        <v>45903</v>
      </c>
      <c r="C117" s="50" t="n">
        <f aca="false">IF(S117="","",IFERROR(IF(INDEX('Ledger Codes'!$C$6:$C$205,MATCH(S117,'Ledger Codes'!$B$6:$B$205,0))="","",INDEX('Ledger Codes'!$C$6:$C$205,MATCH(S117,'Ledger Codes'!$B$6:$B$205,0))),""))</f>
        <v>10049</v>
      </c>
      <c r="D117" s="50" t="s">
        <v>199</v>
      </c>
      <c r="E117" s="50" t="s">
        <v>640</v>
      </c>
      <c r="F117" s="50" t="s">
        <v>641</v>
      </c>
      <c r="G117" s="52" t="n">
        <v>0</v>
      </c>
      <c r="H117" s="52" t="n">
        <v>120</v>
      </c>
      <c r="I117" s="52" t="n">
        <f aca="false">IF(AND(G117="",H117=""),"",N(G117)-N(H117))</f>
        <v>-120</v>
      </c>
      <c r="J117" s="52" t="n">
        <f aca="false">IF(I117="","",ABS(I117))</f>
        <v>120</v>
      </c>
      <c r="K117" s="56" t="n">
        <f aca="false">IF(S117="","",0)</f>
        <v>0</v>
      </c>
      <c r="L117" s="56" t="n">
        <f aca="false">IF(J117="","",IF(AND(J117&gt;'Revenue Testing'!$E$9,K117=0),1,0))</f>
        <v>0</v>
      </c>
      <c r="M117" s="57" t="n">
        <v>0.255793871876</v>
      </c>
      <c r="N117" s="56" t="str">
        <f aca="false">IF(OR(A117="",I117=""),"",IF(COUNTIFS($A$2:$A$4500,A117,$D$2:$D$4500,D117,$I$2:$I$4500,I117)&gt;1,"Possible duplicate",""))</f>
        <v/>
      </c>
      <c r="O117" s="56" t="n">
        <f aca="false">IF(J117="","",IF(AND(L117=0,K117=0),1,0))</f>
        <v>1</v>
      </c>
      <c r="P117" s="56" t="str">
        <f aca="false">IF(L117=1,J117+ROW()/10^7,"")</f>
        <v/>
      </c>
      <c r="Q117" s="57" t="n">
        <f aca="false">IF(O117=1,M117,"")</f>
        <v>0.255793871876</v>
      </c>
      <c r="R117" s="56" t="str">
        <f aca="false">IF(K117=1,ROW(),"")</f>
        <v/>
      </c>
      <c r="S117" s="56" t="str">
        <f aca="false">IF(D117="","",TRIM(D117))</f>
        <v>CONTAINER GATE PASS FEE- INC</v>
      </c>
    </row>
    <row r="118" customFormat="false" ht="15" hidden="false" customHeight="false" outlineLevel="0" collapsed="false">
      <c r="A118" s="50" t="s">
        <v>642</v>
      </c>
      <c r="B118" s="55" t="n">
        <v>45903</v>
      </c>
      <c r="C118" s="50" t="n">
        <f aca="false">IF(S118="","",IFERROR(IF(INDEX('Ledger Codes'!$C$6:$C$205,MATCH(S118,'Ledger Codes'!$B$6:$B$205,0))="","",INDEX('Ledger Codes'!$C$6:$C$205,MATCH(S118,'Ledger Codes'!$B$6:$B$205,0))),""))</f>
        <v>10049</v>
      </c>
      <c r="D118" s="50" t="s">
        <v>199</v>
      </c>
      <c r="E118" s="50" t="s">
        <v>643</v>
      </c>
      <c r="F118" s="50" t="s">
        <v>644</v>
      </c>
      <c r="G118" s="52" t="n">
        <v>0</v>
      </c>
      <c r="H118" s="52" t="n">
        <v>120</v>
      </c>
      <c r="I118" s="52" t="n">
        <f aca="false">IF(AND(G118="",H118=""),"",N(G118)-N(H118))</f>
        <v>-120</v>
      </c>
      <c r="J118" s="52" t="n">
        <f aca="false">IF(I118="","",ABS(I118))</f>
        <v>120</v>
      </c>
      <c r="K118" s="56" t="n">
        <f aca="false">IF(S118="","",0)</f>
        <v>0</v>
      </c>
      <c r="L118" s="56" t="n">
        <f aca="false">IF(J118="","",IF(AND(J118&gt;'Revenue Testing'!$E$9,K118=0),1,0))</f>
        <v>0</v>
      </c>
      <c r="M118" s="57" t="n">
        <v>0.867366755492</v>
      </c>
      <c r="N118" s="56" t="str">
        <f aca="false">IF(OR(A118="",I118=""),"",IF(COUNTIFS($A$2:$A$4500,A118,$D$2:$D$4500,D118,$I$2:$I$4500,I118)&gt;1,"Possible duplicate",""))</f>
        <v/>
      </c>
      <c r="O118" s="56" t="n">
        <f aca="false">IF(J118="","",IF(AND(L118=0,K118=0),1,0))</f>
        <v>1</v>
      </c>
      <c r="P118" s="56" t="str">
        <f aca="false">IF(L118=1,J118+ROW()/10^7,"")</f>
        <v/>
      </c>
      <c r="Q118" s="57" t="n">
        <f aca="false">IF(O118=1,M118,"")</f>
        <v>0.867366755492</v>
      </c>
      <c r="R118" s="56" t="str">
        <f aca="false">IF(K118=1,ROW(),"")</f>
        <v/>
      </c>
      <c r="S118" s="56" t="str">
        <f aca="false">IF(D118="","",TRIM(D118))</f>
        <v>CONTAINER GATE PASS FEE- INC</v>
      </c>
    </row>
    <row r="119" customFormat="false" ht="15" hidden="false" customHeight="false" outlineLevel="0" collapsed="false">
      <c r="A119" s="50" t="s">
        <v>645</v>
      </c>
      <c r="B119" s="55" t="n">
        <v>45903</v>
      </c>
      <c r="C119" s="50" t="n">
        <f aca="false">IF(S119="","",IFERROR(IF(INDEX('Ledger Codes'!$C$6:$C$205,MATCH(S119,'Ledger Codes'!$B$6:$B$205,0))="","",INDEX('Ledger Codes'!$C$6:$C$205,MATCH(S119,'Ledger Codes'!$B$6:$B$205,0))),""))</f>
        <v>10049</v>
      </c>
      <c r="D119" s="50" t="s">
        <v>199</v>
      </c>
      <c r="E119" s="50" t="s">
        <v>646</v>
      </c>
      <c r="F119" s="50" t="s">
        <v>647</v>
      </c>
      <c r="G119" s="52" t="n">
        <v>0</v>
      </c>
      <c r="H119" s="52" t="n">
        <v>120</v>
      </c>
      <c r="I119" s="52" t="n">
        <f aca="false">IF(AND(G119="",H119=""),"",N(G119)-N(H119))</f>
        <v>-120</v>
      </c>
      <c r="J119" s="52" t="n">
        <f aca="false">IF(I119="","",ABS(I119))</f>
        <v>120</v>
      </c>
      <c r="K119" s="56" t="n">
        <f aca="false">IF(S119="","",0)</f>
        <v>0</v>
      </c>
      <c r="L119" s="56" t="n">
        <f aca="false">IF(J119="","",IF(AND(J119&gt;'Revenue Testing'!$E$9,K119=0),1,0))</f>
        <v>0</v>
      </c>
      <c r="M119" s="57" t="n">
        <v>0.802770137795</v>
      </c>
      <c r="N119" s="56" t="str">
        <f aca="false">IF(OR(A119="",I119=""),"",IF(COUNTIFS($A$2:$A$4500,A119,$D$2:$D$4500,D119,$I$2:$I$4500,I119)&gt;1,"Possible duplicate",""))</f>
        <v/>
      </c>
      <c r="O119" s="56" t="n">
        <f aca="false">IF(J119="","",IF(AND(L119=0,K119=0),1,0))</f>
        <v>1</v>
      </c>
      <c r="P119" s="56" t="str">
        <f aca="false">IF(L119=1,J119+ROW()/10^7,"")</f>
        <v/>
      </c>
      <c r="Q119" s="57" t="n">
        <f aca="false">IF(O119=1,M119,"")</f>
        <v>0.802770137795</v>
      </c>
      <c r="R119" s="56" t="str">
        <f aca="false">IF(K119=1,ROW(),"")</f>
        <v/>
      </c>
      <c r="S119" s="56" t="str">
        <f aca="false">IF(D119="","",TRIM(D119))</f>
        <v>CONTAINER GATE PASS FEE- INC</v>
      </c>
    </row>
    <row r="120" customFormat="false" ht="15" hidden="false" customHeight="false" outlineLevel="0" collapsed="false">
      <c r="A120" s="50" t="s">
        <v>648</v>
      </c>
      <c r="B120" s="55" t="n">
        <v>45903</v>
      </c>
      <c r="C120" s="50" t="n">
        <f aca="false">IF(S120="","",IFERROR(IF(INDEX('Ledger Codes'!$C$6:$C$205,MATCH(S120,'Ledger Codes'!$B$6:$B$205,0))="","",INDEX('Ledger Codes'!$C$6:$C$205,MATCH(S120,'Ledger Codes'!$B$6:$B$205,0))),""))</f>
        <v>10049</v>
      </c>
      <c r="D120" s="50" t="s">
        <v>199</v>
      </c>
      <c r="E120" s="50" t="s">
        <v>649</v>
      </c>
      <c r="F120" s="50" t="s">
        <v>650</v>
      </c>
      <c r="G120" s="52" t="n">
        <v>0</v>
      </c>
      <c r="H120" s="52" t="n">
        <v>120</v>
      </c>
      <c r="I120" s="52" t="n">
        <f aca="false">IF(AND(G120="",H120=""),"",N(G120)-N(H120))</f>
        <v>-120</v>
      </c>
      <c r="J120" s="52" t="n">
        <f aca="false">IF(I120="","",ABS(I120))</f>
        <v>120</v>
      </c>
      <c r="K120" s="56" t="n">
        <f aca="false">IF(S120="","",0)</f>
        <v>0</v>
      </c>
      <c r="L120" s="56" t="n">
        <f aca="false">IF(J120="","",IF(AND(J120&gt;'Revenue Testing'!$E$9,K120=0),1,0))</f>
        <v>0</v>
      </c>
      <c r="M120" s="57" t="n">
        <v>0.84846318732</v>
      </c>
      <c r="N120" s="56" t="str">
        <f aca="false">IF(OR(A120="",I120=""),"",IF(COUNTIFS($A$2:$A$4500,A120,$D$2:$D$4500,D120,$I$2:$I$4500,I120)&gt;1,"Possible duplicate",""))</f>
        <v/>
      </c>
      <c r="O120" s="56" t="n">
        <f aca="false">IF(J120="","",IF(AND(L120=0,K120=0),1,0))</f>
        <v>1</v>
      </c>
      <c r="P120" s="56" t="str">
        <f aca="false">IF(L120=1,J120+ROW()/10^7,"")</f>
        <v/>
      </c>
      <c r="Q120" s="57" t="n">
        <f aca="false">IF(O120=1,M120,"")</f>
        <v>0.84846318732</v>
      </c>
      <c r="R120" s="56" t="str">
        <f aca="false">IF(K120=1,ROW(),"")</f>
        <v/>
      </c>
      <c r="S120" s="56" t="str">
        <f aca="false">IF(D120="","",TRIM(D120))</f>
        <v>CONTAINER GATE PASS FEE- INC</v>
      </c>
    </row>
    <row r="121" customFormat="false" ht="15" hidden="false" customHeight="false" outlineLevel="0" collapsed="false">
      <c r="A121" s="50" t="s">
        <v>651</v>
      </c>
      <c r="B121" s="55" t="n">
        <v>45903</v>
      </c>
      <c r="C121" s="50" t="n">
        <f aca="false">IF(S121="","",IFERROR(IF(INDEX('Ledger Codes'!$C$6:$C$205,MATCH(S121,'Ledger Codes'!$B$6:$B$205,0))="","",INDEX('Ledger Codes'!$C$6:$C$205,MATCH(S121,'Ledger Codes'!$B$6:$B$205,0))),""))</f>
        <v>10049</v>
      </c>
      <c r="D121" s="50" t="s">
        <v>199</v>
      </c>
      <c r="E121" s="50" t="s">
        <v>652</v>
      </c>
      <c r="F121" s="50" t="s">
        <v>653</v>
      </c>
      <c r="G121" s="52" t="n">
        <v>0</v>
      </c>
      <c r="H121" s="52" t="n">
        <v>120</v>
      </c>
      <c r="I121" s="52" t="n">
        <f aca="false">IF(AND(G121="",H121=""),"",N(G121)-N(H121))</f>
        <v>-120</v>
      </c>
      <c r="J121" s="52" t="n">
        <f aca="false">IF(I121="","",ABS(I121))</f>
        <v>120</v>
      </c>
      <c r="K121" s="56" t="n">
        <f aca="false">IF(S121="","",0)</f>
        <v>0</v>
      </c>
      <c r="L121" s="56" t="n">
        <f aca="false">IF(J121="","",IF(AND(J121&gt;'Revenue Testing'!$E$9,K121=0),1,0))</f>
        <v>0</v>
      </c>
      <c r="M121" s="57" t="n">
        <v>0.708903719792</v>
      </c>
      <c r="N121" s="56" t="str">
        <f aca="false">IF(OR(A121="",I121=""),"",IF(COUNTIFS($A$2:$A$4500,A121,$D$2:$D$4500,D121,$I$2:$I$4500,I121)&gt;1,"Possible duplicate",""))</f>
        <v/>
      </c>
      <c r="O121" s="56" t="n">
        <f aca="false">IF(J121="","",IF(AND(L121=0,K121=0),1,0))</f>
        <v>1</v>
      </c>
      <c r="P121" s="56" t="str">
        <f aca="false">IF(L121=1,J121+ROW()/10^7,"")</f>
        <v/>
      </c>
      <c r="Q121" s="57" t="n">
        <f aca="false">IF(O121=1,M121,"")</f>
        <v>0.708903719792</v>
      </c>
      <c r="R121" s="56" t="str">
        <f aca="false">IF(K121=1,ROW(),"")</f>
        <v/>
      </c>
      <c r="S121" s="56" t="str">
        <f aca="false">IF(D121="","",TRIM(D121))</f>
        <v>CONTAINER GATE PASS FEE- INC</v>
      </c>
    </row>
    <row r="122" customFormat="false" ht="15" hidden="false" customHeight="false" outlineLevel="0" collapsed="false">
      <c r="A122" s="50" t="s">
        <v>654</v>
      </c>
      <c r="B122" s="55" t="n">
        <v>45903</v>
      </c>
      <c r="C122" s="50" t="n">
        <f aca="false">IF(S122="","",IFERROR(IF(INDEX('Ledger Codes'!$C$6:$C$205,MATCH(S122,'Ledger Codes'!$B$6:$B$205,0))="","",INDEX('Ledger Codes'!$C$6:$C$205,MATCH(S122,'Ledger Codes'!$B$6:$B$205,0))),""))</f>
        <v>10049</v>
      </c>
      <c r="D122" s="50" t="s">
        <v>199</v>
      </c>
      <c r="E122" s="50" t="s">
        <v>655</v>
      </c>
      <c r="F122" s="50" t="s">
        <v>656</v>
      </c>
      <c r="G122" s="52" t="n">
        <v>0</v>
      </c>
      <c r="H122" s="52" t="n">
        <v>240</v>
      </c>
      <c r="I122" s="52" t="n">
        <f aca="false">IF(AND(G122="",H122=""),"",N(G122)-N(H122))</f>
        <v>-240</v>
      </c>
      <c r="J122" s="52" t="n">
        <f aca="false">IF(I122="","",ABS(I122))</f>
        <v>240</v>
      </c>
      <c r="K122" s="56" t="n">
        <f aca="false">IF(S122="","",0)</f>
        <v>0</v>
      </c>
      <c r="L122" s="56" t="n">
        <f aca="false">IF(J122="","",IF(AND(J122&gt;'Revenue Testing'!$E$9,K122=0),1,0))</f>
        <v>0</v>
      </c>
      <c r="M122" s="57" t="n">
        <v>0.249962513766</v>
      </c>
      <c r="N122" s="56" t="str">
        <f aca="false">IF(OR(A122="",I122=""),"",IF(COUNTIFS($A$2:$A$4500,A122,$D$2:$D$4500,D122,$I$2:$I$4500,I122)&gt;1,"Possible duplicate",""))</f>
        <v/>
      </c>
      <c r="O122" s="56" t="n">
        <f aca="false">IF(J122="","",IF(AND(L122=0,K122=0),1,0))</f>
        <v>1</v>
      </c>
      <c r="P122" s="56" t="str">
        <f aca="false">IF(L122=1,J122+ROW()/10^7,"")</f>
        <v/>
      </c>
      <c r="Q122" s="57" t="n">
        <f aca="false">IF(O122=1,M122,"")</f>
        <v>0.249962513766</v>
      </c>
      <c r="R122" s="56" t="str">
        <f aca="false">IF(K122=1,ROW(),"")</f>
        <v/>
      </c>
      <c r="S122" s="56" t="str">
        <f aca="false">IF(D122="","",TRIM(D122))</f>
        <v>CONTAINER GATE PASS FEE- INC</v>
      </c>
    </row>
    <row r="123" customFormat="false" ht="15" hidden="false" customHeight="false" outlineLevel="0" collapsed="false">
      <c r="A123" s="50" t="s">
        <v>657</v>
      </c>
      <c r="B123" s="55" t="n">
        <v>45903</v>
      </c>
      <c r="C123" s="50" t="n">
        <f aca="false">IF(S123="","",IFERROR(IF(INDEX('Ledger Codes'!$C$6:$C$205,MATCH(S123,'Ledger Codes'!$B$6:$B$205,0))="","",INDEX('Ledger Codes'!$C$6:$C$205,MATCH(S123,'Ledger Codes'!$B$6:$B$205,0))),""))</f>
        <v>10049</v>
      </c>
      <c r="D123" s="50" t="s">
        <v>199</v>
      </c>
      <c r="E123" s="50" t="s">
        <v>658</v>
      </c>
      <c r="F123" s="50" t="s">
        <v>659</v>
      </c>
      <c r="G123" s="52" t="n">
        <v>0</v>
      </c>
      <c r="H123" s="52" t="n">
        <v>120</v>
      </c>
      <c r="I123" s="52" t="n">
        <f aca="false">IF(AND(G123="",H123=""),"",N(G123)-N(H123))</f>
        <v>-120</v>
      </c>
      <c r="J123" s="52" t="n">
        <f aca="false">IF(I123="","",ABS(I123))</f>
        <v>120</v>
      </c>
      <c r="K123" s="56" t="n">
        <f aca="false">IF(S123="","",0)</f>
        <v>0</v>
      </c>
      <c r="L123" s="56" t="n">
        <f aca="false">IF(J123="","",IF(AND(J123&gt;'Revenue Testing'!$E$9,K123=0),1,0))</f>
        <v>0</v>
      </c>
      <c r="M123" s="57" t="n">
        <v>0.591572342761</v>
      </c>
      <c r="N123" s="56" t="str">
        <f aca="false">IF(OR(A123="",I123=""),"",IF(COUNTIFS($A$2:$A$4500,A123,$D$2:$D$4500,D123,$I$2:$I$4500,I123)&gt;1,"Possible duplicate",""))</f>
        <v/>
      </c>
      <c r="O123" s="56" t="n">
        <f aca="false">IF(J123="","",IF(AND(L123=0,K123=0),1,0))</f>
        <v>1</v>
      </c>
      <c r="P123" s="56" t="str">
        <f aca="false">IF(L123=1,J123+ROW()/10^7,"")</f>
        <v/>
      </c>
      <c r="Q123" s="57" t="n">
        <f aca="false">IF(O123=1,M123,"")</f>
        <v>0.591572342761</v>
      </c>
      <c r="R123" s="56" t="str">
        <f aca="false">IF(K123=1,ROW(),"")</f>
        <v/>
      </c>
      <c r="S123" s="56" t="str">
        <f aca="false">IF(D123="","",TRIM(D123))</f>
        <v>CONTAINER GATE PASS FEE- INC</v>
      </c>
    </row>
    <row r="124" customFormat="false" ht="15" hidden="false" customHeight="false" outlineLevel="0" collapsed="false">
      <c r="A124" s="50" t="s">
        <v>660</v>
      </c>
      <c r="B124" s="55" t="n">
        <v>45903</v>
      </c>
      <c r="C124" s="50" t="n">
        <f aca="false">IF(S124="","",IFERROR(IF(INDEX('Ledger Codes'!$C$6:$C$205,MATCH(S124,'Ledger Codes'!$B$6:$B$205,0))="","",INDEX('Ledger Codes'!$C$6:$C$205,MATCH(S124,'Ledger Codes'!$B$6:$B$205,0))),""))</f>
        <v>10049</v>
      </c>
      <c r="D124" s="50" t="s">
        <v>199</v>
      </c>
      <c r="E124" s="50" t="s">
        <v>661</v>
      </c>
      <c r="F124" s="50" t="s">
        <v>438</v>
      </c>
      <c r="G124" s="52" t="n">
        <v>0</v>
      </c>
      <c r="H124" s="52" t="n">
        <v>480</v>
      </c>
      <c r="I124" s="52" t="n">
        <f aca="false">IF(AND(G124="",H124=""),"",N(G124)-N(H124))</f>
        <v>-480</v>
      </c>
      <c r="J124" s="52" t="n">
        <f aca="false">IF(I124="","",ABS(I124))</f>
        <v>480</v>
      </c>
      <c r="K124" s="56" t="n">
        <f aca="false">IF(S124="","",0)</f>
        <v>0</v>
      </c>
      <c r="L124" s="56" t="n">
        <f aca="false">IF(J124="","",IF(AND(J124&gt;'Revenue Testing'!$E$9,K124=0),1,0))</f>
        <v>0</v>
      </c>
      <c r="M124" s="57" t="n">
        <v>0.272895341144</v>
      </c>
      <c r="N124" s="56" t="str">
        <f aca="false">IF(OR(A124="",I124=""),"",IF(COUNTIFS($A$2:$A$4500,A124,$D$2:$D$4500,D124,$I$2:$I$4500,I124)&gt;1,"Possible duplicate",""))</f>
        <v/>
      </c>
      <c r="O124" s="56" t="n">
        <f aca="false">IF(J124="","",IF(AND(L124=0,K124=0),1,0))</f>
        <v>1</v>
      </c>
      <c r="P124" s="56" t="str">
        <f aca="false">IF(L124=1,J124+ROW()/10^7,"")</f>
        <v/>
      </c>
      <c r="Q124" s="57" t="n">
        <f aca="false">IF(O124=1,M124,"")</f>
        <v>0.272895341144</v>
      </c>
      <c r="R124" s="56" t="str">
        <f aca="false">IF(K124=1,ROW(),"")</f>
        <v/>
      </c>
      <c r="S124" s="56" t="str">
        <f aca="false">IF(D124="","",TRIM(D124))</f>
        <v>CONTAINER GATE PASS FEE- INC</v>
      </c>
    </row>
    <row r="125" customFormat="false" ht="15" hidden="false" customHeight="false" outlineLevel="0" collapsed="false">
      <c r="A125" s="50" t="s">
        <v>662</v>
      </c>
      <c r="B125" s="55" t="n">
        <v>45904</v>
      </c>
      <c r="C125" s="50" t="n">
        <f aca="false">IF(S125="","",IFERROR(IF(INDEX('Ledger Codes'!$C$6:$C$205,MATCH(S125,'Ledger Codes'!$B$6:$B$205,0))="","",INDEX('Ledger Codes'!$C$6:$C$205,MATCH(S125,'Ledger Codes'!$B$6:$B$205,0))),""))</f>
        <v>10049</v>
      </c>
      <c r="D125" s="50" t="s">
        <v>199</v>
      </c>
      <c r="E125" s="50" t="s">
        <v>663</v>
      </c>
      <c r="F125" s="50" t="s">
        <v>664</v>
      </c>
      <c r="G125" s="52" t="n">
        <v>0</v>
      </c>
      <c r="H125" s="52" t="n">
        <v>120</v>
      </c>
      <c r="I125" s="52" t="n">
        <f aca="false">IF(AND(G125="",H125=""),"",N(G125)-N(H125))</f>
        <v>-120</v>
      </c>
      <c r="J125" s="52" t="n">
        <f aca="false">IF(I125="","",ABS(I125))</f>
        <v>120</v>
      </c>
      <c r="K125" s="56" t="n">
        <f aca="false">IF(S125="","",0)</f>
        <v>0</v>
      </c>
      <c r="L125" s="56" t="n">
        <f aca="false">IF(J125="","",IF(AND(J125&gt;'Revenue Testing'!$E$9,K125=0),1,0))</f>
        <v>0</v>
      </c>
      <c r="M125" s="57" t="n">
        <v>0.898467732129</v>
      </c>
      <c r="N125" s="56" t="str">
        <f aca="false">IF(OR(A125="",I125=""),"",IF(COUNTIFS($A$2:$A$4500,A125,$D$2:$D$4500,D125,$I$2:$I$4500,I125)&gt;1,"Possible duplicate",""))</f>
        <v/>
      </c>
      <c r="O125" s="56" t="n">
        <f aca="false">IF(J125="","",IF(AND(L125=0,K125=0),1,0))</f>
        <v>1</v>
      </c>
      <c r="P125" s="56" t="str">
        <f aca="false">IF(L125=1,J125+ROW()/10^7,"")</f>
        <v/>
      </c>
      <c r="Q125" s="57" t="n">
        <f aca="false">IF(O125=1,M125,"")</f>
        <v>0.898467732129</v>
      </c>
      <c r="R125" s="56" t="str">
        <f aca="false">IF(K125=1,ROW(),"")</f>
        <v/>
      </c>
      <c r="S125" s="56" t="str">
        <f aca="false">IF(D125="","",TRIM(D125))</f>
        <v>CONTAINER GATE PASS FEE- INC</v>
      </c>
    </row>
    <row r="126" customFormat="false" ht="15" hidden="false" customHeight="false" outlineLevel="0" collapsed="false">
      <c r="A126" s="50" t="s">
        <v>665</v>
      </c>
      <c r="B126" s="55" t="n">
        <v>45904</v>
      </c>
      <c r="C126" s="50" t="n">
        <f aca="false">IF(S126="","",IFERROR(IF(INDEX('Ledger Codes'!$C$6:$C$205,MATCH(S126,'Ledger Codes'!$B$6:$B$205,0))="","",INDEX('Ledger Codes'!$C$6:$C$205,MATCH(S126,'Ledger Codes'!$B$6:$B$205,0))),""))</f>
        <v>10049</v>
      </c>
      <c r="D126" s="50" t="s">
        <v>199</v>
      </c>
      <c r="E126" s="50" t="s">
        <v>666</v>
      </c>
      <c r="F126" s="50" t="s">
        <v>667</v>
      </c>
      <c r="G126" s="52" t="n">
        <v>0</v>
      </c>
      <c r="H126" s="52" t="n">
        <v>120</v>
      </c>
      <c r="I126" s="52" t="n">
        <f aca="false">IF(AND(G126="",H126=""),"",N(G126)-N(H126))</f>
        <v>-120</v>
      </c>
      <c r="J126" s="52" t="n">
        <f aca="false">IF(I126="","",ABS(I126))</f>
        <v>120</v>
      </c>
      <c r="K126" s="56" t="n">
        <f aca="false">IF(S126="","",0)</f>
        <v>0</v>
      </c>
      <c r="L126" s="56" t="n">
        <f aca="false">IF(J126="","",IF(AND(J126&gt;'Revenue Testing'!$E$9,K126=0),1,0))</f>
        <v>0</v>
      </c>
      <c r="M126" s="57" t="n">
        <v>0.36894215558</v>
      </c>
      <c r="N126" s="56" t="str">
        <f aca="false">IF(OR(A126="",I126=""),"",IF(COUNTIFS($A$2:$A$4500,A126,$D$2:$D$4500,D126,$I$2:$I$4500,I126)&gt;1,"Possible duplicate",""))</f>
        <v/>
      </c>
      <c r="O126" s="56" t="n">
        <f aca="false">IF(J126="","",IF(AND(L126=0,K126=0),1,0))</f>
        <v>1</v>
      </c>
      <c r="P126" s="56" t="str">
        <f aca="false">IF(L126=1,J126+ROW()/10^7,"")</f>
        <v/>
      </c>
      <c r="Q126" s="57" t="n">
        <f aca="false">IF(O126=1,M126,"")</f>
        <v>0.36894215558</v>
      </c>
      <c r="R126" s="56" t="str">
        <f aca="false">IF(K126=1,ROW(),"")</f>
        <v/>
      </c>
      <c r="S126" s="56" t="str">
        <f aca="false">IF(D126="","",TRIM(D126))</f>
        <v>CONTAINER GATE PASS FEE- INC</v>
      </c>
    </row>
    <row r="127" customFormat="false" ht="15" hidden="false" customHeight="false" outlineLevel="0" collapsed="false">
      <c r="A127" s="50" t="s">
        <v>668</v>
      </c>
      <c r="B127" s="55" t="n">
        <v>45904</v>
      </c>
      <c r="C127" s="50" t="n">
        <f aca="false">IF(S127="","",IFERROR(IF(INDEX('Ledger Codes'!$C$6:$C$205,MATCH(S127,'Ledger Codes'!$B$6:$B$205,0))="","",INDEX('Ledger Codes'!$C$6:$C$205,MATCH(S127,'Ledger Codes'!$B$6:$B$205,0))),""))</f>
        <v>10049</v>
      </c>
      <c r="D127" s="50" t="s">
        <v>199</v>
      </c>
      <c r="E127" s="50" t="s">
        <v>669</v>
      </c>
      <c r="F127" s="50" t="s">
        <v>670</v>
      </c>
      <c r="G127" s="52" t="n">
        <v>0</v>
      </c>
      <c r="H127" s="52" t="n">
        <v>120</v>
      </c>
      <c r="I127" s="52" t="n">
        <f aca="false">IF(AND(G127="",H127=""),"",N(G127)-N(H127))</f>
        <v>-120</v>
      </c>
      <c r="J127" s="52" t="n">
        <f aca="false">IF(I127="","",ABS(I127))</f>
        <v>120</v>
      </c>
      <c r="K127" s="56" t="n">
        <f aca="false">IF(S127="","",0)</f>
        <v>0</v>
      </c>
      <c r="L127" s="56" t="n">
        <f aca="false">IF(J127="","",IF(AND(J127&gt;'Revenue Testing'!$E$9,K127=0),1,0))</f>
        <v>0</v>
      </c>
      <c r="M127" s="57" t="n">
        <v>0.348891988396</v>
      </c>
      <c r="N127" s="56" t="str">
        <f aca="false">IF(OR(A127="",I127=""),"",IF(COUNTIFS($A$2:$A$4500,A127,$D$2:$D$4500,D127,$I$2:$I$4500,I127)&gt;1,"Possible duplicate",""))</f>
        <v/>
      </c>
      <c r="O127" s="56" t="n">
        <f aca="false">IF(J127="","",IF(AND(L127=0,K127=0),1,0))</f>
        <v>1</v>
      </c>
      <c r="P127" s="56" t="str">
        <f aca="false">IF(L127=1,J127+ROW()/10^7,"")</f>
        <v/>
      </c>
      <c r="Q127" s="57" t="n">
        <f aca="false">IF(O127=1,M127,"")</f>
        <v>0.348891988396</v>
      </c>
      <c r="R127" s="56" t="str">
        <f aca="false">IF(K127=1,ROW(),"")</f>
        <v/>
      </c>
      <c r="S127" s="56" t="str">
        <f aca="false">IF(D127="","",TRIM(D127))</f>
        <v>CONTAINER GATE PASS FEE- INC</v>
      </c>
    </row>
    <row r="128" customFormat="false" ht="15" hidden="false" customHeight="false" outlineLevel="0" collapsed="false">
      <c r="A128" s="50" t="s">
        <v>671</v>
      </c>
      <c r="B128" s="55" t="n">
        <v>45904</v>
      </c>
      <c r="C128" s="50" t="n">
        <f aca="false">IF(S128="","",IFERROR(IF(INDEX('Ledger Codes'!$C$6:$C$205,MATCH(S128,'Ledger Codes'!$B$6:$B$205,0))="","",INDEX('Ledger Codes'!$C$6:$C$205,MATCH(S128,'Ledger Codes'!$B$6:$B$205,0))),""))</f>
        <v>10049</v>
      </c>
      <c r="D128" s="50" t="s">
        <v>199</v>
      </c>
      <c r="E128" s="50" t="s">
        <v>672</v>
      </c>
      <c r="F128" s="50" t="s">
        <v>673</v>
      </c>
      <c r="G128" s="52" t="n">
        <v>0</v>
      </c>
      <c r="H128" s="52" t="n">
        <v>120</v>
      </c>
      <c r="I128" s="52" t="n">
        <f aca="false">IF(AND(G128="",H128=""),"",N(G128)-N(H128))</f>
        <v>-120</v>
      </c>
      <c r="J128" s="52" t="n">
        <f aca="false">IF(I128="","",ABS(I128))</f>
        <v>120</v>
      </c>
      <c r="K128" s="56" t="n">
        <f aca="false">IF(S128="","",0)</f>
        <v>0</v>
      </c>
      <c r="L128" s="56" t="n">
        <f aca="false">IF(J128="","",IF(AND(J128&gt;'Revenue Testing'!$E$9,K128=0),1,0))</f>
        <v>0</v>
      </c>
      <c r="M128" s="57" t="n">
        <v>0.49653760403</v>
      </c>
      <c r="N128" s="56" t="str">
        <f aca="false">IF(OR(A128="",I128=""),"",IF(COUNTIFS($A$2:$A$4500,A128,$D$2:$D$4500,D128,$I$2:$I$4500,I128)&gt;1,"Possible duplicate",""))</f>
        <v/>
      </c>
      <c r="O128" s="56" t="n">
        <f aca="false">IF(J128="","",IF(AND(L128=0,K128=0),1,0))</f>
        <v>1</v>
      </c>
      <c r="P128" s="56" t="str">
        <f aca="false">IF(L128=1,J128+ROW()/10^7,"")</f>
        <v/>
      </c>
      <c r="Q128" s="57" t="n">
        <f aca="false">IF(O128=1,M128,"")</f>
        <v>0.49653760403</v>
      </c>
      <c r="R128" s="56" t="str">
        <f aca="false">IF(K128=1,ROW(),"")</f>
        <v/>
      </c>
      <c r="S128" s="56" t="str">
        <f aca="false">IF(D128="","",TRIM(D128))</f>
        <v>CONTAINER GATE PASS FEE- INC</v>
      </c>
    </row>
    <row r="129" customFormat="false" ht="15" hidden="false" customHeight="false" outlineLevel="0" collapsed="false">
      <c r="A129" s="50" t="s">
        <v>674</v>
      </c>
      <c r="B129" s="55" t="n">
        <v>45904</v>
      </c>
      <c r="C129" s="50" t="n">
        <f aca="false">IF(S129="","",IFERROR(IF(INDEX('Ledger Codes'!$C$6:$C$205,MATCH(S129,'Ledger Codes'!$B$6:$B$205,0))="","",INDEX('Ledger Codes'!$C$6:$C$205,MATCH(S129,'Ledger Codes'!$B$6:$B$205,0))),""))</f>
        <v>10049</v>
      </c>
      <c r="D129" s="50" t="s">
        <v>199</v>
      </c>
      <c r="E129" s="50" t="s">
        <v>675</v>
      </c>
      <c r="F129" s="50" t="s">
        <v>676</v>
      </c>
      <c r="G129" s="52" t="n">
        <v>0</v>
      </c>
      <c r="H129" s="52" t="n">
        <v>120</v>
      </c>
      <c r="I129" s="52" t="n">
        <f aca="false">IF(AND(G129="",H129=""),"",N(G129)-N(H129))</f>
        <v>-120</v>
      </c>
      <c r="J129" s="52" t="n">
        <f aca="false">IF(I129="","",ABS(I129))</f>
        <v>120</v>
      </c>
      <c r="K129" s="56" t="n">
        <f aca="false">IF(S129="","",0)</f>
        <v>0</v>
      </c>
      <c r="L129" s="56" t="n">
        <f aca="false">IF(J129="","",IF(AND(J129&gt;'Revenue Testing'!$E$9,K129=0),1,0))</f>
        <v>0</v>
      </c>
      <c r="M129" s="57" t="n">
        <v>0.605849348904</v>
      </c>
      <c r="N129" s="56" t="str">
        <f aca="false">IF(OR(A129="",I129=""),"",IF(COUNTIFS($A$2:$A$4500,A129,$D$2:$D$4500,D129,$I$2:$I$4500,I129)&gt;1,"Possible duplicate",""))</f>
        <v/>
      </c>
      <c r="O129" s="56" t="n">
        <f aca="false">IF(J129="","",IF(AND(L129=0,K129=0),1,0))</f>
        <v>1</v>
      </c>
      <c r="P129" s="56" t="str">
        <f aca="false">IF(L129=1,J129+ROW()/10^7,"")</f>
        <v/>
      </c>
      <c r="Q129" s="57" t="n">
        <f aca="false">IF(O129=1,M129,"")</f>
        <v>0.605849348904</v>
      </c>
      <c r="R129" s="56" t="str">
        <f aca="false">IF(K129=1,ROW(),"")</f>
        <v/>
      </c>
      <c r="S129" s="56" t="str">
        <f aca="false">IF(D129="","",TRIM(D129))</f>
        <v>CONTAINER GATE PASS FEE- INC</v>
      </c>
    </row>
    <row r="130" customFormat="false" ht="15" hidden="false" customHeight="false" outlineLevel="0" collapsed="false">
      <c r="A130" s="50" t="s">
        <v>677</v>
      </c>
      <c r="B130" s="55" t="n">
        <v>45904</v>
      </c>
      <c r="C130" s="50" t="n">
        <f aca="false">IF(S130="","",IFERROR(IF(INDEX('Ledger Codes'!$C$6:$C$205,MATCH(S130,'Ledger Codes'!$B$6:$B$205,0))="","",INDEX('Ledger Codes'!$C$6:$C$205,MATCH(S130,'Ledger Codes'!$B$6:$B$205,0))),""))</f>
        <v>10049</v>
      </c>
      <c r="D130" s="50" t="s">
        <v>199</v>
      </c>
      <c r="E130" s="50" t="s">
        <v>678</v>
      </c>
      <c r="F130" s="50" t="s">
        <v>679</v>
      </c>
      <c r="G130" s="52" t="n">
        <v>0</v>
      </c>
      <c r="H130" s="52" t="n">
        <v>120</v>
      </c>
      <c r="I130" s="52" t="n">
        <f aca="false">IF(AND(G130="",H130=""),"",N(G130)-N(H130))</f>
        <v>-120</v>
      </c>
      <c r="J130" s="52" t="n">
        <f aca="false">IF(I130="","",ABS(I130))</f>
        <v>120</v>
      </c>
      <c r="K130" s="56" t="n">
        <f aca="false">IF(S130="","",0)</f>
        <v>0</v>
      </c>
      <c r="L130" s="56" t="n">
        <f aca="false">IF(J130="","",IF(AND(J130&gt;'Revenue Testing'!$E$9,K130=0),1,0))</f>
        <v>0</v>
      </c>
      <c r="M130" s="57" t="n">
        <v>0.122224093075</v>
      </c>
      <c r="N130" s="56" t="str">
        <f aca="false">IF(OR(A130="",I130=""),"",IF(COUNTIFS($A$2:$A$4500,A130,$D$2:$D$4500,D130,$I$2:$I$4500,I130)&gt;1,"Possible duplicate",""))</f>
        <v/>
      </c>
      <c r="O130" s="56" t="n">
        <f aca="false">IF(J130="","",IF(AND(L130=0,K130=0),1,0))</f>
        <v>1</v>
      </c>
      <c r="P130" s="56" t="str">
        <f aca="false">IF(L130=1,J130+ROW()/10^7,"")</f>
        <v/>
      </c>
      <c r="Q130" s="57" t="n">
        <f aca="false">IF(O130=1,M130,"")</f>
        <v>0.122224093075</v>
      </c>
      <c r="R130" s="56" t="str">
        <f aca="false">IF(K130=1,ROW(),"")</f>
        <v/>
      </c>
      <c r="S130" s="56" t="str">
        <f aca="false">IF(D130="","",TRIM(D130))</f>
        <v>CONTAINER GATE PASS FEE- INC</v>
      </c>
    </row>
    <row r="131" customFormat="false" ht="15" hidden="false" customHeight="false" outlineLevel="0" collapsed="false">
      <c r="A131" s="50" t="s">
        <v>680</v>
      </c>
      <c r="B131" s="55" t="n">
        <v>45904</v>
      </c>
      <c r="C131" s="50" t="n">
        <f aca="false">IF(S131="","",IFERROR(IF(INDEX('Ledger Codes'!$C$6:$C$205,MATCH(S131,'Ledger Codes'!$B$6:$B$205,0))="","",INDEX('Ledger Codes'!$C$6:$C$205,MATCH(S131,'Ledger Codes'!$B$6:$B$205,0))),""))</f>
        <v>10049</v>
      </c>
      <c r="D131" s="50" t="s">
        <v>199</v>
      </c>
      <c r="E131" s="50" t="s">
        <v>681</v>
      </c>
      <c r="F131" s="50" t="s">
        <v>682</v>
      </c>
      <c r="G131" s="52" t="n">
        <v>0</v>
      </c>
      <c r="H131" s="52" t="n">
        <v>120</v>
      </c>
      <c r="I131" s="52" t="n">
        <f aca="false">IF(AND(G131="",H131=""),"",N(G131)-N(H131))</f>
        <v>-120</v>
      </c>
      <c r="J131" s="52" t="n">
        <f aca="false">IF(I131="","",ABS(I131))</f>
        <v>120</v>
      </c>
      <c r="K131" s="56" t="n">
        <f aca="false">IF(S131="","",0)</f>
        <v>0</v>
      </c>
      <c r="L131" s="56" t="n">
        <f aca="false">IF(J131="","",IF(AND(J131&gt;'Revenue Testing'!$E$9,K131=0),1,0))</f>
        <v>0</v>
      </c>
      <c r="M131" s="57" t="n">
        <v>0.901721909974</v>
      </c>
      <c r="N131" s="56" t="str">
        <f aca="false">IF(OR(A131="",I131=""),"",IF(COUNTIFS($A$2:$A$4500,A131,$D$2:$D$4500,D131,$I$2:$I$4500,I131)&gt;1,"Possible duplicate",""))</f>
        <v/>
      </c>
      <c r="O131" s="56" t="n">
        <f aca="false">IF(J131="","",IF(AND(L131=0,K131=0),1,0))</f>
        <v>1</v>
      </c>
      <c r="P131" s="56" t="str">
        <f aca="false">IF(L131=1,J131+ROW()/10^7,"")</f>
        <v/>
      </c>
      <c r="Q131" s="57" t="n">
        <f aca="false">IF(O131=1,M131,"")</f>
        <v>0.901721909974</v>
      </c>
      <c r="R131" s="56" t="str">
        <f aca="false">IF(K131=1,ROW(),"")</f>
        <v/>
      </c>
      <c r="S131" s="56" t="str">
        <f aca="false">IF(D131="","",TRIM(D131))</f>
        <v>CONTAINER GATE PASS FEE- INC</v>
      </c>
    </row>
    <row r="132" customFormat="false" ht="15" hidden="false" customHeight="false" outlineLevel="0" collapsed="false">
      <c r="A132" s="50" t="s">
        <v>683</v>
      </c>
      <c r="B132" s="55" t="n">
        <v>45904</v>
      </c>
      <c r="C132" s="50" t="n">
        <f aca="false">IF(S132="","",IFERROR(IF(INDEX('Ledger Codes'!$C$6:$C$205,MATCH(S132,'Ledger Codes'!$B$6:$B$205,0))="","",INDEX('Ledger Codes'!$C$6:$C$205,MATCH(S132,'Ledger Codes'!$B$6:$B$205,0))),""))</f>
        <v>10049</v>
      </c>
      <c r="D132" s="50" t="s">
        <v>199</v>
      </c>
      <c r="E132" s="50" t="s">
        <v>684</v>
      </c>
      <c r="F132" s="50" t="s">
        <v>685</v>
      </c>
      <c r="G132" s="52" t="n">
        <v>0</v>
      </c>
      <c r="H132" s="52" t="n">
        <v>120</v>
      </c>
      <c r="I132" s="52" t="n">
        <f aca="false">IF(AND(G132="",H132=""),"",N(G132)-N(H132))</f>
        <v>-120</v>
      </c>
      <c r="J132" s="52" t="n">
        <f aca="false">IF(I132="","",ABS(I132))</f>
        <v>120</v>
      </c>
      <c r="K132" s="56" t="n">
        <f aca="false">IF(S132="","",0)</f>
        <v>0</v>
      </c>
      <c r="L132" s="56" t="n">
        <f aca="false">IF(J132="","",IF(AND(J132&gt;'Revenue Testing'!$E$9,K132=0),1,0))</f>
        <v>0</v>
      </c>
      <c r="M132" s="57" t="n">
        <v>0.939454358069</v>
      </c>
      <c r="N132" s="56" t="str">
        <f aca="false">IF(OR(A132="",I132=""),"",IF(COUNTIFS($A$2:$A$4500,A132,$D$2:$D$4500,D132,$I$2:$I$4500,I132)&gt;1,"Possible duplicate",""))</f>
        <v/>
      </c>
      <c r="O132" s="56" t="n">
        <f aca="false">IF(J132="","",IF(AND(L132=0,K132=0),1,0))</f>
        <v>1</v>
      </c>
      <c r="P132" s="56" t="str">
        <f aca="false">IF(L132=1,J132+ROW()/10^7,"")</f>
        <v/>
      </c>
      <c r="Q132" s="57" t="n">
        <f aca="false">IF(O132=1,M132,"")</f>
        <v>0.939454358069</v>
      </c>
      <c r="R132" s="56" t="str">
        <f aca="false">IF(K132=1,ROW(),"")</f>
        <v/>
      </c>
      <c r="S132" s="56" t="str">
        <f aca="false">IF(D132="","",TRIM(D132))</f>
        <v>CONTAINER GATE PASS FEE- INC</v>
      </c>
    </row>
    <row r="133" customFormat="false" ht="15" hidden="false" customHeight="false" outlineLevel="0" collapsed="false">
      <c r="A133" s="50" t="s">
        <v>686</v>
      </c>
      <c r="B133" s="55" t="n">
        <v>45904</v>
      </c>
      <c r="C133" s="50" t="n">
        <f aca="false">IF(S133="","",IFERROR(IF(INDEX('Ledger Codes'!$C$6:$C$205,MATCH(S133,'Ledger Codes'!$B$6:$B$205,0))="","",INDEX('Ledger Codes'!$C$6:$C$205,MATCH(S133,'Ledger Codes'!$B$6:$B$205,0))),""))</f>
        <v>10049</v>
      </c>
      <c r="D133" s="50" t="s">
        <v>199</v>
      </c>
      <c r="E133" s="50" t="s">
        <v>687</v>
      </c>
      <c r="F133" s="50" t="s">
        <v>688</v>
      </c>
      <c r="G133" s="52" t="n">
        <v>0</v>
      </c>
      <c r="H133" s="52" t="n">
        <v>120</v>
      </c>
      <c r="I133" s="52" t="n">
        <f aca="false">IF(AND(G133="",H133=""),"",N(G133)-N(H133))</f>
        <v>-120</v>
      </c>
      <c r="J133" s="52" t="n">
        <f aca="false">IF(I133="","",ABS(I133))</f>
        <v>120</v>
      </c>
      <c r="K133" s="56" t="n">
        <f aca="false">IF(S133="","",0)</f>
        <v>0</v>
      </c>
      <c r="L133" s="56" t="n">
        <f aca="false">IF(J133="","",IF(AND(J133&gt;'Revenue Testing'!$E$9,K133=0),1,0))</f>
        <v>0</v>
      </c>
      <c r="M133" s="57" t="n">
        <v>0.143306773507</v>
      </c>
      <c r="N133" s="56" t="str">
        <f aca="false">IF(OR(A133="",I133=""),"",IF(COUNTIFS($A$2:$A$4500,A133,$D$2:$D$4500,D133,$I$2:$I$4500,I133)&gt;1,"Possible duplicate",""))</f>
        <v/>
      </c>
      <c r="O133" s="56" t="n">
        <f aca="false">IF(J133="","",IF(AND(L133=0,K133=0),1,0))</f>
        <v>1</v>
      </c>
      <c r="P133" s="56" t="str">
        <f aca="false">IF(L133=1,J133+ROW()/10^7,"")</f>
        <v/>
      </c>
      <c r="Q133" s="57" t="n">
        <f aca="false">IF(O133=1,M133,"")</f>
        <v>0.143306773507</v>
      </c>
      <c r="R133" s="56" t="str">
        <f aca="false">IF(K133=1,ROW(),"")</f>
        <v/>
      </c>
      <c r="S133" s="56" t="str">
        <f aca="false">IF(D133="","",TRIM(D133))</f>
        <v>CONTAINER GATE PASS FEE- INC</v>
      </c>
    </row>
    <row r="134" customFormat="false" ht="15" hidden="false" customHeight="false" outlineLevel="0" collapsed="false">
      <c r="A134" s="50" t="s">
        <v>689</v>
      </c>
      <c r="B134" s="55" t="n">
        <v>45904</v>
      </c>
      <c r="C134" s="50" t="n">
        <f aca="false">IF(S134="","",IFERROR(IF(INDEX('Ledger Codes'!$C$6:$C$205,MATCH(S134,'Ledger Codes'!$B$6:$B$205,0))="","",INDEX('Ledger Codes'!$C$6:$C$205,MATCH(S134,'Ledger Codes'!$B$6:$B$205,0))),""))</f>
        <v>10049</v>
      </c>
      <c r="D134" s="50" t="s">
        <v>199</v>
      </c>
      <c r="E134" s="50" t="s">
        <v>690</v>
      </c>
      <c r="F134" s="50" t="s">
        <v>691</v>
      </c>
      <c r="G134" s="52" t="n">
        <v>0</v>
      </c>
      <c r="H134" s="52" t="n">
        <v>120</v>
      </c>
      <c r="I134" s="52" t="n">
        <f aca="false">IF(AND(G134="",H134=""),"",N(G134)-N(H134))</f>
        <v>-120</v>
      </c>
      <c r="J134" s="52" t="n">
        <f aca="false">IF(I134="","",ABS(I134))</f>
        <v>120</v>
      </c>
      <c r="K134" s="56" t="n">
        <f aca="false">IF(S134="","",0)</f>
        <v>0</v>
      </c>
      <c r="L134" s="56" t="n">
        <f aca="false">IF(J134="","",IF(AND(J134&gt;'Revenue Testing'!$E$9,K134=0),1,0))</f>
        <v>0</v>
      </c>
      <c r="M134" s="57" t="n">
        <v>0.705396962208</v>
      </c>
      <c r="N134" s="56" t="str">
        <f aca="false">IF(OR(A134="",I134=""),"",IF(COUNTIFS($A$2:$A$4500,A134,$D$2:$D$4500,D134,$I$2:$I$4500,I134)&gt;1,"Possible duplicate",""))</f>
        <v/>
      </c>
      <c r="O134" s="56" t="n">
        <f aca="false">IF(J134="","",IF(AND(L134=0,K134=0),1,0))</f>
        <v>1</v>
      </c>
      <c r="P134" s="56" t="str">
        <f aca="false">IF(L134=1,J134+ROW()/10^7,"")</f>
        <v/>
      </c>
      <c r="Q134" s="57" t="n">
        <f aca="false">IF(O134=1,M134,"")</f>
        <v>0.705396962208</v>
      </c>
      <c r="R134" s="56" t="str">
        <f aca="false">IF(K134=1,ROW(),"")</f>
        <v/>
      </c>
      <c r="S134" s="56" t="str">
        <f aca="false">IF(D134="","",TRIM(D134))</f>
        <v>CONTAINER GATE PASS FEE- INC</v>
      </c>
    </row>
    <row r="135" customFormat="false" ht="15" hidden="false" customHeight="false" outlineLevel="0" collapsed="false">
      <c r="A135" s="50" t="s">
        <v>692</v>
      </c>
      <c r="B135" s="55" t="n">
        <v>45904</v>
      </c>
      <c r="C135" s="50" t="n">
        <f aca="false">IF(S135="","",IFERROR(IF(INDEX('Ledger Codes'!$C$6:$C$205,MATCH(S135,'Ledger Codes'!$B$6:$B$205,0))="","",INDEX('Ledger Codes'!$C$6:$C$205,MATCH(S135,'Ledger Codes'!$B$6:$B$205,0))),""))</f>
        <v>10049</v>
      </c>
      <c r="D135" s="50" t="s">
        <v>199</v>
      </c>
      <c r="E135" s="50" t="s">
        <v>693</v>
      </c>
      <c r="F135" s="50" t="s">
        <v>411</v>
      </c>
      <c r="G135" s="52" t="n">
        <v>0</v>
      </c>
      <c r="H135" s="52" t="n">
        <v>840</v>
      </c>
      <c r="I135" s="52" t="n">
        <f aca="false">IF(AND(G135="",H135=""),"",N(G135)-N(H135))</f>
        <v>-840</v>
      </c>
      <c r="J135" s="52" t="n">
        <f aca="false">IF(I135="","",ABS(I135))</f>
        <v>840</v>
      </c>
      <c r="K135" s="56" t="n">
        <f aca="false">IF(S135="","",0)</f>
        <v>0</v>
      </c>
      <c r="L135" s="56" t="n">
        <f aca="false">IF(J135="","",IF(AND(J135&gt;'Revenue Testing'!$E$9,K135=0),1,0))</f>
        <v>0</v>
      </c>
      <c r="M135" s="57" t="n">
        <v>0.586585288095</v>
      </c>
      <c r="N135" s="56" t="str">
        <f aca="false">IF(OR(A135="",I135=""),"",IF(COUNTIFS($A$2:$A$4500,A135,$D$2:$D$4500,D135,$I$2:$I$4500,I135)&gt;1,"Possible duplicate",""))</f>
        <v/>
      </c>
      <c r="O135" s="56" t="n">
        <f aca="false">IF(J135="","",IF(AND(L135=0,K135=0),1,0))</f>
        <v>1</v>
      </c>
      <c r="P135" s="56" t="str">
        <f aca="false">IF(L135=1,J135+ROW()/10^7,"")</f>
        <v/>
      </c>
      <c r="Q135" s="57" t="n">
        <f aca="false">IF(O135=1,M135,"")</f>
        <v>0.586585288095</v>
      </c>
      <c r="R135" s="56" t="str">
        <f aca="false">IF(K135=1,ROW(),"")</f>
        <v/>
      </c>
      <c r="S135" s="56" t="str">
        <f aca="false">IF(D135="","",TRIM(D135))</f>
        <v>CONTAINER GATE PASS FEE- INC</v>
      </c>
    </row>
    <row r="136" customFormat="false" ht="15" hidden="false" customHeight="false" outlineLevel="0" collapsed="false">
      <c r="A136" s="50" t="s">
        <v>692</v>
      </c>
      <c r="B136" s="55" t="n">
        <v>45904</v>
      </c>
      <c r="C136" s="50" t="n">
        <f aca="false">IF(S136="","",IFERROR(IF(INDEX('Ledger Codes'!$C$6:$C$205,MATCH(S136,'Ledger Codes'!$B$6:$B$205,0))="","",INDEX('Ledger Codes'!$C$6:$C$205,MATCH(S136,'Ledger Codes'!$B$6:$B$205,0))),""))</f>
        <v>10049</v>
      </c>
      <c r="D136" s="50" t="s">
        <v>199</v>
      </c>
      <c r="E136" s="50" t="s">
        <v>693</v>
      </c>
      <c r="F136" s="50" t="s">
        <v>411</v>
      </c>
      <c r="G136" s="52" t="n">
        <v>0</v>
      </c>
      <c r="H136" s="52" t="n">
        <v>120</v>
      </c>
      <c r="I136" s="52" t="n">
        <f aca="false">IF(AND(G136="",H136=""),"",N(G136)-N(H136))</f>
        <v>-120</v>
      </c>
      <c r="J136" s="52" t="n">
        <f aca="false">IF(I136="","",ABS(I136))</f>
        <v>120</v>
      </c>
      <c r="K136" s="56" t="n">
        <f aca="false">IF(S136="","",0)</f>
        <v>0</v>
      </c>
      <c r="L136" s="56" t="n">
        <f aca="false">IF(J136="","",IF(AND(J136&gt;'Revenue Testing'!$E$9,K136=0),1,0))</f>
        <v>0</v>
      </c>
      <c r="M136" s="57" t="n">
        <v>0.077417221242</v>
      </c>
      <c r="N136" s="56" t="str">
        <f aca="false">IF(OR(A136="",I136=""),"",IF(COUNTIFS($A$2:$A$4500,A136,$D$2:$D$4500,D136,$I$2:$I$4500,I136)&gt;1,"Possible duplicate",""))</f>
        <v/>
      </c>
      <c r="O136" s="56" t="n">
        <f aca="false">IF(J136="","",IF(AND(L136=0,K136=0),1,0))</f>
        <v>1</v>
      </c>
      <c r="P136" s="56" t="str">
        <f aca="false">IF(L136=1,J136+ROW()/10^7,"")</f>
        <v/>
      </c>
      <c r="Q136" s="57" t="n">
        <f aca="false">IF(O136=1,M136,"")</f>
        <v>0.077417221242</v>
      </c>
      <c r="R136" s="56" t="str">
        <f aca="false">IF(K136=1,ROW(),"")</f>
        <v/>
      </c>
      <c r="S136" s="56" t="str">
        <f aca="false">IF(D136="","",TRIM(D136))</f>
        <v>CONTAINER GATE PASS FEE- INC</v>
      </c>
    </row>
    <row r="137" customFormat="false" ht="15" hidden="false" customHeight="false" outlineLevel="0" collapsed="false">
      <c r="A137" s="50" t="s">
        <v>694</v>
      </c>
      <c r="B137" s="55" t="n">
        <v>45904</v>
      </c>
      <c r="C137" s="50" t="n">
        <f aca="false">IF(S137="","",IFERROR(IF(INDEX('Ledger Codes'!$C$6:$C$205,MATCH(S137,'Ledger Codes'!$B$6:$B$205,0))="","",INDEX('Ledger Codes'!$C$6:$C$205,MATCH(S137,'Ledger Codes'!$B$6:$B$205,0))),""))</f>
        <v>10049</v>
      </c>
      <c r="D137" s="50" t="s">
        <v>199</v>
      </c>
      <c r="E137" s="50" t="s">
        <v>695</v>
      </c>
      <c r="F137" s="50" t="s">
        <v>696</v>
      </c>
      <c r="G137" s="52" t="n">
        <v>0</v>
      </c>
      <c r="H137" s="52" t="n">
        <v>120</v>
      </c>
      <c r="I137" s="52" t="n">
        <f aca="false">IF(AND(G137="",H137=""),"",N(G137)-N(H137))</f>
        <v>-120</v>
      </c>
      <c r="J137" s="52" t="n">
        <f aca="false">IF(I137="","",ABS(I137))</f>
        <v>120</v>
      </c>
      <c r="K137" s="56" t="n">
        <f aca="false">IF(S137="","",0)</f>
        <v>0</v>
      </c>
      <c r="L137" s="56" t="n">
        <f aca="false">IF(J137="","",IF(AND(J137&gt;'Revenue Testing'!$E$9,K137=0),1,0))</f>
        <v>0</v>
      </c>
      <c r="M137" s="57" t="n">
        <v>0.447779788118</v>
      </c>
      <c r="N137" s="56" t="str">
        <f aca="false">IF(OR(A137="",I137=""),"",IF(COUNTIFS($A$2:$A$4500,A137,$D$2:$D$4500,D137,$I$2:$I$4500,I137)&gt;1,"Possible duplicate",""))</f>
        <v/>
      </c>
      <c r="O137" s="56" t="n">
        <f aca="false">IF(J137="","",IF(AND(L137=0,K137=0),1,0))</f>
        <v>1</v>
      </c>
      <c r="P137" s="56" t="str">
        <f aca="false">IF(L137=1,J137+ROW()/10^7,"")</f>
        <v/>
      </c>
      <c r="Q137" s="57" t="n">
        <f aca="false">IF(O137=1,M137,"")</f>
        <v>0.447779788118</v>
      </c>
      <c r="R137" s="56" t="str">
        <f aca="false">IF(K137=1,ROW(),"")</f>
        <v/>
      </c>
      <c r="S137" s="56" t="str">
        <f aca="false">IF(D137="","",TRIM(D137))</f>
        <v>CONTAINER GATE PASS FEE- INC</v>
      </c>
    </row>
    <row r="138" customFormat="false" ht="15" hidden="false" customHeight="false" outlineLevel="0" collapsed="false">
      <c r="A138" s="50" t="s">
        <v>697</v>
      </c>
      <c r="B138" s="55" t="n">
        <v>45904</v>
      </c>
      <c r="C138" s="50" t="n">
        <f aca="false">IF(S138="","",IFERROR(IF(INDEX('Ledger Codes'!$C$6:$C$205,MATCH(S138,'Ledger Codes'!$B$6:$B$205,0))="","",INDEX('Ledger Codes'!$C$6:$C$205,MATCH(S138,'Ledger Codes'!$B$6:$B$205,0))),""))</f>
        <v>10049</v>
      </c>
      <c r="D138" s="50" t="s">
        <v>199</v>
      </c>
      <c r="E138" s="50" t="s">
        <v>698</v>
      </c>
      <c r="F138" s="50" t="s">
        <v>699</v>
      </c>
      <c r="G138" s="52" t="n">
        <v>0</v>
      </c>
      <c r="H138" s="52" t="n">
        <v>120</v>
      </c>
      <c r="I138" s="52" t="n">
        <f aca="false">IF(AND(G138="",H138=""),"",N(G138)-N(H138))</f>
        <v>-120</v>
      </c>
      <c r="J138" s="52" t="n">
        <f aca="false">IF(I138="","",ABS(I138))</f>
        <v>120</v>
      </c>
      <c r="K138" s="56" t="n">
        <f aca="false">IF(S138="","",0)</f>
        <v>0</v>
      </c>
      <c r="L138" s="56" t="n">
        <f aca="false">IF(J138="","",IF(AND(J138&gt;'Revenue Testing'!$E$9,K138=0),1,0))</f>
        <v>0</v>
      </c>
      <c r="M138" s="57" t="n">
        <v>0.927432961544</v>
      </c>
      <c r="N138" s="56" t="str">
        <f aca="false">IF(OR(A138="",I138=""),"",IF(COUNTIFS($A$2:$A$4500,A138,$D$2:$D$4500,D138,$I$2:$I$4500,I138)&gt;1,"Possible duplicate",""))</f>
        <v/>
      </c>
      <c r="O138" s="56" t="n">
        <f aca="false">IF(J138="","",IF(AND(L138=0,K138=0),1,0))</f>
        <v>1</v>
      </c>
      <c r="P138" s="56" t="str">
        <f aca="false">IF(L138=1,J138+ROW()/10^7,"")</f>
        <v/>
      </c>
      <c r="Q138" s="57" t="n">
        <f aca="false">IF(O138=1,M138,"")</f>
        <v>0.927432961544</v>
      </c>
      <c r="R138" s="56" t="str">
        <f aca="false">IF(K138=1,ROW(),"")</f>
        <v/>
      </c>
      <c r="S138" s="56" t="str">
        <f aca="false">IF(D138="","",TRIM(D138))</f>
        <v>CONTAINER GATE PASS FEE- INC</v>
      </c>
    </row>
    <row r="139" customFormat="false" ht="15" hidden="false" customHeight="false" outlineLevel="0" collapsed="false">
      <c r="A139" s="50" t="s">
        <v>700</v>
      </c>
      <c r="B139" s="55" t="n">
        <v>45904</v>
      </c>
      <c r="C139" s="50" t="n">
        <f aca="false">IF(S139="","",IFERROR(IF(INDEX('Ledger Codes'!$C$6:$C$205,MATCH(S139,'Ledger Codes'!$B$6:$B$205,0))="","",INDEX('Ledger Codes'!$C$6:$C$205,MATCH(S139,'Ledger Codes'!$B$6:$B$205,0))),""))</f>
        <v>10049</v>
      </c>
      <c r="D139" s="50" t="s">
        <v>199</v>
      </c>
      <c r="E139" s="50" t="s">
        <v>701</v>
      </c>
      <c r="F139" s="50" t="s">
        <v>702</v>
      </c>
      <c r="G139" s="52" t="n">
        <v>0</v>
      </c>
      <c r="H139" s="52" t="n">
        <v>120</v>
      </c>
      <c r="I139" s="52" t="n">
        <f aca="false">IF(AND(G139="",H139=""),"",N(G139)-N(H139))</f>
        <v>-120</v>
      </c>
      <c r="J139" s="52" t="n">
        <f aca="false">IF(I139="","",ABS(I139))</f>
        <v>120</v>
      </c>
      <c r="K139" s="56" t="n">
        <f aca="false">IF(S139="","",0)</f>
        <v>0</v>
      </c>
      <c r="L139" s="56" t="n">
        <f aca="false">IF(J139="","",IF(AND(J139&gt;'Revenue Testing'!$E$9,K139=0),1,0))</f>
        <v>0</v>
      </c>
      <c r="M139" s="57" t="n">
        <v>0.505694974631</v>
      </c>
      <c r="N139" s="56" t="str">
        <f aca="false">IF(OR(A139="",I139=""),"",IF(COUNTIFS($A$2:$A$4500,A139,$D$2:$D$4500,D139,$I$2:$I$4500,I139)&gt;1,"Possible duplicate",""))</f>
        <v/>
      </c>
      <c r="O139" s="56" t="n">
        <f aca="false">IF(J139="","",IF(AND(L139=0,K139=0),1,0))</f>
        <v>1</v>
      </c>
      <c r="P139" s="56" t="str">
        <f aca="false">IF(L139=1,J139+ROW()/10^7,"")</f>
        <v/>
      </c>
      <c r="Q139" s="57" t="n">
        <f aca="false">IF(O139=1,M139,"")</f>
        <v>0.505694974631</v>
      </c>
      <c r="R139" s="56" t="str">
        <f aca="false">IF(K139=1,ROW(),"")</f>
        <v/>
      </c>
      <c r="S139" s="56" t="str">
        <f aca="false">IF(D139="","",TRIM(D139))</f>
        <v>CONTAINER GATE PASS FEE- INC</v>
      </c>
    </row>
    <row r="140" customFormat="false" ht="15" hidden="false" customHeight="false" outlineLevel="0" collapsed="false">
      <c r="A140" s="50" t="s">
        <v>703</v>
      </c>
      <c r="B140" s="55" t="n">
        <v>45904</v>
      </c>
      <c r="C140" s="50" t="n">
        <f aca="false">IF(S140="","",IFERROR(IF(INDEX('Ledger Codes'!$C$6:$C$205,MATCH(S140,'Ledger Codes'!$B$6:$B$205,0))="","",INDEX('Ledger Codes'!$C$6:$C$205,MATCH(S140,'Ledger Codes'!$B$6:$B$205,0))),""))</f>
        <v>10049</v>
      </c>
      <c r="D140" s="50" t="s">
        <v>199</v>
      </c>
      <c r="E140" s="50" t="s">
        <v>704</v>
      </c>
      <c r="F140" s="50" t="s">
        <v>705</v>
      </c>
      <c r="G140" s="52" t="n">
        <v>0</v>
      </c>
      <c r="H140" s="52" t="n">
        <v>120</v>
      </c>
      <c r="I140" s="52" t="n">
        <f aca="false">IF(AND(G140="",H140=""),"",N(G140)-N(H140))</f>
        <v>-120</v>
      </c>
      <c r="J140" s="52" t="n">
        <f aca="false">IF(I140="","",ABS(I140))</f>
        <v>120</v>
      </c>
      <c r="K140" s="56" t="n">
        <f aca="false">IF(S140="","",0)</f>
        <v>0</v>
      </c>
      <c r="L140" s="56" t="n">
        <f aca="false">IF(J140="","",IF(AND(J140&gt;'Revenue Testing'!$E$9,K140=0),1,0))</f>
        <v>0</v>
      </c>
      <c r="M140" s="57" t="n">
        <v>0.815320198734</v>
      </c>
      <c r="N140" s="56" t="str">
        <f aca="false">IF(OR(A140="",I140=""),"",IF(COUNTIFS($A$2:$A$4500,A140,$D$2:$D$4500,D140,$I$2:$I$4500,I140)&gt;1,"Possible duplicate",""))</f>
        <v/>
      </c>
      <c r="O140" s="56" t="n">
        <f aca="false">IF(J140="","",IF(AND(L140=0,K140=0),1,0))</f>
        <v>1</v>
      </c>
      <c r="P140" s="56" t="str">
        <f aca="false">IF(L140=1,J140+ROW()/10^7,"")</f>
        <v/>
      </c>
      <c r="Q140" s="57" t="n">
        <f aca="false">IF(O140=1,M140,"")</f>
        <v>0.815320198734</v>
      </c>
      <c r="R140" s="56" t="str">
        <f aca="false">IF(K140=1,ROW(),"")</f>
        <v/>
      </c>
      <c r="S140" s="56" t="str">
        <f aca="false">IF(D140="","",TRIM(D140))</f>
        <v>CONTAINER GATE PASS FEE- INC</v>
      </c>
    </row>
    <row r="141" customFormat="false" ht="15" hidden="false" customHeight="false" outlineLevel="0" collapsed="false">
      <c r="A141" s="50" t="s">
        <v>706</v>
      </c>
      <c r="B141" s="55" t="n">
        <v>45904</v>
      </c>
      <c r="C141" s="50" t="n">
        <f aca="false">IF(S141="","",IFERROR(IF(INDEX('Ledger Codes'!$C$6:$C$205,MATCH(S141,'Ledger Codes'!$B$6:$B$205,0))="","",INDEX('Ledger Codes'!$C$6:$C$205,MATCH(S141,'Ledger Codes'!$B$6:$B$205,0))),""))</f>
        <v>10049</v>
      </c>
      <c r="D141" s="50" t="s">
        <v>199</v>
      </c>
      <c r="E141" s="50" t="s">
        <v>707</v>
      </c>
      <c r="F141" s="50" t="s">
        <v>708</v>
      </c>
      <c r="G141" s="52" t="n">
        <v>0</v>
      </c>
      <c r="H141" s="52" t="n">
        <v>120</v>
      </c>
      <c r="I141" s="52" t="n">
        <f aca="false">IF(AND(G141="",H141=""),"",N(G141)-N(H141))</f>
        <v>-120</v>
      </c>
      <c r="J141" s="52" t="n">
        <f aca="false">IF(I141="","",ABS(I141))</f>
        <v>120</v>
      </c>
      <c r="K141" s="56" t="n">
        <f aca="false">IF(S141="","",0)</f>
        <v>0</v>
      </c>
      <c r="L141" s="56" t="n">
        <f aca="false">IF(J141="","",IF(AND(J141&gt;'Revenue Testing'!$E$9,K141=0),1,0))</f>
        <v>0</v>
      </c>
      <c r="M141" s="57" t="n">
        <v>0.711393148403</v>
      </c>
      <c r="N141" s="56" t="str">
        <f aca="false">IF(OR(A141="",I141=""),"",IF(COUNTIFS($A$2:$A$4500,A141,$D$2:$D$4500,D141,$I$2:$I$4500,I141)&gt;1,"Possible duplicate",""))</f>
        <v/>
      </c>
      <c r="O141" s="56" t="n">
        <f aca="false">IF(J141="","",IF(AND(L141=0,K141=0),1,0))</f>
        <v>1</v>
      </c>
      <c r="P141" s="56" t="str">
        <f aca="false">IF(L141=1,J141+ROW()/10^7,"")</f>
        <v/>
      </c>
      <c r="Q141" s="57" t="n">
        <f aca="false">IF(O141=1,M141,"")</f>
        <v>0.711393148403</v>
      </c>
      <c r="R141" s="56" t="str">
        <f aca="false">IF(K141=1,ROW(),"")</f>
        <v/>
      </c>
      <c r="S141" s="56" t="str">
        <f aca="false">IF(D141="","",TRIM(D141))</f>
        <v>CONTAINER GATE PASS FEE- INC</v>
      </c>
    </row>
    <row r="142" customFormat="false" ht="15" hidden="false" customHeight="false" outlineLevel="0" collapsed="false">
      <c r="A142" s="50" t="s">
        <v>709</v>
      </c>
      <c r="B142" s="55" t="n">
        <v>45904</v>
      </c>
      <c r="C142" s="50" t="n">
        <f aca="false">IF(S142="","",IFERROR(IF(INDEX('Ledger Codes'!$C$6:$C$205,MATCH(S142,'Ledger Codes'!$B$6:$B$205,0))="","",INDEX('Ledger Codes'!$C$6:$C$205,MATCH(S142,'Ledger Codes'!$B$6:$B$205,0))),""))</f>
        <v>10049</v>
      </c>
      <c r="D142" s="50" t="s">
        <v>199</v>
      </c>
      <c r="E142" s="50" t="s">
        <v>710</v>
      </c>
      <c r="F142" s="50" t="s">
        <v>711</v>
      </c>
      <c r="G142" s="52" t="n">
        <v>0</v>
      </c>
      <c r="H142" s="52" t="n">
        <v>240</v>
      </c>
      <c r="I142" s="52" t="n">
        <f aca="false">IF(AND(G142="",H142=""),"",N(G142)-N(H142))</f>
        <v>-240</v>
      </c>
      <c r="J142" s="52" t="n">
        <f aca="false">IF(I142="","",ABS(I142))</f>
        <v>240</v>
      </c>
      <c r="K142" s="56" t="n">
        <f aca="false">IF(S142="","",0)</f>
        <v>0</v>
      </c>
      <c r="L142" s="56" t="n">
        <f aca="false">IF(J142="","",IF(AND(J142&gt;'Revenue Testing'!$E$9,K142=0),1,0))</f>
        <v>0</v>
      </c>
      <c r="M142" s="57" t="n">
        <v>0.769545126429</v>
      </c>
      <c r="N142" s="56" t="str">
        <f aca="false">IF(OR(A142="",I142=""),"",IF(COUNTIFS($A$2:$A$4500,A142,$D$2:$D$4500,D142,$I$2:$I$4500,I142)&gt;1,"Possible duplicate",""))</f>
        <v/>
      </c>
      <c r="O142" s="56" t="n">
        <f aca="false">IF(J142="","",IF(AND(L142=0,K142=0),1,0))</f>
        <v>1</v>
      </c>
      <c r="P142" s="56" t="str">
        <f aca="false">IF(L142=1,J142+ROW()/10^7,"")</f>
        <v/>
      </c>
      <c r="Q142" s="57" t="n">
        <f aca="false">IF(O142=1,M142,"")</f>
        <v>0.769545126429</v>
      </c>
      <c r="R142" s="56" t="str">
        <f aca="false">IF(K142=1,ROW(),"")</f>
        <v/>
      </c>
      <c r="S142" s="56" t="str">
        <f aca="false">IF(D142="","",TRIM(D142))</f>
        <v>CONTAINER GATE PASS FEE- INC</v>
      </c>
    </row>
    <row r="143" customFormat="false" ht="15" hidden="false" customHeight="false" outlineLevel="0" collapsed="false">
      <c r="A143" s="50" t="s">
        <v>712</v>
      </c>
      <c r="B143" s="55" t="n">
        <v>45904</v>
      </c>
      <c r="C143" s="50" t="n">
        <f aca="false">IF(S143="","",IFERROR(IF(INDEX('Ledger Codes'!$C$6:$C$205,MATCH(S143,'Ledger Codes'!$B$6:$B$205,0))="","",INDEX('Ledger Codes'!$C$6:$C$205,MATCH(S143,'Ledger Codes'!$B$6:$B$205,0))),""))</f>
        <v>10049</v>
      </c>
      <c r="D143" s="50" t="s">
        <v>199</v>
      </c>
      <c r="E143" s="50" t="s">
        <v>713</v>
      </c>
      <c r="F143" s="50" t="s">
        <v>714</v>
      </c>
      <c r="G143" s="52" t="n">
        <v>0</v>
      </c>
      <c r="H143" s="52" t="n">
        <v>360</v>
      </c>
      <c r="I143" s="52" t="n">
        <f aca="false">IF(AND(G143="",H143=""),"",N(G143)-N(H143))</f>
        <v>-360</v>
      </c>
      <c r="J143" s="52" t="n">
        <f aca="false">IF(I143="","",ABS(I143))</f>
        <v>360</v>
      </c>
      <c r="K143" s="56" t="n">
        <f aca="false">IF(S143="","",0)</f>
        <v>0</v>
      </c>
      <c r="L143" s="56" t="n">
        <f aca="false">IF(J143="","",IF(AND(J143&gt;'Revenue Testing'!$E$9,K143=0),1,0))</f>
        <v>0</v>
      </c>
      <c r="M143" s="57" t="n">
        <v>0.943412816843</v>
      </c>
      <c r="N143" s="56" t="str">
        <f aca="false">IF(OR(A143="",I143=""),"",IF(COUNTIFS($A$2:$A$4500,A143,$D$2:$D$4500,D143,$I$2:$I$4500,I143)&gt;1,"Possible duplicate",""))</f>
        <v/>
      </c>
      <c r="O143" s="56" t="n">
        <f aca="false">IF(J143="","",IF(AND(L143=0,K143=0),1,0))</f>
        <v>1</v>
      </c>
      <c r="P143" s="56" t="str">
        <f aca="false">IF(L143=1,J143+ROW()/10^7,"")</f>
        <v/>
      </c>
      <c r="Q143" s="57" t="n">
        <f aca="false">IF(O143=1,M143,"")</f>
        <v>0.943412816843</v>
      </c>
      <c r="R143" s="56" t="str">
        <f aca="false">IF(K143=1,ROW(),"")</f>
        <v/>
      </c>
      <c r="S143" s="56" t="str">
        <f aca="false">IF(D143="","",TRIM(D143))</f>
        <v>CONTAINER GATE PASS FEE- INC</v>
      </c>
    </row>
    <row r="144" customFormat="false" ht="15" hidden="false" customHeight="false" outlineLevel="0" collapsed="false">
      <c r="A144" s="50" t="s">
        <v>715</v>
      </c>
      <c r="B144" s="55" t="n">
        <v>45904</v>
      </c>
      <c r="C144" s="50" t="n">
        <f aca="false">IF(S144="","",IFERROR(IF(INDEX('Ledger Codes'!$C$6:$C$205,MATCH(S144,'Ledger Codes'!$B$6:$B$205,0))="","",INDEX('Ledger Codes'!$C$6:$C$205,MATCH(S144,'Ledger Codes'!$B$6:$B$205,0))),""))</f>
        <v>10049</v>
      </c>
      <c r="D144" s="50" t="s">
        <v>199</v>
      </c>
      <c r="E144" s="50" t="s">
        <v>716</v>
      </c>
      <c r="F144" s="50" t="s">
        <v>717</v>
      </c>
      <c r="G144" s="52" t="n">
        <v>0</v>
      </c>
      <c r="H144" s="52" t="n">
        <v>360</v>
      </c>
      <c r="I144" s="52" t="n">
        <f aca="false">IF(AND(G144="",H144=""),"",N(G144)-N(H144))</f>
        <v>-360</v>
      </c>
      <c r="J144" s="52" t="n">
        <f aca="false">IF(I144="","",ABS(I144))</f>
        <v>360</v>
      </c>
      <c r="K144" s="56" t="n">
        <f aca="false">IF(S144="","",0)</f>
        <v>0</v>
      </c>
      <c r="L144" s="56" t="n">
        <f aca="false">IF(J144="","",IF(AND(J144&gt;'Revenue Testing'!$E$9,K144=0),1,0))</f>
        <v>0</v>
      </c>
      <c r="M144" s="57" t="n">
        <v>0.025691248355</v>
      </c>
      <c r="N144" s="56" t="str">
        <f aca="false">IF(OR(A144="",I144=""),"",IF(COUNTIFS($A$2:$A$4500,A144,$D$2:$D$4500,D144,$I$2:$I$4500,I144)&gt;1,"Possible duplicate",""))</f>
        <v/>
      </c>
      <c r="O144" s="56" t="n">
        <f aca="false">IF(J144="","",IF(AND(L144=0,K144=0),1,0))</f>
        <v>1</v>
      </c>
      <c r="P144" s="56" t="str">
        <f aca="false">IF(L144=1,J144+ROW()/10^7,"")</f>
        <v/>
      </c>
      <c r="Q144" s="57" t="n">
        <f aca="false">IF(O144=1,M144,"")</f>
        <v>0.025691248355</v>
      </c>
      <c r="R144" s="56" t="str">
        <f aca="false">IF(K144=1,ROW(),"")</f>
        <v/>
      </c>
      <c r="S144" s="56" t="str">
        <f aca="false">IF(D144="","",TRIM(D144))</f>
        <v>CONTAINER GATE PASS FEE- INC</v>
      </c>
    </row>
    <row r="145" customFormat="false" ht="15" hidden="false" customHeight="false" outlineLevel="0" collapsed="false">
      <c r="A145" s="50" t="s">
        <v>718</v>
      </c>
      <c r="B145" s="55" t="n">
        <v>45904</v>
      </c>
      <c r="C145" s="50" t="n">
        <f aca="false">IF(S145="","",IFERROR(IF(INDEX('Ledger Codes'!$C$6:$C$205,MATCH(S145,'Ledger Codes'!$B$6:$B$205,0))="","",INDEX('Ledger Codes'!$C$6:$C$205,MATCH(S145,'Ledger Codes'!$B$6:$B$205,0))),""))</f>
        <v>10049</v>
      </c>
      <c r="D145" s="50" t="s">
        <v>199</v>
      </c>
      <c r="E145" s="50" t="s">
        <v>719</v>
      </c>
      <c r="F145" s="50" t="s">
        <v>720</v>
      </c>
      <c r="G145" s="52" t="n">
        <v>0</v>
      </c>
      <c r="H145" s="52" t="n">
        <v>120</v>
      </c>
      <c r="I145" s="52" t="n">
        <f aca="false">IF(AND(G145="",H145=""),"",N(G145)-N(H145))</f>
        <v>-120</v>
      </c>
      <c r="J145" s="52" t="n">
        <f aca="false">IF(I145="","",ABS(I145))</f>
        <v>120</v>
      </c>
      <c r="K145" s="56" t="n">
        <f aca="false">IF(S145="","",0)</f>
        <v>0</v>
      </c>
      <c r="L145" s="56" t="n">
        <f aca="false">IF(J145="","",IF(AND(J145&gt;'Revenue Testing'!$E$9,K145=0),1,0))</f>
        <v>0</v>
      </c>
      <c r="M145" s="57" t="n">
        <v>0.532785206445</v>
      </c>
      <c r="N145" s="56" t="str">
        <f aca="false">IF(OR(A145="",I145=""),"",IF(COUNTIFS($A$2:$A$4500,A145,$D$2:$D$4500,D145,$I$2:$I$4500,I145)&gt;1,"Possible duplicate",""))</f>
        <v/>
      </c>
      <c r="O145" s="56" t="n">
        <f aca="false">IF(J145="","",IF(AND(L145=0,K145=0),1,0))</f>
        <v>1</v>
      </c>
      <c r="P145" s="56" t="str">
        <f aca="false">IF(L145=1,J145+ROW()/10^7,"")</f>
        <v/>
      </c>
      <c r="Q145" s="57" t="n">
        <f aca="false">IF(O145=1,M145,"")</f>
        <v>0.532785206445</v>
      </c>
      <c r="R145" s="56" t="str">
        <f aca="false">IF(K145=1,ROW(),"")</f>
        <v/>
      </c>
      <c r="S145" s="56" t="str">
        <f aca="false">IF(D145="","",TRIM(D145))</f>
        <v>CONTAINER GATE PASS FEE- INC</v>
      </c>
    </row>
    <row r="146" customFormat="false" ht="15" hidden="false" customHeight="false" outlineLevel="0" collapsed="false">
      <c r="A146" s="50" t="s">
        <v>721</v>
      </c>
      <c r="B146" s="55" t="n">
        <v>45904</v>
      </c>
      <c r="C146" s="50" t="n">
        <f aca="false">IF(S146="","",IFERROR(IF(INDEX('Ledger Codes'!$C$6:$C$205,MATCH(S146,'Ledger Codes'!$B$6:$B$205,0))="","",INDEX('Ledger Codes'!$C$6:$C$205,MATCH(S146,'Ledger Codes'!$B$6:$B$205,0))),""))</f>
        <v>10049</v>
      </c>
      <c r="D146" s="50" t="s">
        <v>199</v>
      </c>
      <c r="E146" s="50" t="s">
        <v>722</v>
      </c>
      <c r="F146" s="50" t="s">
        <v>723</v>
      </c>
      <c r="G146" s="52" t="n">
        <v>0</v>
      </c>
      <c r="H146" s="52" t="n">
        <v>120</v>
      </c>
      <c r="I146" s="52" t="n">
        <f aca="false">IF(AND(G146="",H146=""),"",N(G146)-N(H146))</f>
        <v>-120</v>
      </c>
      <c r="J146" s="52" t="n">
        <f aca="false">IF(I146="","",ABS(I146))</f>
        <v>120</v>
      </c>
      <c r="K146" s="56" t="n">
        <f aca="false">IF(S146="","",0)</f>
        <v>0</v>
      </c>
      <c r="L146" s="56" t="n">
        <f aca="false">IF(J146="","",IF(AND(J146&gt;'Revenue Testing'!$E$9,K146=0),1,0))</f>
        <v>0</v>
      </c>
      <c r="M146" s="57" t="n">
        <v>0.206815581743</v>
      </c>
      <c r="N146" s="56" t="str">
        <f aca="false">IF(OR(A146="",I146=""),"",IF(COUNTIFS($A$2:$A$4500,A146,$D$2:$D$4500,D146,$I$2:$I$4500,I146)&gt;1,"Possible duplicate",""))</f>
        <v/>
      </c>
      <c r="O146" s="56" t="n">
        <f aca="false">IF(J146="","",IF(AND(L146=0,K146=0),1,0))</f>
        <v>1</v>
      </c>
      <c r="P146" s="56" t="str">
        <f aca="false">IF(L146=1,J146+ROW()/10^7,"")</f>
        <v/>
      </c>
      <c r="Q146" s="57" t="n">
        <f aca="false">IF(O146=1,M146,"")</f>
        <v>0.206815581743</v>
      </c>
      <c r="R146" s="56" t="str">
        <f aca="false">IF(K146=1,ROW(),"")</f>
        <v/>
      </c>
      <c r="S146" s="56" t="str">
        <f aca="false">IF(D146="","",TRIM(D146))</f>
        <v>CONTAINER GATE PASS FEE- INC</v>
      </c>
    </row>
    <row r="147" customFormat="false" ht="15" hidden="false" customHeight="false" outlineLevel="0" collapsed="false">
      <c r="A147" s="50" t="s">
        <v>724</v>
      </c>
      <c r="B147" s="55" t="n">
        <v>45904</v>
      </c>
      <c r="C147" s="50" t="n">
        <f aca="false">IF(S147="","",IFERROR(IF(INDEX('Ledger Codes'!$C$6:$C$205,MATCH(S147,'Ledger Codes'!$B$6:$B$205,0))="","",INDEX('Ledger Codes'!$C$6:$C$205,MATCH(S147,'Ledger Codes'!$B$6:$B$205,0))),""))</f>
        <v>10049</v>
      </c>
      <c r="D147" s="50" t="s">
        <v>199</v>
      </c>
      <c r="E147" s="50" t="s">
        <v>725</v>
      </c>
      <c r="F147" s="50" t="s">
        <v>726</v>
      </c>
      <c r="G147" s="52" t="n">
        <v>0</v>
      </c>
      <c r="H147" s="52" t="n">
        <v>240</v>
      </c>
      <c r="I147" s="52" t="n">
        <f aca="false">IF(AND(G147="",H147=""),"",N(G147)-N(H147))</f>
        <v>-240</v>
      </c>
      <c r="J147" s="52" t="n">
        <f aca="false">IF(I147="","",ABS(I147))</f>
        <v>240</v>
      </c>
      <c r="K147" s="56" t="n">
        <f aca="false">IF(S147="","",0)</f>
        <v>0</v>
      </c>
      <c r="L147" s="56" t="n">
        <f aca="false">IF(J147="","",IF(AND(J147&gt;'Revenue Testing'!$E$9,K147=0),1,0))</f>
        <v>0</v>
      </c>
      <c r="M147" s="57" t="n">
        <v>0.93798593416</v>
      </c>
      <c r="N147" s="56" t="str">
        <f aca="false">IF(OR(A147="",I147=""),"",IF(COUNTIFS($A$2:$A$4500,A147,$D$2:$D$4500,D147,$I$2:$I$4500,I147)&gt;1,"Possible duplicate",""))</f>
        <v/>
      </c>
      <c r="O147" s="56" t="n">
        <f aca="false">IF(J147="","",IF(AND(L147=0,K147=0),1,0))</f>
        <v>1</v>
      </c>
      <c r="P147" s="56" t="str">
        <f aca="false">IF(L147=1,J147+ROW()/10^7,"")</f>
        <v/>
      </c>
      <c r="Q147" s="57" t="n">
        <f aca="false">IF(O147=1,M147,"")</f>
        <v>0.93798593416</v>
      </c>
      <c r="R147" s="56" t="str">
        <f aca="false">IF(K147=1,ROW(),"")</f>
        <v/>
      </c>
      <c r="S147" s="56" t="str">
        <f aca="false">IF(D147="","",TRIM(D147))</f>
        <v>CONTAINER GATE PASS FEE- INC</v>
      </c>
    </row>
    <row r="148" customFormat="false" ht="15" hidden="false" customHeight="false" outlineLevel="0" collapsed="false">
      <c r="A148" s="50" t="s">
        <v>724</v>
      </c>
      <c r="B148" s="55" t="n">
        <v>45904</v>
      </c>
      <c r="C148" s="50" t="n">
        <f aca="false">IF(S148="","",IFERROR(IF(INDEX('Ledger Codes'!$C$6:$C$205,MATCH(S148,'Ledger Codes'!$B$6:$B$205,0))="","",INDEX('Ledger Codes'!$C$6:$C$205,MATCH(S148,'Ledger Codes'!$B$6:$B$205,0))),""))</f>
        <v>10049</v>
      </c>
      <c r="D148" s="50" t="s">
        <v>199</v>
      </c>
      <c r="E148" s="50" t="s">
        <v>725</v>
      </c>
      <c r="F148" s="50" t="s">
        <v>726</v>
      </c>
      <c r="G148" s="52" t="n">
        <v>0</v>
      </c>
      <c r="H148" s="52" t="n">
        <v>120</v>
      </c>
      <c r="I148" s="52" t="n">
        <f aca="false">IF(AND(G148="",H148=""),"",N(G148)-N(H148))</f>
        <v>-120</v>
      </c>
      <c r="J148" s="52" t="n">
        <f aca="false">IF(I148="","",ABS(I148))</f>
        <v>120</v>
      </c>
      <c r="K148" s="56" t="n">
        <f aca="false">IF(S148="","",0)</f>
        <v>0</v>
      </c>
      <c r="L148" s="56" t="n">
        <f aca="false">IF(J148="","",IF(AND(J148&gt;'Revenue Testing'!$E$9,K148=0),1,0))</f>
        <v>0</v>
      </c>
      <c r="M148" s="57" t="n">
        <v>0.641950966112</v>
      </c>
      <c r="N148" s="56" t="str">
        <f aca="false">IF(OR(A148="",I148=""),"",IF(COUNTIFS($A$2:$A$4500,A148,$D$2:$D$4500,D148,$I$2:$I$4500,I148)&gt;1,"Possible duplicate",""))</f>
        <v/>
      </c>
      <c r="O148" s="56" t="n">
        <f aca="false">IF(J148="","",IF(AND(L148=0,K148=0),1,0))</f>
        <v>1</v>
      </c>
      <c r="P148" s="56" t="str">
        <f aca="false">IF(L148=1,J148+ROW()/10^7,"")</f>
        <v/>
      </c>
      <c r="Q148" s="57" t="n">
        <f aca="false">IF(O148=1,M148,"")</f>
        <v>0.641950966112</v>
      </c>
      <c r="R148" s="56" t="str">
        <f aca="false">IF(K148=1,ROW(),"")</f>
        <v/>
      </c>
      <c r="S148" s="56" t="str">
        <f aca="false">IF(D148="","",TRIM(D148))</f>
        <v>CONTAINER GATE PASS FEE- INC</v>
      </c>
    </row>
    <row r="149" customFormat="false" ht="15" hidden="false" customHeight="false" outlineLevel="0" collapsed="false">
      <c r="A149" s="50" t="s">
        <v>727</v>
      </c>
      <c r="B149" s="55" t="n">
        <v>45904</v>
      </c>
      <c r="C149" s="50" t="n">
        <f aca="false">IF(S149="","",IFERROR(IF(INDEX('Ledger Codes'!$C$6:$C$205,MATCH(S149,'Ledger Codes'!$B$6:$B$205,0))="","",INDEX('Ledger Codes'!$C$6:$C$205,MATCH(S149,'Ledger Codes'!$B$6:$B$205,0))),""))</f>
        <v>10049</v>
      </c>
      <c r="D149" s="50" t="s">
        <v>199</v>
      </c>
      <c r="E149" s="50" t="s">
        <v>728</v>
      </c>
      <c r="F149" s="50" t="s">
        <v>729</v>
      </c>
      <c r="G149" s="52" t="n">
        <v>0</v>
      </c>
      <c r="H149" s="52" t="n">
        <v>120</v>
      </c>
      <c r="I149" s="52" t="n">
        <f aca="false">IF(AND(G149="",H149=""),"",N(G149)-N(H149))</f>
        <v>-120</v>
      </c>
      <c r="J149" s="52" t="n">
        <f aca="false">IF(I149="","",ABS(I149))</f>
        <v>120</v>
      </c>
      <c r="K149" s="56" t="n">
        <f aca="false">IF(S149="","",0)</f>
        <v>0</v>
      </c>
      <c r="L149" s="56" t="n">
        <f aca="false">IF(J149="","",IF(AND(J149&gt;'Revenue Testing'!$E$9,K149=0),1,0))</f>
        <v>0</v>
      </c>
      <c r="M149" s="57" t="n">
        <v>0.146304124677</v>
      </c>
      <c r="N149" s="56" t="str">
        <f aca="false">IF(OR(A149="",I149=""),"",IF(COUNTIFS($A$2:$A$4500,A149,$D$2:$D$4500,D149,$I$2:$I$4500,I149)&gt;1,"Possible duplicate",""))</f>
        <v/>
      </c>
      <c r="O149" s="56" t="n">
        <f aca="false">IF(J149="","",IF(AND(L149=0,K149=0),1,0))</f>
        <v>1</v>
      </c>
      <c r="P149" s="56" t="str">
        <f aca="false">IF(L149=1,J149+ROW()/10^7,"")</f>
        <v/>
      </c>
      <c r="Q149" s="57" t="n">
        <f aca="false">IF(O149=1,M149,"")</f>
        <v>0.146304124677</v>
      </c>
      <c r="R149" s="56" t="str">
        <f aca="false">IF(K149=1,ROW(),"")</f>
        <v/>
      </c>
      <c r="S149" s="56" t="str">
        <f aca="false">IF(D149="","",TRIM(D149))</f>
        <v>CONTAINER GATE PASS FEE- INC</v>
      </c>
    </row>
    <row r="150" customFormat="false" ht="15" hidden="false" customHeight="false" outlineLevel="0" collapsed="false">
      <c r="A150" s="50" t="s">
        <v>730</v>
      </c>
      <c r="B150" s="55" t="n">
        <v>45904</v>
      </c>
      <c r="C150" s="50" t="n">
        <f aca="false">IF(S150="","",IFERROR(IF(INDEX('Ledger Codes'!$C$6:$C$205,MATCH(S150,'Ledger Codes'!$B$6:$B$205,0))="","",INDEX('Ledger Codes'!$C$6:$C$205,MATCH(S150,'Ledger Codes'!$B$6:$B$205,0))),""))</f>
        <v>10049</v>
      </c>
      <c r="D150" s="50" t="s">
        <v>199</v>
      </c>
      <c r="E150" s="50" t="s">
        <v>731</v>
      </c>
      <c r="F150" s="50" t="s">
        <v>732</v>
      </c>
      <c r="G150" s="52" t="n">
        <v>0</v>
      </c>
      <c r="H150" s="52" t="n">
        <v>120</v>
      </c>
      <c r="I150" s="52" t="n">
        <f aca="false">IF(AND(G150="",H150=""),"",N(G150)-N(H150))</f>
        <v>-120</v>
      </c>
      <c r="J150" s="52" t="n">
        <f aca="false">IF(I150="","",ABS(I150))</f>
        <v>120</v>
      </c>
      <c r="K150" s="56" t="n">
        <f aca="false">IF(S150="","",0)</f>
        <v>0</v>
      </c>
      <c r="L150" s="56" t="n">
        <f aca="false">IF(J150="","",IF(AND(J150&gt;'Revenue Testing'!$E$9,K150=0),1,0))</f>
        <v>0</v>
      </c>
      <c r="M150" s="57" t="n">
        <v>0.958670617735</v>
      </c>
      <c r="N150" s="56" t="str">
        <f aca="false">IF(OR(A150="",I150=""),"",IF(COUNTIFS($A$2:$A$4500,A150,$D$2:$D$4500,D150,$I$2:$I$4500,I150)&gt;1,"Possible duplicate",""))</f>
        <v/>
      </c>
      <c r="O150" s="56" t="n">
        <f aca="false">IF(J150="","",IF(AND(L150=0,K150=0),1,0))</f>
        <v>1</v>
      </c>
      <c r="P150" s="56" t="str">
        <f aca="false">IF(L150=1,J150+ROW()/10^7,"")</f>
        <v/>
      </c>
      <c r="Q150" s="57" t="n">
        <f aca="false">IF(O150=1,M150,"")</f>
        <v>0.958670617735</v>
      </c>
      <c r="R150" s="56" t="str">
        <f aca="false">IF(K150=1,ROW(),"")</f>
        <v/>
      </c>
      <c r="S150" s="56" t="str">
        <f aca="false">IF(D150="","",TRIM(D150))</f>
        <v>CONTAINER GATE PASS FEE- INC</v>
      </c>
    </row>
    <row r="151" customFormat="false" ht="15" hidden="false" customHeight="false" outlineLevel="0" collapsed="false">
      <c r="A151" s="50" t="s">
        <v>733</v>
      </c>
      <c r="B151" s="55" t="n">
        <v>45904</v>
      </c>
      <c r="C151" s="50" t="n">
        <f aca="false">IF(S151="","",IFERROR(IF(INDEX('Ledger Codes'!$C$6:$C$205,MATCH(S151,'Ledger Codes'!$B$6:$B$205,0))="","",INDEX('Ledger Codes'!$C$6:$C$205,MATCH(S151,'Ledger Codes'!$B$6:$B$205,0))),""))</f>
        <v>10049</v>
      </c>
      <c r="D151" s="50" t="s">
        <v>199</v>
      </c>
      <c r="E151" s="50" t="s">
        <v>734</v>
      </c>
      <c r="F151" s="50" t="s">
        <v>735</v>
      </c>
      <c r="G151" s="52" t="n">
        <v>0</v>
      </c>
      <c r="H151" s="52" t="n">
        <v>120</v>
      </c>
      <c r="I151" s="52" t="n">
        <f aca="false">IF(AND(G151="",H151=""),"",N(G151)-N(H151))</f>
        <v>-120</v>
      </c>
      <c r="J151" s="52" t="n">
        <f aca="false">IF(I151="","",ABS(I151))</f>
        <v>120</v>
      </c>
      <c r="K151" s="56" t="n">
        <f aca="false">IF(S151="","",0)</f>
        <v>0</v>
      </c>
      <c r="L151" s="56" t="n">
        <f aca="false">IF(J151="","",IF(AND(J151&gt;'Revenue Testing'!$E$9,K151=0),1,0))</f>
        <v>0</v>
      </c>
      <c r="M151" s="57" t="n">
        <v>0.45412821042</v>
      </c>
      <c r="N151" s="56" t="str">
        <f aca="false">IF(OR(A151="",I151=""),"",IF(COUNTIFS($A$2:$A$4500,A151,$D$2:$D$4500,D151,$I$2:$I$4500,I151)&gt;1,"Possible duplicate",""))</f>
        <v/>
      </c>
      <c r="O151" s="56" t="n">
        <f aca="false">IF(J151="","",IF(AND(L151=0,K151=0),1,0))</f>
        <v>1</v>
      </c>
      <c r="P151" s="56" t="str">
        <f aca="false">IF(L151=1,J151+ROW()/10^7,"")</f>
        <v/>
      </c>
      <c r="Q151" s="57" t="n">
        <f aca="false">IF(O151=1,M151,"")</f>
        <v>0.45412821042</v>
      </c>
      <c r="R151" s="56" t="str">
        <f aca="false">IF(K151=1,ROW(),"")</f>
        <v/>
      </c>
      <c r="S151" s="56" t="str">
        <f aca="false">IF(D151="","",TRIM(D151))</f>
        <v>CONTAINER GATE PASS FEE- INC</v>
      </c>
    </row>
    <row r="152" customFormat="false" ht="15" hidden="false" customHeight="false" outlineLevel="0" collapsed="false">
      <c r="A152" s="50" t="s">
        <v>736</v>
      </c>
      <c r="B152" s="55" t="n">
        <v>45904</v>
      </c>
      <c r="C152" s="50" t="n">
        <f aca="false">IF(S152="","",IFERROR(IF(INDEX('Ledger Codes'!$C$6:$C$205,MATCH(S152,'Ledger Codes'!$B$6:$B$205,0))="","",INDEX('Ledger Codes'!$C$6:$C$205,MATCH(S152,'Ledger Codes'!$B$6:$B$205,0))),""))</f>
        <v>10049</v>
      </c>
      <c r="D152" s="50" t="s">
        <v>199</v>
      </c>
      <c r="E152" s="50" t="s">
        <v>737</v>
      </c>
      <c r="F152" s="50" t="s">
        <v>738</v>
      </c>
      <c r="G152" s="52" t="n">
        <v>0</v>
      </c>
      <c r="H152" s="52" t="n">
        <v>120</v>
      </c>
      <c r="I152" s="52" t="n">
        <f aca="false">IF(AND(G152="",H152=""),"",N(G152)-N(H152))</f>
        <v>-120</v>
      </c>
      <c r="J152" s="52" t="n">
        <f aca="false">IF(I152="","",ABS(I152))</f>
        <v>120</v>
      </c>
      <c r="K152" s="56" t="n">
        <f aca="false">IF(S152="","",0)</f>
        <v>0</v>
      </c>
      <c r="L152" s="56" t="n">
        <f aca="false">IF(J152="","",IF(AND(J152&gt;'Revenue Testing'!$E$9,K152=0),1,0))</f>
        <v>0</v>
      </c>
      <c r="M152" s="57" t="n">
        <v>0.035090061377</v>
      </c>
      <c r="N152" s="56" t="str">
        <f aca="false">IF(OR(A152="",I152=""),"",IF(COUNTIFS($A$2:$A$4500,A152,$D$2:$D$4500,D152,$I$2:$I$4500,I152)&gt;1,"Possible duplicate",""))</f>
        <v/>
      </c>
      <c r="O152" s="56" t="n">
        <f aca="false">IF(J152="","",IF(AND(L152=0,K152=0),1,0))</f>
        <v>1</v>
      </c>
      <c r="P152" s="56" t="str">
        <f aca="false">IF(L152=1,J152+ROW()/10^7,"")</f>
        <v/>
      </c>
      <c r="Q152" s="57" t="n">
        <f aca="false">IF(O152=1,M152,"")</f>
        <v>0.035090061377</v>
      </c>
      <c r="R152" s="56" t="str">
        <f aca="false">IF(K152=1,ROW(),"")</f>
        <v/>
      </c>
      <c r="S152" s="56" t="str">
        <f aca="false">IF(D152="","",TRIM(D152))</f>
        <v>CONTAINER GATE PASS FEE- INC</v>
      </c>
    </row>
    <row r="153" customFormat="false" ht="15" hidden="false" customHeight="false" outlineLevel="0" collapsed="false">
      <c r="A153" s="50" t="s">
        <v>739</v>
      </c>
      <c r="B153" s="55" t="n">
        <v>45904</v>
      </c>
      <c r="C153" s="50" t="n">
        <f aca="false">IF(S153="","",IFERROR(IF(INDEX('Ledger Codes'!$C$6:$C$205,MATCH(S153,'Ledger Codes'!$B$6:$B$205,0))="","",INDEX('Ledger Codes'!$C$6:$C$205,MATCH(S153,'Ledger Codes'!$B$6:$B$205,0))),""))</f>
        <v>10049</v>
      </c>
      <c r="D153" s="50" t="s">
        <v>199</v>
      </c>
      <c r="E153" s="50" t="s">
        <v>740</v>
      </c>
      <c r="F153" s="50" t="s">
        <v>741</v>
      </c>
      <c r="G153" s="52" t="n">
        <v>0</v>
      </c>
      <c r="H153" s="52" t="n">
        <v>120</v>
      </c>
      <c r="I153" s="52" t="n">
        <f aca="false">IF(AND(G153="",H153=""),"",N(G153)-N(H153))</f>
        <v>-120</v>
      </c>
      <c r="J153" s="52" t="n">
        <f aca="false">IF(I153="","",ABS(I153))</f>
        <v>120</v>
      </c>
      <c r="K153" s="56" t="n">
        <f aca="false">IF(S153="","",0)</f>
        <v>0</v>
      </c>
      <c r="L153" s="56" t="n">
        <f aca="false">IF(J153="","",IF(AND(J153&gt;'Revenue Testing'!$E$9,K153=0),1,0))</f>
        <v>0</v>
      </c>
      <c r="M153" s="57" t="n">
        <v>0.446611552382</v>
      </c>
      <c r="N153" s="56" t="str">
        <f aca="false">IF(OR(A153="",I153=""),"",IF(COUNTIFS($A$2:$A$4500,A153,$D$2:$D$4500,D153,$I$2:$I$4500,I153)&gt;1,"Possible duplicate",""))</f>
        <v/>
      </c>
      <c r="O153" s="56" t="n">
        <f aca="false">IF(J153="","",IF(AND(L153=0,K153=0),1,0))</f>
        <v>1</v>
      </c>
      <c r="P153" s="56" t="str">
        <f aca="false">IF(L153=1,J153+ROW()/10^7,"")</f>
        <v/>
      </c>
      <c r="Q153" s="57" t="n">
        <f aca="false">IF(O153=1,M153,"")</f>
        <v>0.446611552382</v>
      </c>
      <c r="R153" s="56" t="str">
        <f aca="false">IF(K153=1,ROW(),"")</f>
        <v/>
      </c>
      <c r="S153" s="56" t="str">
        <f aca="false">IF(D153="","",TRIM(D153))</f>
        <v>CONTAINER GATE PASS FEE- INC</v>
      </c>
    </row>
    <row r="154" customFormat="false" ht="15" hidden="false" customHeight="false" outlineLevel="0" collapsed="false">
      <c r="A154" s="50" t="s">
        <v>742</v>
      </c>
      <c r="B154" s="55" t="n">
        <v>45904</v>
      </c>
      <c r="C154" s="50" t="n">
        <f aca="false">IF(S154="","",IFERROR(IF(INDEX('Ledger Codes'!$C$6:$C$205,MATCH(S154,'Ledger Codes'!$B$6:$B$205,0))="","",INDEX('Ledger Codes'!$C$6:$C$205,MATCH(S154,'Ledger Codes'!$B$6:$B$205,0))),""))</f>
        <v>10049</v>
      </c>
      <c r="D154" s="50" t="s">
        <v>199</v>
      </c>
      <c r="E154" s="50" t="s">
        <v>743</v>
      </c>
      <c r="F154" s="50" t="s">
        <v>744</v>
      </c>
      <c r="G154" s="52" t="n">
        <v>0</v>
      </c>
      <c r="H154" s="52" t="n">
        <v>120</v>
      </c>
      <c r="I154" s="52" t="n">
        <f aca="false">IF(AND(G154="",H154=""),"",N(G154)-N(H154))</f>
        <v>-120</v>
      </c>
      <c r="J154" s="52" t="n">
        <f aca="false">IF(I154="","",ABS(I154))</f>
        <v>120</v>
      </c>
      <c r="K154" s="56" t="n">
        <f aca="false">IF(S154="","",0)</f>
        <v>0</v>
      </c>
      <c r="L154" s="56" t="n">
        <f aca="false">IF(J154="","",IF(AND(J154&gt;'Revenue Testing'!$E$9,K154=0),1,0))</f>
        <v>0</v>
      </c>
      <c r="M154" s="57" t="n">
        <v>0.451075787335</v>
      </c>
      <c r="N154" s="56" t="str">
        <f aca="false">IF(OR(A154="",I154=""),"",IF(COUNTIFS($A$2:$A$4500,A154,$D$2:$D$4500,D154,$I$2:$I$4500,I154)&gt;1,"Possible duplicate",""))</f>
        <v/>
      </c>
      <c r="O154" s="56" t="n">
        <f aca="false">IF(J154="","",IF(AND(L154=0,K154=0),1,0))</f>
        <v>1</v>
      </c>
      <c r="P154" s="56" t="str">
        <f aca="false">IF(L154=1,J154+ROW()/10^7,"")</f>
        <v/>
      </c>
      <c r="Q154" s="57" t="n">
        <f aca="false">IF(O154=1,M154,"")</f>
        <v>0.451075787335</v>
      </c>
      <c r="R154" s="56" t="str">
        <f aca="false">IF(K154=1,ROW(),"")</f>
        <v/>
      </c>
      <c r="S154" s="56" t="str">
        <f aca="false">IF(D154="","",TRIM(D154))</f>
        <v>CONTAINER GATE PASS FEE- INC</v>
      </c>
    </row>
    <row r="155" customFormat="false" ht="15" hidden="false" customHeight="false" outlineLevel="0" collapsed="false">
      <c r="A155" s="50" t="s">
        <v>745</v>
      </c>
      <c r="B155" s="55" t="n">
        <v>45904</v>
      </c>
      <c r="C155" s="50" t="n">
        <f aca="false">IF(S155="","",IFERROR(IF(INDEX('Ledger Codes'!$C$6:$C$205,MATCH(S155,'Ledger Codes'!$B$6:$B$205,0))="","",INDEX('Ledger Codes'!$C$6:$C$205,MATCH(S155,'Ledger Codes'!$B$6:$B$205,0))),""))</f>
        <v>10049</v>
      </c>
      <c r="D155" s="50" t="s">
        <v>199</v>
      </c>
      <c r="E155" s="50" t="s">
        <v>746</v>
      </c>
      <c r="F155" s="50" t="s">
        <v>747</v>
      </c>
      <c r="G155" s="52" t="n">
        <v>0</v>
      </c>
      <c r="H155" s="52" t="n">
        <v>120</v>
      </c>
      <c r="I155" s="52" t="n">
        <f aca="false">IF(AND(G155="",H155=""),"",N(G155)-N(H155))</f>
        <v>-120</v>
      </c>
      <c r="J155" s="52" t="n">
        <f aca="false">IF(I155="","",ABS(I155))</f>
        <v>120</v>
      </c>
      <c r="K155" s="56" t="n">
        <f aca="false">IF(S155="","",0)</f>
        <v>0</v>
      </c>
      <c r="L155" s="56" t="n">
        <f aca="false">IF(J155="","",IF(AND(J155&gt;'Revenue Testing'!$E$9,K155=0),1,0))</f>
        <v>0</v>
      </c>
      <c r="M155" s="57" t="n">
        <v>0.577098753822</v>
      </c>
      <c r="N155" s="56" t="str">
        <f aca="false">IF(OR(A155="",I155=""),"",IF(COUNTIFS($A$2:$A$4500,A155,$D$2:$D$4500,D155,$I$2:$I$4500,I155)&gt;1,"Possible duplicate",""))</f>
        <v/>
      </c>
      <c r="O155" s="56" t="n">
        <f aca="false">IF(J155="","",IF(AND(L155=0,K155=0),1,0))</f>
        <v>1</v>
      </c>
      <c r="P155" s="56" t="str">
        <f aca="false">IF(L155=1,J155+ROW()/10^7,"")</f>
        <v/>
      </c>
      <c r="Q155" s="57" t="n">
        <f aca="false">IF(O155=1,M155,"")</f>
        <v>0.577098753822</v>
      </c>
      <c r="R155" s="56" t="str">
        <f aca="false">IF(K155=1,ROW(),"")</f>
        <v/>
      </c>
      <c r="S155" s="56" t="str">
        <f aca="false">IF(D155="","",TRIM(D155))</f>
        <v>CONTAINER GATE PASS FEE- INC</v>
      </c>
    </row>
    <row r="156" customFormat="false" ht="15" hidden="false" customHeight="false" outlineLevel="0" collapsed="false">
      <c r="A156" s="50" t="s">
        <v>748</v>
      </c>
      <c r="B156" s="55" t="n">
        <v>45904</v>
      </c>
      <c r="C156" s="50" t="n">
        <f aca="false">IF(S156="","",IFERROR(IF(INDEX('Ledger Codes'!$C$6:$C$205,MATCH(S156,'Ledger Codes'!$B$6:$B$205,0))="","",INDEX('Ledger Codes'!$C$6:$C$205,MATCH(S156,'Ledger Codes'!$B$6:$B$205,0))),""))</f>
        <v>10049</v>
      </c>
      <c r="D156" s="50" t="s">
        <v>199</v>
      </c>
      <c r="E156" s="50" t="s">
        <v>749</v>
      </c>
      <c r="F156" s="50" t="s">
        <v>750</v>
      </c>
      <c r="G156" s="52" t="n">
        <v>0</v>
      </c>
      <c r="H156" s="52" t="n">
        <v>240</v>
      </c>
      <c r="I156" s="52" t="n">
        <f aca="false">IF(AND(G156="",H156=""),"",N(G156)-N(H156))</f>
        <v>-240</v>
      </c>
      <c r="J156" s="52" t="n">
        <f aca="false">IF(I156="","",ABS(I156))</f>
        <v>240</v>
      </c>
      <c r="K156" s="56" t="n">
        <f aca="false">IF(S156="","",0)</f>
        <v>0</v>
      </c>
      <c r="L156" s="56" t="n">
        <f aca="false">IF(J156="","",IF(AND(J156&gt;'Revenue Testing'!$E$9,K156=0),1,0))</f>
        <v>0</v>
      </c>
      <c r="M156" s="57" t="n">
        <v>0.55083162909</v>
      </c>
      <c r="N156" s="56" t="str">
        <f aca="false">IF(OR(A156="",I156=""),"",IF(COUNTIFS($A$2:$A$4500,A156,$D$2:$D$4500,D156,$I$2:$I$4500,I156)&gt;1,"Possible duplicate",""))</f>
        <v/>
      </c>
      <c r="O156" s="56" t="n">
        <f aca="false">IF(J156="","",IF(AND(L156=0,K156=0),1,0))</f>
        <v>1</v>
      </c>
      <c r="P156" s="56" t="str">
        <f aca="false">IF(L156=1,J156+ROW()/10^7,"")</f>
        <v/>
      </c>
      <c r="Q156" s="57" t="n">
        <f aca="false">IF(O156=1,M156,"")</f>
        <v>0.55083162909</v>
      </c>
      <c r="R156" s="56" t="str">
        <f aca="false">IF(K156=1,ROW(),"")</f>
        <v/>
      </c>
      <c r="S156" s="56" t="str">
        <f aca="false">IF(D156="","",TRIM(D156))</f>
        <v>CONTAINER GATE PASS FEE- INC</v>
      </c>
    </row>
    <row r="157" customFormat="false" ht="15" hidden="false" customHeight="false" outlineLevel="0" collapsed="false">
      <c r="A157" s="50" t="s">
        <v>751</v>
      </c>
      <c r="B157" s="55" t="n">
        <v>45904</v>
      </c>
      <c r="C157" s="50" t="n">
        <f aca="false">IF(S157="","",IFERROR(IF(INDEX('Ledger Codes'!$C$6:$C$205,MATCH(S157,'Ledger Codes'!$B$6:$B$205,0))="","",INDEX('Ledger Codes'!$C$6:$C$205,MATCH(S157,'Ledger Codes'!$B$6:$B$205,0))),""))</f>
        <v>10049</v>
      </c>
      <c r="D157" s="50" t="s">
        <v>199</v>
      </c>
      <c r="E157" s="50" t="s">
        <v>752</v>
      </c>
      <c r="F157" s="50" t="s">
        <v>753</v>
      </c>
      <c r="G157" s="52" t="n">
        <v>0</v>
      </c>
      <c r="H157" s="52" t="n">
        <v>120</v>
      </c>
      <c r="I157" s="52" t="n">
        <f aca="false">IF(AND(G157="",H157=""),"",N(G157)-N(H157))</f>
        <v>-120</v>
      </c>
      <c r="J157" s="52" t="n">
        <f aca="false">IF(I157="","",ABS(I157))</f>
        <v>120</v>
      </c>
      <c r="K157" s="56" t="n">
        <f aca="false">IF(S157="","",0)</f>
        <v>0</v>
      </c>
      <c r="L157" s="56" t="n">
        <f aca="false">IF(J157="","",IF(AND(J157&gt;'Revenue Testing'!$E$9,K157=0),1,0))</f>
        <v>0</v>
      </c>
      <c r="M157" s="57" t="n">
        <v>0.557110959135</v>
      </c>
      <c r="N157" s="56" t="str">
        <f aca="false">IF(OR(A157="",I157=""),"",IF(COUNTIFS($A$2:$A$4500,A157,$D$2:$D$4500,D157,$I$2:$I$4500,I157)&gt;1,"Possible duplicate",""))</f>
        <v/>
      </c>
      <c r="O157" s="56" t="n">
        <f aca="false">IF(J157="","",IF(AND(L157=0,K157=0),1,0))</f>
        <v>1</v>
      </c>
      <c r="P157" s="56" t="str">
        <f aca="false">IF(L157=1,J157+ROW()/10^7,"")</f>
        <v/>
      </c>
      <c r="Q157" s="57" t="n">
        <f aca="false">IF(O157=1,M157,"")</f>
        <v>0.557110959135</v>
      </c>
      <c r="R157" s="56" t="str">
        <f aca="false">IF(K157=1,ROW(),"")</f>
        <v/>
      </c>
      <c r="S157" s="56" t="str">
        <f aca="false">IF(D157="","",TRIM(D157))</f>
        <v>CONTAINER GATE PASS FEE- INC</v>
      </c>
    </row>
    <row r="158" customFormat="false" ht="15" hidden="false" customHeight="false" outlineLevel="0" collapsed="false">
      <c r="A158" s="50" t="s">
        <v>754</v>
      </c>
      <c r="B158" s="55" t="n">
        <v>45904</v>
      </c>
      <c r="C158" s="50" t="n">
        <f aca="false">IF(S158="","",IFERROR(IF(INDEX('Ledger Codes'!$C$6:$C$205,MATCH(S158,'Ledger Codes'!$B$6:$B$205,0))="","",INDEX('Ledger Codes'!$C$6:$C$205,MATCH(S158,'Ledger Codes'!$B$6:$B$205,0))),""))</f>
        <v>10049</v>
      </c>
      <c r="D158" s="50" t="s">
        <v>199</v>
      </c>
      <c r="E158" s="50" t="s">
        <v>755</v>
      </c>
      <c r="F158" s="50" t="s">
        <v>756</v>
      </c>
      <c r="G158" s="52" t="n">
        <v>0</v>
      </c>
      <c r="H158" s="52" t="n">
        <v>120</v>
      </c>
      <c r="I158" s="52" t="n">
        <f aca="false">IF(AND(G158="",H158=""),"",N(G158)-N(H158))</f>
        <v>-120</v>
      </c>
      <c r="J158" s="52" t="n">
        <f aca="false">IF(I158="","",ABS(I158))</f>
        <v>120</v>
      </c>
      <c r="K158" s="56" t="n">
        <f aca="false">IF(S158="","",0)</f>
        <v>0</v>
      </c>
      <c r="L158" s="56" t="n">
        <f aca="false">IF(J158="","",IF(AND(J158&gt;'Revenue Testing'!$E$9,K158=0),1,0))</f>
        <v>0</v>
      </c>
      <c r="M158" s="57" t="n">
        <v>0.762744562507</v>
      </c>
      <c r="N158" s="56" t="str">
        <f aca="false">IF(OR(A158="",I158=""),"",IF(COUNTIFS($A$2:$A$4500,A158,$D$2:$D$4500,D158,$I$2:$I$4500,I158)&gt;1,"Possible duplicate",""))</f>
        <v/>
      </c>
      <c r="O158" s="56" t="n">
        <f aca="false">IF(J158="","",IF(AND(L158=0,K158=0),1,0))</f>
        <v>1</v>
      </c>
      <c r="P158" s="56" t="str">
        <f aca="false">IF(L158=1,J158+ROW()/10^7,"")</f>
        <v/>
      </c>
      <c r="Q158" s="57" t="n">
        <f aca="false">IF(O158=1,M158,"")</f>
        <v>0.762744562507</v>
      </c>
      <c r="R158" s="56" t="str">
        <f aca="false">IF(K158=1,ROW(),"")</f>
        <v/>
      </c>
      <c r="S158" s="56" t="str">
        <f aca="false">IF(D158="","",TRIM(D158))</f>
        <v>CONTAINER GATE PASS FEE- INC</v>
      </c>
    </row>
    <row r="159" customFormat="false" ht="15" hidden="false" customHeight="false" outlineLevel="0" collapsed="false">
      <c r="A159" s="50" t="s">
        <v>757</v>
      </c>
      <c r="B159" s="55" t="n">
        <v>45904</v>
      </c>
      <c r="C159" s="50" t="n">
        <f aca="false">IF(S159="","",IFERROR(IF(INDEX('Ledger Codes'!$C$6:$C$205,MATCH(S159,'Ledger Codes'!$B$6:$B$205,0))="","",INDEX('Ledger Codes'!$C$6:$C$205,MATCH(S159,'Ledger Codes'!$B$6:$B$205,0))),""))</f>
        <v>10049</v>
      </c>
      <c r="D159" s="50" t="s">
        <v>199</v>
      </c>
      <c r="E159" s="50" t="s">
        <v>758</v>
      </c>
      <c r="F159" s="50" t="s">
        <v>759</v>
      </c>
      <c r="G159" s="52" t="n">
        <v>0</v>
      </c>
      <c r="H159" s="52" t="n">
        <v>120</v>
      </c>
      <c r="I159" s="52" t="n">
        <f aca="false">IF(AND(G159="",H159=""),"",N(G159)-N(H159))</f>
        <v>-120</v>
      </c>
      <c r="J159" s="52" t="n">
        <f aca="false">IF(I159="","",ABS(I159))</f>
        <v>120</v>
      </c>
      <c r="K159" s="56" t="n">
        <f aca="false">IF(S159="","",0)</f>
        <v>0</v>
      </c>
      <c r="L159" s="56" t="n">
        <f aca="false">IF(J159="","",IF(AND(J159&gt;'Revenue Testing'!$E$9,K159=0),1,0))</f>
        <v>0</v>
      </c>
      <c r="M159" s="57" t="n">
        <v>0.926488547543</v>
      </c>
      <c r="N159" s="56" t="str">
        <f aca="false">IF(OR(A159="",I159=""),"",IF(COUNTIFS($A$2:$A$4500,A159,$D$2:$D$4500,D159,$I$2:$I$4500,I159)&gt;1,"Possible duplicate",""))</f>
        <v/>
      </c>
      <c r="O159" s="56" t="n">
        <f aca="false">IF(J159="","",IF(AND(L159=0,K159=0),1,0))</f>
        <v>1</v>
      </c>
      <c r="P159" s="56" t="str">
        <f aca="false">IF(L159=1,J159+ROW()/10^7,"")</f>
        <v/>
      </c>
      <c r="Q159" s="57" t="n">
        <f aca="false">IF(O159=1,M159,"")</f>
        <v>0.926488547543</v>
      </c>
      <c r="R159" s="56" t="str">
        <f aca="false">IF(K159=1,ROW(),"")</f>
        <v/>
      </c>
      <c r="S159" s="56" t="str">
        <f aca="false">IF(D159="","",TRIM(D159))</f>
        <v>CONTAINER GATE PASS FEE- INC</v>
      </c>
    </row>
    <row r="160" customFormat="false" ht="15" hidden="false" customHeight="false" outlineLevel="0" collapsed="false">
      <c r="A160" s="50" t="s">
        <v>760</v>
      </c>
      <c r="B160" s="55" t="n">
        <v>45904</v>
      </c>
      <c r="C160" s="50" t="n">
        <f aca="false">IF(S160="","",IFERROR(IF(INDEX('Ledger Codes'!$C$6:$C$205,MATCH(S160,'Ledger Codes'!$B$6:$B$205,0))="","",INDEX('Ledger Codes'!$C$6:$C$205,MATCH(S160,'Ledger Codes'!$B$6:$B$205,0))),""))</f>
        <v>10049</v>
      </c>
      <c r="D160" s="50" t="s">
        <v>199</v>
      </c>
      <c r="E160" s="50" t="s">
        <v>761</v>
      </c>
      <c r="F160" s="50" t="s">
        <v>762</v>
      </c>
      <c r="G160" s="52" t="n">
        <v>0</v>
      </c>
      <c r="H160" s="52" t="n">
        <v>120</v>
      </c>
      <c r="I160" s="52" t="n">
        <f aca="false">IF(AND(G160="",H160=""),"",N(G160)-N(H160))</f>
        <v>-120</v>
      </c>
      <c r="J160" s="52" t="n">
        <f aca="false">IF(I160="","",ABS(I160))</f>
        <v>120</v>
      </c>
      <c r="K160" s="56" t="n">
        <f aca="false">IF(S160="","",0)</f>
        <v>0</v>
      </c>
      <c r="L160" s="56" t="n">
        <f aca="false">IF(J160="","",IF(AND(J160&gt;'Revenue Testing'!$E$9,K160=0),1,0))</f>
        <v>0</v>
      </c>
      <c r="M160" s="57" t="n">
        <v>0.861931320477</v>
      </c>
      <c r="N160" s="56" t="str">
        <f aca="false">IF(OR(A160="",I160=""),"",IF(COUNTIFS($A$2:$A$4500,A160,$D$2:$D$4500,D160,$I$2:$I$4500,I160)&gt;1,"Possible duplicate",""))</f>
        <v/>
      </c>
      <c r="O160" s="56" t="n">
        <f aca="false">IF(J160="","",IF(AND(L160=0,K160=0),1,0))</f>
        <v>1</v>
      </c>
      <c r="P160" s="56" t="str">
        <f aca="false">IF(L160=1,J160+ROW()/10^7,"")</f>
        <v/>
      </c>
      <c r="Q160" s="57" t="n">
        <f aca="false">IF(O160=1,M160,"")</f>
        <v>0.861931320477</v>
      </c>
      <c r="R160" s="56" t="str">
        <f aca="false">IF(K160=1,ROW(),"")</f>
        <v/>
      </c>
      <c r="S160" s="56" t="str">
        <f aca="false">IF(D160="","",TRIM(D160))</f>
        <v>CONTAINER GATE PASS FEE- INC</v>
      </c>
    </row>
    <row r="161" customFormat="false" ht="15" hidden="false" customHeight="false" outlineLevel="0" collapsed="false">
      <c r="A161" s="50" t="s">
        <v>763</v>
      </c>
      <c r="B161" s="55" t="n">
        <v>45904</v>
      </c>
      <c r="C161" s="50" t="n">
        <f aca="false">IF(S161="","",IFERROR(IF(INDEX('Ledger Codes'!$C$6:$C$205,MATCH(S161,'Ledger Codes'!$B$6:$B$205,0))="","",INDEX('Ledger Codes'!$C$6:$C$205,MATCH(S161,'Ledger Codes'!$B$6:$B$205,0))),""))</f>
        <v>10049</v>
      </c>
      <c r="D161" s="50" t="s">
        <v>199</v>
      </c>
      <c r="E161" s="50" t="s">
        <v>764</v>
      </c>
      <c r="F161" s="50" t="s">
        <v>765</v>
      </c>
      <c r="G161" s="52" t="n">
        <v>0</v>
      </c>
      <c r="H161" s="52" t="n">
        <v>120</v>
      </c>
      <c r="I161" s="52" t="n">
        <f aca="false">IF(AND(G161="",H161=""),"",N(G161)-N(H161))</f>
        <v>-120</v>
      </c>
      <c r="J161" s="52" t="n">
        <f aca="false">IF(I161="","",ABS(I161))</f>
        <v>120</v>
      </c>
      <c r="K161" s="56" t="n">
        <f aca="false">IF(S161="","",0)</f>
        <v>0</v>
      </c>
      <c r="L161" s="56" t="n">
        <f aca="false">IF(J161="","",IF(AND(J161&gt;'Revenue Testing'!$E$9,K161=0),1,0))</f>
        <v>0</v>
      </c>
      <c r="M161" s="57" t="n">
        <v>0.442625454252</v>
      </c>
      <c r="N161" s="56" t="str">
        <f aca="false">IF(OR(A161="",I161=""),"",IF(COUNTIFS($A$2:$A$4500,A161,$D$2:$D$4500,D161,$I$2:$I$4500,I161)&gt;1,"Possible duplicate",""))</f>
        <v/>
      </c>
      <c r="O161" s="56" t="n">
        <f aca="false">IF(J161="","",IF(AND(L161=0,K161=0),1,0))</f>
        <v>1</v>
      </c>
      <c r="P161" s="56" t="str">
        <f aca="false">IF(L161=1,J161+ROW()/10^7,"")</f>
        <v/>
      </c>
      <c r="Q161" s="57" t="n">
        <f aca="false">IF(O161=1,M161,"")</f>
        <v>0.442625454252</v>
      </c>
      <c r="R161" s="56" t="str">
        <f aca="false">IF(K161=1,ROW(),"")</f>
        <v/>
      </c>
      <c r="S161" s="56" t="str">
        <f aca="false">IF(D161="","",TRIM(D161))</f>
        <v>CONTAINER GATE PASS FEE- INC</v>
      </c>
    </row>
    <row r="162" customFormat="false" ht="15" hidden="false" customHeight="false" outlineLevel="0" collapsed="false">
      <c r="A162" s="50" t="s">
        <v>766</v>
      </c>
      <c r="B162" s="55" t="n">
        <v>45904</v>
      </c>
      <c r="C162" s="50" t="n">
        <f aca="false">IF(S162="","",IFERROR(IF(INDEX('Ledger Codes'!$C$6:$C$205,MATCH(S162,'Ledger Codes'!$B$6:$B$205,0))="","",INDEX('Ledger Codes'!$C$6:$C$205,MATCH(S162,'Ledger Codes'!$B$6:$B$205,0))),""))</f>
        <v>10049</v>
      </c>
      <c r="D162" s="50" t="s">
        <v>199</v>
      </c>
      <c r="E162" s="50" t="s">
        <v>767</v>
      </c>
      <c r="F162" s="50" t="s">
        <v>768</v>
      </c>
      <c r="G162" s="52" t="n">
        <v>0</v>
      </c>
      <c r="H162" s="52" t="n">
        <v>120</v>
      </c>
      <c r="I162" s="52" t="n">
        <f aca="false">IF(AND(G162="",H162=""),"",N(G162)-N(H162))</f>
        <v>-120</v>
      </c>
      <c r="J162" s="52" t="n">
        <f aca="false">IF(I162="","",ABS(I162))</f>
        <v>120</v>
      </c>
      <c r="K162" s="56" t="n">
        <f aca="false">IF(S162="","",0)</f>
        <v>0</v>
      </c>
      <c r="L162" s="56" t="n">
        <f aca="false">IF(J162="","",IF(AND(J162&gt;'Revenue Testing'!$E$9,K162=0),1,0))</f>
        <v>0</v>
      </c>
      <c r="M162" s="57" t="n">
        <v>0.521501792266</v>
      </c>
      <c r="N162" s="56" t="str">
        <f aca="false">IF(OR(A162="",I162=""),"",IF(COUNTIFS($A$2:$A$4500,A162,$D$2:$D$4500,D162,$I$2:$I$4500,I162)&gt;1,"Possible duplicate",""))</f>
        <v/>
      </c>
      <c r="O162" s="56" t="n">
        <f aca="false">IF(J162="","",IF(AND(L162=0,K162=0),1,0))</f>
        <v>1</v>
      </c>
      <c r="P162" s="56" t="str">
        <f aca="false">IF(L162=1,J162+ROW()/10^7,"")</f>
        <v/>
      </c>
      <c r="Q162" s="57" t="n">
        <f aca="false">IF(O162=1,M162,"")</f>
        <v>0.521501792266</v>
      </c>
      <c r="R162" s="56" t="str">
        <f aca="false">IF(K162=1,ROW(),"")</f>
        <v/>
      </c>
      <c r="S162" s="56" t="str">
        <f aca="false">IF(D162="","",TRIM(D162))</f>
        <v>CONTAINER GATE PASS FEE- INC</v>
      </c>
    </row>
    <row r="163" customFormat="false" ht="15" hidden="false" customHeight="false" outlineLevel="0" collapsed="false">
      <c r="A163" s="50" t="s">
        <v>769</v>
      </c>
      <c r="B163" s="55" t="n">
        <v>45904</v>
      </c>
      <c r="C163" s="50" t="n">
        <f aca="false">IF(S163="","",IFERROR(IF(INDEX('Ledger Codes'!$C$6:$C$205,MATCH(S163,'Ledger Codes'!$B$6:$B$205,0))="","",INDEX('Ledger Codes'!$C$6:$C$205,MATCH(S163,'Ledger Codes'!$B$6:$B$205,0))),""))</f>
        <v>10049</v>
      </c>
      <c r="D163" s="50" t="s">
        <v>199</v>
      </c>
      <c r="E163" s="50" t="s">
        <v>770</v>
      </c>
      <c r="F163" s="50" t="s">
        <v>771</v>
      </c>
      <c r="G163" s="52" t="n">
        <v>0</v>
      </c>
      <c r="H163" s="52" t="n">
        <v>120</v>
      </c>
      <c r="I163" s="52" t="n">
        <f aca="false">IF(AND(G163="",H163=""),"",N(G163)-N(H163))</f>
        <v>-120</v>
      </c>
      <c r="J163" s="52" t="n">
        <f aca="false">IF(I163="","",ABS(I163))</f>
        <v>120</v>
      </c>
      <c r="K163" s="56" t="n">
        <f aca="false">IF(S163="","",0)</f>
        <v>0</v>
      </c>
      <c r="L163" s="56" t="n">
        <f aca="false">IF(J163="","",IF(AND(J163&gt;'Revenue Testing'!$E$9,K163=0),1,0))</f>
        <v>0</v>
      </c>
      <c r="M163" s="57" t="n">
        <v>0.237054422823</v>
      </c>
      <c r="N163" s="56" t="str">
        <f aca="false">IF(OR(A163="",I163=""),"",IF(COUNTIFS($A$2:$A$4500,A163,$D$2:$D$4500,D163,$I$2:$I$4500,I163)&gt;1,"Possible duplicate",""))</f>
        <v/>
      </c>
      <c r="O163" s="56" t="n">
        <f aca="false">IF(J163="","",IF(AND(L163=0,K163=0),1,0))</f>
        <v>1</v>
      </c>
      <c r="P163" s="56" t="str">
        <f aca="false">IF(L163=1,J163+ROW()/10^7,"")</f>
        <v/>
      </c>
      <c r="Q163" s="57" t="n">
        <f aca="false">IF(O163=1,M163,"")</f>
        <v>0.237054422823</v>
      </c>
      <c r="R163" s="56" t="str">
        <f aca="false">IF(K163=1,ROW(),"")</f>
        <v/>
      </c>
      <c r="S163" s="56" t="str">
        <f aca="false">IF(D163="","",TRIM(D163))</f>
        <v>CONTAINER GATE PASS FEE- INC</v>
      </c>
    </row>
    <row r="164" customFormat="false" ht="15" hidden="false" customHeight="false" outlineLevel="0" collapsed="false">
      <c r="A164" s="50" t="s">
        <v>772</v>
      </c>
      <c r="B164" s="55" t="n">
        <v>45904</v>
      </c>
      <c r="C164" s="50" t="n">
        <f aca="false">IF(S164="","",IFERROR(IF(INDEX('Ledger Codes'!$C$6:$C$205,MATCH(S164,'Ledger Codes'!$B$6:$B$205,0))="","",INDEX('Ledger Codes'!$C$6:$C$205,MATCH(S164,'Ledger Codes'!$B$6:$B$205,0))),""))</f>
        <v>10049</v>
      </c>
      <c r="D164" s="50" t="s">
        <v>199</v>
      </c>
      <c r="E164" s="50" t="s">
        <v>773</v>
      </c>
      <c r="F164" s="50" t="s">
        <v>774</v>
      </c>
      <c r="G164" s="52" t="n">
        <v>0</v>
      </c>
      <c r="H164" s="52" t="n">
        <v>120</v>
      </c>
      <c r="I164" s="52" t="n">
        <f aca="false">IF(AND(G164="",H164=""),"",N(G164)-N(H164))</f>
        <v>-120</v>
      </c>
      <c r="J164" s="52" t="n">
        <f aca="false">IF(I164="","",ABS(I164))</f>
        <v>120</v>
      </c>
      <c r="K164" s="56" t="n">
        <f aca="false">IF(S164="","",0)</f>
        <v>0</v>
      </c>
      <c r="L164" s="56" t="n">
        <f aca="false">IF(J164="","",IF(AND(J164&gt;'Revenue Testing'!$E$9,K164=0),1,0))</f>
        <v>0</v>
      </c>
      <c r="M164" s="57" t="n">
        <v>0.953447164357</v>
      </c>
      <c r="N164" s="56" t="str">
        <f aca="false">IF(OR(A164="",I164=""),"",IF(COUNTIFS($A$2:$A$4500,A164,$D$2:$D$4500,D164,$I$2:$I$4500,I164)&gt;1,"Possible duplicate",""))</f>
        <v/>
      </c>
      <c r="O164" s="56" t="n">
        <f aca="false">IF(J164="","",IF(AND(L164=0,K164=0),1,0))</f>
        <v>1</v>
      </c>
      <c r="P164" s="56" t="str">
        <f aca="false">IF(L164=1,J164+ROW()/10^7,"")</f>
        <v/>
      </c>
      <c r="Q164" s="57" t="n">
        <f aca="false">IF(O164=1,M164,"")</f>
        <v>0.953447164357</v>
      </c>
      <c r="R164" s="56" t="str">
        <f aca="false">IF(K164=1,ROW(),"")</f>
        <v/>
      </c>
      <c r="S164" s="56" t="str">
        <f aca="false">IF(D164="","",TRIM(D164))</f>
        <v>CONTAINER GATE PASS FEE- INC</v>
      </c>
    </row>
    <row r="165" customFormat="false" ht="15" hidden="false" customHeight="false" outlineLevel="0" collapsed="false">
      <c r="A165" s="50" t="s">
        <v>775</v>
      </c>
      <c r="B165" s="55" t="n">
        <v>45904</v>
      </c>
      <c r="C165" s="50" t="n">
        <f aca="false">IF(S165="","",IFERROR(IF(INDEX('Ledger Codes'!$C$6:$C$205,MATCH(S165,'Ledger Codes'!$B$6:$B$205,0))="","",INDEX('Ledger Codes'!$C$6:$C$205,MATCH(S165,'Ledger Codes'!$B$6:$B$205,0))),""))</f>
        <v>10049</v>
      </c>
      <c r="D165" s="50" t="s">
        <v>199</v>
      </c>
      <c r="E165" s="50" t="s">
        <v>776</v>
      </c>
      <c r="F165" s="50" t="s">
        <v>777</v>
      </c>
      <c r="G165" s="52" t="n">
        <v>0</v>
      </c>
      <c r="H165" s="52" t="n">
        <v>120</v>
      </c>
      <c r="I165" s="52" t="n">
        <f aca="false">IF(AND(G165="",H165=""),"",N(G165)-N(H165))</f>
        <v>-120</v>
      </c>
      <c r="J165" s="52" t="n">
        <f aca="false">IF(I165="","",ABS(I165))</f>
        <v>120</v>
      </c>
      <c r="K165" s="56" t="n">
        <f aca="false">IF(S165="","",0)</f>
        <v>0</v>
      </c>
      <c r="L165" s="56" t="n">
        <f aca="false">IF(J165="","",IF(AND(J165&gt;'Revenue Testing'!$E$9,K165=0),1,0))</f>
        <v>0</v>
      </c>
      <c r="M165" s="57" t="n">
        <v>0.980194268291</v>
      </c>
      <c r="N165" s="56" t="str">
        <f aca="false">IF(OR(A165="",I165=""),"",IF(COUNTIFS($A$2:$A$4500,A165,$D$2:$D$4500,D165,$I$2:$I$4500,I165)&gt;1,"Possible duplicate",""))</f>
        <v/>
      </c>
      <c r="O165" s="56" t="n">
        <f aca="false">IF(J165="","",IF(AND(L165=0,K165=0),1,0))</f>
        <v>1</v>
      </c>
      <c r="P165" s="56" t="str">
        <f aca="false">IF(L165=1,J165+ROW()/10^7,"")</f>
        <v/>
      </c>
      <c r="Q165" s="57" t="n">
        <f aca="false">IF(O165=1,M165,"")</f>
        <v>0.980194268291</v>
      </c>
      <c r="R165" s="56" t="str">
        <f aca="false">IF(K165=1,ROW(),"")</f>
        <v/>
      </c>
      <c r="S165" s="56" t="str">
        <f aca="false">IF(D165="","",TRIM(D165))</f>
        <v>CONTAINER GATE PASS FEE- INC</v>
      </c>
    </row>
    <row r="166" customFormat="false" ht="15" hidden="false" customHeight="false" outlineLevel="0" collapsed="false">
      <c r="A166" s="50" t="s">
        <v>778</v>
      </c>
      <c r="B166" s="55" t="n">
        <v>45904</v>
      </c>
      <c r="C166" s="50" t="n">
        <f aca="false">IF(S166="","",IFERROR(IF(INDEX('Ledger Codes'!$C$6:$C$205,MATCH(S166,'Ledger Codes'!$B$6:$B$205,0))="","",INDEX('Ledger Codes'!$C$6:$C$205,MATCH(S166,'Ledger Codes'!$B$6:$B$205,0))),""))</f>
        <v>10049</v>
      </c>
      <c r="D166" s="50" t="s">
        <v>199</v>
      </c>
      <c r="E166" s="50" t="s">
        <v>779</v>
      </c>
      <c r="F166" s="50" t="s">
        <v>780</v>
      </c>
      <c r="G166" s="52" t="n">
        <v>0</v>
      </c>
      <c r="H166" s="52" t="n">
        <v>120</v>
      </c>
      <c r="I166" s="52" t="n">
        <f aca="false">IF(AND(G166="",H166=""),"",N(G166)-N(H166))</f>
        <v>-120</v>
      </c>
      <c r="J166" s="52" t="n">
        <f aca="false">IF(I166="","",ABS(I166))</f>
        <v>120</v>
      </c>
      <c r="K166" s="56" t="n">
        <f aca="false">IF(S166="","",0)</f>
        <v>0</v>
      </c>
      <c r="L166" s="56" t="n">
        <f aca="false">IF(J166="","",IF(AND(J166&gt;'Revenue Testing'!$E$9,K166=0),1,0))</f>
        <v>0</v>
      </c>
      <c r="M166" s="57" t="n">
        <v>0.856937458487</v>
      </c>
      <c r="N166" s="56" t="str">
        <f aca="false">IF(OR(A166="",I166=""),"",IF(COUNTIFS($A$2:$A$4500,A166,$D$2:$D$4500,D166,$I$2:$I$4500,I166)&gt;1,"Possible duplicate",""))</f>
        <v/>
      </c>
      <c r="O166" s="56" t="n">
        <f aca="false">IF(J166="","",IF(AND(L166=0,K166=0),1,0))</f>
        <v>1</v>
      </c>
      <c r="P166" s="56" t="str">
        <f aca="false">IF(L166=1,J166+ROW()/10^7,"")</f>
        <v/>
      </c>
      <c r="Q166" s="57" t="n">
        <f aca="false">IF(O166=1,M166,"")</f>
        <v>0.856937458487</v>
      </c>
      <c r="R166" s="56" t="str">
        <f aca="false">IF(K166=1,ROW(),"")</f>
        <v/>
      </c>
      <c r="S166" s="56" t="str">
        <f aca="false">IF(D166="","",TRIM(D166))</f>
        <v>CONTAINER GATE PASS FEE- INC</v>
      </c>
    </row>
    <row r="167" customFormat="false" ht="15" hidden="false" customHeight="false" outlineLevel="0" collapsed="false">
      <c r="A167" s="50" t="s">
        <v>781</v>
      </c>
      <c r="B167" s="55" t="n">
        <v>45904</v>
      </c>
      <c r="C167" s="50" t="n">
        <f aca="false">IF(S167="","",IFERROR(IF(INDEX('Ledger Codes'!$C$6:$C$205,MATCH(S167,'Ledger Codes'!$B$6:$B$205,0))="","",INDEX('Ledger Codes'!$C$6:$C$205,MATCH(S167,'Ledger Codes'!$B$6:$B$205,0))),""))</f>
        <v>10049</v>
      </c>
      <c r="D167" s="50" t="s">
        <v>199</v>
      </c>
      <c r="E167" s="50" t="s">
        <v>782</v>
      </c>
      <c r="F167" s="50" t="s">
        <v>783</v>
      </c>
      <c r="G167" s="52" t="n">
        <v>0</v>
      </c>
      <c r="H167" s="52" t="n">
        <v>120</v>
      </c>
      <c r="I167" s="52" t="n">
        <f aca="false">IF(AND(G167="",H167=""),"",N(G167)-N(H167))</f>
        <v>-120</v>
      </c>
      <c r="J167" s="52" t="n">
        <f aca="false">IF(I167="","",ABS(I167))</f>
        <v>120</v>
      </c>
      <c r="K167" s="56" t="n">
        <f aca="false">IF(S167="","",0)</f>
        <v>0</v>
      </c>
      <c r="L167" s="56" t="n">
        <f aca="false">IF(J167="","",IF(AND(J167&gt;'Revenue Testing'!$E$9,K167=0),1,0))</f>
        <v>0</v>
      </c>
      <c r="M167" s="57" t="n">
        <v>0.279813450527</v>
      </c>
      <c r="N167" s="56" t="str">
        <f aca="false">IF(OR(A167="",I167=""),"",IF(COUNTIFS($A$2:$A$4500,A167,$D$2:$D$4500,D167,$I$2:$I$4500,I167)&gt;1,"Possible duplicate",""))</f>
        <v/>
      </c>
      <c r="O167" s="56" t="n">
        <f aca="false">IF(J167="","",IF(AND(L167=0,K167=0),1,0))</f>
        <v>1</v>
      </c>
      <c r="P167" s="56" t="str">
        <f aca="false">IF(L167=1,J167+ROW()/10^7,"")</f>
        <v/>
      </c>
      <c r="Q167" s="57" t="n">
        <f aca="false">IF(O167=1,M167,"")</f>
        <v>0.279813450527</v>
      </c>
      <c r="R167" s="56" t="str">
        <f aca="false">IF(K167=1,ROW(),"")</f>
        <v/>
      </c>
      <c r="S167" s="56" t="str">
        <f aca="false">IF(D167="","",TRIM(D167))</f>
        <v>CONTAINER GATE PASS FEE- INC</v>
      </c>
    </row>
    <row r="168" customFormat="false" ht="15" hidden="false" customHeight="false" outlineLevel="0" collapsed="false">
      <c r="A168" s="50" t="s">
        <v>784</v>
      </c>
      <c r="B168" s="55" t="n">
        <v>45904</v>
      </c>
      <c r="C168" s="50" t="n">
        <f aca="false">IF(S168="","",IFERROR(IF(INDEX('Ledger Codes'!$C$6:$C$205,MATCH(S168,'Ledger Codes'!$B$6:$B$205,0))="","",INDEX('Ledger Codes'!$C$6:$C$205,MATCH(S168,'Ledger Codes'!$B$6:$B$205,0))),""))</f>
        <v>10049</v>
      </c>
      <c r="D168" s="50" t="s">
        <v>199</v>
      </c>
      <c r="E168" s="50" t="s">
        <v>785</v>
      </c>
      <c r="F168" s="50" t="s">
        <v>786</v>
      </c>
      <c r="G168" s="52" t="n">
        <v>0</v>
      </c>
      <c r="H168" s="52" t="n">
        <v>120</v>
      </c>
      <c r="I168" s="52" t="n">
        <f aca="false">IF(AND(G168="",H168=""),"",N(G168)-N(H168))</f>
        <v>-120</v>
      </c>
      <c r="J168" s="52" t="n">
        <f aca="false">IF(I168="","",ABS(I168))</f>
        <v>120</v>
      </c>
      <c r="K168" s="56" t="n">
        <f aca="false">IF(S168="","",0)</f>
        <v>0</v>
      </c>
      <c r="L168" s="56" t="n">
        <f aca="false">IF(J168="","",IF(AND(J168&gt;'Revenue Testing'!$E$9,K168=0),1,0))</f>
        <v>0</v>
      </c>
      <c r="M168" s="57" t="n">
        <v>0.282434343575</v>
      </c>
      <c r="N168" s="56" t="str">
        <f aca="false">IF(OR(A168="",I168=""),"",IF(COUNTIFS($A$2:$A$4500,A168,$D$2:$D$4500,D168,$I$2:$I$4500,I168)&gt;1,"Possible duplicate",""))</f>
        <v/>
      </c>
      <c r="O168" s="56" t="n">
        <f aca="false">IF(J168="","",IF(AND(L168=0,K168=0),1,0))</f>
        <v>1</v>
      </c>
      <c r="P168" s="56" t="str">
        <f aca="false">IF(L168=1,J168+ROW()/10^7,"")</f>
        <v/>
      </c>
      <c r="Q168" s="57" t="n">
        <f aca="false">IF(O168=1,M168,"")</f>
        <v>0.282434343575</v>
      </c>
      <c r="R168" s="56" t="str">
        <f aca="false">IF(K168=1,ROW(),"")</f>
        <v/>
      </c>
      <c r="S168" s="56" t="str">
        <f aca="false">IF(D168="","",TRIM(D168))</f>
        <v>CONTAINER GATE PASS FEE- INC</v>
      </c>
    </row>
    <row r="169" customFormat="false" ht="15" hidden="false" customHeight="false" outlineLevel="0" collapsed="false">
      <c r="A169" s="50" t="s">
        <v>787</v>
      </c>
      <c r="B169" s="55" t="n">
        <v>45904</v>
      </c>
      <c r="C169" s="50" t="n">
        <f aca="false">IF(S169="","",IFERROR(IF(INDEX('Ledger Codes'!$C$6:$C$205,MATCH(S169,'Ledger Codes'!$B$6:$B$205,0))="","",INDEX('Ledger Codes'!$C$6:$C$205,MATCH(S169,'Ledger Codes'!$B$6:$B$205,0))),""))</f>
        <v>10049</v>
      </c>
      <c r="D169" s="50" t="s">
        <v>199</v>
      </c>
      <c r="E169" s="50" t="s">
        <v>788</v>
      </c>
      <c r="F169" s="50" t="s">
        <v>789</v>
      </c>
      <c r="G169" s="52" t="n">
        <v>0</v>
      </c>
      <c r="H169" s="52" t="n">
        <v>120</v>
      </c>
      <c r="I169" s="52" t="n">
        <f aca="false">IF(AND(G169="",H169=""),"",N(G169)-N(H169))</f>
        <v>-120</v>
      </c>
      <c r="J169" s="52" t="n">
        <f aca="false">IF(I169="","",ABS(I169))</f>
        <v>120</v>
      </c>
      <c r="K169" s="56" t="n">
        <f aca="false">IF(S169="","",0)</f>
        <v>0</v>
      </c>
      <c r="L169" s="56" t="n">
        <f aca="false">IF(J169="","",IF(AND(J169&gt;'Revenue Testing'!$E$9,K169=0),1,0))</f>
        <v>0</v>
      </c>
      <c r="M169" s="57" t="n">
        <v>0.716986391781</v>
      </c>
      <c r="N169" s="56" t="str">
        <f aca="false">IF(OR(A169="",I169=""),"",IF(COUNTIFS($A$2:$A$4500,A169,$D$2:$D$4500,D169,$I$2:$I$4500,I169)&gt;1,"Possible duplicate",""))</f>
        <v/>
      </c>
      <c r="O169" s="56" t="n">
        <f aca="false">IF(J169="","",IF(AND(L169=0,K169=0),1,0))</f>
        <v>1</v>
      </c>
      <c r="P169" s="56" t="str">
        <f aca="false">IF(L169=1,J169+ROW()/10^7,"")</f>
        <v/>
      </c>
      <c r="Q169" s="57" t="n">
        <f aca="false">IF(O169=1,M169,"")</f>
        <v>0.716986391781</v>
      </c>
      <c r="R169" s="56" t="str">
        <f aca="false">IF(K169=1,ROW(),"")</f>
        <v/>
      </c>
      <c r="S169" s="56" t="str">
        <f aca="false">IF(D169="","",TRIM(D169))</f>
        <v>CONTAINER GATE PASS FEE- INC</v>
      </c>
    </row>
    <row r="170" customFormat="false" ht="15" hidden="false" customHeight="false" outlineLevel="0" collapsed="false">
      <c r="A170" s="50" t="s">
        <v>790</v>
      </c>
      <c r="B170" s="55" t="n">
        <v>45904</v>
      </c>
      <c r="C170" s="50" t="n">
        <f aca="false">IF(S170="","",IFERROR(IF(INDEX('Ledger Codes'!$C$6:$C$205,MATCH(S170,'Ledger Codes'!$B$6:$B$205,0))="","",INDEX('Ledger Codes'!$C$6:$C$205,MATCH(S170,'Ledger Codes'!$B$6:$B$205,0))),""))</f>
        <v>10049</v>
      </c>
      <c r="D170" s="50" t="s">
        <v>199</v>
      </c>
      <c r="E170" s="50" t="s">
        <v>791</v>
      </c>
      <c r="F170" s="50" t="s">
        <v>792</v>
      </c>
      <c r="G170" s="52" t="n">
        <v>0</v>
      </c>
      <c r="H170" s="52" t="n">
        <v>120</v>
      </c>
      <c r="I170" s="52" t="n">
        <f aca="false">IF(AND(G170="",H170=""),"",N(G170)-N(H170))</f>
        <v>-120</v>
      </c>
      <c r="J170" s="52" t="n">
        <f aca="false">IF(I170="","",ABS(I170))</f>
        <v>120</v>
      </c>
      <c r="K170" s="56" t="n">
        <f aca="false">IF(S170="","",0)</f>
        <v>0</v>
      </c>
      <c r="L170" s="56" t="n">
        <f aca="false">IF(J170="","",IF(AND(J170&gt;'Revenue Testing'!$E$9,K170=0),1,0))</f>
        <v>0</v>
      </c>
      <c r="M170" s="57" t="n">
        <v>0.006708135983</v>
      </c>
      <c r="N170" s="56" t="str">
        <f aca="false">IF(OR(A170="",I170=""),"",IF(COUNTIFS($A$2:$A$4500,A170,$D$2:$D$4500,D170,$I$2:$I$4500,I170)&gt;1,"Possible duplicate",""))</f>
        <v/>
      </c>
      <c r="O170" s="56" t="n">
        <f aca="false">IF(J170="","",IF(AND(L170=0,K170=0),1,0))</f>
        <v>1</v>
      </c>
      <c r="P170" s="56" t="str">
        <f aca="false">IF(L170=1,J170+ROW()/10^7,"")</f>
        <v/>
      </c>
      <c r="Q170" s="57" t="n">
        <f aca="false">IF(O170=1,M170,"")</f>
        <v>0.006708135983</v>
      </c>
      <c r="R170" s="56" t="str">
        <f aca="false">IF(K170=1,ROW(),"")</f>
        <v/>
      </c>
      <c r="S170" s="56" t="str">
        <f aca="false">IF(D170="","",TRIM(D170))</f>
        <v>CONTAINER GATE PASS FEE- INC</v>
      </c>
    </row>
    <row r="171" customFormat="false" ht="15" hidden="false" customHeight="false" outlineLevel="0" collapsed="false">
      <c r="A171" s="50" t="s">
        <v>793</v>
      </c>
      <c r="B171" s="55" t="n">
        <v>45904</v>
      </c>
      <c r="C171" s="50" t="n">
        <f aca="false">IF(S171="","",IFERROR(IF(INDEX('Ledger Codes'!$C$6:$C$205,MATCH(S171,'Ledger Codes'!$B$6:$B$205,0))="","",INDEX('Ledger Codes'!$C$6:$C$205,MATCH(S171,'Ledger Codes'!$B$6:$B$205,0))),""))</f>
        <v>10049</v>
      </c>
      <c r="D171" s="50" t="s">
        <v>199</v>
      </c>
      <c r="E171" s="50" t="s">
        <v>794</v>
      </c>
      <c r="F171" s="50" t="s">
        <v>795</v>
      </c>
      <c r="G171" s="52" t="n">
        <v>0</v>
      </c>
      <c r="H171" s="52" t="n">
        <v>240</v>
      </c>
      <c r="I171" s="52" t="n">
        <f aca="false">IF(AND(G171="",H171=""),"",N(G171)-N(H171))</f>
        <v>-240</v>
      </c>
      <c r="J171" s="52" t="n">
        <f aca="false">IF(I171="","",ABS(I171))</f>
        <v>240</v>
      </c>
      <c r="K171" s="56" t="n">
        <f aca="false">IF(S171="","",0)</f>
        <v>0</v>
      </c>
      <c r="L171" s="56" t="n">
        <f aca="false">IF(J171="","",IF(AND(J171&gt;'Revenue Testing'!$E$9,K171=0),1,0))</f>
        <v>0</v>
      </c>
      <c r="M171" s="57" t="n">
        <v>0.827638490564</v>
      </c>
      <c r="N171" s="56" t="str">
        <f aca="false">IF(OR(A171="",I171=""),"",IF(COUNTIFS($A$2:$A$4500,A171,$D$2:$D$4500,D171,$I$2:$I$4500,I171)&gt;1,"Possible duplicate",""))</f>
        <v/>
      </c>
      <c r="O171" s="56" t="n">
        <f aca="false">IF(J171="","",IF(AND(L171=0,K171=0),1,0))</f>
        <v>1</v>
      </c>
      <c r="P171" s="56" t="str">
        <f aca="false">IF(L171=1,J171+ROW()/10^7,"")</f>
        <v/>
      </c>
      <c r="Q171" s="57" t="n">
        <f aca="false">IF(O171=1,M171,"")</f>
        <v>0.827638490564</v>
      </c>
      <c r="R171" s="56" t="str">
        <f aca="false">IF(K171=1,ROW(),"")</f>
        <v/>
      </c>
      <c r="S171" s="56" t="str">
        <f aca="false">IF(D171="","",TRIM(D171))</f>
        <v>CONTAINER GATE PASS FEE- INC</v>
      </c>
    </row>
    <row r="172" customFormat="false" ht="15" hidden="false" customHeight="false" outlineLevel="0" collapsed="false">
      <c r="A172" s="50" t="s">
        <v>796</v>
      </c>
      <c r="B172" s="55" t="n">
        <v>45904</v>
      </c>
      <c r="C172" s="50" t="n">
        <f aca="false">IF(S172="","",IFERROR(IF(INDEX('Ledger Codes'!$C$6:$C$205,MATCH(S172,'Ledger Codes'!$B$6:$B$205,0))="","",INDEX('Ledger Codes'!$C$6:$C$205,MATCH(S172,'Ledger Codes'!$B$6:$B$205,0))),""))</f>
        <v>10049</v>
      </c>
      <c r="D172" s="50" t="s">
        <v>199</v>
      </c>
      <c r="E172" s="50" t="s">
        <v>797</v>
      </c>
      <c r="F172" s="50" t="s">
        <v>798</v>
      </c>
      <c r="G172" s="52" t="n">
        <v>0</v>
      </c>
      <c r="H172" s="52" t="n">
        <v>120</v>
      </c>
      <c r="I172" s="52" t="n">
        <f aca="false">IF(AND(G172="",H172=""),"",N(G172)-N(H172))</f>
        <v>-120</v>
      </c>
      <c r="J172" s="52" t="n">
        <f aca="false">IF(I172="","",ABS(I172))</f>
        <v>120</v>
      </c>
      <c r="K172" s="56" t="n">
        <f aca="false">IF(S172="","",0)</f>
        <v>0</v>
      </c>
      <c r="L172" s="56" t="n">
        <f aca="false">IF(J172="","",IF(AND(J172&gt;'Revenue Testing'!$E$9,K172=0),1,0))</f>
        <v>0</v>
      </c>
      <c r="M172" s="57" t="n">
        <v>0.527584162045</v>
      </c>
      <c r="N172" s="56" t="str">
        <f aca="false">IF(OR(A172="",I172=""),"",IF(COUNTIFS($A$2:$A$4500,A172,$D$2:$D$4500,D172,$I$2:$I$4500,I172)&gt;1,"Possible duplicate",""))</f>
        <v/>
      </c>
      <c r="O172" s="56" t="n">
        <f aca="false">IF(J172="","",IF(AND(L172=0,K172=0),1,0))</f>
        <v>1</v>
      </c>
      <c r="P172" s="56" t="str">
        <f aca="false">IF(L172=1,J172+ROW()/10^7,"")</f>
        <v/>
      </c>
      <c r="Q172" s="57" t="n">
        <f aca="false">IF(O172=1,M172,"")</f>
        <v>0.527584162045</v>
      </c>
      <c r="R172" s="56" t="str">
        <f aca="false">IF(K172=1,ROW(),"")</f>
        <v/>
      </c>
      <c r="S172" s="56" t="str">
        <f aca="false">IF(D172="","",TRIM(D172))</f>
        <v>CONTAINER GATE PASS FEE- INC</v>
      </c>
    </row>
    <row r="173" customFormat="false" ht="15" hidden="false" customHeight="false" outlineLevel="0" collapsed="false">
      <c r="A173" s="50" t="s">
        <v>799</v>
      </c>
      <c r="B173" s="55" t="n">
        <v>45904</v>
      </c>
      <c r="C173" s="50" t="n">
        <f aca="false">IF(S173="","",IFERROR(IF(INDEX('Ledger Codes'!$C$6:$C$205,MATCH(S173,'Ledger Codes'!$B$6:$B$205,0))="","",INDEX('Ledger Codes'!$C$6:$C$205,MATCH(S173,'Ledger Codes'!$B$6:$B$205,0))),""))</f>
        <v>10049</v>
      </c>
      <c r="D173" s="50" t="s">
        <v>199</v>
      </c>
      <c r="E173" s="50" t="s">
        <v>800</v>
      </c>
      <c r="F173" s="50" t="s">
        <v>801</v>
      </c>
      <c r="G173" s="52" t="n">
        <v>0</v>
      </c>
      <c r="H173" s="52" t="n">
        <v>120</v>
      </c>
      <c r="I173" s="52" t="n">
        <f aca="false">IF(AND(G173="",H173=""),"",N(G173)-N(H173))</f>
        <v>-120</v>
      </c>
      <c r="J173" s="52" t="n">
        <f aca="false">IF(I173="","",ABS(I173))</f>
        <v>120</v>
      </c>
      <c r="K173" s="56" t="n">
        <f aca="false">IF(S173="","",0)</f>
        <v>0</v>
      </c>
      <c r="L173" s="56" t="n">
        <f aca="false">IF(J173="","",IF(AND(J173&gt;'Revenue Testing'!$E$9,K173=0),1,0))</f>
        <v>0</v>
      </c>
      <c r="M173" s="57" t="n">
        <v>0.950243845989</v>
      </c>
      <c r="N173" s="56" t="str">
        <f aca="false">IF(OR(A173="",I173=""),"",IF(COUNTIFS($A$2:$A$4500,A173,$D$2:$D$4500,D173,$I$2:$I$4500,I173)&gt;1,"Possible duplicate",""))</f>
        <v/>
      </c>
      <c r="O173" s="56" t="n">
        <f aca="false">IF(J173="","",IF(AND(L173=0,K173=0),1,0))</f>
        <v>1</v>
      </c>
      <c r="P173" s="56" t="str">
        <f aca="false">IF(L173=1,J173+ROW()/10^7,"")</f>
        <v/>
      </c>
      <c r="Q173" s="57" t="n">
        <f aca="false">IF(O173=1,M173,"")</f>
        <v>0.950243845989</v>
      </c>
      <c r="R173" s="56" t="str">
        <f aca="false">IF(K173=1,ROW(),"")</f>
        <v/>
      </c>
      <c r="S173" s="56" t="str">
        <f aca="false">IF(D173="","",TRIM(D173))</f>
        <v>CONTAINER GATE PASS FEE- INC</v>
      </c>
    </row>
    <row r="174" customFormat="false" ht="15" hidden="false" customHeight="false" outlineLevel="0" collapsed="false">
      <c r="A174" s="50" t="s">
        <v>802</v>
      </c>
      <c r="B174" s="55" t="n">
        <v>45904</v>
      </c>
      <c r="C174" s="50" t="n">
        <f aca="false">IF(S174="","",IFERROR(IF(INDEX('Ledger Codes'!$C$6:$C$205,MATCH(S174,'Ledger Codes'!$B$6:$B$205,0))="","",INDEX('Ledger Codes'!$C$6:$C$205,MATCH(S174,'Ledger Codes'!$B$6:$B$205,0))),""))</f>
        <v>10049</v>
      </c>
      <c r="D174" s="50" t="s">
        <v>199</v>
      </c>
      <c r="E174" s="50" t="s">
        <v>803</v>
      </c>
      <c r="F174" s="50" t="s">
        <v>804</v>
      </c>
      <c r="G174" s="52" t="n">
        <v>0</v>
      </c>
      <c r="H174" s="52" t="n">
        <v>120</v>
      </c>
      <c r="I174" s="52" t="n">
        <f aca="false">IF(AND(G174="",H174=""),"",N(G174)-N(H174))</f>
        <v>-120</v>
      </c>
      <c r="J174" s="52" t="n">
        <f aca="false">IF(I174="","",ABS(I174))</f>
        <v>120</v>
      </c>
      <c r="K174" s="56" t="n">
        <f aca="false">IF(S174="","",0)</f>
        <v>0</v>
      </c>
      <c r="L174" s="56" t="n">
        <f aca="false">IF(J174="","",IF(AND(J174&gt;'Revenue Testing'!$E$9,K174=0),1,0))</f>
        <v>0</v>
      </c>
      <c r="M174" s="57" t="n">
        <v>0.29534428315</v>
      </c>
      <c r="N174" s="56" t="str">
        <f aca="false">IF(OR(A174="",I174=""),"",IF(COUNTIFS($A$2:$A$4500,A174,$D$2:$D$4500,D174,$I$2:$I$4500,I174)&gt;1,"Possible duplicate",""))</f>
        <v/>
      </c>
      <c r="O174" s="56" t="n">
        <f aca="false">IF(J174="","",IF(AND(L174=0,K174=0),1,0))</f>
        <v>1</v>
      </c>
      <c r="P174" s="56" t="str">
        <f aca="false">IF(L174=1,J174+ROW()/10^7,"")</f>
        <v/>
      </c>
      <c r="Q174" s="57" t="n">
        <f aca="false">IF(O174=1,M174,"")</f>
        <v>0.29534428315</v>
      </c>
      <c r="R174" s="56" t="str">
        <f aca="false">IF(K174=1,ROW(),"")</f>
        <v/>
      </c>
      <c r="S174" s="56" t="str">
        <f aca="false">IF(D174="","",TRIM(D174))</f>
        <v>CONTAINER GATE PASS FEE- INC</v>
      </c>
    </row>
    <row r="175" customFormat="false" ht="15" hidden="false" customHeight="false" outlineLevel="0" collapsed="false">
      <c r="A175" s="50" t="s">
        <v>805</v>
      </c>
      <c r="B175" s="55" t="n">
        <v>45904</v>
      </c>
      <c r="C175" s="50" t="n">
        <f aca="false">IF(S175="","",IFERROR(IF(INDEX('Ledger Codes'!$C$6:$C$205,MATCH(S175,'Ledger Codes'!$B$6:$B$205,0))="","",INDEX('Ledger Codes'!$C$6:$C$205,MATCH(S175,'Ledger Codes'!$B$6:$B$205,0))),""))</f>
        <v>10049</v>
      </c>
      <c r="D175" s="50" t="s">
        <v>199</v>
      </c>
      <c r="E175" s="50" t="s">
        <v>806</v>
      </c>
      <c r="F175" s="50" t="s">
        <v>807</v>
      </c>
      <c r="G175" s="52" t="n">
        <v>0</v>
      </c>
      <c r="H175" s="52" t="n">
        <v>120</v>
      </c>
      <c r="I175" s="52" t="n">
        <f aca="false">IF(AND(G175="",H175=""),"",N(G175)-N(H175))</f>
        <v>-120</v>
      </c>
      <c r="J175" s="52" t="n">
        <f aca="false">IF(I175="","",ABS(I175))</f>
        <v>120</v>
      </c>
      <c r="K175" s="56" t="n">
        <f aca="false">IF(S175="","",0)</f>
        <v>0</v>
      </c>
      <c r="L175" s="56" t="n">
        <f aca="false">IF(J175="","",IF(AND(J175&gt;'Revenue Testing'!$E$9,K175=0),1,0))</f>
        <v>0</v>
      </c>
      <c r="M175" s="57" t="n">
        <v>0.483133444398</v>
      </c>
      <c r="N175" s="56" t="str">
        <f aca="false">IF(OR(A175="",I175=""),"",IF(COUNTIFS($A$2:$A$4500,A175,$D$2:$D$4500,D175,$I$2:$I$4500,I175)&gt;1,"Possible duplicate",""))</f>
        <v/>
      </c>
      <c r="O175" s="56" t="n">
        <f aca="false">IF(J175="","",IF(AND(L175=0,K175=0),1,0))</f>
        <v>1</v>
      </c>
      <c r="P175" s="56" t="str">
        <f aca="false">IF(L175=1,J175+ROW()/10^7,"")</f>
        <v/>
      </c>
      <c r="Q175" s="57" t="n">
        <f aca="false">IF(O175=1,M175,"")</f>
        <v>0.483133444398</v>
      </c>
      <c r="R175" s="56" t="str">
        <f aca="false">IF(K175=1,ROW(),"")</f>
        <v/>
      </c>
      <c r="S175" s="56" t="str">
        <f aca="false">IF(D175="","",TRIM(D175))</f>
        <v>CONTAINER GATE PASS FEE- INC</v>
      </c>
    </row>
    <row r="176" customFormat="false" ht="15" hidden="false" customHeight="false" outlineLevel="0" collapsed="false">
      <c r="A176" s="50" t="s">
        <v>808</v>
      </c>
      <c r="B176" s="55" t="n">
        <v>45904</v>
      </c>
      <c r="C176" s="50" t="n">
        <f aca="false">IF(S176="","",IFERROR(IF(INDEX('Ledger Codes'!$C$6:$C$205,MATCH(S176,'Ledger Codes'!$B$6:$B$205,0))="","",INDEX('Ledger Codes'!$C$6:$C$205,MATCH(S176,'Ledger Codes'!$B$6:$B$205,0))),""))</f>
        <v>10049</v>
      </c>
      <c r="D176" s="50" t="s">
        <v>199</v>
      </c>
      <c r="E176" s="50" t="s">
        <v>809</v>
      </c>
      <c r="F176" s="50" t="s">
        <v>810</v>
      </c>
      <c r="G176" s="52" t="n">
        <v>0</v>
      </c>
      <c r="H176" s="52" t="n">
        <v>240</v>
      </c>
      <c r="I176" s="52" t="n">
        <f aca="false">IF(AND(G176="",H176=""),"",N(G176)-N(H176))</f>
        <v>-240</v>
      </c>
      <c r="J176" s="52" t="n">
        <f aca="false">IF(I176="","",ABS(I176))</f>
        <v>240</v>
      </c>
      <c r="K176" s="56" t="n">
        <f aca="false">IF(S176="","",0)</f>
        <v>0</v>
      </c>
      <c r="L176" s="56" t="n">
        <f aca="false">IF(J176="","",IF(AND(J176&gt;'Revenue Testing'!$E$9,K176=0),1,0))</f>
        <v>0</v>
      </c>
      <c r="M176" s="57" t="n">
        <v>0.445997313782</v>
      </c>
      <c r="N176" s="56" t="str">
        <f aca="false">IF(OR(A176="",I176=""),"",IF(COUNTIFS($A$2:$A$4500,A176,$D$2:$D$4500,D176,$I$2:$I$4500,I176)&gt;1,"Possible duplicate",""))</f>
        <v/>
      </c>
      <c r="O176" s="56" t="n">
        <f aca="false">IF(J176="","",IF(AND(L176=0,K176=0),1,0))</f>
        <v>1</v>
      </c>
      <c r="P176" s="56" t="str">
        <f aca="false">IF(L176=1,J176+ROW()/10^7,"")</f>
        <v/>
      </c>
      <c r="Q176" s="57" t="n">
        <f aca="false">IF(O176=1,M176,"")</f>
        <v>0.445997313782</v>
      </c>
      <c r="R176" s="56" t="str">
        <f aca="false">IF(K176=1,ROW(),"")</f>
        <v/>
      </c>
      <c r="S176" s="56" t="str">
        <f aca="false">IF(D176="","",TRIM(D176))</f>
        <v>CONTAINER GATE PASS FEE- INC</v>
      </c>
    </row>
    <row r="177" customFormat="false" ht="15" hidden="false" customHeight="false" outlineLevel="0" collapsed="false">
      <c r="A177" s="50" t="s">
        <v>811</v>
      </c>
      <c r="B177" s="55" t="n">
        <v>45904</v>
      </c>
      <c r="C177" s="50" t="n">
        <f aca="false">IF(S177="","",IFERROR(IF(INDEX('Ledger Codes'!$C$6:$C$205,MATCH(S177,'Ledger Codes'!$B$6:$B$205,0))="","",INDEX('Ledger Codes'!$C$6:$C$205,MATCH(S177,'Ledger Codes'!$B$6:$B$205,0))),""))</f>
        <v>10049</v>
      </c>
      <c r="D177" s="50" t="s">
        <v>199</v>
      </c>
      <c r="E177" s="50" t="s">
        <v>812</v>
      </c>
      <c r="F177" s="50" t="s">
        <v>813</v>
      </c>
      <c r="G177" s="52" t="n">
        <v>0</v>
      </c>
      <c r="H177" s="52" t="n">
        <v>120</v>
      </c>
      <c r="I177" s="52" t="n">
        <f aca="false">IF(AND(G177="",H177=""),"",N(G177)-N(H177))</f>
        <v>-120</v>
      </c>
      <c r="J177" s="52" t="n">
        <f aca="false">IF(I177="","",ABS(I177))</f>
        <v>120</v>
      </c>
      <c r="K177" s="56" t="n">
        <f aca="false">IF(S177="","",0)</f>
        <v>0</v>
      </c>
      <c r="L177" s="56" t="n">
        <f aca="false">IF(J177="","",IF(AND(J177&gt;'Revenue Testing'!$E$9,K177=0),1,0))</f>
        <v>0</v>
      </c>
      <c r="M177" s="57" t="n">
        <v>0.717525231123</v>
      </c>
      <c r="N177" s="56" t="str">
        <f aca="false">IF(OR(A177="",I177=""),"",IF(COUNTIFS($A$2:$A$4500,A177,$D$2:$D$4500,D177,$I$2:$I$4500,I177)&gt;1,"Possible duplicate",""))</f>
        <v/>
      </c>
      <c r="O177" s="56" t="n">
        <f aca="false">IF(J177="","",IF(AND(L177=0,K177=0),1,0))</f>
        <v>1</v>
      </c>
      <c r="P177" s="56" t="str">
        <f aca="false">IF(L177=1,J177+ROW()/10^7,"")</f>
        <v/>
      </c>
      <c r="Q177" s="57" t="n">
        <f aca="false">IF(O177=1,M177,"")</f>
        <v>0.717525231123</v>
      </c>
      <c r="R177" s="56" t="str">
        <f aca="false">IF(K177=1,ROW(),"")</f>
        <v/>
      </c>
      <c r="S177" s="56" t="str">
        <f aca="false">IF(D177="","",TRIM(D177))</f>
        <v>CONTAINER GATE PASS FEE- INC</v>
      </c>
    </row>
    <row r="178" customFormat="false" ht="15" hidden="false" customHeight="false" outlineLevel="0" collapsed="false">
      <c r="A178" s="50" t="s">
        <v>814</v>
      </c>
      <c r="B178" s="55" t="n">
        <v>45904</v>
      </c>
      <c r="C178" s="50" t="n">
        <f aca="false">IF(S178="","",IFERROR(IF(INDEX('Ledger Codes'!$C$6:$C$205,MATCH(S178,'Ledger Codes'!$B$6:$B$205,0))="","",INDEX('Ledger Codes'!$C$6:$C$205,MATCH(S178,'Ledger Codes'!$B$6:$B$205,0))),""))</f>
        <v>10049</v>
      </c>
      <c r="D178" s="50" t="s">
        <v>199</v>
      </c>
      <c r="E178" s="50" t="s">
        <v>815</v>
      </c>
      <c r="F178" s="50" t="s">
        <v>816</v>
      </c>
      <c r="G178" s="52" t="n">
        <v>0</v>
      </c>
      <c r="H178" s="52" t="n">
        <v>120</v>
      </c>
      <c r="I178" s="52" t="n">
        <f aca="false">IF(AND(G178="",H178=""),"",N(G178)-N(H178))</f>
        <v>-120</v>
      </c>
      <c r="J178" s="52" t="n">
        <f aca="false">IF(I178="","",ABS(I178))</f>
        <v>120</v>
      </c>
      <c r="K178" s="56" t="n">
        <f aca="false">IF(S178="","",0)</f>
        <v>0</v>
      </c>
      <c r="L178" s="56" t="n">
        <f aca="false">IF(J178="","",IF(AND(J178&gt;'Revenue Testing'!$E$9,K178=0),1,0))</f>
        <v>0</v>
      </c>
      <c r="M178" s="57" t="n">
        <v>0.950546987835</v>
      </c>
      <c r="N178" s="56" t="str">
        <f aca="false">IF(OR(A178="",I178=""),"",IF(COUNTIFS($A$2:$A$4500,A178,$D$2:$D$4500,D178,$I$2:$I$4500,I178)&gt;1,"Possible duplicate",""))</f>
        <v/>
      </c>
      <c r="O178" s="56" t="n">
        <f aca="false">IF(J178="","",IF(AND(L178=0,K178=0),1,0))</f>
        <v>1</v>
      </c>
      <c r="P178" s="56" t="str">
        <f aca="false">IF(L178=1,J178+ROW()/10^7,"")</f>
        <v/>
      </c>
      <c r="Q178" s="57" t="n">
        <f aca="false">IF(O178=1,M178,"")</f>
        <v>0.950546987835</v>
      </c>
      <c r="R178" s="56" t="str">
        <f aca="false">IF(K178=1,ROW(),"")</f>
        <v/>
      </c>
      <c r="S178" s="56" t="str">
        <f aca="false">IF(D178="","",TRIM(D178))</f>
        <v>CONTAINER GATE PASS FEE- INC</v>
      </c>
    </row>
    <row r="179" customFormat="false" ht="15" hidden="false" customHeight="false" outlineLevel="0" collapsed="false">
      <c r="A179" s="50" t="s">
        <v>817</v>
      </c>
      <c r="B179" s="55" t="n">
        <v>45904</v>
      </c>
      <c r="C179" s="50" t="n">
        <f aca="false">IF(S179="","",IFERROR(IF(INDEX('Ledger Codes'!$C$6:$C$205,MATCH(S179,'Ledger Codes'!$B$6:$B$205,0))="","",INDEX('Ledger Codes'!$C$6:$C$205,MATCH(S179,'Ledger Codes'!$B$6:$B$205,0))),""))</f>
        <v>10049</v>
      </c>
      <c r="D179" s="50" t="s">
        <v>199</v>
      </c>
      <c r="E179" s="50" t="s">
        <v>818</v>
      </c>
      <c r="F179" s="50" t="s">
        <v>819</v>
      </c>
      <c r="G179" s="52" t="n">
        <v>0</v>
      </c>
      <c r="H179" s="52" t="n">
        <v>120</v>
      </c>
      <c r="I179" s="52" t="n">
        <f aca="false">IF(AND(G179="",H179=""),"",N(G179)-N(H179))</f>
        <v>-120</v>
      </c>
      <c r="J179" s="52" t="n">
        <f aca="false">IF(I179="","",ABS(I179))</f>
        <v>120</v>
      </c>
      <c r="K179" s="56" t="n">
        <f aca="false">IF(S179="","",0)</f>
        <v>0</v>
      </c>
      <c r="L179" s="56" t="n">
        <f aca="false">IF(J179="","",IF(AND(J179&gt;'Revenue Testing'!$E$9,K179=0),1,0))</f>
        <v>0</v>
      </c>
      <c r="M179" s="57" t="n">
        <v>0.956878315828</v>
      </c>
      <c r="N179" s="56" t="str">
        <f aca="false">IF(OR(A179="",I179=""),"",IF(COUNTIFS($A$2:$A$4500,A179,$D$2:$D$4500,D179,$I$2:$I$4500,I179)&gt;1,"Possible duplicate",""))</f>
        <v/>
      </c>
      <c r="O179" s="56" t="n">
        <f aca="false">IF(J179="","",IF(AND(L179=0,K179=0),1,0))</f>
        <v>1</v>
      </c>
      <c r="P179" s="56" t="str">
        <f aca="false">IF(L179=1,J179+ROW()/10^7,"")</f>
        <v/>
      </c>
      <c r="Q179" s="57" t="n">
        <f aca="false">IF(O179=1,M179,"")</f>
        <v>0.956878315828</v>
      </c>
      <c r="R179" s="56" t="str">
        <f aca="false">IF(K179=1,ROW(),"")</f>
        <v/>
      </c>
      <c r="S179" s="56" t="str">
        <f aca="false">IF(D179="","",TRIM(D179))</f>
        <v>CONTAINER GATE PASS FEE- INC</v>
      </c>
    </row>
    <row r="180" customFormat="false" ht="15" hidden="false" customHeight="false" outlineLevel="0" collapsed="false">
      <c r="A180" s="50" t="s">
        <v>820</v>
      </c>
      <c r="B180" s="55" t="n">
        <v>45904</v>
      </c>
      <c r="C180" s="50" t="n">
        <f aca="false">IF(S180="","",IFERROR(IF(INDEX('Ledger Codes'!$C$6:$C$205,MATCH(S180,'Ledger Codes'!$B$6:$B$205,0))="","",INDEX('Ledger Codes'!$C$6:$C$205,MATCH(S180,'Ledger Codes'!$B$6:$B$205,0))),""))</f>
        <v>10049</v>
      </c>
      <c r="D180" s="50" t="s">
        <v>199</v>
      </c>
      <c r="E180" s="50" t="s">
        <v>821</v>
      </c>
      <c r="F180" s="50" t="s">
        <v>822</v>
      </c>
      <c r="G180" s="52" t="n">
        <v>0</v>
      </c>
      <c r="H180" s="52" t="n">
        <v>120</v>
      </c>
      <c r="I180" s="52" t="n">
        <f aca="false">IF(AND(G180="",H180=""),"",N(G180)-N(H180))</f>
        <v>-120</v>
      </c>
      <c r="J180" s="52" t="n">
        <f aca="false">IF(I180="","",ABS(I180))</f>
        <v>120</v>
      </c>
      <c r="K180" s="56" t="n">
        <f aca="false">IF(S180="","",0)</f>
        <v>0</v>
      </c>
      <c r="L180" s="56" t="n">
        <f aca="false">IF(J180="","",IF(AND(J180&gt;'Revenue Testing'!$E$9,K180=0),1,0))</f>
        <v>0</v>
      </c>
      <c r="M180" s="57" t="n">
        <v>0.571869319043</v>
      </c>
      <c r="N180" s="56" t="str">
        <f aca="false">IF(OR(A180="",I180=""),"",IF(COUNTIFS($A$2:$A$4500,A180,$D$2:$D$4500,D180,$I$2:$I$4500,I180)&gt;1,"Possible duplicate",""))</f>
        <v/>
      </c>
      <c r="O180" s="56" t="n">
        <f aca="false">IF(J180="","",IF(AND(L180=0,K180=0),1,0))</f>
        <v>1</v>
      </c>
      <c r="P180" s="56" t="str">
        <f aca="false">IF(L180=1,J180+ROW()/10^7,"")</f>
        <v/>
      </c>
      <c r="Q180" s="57" t="n">
        <f aca="false">IF(O180=1,M180,"")</f>
        <v>0.571869319043</v>
      </c>
      <c r="R180" s="56" t="str">
        <f aca="false">IF(K180=1,ROW(),"")</f>
        <v/>
      </c>
      <c r="S180" s="56" t="str">
        <f aca="false">IF(D180="","",TRIM(D180))</f>
        <v>CONTAINER GATE PASS FEE- INC</v>
      </c>
    </row>
    <row r="181" customFormat="false" ht="15" hidden="false" customHeight="false" outlineLevel="0" collapsed="false">
      <c r="A181" s="50" t="s">
        <v>823</v>
      </c>
      <c r="B181" s="55" t="n">
        <v>45904</v>
      </c>
      <c r="C181" s="50" t="n">
        <f aca="false">IF(S181="","",IFERROR(IF(INDEX('Ledger Codes'!$C$6:$C$205,MATCH(S181,'Ledger Codes'!$B$6:$B$205,0))="","",INDEX('Ledger Codes'!$C$6:$C$205,MATCH(S181,'Ledger Codes'!$B$6:$B$205,0))),""))</f>
        <v>10049</v>
      </c>
      <c r="D181" s="50" t="s">
        <v>199</v>
      </c>
      <c r="E181" s="50" t="s">
        <v>824</v>
      </c>
      <c r="F181" s="50" t="s">
        <v>825</v>
      </c>
      <c r="G181" s="52" t="n">
        <v>0</v>
      </c>
      <c r="H181" s="52" t="n">
        <v>120</v>
      </c>
      <c r="I181" s="52" t="n">
        <f aca="false">IF(AND(G181="",H181=""),"",N(G181)-N(H181))</f>
        <v>-120</v>
      </c>
      <c r="J181" s="52" t="n">
        <f aca="false">IF(I181="","",ABS(I181))</f>
        <v>120</v>
      </c>
      <c r="K181" s="56" t="n">
        <f aca="false">IF(S181="","",0)</f>
        <v>0</v>
      </c>
      <c r="L181" s="56" t="n">
        <f aca="false">IF(J181="","",IF(AND(J181&gt;'Revenue Testing'!$E$9,K181=0),1,0))</f>
        <v>0</v>
      </c>
      <c r="M181" s="57" t="n">
        <v>0.911109372041</v>
      </c>
      <c r="N181" s="56" t="str">
        <f aca="false">IF(OR(A181="",I181=""),"",IF(COUNTIFS($A$2:$A$4500,A181,$D$2:$D$4500,D181,$I$2:$I$4500,I181)&gt;1,"Possible duplicate",""))</f>
        <v/>
      </c>
      <c r="O181" s="56" t="n">
        <f aca="false">IF(J181="","",IF(AND(L181=0,K181=0),1,0))</f>
        <v>1</v>
      </c>
      <c r="P181" s="56" t="str">
        <f aca="false">IF(L181=1,J181+ROW()/10^7,"")</f>
        <v/>
      </c>
      <c r="Q181" s="57" t="n">
        <f aca="false">IF(O181=1,M181,"")</f>
        <v>0.911109372041</v>
      </c>
      <c r="R181" s="56" t="str">
        <f aca="false">IF(K181=1,ROW(),"")</f>
        <v/>
      </c>
      <c r="S181" s="56" t="str">
        <f aca="false">IF(D181="","",TRIM(D181))</f>
        <v>CONTAINER GATE PASS FEE- INC</v>
      </c>
    </row>
    <row r="182" customFormat="false" ht="15" hidden="false" customHeight="false" outlineLevel="0" collapsed="false">
      <c r="A182" s="50" t="s">
        <v>826</v>
      </c>
      <c r="B182" s="55" t="n">
        <v>45904</v>
      </c>
      <c r="C182" s="50" t="n">
        <f aca="false">IF(S182="","",IFERROR(IF(INDEX('Ledger Codes'!$C$6:$C$205,MATCH(S182,'Ledger Codes'!$B$6:$B$205,0))="","",INDEX('Ledger Codes'!$C$6:$C$205,MATCH(S182,'Ledger Codes'!$B$6:$B$205,0))),""))</f>
        <v>10049</v>
      </c>
      <c r="D182" s="50" t="s">
        <v>199</v>
      </c>
      <c r="E182" s="50" t="s">
        <v>827</v>
      </c>
      <c r="F182" s="50" t="s">
        <v>828</v>
      </c>
      <c r="G182" s="52" t="n">
        <v>0</v>
      </c>
      <c r="H182" s="52" t="n">
        <v>120</v>
      </c>
      <c r="I182" s="52" t="n">
        <f aca="false">IF(AND(G182="",H182=""),"",N(G182)-N(H182))</f>
        <v>-120</v>
      </c>
      <c r="J182" s="52" t="n">
        <f aca="false">IF(I182="","",ABS(I182))</f>
        <v>120</v>
      </c>
      <c r="K182" s="56" t="n">
        <f aca="false">IF(S182="","",0)</f>
        <v>0</v>
      </c>
      <c r="L182" s="56" t="n">
        <f aca="false">IF(J182="","",IF(AND(J182&gt;'Revenue Testing'!$E$9,K182=0),1,0))</f>
        <v>0</v>
      </c>
      <c r="M182" s="57" t="n">
        <v>0.054299098973</v>
      </c>
      <c r="N182" s="56" t="str">
        <f aca="false">IF(OR(A182="",I182=""),"",IF(COUNTIFS($A$2:$A$4500,A182,$D$2:$D$4500,D182,$I$2:$I$4500,I182)&gt;1,"Possible duplicate",""))</f>
        <v/>
      </c>
      <c r="O182" s="56" t="n">
        <f aca="false">IF(J182="","",IF(AND(L182=0,K182=0),1,0))</f>
        <v>1</v>
      </c>
      <c r="P182" s="56" t="str">
        <f aca="false">IF(L182=1,J182+ROW()/10^7,"")</f>
        <v/>
      </c>
      <c r="Q182" s="57" t="n">
        <f aca="false">IF(O182=1,M182,"")</f>
        <v>0.054299098973</v>
      </c>
      <c r="R182" s="56" t="str">
        <f aca="false">IF(K182=1,ROW(),"")</f>
        <v/>
      </c>
      <c r="S182" s="56" t="str">
        <f aca="false">IF(D182="","",TRIM(D182))</f>
        <v>CONTAINER GATE PASS FEE- INC</v>
      </c>
    </row>
    <row r="183" customFormat="false" ht="15" hidden="false" customHeight="false" outlineLevel="0" collapsed="false">
      <c r="A183" s="50" t="s">
        <v>829</v>
      </c>
      <c r="B183" s="55" t="n">
        <v>45904</v>
      </c>
      <c r="C183" s="50" t="n">
        <f aca="false">IF(S183="","",IFERROR(IF(INDEX('Ledger Codes'!$C$6:$C$205,MATCH(S183,'Ledger Codes'!$B$6:$B$205,0))="","",INDEX('Ledger Codes'!$C$6:$C$205,MATCH(S183,'Ledger Codes'!$B$6:$B$205,0))),""))</f>
        <v>10049</v>
      </c>
      <c r="D183" s="50" t="s">
        <v>199</v>
      </c>
      <c r="E183" s="50" t="s">
        <v>830</v>
      </c>
      <c r="F183" s="50" t="s">
        <v>831</v>
      </c>
      <c r="G183" s="52" t="n">
        <v>0</v>
      </c>
      <c r="H183" s="52" t="n">
        <v>120</v>
      </c>
      <c r="I183" s="52" t="n">
        <f aca="false">IF(AND(G183="",H183=""),"",N(G183)-N(H183))</f>
        <v>-120</v>
      </c>
      <c r="J183" s="52" t="n">
        <f aca="false">IF(I183="","",ABS(I183))</f>
        <v>120</v>
      </c>
      <c r="K183" s="56" t="n">
        <f aca="false">IF(S183="","",0)</f>
        <v>0</v>
      </c>
      <c r="L183" s="56" t="n">
        <f aca="false">IF(J183="","",IF(AND(J183&gt;'Revenue Testing'!$E$9,K183=0),1,0))</f>
        <v>0</v>
      </c>
      <c r="M183" s="57" t="n">
        <v>0.356138787457</v>
      </c>
      <c r="N183" s="56" t="str">
        <f aca="false">IF(OR(A183="",I183=""),"",IF(COUNTIFS($A$2:$A$4500,A183,$D$2:$D$4500,D183,$I$2:$I$4500,I183)&gt;1,"Possible duplicate",""))</f>
        <v/>
      </c>
      <c r="O183" s="56" t="n">
        <f aca="false">IF(J183="","",IF(AND(L183=0,K183=0),1,0))</f>
        <v>1</v>
      </c>
      <c r="P183" s="56" t="str">
        <f aca="false">IF(L183=1,J183+ROW()/10^7,"")</f>
        <v/>
      </c>
      <c r="Q183" s="57" t="n">
        <f aca="false">IF(O183=1,M183,"")</f>
        <v>0.356138787457</v>
      </c>
      <c r="R183" s="56" t="str">
        <f aca="false">IF(K183=1,ROW(),"")</f>
        <v/>
      </c>
      <c r="S183" s="56" t="str">
        <f aca="false">IF(D183="","",TRIM(D183))</f>
        <v>CONTAINER GATE PASS FEE- INC</v>
      </c>
    </row>
    <row r="184" customFormat="false" ht="15" hidden="false" customHeight="false" outlineLevel="0" collapsed="false">
      <c r="A184" s="50" t="s">
        <v>832</v>
      </c>
      <c r="B184" s="55" t="n">
        <v>45904</v>
      </c>
      <c r="C184" s="50" t="n">
        <f aca="false">IF(S184="","",IFERROR(IF(INDEX('Ledger Codes'!$C$6:$C$205,MATCH(S184,'Ledger Codes'!$B$6:$B$205,0))="","",INDEX('Ledger Codes'!$C$6:$C$205,MATCH(S184,'Ledger Codes'!$B$6:$B$205,0))),""))</f>
        <v>10049</v>
      </c>
      <c r="D184" s="50" t="s">
        <v>199</v>
      </c>
      <c r="E184" s="50" t="s">
        <v>833</v>
      </c>
      <c r="F184" s="50" t="s">
        <v>834</v>
      </c>
      <c r="G184" s="52" t="n">
        <v>0</v>
      </c>
      <c r="H184" s="52" t="n">
        <v>120</v>
      </c>
      <c r="I184" s="52" t="n">
        <f aca="false">IF(AND(G184="",H184=""),"",N(G184)-N(H184))</f>
        <v>-120</v>
      </c>
      <c r="J184" s="52" t="n">
        <f aca="false">IF(I184="","",ABS(I184))</f>
        <v>120</v>
      </c>
      <c r="K184" s="56" t="n">
        <f aca="false">IF(S184="","",0)</f>
        <v>0</v>
      </c>
      <c r="L184" s="56" t="n">
        <f aca="false">IF(J184="","",IF(AND(J184&gt;'Revenue Testing'!$E$9,K184=0),1,0))</f>
        <v>0</v>
      </c>
      <c r="M184" s="57" t="n">
        <v>0.491375057548</v>
      </c>
      <c r="N184" s="56" t="str">
        <f aca="false">IF(OR(A184="",I184=""),"",IF(COUNTIFS($A$2:$A$4500,A184,$D$2:$D$4500,D184,$I$2:$I$4500,I184)&gt;1,"Possible duplicate",""))</f>
        <v/>
      </c>
      <c r="O184" s="56" t="n">
        <f aca="false">IF(J184="","",IF(AND(L184=0,K184=0),1,0))</f>
        <v>1</v>
      </c>
      <c r="P184" s="56" t="str">
        <f aca="false">IF(L184=1,J184+ROW()/10^7,"")</f>
        <v/>
      </c>
      <c r="Q184" s="57" t="n">
        <f aca="false">IF(O184=1,M184,"")</f>
        <v>0.491375057548</v>
      </c>
      <c r="R184" s="56" t="str">
        <f aca="false">IF(K184=1,ROW(),"")</f>
        <v/>
      </c>
      <c r="S184" s="56" t="str">
        <f aca="false">IF(D184="","",TRIM(D184))</f>
        <v>CONTAINER GATE PASS FEE- INC</v>
      </c>
    </row>
    <row r="185" customFormat="false" ht="15" hidden="false" customHeight="false" outlineLevel="0" collapsed="false">
      <c r="A185" s="50" t="s">
        <v>835</v>
      </c>
      <c r="B185" s="55" t="n">
        <v>45904</v>
      </c>
      <c r="C185" s="50" t="n">
        <f aca="false">IF(S185="","",IFERROR(IF(INDEX('Ledger Codes'!$C$6:$C$205,MATCH(S185,'Ledger Codes'!$B$6:$B$205,0))="","",INDEX('Ledger Codes'!$C$6:$C$205,MATCH(S185,'Ledger Codes'!$B$6:$B$205,0))),""))</f>
        <v>10049</v>
      </c>
      <c r="D185" s="50" t="s">
        <v>199</v>
      </c>
      <c r="E185" s="50" t="s">
        <v>836</v>
      </c>
      <c r="F185" s="50" t="s">
        <v>450</v>
      </c>
      <c r="G185" s="52" t="n">
        <v>0</v>
      </c>
      <c r="H185" s="52" t="n">
        <v>240</v>
      </c>
      <c r="I185" s="52" t="n">
        <f aca="false">IF(AND(G185="",H185=""),"",N(G185)-N(H185))</f>
        <v>-240</v>
      </c>
      <c r="J185" s="52" t="n">
        <f aca="false">IF(I185="","",ABS(I185))</f>
        <v>240</v>
      </c>
      <c r="K185" s="56" t="n">
        <f aca="false">IF(S185="","",0)</f>
        <v>0</v>
      </c>
      <c r="L185" s="56" t="n">
        <f aca="false">IF(J185="","",IF(AND(J185&gt;'Revenue Testing'!$E$9,K185=0),1,0))</f>
        <v>0</v>
      </c>
      <c r="M185" s="57" t="n">
        <v>0.009868055761</v>
      </c>
      <c r="N185" s="56" t="str">
        <f aca="false">IF(OR(A185="",I185=""),"",IF(COUNTIFS($A$2:$A$4500,A185,$D$2:$D$4500,D185,$I$2:$I$4500,I185)&gt;1,"Possible duplicate",""))</f>
        <v/>
      </c>
      <c r="O185" s="56" t="n">
        <f aca="false">IF(J185="","",IF(AND(L185=0,K185=0),1,0))</f>
        <v>1</v>
      </c>
      <c r="P185" s="56" t="str">
        <f aca="false">IF(L185=1,J185+ROW()/10^7,"")</f>
        <v/>
      </c>
      <c r="Q185" s="57" t="n">
        <f aca="false">IF(O185=1,M185,"")</f>
        <v>0.009868055761</v>
      </c>
      <c r="R185" s="56" t="str">
        <f aca="false">IF(K185=1,ROW(),"")</f>
        <v/>
      </c>
      <c r="S185" s="56" t="str">
        <f aca="false">IF(D185="","",TRIM(D185))</f>
        <v>CONTAINER GATE PASS FEE- INC</v>
      </c>
    </row>
    <row r="186" customFormat="false" ht="15" hidden="false" customHeight="false" outlineLevel="0" collapsed="false">
      <c r="A186" s="50" t="s">
        <v>837</v>
      </c>
      <c r="B186" s="55" t="n">
        <v>45904</v>
      </c>
      <c r="C186" s="50" t="n">
        <f aca="false">IF(S186="","",IFERROR(IF(INDEX('Ledger Codes'!$C$6:$C$205,MATCH(S186,'Ledger Codes'!$B$6:$B$205,0))="","",INDEX('Ledger Codes'!$C$6:$C$205,MATCH(S186,'Ledger Codes'!$B$6:$B$205,0))),""))</f>
        <v>10049</v>
      </c>
      <c r="D186" s="50" t="s">
        <v>199</v>
      </c>
      <c r="E186" s="50" t="s">
        <v>838</v>
      </c>
      <c r="F186" s="50" t="s">
        <v>839</v>
      </c>
      <c r="G186" s="52" t="n">
        <v>0</v>
      </c>
      <c r="H186" s="52" t="n">
        <v>120</v>
      </c>
      <c r="I186" s="52" t="n">
        <f aca="false">IF(AND(G186="",H186=""),"",N(G186)-N(H186))</f>
        <v>-120</v>
      </c>
      <c r="J186" s="52" t="n">
        <f aca="false">IF(I186="","",ABS(I186))</f>
        <v>120</v>
      </c>
      <c r="K186" s="56" t="n">
        <f aca="false">IF(S186="","",0)</f>
        <v>0</v>
      </c>
      <c r="L186" s="56" t="n">
        <f aca="false">IF(J186="","",IF(AND(J186&gt;'Revenue Testing'!$E$9,K186=0),1,0))</f>
        <v>0</v>
      </c>
      <c r="M186" s="57" t="n">
        <v>0.007783091312</v>
      </c>
      <c r="N186" s="56" t="str">
        <f aca="false">IF(OR(A186="",I186=""),"",IF(COUNTIFS($A$2:$A$4500,A186,$D$2:$D$4500,D186,$I$2:$I$4500,I186)&gt;1,"Possible duplicate",""))</f>
        <v/>
      </c>
      <c r="O186" s="56" t="n">
        <f aca="false">IF(J186="","",IF(AND(L186=0,K186=0),1,0))</f>
        <v>1</v>
      </c>
      <c r="P186" s="56" t="str">
        <f aca="false">IF(L186=1,J186+ROW()/10^7,"")</f>
        <v/>
      </c>
      <c r="Q186" s="57" t="n">
        <f aca="false">IF(O186=1,M186,"")</f>
        <v>0.007783091312</v>
      </c>
      <c r="R186" s="56" t="str">
        <f aca="false">IF(K186=1,ROW(),"")</f>
        <v/>
      </c>
      <c r="S186" s="56" t="str">
        <f aca="false">IF(D186="","",TRIM(D186))</f>
        <v>CONTAINER GATE PASS FEE- INC</v>
      </c>
    </row>
    <row r="187" customFormat="false" ht="15" hidden="false" customHeight="false" outlineLevel="0" collapsed="false">
      <c r="A187" s="50" t="s">
        <v>840</v>
      </c>
      <c r="B187" s="55" t="n">
        <v>45904</v>
      </c>
      <c r="C187" s="50" t="n">
        <f aca="false">IF(S187="","",IFERROR(IF(INDEX('Ledger Codes'!$C$6:$C$205,MATCH(S187,'Ledger Codes'!$B$6:$B$205,0))="","",INDEX('Ledger Codes'!$C$6:$C$205,MATCH(S187,'Ledger Codes'!$B$6:$B$205,0))),""))</f>
        <v>10049</v>
      </c>
      <c r="D187" s="50" t="s">
        <v>199</v>
      </c>
      <c r="E187" s="50" t="s">
        <v>841</v>
      </c>
      <c r="F187" s="50" t="s">
        <v>842</v>
      </c>
      <c r="G187" s="52" t="n">
        <v>0</v>
      </c>
      <c r="H187" s="52" t="n">
        <v>120</v>
      </c>
      <c r="I187" s="52" t="n">
        <f aca="false">IF(AND(G187="",H187=""),"",N(G187)-N(H187))</f>
        <v>-120</v>
      </c>
      <c r="J187" s="52" t="n">
        <f aca="false">IF(I187="","",ABS(I187))</f>
        <v>120</v>
      </c>
      <c r="K187" s="56" t="n">
        <f aca="false">IF(S187="","",0)</f>
        <v>0</v>
      </c>
      <c r="L187" s="56" t="n">
        <f aca="false">IF(J187="","",IF(AND(J187&gt;'Revenue Testing'!$E$9,K187=0),1,0))</f>
        <v>0</v>
      </c>
      <c r="M187" s="57" t="n">
        <v>0.857670865314</v>
      </c>
      <c r="N187" s="56" t="str">
        <f aca="false">IF(OR(A187="",I187=""),"",IF(COUNTIFS($A$2:$A$4500,A187,$D$2:$D$4500,D187,$I$2:$I$4500,I187)&gt;1,"Possible duplicate",""))</f>
        <v/>
      </c>
      <c r="O187" s="56" t="n">
        <f aca="false">IF(J187="","",IF(AND(L187=0,K187=0),1,0))</f>
        <v>1</v>
      </c>
      <c r="P187" s="56" t="str">
        <f aca="false">IF(L187=1,J187+ROW()/10^7,"")</f>
        <v/>
      </c>
      <c r="Q187" s="57" t="n">
        <f aca="false">IF(O187=1,M187,"")</f>
        <v>0.857670865314</v>
      </c>
      <c r="R187" s="56" t="str">
        <f aca="false">IF(K187=1,ROW(),"")</f>
        <v/>
      </c>
      <c r="S187" s="56" t="str">
        <f aca="false">IF(D187="","",TRIM(D187))</f>
        <v>CONTAINER GATE PASS FEE- INC</v>
      </c>
    </row>
    <row r="188" customFormat="false" ht="15" hidden="false" customHeight="false" outlineLevel="0" collapsed="false">
      <c r="A188" s="50" t="s">
        <v>843</v>
      </c>
      <c r="B188" s="55" t="n">
        <v>45904</v>
      </c>
      <c r="C188" s="50" t="n">
        <f aca="false">IF(S188="","",IFERROR(IF(INDEX('Ledger Codes'!$C$6:$C$205,MATCH(S188,'Ledger Codes'!$B$6:$B$205,0))="","",INDEX('Ledger Codes'!$C$6:$C$205,MATCH(S188,'Ledger Codes'!$B$6:$B$205,0))),""))</f>
        <v>10049</v>
      </c>
      <c r="D188" s="50" t="s">
        <v>199</v>
      </c>
      <c r="E188" s="50" t="s">
        <v>844</v>
      </c>
      <c r="F188" s="50" t="s">
        <v>845</v>
      </c>
      <c r="G188" s="52" t="n">
        <v>0</v>
      </c>
      <c r="H188" s="52" t="n">
        <v>120</v>
      </c>
      <c r="I188" s="52" t="n">
        <f aca="false">IF(AND(G188="",H188=""),"",N(G188)-N(H188))</f>
        <v>-120</v>
      </c>
      <c r="J188" s="52" t="n">
        <f aca="false">IF(I188="","",ABS(I188))</f>
        <v>120</v>
      </c>
      <c r="K188" s="56" t="n">
        <f aca="false">IF(S188="","",0)</f>
        <v>0</v>
      </c>
      <c r="L188" s="56" t="n">
        <f aca="false">IF(J188="","",IF(AND(J188&gt;'Revenue Testing'!$E$9,K188=0),1,0))</f>
        <v>0</v>
      </c>
      <c r="M188" s="57" t="n">
        <v>0.55310551934</v>
      </c>
      <c r="N188" s="56" t="str">
        <f aca="false">IF(OR(A188="",I188=""),"",IF(COUNTIFS($A$2:$A$4500,A188,$D$2:$D$4500,D188,$I$2:$I$4500,I188)&gt;1,"Possible duplicate",""))</f>
        <v/>
      </c>
      <c r="O188" s="56" t="n">
        <f aca="false">IF(J188="","",IF(AND(L188=0,K188=0),1,0))</f>
        <v>1</v>
      </c>
      <c r="P188" s="56" t="str">
        <f aca="false">IF(L188=1,J188+ROW()/10^7,"")</f>
        <v/>
      </c>
      <c r="Q188" s="57" t="n">
        <f aca="false">IF(O188=1,M188,"")</f>
        <v>0.55310551934</v>
      </c>
      <c r="R188" s="56" t="str">
        <f aca="false">IF(K188=1,ROW(),"")</f>
        <v/>
      </c>
      <c r="S188" s="56" t="str">
        <f aca="false">IF(D188="","",TRIM(D188))</f>
        <v>CONTAINER GATE PASS FEE- INC</v>
      </c>
    </row>
    <row r="189" customFormat="false" ht="15" hidden="false" customHeight="false" outlineLevel="0" collapsed="false">
      <c r="A189" s="50" t="s">
        <v>846</v>
      </c>
      <c r="B189" s="55" t="n">
        <v>45904</v>
      </c>
      <c r="C189" s="50" t="n">
        <f aca="false">IF(S189="","",IFERROR(IF(INDEX('Ledger Codes'!$C$6:$C$205,MATCH(S189,'Ledger Codes'!$B$6:$B$205,0))="","",INDEX('Ledger Codes'!$C$6:$C$205,MATCH(S189,'Ledger Codes'!$B$6:$B$205,0))),""))</f>
        <v>10049</v>
      </c>
      <c r="D189" s="50" t="s">
        <v>199</v>
      </c>
      <c r="E189" s="50" t="s">
        <v>847</v>
      </c>
      <c r="F189" s="50" t="s">
        <v>848</v>
      </c>
      <c r="G189" s="52" t="n">
        <v>0</v>
      </c>
      <c r="H189" s="52" t="n">
        <v>120</v>
      </c>
      <c r="I189" s="52" t="n">
        <f aca="false">IF(AND(G189="",H189=""),"",N(G189)-N(H189))</f>
        <v>-120</v>
      </c>
      <c r="J189" s="52" t="n">
        <f aca="false">IF(I189="","",ABS(I189))</f>
        <v>120</v>
      </c>
      <c r="K189" s="56" t="n">
        <f aca="false">IF(S189="","",0)</f>
        <v>0</v>
      </c>
      <c r="L189" s="56" t="n">
        <f aca="false">IF(J189="","",IF(AND(J189&gt;'Revenue Testing'!$E$9,K189=0),1,0))</f>
        <v>0</v>
      </c>
      <c r="M189" s="57" t="n">
        <v>0.839596752194</v>
      </c>
      <c r="N189" s="56" t="str">
        <f aca="false">IF(OR(A189="",I189=""),"",IF(COUNTIFS($A$2:$A$4500,A189,$D$2:$D$4500,D189,$I$2:$I$4500,I189)&gt;1,"Possible duplicate",""))</f>
        <v/>
      </c>
      <c r="O189" s="56" t="n">
        <f aca="false">IF(J189="","",IF(AND(L189=0,K189=0),1,0))</f>
        <v>1</v>
      </c>
      <c r="P189" s="56" t="str">
        <f aca="false">IF(L189=1,J189+ROW()/10^7,"")</f>
        <v/>
      </c>
      <c r="Q189" s="57" t="n">
        <f aca="false">IF(O189=1,M189,"")</f>
        <v>0.839596752194</v>
      </c>
      <c r="R189" s="56" t="str">
        <f aca="false">IF(K189=1,ROW(),"")</f>
        <v/>
      </c>
      <c r="S189" s="56" t="str">
        <f aca="false">IF(D189="","",TRIM(D189))</f>
        <v>CONTAINER GATE PASS FEE- INC</v>
      </c>
    </row>
    <row r="190" customFormat="false" ht="15" hidden="false" customHeight="false" outlineLevel="0" collapsed="false">
      <c r="A190" s="50" t="s">
        <v>849</v>
      </c>
      <c r="B190" s="55" t="n">
        <v>45904</v>
      </c>
      <c r="C190" s="50" t="n">
        <f aca="false">IF(S190="","",IFERROR(IF(INDEX('Ledger Codes'!$C$6:$C$205,MATCH(S190,'Ledger Codes'!$B$6:$B$205,0))="","",INDEX('Ledger Codes'!$C$6:$C$205,MATCH(S190,'Ledger Codes'!$B$6:$B$205,0))),""))</f>
        <v>10049</v>
      </c>
      <c r="D190" s="50" t="s">
        <v>199</v>
      </c>
      <c r="E190" s="50" t="s">
        <v>850</v>
      </c>
      <c r="F190" s="50" t="s">
        <v>408</v>
      </c>
      <c r="G190" s="52" t="n">
        <v>0</v>
      </c>
      <c r="H190" s="52" t="n">
        <v>120</v>
      </c>
      <c r="I190" s="52" t="n">
        <f aca="false">IF(AND(G190="",H190=""),"",N(G190)-N(H190))</f>
        <v>-120</v>
      </c>
      <c r="J190" s="52" t="n">
        <f aca="false">IF(I190="","",ABS(I190))</f>
        <v>120</v>
      </c>
      <c r="K190" s="56" t="n">
        <f aca="false">IF(S190="","",0)</f>
        <v>0</v>
      </c>
      <c r="L190" s="56" t="n">
        <f aca="false">IF(J190="","",IF(AND(J190&gt;'Revenue Testing'!$E$9,K190=0),1,0))</f>
        <v>0</v>
      </c>
      <c r="M190" s="57" t="n">
        <v>0.556410569975</v>
      </c>
      <c r="N190" s="56" t="str">
        <f aca="false">IF(OR(A190="",I190=""),"",IF(COUNTIFS($A$2:$A$4500,A190,$D$2:$D$4500,D190,$I$2:$I$4500,I190)&gt;1,"Possible duplicate",""))</f>
        <v/>
      </c>
      <c r="O190" s="56" t="n">
        <f aca="false">IF(J190="","",IF(AND(L190=0,K190=0),1,0))</f>
        <v>1</v>
      </c>
      <c r="P190" s="56" t="str">
        <f aca="false">IF(L190=1,J190+ROW()/10^7,"")</f>
        <v/>
      </c>
      <c r="Q190" s="57" t="n">
        <f aca="false">IF(O190=1,M190,"")</f>
        <v>0.556410569975</v>
      </c>
      <c r="R190" s="56" t="str">
        <f aca="false">IF(K190=1,ROW(),"")</f>
        <v/>
      </c>
      <c r="S190" s="56" t="str">
        <f aca="false">IF(D190="","",TRIM(D190))</f>
        <v>CONTAINER GATE PASS FEE- INC</v>
      </c>
    </row>
    <row r="191" customFormat="false" ht="15" hidden="false" customHeight="false" outlineLevel="0" collapsed="false">
      <c r="A191" s="50" t="s">
        <v>851</v>
      </c>
      <c r="B191" s="55" t="n">
        <v>45904</v>
      </c>
      <c r="C191" s="50" t="n">
        <f aca="false">IF(S191="","",IFERROR(IF(INDEX('Ledger Codes'!$C$6:$C$205,MATCH(S191,'Ledger Codes'!$B$6:$B$205,0))="","",INDEX('Ledger Codes'!$C$6:$C$205,MATCH(S191,'Ledger Codes'!$B$6:$B$205,0))),""))</f>
        <v>10049</v>
      </c>
      <c r="D191" s="50" t="s">
        <v>199</v>
      </c>
      <c r="E191" s="50" t="s">
        <v>852</v>
      </c>
      <c r="F191" s="50" t="s">
        <v>853</v>
      </c>
      <c r="G191" s="52" t="n">
        <v>0</v>
      </c>
      <c r="H191" s="52" t="n">
        <v>120</v>
      </c>
      <c r="I191" s="52" t="n">
        <f aca="false">IF(AND(G191="",H191=""),"",N(G191)-N(H191))</f>
        <v>-120</v>
      </c>
      <c r="J191" s="52" t="n">
        <f aca="false">IF(I191="","",ABS(I191))</f>
        <v>120</v>
      </c>
      <c r="K191" s="56" t="n">
        <f aca="false">IF(S191="","",0)</f>
        <v>0</v>
      </c>
      <c r="L191" s="56" t="n">
        <f aca="false">IF(J191="","",IF(AND(J191&gt;'Revenue Testing'!$E$9,K191=0),1,0))</f>
        <v>0</v>
      </c>
      <c r="M191" s="57" t="n">
        <v>0.236492014254</v>
      </c>
      <c r="N191" s="56" t="str">
        <f aca="false">IF(OR(A191="",I191=""),"",IF(COUNTIFS($A$2:$A$4500,A191,$D$2:$D$4500,D191,$I$2:$I$4500,I191)&gt;1,"Possible duplicate",""))</f>
        <v/>
      </c>
      <c r="O191" s="56" t="n">
        <f aca="false">IF(J191="","",IF(AND(L191=0,K191=0),1,0))</f>
        <v>1</v>
      </c>
      <c r="P191" s="56" t="str">
        <f aca="false">IF(L191=1,J191+ROW()/10^7,"")</f>
        <v/>
      </c>
      <c r="Q191" s="57" t="n">
        <f aca="false">IF(O191=1,M191,"")</f>
        <v>0.236492014254</v>
      </c>
      <c r="R191" s="56" t="str">
        <f aca="false">IF(K191=1,ROW(),"")</f>
        <v/>
      </c>
      <c r="S191" s="56" t="str">
        <f aca="false">IF(D191="","",TRIM(D191))</f>
        <v>CONTAINER GATE PASS FEE- INC</v>
      </c>
    </row>
    <row r="192" customFormat="false" ht="15" hidden="false" customHeight="false" outlineLevel="0" collapsed="false">
      <c r="A192" s="50" t="s">
        <v>854</v>
      </c>
      <c r="B192" s="55" t="n">
        <v>45904</v>
      </c>
      <c r="C192" s="50" t="n">
        <f aca="false">IF(S192="","",IFERROR(IF(INDEX('Ledger Codes'!$C$6:$C$205,MATCH(S192,'Ledger Codes'!$B$6:$B$205,0))="","",INDEX('Ledger Codes'!$C$6:$C$205,MATCH(S192,'Ledger Codes'!$B$6:$B$205,0))),""))</f>
        <v>10049</v>
      </c>
      <c r="D192" s="50" t="s">
        <v>199</v>
      </c>
      <c r="E192" s="50" t="s">
        <v>855</v>
      </c>
      <c r="F192" s="50" t="s">
        <v>856</v>
      </c>
      <c r="G192" s="52" t="n">
        <v>0</v>
      </c>
      <c r="H192" s="52" t="n">
        <v>240</v>
      </c>
      <c r="I192" s="52" t="n">
        <f aca="false">IF(AND(G192="",H192=""),"",N(G192)-N(H192))</f>
        <v>-240</v>
      </c>
      <c r="J192" s="52" t="n">
        <f aca="false">IF(I192="","",ABS(I192))</f>
        <v>240</v>
      </c>
      <c r="K192" s="56" t="n">
        <f aca="false">IF(S192="","",0)</f>
        <v>0</v>
      </c>
      <c r="L192" s="56" t="n">
        <f aca="false">IF(J192="","",IF(AND(J192&gt;'Revenue Testing'!$E$9,K192=0),1,0))</f>
        <v>0</v>
      </c>
      <c r="M192" s="57" t="n">
        <v>0.38118478266</v>
      </c>
      <c r="N192" s="56" t="str">
        <f aca="false">IF(OR(A192="",I192=""),"",IF(COUNTIFS($A$2:$A$4500,A192,$D$2:$D$4500,D192,$I$2:$I$4500,I192)&gt;1,"Possible duplicate",""))</f>
        <v/>
      </c>
      <c r="O192" s="56" t="n">
        <f aca="false">IF(J192="","",IF(AND(L192=0,K192=0),1,0))</f>
        <v>1</v>
      </c>
      <c r="P192" s="56" t="str">
        <f aca="false">IF(L192=1,J192+ROW()/10^7,"")</f>
        <v/>
      </c>
      <c r="Q192" s="57" t="n">
        <f aca="false">IF(O192=1,M192,"")</f>
        <v>0.38118478266</v>
      </c>
      <c r="R192" s="56" t="str">
        <f aca="false">IF(K192=1,ROW(),"")</f>
        <v/>
      </c>
      <c r="S192" s="56" t="str">
        <f aca="false">IF(D192="","",TRIM(D192))</f>
        <v>CONTAINER GATE PASS FEE- INC</v>
      </c>
    </row>
    <row r="193" customFormat="false" ht="15" hidden="false" customHeight="false" outlineLevel="0" collapsed="false">
      <c r="A193" s="50" t="s">
        <v>857</v>
      </c>
      <c r="B193" s="55" t="n">
        <v>45904</v>
      </c>
      <c r="C193" s="50" t="n">
        <f aca="false">IF(S193="","",IFERROR(IF(INDEX('Ledger Codes'!$C$6:$C$205,MATCH(S193,'Ledger Codes'!$B$6:$B$205,0))="","",INDEX('Ledger Codes'!$C$6:$C$205,MATCH(S193,'Ledger Codes'!$B$6:$B$205,0))),""))</f>
        <v>10049</v>
      </c>
      <c r="D193" s="50" t="s">
        <v>199</v>
      </c>
      <c r="E193" s="50" t="s">
        <v>858</v>
      </c>
      <c r="F193" s="50" t="s">
        <v>859</v>
      </c>
      <c r="G193" s="52" t="n">
        <v>0</v>
      </c>
      <c r="H193" s="52" t="n">
        <v>120</v>
      </c>
      <c r="I193" s="52" t="n">
        <f aca="false">IF(AND(G193="",H193=""),"",N(G193)-N(H193))</f>
        <v>-120</v>
      </c>
      <c r="J193" s="52" t="n">
        <f aca="false">IF(I193="","",ABS(I193))</f>
        <v>120</v>
      </c>
      <c r="K193" s="56" t="n">
        <f aca="false">IF(S193="","",0)</f>
        <v>0</v>
      </c>
      <c r="L193" s="56" t="n">
        <f aca="false">IF(J193="","",IF(AND(J193&gt;'Revenue Testing'!$E$9,K193=0),1,0))</f>
        <v>0</v>
      </c>
      <c r="M193" s="57" t="n">
        <v>0.430567498414</v>
      </c>
      <c r="N193" s="56" t="str">
        <f aca="false">IF(OR(A193="",I193=""),"",IF(COUNTIFS($A$2:$A$4500,A193,$D$2:$D$4500,D193,$I$2:$I$4500,I193)&gt;1,"Possible duplicate",""))</f>
        <v/>
      </c>
      <c r="O193" s="56" t="n">
        <f aca="false">IF(J193="","",IF(AND(L193=0,K193=0),1,0))</f>
        <v>1</v>
      </c>
      <c r="P193" s="56" t="str">
        <f aca="false">IF(L193=1,J193+ROW()/10^7,"")</f>
        <v/>
      </c>
      <c r="Q193" s="57" t="n">
        <f aca="false">IF(O193=1,M193,"")</f>
        <v>0.430567498414</v>
      </c>
      <c r="R193" s="56" t="str">
        <f aca="false">IF(K193=1,ROW(),"")</f>
        <v/>
      </c>
      <c r="S193" s="56" t="str">
        <f aca="false">IF(D193="","",TRIM(D193))</f>
        <v>CONTAINER GATE PASS FEE- INC</v>
      </c>
    </row>
    <row r="194" customFormat="false" ht="15" hidden="false" customHeight="false" outlineLevel="0" collapsed="false">
      <c r="A194" s="50" t="s">
        <v>860</v>
      </c>
      <c r="B194" s="55" t="n">
        <v>45904</v>
      </c>
      <c r="C194" s="50" t="n">
        <f aca="false">IF(S194="","",IFERROR(IF(INDEX('Ledger Codes'!$C$6:$C$205,MATCH(S194,'Ledger Codes'!$B$6:$B$205,0))="","",INDEX('Ledger Codes'!$C$6:$C$205,MATCH(S194,'Ledger Codes'!$B$6:$B$205,0))),""))</f>
        <v>10049</v>
      </c>
      <c r="D194" s="50" t="s">
        <v>199</v>
      </c>
      <c r="E194" s="50" t="s">
        <v>861</v>
      </c>
      <c r="F194" s="50" t="s">
        <v>862</v>
      </c>
      <c r="G194" s="52" t="n">
        <v>0</v>
      </c>
      <c r="H194" s="52" t="n">
        <v>120</v>
      </c>
      <c r="I194" s="52" t="n">
        <f aca="false">IF(AND(G194="",H194=""),"",N(G194)-N(H194))</f>
        <v>-120</v>
      </c>
      <c r="J194" s="52" t="n">
        <f aca="false">IF(I194="","",ABS(I194))</f>
        <v>120</v>
      </c>
      <c r="K194" s="56" t="n">
        <f aca="false">IF(S194="","",0)</f>
        <v>0</v>
      </c>
      <c r="L194" s="56" t="n">
        <f aca="false">IF(J194="","",IF(AND(J194&gt;'Revenue Testing'!$E$9,K194=0),1,0))</f>
        <v>0</v>
      </c>
      <c r="M194" s="57" t="n">
        <v>0.900316745414</v>
      </c>
      <c r="N194" s="56" t="str">
        <f aca="false">IF(OR(A194="",I194=""),"",IF(COUNTIFS($A$2:$A$4500,A194,$D$2:$D$4500,D194,$I$2:$I$4500,I194)&gt;1,"Possible duplicate",""))</f>
        <v/>
      </c>
      <c r="O194" s="56" t="n">
        <f aca="false">IF(J194="","",IF(AND(L194=0,K194=0),1,0))</f>
        <v>1</v>
      </c>
      <c r="P194" s="56" t="str">
        <f aca="false">IF(L194=1,J194+ROW()/10^7,"")</f>
        <v/>
      </c>
      <c r="Q194" s="57" t="n">
        <f aca="false">IF(O194=1,M194,"")</f>
        <v>0.900316745414</v>
      </c>
      <c r="R194" s="56" t="str">
        <f aca="false">IF(K194=1,ROW(),"")</f>
        <v/>
      </c>
      <c r="S194" s="56" t="str">
        <f aca="false">IF(D194="","",TRIM(D194))</f>
        <v>CONTAINER GATE PASS FEE- INC</v>
      </c>
    </row>
    <row r="195" customFormat="false" ht="15" hidden="false" customHeight="false" outlineLevel="0" collapsed="false">
      <c r="A195" s="50" t="s">
        <v>863</v>
      </c>
      <c r="B195" s="55" t="n">
        <v>45904</v>
      </c>
      <c r="C195" s="50" t="n">
        <f aca="false">IF(S195="","",IFERROR(IF(INDEX('Ledger Codes'!$C$6:$C$205,MATCH(S195,'Ledger Codes'!$B$6:$B$205,0))="","",INDEX('Ledger Codes'!$C$6:$C$205,MATCH(S195,'Ledger Codes'!$B$6:$B$205,0))),""))</f>
        <v>10049</v>
      </c>
      <c r="D195" s="50" t="s">
        <v>199</v>
      </c>
      <c r="E195" s="50" t="s">
        <v>864</v>
      </c>
      <c r="F195" s="50" t="s">
        <v>865</v>
      </c>
      <c r="G195" s="52" t="n">
        <v>0</v>
      </c>
      <c r="H195" s="52" t="n">
        <v>120</v>
      </c>
      <c r="I195" s="52" t="n">
        <f aca="false">IF(AND(G195="",H195=""),"",N(G195)-N(H195))</f>
        <v>-120</v>
      </c>
      <c r="J195" s="52" t="n">
        <f aca="false">IF(I195="","",ABS(I195))</f>
        <v>120</v>
      </c>
      <c r="K195" s="56" t="n">
        <f aca="false">IF(S195="","",0)</f>
        <v>0</v>
      </c>
      <c r="L195" s="56" t="n">
        <f aca="false">IF(J195="","",IF(AND(J195&gt;'Revenue Testing'!$E$9,K195=0),1,0))</f>
        <v>0</v>
      </c>
      <c r="M195" s="57" t="n">
        <v>0.329362811433</v>
      </c>
      <c r="N195" s="56" t="str">
        <f aca="false">IF(OR(A195="",I195=""),"",IF(COUNTIFS($A$2:$A$4500,A195,$D$2:$D$4500,D195,$I$2:$I$4500,I195)&gt;1,"Possible duplicate",""))</f>
        <v/>
      </c>
      <c r="O195" s="56" t="n">
        <f aca="false">IF(J195="","",IF(AND(L195=0,K195=0),1,0))</f>
        <v>1</v>
      </c>
      <c r="P195" s="56" t="str">
        <f aca="false">IF(L195=1,J195+ROW()/10^7,"")</f>
        <v/>
      </c>
      <c r="Q195" s="57" t="n">
        <f aca="false">IF(O195=1,M195,"")</f>
        <v>0.329362811433</v>
      </c>
      <c r="R195" s="56" t="str">
        <f aca="false">IF(K195=1,ROW(),"")</f>
        <v/>
      </c>
      <c r="S195" s="56" t="str">
        <f aca="false">IF(D195="","",TRIM(D195))</f>
        <v>CONTAINER GATE PASS FEE- INC</v>
      </c>
    </row>
    <row r="196" customFormat="false" ht="15" hidden="false" customHeight="false" outlineLevel="0" collapsed="false">
      <c r="A196" s="50" t="s">
        <v>866</v>
      </c>
      <c r="B196" s="55" t="n">
        <v>45904</v>
      </c>
      <c r="C196" s="50" t="n">
        <f aca="false">IF(S196="","",IFERROR(IF(INDEX('Ledger Codes'!$C$6:$C$205,MATCH(S196,'Ledger Codes'!$B$6:$B$205,0))="","",INDEX('Ledger Codes'!$C$6:$C$205,MATCH(S196,'Ledger Codes'!$B$6:$B$205,0))),""))</f>
        <v>10049</v>
      </c>
      <c r="D196" s="50" t="s">
        <v>199</v>
      </c>
      <c r="E196" s="50" t="s">
        <v>867</v>
      </c>
      <c r="F196" s="50" t="s">
        <v>868</v>
      </c>
      <c r="G196" s="52" t="n">
        <v>0</v>
      </c>
      <c r="H196" s="52" t="n">
        <v>120</v>
      </c>
      <c r="I196" s="52" t="n">
        <f aca="false">IF(AND(G196="",H196=""),"",N(G196)-N(H196))</f>
        <v>-120</v>
      </c>
      <c r="J196" s="52" t="n">
        <f aca="false">IF(I196="","",ABS(I196))</f>
        <v>120</v>
      </c>
      <c r="K196" s="56" t="n">
        <f aca="false">IF(S196="","",0)</f>
        <v>0</v>
      </c>
      <c r="L196" s="56" t="n">
        <f aca="false">IF(J196="","",IF(AND(J196&gt;'Revenue Testing'!$E$9,K196=0),1,0))</f>
        <v>0</v>
      </c>
      <c r="M196" s="57" t="n">
        <v>0.508064413885</v>
      </c>
      <c r="N196" s="56" t="str">
        <f aca="false">IF(OR(A196="",I196=""),"",IF(COUNTIFS($A$2:$A$4500,A196,$D$2:$D$4500,D196,$I$2:$I$4500,I196)&gt;1,"Possible duplicate",""))</f>
        <v/>
      </c>
      <c r="O196" s="56" t="n">
        <f aca="false">IF(J196="","",IF(AND(L196=0,K196=0),1,0))</f>
        <v>1</v>
      </c>
      <c r="P196" s="56" t="str">
        <f aca="false">IF(L196=1,J196+ROW()/10^7,"")</f>
        <v/>
      </c>
      <c r="Q196" s="57" t="n">
        <f aca="false">IF(O196=1,M196,"")</f>
        <v>0.508064413885</v>
      </c>
      <c r="R196" s="56" t="str">
        <f aca="false">IF(K196=1,ROW(),"")</f>
        <v/>
      </c>
      <c r="S196" s="56" t="str">
        <f aca="false">IF(D196="","",TRIM(D196))</f>
        <v>CONTAINER GATE PASS FEE- INC</v>
      </c>
    </row>
    <row r="197" customFormat="false" ht="15" hidden="false" customHeight="false" outlineLevel="0" collapsed="false">
      <c r="A197" s="50" t="s">
        <v>869</v>
      </c>
      <c r="B197" s="55" t="n">
        <v>45904</v>
      </c>
      <c r="C197" s="50" t="n">
        <f aca="false">IF(S197="","",IFERROR(IF(INDEX('Ledger Codes'!$C$6:$C$205,MATCH(S197,'Ledger Codes'!$B$6:$B$205,0))="","",INDEX('Ledger Codes'!$C$6:$C$205,MATCH(S197,'Ledger Codes'!$B$6:$B$205,0))),""))</f>
        <v>10049</v>
      </c>
      <c r="D197" s="50" t="s">
        <v>199</v>
      </c>
      <c r="E197" s="50" t="s">
        <v>870</v>
      </c>
      <c r="F197" s="50" t="s">
        <v>871</v>
      </c>
      <c r="G197" s="52" t="n">
        <v>0</v>
      </c>
      <c r="H197" s="52" t="n">
        <v>1440</v>
      </c>
      <c r="I197" s="52" t="n">
        <f aca="false">IF(AND(G197="",H197=""),"",N(G197)-N(H197))</f>
        <v>-1440</v>
      </c>
      <c r="J197" s="52" t="n">
        <f aca="false">IF(I197="","",ABS(I197))</f>
        <v>1440</v>
      </c>
      <c r="K197" s="56" t="n">
        <f aca="false">IF(S197="","",0)</f>
        <v>0</v>
      </c>
      <c r="L197" s="56" t="n">
        <f aca="false">IF(J197="","",IF(AND(J197&gt;'Revenue Testing'!$E$9,K197=0),1,0))</f>
        <v>0</v>
      </c>
      <c r="M197" s="57" t="n">
        <v>0.515819990017</v>
      </c>
      <c r="N197" s="56" t="str">
        <f aca="false">IF(OR(A197="",I197=""),"",IF(COUNTIFS($A$2:$A$4500,A197,$D$2:$D$4500,D197,$I$2:$I$4500,I197)&gt;1,"Possible duplicate",""))</f>
        <v/>
      </c>
      <c r="O197" s="56" t="n">
        <f aca="false">IF(J197="","",IF(AND(L197=0,K197=0),1,0))</f>
        <v>1</v>
      </c>
      <c r="P197" s="56" t="str">
        <f aca="false">IF(L197=1,J197+ROW()/10^7,"")</f>
        <v/>
      </c>
      <c r="Q197" s="57" t="n">
        <f aca="false">IF(O197=1,M197,"")</f>
        <v>0.515819990017</v>
      </c>
      <c r="R197" s="56" t="str">
        <f aca="false">IF(K197=1,ROW(),"")</f>
        <v/>
      </c>
      <c r="S197" s="56" t="str">
        <f aca="false">IF(D197="","",TRIM(D197))</f>
        <v>CONTAINER GATE PASS FEE- INC</v>
      </c>
    </row>
    <row r="198" customFormat="false" ht="15" hidden="false" customHeight="false" outlineLevel="0" collapsed="false">
      <c r="A198" s="50" t="s">
        <v>872</v>
      </c>
      <c r="B198" s="55" t="n">
        <v>45904</v>
      </c>
      <c r="C198" s="50" t="n">
        <f aca="false">IF(S198="","",IFERROR(IF(INDEX('Ledger Codes'!$C$6:$C$205,MATCH(S198,'Ledger Codes'!$B$6:$B$205,0))="","",INDEX('Ledger Codes'!$C$6:$C$205,MATCH(S198,'Ledger Codes'!$B$6:$B$205,0))),""))</f>
        <v>10049</v>
      </c>
      <c r="D198" s="50" t="s">
        <v>199</v>
      </c>
      <c r="E198" s="50" t="s">
        <v>873</v>
      </c>
      <c r="F198" s="50" t="s">
        <v>874</v>
      </c>
      <c r="G198" s="52" t="n">
        <v>0</v>
      </c>
      <c r="H198" s="52" t="n">
        <v>1440</v>
      </c>
      <c r="I198" s="52" t="n">
        <f aca="false">IF(AND(G198="",H198=""),"",N(G198)-N(H198))</f>
        <v>-1440</v>
      </c>
      <c r="J198" s="52" t="n">
        <f aca="false">IF(I198="","",ABS(I198))</f>
        <v>1440</v>
      </c>
      <c r="K198" s="56" t="n">
        <f aca="false">IF(S198="","",0)</f>
        <v>0</v>
      </c>
      <c r="L198" s="56" t="n">
        <f aca="false">IF(J198="","",IF(AND(J198&gt;'Revenue Testing'!$E$9,K198=0),1,0))</f>
        <v>0</v>
      </c>
      <c r="M198" s="57" t="n">
        <v>0.418435341949</v>
      </c>
      <c r="N198" s="56" t="str">
        <f aca="false">IF(OR(A198="",I198=""),"",IF(COUNTIFS($A$2:$A$4500,A198,$D$2:$D$4500,D198,$I$2:$I$4500,I198)&gt;1,"Possible duplicate",""))</f>
        <v/>
      </c>
      <c r="O198" s="56" t="n">
        <f aca="false">IF(J198="","",IF(AND(L198=0,K198=0),1,0))</f>
        <v>1</v>
      </c>
      <c r="P198" s="56" t="str">
        <f aca="false">IF(L198=1,J198+ROW()/10^7,"")</f>
        <v/>
      </c>
      <c r="Q198" s="57" t="n">
        <f aca="false">IF(O198=1,M198,"")</f>
        <v>0.418435341949</v>
      </c>
      <c r="R198" s="56" t="str">
        <f aca="false">IF(K198=1,ROW(),"")</f>
        <v/>
      </c>
      <c r="S198" s="56" t="str">
        <f aca="false">IF(D198="","",TRIM(D198))</f>
        <v>CONTAINER GATE PASS FEE- INC</v>
      </c>
    </row>
    <row r="199" customFormat="false" ht="15" hidden="false" customHeight="false" outlineLevel="0" collapsed="false">
      <c r="A199" s="50" t="s">
        <v>875</v>
      </c>
      <c r="B199" s="55" t="n">
        <v>45904</v>
      </c>
      <c r="C199" s="50" t="n">
        <f aca="false">IF(S199="","",IFERROR(IF(INDEX('Ledger Codes'!$C$6:$C$205,MATCH(S199,'Ledger Codes'!$B$6:$B$205,0))="","",INDEX('Ledger Codes'!$C$6:$C$205,MATCH(S199,'Ledger Codes'!$B$6:$B$205,0))),""))</f>
        <v>10049</v>
      </c>
      <c r="D199" s="50" t="s">
        <v>199</v>
      </c>
      <c r="E199" s="50" t="s">
        <v>876</v>
      </c>
      <c r="F199" s="50" t="s">
        <v>877</v>
      </c>
      <c r="G199" s="52" t="n">
        <v>0</v>
      </c>
      <c r="H199" s="52" t="n">
        <v>1560</v>
      </c>
      <c r="I199" s="52" t="n">
        <f aca="false">IF(AND(G199="",H199=""),"",N(G199)-N(H199))</f>
        <v>-1560</v>
      </c>
      <c r="J199" s="52" t="n">
        <f aca="false">IF(I199="","",ABS(I199))</f>
        <v>1560</v>
      </c>
      <c r="K199" s="56" t="n">
        <f aca="false">IF(S199="","",0)</f>
        <v>0</v>
      </c>
      <c r="L199" s="56" t="n">
        <f aca="false">IF(J199="","",IF(AND(J199&gt;'Revenue Testing'!$E$9,K199=0),1,0))</f>
        <v>0</v>
      </c>
      <c r="M199" s="57" t="n">
        <v>0.495821526646</v>
      </c>
      <c r="N199" s="56" t="str">
        <f aca="false">IF(OR(A199="",I199=""),"",IF(COUNTIFS($A$2:$A$4500,A199,$D$2:$D$4500,D199,$I$2:$I$4500,I199)&gt;1,"Possible duplicate",""))</f>
        <v/>
      </c>
      <c r="O199" s="56" t="n">
        <f aca="false">IF(J199="","",IF(AND(L199=0,K199=0),1,0))</f>
        <v>1</v>
      </c>
      <c r="P199" s="56" t="str">
        <f aca="false">IF(L199=1,J199+ROW()/10^7,"")</f>
        <v/>
      </c>
      <c r="Q199" s="57" t="n">
        <f aca="false">IF(O199=1,M199,"")</f>
        <v>0.495821526646</v>
      </c>
      <c r="R199" s="56" t="str">
        <f aca="false">IF(K199=1,ROW(),"")</f>
        <v/>
      </c>
      <c r="S199" s="56" t="str">
        <f aca="false">IF(D199="","",TRIM(D199))</f>
        <v>CONTAINER GATE PASS FEE- INC</v>
      </c>
    </row>
    <row r="200" customFormat="false" ht="15" hidden="false" customHeight="false" outlineLevel="0" collapsed="false">
      <c r="A200" s="50" t="s">
        <v>878</v>
      </c>
      <c r="B200" s="55" t="n">
        <v>45904</v>
      </c>
      <c r="C200" s="50" t="n">
        <f aca="false">IF(S200="","",IFERROR(IF(INDEX('Ledger Codes'!$C$6:$C$205,MATCH(S200,'Ledger Codes'!$B$6:$B$205,0))="","",INDEX('Ledger Codes'!$C$6:$C$205,MATCH(S200,'Ledger Codes'!$B$6:$B$205,0))),""))</f>
        <v>10049</v>
      </c>
      <c r="D200" s="50" t="s">
        <v>199</v>
      </c>
      <c r="E200" s="50" t="s">
        <v>879</v>
      </c>
      <c r="F200" s="50" t="s">
        <v>476</v>
      </c>
      <c r="G200" s="52" t="n">
        <v>0</v>
      </c>
      <c r="H200" s="52" t="n">
        <v>1800</v>
      </c>
      <c r="I200" s="52" t="n">
        <f aca="false">IF(AND(G200="",H200=""),"",N(G200)-N(H200))</f>
        <v>-1800</v>
      </c>
      <c r="J200" s="52" t="n">
        <f aca="false">IF(I200="","",ABS(I200))</f>
        <v>1800</v>
      </c>
      <c r="K200" s="56" t="n">
        <f aca="false">IF(S200="","",0)</f>
        <v>0</v>
      </c>
      <c r="L200" s="56" t="n">
        <f aca="false">IF(J200="","",IF(AND(J200&gt;'Revenue Testing'!$E$9,K200=0),1,0))</f>
        <v>0</v>
      </c>
      <c r="M200" s="57" t="n">
        <v>0.080109276538</v>
      </c>
      <c r="N200" s="56" t="str">
        <f aca="false">IF(OR(A200="",I200=""),"",IF(COUNTIFS($A$2:$A$4500,A200,$D$2:$D$4500,D200,$I$2:$I$4500,I200)&gt;1,"Possible duplicate",""))</f>
        <v/>
      </c>
      <c r="O200" s="56" t="n">
        <f aca="false">IF(J200="","",IF(AND(L200=0,K200=0),1,0))</f>
        <v>1</v>
      </c>
      <c r="P200" s="56" t="str">
        <f aca="false">IF(L200=1,J200+ROW()/10^7,"")</f>
        <v/>
      </c>
      <c r="Q200" s="57" t="n">
        <f aca="false">IF(O200=1,M200,"")</f>
        <v>0.080109276538</v>
      </c>
      <c r="R200" s="56" t="str">
        <f aca="false">IF(K200=1,ROW(),"")</f>
        <v/>
      </c>
      <c r="S200" s="56" t="str">
        <f aca="false">IF(D200="","",TRIM(D200))</f>
        <v>CONTAINER GATE PASS FEE- INC</v>
      </c>
    </row>
    <row r="201" customFormat="false" ht="15" hidden="false" customHeight="false" outlineLevel="0" collapsed="false">
      <c r="A201" s="50" t="s">
        <v>880</v>
      </c>
      <c r="B201" s="55" t="n">
        <v>45904</v>
      </c>
      <c r="C201" s="50" t="n">
        <f aca="false">IF(S201="","",IFERROR(IF(INDEX('Ledger Codes'!$C$6:$C$205,MATCH(S201,'Ledger Codes'!$B$6:$B$205,0))="","",INDEX('Ledger Codes'!$C$6:$C$205,MATCH(S201,'Ledger Codes'!$B$6:$B$205,0))),""))</f>
        <v>10049</v>
      </c>
      <c r="D201" s="50" t="s">
        <v>199</v>
      </c>
      <c r="E201" s="50" t="s">
        <v>881</v>
      </c>
      <c r="F201" s="50" t="s">
        <v>882</v>
      </c>
      <c r="G201" s="52" t="n">
        <v>0</v>
      </c>
      <c r="H201" s="52" t="n">
        <v>120</v>
      </c>
      <c r="I201" s="52" t="n">
        <f aca="false">IF(AND(G201="",H201=""),"",N(G201)-N(H201))</f>
        <v>-120</v>
      </c>
      <c r="J201" s="52" t="n">
        <f aca="false">IF(I201="","",ABS(I201))</f>
        <v>120</v>
      </c>
      <c r="K201" s="56" t="n">
        <f aca="false">IF(S201="","",0)</f>
        <v>0</v>
      </c>
      <c r="L201" s="56" t="n">
        <f aca="false">IF(J201="","",IF(AND(J201&gt;'Revenue Testing'!$E$9,K201=0),1,0))</f>
        <v>0</v>
      </c>
      <c r="M201" s="57" t="n">
        <v>0.069230786616</v>
      </c>
      <c r="N201" s="56" t="str">
        <f aca="false">IF(OR(A201="",I201=""),"",IF(COUNTIFS($A$2:$A$4500,A201,$D$2:$D$4500,D201,$I$2:$I$4500,I201)&gt;1,"Possible duplicate",""))</f>
        <v/>
      </c>
      <c r="O201" s="56" t="n">
        <f aca="false">IF(J201="","",IF(AND(L201=0,K201=0),1,0))</f>
        <v>1</v>
      </c>
      <c r="P201" s="56" t="str">
        <f aca="false">IF(L201=1,J201+ROW()/10^7,"")</f>
        <v/>
      </c>
      <c r="Q201" s="57" t="n">
        <f aca="false">IF(O201=1,M201,"")</f>
        <v>0.069230786616</v>
      </c>
      <c r="R201" s="56" t="str">
        <f aca="false">IF(K201=1,ROW(),"")</f>
        <v/>
      </c>
      <c r="S201" s="56" t="str">
        <f aca="false">IF(D201="","",TRIM(D201))</f>
        <v>CONTAINER GATE PASS FEE- INC</v>
      </c>
    </row>
    <row r="202" customFormat="false" ht="15" hidden="false" customHeight="false" outlineLevel="0" collapsed="false">
      <c r="A202" s="50" t="s">
        <v>883</v>
      </c>
      <c r="B202" s="55" t="n">
        <v>45904</v>
      </c>
      <c r="C202" s="50" t="n">
        <f aca="false">IF(S202="","",IFERROR(IF(INDEX('Ledger Codes'!$C$6:$C$205,MATCH(S202,'Ledger Codes'!$B$6:$B$205,0))="","",INDEX('Ledger Codes'!$C$6:$C$205,MATCH(S202,'Ledger Codes'!$B$6:$B$205,0))),""))</f>
        <v>10049</v>
      </c>
      <c r="D202" s="50" t="s">
        <v>199</v>
      </c>
      <c r="E202" s="50" t="s">
        <v>884</v>
      </c>
      <c r="F202" s="50" t="s">
        <v>885</v>
      </c>
      <c r="G202" s="52" t="n">
        <v>0</v>
      </c>
      <c r="H202" s="52" t="n">
        <v>240</v>
      </c>
      <c r="I202" s="52" t="n">
        <f aca="false">IF(AND(G202="",H202=""),"",N(G202)-N(H202))</f>
        <v>-240</v>
      </c>
      <c r="J202" s="52" t="n">
        <f aca="false">IF(I202="","",ABS(I202))</f>
        <v>240</v>
      </c>
      <c r="K202" s="56" t="n">
        <f aca="false">IF(S202="","",0)</f>
        <v>0</v>
      </c>
      <c r="L202" s="56" t="n">
        <f aca="false">IF(J202="","",IF(AND(J202&gt;'Revenue Testing'!$E$9,K202=0),1,0))</f>
        <v>0</v>
      </c>
      <c r="M202" s="57" t="n">
        <v>0.20167751199</v>
      </c>
      <c r="N202" s="56" t="str">
        <f aca="false">IF(OR(A202="",I202=""),"",IF(COUNTIFS($A$2:$A$4500,A202,$D$2:$D$4500,D202,$I$2:$I$4500,I202)&gt;1,"Possible duplicate",""))</f>
        <v/>
      </c>
      <c r="O202" s="56" t="n">
        <f aca="false">IF(J202="","",IF(AND(L202=0,K202=0),1,0))</f>
        <v>1</v>
      </c>
      <c r="P202" s="56" t="str">
        <f aca="false">IF(L202=1,J202+ROW()/10^7,"")</f>
        <v/>
      </c>
      <c r="Q202" s="57" t="n">
        <f aca="false">IF(O202=1,M202,"")</f>
        <v>0.20167751199</v>
      </c>
      <c r="R202" s="56" t="str">
        <f aca="false">IF(K202=1,ROW(),"")</f>
        <v/>
      </c>
      <c r="S202" s="56" t="str">
        <f aca="false">IF(D202="","",TRIM(D202))</f>
        <v>CONTAINER GATE PASS FEE- INC</v>
      </c>
    </row>
    <row r="203" customFormat="false" ht="15" hidden="false" customHeight="false" outlineLevel="0" collapsed="false">
      <c r="A203" s="50" t="s">
        <v>886</v>
      </c>
      <c r="B203" s="55" t="n">
        <v>45904</v>
      </c>
      <c r="C203" s="50" t="n">
        <f aca="false">IF(S203="","",IFERROR(IF(INDEX('Ledger Codes'!$C$6:$C$205,MATCH(S203,'Ledger Codes'!$B$6:$B$205,0))="","",INDEX('Ledger Codes'!$C$6:$C$205,MATCH(S203,'Ledger Codes'!$B$6:$B$205,0))),""))</f>
        <v>10049</v>
      </c>
      <c r="D203" s="50" t="s">
        <v>199</v>
      </c>
      <c r="E203" s="50" t="s">
        <v>887</v>
      </c>
      <c r="F203" s="50" t="s">
        <v>888</v>
      </c>
      <c r="G203" s="52" t="n">
        <v>0</v>
      </c>
      <c r="H203" s="52" t="n">
        <v>120</v>
      </c>
      <c r="I203" s="52" t="n">
        <f aca="false">IF(AND(G203="",H203=""),"",N(G203)-N(H203))</f>
        <v>-120</v>
      </c>
      <c r="J203" s="52" t="n">
        <f aca="false">IF(I203="","",ABS(I203))</f>
        <v>120</v>
      </c>
      <c r="K203" s="56" t="n">
        <f aca="false">IF(S203="","",0)</f>
        <v>0</v>
      </c>
      <c r="L203" s="56" t="n">
        <f aca="false">IF(J203="","",IF(AND(J203&gt;'Revenue Testing'!$E$9,K203=0),1,0))</f>
        <v>0</v>
      </c>
      <c r="M203" s="57" t="n">
        <v>0.235791559752</v>
      </c>
      <c r="N203" s="56" t="str">
        <f aca="false">IF(OR(A203="",I203=""),"",IF(COUNTIFS($A$2:$A$4500,A203,$D$2:$D$4500,D203,$I$2:$I$4500,I203)&gt;1,"Possible duplicate",""))</f>
        <v/>
      </c>
      <c r="O203" s="56" t="n">
        <f aca="false">IF(J203="","",IF(AND(L203=0,K203=0),1,0))</f>
        <v>1</v>
      </c>
      <c r="P203" s="56" t="str">
        <f aca="false">IF(L203=1,J203+ROW()/10^7,"")</f>
        <v/>
      </c>
      <c r="Q203" s="57" t="n">
        <f aca="false">IF(O203=1,M203,"")</f>
        <v>0.235791559752</v>
      </c>
      <c r="R203" s="56" t="str">
        <f aca="false">IF(K203=1,ROW(),"")</f>
        <v/>
      </c>
      <c r="S203" s="56" t="str">
        <f aca="false">IF(D203="","",TRIM(D203))</f>
        <v>CONTAINER GATE PASS FEE- INC</v>
      </c>
    </row>
    <row r="204" customFormat="false" ht="15" hidden="false" customHeight="false" outlineLevel="0" collapsed="false">
      <c r="A204" s="50" t="s">
        <v>889</v>
      </c>
      <c r="B204" s="55" t="n">
        <v>45904</v>
      </c>
      <c r="C204" s="50" t="n">
        <f aca="false">IF(S204="","",IFERROR(IF(INDEX('Ledger Codes'!$C$6:$C$205,MATCH(S204,'Ledger Codes'!$B$6:$B$205,0))="","",INDEX('Ledger Codes'!$C$6:$C$205,MATCH(S204,'Ledger Codes'!$B$6:$B$205,0))),""))</f>
        <v>10049</v>
      </c>
      <c r="D204" s="50" t="s">
        <v>199</v>
      </c>
      <c r="E204" s="50" t="s">
        <v>890</v>
      </c>
      <c r="F204" s="50" t="s">
        <v>891</v>
      </c>
      <c r="G204" s="52" t="n">
        <v>0</v>
      </c>
      <c r="H204" s="52" t="n">
        <v>600</v>
      </c>
      <c r="I204" s="52" t="n">
        <f aca="false">IF(AND(G204="",H204=""),"",N(G204)-N(H204))</f>
        <v>-600</v>
      </c>
      <c r="J204" s="52" t="n">
        <f aca="false">IF(I204="","",ABS(I204))</f>
        <v>600</v>
      </c>
      <c r="K204" s="56" t="n">
        <f aca="false">IF(S204="","",0)</f>
        <v>0</v>
      </c>
      <c r="L204" s="56" t="n">
        <f aca="false">IF(J204="","",IF(AND(J204&gt;'Revenue Testing'!$E$9,K204=0),1,0))</f>
        <v>0</v>
      </c>
      <c r="M204" s="57" t="n">
        <v>0.590344557763</v>
      </c>
      <c r="N204" s="56" t="str">
        <f aca="false">IF(OR(A204="",I204=""),"",IF(COUNTIFS($A$2:$A$4500,A204,$D$2:$D$4500,D204,$I$2:$I$4500,I204)&gt;1,"Possible duplicate",""))</f>
        <v/>
      </c>
      <c r="O204" s="56" t="n">
        <f aca="false">IF(J204="","",IF(AND(L204=0,K204=0),1,0))</f>
        <v>1</v>
      </c>
      <c r="P204" s="56" t="str">
        <f aca="false">IF(L204=1,J204+ROW()/10^7,"")</f>
        <v/>
      </c>
      <c r="Q204" s="57" t="n">
        <f aca="false">IF(O204=1,M204,"")</f>
        <v>0.590344557763</v>
      </c>
      <c r="R204" s="56" t="str">
        <f aca="false">IF(K204=1,ROW(),"")</f>
        <v/>
      </c>
      <c r="S204" s="56" t="str">
        <f aca="false">IF(D204="","",TRIM(D204))</f>
        <v>CONTAINER GATE PASS FEE- INC</v>
      </c>
    </row>
    <row r="205" customFormat="false" ht="15" hidden="false" customHeight="false" outlineLevel="0" collapsed="false">
      <c r="A205" s="50" t="s">
        <v>892</v>
      </c>
      <c r="B205" s="55" t="n">
        <v>45904</v>
      </c>
      <c r="C205" s="50" t="n">
        <f aca="false">IF(S205="","",IFERROR(IF(INDEX('Ledger Codes'!$C$6:$C$205,MATCH(S205,'Ledger Codes'!$B$6:$B$205,0))="","",INDEX('Ledger Codes'!$C$6:$C$205,MATCH(S205,'Ledger Codes'!$B$6:$B$205,0))),""))</f>
        <v>10049</v>
      </c>
      <c r="D205" s="50" t="s">
        <v>199</v>
      </c>
      <c r="E205" s="50" t="s">
        <v>893</v>
      </c>
      <c r="F205" s="50" t="s">
        <v>423</v>
      </c>
      <c r="G205" s="52" t="n">
        <v>0</v>
      </c>
      <c r="H205" s="52" t="n">
        <v>120</v>
      </c>
      <c r="I205" s="52" t="n">
        <f aca="false">IF(AND(G205="",H205=""),"",N(G205)-N(H205))</f>
        <v>-120</v>
      </c>
      <c r="J205" s="52" t="n">
        <f aca="false">IF(I205="","",ABS(I205))</f>
        <v>120</v>
      </c>
      <c r="K205" s="56" t="n">
        <f aca="false">IF(S205="","",0)</f>
        <v>0</v>
      </c>
      <c r="L205" s="56" t="n">
        <f aca="false">IF(J205="","",IF(AND(J205&gt;'Revenue Testing'!$E$9,K205=0),1,0))</f>
        <v>0</v>
      </c>
      <c r="M205" s="57" t="n">
        <v>0.714940937475</v>
      </c>
      <c r="N205" s="56" t="str">
        <f aca="false">IF(OR(A205="",I205=""),"",IF(COUNTIFS($A$2:$A$4500,A205,$D$2:$D$4500,D205,$I$2:$I$4500,I205)&gt;1,"Possible duplicate",""))</f>
        <v/>
      </c>
      <c r="O205" s="56" t="n">
        <f aca="false">IF(J205="","",IF(AND(L205=0,K205=0),1,0))</f>
        <v>1</v>
      </c>
      <c r="P205" s="56" t="str">
        <f aca="false">IF(L205=1,J205+ROW()/10^7,"")</f>
        <v/>
      </c>
      <c r="Q205" s="57" t="n">
        <f aca="false">IF(O205=1,M205,"")</f>
        <v>0.714940937475</v>
      </c>
      <c r="R205" s="56" t="str">
        <f aca="false">IF(K205=1,ROW(),"")</f>
        <v/>
      </c>
      <c r="S205" s="56" t="str">
        <f aca="false">IF(D205="","",TRIM(D205))</f>
        <v>CONTAINER GATE PASS FEE- INC</v>
      </c>
    </row>
    <row r="206" customFormat="false" ht="15" hidden="false" customHeight="false" outlineLevel="0" collapsed="false">
      <c r="A206" s="50" t="s">
        <v>894</v>
      </c>
      <c r="B206" s="55" t="n">
        <v>45904</v>
      </c>
      <c r="C206" s="50" t="n">
        <f aca="false">IF(S206="","",IFERROR(IF(INDEX('Ledger Codes'!$C$6:$C$205,MATCH(S206,'Ledger Codes'!$B$6:$B$205,0))="","",INDEX('Ledger Codes'!$C$6:$C$205,MATCH(S206,'Ledger Codes'!$B$6:$B$205,0))),""))</f>
        <v>10049</v>
      </c>
      <c r="D206" s="50" t="s">
        <v>199</v>
      </c>
      <c r="E206" s="50" t="s">
        <v>895</v>
      </c>
      <c r="F206" s="50" t="s">
        <v>896</v>
      </c>
      <c r="G206" s="52" t="n">
        <v>0</v>
      </c>
      <c r="H206" s="52" t="n">
        <v>120</v>
      </c>
      <c r="I206" s="52" t="n">
        <f aca="false">IF(AND(G206="",H206=""),"",N(G206)-N(H206))</f>
        <v>-120</v>
      </c>
      <c r="J206" s="52" t="n">
        <f aca="false">IF(I206="","",ABS(I206))</f>
        <v>120</v>
      </c>
      <c r="K206" s="56" t="n">
        <f aca="false">IF(S206="","",0)</f>
        <v>0</v>
      </c>
      <c r="L206" s="56" t="n">
        <f aca="false">IF(J206="","",IF(AND(J206&gt;'Revenue Testing'!$E$9,K206=0),1,0))</f>
        <v>0</v>
      </c>
      <c r="M206" s="57" t="n">
        <v>0.244061660347</v>
      </c>
      <c r="N206" s="56" t="str">
        <f aca="false">IF(OR(A206="",I206=""),"",IF(COUNTIFS($A$2:$A$4500,A206,$D$2:$D$4500,D206,$I$2:$I$4500,I206)&gt;1,"Possible duplicate",""))</f>
        <v/>
      </c>
      <c r="O206" s="56" t="n">
        <f aca="false">IF(J206="","",IF(AND(L206=0,K206=0),1,0))</f>
        <v>1</v>
      </c>
      <c r="P206" s="56" t="str">
        <f aca="false">IF(L206=1,J206+ROW()/10^7,"")</f>
        <v/>
      </c>
      <c r="Q206" s="57" t="n">
        <f aca="false">IF(O206=1,M206,"")</f>
        <v>0.244061660347</v>
      </c>
      <c r="R206" s="56" t="str">
        <f aca="false">IF(K206=1,ROW(),"")</f>
        <v/>
      </c>
      <c r="S206" s="56" t="str">
        <f aca="false">IF(D206="","",TRIM(D206))</f>
        <v>CONTAINER GATE PASS FEE- INC</v>
      </c>
    </row>
    <row r="207" customFormat="false" ht="15" hidden="false" customHeight="false" outlineLevel="0" collapsed="false">
      <c r="A207" s="50" t="s">
        <v>897</v>
      </c>
      <c r="B207" s="55" t="n">
        <v>45904</v>
      </c>
      <c r="C207" s="50" t="n">
        <f aca="false">IF(S207="","",IFERROR(IF(INDEX('Ledger Codes'!$C$6:$C$205,MATCH(S207,'Ledger Codes'!$B$6:$B$205,0))="","",INDEX('Ledger Codes'!$C$6:$C$205,MATCH(S207,'Ledger Codes'!$B$6:$B$205,0))),""))</f>
        <v>10049</v>
      </c>
      <c r="D207" s="50" t="s">
        <v>199</v>
      </c>
      <c r="E207" s="50" t="s">
        <v>898</v>
      </c>
      <c r="F207" s="50" t="s">
        <v>899</v>
      </c>
      <c r="G207" s="52" t="n">
        <v>0</v>
      </c>
      <c r="H207" s="52" t="n">
        <v>120</v>
      </c>
      <c r="I207" s="52" t="n">
        <f aca="false">IF(AND(G207="",H207=""),"",N(G207)-N(H207))</f>
        <v>-120</v>
      </c>
      <c r="J207" s="52" t="n">
        <f aca="false">IF(I207="","",ABS(I207))</f>
        <v>120</v>
      </c>
      <c r="K207" s="56" t="n">
        <f aca="false">IF(S207="","",0)</f>
        <v>0</v>
      </c>
      <c r="L207" s="56" t="n">
        <f aca="false">IF(J207="","",IF(AND(J207&gt;'Revenue Testing'!$E$9,K207=0),1,0))</f>
        <v>0</v>
      </c>
      <c r="M207" s="57" t="n">
        <v>0.399700560874</v>
      </c>
      <c r="N207" s="56" t="str">
        <f aca="false">IF(OR(A207="",I207=""),"",IF(COUNTIFS($A$2:$A$4500,A207,$D$2:$D$4500,D207,$I$2:$I$4500,I207)&gt;1,"Possible duplicate",""))</f>
        <v/>
      </c>
      <c r="O207" s="56" t="n">
        <f aca="false">IF(J207="","",IF(AND(L207=0,K207=0),1,0))</f>
        <v>1</v>
      </c>
      <c r="P207" s="56" t="str">
        <f aca="false">IF(L207=1,J207+ROW()/10^7,"")</f>
        <v/>
      </c>
      <c r="Q207" s="57" t="n">
        <f aca="false">IF(O207=1,M207,"")</f>
        <v>0.399700560874</v>
      </c>
      <c r="R207" s="56" t="str">
        <f aca="false">IF(K207=1,ROW(),"")</f>
        <v/>
      </c>
      <c r="S207" s="56" t="str">
        <f aca="false">IF(D207="","",TRIM(D207))</f>
        <v>CONTAINER GATE PASS FEE- INC</v>
      </c>
    </row>
    <row r="208" customFormat="false" ht="15" hidden="false" customHeight="false" outlineLevel="0" collapsed="false">
      <c r="A208" s="50" t="s">
        <v>900</v>
      </c>
      <c r="B208" s="55" t="n">
        <v>45904</v>
      </c>
      <c r="C208" s="50" t="n">
        <f aca="false">IF(S208="","",IFERROR(IF(INDEX('Ledger Codes'!$C$6:$C$205,MATCH(S208,'Ledger Codes'!$B$6:$B$205,0))="","",INDEX('Ledger Codes'!$C$6:$C$205,MATCH(S208,'Ledger Codes'!$B$6:$B$205,0))),""))</f>
        <v>10049</v>
      </c>
      <c r="D208" s="50" t="s">
        <v>199</v>
      </c>
      <c r="E208" s="50" t="s">
        <v>901</v>
      </c>
      <c r="F208" s="50" t="s">
        <v>902</v>
      </c>
      <c r="G208" s="52" t="n">
        <v>0</v>
      </c>
      <c r="H208" s="52" t="n">
        <v>120</v>
      </c>
      <c r="I208" s="52" t="n">
        <f aca="false">IF(AND(G208="",H208=""),"",N(G208)-N(H208))</f>
        <v>-120</v>
      </c>
      <c r="J208" s="52" t="n">
        <f aca="false">IF(I208="","",ABS(I208))</f>
        <v>120</v>
      </c>
      <c r="K208" s="56" t="n">
        <f aca="false">IF(S208="","",0)</f>
        <v>0</v>
      </c>
      <c r="L208" s="56" t="n">
        <f aca="false">IF(J208="","",IF(AND(J208&gt;'Revenue Testing'!$E$9,K208=0),1,0))</f>
        <v>0</v>
      </c>
      <c r="M208" s="57" t="n">
        <v>0.325689330031</v>
      </c>
      <c r="N208" s="56" t="str">
        <f aca="false">IF(OR(A208="",I208=""),"",IF(COUNTIFS($A$2:$A$4500,A208,$D$2:$D$4500,D208,$I$2:$I$4500,I208)&gt;1,"Possible duplicate",""))</f>
        <v/>
      </c>
      <c r="O208" s="56" t="n">
        <f aca="false">IF(J208="","",IF(AND(L208=0,K208=0),1,0))</f>
        <v>1</v>
      </c>
      <c r="P208" s="56" t="str">
        <f aca="false">IF(L208=1,J208+ROW()/10^7,"")</f>
        <v/>
      </c>
      <c r="Q208" s="57" t="n">
        <f aca="false">IF(O208=1,M208,"")</f>
        <v>0.325689330031</v>
      </c>
      <c r="R208" s="56" t="str">
        <f aca="false">IF(K208=1,ROW(),"")</f>
        <v/>
      </c>
      <c r="S208" s="56" t="str">
        <f aca="false">IF(D208="","",TRIM(D208))</f>
        <v>CONTAINER GATE PASS FEE- INC</v>
      </c>
    </row>
    <row r="209" customFormat="false" ht="15" hidden="false" customHeight="false" outlineLevel="0" collapsed="false">
      <c r="A209" s="50" t="s">
        <v>903</v>
      </c>
      <c r="B209" s="55" t="n">
        <v>45904</v>
      </c>
      <c r="C209" s="50" t="n">
        <f aca="false">IF(S209="","",IFERROR(IF(INDEX('Ledger Codes'!$C$6:$C$205,MATCH(S209,'Ledger Codes'!$B$6:$B$205,0))="","",INDEX('Ledger Codes'!$C$6:$C$205,MATCH(S209,'Ledger Codes'!$B$6:$B$205,0))),""))</f>
        <v>10049</v>
      </c>
      <c r="D209" s="50" t="s">
        <v>199</v>
      </c>
      <c r="E209" s="50" t="s">
        <v>904</v>
      </c>
      <c r="F209" s="50" t="s">
        <v>905</v>
      </c>
      <c r="G209" s="52" t="n">
        <v>0</v>
      </c>
      <c r="H209" s="52" t="n">
        <v>120</v>
      </c>
      <c r="I209" s="52" t="n">
        <f aca="false">IF(AND(G209="",H209=""),"",N(G209)-N(H209))</f>
        <v>-120</v>
      </c>
      <c r="J209" s="52" t="n">
        <f aca="false">IF(I209="","",ABS(I209))</f>
        <v>120</v>
      </c>
      <c r="K209" s="56" t="n">
        <f aca="false">IF(S209="","",0)</f>
        <v>0</v>
      </c>
      <c r="L209" s="56" t="n">
        <f aca="false">IF(J209="","",IF(AND(J209&gt;'Revenue Testing'!$E$9,K209=0),1,0))</f>
        <v>0</v>
      </c>
      <c r="M209" s="57" t="n">
        <v>0.363661725367</v>
      </c>
      <c r="N209" s="56" t="str">
        <f aca="false">IF(OR(A209="",I209=""),"",IF(COUNTIFS($A$2:$A$4500,A209,$D$2:$D$4500,D209,$I$2:$I$4500,I209)&gt;1,"Possible duplicate",""))</f>
        <v/>
      </c>
      <c r="O209" s="56" t="n">
        <f aca="false">IF(J209="","",IF(AND(L209=0,K209=0),1,0))</f>
        <v>1</v>
      </c>
      <c r="P209" s="56" t="str">
        <f aca="false">IF(L209=1,J209+ROW()/10^7,"")</f>
        <v/>
      </c>
      <c r="Q209" s="57" t="n">
        <f aca="false">IF(O209=1,M209,"")</f>
        <v>0.363661725367</v>
      </c>
      <c r="R209" s="56" t="str">
        <f aca="false">IF(K209=1,ROW(),"")</f>
        <v/>
      </c>
      <c r="S209" s="56" t="str">
        <f aca="false">IF(D209="","",TRIM(D209))</f>
        <v>CONTAINER GATE PASS FEE- INC</v>
      </c>
    </row>
    <row r="210" customFormat="false" ht="15" hidden="false" customHeight="false" outlineLevel="0" collapsed="false">
      <c r="A210" s="50" t="s">
        <v>906</v>
      </c>
      <c r="B210" s="55" t="n">
        <v>45904</v>
      </c>
      <c r="C210" s="50" t="n">
        <f aca="false">IF(S210="","",IFERROR(IF(INDEX('Ledger Codes'!$C$6:$C$205,MATCH(S210,'Ledger Codes'!$B$6:$B$205,0))="","",INDEX('Ledger Codes'!$C$6:$C$205,MATCH(S210,'Ledger Codes'!$B$6:$B$205,0))),""))</f>
        <v>10049</v>
      </c>
      <c r="D210" s="50" t="s">
        <v>199</v>
      </c>
      <c r="E210" s="50" t="s">
        <v>907</v>
      </c>
      <c r="F210" s="50" t="s">
        <v>426</v>
      </c>
      <c r="G210" s="52" t="n">
        <v>0</v>
      </c>
      <c r="H210" s="52" t="n">
        <v>1200</v>
      </c>
      <c r="I210" s="52" t="n">
        <f aca="false">IF(AND(G210="",H210=""),"",N(G210)-N(H210))</f>
        <v>-1200</v>
      </c>
      <c r="J210" s="52" t="n">
        <f aca="false">IF(I210="","",ABS(I210))</f>
        <v>1200</v>
      </c>
      <c r="K210" s="56" t="n">
        <f aca="false">IF(S210="","",0)</f>
        <v>0</v>
      </c>
      <c r="L210" s="56" t="n">
        <f aca="false">IF(J210="","",IF(AND(J210&gt;'Revenue Testing'!$E$9,K210=0),1,0))</f>
        <v>0</v>
      </c>
      <c r="M210" s="57" t="n">
        <v>0.424627968949</v>
      </c>
      <c r="N210" s="56" t="str">
        <f aca="false">IF(OR(A210="",I210=""),"",IF(COUNTIFS($A$2:$A$4500,A210,$D$2:$D$4500,D210,$I$2:$I$4500,I210)&gt;1,"Possible duplicate",""))</f>
        <v/>
      </c>
      <c r="O210" s="56" t="n">
        <f aca="false">IF(J210="","",IF(AND(L210=0,K210=0),1,0))</f>
        <v>1</v>
      </c>
      <c r="P210" s="56" t="str">
        <f aca="false">IF(L210=1,J210+ROW()/10^7,"")</f>
        <v/>
      </c>
      <c r="Q210" s="57" t="n">
        <f aca="false">IF(O210=1,M210,"")</f>
        <v>0.424627968949</v>
      </c>
      <c r="R210" s="56" t="str">
        <f aca="false">IF(K210=1,ROW(),"")</f>
        <v/>
      </c>
      <c r="S210" s="56" t="str">
        <f aca="false">IF(D210="","",TRIM(D210))</f>
        <v>CONTAINER GATE PASS FEE- INC</v>
      </c>
    </row>
    <row r="211" customFormat="false" ht="15" hidden="false" customHeight="false" outlineLevel="0" collapsed="false">
      <c r="A211" s="50" t="s">
        <v>908</v>
      </c>
      <c r="B211" s="55" t="n">
        <v>45904</v>
      </c>
      <c r="C211" s="50" t="n">
        <f aca="false">IF(S211="","",IFERROR(IF(INDEX('Ledger Codes'!$C$6:$C$205,MATCH(S211,'Ledger Codes'!$B$6:$B$205,0))="","",INDEX('Ledger Codes'!$C$6:$C$205,MATCH(S211,'Ledger Codes'!$B$6:$B$205,0))),""))</f>
        <v>10049</v>
      </c>
      <c r="D211" s="50" t="s">
        <v>199</v>
      </c>
      <c r="E211" s="50" t="s">
        <v>909</v>
      </c>
      <c r="F211" s="50" t="s">
        <v>470</v>
      </c>
      <c r="G211" s="52" t="n">
        <v>0</v>
      </c>
      <c r="H211" s="52" t="n">
        <v>600</v>
      </c>
      <c r="I211" s="52" t="n">
        <f aca="false">IF(AND(G211="",H211=""),"",N(G211)-N(H211))</f>
        <v>-600</v>
      </c>
      <c r="J211" s="52" t="n">
        <f aca="false">IF(I211="","",ABS(I211))</f>
        <v>600</v>
      </c>
      <c r="K211" s="56" t="n">
        <f aca="false">IF(S211="","",0)</f>
        <v>0</v>
      </c>
      <c r="L211" s="56" t="n">
        <f aca="false">IF(J211="","",IF(AND(J211&gt;'Revenue Testing'!$E$9,K211=0),1,0))</f>
        <v>0</v>
      </c>
      <c r="M211" s="57" t="n">
        <v>0.111233548502</v>
      </c>
      <c r="N211" s="56" t="str">
        <f aca="false">IF(OR(A211="",I211=""),"",IF(COUNTIFS($A$2:$A$4500,A211,$D$2:$D$4500,D211,$I$2:$I$4500,I211)&gt;1,"Possible duplicate",""))</f>
        <v/>
      </c>
      <c r="O211" s="56" t="n">
        <f aca="false">IF(J211="","",IF(AND(L211=0,K211=0),1,0))</f>
        <v>1</v>
      </c>
      <c r="P211" s="56" t="str">
        <f aca="false">IF(L211=1,J211+ROW()/10^7,"")</f>
        <v/>
      </c>
      <c r="Q211" s="57" t="n">
        <f aca="false">IF(O211=1,M211,"")</f>
        <v>0.111233548502</v>
      </c>
      <c r="R211" s="56" t="str">
        <f aca="false">IF(K211=1,ROW(),"")</f>
        <v/>
      </c>
      <c r="S211" s="56" t="str">
        <f aca="false">IF(D211="","",TRIM(D211))</f>
        <v>CONTAINER GATE PASS FEE- INC</v>
      </c>
    </row>
    <row r="212" customFormat="false" ht="15" hidden="false" customHeight="false" outlineLevel="0" collapsed="false">
      <c r="A212" s="50" t="s">
        <v>910</v>
      </c>
      <c r="B212" s="55" t="n">
        <v>45904</v>
      </c>
      <c r="C212" s="50" t="n">
        <f aca="false">IF(S212="","",IFERROR(IF(INDEX('Ledger Codes'!$C$6:$C$205,MATCH(S212,'Ledger Codes'!$B$6:$B$205,0))="","",INDEX('Ledger Codes'!$C$6:$C$205,MATCH(S212,'Ledger Codes'!$B$6:$B$205,0))),""))</f>
        <v>10049</v>
      </c>
      <c r="D212" s="50" t="s">
        <v>199</v>
      </c>
      <c r="E212" s="50" t="s">
        <v>911</v>
      </c>
      <c r="F212" s="50" t="s">
        <v>912</v>
      </c>
      <c r="G212" s="52" t="n">
        <v>0</v>
      </c>
      <c r="H212" s="52" t="n">
        <v>120</v>
      </c>
      <c r="I212" s="52" t="n">
        <f aca="false">IF(AND(G212="",H212=""),"",N(G212)-N(H212))</f>
        <v>-120</v>
      </c>
      <c r="J212" s="52" t="n">
        <f aca="false">IF(I212="","",ABS(I212))</f>
        <v>120</v>
      </c>
      <c r="K212" s="56" t="n">
        <f aca="false">IF(S212="","",0)</f>
        <v>0</v>
      </c>
      <c r="L212" s="56" t="n">
        <f aca="false">IF(J212="","",IF(AND(J212&gt;'Revenue Testing'!$E$9,K212=0),1,0))</f>
        <v>0</v>
      </c>
      <c r="M212" s="57" t="n">
        <v>0.80559998181</v>
      </c>
      <c r="N212" s="56" t="str">
        <f aca="false">IF(OR(A212="",I212=""),"",IF(COUNTIFS($A$2:$A$4500,A212,$D$2:$D$4500,D212,$I$2:$I$4500,I212)&gt;1,"Possible duplicate",""))</f>
        <v/>
      </c>
      <c r="O212" s="56" t="n">
        <f aca="false">IF(J212="","",IF(AND(L212=0,K212=0),1,0))</f>
        <v>1</v>
      </c>
      <c r="P212" s="56" t="str">
        <f aca="false">IF(L212=1,J212+ROW()/10^7,"")</f>
        <v/>
      </c>
      <c r="Q212" s="57" t="n">
        <f aca="false">IF(O212=1,M212,"")</f>
        <v>0.80559998181</v>
      </c>
      <c r="R212" s="56" t="str">
        <f aca="false">IF(K212=1,ROW(),"")</f>
        <v/>
      </c>
      <c r="S212" s="56" t="str">
        <f aca="false">IF(D212="","",TRIM(D212))</f>
        <v>CONTAINER GATE PASS FEE- INC</v>
      </c>
    </row>
    <row r="213" customFormat="false" ht="15" hidden="false" customHeight="false" outlineLevel="0" collapsed="false">
      <c r="A213" s="50" t="s">
        <v>913</v>
      </c>
      <c r="B213" s="55" t="n">
        <v>45904</v>
      </c>
      <c r="C213" s="50" t="n">
        <f aca="false">IF(S213="","",IFERROR(IF(INDEX('Ledger Codes'!$C$6:$C$205,MATCH(S213,'Ledger Codes'!$B$6:$B$205,0))="","",INDEX('Ledger Codes'!$C$6:$C$205,MATCH(S213,'Ledger Codes'!$B$6:$B$205,0))),""))</f>
        <v>10049</v>
      </c>
      <c r="D213" s="50" t="s">
        <v>199</v>
      </c>
      <c r="E213" s="50" t="s">
        <v>914</v>
      </c>
      <c r="F213" s="50" t="s">
        <v>915</v>
      </c>
      <c r="G213" s="52" t="n">
        <v>0</v>
      </c>
      <c r="H213" s="52" t="n">
        <v>1920</v>
      </c>
      <c r="I213" s="52" t="n">
        <f aca="false">IF(AND(G213="",H213=""),"",N(G213)-N(H213))</f>
        <v>-1920</v>
      </c>
      <c r="J213" s="52" t="n">
        <f aca="false">IF(I213="","",ABS(I213))</f>
        <v>1920</v>
      </c>
      <c r="K213" s="56" t="n">
        <f aca="false">IF(S213="","",0)</f>
        <v>0</v>
      </c>
      <c r="L213" s="56" t="n">
        <f aca="false">IF(J213="","",IF(AND(J213&gt;'Revenue Testing'!$E$9,K213=0),1,0))</f>
        <v>0</v>
      </c>
      <c r="M213" s="57" t="n">
        <v>0.8675375132</v>
      </c>
      <c r="N213" s="56" t="str">
        <f aca="false">IF(OR(A213="",I213=""),"",IF(COUNTIFS($A$2:$A$4500,A213,$D$2:$D$4500,D213,$I$2:$I$4500,I213)&gt;1,"Possible duplicate",""))</f>
        <v/>
      </c>
      <c r="O213" s="56" t="n">
        <f aca="false">IF(J213="","",IF(AND(L213=0,K213=0),1,0))</f>
        <v>1</v>
      </c>
      <c r="P213" s="56" t="str">
        <f aca="false">IF(L213=1,J213+ROW()/10^7,"")</f>
        <v/>
      </c>
      <c r="Q213" s="57" t="n">
        <f aca="false">IF(O213=1,M213,"")</f>
        <v>0.8675375132</v>
      </c>
      <c r="R213" s="56" t="str">
        <f aca="false">IF(K213=1,ROW(),"")</f>
        <v/>
      </c>
      <c r="S213" s="56" t="str">
        <f aca="false">IF(D213="","",TRIM(D213))</f>
        <v>CONTAINER GATE PASS FEE- INC</v>
      </c>
    </row>
    <row r="214" customFormat="false" ht="15" hidden="false" customHeight="false" outlineLevel="0" collapsed="false">
      <c r="A214" s="50" t="s">
        <v>916</v>
      </c>
      <c r="B214" s="55" t="n">
        <v>45904</v>
      </c>
      <c r="C214" s="50" t="n">
        <f aca="false">IF(S214="","",IFERROR(IF(INDEX('Ledger Codes'!$C$6:$C$205,MATCH(S214,'Ledger Codes'!$B$6:$B$205,0))="","",INDEX('Ledger Codes'!$C$6:$C$205,MATCH(S214,'Ledger Codes'!$B$6:$B$205,0))),""))</f>
        <v>10049</v>
      </c>
      <c r="D214" s="50" t="s">
        <v>199</v>
      </c>
      <c r="E214" s="50" t="s">
        <v>917</v>
      </c>
      <c r="F214" s="50" t="s">
        <v>429</v>
      </c>
      <c r="G214" s="52" t="n">
        <v>0</v>
      </c>
      <c r="H214" s="52" t="n">
        <v>840</v>
      </c>
      <c r="I214" s="52" t="n">
        <f aca="false">IF(AND(G214="",H214=""),"",N(G214)-N(H214))</f>
        <v>-840</v>
      </c>
      <c r="J214" s="52" t="n">
        <f aca="false">IF(I214="","",ABS(I214))</f>
        <v>840</v>
      </c>
      <c r="K214" s="56" t="n">
        <f aca="false">IF(S214="","",0)</f>
        <v>0</v>
      </c>
      <c r="L214" s="56" t="n">
        <f aca="false">IF(J214="","",IF(AND(J214&gt;'Revenue Testing'!$E$9,K214=0),1,0))</f>
        <v>0</v>
      </c>
      <c r="M214" s="57" t="n">
        <v>0.081464547795</v>
      </c>
      <c r="N214" s="56" t="str">
        <f aca="false">IF(OR(A214="",I214=""),"",IF(COUNTIFS($A$2:$A$4500,A214,$D$2:$D$4500,D214,$I$2:$I$4500,I214)&gt;1,"Possible duplicate",""))</f>
        <v/>
      </c>
      <c r="O214" s="56" t="n">
        <f aca="false">IF(J214="","",IF(AND(L214=0,K214=0),1,0))</f>
        <v>1</v>
      </c>
      <c r="P214" s="56" t="str">
        <f aca="false">IF(L214=1,J214+ROW()/10^7,"")</f>
        <v/>
      </c>
      <c r="Q214" s="57" t="n">
        <f aca="false">IF(O214=1,M214,"")</f>
        <v>0.081464547795</v>
      </c>
      <c r="R214" s="56" t="str">
        <f aca="false">IF(K214=1,ROW(),"")</f>
        <v/>
      </c>
      <c r="S214" s="56" t="str">
        <f aca="false">IF(D214="","",TRIM(D214))</f>
        <v>CONTAINER GATE PASS FEE- INC</v>
      </c>
    </row>
    <row r="215" customFormat="false" ht="15" hidden="false" customHeight="false" outlineLevel="0" collapsed="false">
      <c r="A215" s="50" t="s">
        <v>918</v>
      </c>
      <c r="B215" s="55" t="n">
        <v>45904</v>
      </c>
      <c r="C215" s="50" t="n">
        <f aca="false">IF(S215="","",IFERROR(IF(INDEX('Ledger Codes'!$C$6:$C$205,MATCH(S215,'Ledger Codes'!$B$6:$B$205,0))="","",INDEX('Ledger Codes'!$C$6:$C$205,MATCH(S215,'Ledger Codes'!$B$6:$B$205,0))),""))</f>
        <v>10049</v>
      </c>
      <c r="D215" s="50" t="s">
        <v>199</v>
      </c>
      <c r="E215" s="50" t="s">
        <v>919</v>
      </c>
      <c r="F215" s="50" t="s">
        <v>920</v>
      </c>
      <c r="G215" s="52" t="n">
        <v>0</v>
      </c>
      <c r="H215" s="52" t="n">
        <v>240</v>
      </c>
      <c r="I215" s="52" t="n">
        <f aca="false">IF(AND(G215="",H215=""),"",N(G215)-N(H215))</f>
        <v>-240</v>
      </c>
      <c r="J215" s="52" t="n">
        <f aca="false">IF(I215="","",ABS(I215))</f>
        <v>240</v>
      </c>
      <c r="K215" s="56" t="n">
        <f aca="false">IF(S215="","",0)</f>
        <v>0</v>
      </c>
      <c r="L215" s="56" t="n">
        <f aca="false">IF(J215="","",IF(AND(J215&gt;'Revenue Testing'!$E$9,K215=0),1,0))</f>
        <v>0</v>
      </c>
      <c r="M215" s="57" t="n">
        <v>0.785753696523</v>
      </c>
      <c r="N215" s="56" t="str">
        <f aca="false">IF(OR(A215="",I215=""),"",IF(COUNTIFS($A$2:$A$4500,A215,$D$2:$D$4500,D215,$I$2:$I$4500,I215)&gt;1,"Possible duplicate",""))</f>
        <v/>
      </c>
      <c r="O215" s="56" t="n">
        <f aca="false">IF(J215="","",IF(AND(L215=0,K215=0),1,0))</f>
        <v>1</v>
      </c>
      <c r="P215" s="56" t="str">
        <f aca="false">IF(L215=1,J215+ROW()/10^7,"")</f>
        <v/>
      </c>
      <c r="Q215" s="57" t="n">
        <f aca="false">IF(O215=1,M215,"")</f>
        <v>0.785753696523</v>
      </c>
      <c r="R215" s="56" t="str">
        <f aca="false">IF(K215=1,ROW(),"")</f>
        <v/>
      </c>
      <c r="S215" s="56" t="str">
        <f aca="false">IF(D215="","",TRIM(D215))</f>
        <v>CONTAINER GATE PASS FEE- INC</v>
      </c>
    </row>
    <row r="216" customFormat="false" ht="15" hidden="false" customHeight="false" outlineLevel="0" collapsed="false">
      <c r="A216" s="50" t="s">
        <v>921</v>
      </c>
      <c r="B216" s="55" t="n">
        <v>45904</v>
      </c>
      <c r="C216" s="50" t="n">
        <f aca="false">IF(S216="","",IFERROR(IF(INDEX('Ledger Codes'!$C$6:$C$205,MATCH(S216,'Ledger Codes'!$B$6:$B$205,0))="","",INDEX('Ledger Codes'!$C$6:$C$205,MATCH(S216,'Ledger Codes'!$B$6:$B$205,0))),""))</f>
        <v>10049</v>
      </c>
      <c r="D216" s="50" t="s">
        <v>199</v>
      </c>
      <c r="E216" s="50" t="s">
        <v>922</v>
      </c>
      <c r="F216" s="50" t="s">
        <v>923</v>
      </c>
      <c r="G216" s="52" t="n">
        <v>0</v>
      </c>
      <c r="H216" s="52" t="n">
        <v>120</v>
      </c>
      <c r="I216" s="52" t="n">
        <f aca="false">IF(AND(G216="",H216=""),"",N(G216)-N(H216))</f>
        <v>-120</v>
      </c>
      <c r="J216" s="52" t="n">
        <f aca="false">IF(I216="","",ABS(I216))</f>
        <v>120</v>
      </c>
      <c r="K216" s="56" t="n">
        <f aca="false">IF(S216="","",0)</f>
        <v>0</v>
      </c>
      <c r="L216" s="56" t="n">
        <f aca="false">IF(J216="","",IF(AND(J216&gt;'Revenue Testing'!$E$9,K216=0),1,0))</f>
        <v>0</v>
      </c>
      <c r="M216" s="57" t="n">
        <v>0.157736977832</v>
      </c>
      <c r="N216" s="56" t="str">
        <f aca="false">IF(OR(A216="",I216=""),"",IF(COUNTIFS($A$2:$A$4500,A216,$D$2:$D$4500,D216,$I$2:$I$4500,I216)&gt;1,"Possible duplicate",""))</f>
        <v/>
      </c>
      <c r="O216" s="56" t="n">
        <f aca="false">IF(J216="","",IF(AND(L216=0,K216=0),1,0))</f>
        <v>1</v>
      </c>
      <c r="P216" s="56" t="str">
        <f aca="false">IF(L216=1,J216+ROW()/10^7,"")</f>
        <v/>
      </c>
      <c r="Q216" s="57" t="n">
        <f aca="false">IF(O216=1,M216,"")</f>
        <v>0.157736977832</v>
      </c>
      <c r="R216" s="56" t="str">
        <f aca="false">IF(K216=1,ROW(),"")</f>
        <v/>
      </c>
      <c r="S216" s="56" t="str">
        <f aca="false">IF(D216="","",TRIM(D216))</f>
        <v>CONTAINER GATE PASS FEE- INC</v>
      </c>
    </row>
    <row r="217" customFormat="false" ht="15" hidden="false" customHeight="false" outlineLevel="0" collapsed="false">
      <c r="A217" s="50" t="s">
        <v>924</v>
      </c>
      <c r="B217" s="55" t="n">
        <v>45904</v>
      </c>
      <c r="C217" s="50" t="n">
        <f aca="false">IF(S217="","",IFERROR(IF(INDEX('Ledger Codes'!$C$6:$C$205,MATCH(S217,'Ledger Codes'!$B$6:$B$205,0))="","",INDEX('Ledger Codes'!$C$6:$C$205,MATCH(S217,'Ledger Codes'!$B$6:$B$205,0))),""))</f>
        <v>10049</v>
      </c>
      <c r="D217" s="50" t="s">
        <v>199</v>
      </c>
      <c r="E217" s="50" t="s">
        <v>925</v>
      </c>
      <c r="F217" s="50" t="s">
        <v>926</v>
      </c>
      <c r="G217" s="52" t="n">
        <v>0</v>
      </c>
      <c r="H217" s="52" t="n">
        <v>840</v>
      </c>
      <c r="I217" s="52" t="n">
        <f aca="false">IF(AND(G217="",H217=""),"",N(G217)-N(H217))</f>
        <v>-840</v>
      </c>
      <c r="J217" s="52" t="n">
        <f aca="false">IF(I217="","",ABS(I217))</f>
        <v>840</v>
      </c>
      <c r="K217" s="56" t="n">
        <f aca="false">IF(S217="","",0)</f>
        <v>0</v>
      </c>
      <c r="L217" s="56" t="n">
        <f aca="false">IF(J217="","",IF(AND(J217&gt;'Revenue Testing'!$E$9,K217=0),1,0))</f>
        <v>0</v>
      </c>
      <c r="M217" s="57" t="n">
        <v>0.645567390365</v>
      </c>
      <c r="N217" s="56" t="str">
        <f aca="false">IF(OR(A217="",I217=""),"",IF(COUNTIFS($A$2:$A$4500,A217,$D$2:$D$4500,D217,$I$2:$I$4500,I217)&gt;1,"Possible duplicate",""))</f>
        <v/>
      </c>
      <c r="O217" s="56" t="n">
        <f aca="false">IF(J217="","",IF(AND(L217=0,K217=0),1,0))</f>
        <v>1</v>
      </c>
      <c r="P217" s="56" t="str">
        <f aca="false">IF(L217=1,J217+ROW()/10^7,"")</f>
        <v/>
      </c>
      <c r="Q217" s="57" t="n">
        <f aca="false">IF(O217=1,M217,"")</f>
        <v>0.645567390365</v>
      </c>
      <c r="R217" s="56" t="str">
        <f aca="false">IF(K217=1,ROW(),"")</f>
        <v/>
      </c>
      <c r="S217" s="56" t="str">
        <f aca="false">IF(D217="","",TRIM(D217))</f>
        <v>CONTAINER GATE PASS FEE- INC</v>
      </c>
    </row>
    <row r="218" customFormat="false" ht="15" hidden="false" customHeight="false" outlineLevel="0" collapsed="false">
      <c r="A218" s="50" t="s">
        <v>927</v>
      </c>
      <c r="B218" s="55" t="n">
        <v>45904</v>
      </c>
      <c r="C218" s="50" t="n">
        <f aca="false">IF(S218="","",IFERROR(IF(INDEX('Ledger Codes'!$C$6:$C$205,MATCH(S218,'Ledger Codes'!$B$6:$B$205,0))="","",INDEX('Ledger Codes'!$C$6:$C$205,MATCH(S218,'Ledger Codes'!$B$6:$B$205,0))),""))</f>
        <v>10049</v>
      </c>
      <c r="D218" s="50" t="s">
        <v>199</v>
      </c>
      <c r="E218" s="50" t="s">
        <v>928</v>
      </c>
      <c r="F218" s="50" t="s">
        <v>929</v>
      </c>
      <c r="G218" s="52" t="n">
        <v>0</v>
      </c>
      <c r="H218" s="52" t="n">
        <v>120</v>
      </c>
      <c r="I218" s="52" t="n">
        <f aca="false">IF(AND(G218="",H218=""),"",N(G218)-N(H218))</f>
        <v>-120</v>
      </c>
      <c r="J218" s="52" t="n">
        <f aca="false">IF(I218="","",ABS(I218))</f>
        <v>120</v>
      </c>
      <c r="K218" s="56" t="n">
        <f aca="false">IF(S218="","",0)</f>
        <v>0</v>
      </c>
      <c r="L218" s="56" t="n">
        <f aca="false">IF(J218="","",IF(AND(J218&gt;'Revenue Testing'!$E$9,K218=0),1,0))</f>
        <v>0</v>
      </c>
      <c r="M218" s="57" t="n">
        <v>0.23952084043</v>
      </c>
      <c r="N218" s="56" t="str">
        <f aca="false">IF(OR(A218="",I218=""),"",IF(COUNTIFS($A$2:$A$4500,A218,$D$2:$D$4500,D218,$I$2:$I$4500,I218)&gt;1,"Possible duplicate",""))</f>
        <v/>
      </c>
      <c r="O218" s="56" t="n">
        <f aca="false">IF(J218="","",IF(AND(L218=0,K218=0),1,0))</f>
        <v>1</v>
      </c>
      <c r="P218" s="56" t="str">
        <f aca="false">IF(L218=1,J218+ROW()/10^7,"")</f>
        <v/>
      </c>
      <c r="Q218" s="57" t="n">
        <f aca="false">IF(O218=1,M218,"")</f>
        <v>0.23952084043</v>
      </c>
      <c r="R218" s="56" t="str">
        <f aca="false">IF(K218=1,ROW(),"")</f>
        <v/>
      </c>
      <c r="S218" s="56" t="str">
        <f aca="false">IF(D218="","",TRIM(D218))</f>
        <v>CONTAINER GATE PASS FEE- INC</v>
      </c>
    </row>
    <row r="219" customFormat="false" ht="15" hidden="false" customHeight="false" outlineLevel="0" collapsed="false">
      <c r="A219" s="50" t="s">
        <v>930</v>
      </c>
      <c r="B219" s="55" t="n">
        <v>45904</v>
      </c>
      <c r="C219" s="50" t="n">
        <f aca="false">IF(S219="","",IFERROR(IF(INDEX('Ledger Codes'!$C$6:$C$205,MATCH(S219,'Ledger Codes'!$B$6:$B$205,0))="","",INDEX('Ledger Codes'!$C$6:$C$205,MATCH(S219,'Ledger Codes'!$B$6:$B$205,0))),""))</f>
        <v>10049</v>
      </c>
      <c r="D219" s="50" t="s">
        <v>199</v>
      </c>
      <c r="E219" s="50" t="s">
        <v>931</v>
      </c>
      <c r="F219" s="50" t="s">
        <v>473</v>
      </c>
      <c r="G219" s="52" t="n">
        <v>0</v>
      </c>
      <c r="H219" s="52" t="n">
        <v>120</v>
      </c>
      <c r="I219" s="52" t="n">
        <f aca="false">IF(AND(G219="",H219=""),"",N(G219)-N(H219))</f>
        <v>-120</v>
      </c>
      <c r="J219" s="52" t="n">
        <f aca="false">IF(I219="","",ABS(I219))</f>
        <v>120</v>
      </c>
      <c r="K219" s="56" t="n">
        <f aca="false">IF(S219="","",0)</f>
        <v>0</v>
      </c>
      <c r="L219" s="56" t="n">
        <f aca="false">IF(J219="","",IF(AND(J219&gt;'Revenue Testing'!$E$9,K219=0),1,0))</f>
        <v>0</v>
      </c>
      <c r="M219" s="57" t="n">
        <v>0.80398287736</v>
      </c>
      <c r="N219" s="56" t="str">
        <f aca="false">IF(OR(A219="",I219=""),"",IF(COUNTIFS($A$2:$A$4500,A219,$D$2:$D$4500,D219,$I$2:$I$4500,I219)&gt;1,"Possible duplicate",""))</f>
        <v/>
      </c>
      <c r="O219" s="56" t="n">
        <f aca="false">IF(J219="","",IF(AND(L219=0,K219=0),1,0))</f>
        <v>1</v>
      </c>
      <c r="P219" s="56" t="str">
        <f aca="false">IF(L219=1,J219+ROW()/10^7,"")</f>
        <v/>
      </c>
      <c r="Q219" s="57" t="n">
        <f aca="false">IF(O219=1,M219,"")</f>
        <v>0.80398287736</v>
      </c>
      <c r="R219" s="56" t="str">
        <f aca="false">IF(K219=1,ROW(),"")</f>
        <v/>
      </c>
      <c r="S219" s="56" t="str">
        <f aca="false">IF(D219="","",TRIM(D219))</f>
        <v>CONTAINER GATE PASS FEE- INC</v>
      </c>
    </row>
    <row r="220" customFormat="false" ht="15" hidden="false" customHeight="false" outlineLevel="0" collapsed="false">
      <c r="A220" s="50" t="s">
        <v>932</v>
      </c>
      <c r="B220" s="55" t="n">
        <v>45904</v>
      </c>
      <c r="C220" s="50" t="n">
        <f aca="false">IF(S220="","",IFERROR(IF(INDEX('Ledger Codes'!$C$6:$C$205,MATCH(S220,'Ledger Codes'!$B$6:$B$205,0))="","",INDEX('Ledger Codes'!$C$6:$C$205,MATCH(S220,'Ledger Codes'!$B$6:$B$205,0))),""))</f>
        <v>10049</v>
      </c>
      <c r="D220" s="50" t="s">
        <v>199</v>
      </c>
      <c r="E220" s="50" t="s">
        <v>933</v>
      </c>
      <c r="F220" s="50" t="s">
        <v>435</v>
      </c>
      <c r="G220" s="52" t="n">
        <v>0</v>
      </c>
      <c r="H220" s="52" t="n">
        <v>480</v>
      </c>
      <c r="I220" s="52" t="n">
        <f aca="false">IF(AND(G220="",H220=""),"",N(G220)-N(H220))</f>
        <v>-480</v>
      </c>
      <c r="J220" s="52" t="n">
        <f aca="false">IF(I220="","",ABS(I220))</f>
        <v>480</v>
      </c>
      <c r="K220" s="56" t="n">
        <f aca="false">IF(S220="","",0)</f>
        <v>0</v>
      </c>
      <c r="L220" s="56" t="n">
        <f aca="false">IF(J220="","",IF(AND(J220&gt;'Revenue Testing'!$E$9,K220=0),1,0))</f>
        <v>0</v>
      </c>
      <c r="M220" s="57" t="n">
        <v>0.147164900813</v>
      </c>
      <c r="N220" s="56" t="str">
        <f aca="false">IF(OR(A220="",I220=""),"",IF(COUNTIFS($A$2:$A$4500,A220,$D$2:$D$4500,D220,$I$2:$I$4500,I220)&gt;1,"Possible duplicate",""))</f>
        <v/>
      </c>
      <c r="O220" s="56" t="n">
        <f aca="false">IF(J220="","",IF(AND(L220=0,K220=0),1,0))</f>
        <v>1</v>
      </c>
      <c r="P220" s="56" t="str">
        <f aca="false">IF(L220=1,J220+ROW()/10^7,"")</f>
        <v/>
      </c>
      <c r="Q220" s="57" t="n">
        <f aca="false">IF(O220=1,M220,"")</f>
        <v>0.147164900813</v>
      </c>
      <c r="R220" s="56" t="str">
        <f aca="false">IF(K220=1,ROW(),"")</f>
        <v/>
      </c>
      <c r="S220" s="56" t="str">
        <f aca="false">IF(D220="","",TRIM(D220))</f>
        <v>CONTAINER GATE PASS FEE- INC</v>
      </c>
    </row>
    <row r="221" customFormat="false" ht="15" hidden="false" customHeight="false" outlineLevel="0" collapsed="false">
      <c r="A221" s="50" t="s">
        <v>934</v>
      </c>
      <c r="B221" s="55" t="n">
        <v>45904</v>
      </c>
      <c r="C221" s="50" t="n">
        <f aca="false">IF(S221="","",IFERROR(IF(INDEX('Ledger Codes'!$C$6:$C$205,MATCH(S221,'Ledger Codes'!$B$6:$B$205,0))="","",INDEX('Ledger Codes'!$C$6:$C$205,MATCH(S221,'Ledger Codes'!$B$6:$B$205,0))),""))</f>
        <v>10049</v>
      </c>
      <c r="D221" s="50" t="s">
        <v>199</v>
      </c>
      <c r="E221" s="50" t="s">
        <v>935</v>
      </c>
      <c r="F221" s="50" t="s">
        <v>936</v>
      </c>
      <c r="G221" s="52" t="n">
        <v>0</v>
      </c>
      <c r="H221" s="52" t="n">
        <v>120</v>
      </c>
      <c r="I221" s="52" t="n">
        <f aca="false">IF(AND(G221="",H221=""),"",N(G221)-N(H221))</f>
        <v>-120</v>
      </c>
      <c r="J221" s="52" t="n">
        <f aca="false">IF(I221="","",ABS(I221))</f>
        <v>120</v>
      </c>
      <c r="K221" s="56" t="n">
        <f aca="false">IF(S221="","",0)</f>
        <v>0</v>
      </c>
      <c r="L221" s="56" t="n">
        <f aca="false">IF(J221="","",IF(AND(J221&gt;'Revenue Testing'!$E$9,K221=0),1,0))</f>
        <v>0</v>
      </c>
      <c r="M221" s="57" t="n">
        <v>0.16332289164</v>
      </c>
      <c r="N221" s="56" t="str">
        <f aca="false">IF(OR(A221="",I221=""),"",IF(COUNTIFS($A$2:$A$4500,A221,$D$2:$D$4500,D221,$I$2:$I$4500,I221)&gt;1,"Possible duplicate",""))</f>
        <v/>
      </c>
      <c r="O221" s="56" t="n">
        <f aca="false">IF(J221="","",IF(AND(L221=0,K221=0),1,0))</f>
        <v>1</v>
      </c>
      <c r="P221" s="56" t="str">
        <f aca="false">IF(L221=1,J221+ROW()/10^7,"")</f>
        <v/>
      </c>
      <c r="Q221" s="57" t="n">
        <f aca="false">IF(O221=1,M221,"")</f>
        <v>0.16332289164</v>
      </c>
      <c r="R221" s="56" t="str">
        <f aca="false">IF(K221=1,ROW(),"")</f>
        <v/>
      </c>
      <c r="S221" s="56" t="str">
        <f aca="false">IF(D221="","",TRIM(D221))</f>
        <v>CONTAINER GATE PASS FEE- INC</v>
      </c>
    </row>
    <row r="222" customFormat="false" ht="15" hidden="false" customHeight="false" outlineLevel="0" collapsed="false">
      <c r="A222" s="50" t="s">
        <v>937</v>
      </c>
      <c r="B222" s="55" t="n">
        <v>45904</v>
      </c>
      <c r="C222" s="50" t="n">
        <f aca="false">IF(S222="","",IFERROR(IF(INDEX('Ledger Codes'!$C$6:$C$205,MATCH(S222,'Ledger Codes'!$B$6:$B$205,0))="","",INDEX('Ledger Codes'!$C$6:$C$205,MATCH(S222,'Ledger Codes'!$B$6:$B$205,0))),""))</f>
        <v>10049</v>
      </c>
      <c r="D222" s="50" t="s">
        <v>199</v>
      </c>
      <c r="E222" s="50" t="s">
        <v>938</v>
      </c>
      <c r="F222" s="50" t="s">
        <v>939</v>
      </c>
      <c r="G222" s="52" t="n">
        <v>0</v>
      </c>
      <c r="H222" s="52" t="n">
        <v>360</v>
      </c>
      <c r="I222" s="52" t="n">
        <f aca="false">IF(AND(G222="",H222=""),"",N(G222)-N(H222))</f>
        <v>-360</v>
      </c>
      <c r="J222" s="52" t="n">
        <f aca="false">IF(I222="","",ABS(I222))</f>
        <v>360</v>
      </c>
      <c r="K222" s="56" t="n">
        <f aca="false">IF(S222="","",0)</f>
        <v>0</v>
      </c>
      <c r="L222" s="56" t="n">
        <f aca="false">IF(J222="","",IF(AND(J222&gt;'Revenue Testing'!$E$9,K222=0),1,0))</f>
        <v>0</v>
      </c>
      <c r="M222" s="57" t="n">
        <v>0.335138787618</v>
      </c>
      <c r="N222" s="56" t="str">
        <f aca="false">IF(OR(A222="",I222=""),"",IF(COUNTIFS($A$2:$A$4500,A222,$D$2:$D$4500,D222,$I$2:$I$4500,I222)&gt;1,"Possible duplicate",""))</f>
        <v/>
      </c>
      <c r="O222" s="56" t="n">
        <f aca="false">IF(J222="","",IF(AND(L222=0,K222=0),1,0))</f>
        <v>1</v>
      </c>
      <c r="P222" s="56" t="str">
        <f aca="false">IF(L222=1,J222+ROW()/10^7,"")</f>
        <v/>
      </c>
      <c r="Q222" s="57" t="n">
        <f aca="false">IF(O222=1,M222,"")</f>
        <v>0.335138787618</v>
      </c>
      <c r="R222" s="56" t="str">
        <f aca="false">IF(K222=1,ROW(),"")</f>
        <v/>
      </c>
      <c r="S222" s="56" t="str">
        <f aca="false">IF(D222="","",TRIM(D222))</f>
        <v>CONTAINER GATE PASS FEE- INC</v>
      </c>
    </row>
    <row r="223" customFormat="false" ht="15" hidden="false" customHeight="false" outlineLevel="0" collapsed="false">
      <c r="A223" s="50" t="s">
        <v>940</v>
      </c>
      <c r="B223" s="55" t="n">
        <v>45904</v>
      </c>
      <c r="C223" s="50" t="n">
        <f aca="false">IF(S223="","",IFERROR(IF(INDEX('Ledger Codes'!$C$6:$C$205,MATCH(S223,'Ledger Codes'!$B$6:$B$205,0))="","",INDEX('Ledger Codes'!$C$6:$C$205,MATCH(S223,'Ledger Codes'!$B$6:$B$205,0))),""))</f>
        <v>10049</v>
      </c>
      <c r="D223" s="50" t="s">
        <v>199</v>
      </c>
      <c r="E223" s="50" t="s">
        <v>941</v>
      </c>
      <c r="F223" s="50" t="s">
        <v>942</v>
      </c>
      <c r="G223" s="52" t="n">
        <v>0</v>
      </c>
      <c r="H223" s="52" t="n">
        <v>120</v>
      </c>
      <c r="I223" s="52" t="n">
        <f aca="false">IF(AND(G223="",H223=""),"",N(G223)-N(H223))</f>
        <v>-120</v>
      </c>
      <c r="J223" s="52" t="n">
        <f aca="false">IF(I223="","",ABS(I223))</f>
        <v>120</v>
      </c>
      <c r="K223" s="56" t="n">
        <f aca="false">IF(S223="","",0)</f>
        <v>0</v>
      </c>
      <c r="L223" s="56" t="n">
        <f aca="false">IF(J223="","",IF(AND(J223&gt;'Revenue Testing'!$E$9,K223=0),1,0))</f>
        <v>0</v>
      </c>
      <c r="M223" s="57" t="n">
        <v>0.68915856699</v>
      </c>
      <c r="N223" s="56" t="str">
        <f aca="false">IF(OR(A223="",I223=""),"",IF(COUNTIFS($A$2:$A$4500,A223,$D$2:$D$4500,D223,$I$2:$I$4500,I223)&gt;1,"Possible duplicate",""))</f>
        <v/>
      </c>
      <c r="O223" s="56" t="n">
        <f aca="false">IF(J223="","",IF(AND(L223=0,K223=0),1,0))</f>
        <v>1</v>
      </c>
      <c r="P223" s="56" t="str">
        <f aca="false">IF(L223=1,J223+ROW()/10^7,"")</f>
        <v/>
      </c>
      <c r="Q223" s="57" t="n">
        <f aca="false">IF(O223=1,M223,"")</f>
        <v>0.68915856699</v>
      </c>
      <c r="R223" s="56" t="str">
        <f aca="false">IF(K223=1,ROW(),"")</f>
        <v/>
      </c>
      <c r="S223" s="56" t="str">
        <f aca="false">IF(D223="","",TRIM(D223))</f>
        <v>CONTAINER GATE PASS FEE- INC</v>
      </c>
    </row>
    <row r="224" customFormat="false" ht="15" hidden="false" customHeight="false" outlineLevel="0" collapsed="false">
      <c r="A224" s="50" t="s">
        <v>943</v>
      </c>
      <c r="B224" s="55" t="n">
        <v>45904</v>
      </c>
      <c r="C224" s="50" t="n">
        <f aca="false">IF(S224="","",IFERROR(IF(INDEX('Ledger Codes'!$C$6:$C$205,MATCH(S224,'Ledger Codes'!$B$6:$B$205,0))="","",INDEX('Ledger Codes'!$C$6:$C$205,MATCH(S224,'Ledger Codes'!$B$6:$B$205,0))),""))</f>
        <v>10049</v>
      </c>
      <c r="D224" s="50" t="s">
        <v>199</v>
      </c>
      <c r="E224" s="50" t="s">
        <v>944</v>
      </c>
      <c r="F224" s="50" t="s">
        <v>945</v>
      </c>
      <c r="G224" s="52" t="n">
        <v>0</v>
      </c>
      <c r="H224" s="52" t="n">
        <v>240</v>
      </c>
      <c r="I224" s="52" t="n">
        <f aca="false">IF(AND(G224="",H224=""),"",N(G224)-N(H224))</f>
        <v>-240</v>
      </c>
      <c r="J224" s="52" t="n">
        <f aca="false">IF(I224="","",ABS(I224))</f>
        <v>240</v>
      </c>
      <c r="K224" s="56" t="n">
        <f aca="false">IF(S224="","",0)</f>
        <v>0</v>
      </c>
      <c r="L224" s="56" t="n">
        <f aca="false">IF(J224="","",IF(AND(J224&gt;'Revenue Testing'!$E$9,K224=0),1,0))</f>
        <v>0</v>
      </c>
      <c r="M224" s="57" t="n">
        <v>0.43934946425</v>
      </c>
      <c r="N224" s="56" t="str">
        <f aca="false">IF(OR(A224="",I224=""),"",IF(COUNTIFS($A$2:$A$4500,A224,$D$2:$D$4500,D224,$I$2:$I$4500,I224)&gt;1,"Possible duplicate",""))</f>
        <v/>
      </c>
      <c r="O224" s="56" t="n">
        <f aca="false">IF(J224="","",IF(AND(L224=0,K224=0),1,0))</f>
        <v>1</v>
      </c>
      <c r="P224" s="56" t="str">
        <f aca="false">IF(L224=1,J224+ROW()/10^7,"")</f>
        <v/>
      </c>
      <c r="Q224" s="57" t="n">
        <f aca="false">IF(O224=1,M224,"")</f>
        <v>0.43934946425</v>
      </c>
      <c r="R224" s="56" t="str">
        <f aca="false">IF(K224=1,ROW(),"")</f>
        <v/>
      </c>
      <c r="S224" s="56" t="str">
        <f aca="false">IF(D224="","",TRIM(D224))</f>
        <v>CONTAINER GATE PASS FEE- INC</v>
      </c>
    </row>
    <row r="225" customFormat="false" ht="15" hidden="false" customHeight="false" outlineLevel="0" collapsed="false">
      <c r="A225" s="50" t="s">
        <v>946</v>
      </c>
      <c r="B225" s="55" t="n">
        <v>45904</v>
      </c>
      <c r="C225" s="50" t="n">
        <f aca="false">IF(S225="","",IFERROR(IF(INDEX('Ledger Codes'!$C$6:$C$205,MATCH(S225,'Ledger Codes'!$B$6:$B$205,0))="","",INDEX('Ledger Codes'!$C$6:$C$205,MATCH(S225,'Ledger Codes'!$B$6:$B$205,0))),""))</f>
        <v>10049</v>
      </c>
      <c r="D225" s="50" t="s">
        <v>199</v>
      </c>
      <c r="E225" s="50" t="s">
        <v>947</v>
      </c>
      <c r="F225" s="50" t="s">
        <v>948</v>
      </c>
      <c r="G225" s="52" t="n">
        <v>0</v>
      </c>
      <c r="H225" s="52" t="n">
        <v>360</v>
      </c>
      <c r="I225" s="52" t="n">
        <f aca="false">IF(AND(G225="",H225=""),"",N(G225)-N(H225))</f>
        <v>-360</v>
      </c>
      <c r="J225" s="52" t="n">
        <f aca="false">IF(I225="","",ABS(I225))</f>
        <v>360</v>
      </c>
      <c r="K225" s="56" t="n">
        <f aca="false">IF(S225="","",0)</f>
        <v>0</v>
      </c>
      <c r="L225" s="56" t="n">
        <f aca="false">IF(J225="","",IF(AND(J225&gt;'Revenue Testing'!$E$9,K225=0),1,0))</f>
        <v>0</v>
      </c>
      <c r="M225" s="57" t="n">
        <v>0.580241710309</v>
      </c>
      <c r="N225" s="56" t="str">
        <f aca="false">IF(OR(A225="",I225=""),"",IF(COUNTIFS($A$2:$A$4500,A225,$D$2:$D$4500,D225,$I$2:$I$4500,I225)&gt;1,"Possible duplicate",""))</f>
        <v/>
      </c>
      <c r="O225" s="56" t="n">
        <f aca="false">IF(J225="","",IF(AND(L225=0,K225=0),1,0))</f>
        <v>1</v>
      </c>
      <c r="P225" s="56" t="str">
        <f aca="false">IF(L225=1,J225+ROW()/10^7,"")</f>
        <v/>
      </c>
      <c r="Q225" s="57" t="n">
        <f aca="false">IF(O225=1,M225,"")</f>
        <v>0.580241710309</v>
      </c>
      <c r="R225" s="56" t="str">
        <f aca="false">IF(K225=1,ROW(),"")</f>
        <v/>
      </c>
      <c r="S225" s="56" t="str">
        <f aca="false">IF(D225="","",TRIM(D225))</f>
        <v>CONTAINER GATE PASS FEE- INC</v>
      </c>
    </row>
    <row r="226" customFormat="false" ht="15" hidden="false" customHeight="false" outlineLevel="0" collapsed="false">
      <c r="A226" s="50" t="s">
        <v>949</v>
      </c>
      <c r="B226" s="55" t="n">
        <v>45904</v>
      </c>
      <c r="C226" s="50" t="n">
        <f aca="false">IF(S226="","",IFERROR(IF(INDEX('Ledger Codes'!$C$6:$C$205,MATCH(S226,'Ledger Codes'!$B$6:$B$205,0))="","",INDEX('Ledger Codes'!$C$6:$C$205,MATCH(S226,'Ledger Codes'!$B$6:$B$205,0))),""))</f>
        <v>10049</v>
      </c>
      <c r="D226" s="50" t="s">
        <v>199</v>
      </c>
      <c r="E226" s="50" t="s">
        <v>950</v>
      </c>
      <c r="F226" s="50" t="s">
        <v>951</v>
      </c>
      <c r="G226" s="52" t="n">
        <v>0</v>
      </c>
      <c r="H226" s="52" t="n">
        <v>120</v>
      </c>
      <c r="I226" s="52" t="n">
        <f aca="false">IF(AND(G226="",H226=""),"",N(G226)-N(H226))</f>
        <v>-120</v>
      </c>
      <c r="J226" s="52" t="n">
        <f aca="false">IF(I226="","",ABS(I226))</f>
        <v>120</v>
      </c>
      <c r="K226" s="56" t="n">
        <f aca="false">IF(S226="","",0)</f>
        <v>0</v>
      </c>
      <c r="L226" s="56" t="n">
        <f aca="false">IF(J226="","",IF(AND(J226&gt;'Revenue Testing'!$E$9,K226=0),1,0))</f>
        <v>0</v>
      </c>
      <c r="M226" s="57" t="n">
        <v>0.061386523658</v>
      </c>
      <c r="N226" s="56" t="str">
        <f aca="false">IF(OR(A226="",I226=""),"",IF(COUNTIFS($A$2:$A$4500,A226,$D$2:$D$4500,D226,$I$2:$I$4500,I226)&gt;1,"Possible duplicate",""))</f>
        <v/>
      </c>
      <c r="O226" s="56" t="n">
        <f aca="false">IF(J226="","",IF(AND(L226=0,K226=0),1,0))</f>
        <v>1</v>
      </c>
      <c r="P226" s="56" t="str">
        <f aca="false">IF(L226=1,J226+ROW()/10^7,"")</f>
        <v/>
      </c>
      <c r="Q226" s="57" t="n">
        <f aca="false">IF(O226=1,M226,"")</f>
        <v>0.061386523658</v>
      </c>
      <c r="R226" s="56" t="str">
        <f aca="false">IF(K226=1,ROW(),"")</f>
        <v/>
      </c>
      <c r="S226" s="56" t="str">
        <f aca="false">IF(D226="","",TRIM(D226))</f>
        <v>CONTAINER GATE PASS FEE- INC</v>
      </c>
    </row>
    <row r="227" customFormat="false" ht="15" hidden="false" customHeight="false" outlineLevel="0" collapsed="false">
      <c r="A227" s="50" t="s">
        <v>952</v>
      </c>
      <c r="B227" s="55" t="n">
        <v>45904</v>
      </c>
      <c r="C227" s="50" t="n">
        <f aca="false">IF(S227="","",IFERROR(IF(INDEX('Ledger Codes'!$C$6:$C$205,MATCH(S227,'Ledger Codes'!$B$6:$B$205,0))="","",INDEX('Ledger Codes'!$C$6:$C$205,MATCH(S227,'Ledger Codes'!$B$6:$B$205,0))),""))</f>
        <v>10049</v>
      </c>
      <c r="D227" s="50" t="s">
        <v>199</v>
      </c>
      <c r="E227" s="50" t="s">
        <v>953</v>
      </c>
      <c r="F227" s="50" t="s">
        <v>954</v>
      </c>
      <c r="G227" s="52" t="n">
        <v>0</v>
      </c>
      <c r="H227" s="52" t="n">
        <v>120</v>
      </c>
      <c r="I227" s="52" t="n">
        <f aca="false">IF(AND(G227="",H227=""),"",N(G227)-N(H227))</f>
        <v>-120</v>
      </c>
      <c r="J227" s="52" t="n">
        <f aca="false">IF(I227="","",ABS(I227))</f>
        <v>120</v>
      </c>
      <c r="K227" s="56" t="n">
        <f aca="false">IF(S227="","",0)</f>
        <v>0</v>
      </c>
      <c r="L227" s="56" t="n">
        <f aca="false">IF(J227="","",IF(AND(J227&gt;'Revenue Testing'!$E$9,K227=0),1,0))</f>
        <v>0</v>
      </c>
      <c r="M227" s="57" t="n">
        <v>0.733056638314</v>
      </c>
      <c r="N227" s="56" t="str">
        <f aca="false">IF(OR(A227="",I227=""),"",IF(COUNTIFS($A$2:$A$4500,A227,$D$2:$D$4500,D227,$I$2:$I$4500,I227)&gt;1,"Possible duplicate",""))</f>
        <v/>
      </c>
      <c r="O227" s="56" t="n">
        <f aca="false">IF(J227="","",IF(AND(L227=0,K227=0),1,0))</f>
        <v>1</v>
      </c>
      <c r="P227" s="56" t="str">
        <f aca="false">IF(L227=1,J227+ROW()/10^7,"")</f>
        <v/>
      </c>
      <c r="Q227" s="57" t="n">
        <f aca="false">IF(O227=1,M227,"")</f>
        <v>0.733056638314</v>
      </c>
      <c r="R227" s="56" t="str">
        <f aca="false">IF(K227=1,ROW(),"")</f>
        <v/>
      </c>
      <c r="S227" s="56" t="str">
        <f aca="false">IF(D227="","",TRIM(D227))</f>
        <v>CONTAINER GATE PASS FEE- INC</v>
      </c>
    </row>
    <row r="228" customFormat="false" ht="15" hidden="false" customHeight="false" outlineLevel="0" collapsed="false">
      <c r="A228" s="50" t="s">
        <v>955</v>
      </c>
      <c r="B228" s="55" t="n">
        <v>45905</v>
      </c>
      <c r="C228" s="50" t="n">
        <f aca="false">IF(S228="","",IFERROR(IF(INDEX('Ledger Codes'!$C$6:$C$205,MATCH(S228,'Ledger Codes'!$B$6:$B$205,0))="","",INDEX('Ledger Codes'!$C$6:$C$205,MATCH(S228,'Ledger Codes'!$B$6:$B$205,0))),""))</f>
        <v>10049</v>
      </c>
      <c r="D228" s="50" t="s">
        <v>199</v>
      </c>
      <c r="E228" s="50" t="s">
        <v>956</v>
      </c>
      <c r="F228" s="50" t="s">
        <v>957</v>
      </c>
      <c r="G228" s="52" t="n">
        <v>0</v>
      </c>
      <c r="H228" s="52" t="n">
        <v>120</v>
      </c>
      <c r="I228" s="52" t="n">
        <f aca="false">IF(AND(G228="",H228=""),"",N(G228)-N(H228))</f>
        <v>-120</v>
      </c>
      <c r="J228" s="52" t="n">
        <f aca="false">IF(I228="","",ABS(I228))</f>
        <v>120</v>
      </c>
      <c r="K228" s="56" t="n">
        <f aca="false">IF(S228="","",0)</f>
        <v>0</v>
      </c>
      <c r="L228" s="56" t="n">
        <f aca="false">IF(J228="","",IF(AND(J228&gt;'Revenue Testing'!$E$9,K228=0),1,0))</f>
        <v>0</v>
      </c>
      <c r="M228" s="57" t="n">
        <v>0.274380794339</v>
      </c>
      <c r="N228" s="56" t="str">
        <f aca="false">IF(OR(A228="",I228=""),"",IF(COUNTIFS($A$2:$A$4500,A228,$D$2:$D$4500,D228,$I$2:$I$4500,I228)&gt;1,"Possible duplicate",""))</f>
        <v/>
      </c>
      <c r="O228" s="56" t="n">
        <f aca="false">IF(J228="","",IF(AND(L228=0,K228=0),1,0))</f>
        <v>1</v>
      </c>
      <c r="P228" s="56" t="str">
        <f aca="false">IF(L228=1,J228+ROW()/10^7,"")</f>
        <v/>
      </c>
      <c r="Q228" s="57" t="n">
        <f aca="false">IF(O228=1,M228,"")</f>
        <v>0.274380794339</v>
      </c>
      <c r="R228" s="56" t="str">
        <f aca="false">IF(K228=1,ROW(),"")</f>
        <v/>
      </c>
      <c r="S228" s="56" t="str">
        <f aca="false">IF(D228="","",TRIM(D228))</f>
        <v>CONTAINER GATE PASS FEE- INC</v>
      </c>
    </row>
    <row r="229" customFormat="false" ht="15" hidden="false" customHeight="false" outlineLevel="0" collapsed="false">
      <c r="A229" s="50" t="s">
        <v>958</v>
      </c>
      <c r="B229" s="55" t="n">
        <v>45905</v>
      </c>
      <c r="C229" s="50" t="n">
        <f aca="false">IF(S229="","",IFERROR(IF(INDEX('Ledger Codes'!$C$6:$C$205,MATCH(S229,'Ledger Codes'!$B$6:$B$205,0))="","",INDEX('Ledger Codes'!$C$6:$C$205,MATCH(S229,'Ledger Codes'!$B$6:$B$205,0))),""))</f>
        <v>10049</v>
      </c>
      <c r="D229" s="50" t="s">
        <v>199</v>
      </c>
      <c r="E229" s="50" t="s">
        <v>959</v>
      </c>
      <c r="F229" s="50" t="s">
        <v>960</v>
      </c>
      <c r="G229" s="52" t="n">
        <v>0</v>
      </c>
      <c r="H229" s="52" t="n">
        <v>600</v>
      </c>
      <c r="I229" s="52" t="n">
        <f aca="false">IF(AND(G229="",H229=""),"",N(G229)-N(H229))</f>
        <v>-600</v>
      </c>
      <c r="J229" s="52" t="n">
        <f aca="false">IF(I229="","",ABS(I229))</f>
        <v>600</v>
      </c>
      <c r="K229" s="56" t="n">
        <f aca="false">IF(S229="","",0)</f>
        <v>0</v>
      </c>
      <c r="L229" s="56" t="n">
        <f aca="false">IF(J229="","",IF(AND(J229&gt;'Revenue Testing'!$E$9,K229=0),1,0))</f>
        <v>0</v>
      </c>
      <c r="M229" s="57" t="n">
        <v>0.999959154621</v>
      </c>
      <c r="N229" s="56" t="str">
        <f aca="false">IF(OR(A229="",I229=""),"",IF(COUNTIFS($A$2:$A$4500,A229,$D$2:$D$4500,D229,$I$2:$I$4500,I229)&gt;1,"Possible duplicate",""))</f>
        <v/>
      </c>
      <c r="O229" s="56" t="n">
        <f aca="false">IF(J229="","",IF(AND(L229=0,K229=0),1,0))</f>
        <v>1</v>
      </c>
      <c r="P229" s="56" t="str">
        <f aca="false">IF(L229=1,J229+ROW()/10^7,"")</f>
        <v/>
      </c>
      <c r="Q229" s="57" t="n">
        <f aca="false">IF(O229=1,M229,"")</f>
        <v>0.999959154621</v>
      </c>
      <c r="R229" s="56" t="str">
        <f aca="false">IF(K229=1,ROW(),"")</f>
        <v/>
      </c>
      <c r="S229" s="56" t="str">
        <f aca="false">IF(D229="","",TRIM(D229))</f>
        <v>CONTAINER GATE PASS FEE- INC</v>
      </c>
    </row>
    <row r="230" customFormat="false" ht="15" hidden="false" customHeight="false" outlineLevel="0" collapsed="false">
      <c r="A230" s="50" t="s">
        <v>961</v>
      </c>
      <c r="B230" s="55" t="n">
        <v>45905</v>
      </c>
      <c r="C230" s="50" t="n">
        <f aca="false">IF(S230="","",IFERROR(IF(INDEX('Ledger Codes'!$C$6:$C$205,MATCH(S230,'Ledger Codes'!$B$6:$B$205,0))="","",INDEX('Ledger Codes'!$C$6:$C$205,MATCH(S230,'Ledger Codes'!$B$6:$B$205,0))),""))</f>
        <v>10049</v>
      </c>
      <c r="D230" s="50" t="s">
        <v>199</v>
      </c>
      <c r="E230" s="50" t="s">
        <v>962</v>
      </c>
      <c r="F230" s="50" t="s">
        <v>963</v>
      </c>
      <c r="G230" s="52" t="n">
        <v>0</v>
      </c>
      <c r="H230" s="52" t="n">
        <v>120</v>
      </c>
      <c r="I230" s="52" t="n">
        <f aca="false">IF(AND(G230="",H230=""),"",N(G230)-N(H230))</f>
        <v>-120</v>
      </c>
      <c r="J230" s="52" t="n">
        <f aca="false">IF(I230="","",ABS(I230))</f>
        <v>120</v>
      </c>
      <c r="K230" s="56" t="n">
        <f aca="false">IF(S230="","",0)</f>
        <v>0</v>
      </c>
      <c r="L230" s="56" t="n">
        <f aca="false">IF(J230="","",IF(AND(J230&gt;'Revenue Testing'!$E$9,K230=0),1,0))</f>
        <v>0</v>
      </c>
      <c r="M230" s="57" t="n">
        <v>0.511751832949</v>
      </c>
      <c r="N230" s="56" t="str">
        <f aca="false">IF(OR(A230="",I230=""),"",IF(COUNTIFS($A$2:$A$4500,A230,$D$2:$D$4500,D230,$I$2:$I$4500,I230)&gt;1,"Possible duplicate",""))</f>
        <v/>
      </c>
      <c r="O230" s="56" t="n">
        <f aca="false">IF(J230="","",IF(AND(L230=0,K230=0),1,0))</f>
        <v>1</v>
      </c>
      <c r="P230" s="56" t="str">
        <f aca="false">IF(L230=1,J230+ROW()/10^7,"")</f>
        <v/>
      </c>
      <c r="Q230" s="57" t="n">
        <f aca="false">IF(O230=1,M230,"")</f>
        <v>0.511751832949</v>
      </c>
      <c r="R230" s="56" t="str">
        <f aca="false">IF(K230=1,ROW(),"")</f>
        <v/>
      </c>
      <c r="S230" s="56" t="str">
        <f aca="false">IF(D230="","",TRIM(D230))</f>
        <v>CONTAINER GATE PASS FEE- INC</v>
      </c>
    </row>
    <row r="231" customFormat="false" ht="15" hidden="false" customHeight="false" outlineLevel="0" collapsed="false">
      <c r="A231" s="50" t="s">
        <v>964</v>
      </c>
      <c r="B231" s="55" t="n">
        <v>45905</v>
      </c>
      <c r="C231" s="50" t="n">
        <f aca="false">IF(S231="","",IFERROR(IF(INDEX('Ledger Codes'!$C$6:$C$205,MATCH(S231,'Ledger Codes'!$B$6:$B$205,0))="","",INDEX('Ledger Codes'!$C$6:$C$205,MATCH(S231,'Ledger Codes'!$B$6:$B$205,0))),""))</f>
        <v>10049</v>
      </c>
      <c r="D231" s="50" t="s">
        <v>199</v>
      </c>
      <c r="E231" s="50" t="s">
        <v>965</v>
      </c>
      <c r="F231" s="50" t="s">
        <v>966</v>
      </c>
      <c r="G231" s="52" t="n">
        <v>0</v>
      </c>
      <c r="H231" s="52" t="n">
        <v>240</v>
      </c>
      <c r="I231" s="52" t="n">
        <f aca="false">IF(AND(G231="",H231=""),"",N(G231)-N(H231))</f>
        <v>-240</v>
      </c>
      <c r="J231" s="52" t="n">
        <f aca="false">IF(I231="","",ABS(I231))</f>
        <v>240</v>
      </c>
      <c r="K231" s="56" t="n">
        <f aca="false">IF(S231="","",0)</f>
        <v>0</v>
      </c>
      <c r="L231" s="56" t="n">
        <f aca="false">IF(J231="","",IF(AND(J231&gt;'Revenue Testing'!$E$9,K231=0),1,0))</f>
        <v>0</v>
      </c>
      <c r="M231" s="57" t="n">
        <v>0.086832914866</v>
      </c>
      <c r="N231" s="56" t="str">
        <f aca="false">IF(OR(A231="",I231=""),"",IF(COUNTIFS($A$2:$A$4500,A231,$D$2:$D$4500,D231,$I$2:$I$4500,I231)&gt;1,"Possible duplicate",""))</f>
        <v/>
      </c>
      <c r="O231" s="56" t="n">
        <f aca="false">IF(J231="","",IF(AND(L231=0,K231=0),1,0))</f>
        <v>1</v>
      </c>
      <c r="P231" s="56" t="str">
        <f aca="false">IF(L231=1,J231+ROW()/10^7,"")</f>
        <v/>
      </c>
      <c r="Q231" s="57" t="n">
        <f aca="false">IF(O231=1,M231,"")</f>
        <v>0.086832914866</v>
      </c>
      <c r="R231" s="56" t="str">
        <f aca="false">IF(K231=1,ROW(),"")</f>
        <v/>
      </c>
      <c r="S231" s="56" t="str">
        <f aca="false">IF(D231="","",TRIM(D231))</f>
        <v>CONTAINER GATE PASS FEE- INC</v>
      </c>
    </row>
    <row r="232" customFormat="false" ht="15" hidden="false" customHeight="false" outlineLevel="0" collapsed="false">
      <c r="A232" s="50" t="s">
        <v>967</v>
      </c>
      <c r="B232" s="55" t="n">
        <v>45905</v>
      </c>
      <c r="C232" s="50" t="n">
        <f aca="false">IF(S232="","",IFERROR(IF(INDEX('Ledger Codes'!$C$6:$C$205,MATCH(S232,'Ledger Codes'!$B$6:$B$205,0))="","",INDEX('Ledger Codes'!$C$6:$C$205,MATCH(S232,'Ledger Codes'!$B$6:$B$205,0))),""))</f>
        <v>10049</v>
      </c>
      <c r="D232" s="50" t="s">
        <v>199</v>
      </c>
      <c r="E232" s="50" t="s">
        <v>968</v>
      </c>
      <c r="F232" s="50" t="s">
        <v>969</v>
      </c>
      <c r="G232" s="52" t="n">
        <v>0</v>
      </c>
      <c r="H232" s="52" t="n">
        <v>240</v>
      </c>
      <c r="I232" s="52" t="n">
        <f aca="false">IF(AND(G232="",H232=""),"",N(G232)-N(H232))</f>
        <v>-240</v>
      </c>
      <c r="J232" s="52" t="n">
        <f aca="false">IF(I232="","",ABS(I232))</f>
        <v>240</v>
      </c>
      <c r="K232" s="56" t="n">
        <f aca="false">IF(S232="","",0)</f>
        <v>0</v>
      </c>
      <c r="L232" s="56" t="n">
        <f aca="false">IF(J232="","",IF(AND(J232&gt;'Revenue Testing'!$E$9,K232=0),1,0))</f>
        <v>0</v>
      </c>
      <c r="M232" s="57" t="n">
        <v>0.366086638196</v>
      </c>
      <c r="N232" s="56" t="str">
        <f aca="false">IF(OR(A232="",I232=""),"",IF(COUNTIFS($A$2:$A$4500,A232,$D$2:$D$4500,D232,$I$2:$I$4500,I232)&gt;1,"Possible duplicate",""))</f>
        <v/>
      </c>
      <c r="O232" s="56" t="n">
        <f aca="false">IF(J232="","",IF(AND(L232=0,K232=0),1,0))</f>
        <v>1</v>
      </c>
      <c r="P232" s="56" t="str">
        <f aca="false">IF(L232=1,J232+ROW()/10^7,"")</f>
        <v/>
      </c>
      <c r="Q232" s="57" t="n">
        <f aca="false">IF(O232=1,M232,"")</f>
        <v>0.366086638196</v>
      </c>
      <c r="R232" s="56" t="str">
        <f aca="false">IF(K232=1,ROW(),"")</f>
        <v/>
      </c>
      <c r="S232" s="56" t="str">
        <f aca="false">IF(D232="","",TRIM(D232))</f>
        <v>CONTAINER GATE PASS FEE- INC</v>
      </c>
    </row>
    <row r="233" customFormat="false" ht="15" hidden="false" customHeight="false" outlineLevel="0" collapsed="false">
      <c r="A233" s="50" t="s">
        <v>970</v>
      </c>
      <c r="B233" s="55" t="n">
        <v>45905</v>
      </c>
      <c r="C233" s="50" t="n">
        <f aca="false">IF(S233="","",IFERROR(IF(INDEX('Ledger Codes'!$C$6:$C$205,MATCH(S233,'Ledger Codes'!$B$6:$B$205,0))="","",INDEX('Ledger Codes'!$C$6:$C$205,MATCH(S233,'Ledger Codes'!$B$6:$B$205,0))),""))</f>
        <v>10049</v>
      </c>
      <c r="D233" s="50" t="s">
        <v>199</v>
      </c>
      <c r="E233" s="50" t="s">
        <v>971</v>
      </c>
      <c r="F233" s="50" t="s">
        <v>972</v>
      </c>
      <c r="G233" s="52" t="n">
        <v>0</v>
      </c>
      <c r="H233" s="52" t="n">
        <v>120</v>
      </c>
      <c r="I233" s="52" t="n">
        <f aca="false">IF(AND(G233="",H233=""),"",N(G233)-N(H233))</f>
        <v>-120</v>
      </c>
      <c r="J233" s="52" t="n">
        <f aca="false">IF(I233="","",ABS(I233))</f>
        <v>120</v>
      </c>
      <c r="K233" s="56" t="n">
        <f aca="false">IF(S233="","",0)</f>
        <v>0</v>
      </c>
      <c r="L233" s="56" t="n">
        <f aca="false">IF(J233="","",IF(AND(J233&gt;'Revenue Testing'!$E$9,K233=0),1,0))</f>
        <v>0</v>
      </c>
      <c r="M233" s="57" t="n">
        <v>0.409046053957</v>
      </c>
      <c r="N233" s="56" t="str">
        <f aca="false">IF(OR(A233="",I233=""),"",IF(COUNTIFS($A$2:$A$4500,A233,$D$2:$D$4500,D233,$I$2:$I$4500,I233)&gt;1,"Possible duplicate",""))</f>
        <v/>
      </c>
      <c r="O233" s="56" t="n">
        <f aca="false">IF(J233="","",IF(AND(L233=0,K233=0),1,0))</f>
        <v>1</v>
      </c>
      <c r="P233" s="56" t="str">
        <f aca="false">IF(L233=1,J233+ROW()/10^7,"")</f>
        <v/>
      </c>
      <c r="Q233" s="57" t="n">
        <f aca="false">IF(O233=1,M233,"")</f>
        <v>0.409046053957</v>
      </c>
      <c r="R233" s="56" t="str">
        <f aca="false">IF(K233=1,ROW(),"")</f>
        <v/>
      </c>
      <c r="S233" s="56" t="str">
        <f aca="false">IF(D233="","",TRIM(D233))</f>
        <v>CONTAINER GATE PASS FEE- INC</v>
      </c>
    </row>
    <row r="234" customFormat="false" ht="15" hidden="false" customHeight="false" outlineLevel="0" collapsed="false">
      <c r="A234" s="50" t="s">
        <v>973</v>
      </c>
      <c r="B234" s="55" t="n">
        <v>45905</v>
      </c>
      <c r="C234" s="50" t="n">
        <f aca="false">IF(S234="","",IFERROR(IF(INDEX('Ledger Codes'!$C$6:$C$205,MATCH(S234,'Ledger Codes'!$B$6:$B$205,0))="","",INDEX('Ledger Codes'!$C$6:$C$205,MATCH(S234,'Ledger Codes'!$B$6:$B$205,0))),""))</f>
        <v>10049</v>
      </c>
      <c r="D234" s="50" t="s">
        <v>199</v>
      </c>
      <c r="E234" s="50" t="s">
        <v>974</v>
      </c>
      <c r="F234" s="50" t="s">
        <v>975</v>
      </c>
      <c r="G234" s="52" t="n">
        <v>0</v>
      </c>
      <c r="H234" s="52" t="n">
        <v>240</v>
      </c>
      <c r="I234" s="52" t="n">
        <f aca="false">IF(AND(G234="",H234=""),"",N(G234)-N(H234))</f>
        <v>-240</v>
      </c>
      <c r="J234" s="52" t="n">
        <f aca="false">IF(I234="","",ABS(I234))</f>
        <v>240</v>
      </c>
      <c r="K234" s="56" t="n">
        <f aca="false">IF(S234="","",0)</f>
        <v>0</v>
      </c>
      <c r="L234" s="56" t="n">
        <f aca="false">IF(J234="","",IF(AND(J234&gt;'Revenue Testing'!$E$9,K234=0),1,0))</f>
        <v>0</v>
      </c>
      <c r="M234" s="57" t="n">
        <v>0.960638375051</v>
      </c>
      <c r="N234" s="56" t="str">
        <f aca="false">IF(OR(A234="",I234=""),"",IF(COUNTIFS($A$2:$A$4500,A234,$D$2:$D$4500,D234,$I$2:$I$4500,I234)&gt;1,"Possible duplicate",""))</f>
        <v/>
      </c>
      <c r="O234" s="56" t="n">
        <f aca="false">IF(J234="","",IF(AND(L234=0,K234=0),1,0))</f>
        <v>1</v>
      </c>
      <c r="P234" s="56" t="str">
        <f aca="false">IF(L234=1,J234+ROW()/10^7,"")</f>
        <v/>
      </c>
      <c r="Q234" s="57" t="n">
        <f aca="false">IF(O234=1,M234,"")</f>
        <v>0.960638375051</v>
      </c>
      <c r="R234" s="56" t="str">
        <f aca="false">IF(K234=1,ROW(),"")</f>
        <v/>
      </c>
      <c r="S234" s="56" t="str">
        <f aca="false">IF(D234="","",TRIM(D234))</f>
        <v>CONTAINER GATE PASS FEE- INC</v>
      </c>
    </row>
    <row r="235" customFormat="false" ht="15" hidden="false" customHeight="false" outlineLevel="0" collapsed="false">
      <c r="A235" s="50" t="s">
        <v>976</v>
      </c>
      <c r="B235" s="55" t="n">
        <v>45905</v>
      </c>
      <c r="C235" s="50" t="n">
        <f aca="false">IF(S235="","",IFERROR(IF(INDEX('Ledger Codes'!$C$6:$C$205,MATCH(S235,'Ledger Codes'!$B$6:$B$205,0))="","",INDEX('Ledger Codes'!$C$6:$C$205,MATCH(S235,'Ledger Codes'!$B$6:$B$205,0))),""))</f>
        <v>10049</v>
      </c>
      <c r="D235" s="50" t="s">
        <v>199</v>
      </c>
      <c r="E235" s="50" t="s">
        <v>977</v>
      </c>
      <c r="F235" s="50" t="s">
        <v>467</v>
      </c>
      <c r="G235" s="52" t="n">
        <v>0</v>
      </c>
      <c r="H235" s="52" t="n">
        <v>120</v>
      </c>
      <c r="I235" s="52" t="n">
        <f aca="false">IF(AND(G235="",H235=""),"",N(G235)-N(H235))</f>
        <v>-120</v>
      </c>
      <c r="J235" s="52" t="n">
        <f aca="false">IF(I235="","",ABS(I235))</f>
        <v>120</v>
      </c>
      <c r="K235" s="56" t="n">
        <f aca="false">IF(S235="","",0)</f>
        <v>0</v>
      </c>
      <c r="L235" s="56" t="n">
        <f aca="false">IF(J235="","",IF(AND(J235&gt;'Revenue Testing'!$E$9,K235=0),1,0))</f>
        <v>0</v>
      </c>
      <c r="M235" s="57" t="n">
        <v>0.120142169162</v>
      </c>
      <c r="N235" s="56" t="str">
        <f aca="false">IF(OR(A235="",I235=""),"",IF(COUNTIFS($A$2:$A$4500,A235,$D$2:$D$4500,D235,$I$2:$I$4500,I235)&gt;1,"Possible duplicate",""))</f>
        <v>Possible duplicate</v>
      </c>
      <c r="O235" s="56" t="n">
        <f aca="false">IF(J235="","",IF(AND(L235=0,K235=0),1,0))</f>
        <v>1</v>
      </c>
      <c r="P235" s="56" t="str">
        <f aca="false">IF(L235=1,J235+ROW()/10^7,"")</f>
        <v/>
      </c>
      <c r="Q235" s="57" t="n">
        <f aca="false">IF(O235=1,M235,"")</f>
        <v>0.120142169162</v>
      </c>
      <c r="R235" s="56" t="str">
        <f aca="false">IF(K235=1,ROW(),"")</f>
        <v/>
      </c>
      <c r="S235" s="56" t="str">
        <f aca="false">IF(D235="","",TRIM(D235))</f>
        <v>CONTAINER GATE PASS FEE- INC</v>
      </c>
    </row>
    <row r="236" customFormat="false" ht="15" hidden="false" customHeight="false" outlineLevel="0" collapsed="false">
      <c r="A236" s="50" t="s">
        <v>976</v>
      </c>
      <c r="B236" s="55" t="n">
        <v>45905</v>
      </c>
      <c r="C236" s="50" t="n">
        <f aca="false">IF(S236="","",IFERROR(IF(INDEX('Ledger Codes'!$C$6:$C$205,MATCH(S236,'Ledger Codes'!$B$6:$B$205,0))="","",INDEX('Ledger Codes'!$C$6:$C$205,MATCH(S236,'Ledger Codes'!$B$6:$B$205,0))),""))</f>
        <v>10049</v>
      </c>
      <c r="D236" s="50" t="s">
        <v>199</v>
      </c>
      <c r="E236" s="50" t="s">
        <v>977</v>
      </c>
      <c r="F236" s="50" t="s">
        <v>467</v>
      </c>
      <c r="G236" s="52" t="n">
        <v>0</v>
      </c>
      <c r="H236" s="52" t="n">
        <v>120</v>
      </c>
      <c r="I236" s="52" t="n">
        <f aca="false">IF(AND(G236="",H236=""),"",N(G236)-N(H236))</f>
        <v>-120</v>
      </c>
      <c r="J236" s="52" t="n">
        <f aca="false">IF(I236="","",ABS(I236))</f>
        <v>120</v>
      </c>
      <c r="K236" s="56" t="n">
        <f aca="false">IF(S236="","",0)</f>
        <v>0</v>
      </c>
      <c r="L236" s="56" t="n">
        <f aca="false">IF(J236="","",IF(AND(J236&gt;'Revenue Testing'!$E$9,K236=0),1,0))</f>
        <v>0</v>
      </c>
      <c r="M236" s="57" t="n">
        <v>0.313405563279</v>
      </c>
      <c r="N236" s="56" t="str">
        <f aca="false">IF(OR(A236="",I236=""),"",IF(COUNTIFS($A$2:$A$4500,A236,$D$2:$D$4500,D236,$I$2:$I$4500,I236)&gt;1,"Possible duplicate",""))</f>
        <v>Possible duplicate</v>
      </c>
      <c r="O236" s="56" t="n">
        <f aca="false">IF(J236="","",IF(AND(L236=0,K236=0),1,0))</f>
        <v>1</v>
      </c>
      <c r="P236" s="56" t="str">
        <f aca="false">IF(L236=1,J236+ROW()/10^7,"")</f>
        <v/>
      </c>
      <c r="Q236" s="57" t="n">
        <f aca="false">IF(O236=1,M236,"")</f>
        <v>0.313405563279</v>
      </c>
      <c r="R236" s="56" t="str">
        <f aca="false">IF(K236=1,ROW(),"")</f>
        <v/>
      </c>
      <c r="S236" s="56" t="str">
        <f aca="false">IF(D236="","",TRIM(D236))</f>
        <v>CONTAINER GATE PASS FEE- INC</v>
      </c>
    </row>
    <row r="237" customFormat="false" ht="15" hidden="false" customHeight="false" outlineLevel="0" collapsed="false">
      <c r="A237" s="50" t="s">
        <v>978</v>
      </c>
      <c r="B237" s="55" t="n">
        <v>45905</v>
      </c>
      <c r="C237" s="50" t="n">
        <f aca="false">IF(S237="","",IFERROR(IF(INDEX('Ledger Codes'!$C$6:$C$205,MATCH(S237,'Ledger Codes'!$B$6:$B$205,0))="","",INDEX('Ledger Codes'!$C$6:$C$205,MATCH(S237,'Ledger Codes'!$B$6:$B$205,0))),""))</f>
        <v>10049</v>
      </c>
      <c r="D237" s="50" t="s">
        <v>199</v>
      </c>
      <c r="E237" s="50" t="s">
        <v>979</v>
      </c>
      <c r="F237" s="50" t="s">
        <v>980</v>
      </c>
      <c r="G237" s="52" t="n">
        <v>0</v>
      </c>
      <c r="H237" s="52" t="n">
        <v>120</v>
      </c>
      <c r="I237" s="52" t="n">
        <f aca="false">IF(AND(G237="",H237=""),"",N(G237)-N(H237))</f>
        <v>-120</v>
      </c>
      <c r="J237" s="52" t="n">
        <f aca="false">IF(I237="","",ABS(I237))</f>
        <v>120</v>
      </c>
      <c r="K237" s="56" t="n">
        <f aca="false">IF(S237="","",0)</f>
        <v>0</v>
      </c>
      <c r="L237" s="56" t="n">
        <f aca="false">IF(J237="","",IF(AND(J237&gt;'Revenue Testing'!$E$9,K237=0),1,0))</f>
        <v>0</v>
      </c>
      <c r="M237" s="57" t="n">
        <v>0.30792879512</v>
      </c>
      <c r="N237" s="56" t="str">
        <f aca="false">IF(OR(A237="",I237=""),"",IF(COUNTIFS($A$2:$A$4500,A237,$D$2:$D$4500,D237,$I$2:$I$4500,I237)&gt;1,"Possible duplicate",""))</f>
        <v>Possible duplicate</v>
      </c>
      <c r="O237" s="56" t="n">
        <f aca="false">IF(J237="","",IF(AND(L237=0,K237=0),1,0))</f>
        <v>1</v>
      </c>
      <c r="P237" s="56" t="str">
        <f aca="false">IF(L237=1,J237+ROW()/10^7,"")</f>
        <v/>
      </c>
      <c r="Q237" s="57" t="n">
        <f aca="false">IF(O237=1,M237,"")</f>
        <v>0.30792879512</v>
      </c>
      <c r="R237" s="56" t="str">
        <f aca="false">IF(K237=1,ROW(),"")</f>
        <v/>
      </c>
      <c r="S237" s="56" t="str">
        <f aca="false">IF(D237="","",TRIM(D237))</f>
        <v>CONTAINER GATE PASS FEE- INC</v>
      </c>
    </row>
    <row r="238" customFormat="false" ht="15" hidden="false" customHeight="false" outlineLevel="0" collapsed="false">
      <c r="A238" s="50" t="s">
        <v>978</v>
      </c>
      <c r="B238" s="55" t="n">
        <v>45905</v>
      </c>
      <c r="C238" s="50" t="n">
        <f aca="false">IF(S238="","",IFERROR(IF(INDEX('Ledger Codes'!$C$6:$C$205,MATCH(S238,'Ledger Codes'!$B$6:$B$205,0))="","",INDEX('Ledger Codes'!$C$6:$C$205,MATCH(S238,'Ledger Codes'!$B$6:$B$205,0))),""))</f>
        <v>10049</v>
      </c>
      <c r="D238" s="50" t="s">
        <v>199</v>
      </c>
      <c r="E238" s="50" t="s">
        <v>979</v>
      </c>
      <c r="F238" s="50" t="s">
        <v>980</v>
      </c>
      <c r="G238" s="52" t="n">
        <v>0</v>
      </c>
      <c r="H238" s="52" t="n">
        <v>120</v>
      </c>
      <c r="I238" s="52" t="n">
        <f aca="false">IF(AND(G238="",H238=""),"",N(G238)-N(H238))</f>
        <v>-120</v>
      </c>
      <c r="J238" s="52" t="n">
        <f aca="false">IF(I238="","",ABS(I238))</f>
        <v>120</v>
      </c>
      <c r="K238" s="56" t="n">
        <f aca="false">IF(S238="","",0)</f>
        <v>0</v>
      </c>
      <c r="L238" s="56" t="n">
        <f aca="false">IF(J238="","",IF(AND(J238&gt;'Revenue Testing'!$E$9,K238=0),1,0))</f>
        <v>0</v>
      </c>
      <c r="M238" s="57" t="n">
        <v>0.902882687247</v>
      </c>
      <c r="N238" s="56" t="str">
        <f aca="false">IF(OR(A238="",I238=""),"",IF(COUNTIFS($A$2:$A$4500,A238,$D$2:$D$4500,D238,$I$2:$I$4500,I238)&gt;1,"Possible duplicate",""))</f>
        <v>Possible duplicate</v>
      </c>
      <c r="O238" s="56" t="n">
        <f aca="false">IF(J238="","",IF(AND(L238=0,K238=0),1,0))</f>
        <v>1</v>
      </c>
      <c r="P238" s="56" t="str">
        <f aca="false">IF(L238=1,J238+ROW()/10^7,"")</f>
        <v/>
      </c>
      <c r="Q238" s="57" t="n">
        <f aca="false">IF(O238=1,M238,"")</f>
        <v>0.902882687247</v>
      </c>
      <c r="R238" s="56" t="str">
        <f aca="false">IF(K238=1,ROW(),"")</f>
        <v/>
      </c>
      <c r="S238" s="56" t="str">
        <f aca="false">IF(D238="","",TRIM(D238))</f>
        <v>CONTAINER GATE PASS FEE- INC</v>
      </c>
    </row>
    <row r="239" customFormat="false" ht="15" hidden="false" customHeight="false" outlineLevel="0" collapsed="false">
      <c r="A239" s="50" t="s">
        <v>981</v>
      </c>
      <c r="B239" s="55" t="n">
        <v>45905</v>
      </c>
      <c r="C239" s="50" t="n">
        <f aca="false">IF(S239="","",IFERROR(IF(INDEX('Ledger Codes'!$C$6:$C$205,MATCH(S239,'Ledger Codes'!$B$6:$B$205,0))="","",INDEX('Ledger Codes'!$C$6:$C$205,MATCH(S239,'Ledger Codes'!$B$6:$B$205,0))),""))</f>
        <v>10049</v>
      </c>
      <c r="D239" s="50" t="s">
        <v>199</v>
      </c>
      <c r="E239" s="50" t="s">
        <v>982</v>
      </c>
      <c r="F239" s="50" t="s">
        <v>983</v>
      </c>
      <c r="G239" s="52" t="n">
        <v>0</v>
      </c>
      <c r="H239" s="52" t="n">
        <v>120</v>
      </c>
      <c r="I239" s="52" t="n">
        <f aca="false">IF(AND(G239="",H239=""),"",N(G239)-N(H239))</f>
        <v>-120</v>
      </c>
      <c r="J239" s="52" t="n">
        <f aca="false">IF(I239="","",ABS(I239))</f>
        <v>120</v>
      </c>
      <c r="K239" s="56" t="n">
        <f aca="false">IF(S239="","",0)</f>
        <v>0</v>
      </c>
      <c r="L239" s="56" t="n">
        <f aca="false">IF(J239="","",IF(AND(J239&gt;'Revenue Testing'!$E$9,K239=0),1,0))</f>
        <v>0</v>
      </c>
      <c r="M239" s="57" t="n">
        <v>0.754244961274</v>
      </c>
      <c r="N239" s="56" t="str">
        <f aca="false">IF(OR(A239="",I239=""),"",IF(COUNTIFS($A$2:$A$4500,A239,$D$2:$D$4500,D239,$I$2:$I$4500,I239)&gt;1,"Possible duplicate",""))</f>
        <v/>
      </c>
      <c r="O239" s="56" t="n">
        <f aca="false">IF(J239="","",IF(AND(L239=0,K239=0),1,0))</f>
        <v>1</v>
      </c>
      <c r="P239" s="56" t="str">
        <f aca="false">IF(L239=1,J239+ROW()/10^7,"")</f>
        <v/>
      </c>
      <c r="Q239" s="57" t="n">
        <f aca="false">IF(O239=1,M239,"")</f>
        <v>0.754244961274</v>
      </c>
      <c r="R239" s="56" t="str">
        <f aca="false">IF(K239=1,ROW(),"")</f>
        <v/>
      </c>
      <c r="S239" s="56" t="str">
        <f aca="false">IF(D239="","",TRIM(D239))</f>
        <v>CONTAINER GATE PASS FEE- INC</v>
      </c>
    </row>
    <row r="240" customFormat="false" ht="15" hidden="false" customHeight="false" outlineLevel="0" collapsed="false">
      <c r="A240" s="50" t="s">
        <v>984</v>
      </c>
      <c r="B240" s="55" t="n">
        <v>45905</v>
      </c>
      <c r="C240" s="50" t="n">
        <f aca="false">IF(S240="","",IFERROR(IF(INDEX('Ledger Codes'!$C$6:$C$205,MATCH(S240,'Ledger Codes'!$B$6:$B$205,0))="","",INDEX('Ledger Codes'!$C$6:$C$205,MATCH(S240,'Ledger Codes'!$B$6:$B$205,0))),""))</f>
        <v>10049</v>
      </c>
      <c r="D240" s="50" t="s">
        <v>199</v>
      </c>
      <c r="E240" s="50" t="s">
        <v>985</v>
      </c>
      <c r="F240" s="50" t="s">
        <v>986</v>
      </c>
      <c r="G240" s="52" t="n">
        <v>0</v>
      </c>
      <c r="H240" s="52" t="n">
        <v>120</v>
      </c>
      <c r="I240" s="52" t="n">
        <f aca="false">IF(AND(G240="",H240=""),"",N(G240)-N(H240))</f>
        <v>-120</v>
      </c>
      <c r="J240" s="52" t="n">
        <f aca="false">IF(I240="","",ABS(I240))</f>
        <v>120</v>
      </c>
      <c r="K240" s="56" t="n">
        <f aca="false">IF(S240="","",0)</f>
        <v>0</v>
      </c>
      <c r="L240" s="56" t="n">
        <f aca="false">IF(J240="","",IF(AND(J240&gt;'Revenue Testing'!$E$9,K240=0),1,0))</f>
        <v>0</v>
      </c>
      <c r="M240" s="57" t="n">
        <v>0.357135554763</v>
      </c>
      <c r="N240" s="56" t="str">
        <f aca="false">IF(OR(A240="",I240=""),"",IF(COUNTIFS($A$2:$A$4500,A240,$D$2:$D$4500,D240,$I$2:$I$4500,I240)&gt;1,"Possible duplicate",""))</f>
        <v/>
      </c>
      <c r="O240" s="56" t="n">
        <f aca="false">IF(J240="","",IF(AND(L240=0,K240=0),1,0))</f>
        <v>1</v>
      </c>
      <c r="P240" s="56" t="str">
        <f aca="false">IF(L240=1,J240+ROW()/10^7,"")</f>
        <v/>
      </c>
      <c r="Q240" s="57" t="n">
        <f aca="false">IF(O240=1,M240,"")</f>
        <v>0.357135554763</v>
      </c>
      <c r="R240" s="56" t="str">
        <f aca="false">IF(K240=1,ROW(),"")</f>
        <v/>
      </c>
      <c r="S240" s="56" t="str">
        <f aca="false">IF(D240="","",TRIM(D240))</f>
        <v>CONTAINER GATE PASS FEE- INC</v>
      </c>
    </row>
    <row r="241" customFormat="false" ht="15" hidden="false" customHeight="false" outlineLevel="0" collapsed="false">
      <c r="A241" s="50" t="s">
        <v>987</v>
      </c>
      <c r="B241" s="55" t="n">
        <v>45905</v>
      </c>
      <c r="C241" s="50" t="n">
        <f aca="false">IF(S241="","",IFERROR(IF(INDEX('Ledger Codes'!$C$6:$C$205,MATCH(S241,'Ledger Codes'!$B$6:$B$205,0))="","",INDEX('Ledger Codes'!$C$6:$C$205,MATCH(S241,'Ledger Codes'!$B$6:$B$205,0))),""))</f>
        <v>10049</v>
      </c>
      <c r="D241" s="50" t="s">
        <v>199</v>
      </c>
      <c r="E241" s="50" t="s">
        <v>988</v>
      </c>
      <c r="F241" s="50" t="s">
        <v>989</v>
      </c>
      <c r="G241" s="52" t="n">
        <v>0</v>
      </c>
      <c r="H241" s="52" t="n">
        <v>120</v>
      </c>
      <c r="I241" s="52" t="n">
        <f aca="false">IF(AND(G241="",H241=""),"",N(G241)-N(H241))</f>
        <v>-120</v>
      </c>
      <c r="J241" s="52" t="n">
        <f aca="false">IF(I241="","",ABS(I241))</f>
        <v>120</v>
      </c>
      <c r="K241" s="56" t="n">
        <f aca="false">IF(S241="","",0)</f>
        <v>0</v>
      </c>
      <c r="L241" s="56" t="n">
        <f aca="false">IF(J241="","",IF(AND(J241&gt;'Revenue Testing'!$E$9,K241=0),1,0))</f>
        <v>0</v>
      </c>
      <c r="M241" s="57" t="n">
        <v>0.277476159037</v>
      </c>
      <c r="N241" s="56" t="str">
        <f aca="false">IF(OR(A241="",I241=""),"",IF(COUNTIFS($A$2:$A$4500,A241,$D$2:$D$4500,D241,$I$2:$I$4500,I241)&gt;1,"Possible duplicate",""))</f>
        <v/>
      </c>
      <c r="O241" s="56" t="n">
        <f aca="false">IF(J241="","",IF(AND(L241=0,K241=0),1,0))</f>
        <v>1</v>
      </c>
      <c r="P241" s="56" t="str">
        <f aca="false">IF(L241=1,J241+ROW()/10^7,"")</f>
        <v/>
      </c>
      <c r="Q241" s="57" t="n">
        <f aca="false">IF(O241=1,M241,"")</f>
        <v>0.277476159037</v>
      </c>
      <c r="R241" s="56" t="str">
        <f aca="false">IF(K241=1,ROW(),"")</f>
        <v/>
      </c>
      <c r="S241" s="56" t="str">
        <f aca="false">IF(D241="","",TRIM(D241))</f>
        <v>CONTAINER GATE PASS FEE- INC</v>
      </c>
    </row>
    <row r="242" customFormat="false" ht="15" hidden="false" customHeight="false" outlineLevel="0" collapsed="false">
      <c r="A242" s="50" t="s">
        <v>990</v>
      </c>
      <c r="B242" s="55" t="n">
        <v>45905</v>
      </c>
      <c r="C242" s="50" t="n">
        <f aca="false">IF(S242="","",IFERROR(IF(INDEX('Ledger Codes'!$C$6:$C$205,MATCH(S242,'Ledger Codes'!$B$6:$B$205,0))="","",INDEX('Ledger Codes'!$C$6:$C$205,MATCH(S242,'Ledger Codes'!$B$6:$B$205,0))),""))</f>
        <v>10049</v>
      </c>
      <c r="D242" s="50" t="s">
        <v>199</v>
      </c>
      <c r="E242" s="50" t="s">
        <v>991</v>
      </c>
      <c r="F242" s="50" t="s">
        <v>992</v>
      </c>
      <c r="G242" s="52" t="n">
        <v>0</v>
      </c>
      <c r="H242" s="52" t="n">
        <v>1080</v>
      </c>
      <c r="I242" s="52" t="n">
        <f aca="false">IF(AND(G242="",H242=""),"",N(G242)-N(H242))</f>
        <v>-1080</v>
      </c>
      <c r="J242" s="52" t="n">
        <f aca="false">IF(I242="","",ABS(I242))</f>
        <v>1080</v>
      </c>
      <c r="K242" s="56" t="n">
        <f aca="false">IF(S242="","",0)</f>
        <v>0</v>
      </c>
      <c r="L242" s="56" t="n">
        <f aca="false">IF(J242="","",IF(AND(J242&gt;'Revenue Testing'!$E$9,K242=0),1,0))</f>
        <v>0</v>
      </c>
      <c r="M242" s="57" t="n">
        <v>0.979504403821</v>
      </c>
      <c r="N242" s="56" t="str">
        <f aca="false">IF(OR(A242="",I242=""),"",IF(COUNTIFS($A$2:$A$4500,A242,$D$2:$D$4500,D242,$I$2:$I$4500,I242)&gt;1,"Possible duplicate",""))</f>
        <v/>
      </c>
      <c r="O242" s="56" t="n">
        <f aca="false">IF(J242="","",IF(AND(L242=0,K242=0),1,0))</f>
        <v>1</v>
      </c>
      <c r="P242" s="56" t="str">
        <f aca="false">IF(L242=1,J242+ROW()/10^7,"")</f>
        <v/>
      </c>
      <c r="Q242" s="57" t="n">
        <f aca="false">IF(O242=1,M242,"")</f>
        <v>0.979504403821</v>
      </c>
      <c r="R242" s="56" t="str">
        <f aca="false">IF(K242=1,ROW(),"")</f>
        <v/>
      </c>
      <c r="S242" s="56" t="str">
        <f aca="false">IF(D242="","",TRIM(D242))</f>
        <v>CONTAINER GATE PASS FEE- INC</v>
      </c>
    </row>
    <row r="243" customFormat="false" ht="15" hidden="false" customHeight="false" outlineLevel="0" collapsed="false">
      <c r="A243" s="50" t="s">
        <v>993</v>
      </c>
      <c r="B243" s="55" t="n">
        <v>45905</v>
      </c>
      <c r="C243" s="50" t="n">
        <f aca="false">IF(S243="","",IFERROR(IF(INDEX('Ledger Codes'!$C$6:$C$205,MATCH(S243,'Ledger Codes'!$B$6:$B$205,0))="","",INDEX('Ledger Codes'!$C$6:$C$205,MATCH(S243,'Ledger Codes'!$B$6:$B$205,0))),""))</f>
        <v>10049</v>
      </c>
      <c r="D243" s="50" t="s">
        <v>199</v>
      </c>
      <c r="E243" s="50" t="s">
        <v>994</v>
      </c>
      <c r="F243" s="50" t="s">
        <v>995</v>
      </c>
      <c r="G243" s="52" t="n">
        <v>0</v>
      </c>
      <c r="H243" s="52" t="n">
        <v>120</v>
      </c>
      <c r="I243" s="52" t="n">
        <f aca="false">IF(AND(G243="",H243=""),"",N(G243)-N(H243))</f>
        <v>-120</v>
      </c>
      <c r="J243" s="52" t="n">
        <f aca="false">IF(I243="","",ABS(I243))</f>
        <v>120</v>
      </c>
      <c r="K243" s="56" t="n">
        <f aca="false">IF(S243="","",0)</f>
        <v>0</v>
      </c>
      <c r="L243" s="56" t="n">
        <f aca="false">IF(J243="","",IF(AND(J243&gt;'Revenue Testing'!$E$9,K243=0),1,0))</f>
        <v>0</v>
      </c>
      <c r="M243" s="57" t="n">
        <v>0.200076369733</v>
      </c>
      <c r="N243" s="56" t="str">
        <f aca="false">IF(OR(A243="",I243=""),"",IF(COUNTIFS($A$2:$A$4500,A243,$D$2:$D$4500,D243,$I$2:$I$4500,I243)&gt;1,"Possible duplicate",""))</f>
        <v/>
      </c>
      <c r="O243" s="56" t="n">
        <f aca="false">IF(J243="","",IF(AND(L243=0,K243=0),1,0))</f>
        <v>1</v>
      </c>
      <c r="P243" s="56" t="str">
        <f aca="false">IF(L243=1,J243+ROW()/10^7,"")</f>
        <v/>
      </c>
      <c r="Q243" s="57" t="n">
        <f aca="false">IF(O243=1,M243,"")</f>
        <v>0.200076369733</v>
      </c>
      <c r="R243" s="56" t="str">
        <f aca="false">IF(K243=1,ROW(),"")</f>
        <v/>
      </c>
      <c r="S243" s="56" t="str">
        <f aca="false">IF(D243="","",TRIM(D243))</f>
        <v>CONTAINER GATE PASS FEE- INC</v>
      </c>
    </row>
    <row r="244" customFormat="false" ht="15" hidden="false" customHeight="false" outlineLevel="0" collapsed="false">
      <c r="A244" s="50" t="s">
        <v>993</v>
      </c>
      <c r="B244" s="55" t="n">
        <v>45905</v>
      </c>
      <c r="C244" s="50" t="n">
        <f aca="false">IF(S244="","",IFERROR(IF(INDEX('Ledger Codes'!$C$6:$C$205,MATCH(S244,'Ledger Codes'!$B$6:$B$205,0))="","",INDEX('Ledger Codes'!$C$6:$C$205,MATCH(S244,'Ledger Codes'!$B$6:$B$205,0))),""))</f>
        <v>10049</v>
      </c>
      <c r="D244" s="50" t="s">
        <v>199</v>
      </c>
      <c r="E244" s="50" t="s">
        <v>994</v>
      </c>
      <c r="F244" s="50" t="s">
        <v>995</v>
      </c>
      <c r="G244" s="52" t="n">
        <v>0</v>
      </c>
      <c r="H244" s="52" t="n">
        <v>240</v>
      </c>
      <c r="I244" s="52" t="n">
        <f aca="false">IF(AND(G244="",H244=""),"",N(G244)-N(H244))</f>
        <v>-240</v>
      </c>
      <c r="J244" s="52" t="n">
        <f aca="false">IF(I244="","",ABS(I244))</f>
        <v>240</v>
      </c>
      <c r="K244" s="56" t="n">
        <f aca="false">IF(S244="","",0)</f>
        <v>0</v>
      </c>
      <c r="L244" s="56" t="n">
        <f aca="false">IF(J244="","",IF(AND(J244&gt;'Revenue Testing'!$E$9,K244=0),1,0))</f>
        <v>0</v>
      </c>
      <c r="M244" s="57" t="n">
        <v>0.434271613538</v>
      </c>
      <c r="N244" s="56" t="str">
        <f aca="false">IF(OR(A244="",I244=""),"",IF(COUNTIFS($A$2:$A$4500,A244,$D$2:$D$4500,D244,$I$2:$I$4500,I244)&gt;1,"Possible duplicate",""))</f>
        <v/>
      </c>
      <c r="O244" s="56" t="n">
        <f aca="false">IF(J244="","",IF(AND(L244=0,K244=0),1,0))</f>
        <v>1</v>
      </c>
      <c r="P244" s="56" t="str">
        <f aca="false">IF(L244=1,J244+ROW()/10^7,"")</f>
        <v/>
      </c>
      <c r="Q244" s="57" t="n">
        <f aca="false">IF(O244=1,M244,"")</f>
        <v>0.434271613538</v>
      </c>
      <c r="R244" s="56" t="str">
        <f aca="false">IF(K244=1,ROW(),"")</f>
        <v/>
      </c>
      <c r="S244" s="56" t="str">
        <f aca="false">IF(D244="","",TRIM(D244))</f>
        <v>CONTAINER GATE PASS FEE- INC</v>
      </c>
    </row>
    <row r="245" customFormat="false" ht="15" hidden="false" customHeight="false" outlineLevel="0" collapsed="false">
      <c r="A245" s="50" t="s">
        <v>996</v>
      </c>
      <c r="B245" s="55" t="n">
        <v>45905</v>
      </c>
      <c r="C245" s="50" t="n">
        <f aca="false">IF(S245="","",IFERROR(IF(INDEX('Ledger Codes'!$C$6:$C$205,MATCH(S245,'Ledger Codes'!$B$6:$B$205,0))="","",INDEX('Ledger Codes'!$C$6:$C$205,MATCH(S245,'Ledger Codes'!$B$6:$B$205,0))),""))</f>
        <v>10049</v>
      </c>
      <c r="D245" s="50" t="s">
        <v>199</v>
      </c>
      <c r="E245" s="50" t="s">
        <v>997</v>
      </c>
      <c r="F245" s="50" t="s">
        <v>998</v>
      </c>
      <c r="G245" s="52" t="n">
        <v>0</v>
      </c>
      <c r="H245" s="52" t="n">
        <v>120</v>
      </c>
      <c r="I245" s="52" t="n">
        <f aca="false">IF(AND(G245="",H245=""),"",N(G245)-N(H245))</f>
        <v>-120</v>
      </c>
      <c r="J245" s="52" t="n">
        <f aca="false">IF(I245="","",ABS(I245))</f>
        <v>120</v>
      </c>
      <c r="K245" s="56" t="n">
        <f aca="false">IF(S245="","",0)</f>
        <v>0</v>
      </c>
      <c r="L245" s="56" t="n">
        <f aca="false">IF(J245="","",IF(AND(J245&gt;'Revenue Testing'!$E$9,K245=0),1,0))</f>
        <v>0</v>
      </c>
      <c r="M245" s="57" t="n">
        <v>0.312081326629</v>
      </c>
      <c r="N245" s="56" t="str">
        <f aca="false">IF(OR(A245="",I245=""),"",IF(COUNTIFS($A$2:$A$4500,A245,$D$2:$D$4500,D245,$I$2:$I$4500,I245)&gt;1,"Possible duplicate",""))</f>
        <v/>
      </c>
      <c r="O245" s="56" t="n">
        <f aca="false">IF(J245="","",IF(AND(L245=0,K245=0),1,0))</f>
        <v>1</v>
      </c>
      <c r="P245" s="56" t="str">
        <f aca="false">IF(L245=1,J245+ROW()/10^7,"")</f>
        <v/>
      </c>
      <c r="Q245" s="57" t="n">
        <f aca="false">IF(O245=1,M245,"")</f>
        <v>0.312081326629</v>
      </c>
      <c r="R245" s="56" t="str">
        <f aca="false">IF(K245=1,ROW(),"")</f>
        <v/>
      </c>
      <c r="S245" s="56" t="str">
        <f aca="false">IF(D245="","",TRIM(D245))</f>
        <v>CONTAINER GATE PASS FEE- INC</v>
      </c>
    </row>
    <row r="246" customFormat="false" ht="15" hidden="false" customHeight="false" outlineLevel="0" collapsed="false">
      <c r="A246" s="50" t="s">
        <v>999</v>
      </c>
      <c r="B246" s="55" t="n">
        <v>45905</v>
      </c>
      <c r="C246" s="50" t="n">
        <f aca="false">IF(S246="","",IFERROR(IF(INDEX('Ledger Codes'!$C$6:$C$205,MATCH(S246,'Ledger Codes'!$B$6:$B$205,0))="","",INDEX('Ledger Codes'!$C$6:$C$205,MATCH(S246,'Ledger Codes'!$B$6:$B$205,0))),""))</f>
        <v>10049</v>
      </c>
      <c r="D246" s="50" t="s">
        <v>199</v>
      </c>
      <c r="E246" s="50" t="s">
        <v>1000</v>
      </c>
      <c r="F246" s="50" t="s">
        <v>447</v>
      </c>
      <c r="G246" s="52" t="n">
        <v>0</v>
      </c>
      <c r="H246" s="52" t="n">
        <v>360</v>
      </c>
      <c r="I246" s="52" t="n">
        <f aca="false">IF(AND(G246="",H246=""),"",N(G246)-N(H246))</f>
        <v>-360</v>
      </c>
      <c r="J246" s="52" t="n">
        <f aca="false">IF(I246="","",ABS(I246))</f>
        <v>360</v>
      </c>
      <c r="K246" s="56" t="n">
        <f aca="false">IF(S246="","",0)</f>
        <v>0</v>
      </c>
      <c r="L246" s="56" t="n">
        <f aca="false">IF(J246="","",IF(AND(J246&gt;'Revenue Testing'!$E$9,K246=0),1,0))</f>
        <v>0</v>
      </c>
      <c r="M246" s="57" t="n">
        <v>0.308885613005</v>
      </c>
      <c r="N246" s="56" t="str">
        <f aca="false">IF(OR(A246="",I246=""),"",IF(COUNTIFS($A$2:$A$4500,A246,$D$2:$D$4500,D246,$I$2:$I$4500,I246)&gt;1,"Possible duplicate",""))</f>
        <v/>
      </c>
      <c r="O246" s="56" t="n">
        <f aca="false">IF(J246="","",IF(AND(L246=0,K246=0),1,0))</f>
        <v>1</v>
      </c>
      <c r="P246" s="56" t="str">
        <f aca="false">IF(L246=1,J246+ROW()/10^7,"")</f>
        <v/>
      </c>
      <c r="Q246" s="57" t="n">
        <f aca="false">IF(O246=1,M246,"")</f>
        <v>0.308885613005</v>
      </c>
      <c r="R246" s="56" t="str">
        <f aca="false">IF(K246=1,ROW(),"")</f>
        <v/>
      </c>
      <c r="S246" s="56" t="str">
        <f aca="false">IF(D246="","",TRIM(D246))</f>
        <v>CONTAINER GATE PASS FEE- INC</v>
      </c>
    </row>
    <row r="247" customFormat="false" ht="15" hidden="false" customHeight="false" outlineLevel="0" collapsed="false">
      <c r="A247" s="50" t="s">
        <v>1001</v>
      </c>
      <c r="B247" s="55" t="n">
        <v>45905</v>
      </c>
      <c r="C247" s="50" t="n">
        <f aca="false">IF(S247="","",IFERROR(IF(INDEX('Ledger Codes'!$C$6:$C$205,MATCH(S247,'Ledger Codes'!$B$6:$B$205,0))="","",INDEX('Ledger Codes'!$C$6:$C$205,MATCH(S247,'Ledger Codes'!$B$6:$B$205,0))),""))</f>
        <v>10049</v>
      </c>
      <c r="D247" s="50" t="s">
        <v>199</v>
      </c>
      <c r="E247" s="50" t="s">
        <v>1002</v>
      </c>
      <c r="F247" s="50" t="s">
        <v>1003</v>
      </c>
      <c r="G247" s="52" t="n">
        <v>0</v>
      </c>
      <c r="H247" s="52" t="n">
        <v>120</v>
      </c>
      <c r="I247" s="52" t="n">
        <f aca="false">IF(AND(G247="",H247=""),"",N(G247)-N(H247))</f>
        <v>-120</v>
      </c>
      <c r="J247" s="52" t="n">
        <f aca="false">IF(I247="","",ABS(I247))</f>
        <v>120</v>
      </c>
      <c r="K247" s="56" t="n">
        <f aca="false">IF(S247="","",0)</f>
        <v>0</v>
      </c>
      <c r="L247" s="56" t="n">
        <f aca="false">IF(J247="","",IF(AND(J247&gt;'Revenue Testing'!$E$9,K247=0),1,0))</f>
        <v>0</v>
      </c>
      <c r="M247" s="57" t="n">
        <v>0.711974650516</v>
      </c>
      <c r="N247" s="56" t="str">
        <f aca="false">IF(OR(A247="",I247=""),"",IF(COUNTIFS($A$2:$A$4500,A247,$D$2:$D$4500,D247,$I$2:$I$4500,I247)&gt;1,"Possible duplicate",""))</f>
        <v/>
      </c>
      <c r="O247" s="56" t="n">
        <f aca="false">IF(J247="","",IF(AND(L247=0,K247=0),1,0))</f>
        <v>1</v>
      </c>
      <c r="P247" s="56" t="str">
        <f aca="false">IF(L247=1,J247+ROW()/10^7,"")</f>
        <v/>
      </c>
      <c r="Q247" s="57" t="n">
        <f aca="false">IF(O247=1,M247,"")</f>
        <v>0.711974650516</v>
      </c>
      <c r="R247" s="56" t="str">
        <f aca="false">IF(K247=1,ROW(),"")</f>
        <v/>
      </c>
      <c r="S247" s="56" t="str">
        <f aca="false">IF(D247="","",TRIM(D247))</f>
        <v>CONTAINER GATE PASS FEE- INC</v>
      </c>
    </row>
    <row r="248" customFormat="false" ht="15" hidden="false" customHeight="false" outlineLevel="0" collapsed="false">
      <c r="A248" s="50" t="s">
        <v>1004</v>
      </c>
      <c r="B248" s="55" t="n">
        <v>45905</v>
      </c>
      <c r="C248" s="50" t="n">
        <f aca="false">IF(S248="","",IFERROR(IF(INDEX('Ledger Codes'!$C$6:$C$205,MATCH(S248,'Ledger Codes'!$B$6:$B$205,0))="","",INDEX('Ledger Codes'!$C$6:$C$205,MATCH(S248,'Ledger Codes'!$B$6:$B$205,0))),""))</f>
        <v>10049</v>
      </c>
      <c r="D248" s="50" t="s">
        <v>199</v>
      </c>
      <c r="E248" s="50" t="s">
        <v>1005</v>
      </c>
      <c r="F248" s="50" t="s">
        <v>1006</v>
      </c>
      <c r="G248" s="52" t="n">
        <v>0</v>
      </c>
      <c r="H248" s="52" t="n">
        <v>360</v>
      </c>
      <c r="I248" s="52" t="n">
        <f aca="false">IF(AND(G248="",H248=""),"",N(G248)-N(H248))</f>
        <v>-360</v>
      </c>
      <c r="J248" s="52" t="n">
        <f aca="false">IF(I248="","",ABS(I248))</f>
        <v>360</v>
      </c>
      <c r="K248" s="56" t="n">
        <f aca="false">IF(S248="","",0)</f>
        <v>0</v>
      </c>
      <c r="L248" s="56" t="n">
        <f aca="false">IF(J248="","",IF(AND(J248&gt;'Revenue Testing'!$E$9,K248=0),1,0))</f>
        <v>0</v>
      </c>
      <c r="M248" s="57" t="n">
        <v>0.860941933502</v>
      </c>
      <c r="N248" s="56" t="str">
        <f aca="false">IF(OR(A248="",I248=""),"",IF(COUNTIFS($A$2:$A$4500,A248,$D$2:$D$4500,D248,$I$2:$I$4500,I248)&gt;1,"Possible duplicate",""))</f>
        <v/>
      </c>
      <c r="O248" s="56" t="n">
        <f aca="false">IF(J248="","",IF(AND(L248=0,K248=0),1,0))</f>
        <v>1</v>
      </c>
      <c r="P248" s="56" t="str">
        <f aca="false">IF(L248=1,J248+ROW()/10^7,"")</f>
        <v/>
      </c>
      <c r="Q248" s="57" t="n">
        <f aca="false">IF(O248=1,M248,"")</f>
        <v>0.860941933502</v>
      </c>
      <c r="R248" s="56" t="str">
        <f aca="false">IF(K248=1,ROW(),"")</f>
        <v/>
      </c>
      <c r="S248" s="56" t="str">
        <f aca="false">IF(D248="","",TRIM(D248))</f>
        <v>CONTAINER GATE PASS FEE- INC</v>
      </c>
    </row>
    <row r="249" customFormat="false" ht="15" hidden="false" customHeight="false" outlineLevel="0" collapsed="false">
      <c r="A249" s="50" t="s">
        <v>1007</v>
      </c>
      <c r="B249" s="55" t="n">
        <v>45905</v>
      </c>
      <c r="C249" s="50" t="n">
        <f aca="false">IF(S249="","",IFERROR(IF(INDEX('Ledger Codes'!$C$6:$C$205,MATCH(S249,'Ledger Codes'!$B$6:$B$205,0))="","",INDEX('Ledger Codes'!$C$6:$C$205,MATCH(S249,'Ledger Codes'!$B$6:$B$205,0))),""))</f>
        <v>10049</v>
      </c>
      <c r="D249" s="50" t="s">
        <v>199</v>
      </c>
      <c r="E249" s="50" t="s">
        <v>1008</v>
      </c>
      <c r="F249" s="50" t="s">
        <v>1009</v>
      </c>
      <c r="G249" s="52" t="n">
        <v>0</v>
      </c>
      <c r="H249" s="52" t="n">
        <v>120</v>
      </c>
      <c r="I249" s="52" t="n">
        <f aca="false">IF(AND(G249="",H249=""),"",N(G249)-N(H249))</f>
        <v>-120</v>
      </c>
      <c r="J249" s="52" t="n">
        <f aca="false">IF(I249="","",ABS(I249))</f>
        <v>120</v>
      </c>
      <c r="K249" s="56" t="n">
        <f aca="false">IF(S249="","",0)</f>
        <v>0</v>
      </c>
      <c r="L249" s="56" t="n">
        <f aca="false">IF(J249="","",IF(AND(J249&gt;'Revenue Testing'!$E$9,K249=0),1,0))</f>
        <v>0</v>
      </c>
      <c r="M249" s="57" t="n">
        <v>0.689451428781</v>
      </c>
      <c r="N249" s="56" t="str">
        <f aca="false">IF(OR(A249="",I249=""),"",IF(COUNTIFS($A$2:$A$4500,A249,$D$2:$D$4500,D249,$I$2:$I$4500,I249)&gt;1,"Possible duplicate",""))</f>
        <v/>
      </c>
      <c r="O249" s="56" t="n">
        <f aca="false">IF(J249="","",IF(AND(L249=0,K249=0),1,0))</f>
        <v>1</v>
      </c>
      <c r="P249" s="56" t="str">
        <f aca="false">IF(L249=1,J249+ROW()/10^7,"")</f>
        <v/>
      </c>
      <c r="Q249" s="57" t="n">
        <f aca="false">IF(O249=1,M249,"")</f>
        <v>0.689451428781</v>
      </c>
      <c r="R249" s="56" t="str">
        <f aca="false">IF(K249=1,ROW(),"")</f>
        <v/>
      </c>
      <c r="S249" s="56" t="str">
        <f aca="false">IF(D249="","",TRIM(D249))</f>
        <v>CONTAINER GATE PASS FEE- INC</v>
      </c>
    </row>
    <row r="250" customFormat="false" ht="15" hidden="false" customHeight="false" outlineLevel="0" collapsed="false">
      <c r="A250" s="50" t="s">
        <v>1007</v>
      </c>
      <c r="B250" s="55" t="n">
        <v>45905</v>
      </c>
      <c r="C250" s="50" t="n">
        <f aca="false">IF(S250="","",IFERROR(IF(INDEX('Ledger Codes'!$C$6:$C$205,MATCH(S250,'Ledger Codes'!$B$6:$B$205,0))="","",INDEX('Ledger Codes'!$C$6:$C$205,MATCH(S250,'Ledger Codes'!$B$6:$B$205,0))),""))</f>
        <v>10049</v>
      </c>
      <c r="D250" s="50" t="s">
        <v>199</v>
      </c>
      <c r="E250" s="50" t="s">
        <v>1008</v>
      </c>
      <c r="F250" s="50" t="s">
        <v>1009</v>
      </c>
      <c r="G250" s="52" t="n">
        <v>0</v>
      </c>
      <c r="H250" s="52" t="n">
        <v>360</v>
      </c>
      <c r="I250" s="52" t="n">
        <f aca="false">IF(AND(G250="",H250=""),"",N(G250)-N(H250))</f>
        <v>-360</v>
      </c>
      <c r="J250" s="52" t="n">
        <f aca="false">IF(I250="","",ABS(I250))</f>
        <v>360</v>
      </c>
      <c r="K250" s="56" t="n">
        <f aca="false">IF(S250="","",0)</f>
        <v>0</v>
      </c>
      <c r="L250" s="56" t="n">
        <f aca="false">IF(J250="","",IF(AND(J250&gt;'Revenue Testing'!$E$9,K250=0),1,0))</f>
        <v>0</v>
      </c>
      <c r="M250" s="57" t="n">
        <v>0.831926109309</v>
      </c>
      <c r="N250" s="56" t="str">
        <f aca="false">IF(OR(A250="",I250=""),"",IF(COUNTIFS($A$2:$A$4500,A250,$D$2:$D$4500,D250,$I$2:$I$4500,I250)&gt;1,"Possible duplicate",""))</f>
        <v/>
      </c>
      <c r="O250" s="56" t="n">
        <f aca="false">IF(J250="","",IF(AND(L250=0,K250=0),1,0))</f>
        <v>1</v>
      </c>
      <c r="P250" s="56" t="str">
        <f aca="false">IF(L250=1,J250+ROW()/10^7,"")</f>
        <v/>
      </c>
      <c r="Q250" s="57" t="n">
        <f aca="false">IF(O250=1,M250,"")</f>
        <v>0.831926109309</v>
      </c>
      <c r="R250" s="56" t="str">
        <f aca="false">IF(K250=1,ROW(),"")</f>
        <v/>
      </c>
      <c r="S250" s="56" t="str">
        <f aca="false">IF(D250="","",TRIM(D250))</f>
        <v>CONTAINER GATE PASS FEE- INC</v>
      </c>
    </row>
    <row r="251" customFormat="false" ht="15" hidden="false" customHeight="false" outlineLevel="0" collapsed="false">
      <c r="A251" s="50" t="s">
        <v>1010</v>
      </c>
      <c r="B251" s="55" t="n">
        <v>45905</v>
      </c>
      <c r="C251" s="50" t="n">
        <f aca="false">IF(S251="","",IFERROR(IF(INDEX('Ledger Codes'!$C$6:$C$205,MATCH(S251,'Ledger Codes'!$B$6:$B$205,0))="","",INDEX('Ledger Codes'!$C$6:$C$205,MATCH(S251,'Ledger Codes'!$B$6:$B$205,0))),""))</f>
        <v>10049</v>
      </c>
      <c r="D251" s="50" t="s">
        <v>199</v>
      </c>
      <c r="E251" s="50" t="s">
        <v>1011</v>
      </c>
      <c r="F251" s="50" t="s">
        <v>1012</v>
      </c>
      <c r="G251" s="52" t="n">
        <v>0</v>
      </c>
      <c r="H251" s="52" t="n">
        <v>120</v>
      </c>
      <c r="I251" s="52" t="n">
        <f aca="false">IF(AND(G251="",H251=""),"",N(G251)-N(H251))</f>
        <v>-120</v>
      </c>
      <c r="J251" s="52" t="n">
        <f aca="false">IF(I251="","",ABS(I251))</f>
        <v>120</v>
      </c>
      <c r="K251" s="56" t="n">
        <f aca="false">IF(S251="","",0)</f>
        <v>0</v>
      </c>
      <c r="L251" s="56" t="n">
        <f aca="false">IF(J251="","",IF(AND(J251&gt;'Revenue Testing'!$E$9,K251=0),1,0))</f>
        <v>0</v>
      </c>
      <c r="M251" s="57" t="n">
        <v>0.907970308702</v>
      </c>
      <c r="N251" s="56" t="str">
        <f aca="false">IF(OR(A251="",I251=""),"",IF(COUNTIFS($A$2:$A$4500,A251,$D$2:$D$4500,D251,$I$2:$I$4500,I251)&gt;1,"Possible duplicate",""))</f>
        <v/>
      </c>
      <c r="O251" s="56" t="n">
        <f aca="false">IF(J251="","",IF(AND(L251=0,K251=0),1,0))</f>
        <v>1</v>
      </c>
      <c r="P251" s="56" t="str">
        <f aca="false">IF(L251=1,J251+ROW()/10^7,"")</f>
        <v/>
      </c>
      <c r="Q251" s="57" t="n">
        <f aca="false">IF(O251=1,M251,"")</f>
        <v>0.907970308702</v>
      </c>
      <c r="R251" s="56" t="str">
        <f aca="false">IF(K251=1,ROW(),"")</f>
        <v/>
      </c>
      <c r="S251" s="56" t="str">
        <f aca="false">IF(D251="","",TRIM(D251))</f>
        <v>CONTAINER GATE PASS FEE- INC</v>
      </c>
    </row>
    <row r="252" customFormat="false" ht="15" hidden="false" customHeight="false" outlineLevel="0" collapsed="false">
      <c r="A252" s="50" t="s">
        <v>1013</v>
      </c>
      <c r="B252" s="55" t="n">
        <v>45905</v>
      </c>
      <c r="C252" s="50" t="n">
        <f aca="false">IF(S252="","",IFERROR(IF(INDEX('Ledger Codes'!$C$6:$C$205,MATCH(S252,'Ledger Codes'!$B$6:$B$205,0))="","",INDEX('Ledger Codes'!$C$6:$C$205,MATCH(S252,'Ledger Codes'!$B$6:$B$205,0))),""))</f>
        <v>10049</v>
      </c>
      <c r="D252" s="50" t="s">
        <v>199</v>
      </c>
      <c r="E252" s="50" t="s">
        <v>1014</v>
      </c>
      <c r="F252" s="50" t="s">
        <v>1015</v>
      </c>
      <c r="G252" s="52" t="n">
        <v>0</v>
      </c>
      <c r="H252" s="52" t="n">
        <v>120</v>
      </c>
      <c r="I252" s="52" t="n">
        <f aca="false">IF(AND(G252="",H252=""),"",N(G252)-N(H252))</f>
        <v>-120</v>
      </c>
      <c r="J252" s="52" t="n">
        <f aca="false">IF(I252="","",ABS(I252))</f>
        <v>120</v>
      </c>
      <c r="K252" s="56" t="n">
        <f aca="false">IF(S252="","",0)</f>
        <v>0</v>
      </c>
      <c r="L252" s="56" t="n">
        <f aca="false">IF(J252="","",IF(AND(J252&gt;'Revenue Testing'!$E$9,K252=0),1,0))</f>
        <v>0</v>
      </c>
      <c r="M252" s="57" t="n">
        <v>0.559480620633</v>
      </c>
      <c r="N252" s="56" t="str">
        <f aca="false">IF(OR(A252="",I252=""),"",IF(COUNTIFS($A$2:$A$4500,A252,$D$2:$D$4500,D252,$I$2:$I$4500,I252)&gt;1,"Possible duplicate",""))</f>
        <v/>
      </c>
      <c r="O252" s="56" t="n">
        <f aca="false">IF(J252="","",IF(AND(L252=0,K252=0),1,0))</f>
        <v>1</v>
      </c>
      <c r="P252" s="56" t="str">
        <f aca="false">IF(L252=1,J252+ROW()/10^7,"")</f>
        <v/>
      </c>
      <c r="Q252" s="57" t="n">
        <f aca="false">IF(O252=1,M252,"")</f>
        <v>0.559480620633</v>
      </c>
      <c r="R252" s="56" t="str">
        <f aca="false">IF(K252=1,ROW(),"")</f>
        <v/>
      </c>
      <c r="S252" s="56" t="str">
        <f aca="false">IF(D252="","",TRIM(D252))</f>
        <v>CONTAINER GATE PASS FEE- INC</v>
      </c>
    </row>
    <row r="253" customFormat="false" ht="15" hidden="false" customHeight="false" outlineLevel="0" collapsed="false">
      <c r="A253" s="50" t="s">
        <v>1013</v>
      </c>
      <c r="B253" s="55" t="n">
        <v>45905</v>
      </c>
      <c r="C253" s="50" t="n">
        <f aca="false">IF(S253="","",IFERROR(IF(INDEX('Ledger Codes'!$C$6:$C$205,MATCH(S253,'Ledger Codes'!$B$6:$B$205,0))="","",INDEX('Ledger Codes'!$C$6:$C$205,MATCH(S253,'Ledger Codes'!$B$6:$B$205,0))),""))</f>
        <v>10049</v>
      </c>
      <c r="D253" s="50" t="s">
        <v>199</v>
      </c>
      <c r="E253" s="50" t="s">
        <v>1014</v>
      </c>
      <c r="F253" s="50" t="s">
        <v>1015</v>
      </c>
      <c r="G253" s="52" t="n">
        <v>0</v>
      </c>
      <c r="H253" s="52" t="n">
        <v>240</v>
      </c>
      <c r="I253" s="52" t="n">
        <f aca="false">IF(AND(G253="",H253=""),"",N(G253)-N(H253))</f>
        <v>-240</v>
      </c>
      <c r="J253" s="52" t="n">
        <f aca="false">IF(I253="","",ABS(I253))</f>
        <v>240</v>
      </c>
      <c r="K253" s="56" t="n">
        <f aca="false">IF(S253="","",0)</f>
        <v>0</v>
      </c>
      <c r="L253" s="56" t="n">
        <f aca="false">IF(J253="","",IF(AND(J253&gt;'Revenue Testing'!$E$9,K253=0),1,0))</f>
        <v>0</v>
      </c>
      <c r="M253" s="57" t="n">
        <v>0.844658574027</v>
      </c>
      <c r="N253" s="56" t="str">
        <f aca="false">IF(OR(A253="",I253=""),"",IF(COUNTIFS($A$2:$A$4500,A253,$D$2:$D$4500,D253,$I$2:$I$4500,I253)&gt;1,"Possible duplicate",""))</f>
        <v/>
      </c>
      <c r="O253" s="56" t="n">
        <f aca="false">IF(J253="","",IF(AND(L253=0,K253=0),1,0))</f>
        <v>1</v>
      </c>
      <c r="P253" s="56" t="str">
        <f aca="false">IF(L253=1,J253+ROW()/10^7,"")</f>
        <v/>
      </c>
      <c r="Q253" s="57" t="n">
        <f aca="false">IF(O253=1,M253,"")</f>
        <v>0.844658574027</v>
      </c>
      <c r="R253" s="56" t="str">
        <f aca="false">IF(K253=1,ROW(),"")</f>
        <v/>
      </c>
      <c r="S253" s="56" t="str">
        <f aca="false">IF(D253="","",TRIM(D253))</f>
        <v>CONTAINER GATE PASS FEE- INC</v>
      </c>
    </row>
    <row r="254" customFormat="false" ht="15" hidden="false" customHeight="false" outlineLevel="0" collapsed="false">
      <c r="A254" s="50" t="s">
        <v>1016</v>
      </c>
      <c r="B254" s="55" t="n">
        <v>45905</v>
      </c>
      <c r="C254" s="50" t="n">
        <f aca="false">IF(S254="","",IFERROR(IF(INDEX('Ledger Codes'!$C$6:$C$205,MATCH(S254,'Ledger Codes'!$B$6:$B$205,0))="","",INDEX('Ledger Codes'!$C$6:$C$205,MATCH(S254,'Ledger Codes'!$B$6:$B$205,0))),""))</f>
        <v>10049</v>
      </c>
      <c r="D254" s="50" t="s">
        <v>199</v>
      </c>
      <c r="E254" s="50" t="s">
        <v>1017</v>
      </c>
      <c r="F254" s="50" t="s">
        <v>1018</v>
      </c>
      <c r="G254" s="52" t="n">
        <v>0</v>
      </c>
      <c r="H254" s="52" t="n">
        <v>120</v>
      </c>
      <c r="I254" s="52" t="n">
        <f aca="false">IF(AND(G254="",H254=""),"",N(G254)-N(H254))</f>
        <v>-120</v>
      </c>
      <c r="J254" s="52" t="n">
        <f aca="false">IF(I254="","",ABS(I254))</f>
        <v>120</v>
      </c>
      <c r="K254" s="56" t="n">
        <f aca="false">IF(S254="","",0)</f>
        <v>0</v>
      </c>
      <c r="L254" s="56" t="n">
        <f aca="false">IF(J254="","",IF(AND(J254&gt;'Revenue Testing'!$E$9,K254=0),1,0))</f>
        <v>0</v>
      </c>
      <c r="M254" s="57" t="n">
        <v>0.335208613569</v>
      </c>
      <c r="N254" s="56" t="str">
        <f aca="false">IF(OR(A254="",I254=""),"",IF(COUNTIFS($A$2:$A$4500,A254,$D$2:$D$4500,D254,$I$2:$I$4500,I254)&gt;1,"Possible duplicate",""))</f>
        <v/>
      </c>
      <c r="O254" s="56" t="n">
        <f aca="false">IF(J254="","",IF(AND(L254=0,K254=0),1,0))</f>
        <v>1</v>
      </c>
      <c r="P254" s="56" t="str">
        <f aca="false">IF(L254=1,J254+ROW()/10^7,"")</f>
        <v/>
      </c>
      <c r="Q254" s="57" t="n">
        <f aca="false">IF(O254=1,M254,"")</f>
        <v>0.335208613569</v>
      </c>
      <c r="R254" s="56" t="str">
        <f aca="false">IF(K254=1,ROW(),"")</f>
        <v/>
      </c>
      <c r="S254" s="56" t="str">
        <f aca="false">IF(D254="","",TRIM(D254))</f>
        <v>CONTAINER GATE PASS FEE- INC</v>
      </c>
    </row>
    <row r="255" customFormat="false" ht="15" hidden="false" customHeight="false" outlineLevel="0" collapsed="false">
      <c r="A255" s="50" t="s">
        <v>1019</v>
      </c>
      <c r="B255" s="55" t="n">
        <v>45905</v>
      </c>
      <c r="C255" s="50" t="n">
        <f aca="false">IF(S255="","",IFERROR(IF(INDEX('Ledger Codes'!$C$6:$C$205,MATCH(S255,'Ledger Codes'!$B$6:$B$205,0))="","",INDEX('Ledger Codes'!$C$6:$C$205,MATCH(S255,'Ledger Codes'!$B$6:$B$205,0))),""))</f>
        <v>10049</v>
      </c>
      <c r="D255" s="50" t="s">
        <v>199</v>
      </c>
      <c r="E255" s="50" t="s">
        <v>1020</v>
      </c>
      <c r="F255" s="50" t="s">
        <v>479</v>
      </c>
      <c r="G255" s="52" t="n">
        <v>0</v>
      </c>
      <c r="H255" s="52" t="n">
        <v>360</v>
      </c>
      <c r="I255" s="52" t="n">
        <f aca="false">IF(AND(G255="",H255=""),"",N(G255)-N(H255))</f>
        <v>-360</v>
      </c>
      <c r="J255" s="52" t="n">
        <f aca="false">IF(I255="","",ABS(I255))</f>
        <v>360</v>
      </c>
      <c r="K255" s="56" t="n">
        <f aca="false">IF(S255="","",0)</f>
        <v>0</v>
      </c>
      <c r="L255" s="56" t="n">
        <f aca="false">IF(J255="","",IF(AND(J255&gt;'Revenue Testing'!$E$9,K255=0),1,0))</f>
        <v>0</v>
      </c>
      <c r="M255" s="57" t="n">
        <v>0.185837910715</v>
      </c>
      <c r="N255" s="56" t="str">
        <f aca="false">IF(OR(A255="",I255=""),"",IF(COUNTIFS($A$2:$A$4500,A255,$D$2:$D$4500,D255,$I$2:$I$4500,I255)&gt;1,"Possible duplicate",""))</f>
        <v/>
      </c>
      <c r="O255" s="56" t="n">
        <f aca="false">IF(J255="","",IF(AND(L255=0,K255=0),1,0))</f>
        <v>1</v>
      </c>
      <c r="P255" s="56" t="str">
        <f aca="false">IF(L255=1,J255+ROW()/10^7,"")</f>
        <v/>
      </c>
      <c r="Q255" s="57" t="n">
        <f aca="false">IF(O255=1,M255,"")</f>
        <v>0.185837910715</v>
      </c>
      <c r="R255" s="56" t="str">
        <f aca="false">IF(K255=1,ROW(),"")</f>
        <v/>
      </c>
      <c r="S255" s="56" t="str">
        <f aca="false">IF(D255="","",TRIM(D255))</f>
        <v>CONTAINER GATE PASS FEE- INC</v>
      </c>
    </row>
    <row r="256" customFormat="false" ht="15" hidden="false" customHeight="false" outlineLevel="0" collapsed="false">
      <c r="A256" s="50" t="s">
        <v>1021</v>
      </c>
      <c r="B256" s="55" t="n">
        <v>45905</v>
      </c>
      <c r="C256" s="50" t="n">
        <f aca="false">IF(S256="","",IFERROR(IF(INDEX('Ledger Codes'!$C$6:$C$205,MATCH(S256,'Ledger Codes'!$B$6:$B$205,0))="","",INDEX('Ledger Codes'!$C$6:$C$205,MATCH(S256,'Ledger Codes'!$B$6:$B$205,0))),""))</f>
        <v>10049</v>
      </c>
      <c r="D256" s="50" t="s">
        <v>199</v>
      </c>
      <c r="E256" s="50" t="s">
        <v>1022</v>
      </c>
      <c r="F256" s="50" t="s">
        <v>1023</v>
      </c>
      <c r="G256" s="52" t="n">
        <v>0</v>
      </c>
      <c r="H256" s="52" t="n">
        <v>120</v>
      </c>
      <c r="I256" s="52" t="n">
        <f aca="false">IF(AND(G256="",H256=""),"",N(G256)-N(H256))</f>
        <v>-120</v>
      </c>
      <c r="J256" s="52" t="n">
        <f aca="false">IF(I256="","",ABS(I256))</f>
        <v>120</v>
      </c>
      <c r="K256" s="56" t="n">
        <f aca="false">IF(S256="","",0)</f>
        <v>0</v>
      </c>
      <c r="L256" s="56" t="n">
        <f aca="false">IF(J256="","",IF(AND(J256&gt;'Revenue Testing'!$E$9,K256=0),1,0))</f>
        <v>0</v>
      </c>
      <c r="M256" s="57" t="n">
        <v>0.058994796284</v>
      </c>
      <c r="N256" s="56" t="str">
        <f aca="false">IF(OR(A256="",I256=""),"",IF(COUNTIFS($A$2:$A$4500,A256,$D$2:$D$4500,D256,$I$2:$I$4500,I256)&gt;1,"Possible duplicate",""))</f>
        <v/>
      </c>
      <c r="O256" s="56" t="n">
        <f aca="false">IF(J256="","",IF(AND(L256=0,K256=0),1,0))</f>
        <v>1</v>
      </c>
      <c r="P256" s="56" t="str">
        <f aca="false">IF(L256=1,J256+ROW()/10^7,"")</f>
        <v/>
      </c>
      <c r="Q256" s="57" t="n">
        <f aca="false">IF(O256=1,M256,"")</f>
        <v>0.058994796284</v>
      </c>
      <c r="R256" s="56" t="str">
        <f aca="false">IF(K256=1,ROW(),"")</f>
        <v/>
      </c>
      <c r="S256" s="56" t="str">
        <f aca="false">IF(D256="","",TRIM(D256))</f>
        <v>CONTAINER GATE PASS FEE- INC</v>
      </c>
    </row>
    <row r="257" customFormat="false" ht="15" hidden="false" customHeight="false" outlineLevel="0" collapsed="false">
      <c r="A257" s="50" t="s">
        <v>1024</v>
      </c>
      <c r="B257" s="55" t="n">
        <v>45906</v>
      </c>
      <c r="C257" s="50" t="n">
        <f aca="false">IF(S257="","",IFERROR(IF(INDEX('Ledger Codes'!$C$6:$C$205,MATCH(S257,'Ledger Codes'!$B$6:$B$205,0))="","",INDEX('Ledger Codes'!$C$6:$C$205,MATCH(S257,'Ledger Codes'!$B$6:$B$205,0))),""))</f>
        <v>10049</v>
      </c>
      <c r="D257" s="50" t="s">
        <v>199</v>
      </c>
      <c r="E257" s="50" t="s">
        <v>1025</v>
      </c>
      <c r="F257" s="50" t="s">
        <v>1026</v>
      </c>
      <c r="G257" s="52" t="n">
        <v>0</v>
      </c>
      <c r="H257" s="52" t="n">
        <v>240</v>
      </c>
      <c r="I257" s="52" t="n">
        <f aca="false">IF(AND(G257="",H257=""),"",N(G257)-N(H257))</f>
        <v>-240</v>
      </c>
      <c r="J257" s="52" t="n">
        <f aca="false">IF(I257="","",ABS(I257))</f>
        <v>240</v>
      </c>
      <c r="K257" s="56" t="n">
        <f aca="false">IF(S257="","",0)</f>
        <v>0</v>
      </c>
      <c r="L257" s="56" t="n">
        <f aca="false">IF(J257="","",IF(AND(J257&gt;'Revenue Testing'!$E$9,K257=0),1,0))</f>
        <v>0</v>
      </c>
      <c r="M257" s="57" t="n">
        <v>0.847905553652</v>
      </c>
      <c r="N257" s="56" t="str">
        <f aca="false">IF(OR(A257="",I257=""),"",IF(COUNTIFS($A$2:$A$4500,A257,$D$2:$D$4500,D257,$I$2:$I$4500,I257)&gt;1,"Possible duplicate",""))</f>
        <v/>
      </c>
      <c r="O257" s="56" t="n">
        <f aca="false">IF(J257="","",IF(AND(L257=0,K257=0),1,0))</f>
        <v>1</v>
      </c>
      <c r="P257" s="56" t="str">
        <f aca="false">IF(L257=1,J257+ROW()/10^7,"")</f>
        <v/>
      </c>
      <c r="Q257" s="57" t="n">
        <f aca="false">IF(O257=1,M257,"")</f>
        <v>0.847905553652</v>
      </c>
      <c r="R257" s="56" t="str">
        <f aca="false">IF(K257=1,ROW(),"")</f>
        <v/>
      </c>
      <c r="S257" s="56" t="str">
        <f aca="false">IF(D257="","",TRIM(D257))</f>
        <v>CONTAINER GATE PASS FEE- INC</v>
      </c>
    </row>
    <row r="258" customFormat="false" ht="15" hidden="false" customHeight="false" outlineLevel="0" collapsed="false">
      <c r="A258" s="50" t="s">
        <v>1027</v>
      </c>
      <c r="B258" s="55" t="n">
        <v>45906</v>
      </c>
      <c r="C258" s="50" t="n">
        <f aca="false">IF(S258="","",IFERROR(IF(INDEX('Ledger Codes'!$C$6:$C$205,MATCH(S258,'Ledger Codes'!$B$6:$B$205,0))="","",INDEX('Ledger Codes'!$C$6:$C$205,MATCH(S258,'Ledger Codes'!$B$6:$B$205,0))),""))</f>
        <v>10049</v>
      </c>
      <c r="D258" s="50" t="s">
        <v>199</v>
      </c>
      <c r="E258" s="50" t="s">
        <v>1028</v>
      </c>
      <c r="F258" s="50" t="s">
        <v>1029</v>
      </c>
      <c r="G258" s="52" t="n">
        <v>0</v>
      </c>
      <c r="H258" s="52" t="n">
        <v>240</v>
      </c>
      <c r="I258" s="52" t="n">
        <f aca="false">IF(AND(G258="",H258=""),"",N(G258)-N(H258))</f>
        <v>-240</v>
      </c>
      <c r="J258" s="52" t="n">
        <f aca="false">IF(I258="","",ABS(I258))</f>
        <v>240</v>
      </c>
      <c r="K258" s="56" t="n">
        <f aca="false">IF(S258="","",0)</f>
        <v>0</v>
      </c>
      <c r="L258" s="56" t="n">
        <f aca="false">IF(J258="","",IF(AND(J258&gt;'Revenue Testing'!$E$9,K258=0),1,0))</f>
        <v>0</v>
      </c>
      <c r="M258" s="57" t="n">
        <v>0.23162813937</v>
      </c>
      <c r="N258" s="56" t="str">
        <f aca="false">IF(OR(A258="",I258=""),"",IF(COUNTIFS($A$2:$A$4500,A258,$D$2:$D$4500,D258,$I$2:$I$4500,I258)&gt;1,"Possible duplicate",""))</f>
        <v/>
      </c>
      <c r="O258" s="56" t="n">
        <f aca="false">IF(J258="","",IF(AND(L258=0,K258=0),1,0))</f>
        <v>1</v>
      </c>
      <c r="P258" s="56" t="str">
        <f aca="false">IF(L258=1,J258+ROW()/10^7,"")</f>
        <v/>
      </c>
      <c r="Q258" s="57" t="n">
        <f aca="false">IF(O258=1,M258,"")</f>
        <v>0.23162813937</v>
      </c>
      <c r="R258" s="56" t="str">
        <f aca="false">IF(K258=1,ROW(),"")</f>
        <v/>
      </c>
      <c r="S258" s="56" t="str">
        <f aca="false">IF(D258="","",TRIM(D258))</f>
        <v>CONTAINER GATE PASS FEE- INC</v>
      </c>
    </row>
    <row r="259" customFormat="false" ht="15" hidden="false" customHeight="false" outlineLevel="0" collapsed="false">
      <c r="A259" s="50" t="s">
        <v>1030</v>
      </c>
      <c r="B259" s="55" t="n">
        <v>45906</v>
      </c>
      <c r="C259" s="50" t="n">
        <f aca="false">IF(S259="","",IFERROR(IF(INDEX('Ledger Codes'!$C$6:$C$205,MATCH(S259,'Ledger Codes'!$B$6:$B$205,0))="","",INDEX('Ledger Codes'!$C$6:$C$205,MATCH(S259,'Ledger Codes'!$B$6:$B$205,0))),""))</f>
        <v>10049</v>
      </c>
      <c r="D259" s="50" t="s">
        <v>199</v>
      </c>
      <c r="E259" s="50" t="s">
        <v>1031</v>
      </c>
      <c r="F259" s="50" t="s">
        <v>1032</v>
      </c>
      <c r="G259" s="52" t="n">
        <v>0</v>
      </c>
      <c r="H259" s="52" t="n">
        <v>120</v>
      </c>
      <c r="I259" s="52" t="n">
        <f aca="false">IF(AND(G259="",H259=""),"",N(G259)-N(H259))</f>
        <v>-120</v>
      </c>
      <c r="J259" s="52" t="n">
        <f aca="false">IF(I259="","",ABS(I259))</f>
        <v>120</v>
      </c>
      <c r="K259" s="56" t="n">
        <f aca="false">IF(S259="","",0)</f>
        <v>0</v>
      </c>
      <c r="L259" s="56" t="n">
        <f aca="false">IF(J259="","",IF(AND(J259&gt;'Revenue Testing'!$E$9,K259=0),1,0))</f>
        <v>0</v>
      </c>
      <c r="M259" s="57" t="n">
        <v>0.94102291107</v>
      </c>
      <c r="N259" s="56" t="str">
        <f aca="false">IF(OR(A259="",I259=""),"",IF(COUNTIFS($A$2:$A$4500,A259,$D$2:$D$4500,D259,$I$2:$I$4500,I259)&gt;1,"Possible duplicate",""))</f>
        <v/>
      </c>
      <c r="O259" s="56" t="n">
        <f aca="false">IF(J259="","",IF(AND(L259=0,K259=0),1,0))</f>
        <v>1</v>
      </c>
      <c r="P259" s="56" t="str">
        <f aca="false">IF(L259=1,J259+ROW()/10^7,"")</f>
        <v/>
      </c>
      <c r="Q259" s="57" t="n">
        <f aca="false">IF(O259=1,M259,"")</f>
        <v>0.94102291107</v>
      </c>
      <c r="R259" s="56" t="str">
        <f aca="false">IF(K259=1,ROW(),"")</f>
        <v/>
      </c>
      <c r="S259" s="56" t="str">
        <f aca="false">IF(D259="","",TRIM(D259))</f>
        <v>CONTAINER GATE PASS FEE- INC</v>
      </c>
    </row>
    <row r="260" customFormat="false" ht="15" hidden="false" customHeight="false" outlineLevel="0" collapsed="false">
      <c r="A260" s="50" t="s">
        <v>1033</v>
      </c>
      <c r="B260" s="55" t="n">
        <v>45906</v>
      </c>
      <c r="C260" s="50" t="n">
        <f aca="false">IF(S260="","",IFERROR(IF(INDEX('Ledger Codes'!$C$6:$C$205,MATCH(S260,'Ledger Codes'!$B$6:$B$205,0))="","",INDEX('Ledger Codes'!$C$6:$C$205,MATCH(S260,'Ledger Codes'!$B$6:$B$205,0))),""))</f>
        <v>10049</v>
      </c>
      <c r="D260" s="50" t="s">
        <v>199</v>
      </c>
      <c r="E260" s="50" t="s">
        <v>1034</v>
      </c>
      <c r="F260" s="50" t="s">
        <v>1035</v>
      </c>
      <c r="G260" s="52" t="n">
        <v>0</v>
      </c>
      <c r="H260" s="52" t="n">
        <v>120</v>
      </c>
      <c r="I260" s="52" t="n">
        <f aca="false">IF(AND(G260="",H260=""),"",N(G260)-N(H260))</f>
        <v>-120</v>
      </c>
      <c r="J260" s="52" t="n">
        <f aca="false">IF(I260="","",ABS(I260))</f>
        <v>120</v>
      </c>
      <c r="K260" s="56" t="n">
        <f aca="false">IF(S260="","",0)</f>
        <v>0</v>
      </c>
      <c r="L260" s="56" t="n">
        <f aca="false">IF(J260="","",IF(AND(J260&gt;'Revenue Testing'!$E$9,K260=0),1,0))</f>
        <v>0</v>
      </c>
      <c r="M260" s="57" t="n">
        <v>0.0961750269</v>
      </c>
      <c r="N260" s="56" t="str">
        <f aca="false">IF(OR(A260="",I260=""),"",IF(COUNTIFS($A$2:$A$4500,A260,$D$2:$D$4500,D260,$I$2:$I$4500,I260)&gt;1,"Possible duplicate",""))</f>
        <v/>
      </c>
      <c r="O260" s="56" t="n">
        <f aca="false">IF(J260="","",IF(AND(L260=0,K260=0),1,0))</f>
        <v>1</v>
      </c>
      <c r="P260" s="56" t="str">
        <f aca="false">IF(L260=1,J260+ROW()/10^7,"")</f>
        <v/>
      </c>
      <c r="Q260" s="57" t="n">
        <f aca="false">IF(O260=1,M260,"")</f>
        <v>0.0961750269</v>
      </c>
      <c r="R260" s="56" t="str">
        <f aca="false">IF(K260=1,ROW(),"")</f>
        <v/>
      </c>
      <c r="S260" s="56" t="str">
        <f aca="false">IF(D260="","",TRIM(D260))</f>
        <v>CONTAINER GATE PASS FEE- INC</v>
      </c>
    </row>
    <row r="261" customFormat="false" ht="15" hidden="false" customHeight="false" outlineLevel="0" collapsed="false">
      <c r="A261" s="50" t="s">
        <v>1036</v>
      </c>
      <c r="B261" s="55" t="n">
        <v>45906</v>
      </c>
      <c r="C261" s="50" t="n">
        <f aca="false">IF(S261="","",IFERROR(IF(INDEX('Ledger Codes'!$C$6:$C$205,MATCH(S261,'Ledger Codes'!$B$6:$B$205,0))="","",INDEX('Ledger Codes'!$C$6:$C$205,MATCH(S261,'Ledger Codes'!$B$6:$B$205,0))),""))</f>
        <v>10049</v>
      </c>
      <c r="D261" s="50" t="s">
        <v>199</v>
      </c>
      <c r="E261" s="50" t="s">
        <v>1037</v>
      </c>
      <c r="F261" s="50" t="s">
        <v>1038</v>
      </c>
      <c r="G261" s="52" t="n">
        <v>0</v>
      </c>
      <c r="H261" s="52" t="n">
        <v>120</v>
      </c>
      <c r="I261" s="52" t="n">
        <f aca="false">IF(AND(G261="",H261=""),"",N(G261)-N(H261))</f>
        <v>-120</v>
      </c>
      <c r="J261" s="52" t="n">
        <f aca="false">IF(I261="","",ABS(I261))</f>
        <v>120</v>
      </c>
      <c r="K261" s="56" t="n">
        <f aca="false">IF(S261="","",0)</f>
        <v>0</v>
      </c>
      <c r="L261" s="56" t="n">
        <f aca="false">IF(J261="","",IF(AND(J261&gt;'Revenue Testing'!$E$9,K261=0),1,0))</f>
        <v>0</v>
      </c>
      <c r="M261" s="57" t="n">
        <v>0.148596748442</v>
      </c>
      <c r="N261" s="56" t="str">
        <f aca="false">IF(OR(A261="",I261=""),"",IF(COUNTIFS($A$2:$A$4500,A261,$D$2:$D$4500,D261,$I$2:$I$4500,I261)&gt;1,"Possible duplicate",""))</f>
        <v/>
      </c>
      <c r="O261" s="56" t="n">
        <f aca="false">IF(J261="","",IF(AND(L261=0,K261=0),1,0))</f>
        <v>1</v>
      </c>
      <c r="P261" s="56" t="str">
        <f aca="false">IF(L261=1,J261+ROW()/10^7,"")</f>
        <v/>
      </c>
      <c r="Q261" s="57" t="n">
        <f aca="false">IF(O261=1,M261,"")</f>
        <v>0.148596748442</v>
      </c>
      <c r="R261" s="56" t="str">
        <f aca="false">IF(K261=1,ROW(),"")</f>
        <v/>
      </c>
      <c r="S261" s="56" t="str">
        <f aca="false">IF(D261="","",TRIM(D261))</f>
        <v>CONTAINER GATE PASS FEE- INC</v>
      </c>
    </row>
    <row r="262" customFormat="false" ht="15" hidden="false" customHeight="false" outlineLevel="0" collapsed="false">
      <c r="A262" s="50" t="s">
        <v>1039</v>
      </c>
      <c r="B262" s="55" t="n">
        <v>45906</v>
      </c>
      <c r="C262" s="50" t="n">
        <f aca="false">IF(S262="","",IFERROR(IF(INDEX('Ledger Codes'!$C$6:$C$205,MATCH(S262,'Ledger Codes'!$B$6:$B$205,0))="","",INDEX('Ledger Codes'!$C$6:$C$205,MATCH(S262,'Ledger Codes'!$B$6:$B$205,0))),""))</f>
        <v>10049</v>
      </c>
      <c r="D262" s="50" t="s">
        <v>199</v>
      </c>
      <c r="E262" s="50" t="s">
        <v>1040</v>
      </c>
      <c r="F262" s="50" t="s">
        <v>1041</v>
      </c>
      <c r="G262" s="52" t="n">
        <v>0</v>
      </c>
      <c r="H262" s="52" t="n">
        <v>120</v>
      </c>
      <c r="I262" s="52" t="n">
        <f aca="false">IF(AND(G262="",H262=""),"",N(G262)-N(H262))</f>
        <v>-120</v>
      </c>
      <c r="J262" s="52" t="n">
        <f aca="false">IF(I262="","",ABS(I262))</f>
        <v>120</v>
      </c>
      <c r="K262" s="56" t="n">
        <f aca="false">IF(S262="","",0)</f>
        <v>0</v>
      </c>
      <c r="L262" s="56" t="n">
        <f aca="false">IF(J262="","",IF(AND(J262&gt;'Revenue Testing'!$E$9,K262=0),1,0))</f>
        <v>0</v>
      </c>
      <c r="M262" s="57" t="n">
        <v>0.122872064313</v>
      </c>
      <c r="N262" s="56" t="str">
        <f aca="false">IF(OR(A262="",I262=""),"",IF(COUNTIFS($A$2:$A$4500,A262,$D$2:$D$4500,D262,$I$2:$I$4500,I262)&gt;1,"Possible duplicate",""))</f>
        <v/>
      </c>
      <c r="O262" s="56" t="n">
        <f aca="false">IF(J262="","",IF(AND(L262=0,K262=0),1,0))</f>
        <v>1</v>
      </c>
      <c r="P262" s="56" t="str">
        <f aca="false">IF(L262=1,J262+ROW()/10^7,"")</f>
        <v/>
      </c>
      <c r="Q262" s="57" t="n">
        <f aca="false">IF(O262=1,M262,"")</f>
        <v>0.122872064313</v>
      </c>
      <c r="R262" s="56" t="str">
        <f aca="false">IF(K262=1,ROW(),"")</f>
        <v/>
      </c>
      <c r="S262" s="56" t="str">
        <f aca="false">IF(D262="","",TRIM(D262))</f>
        <v>CONTAINER GATE PASS FEE- INC</v>
      </c>
    </row>
    <row r="263" customFormat="false" ht="15" hidden="false" customHeight="false" outlineLevel="0" collapsed="false">
      <c r="A263" s="50" t="s">
        <v>1042</v>
      </c>
      <c r="B263" s="55" t="n">
        <v>45907</v>
      </c>
      <c r="C263" s="50" t="n">
        <f aca="false">IF(S263="","",IFERROR(IF(INDEX('Ledger Codes'!$C$6:$C$205,MATCH(S263,'Ledger Codes'!$B$6:$B$205,0))="","",INDEX('Ledger Codes'!$C$6:$C$205,MATCH(S263,'Ledger Codes'!$B$6:$B$205,0))),""))</f>
        <v>10049</v>
      </c>
      <c r="D263" s="50" t="s">
        <v>199</v>
      </c>
      <c r="E263" s="50" t="s">
        <v>1043</v>
      </c>
      <c r="F263" s="50" t="s">
        <v>1044</v>
      </c>
      <c r="G263" s="52" t="n">
        <v>0</v>
      </c>
      <c r="H263" s="52" t="n">
        <v>120</v>
      </c>
      <c r="I263" s="52" t="n">
        <f aca="false">IF(AND(G263="",H263=""),"",N(G263)-N(H263))</f>
        <v>-120</v>
      </c>
      <c r="J263" s="52" t="n">
        <f aca="false">IF(I263="","",ABS(I263))</f>
        <v>120</v>
      </c>
      <c r="K263" s="56" t="n">
        <f aca="false">IF(S263="","",0)</f>
        <v>0</v>
      </c>
      <c r="L263" s="56" t="n">
        <f aca="false">IF(J263="","",IF(AND(J263&gt;'Revenue Testing'!$E$9,K263=0),1,0))</f>
        <v>0</v>
      </c>
      <c r="M263" s="57" t="n">
        <v>0.522852399073</v>
      </c>
      <c r="N263" s="56" t="str">
        <f aca="false">IF(OR(A263="",I263=""),"",IF(COUNTIFS($A$2:$A$4500,A263,$D$2:$D$4500,D263,$I$2:$I$4500,I263)&gt;1,"Possible duplicate",""))</f>
        <v/>
      </c>
      <c r="O263" s="56" t="n">
        <f aca="false">IF(J263="","",IF(AND(L263=0,K263=0),1,0))</f>
        <v>1</v>
      </c>
      <c r="P263" s="56" t="str">
        <f aca="false">IF(L263=1,J263+ROW()/10^7,"")</f>
        <v/>
      </c>
      <c r="Q263" s="57" t="n">
        <f aca="false">IF(O263=1,M263,"")</f>
        <v>0.522852399073</v>
      </c>
      <c r="R263" s="56" t="str">
        <f aca="false">IF(K263=1,ROW(),"")</f>
        <v/>
      </c>
      <c r="S263" s="56" t="str">
        <f aca="false">IF(D263="","",TRIM(D263))</f>
        <v>CONTAINER GATE PASS FEE- INC</v>
      </c>
    </row>
    <row r="264" customFormat="false" ht="15" hidden="false" customHeight="false" outlineLevel="0" collapsed="false">
      <c r="A264" s="50" t="s">
        <v>1045</v>
      </c>
      <c r="B264" s="55" t="n">
        <v>45907</v>
      </c>
      <c r="C264" s="50" t="n">
        <f aca="false">IF(S264="","",IFERROR(IF(INDEX('Ledger Codes'!$C$6:$C$205,MATCH(S264,'Ledger Codes'!$B$6:$B$205,0))="","",INDEX('Ledger Codes'!$C$6:$C$205,MATCH(S264,'Ledger Codes'!$B$6:$B$205,0))),""))</f>
        <v>10049</v>
      </c>
      <c r="D264" s="50" t="s">
        <v>199</v>
      </c>
      <c r="E264" s="50" t="s">
        <v>1046</v>
      </c>
      <c r="F264" s="50" t="s">
        <v>414</v>
      </c>
      <c r="G264" s="52" t="n">
        <v>0</v>
      </c>
      <c r="H264" s="52" t="n">
        <v>240</v>
      </c>
      <c r="I264" s="52" t="n">
        <f aca="false">IF(AND(G264="",H264=""),"",N(G264)-N(H264))</f>
        <v>-240</v>
      </c>
      <c r="J264" s="52" t="n">
        <f aca="false">IF(I264="","",ABS(I264))</f>
        <v>240</v>
      </c>
      <c r="K264" s="56" t="n">
        <f aca="false">IF(S264="","",0)</f>
        <v>0</v>
      </c>
      <c r="L264" s="56" t="n">
        <f aca="false">IF(J264="","",IF(AND(J264&gt;'Revenue Testing'!$E$9,K264=0),1,0))</f>
        <v>0</v>
      </c>
      <c r="M264" s="57" t="n">
        <v>0.820252851352</v>
      </c>
      <c r="N264" s="56" t="str">
        <f aca="false">IF(OR(A264="",I264=""),"",IF(COUNTIFS($A$2:$A$4500,A264,$D$2:$D$4500,D264,$I$2:$I$4500,I264)&gt;1,"Possible duplicate",""))</f>
        <v/>
      </c>
      <c r="O264" s="56" t="n">
        <f aca="false">IF(J264="","",IF(AND(L264=0,K264=0),1,0))</f>
        <v>1</v>
      </c>
      <c r="P264" s="56" t="str">
        <f aca="false">IF(L264=1,J264+ROW()/10^7,"")</f>
        <v/>
      </c>
      <c r="Q264" s="57" t="n">
        <f aca="false">IF(O264=1,M264,"")</f>
        <v>0.820252851352</v>
      </c>
      <c r="R264" s="56" t="str">
        <f aca="false">IF(K264=1,ROW(),"")</f>
        <v/>
      </c>
      <c r="S264" s="56" t="str">
        <f aca="false">IF(D264="","",TRIM(D264))</f>
        <v>CONTAINER GATE PASS FEE- INC</v>
      </c>
    </row>
    <row r="265" customFormat="false" ht="15" hidden="false" customHeight="false" outlineLevel="0" collapsed="false">
      <c r="A265" s="50" t="s">
        <v>1047</v>
      </c>
      <c r="B265" s="55" t="n">
        <v>45907</v>
      </c>
      <c r="C265" s="50" t="n">
        <f aca="false">IF(S265="","",IFERROR(IF(INDEX('Ledger Codes'!$C$6:$C$205,MATCH(S265,'Ledger Codes'!$B$6:$B$205,0))="","",INDEX('Ledger Codes'!$C$6:$C$205,MATCH(S265,'Ledger Codes'!$B$6:$B$205,0))),""))</f>
        <v>10049</v>
      </c>
      <c r="D265" s="50" t="s">
        <v>199</v>
      </c>
      <c r="E265" s="50" t="s">
        <v>1048</v>
      </c>
      <c r="F265" s="50" t="s">
        <v>1049</v>
      </c>
      <c r="G265" s="52" t="n">
        <v>0</v>
      </c>
      <c r="H265" s="52" t="n">
        <v>120</v>
      </c>
      <c r="I265" s="52" t="n">
        <f aca="false">IF(AND(G265="",H265=""),"",N(G265)-N(H265))</f>
        <v>-120</v>
      </c>
      <c r="J265" s="52" t="n">
        <f aca="false">IF(I265="","",ABS(I265))</f>
        <v>120</v>
      </c>
      <c r="K265" s="56" t="n">
        <f aca="false">IF(S265="","",0)</f>
        <v>0</v>
      </c>
      <c r="L265" s="56" t="n">
        <f aca="false">IF(J265="","",IF(AND(J265&gt;'Revenue Testing'!$E$9,K265=0),1,0))</f>
        <v>0</v>
      </c>
      <c r="M265" s="57" t="n">
        <v>0.385662770017</v>
      </c>
      <c r="N265" s="56" t="str">
        <f aca="false">IF(OR(A265="",I265=""),"",IF(COUNTIFS($A$2:$A$4500,A265,$D$2:$D$4500,D265,$I$2:$I$4500,I265)&gt;1,"Possible duplicate",""))</f>
        <v/>
      </c>
      <c r="O265" s="56" t="n">
        <f aca="false">IF(J265="","",IF(AND(L265=0,K265=0),1,0))</f>
        <v>1</v>
      </c>
      <c r="P265" s="56" t="str">
        <f aca="false">IF(L265=1,J265+ROW()/10^7,"")</f>
        <v/>
      </c>
      <c r="Q265" s="57" t="n">
        <f aca="false">IF(O265=1,M265,"")</f>
        <v>0.385662770017</v>
      </c>
      <c r="R265" s="56" t="str">
        <f aca="false">IF(K265=1,ROW(),"")</f>
        <v/>
      </c>
      <c r="S265" s="56" t="str">
        <f aca="false">IF(D265="","",TRIM(D265))</f>
        <v>CONTAINER GATE PASS FEE- INC</v>
      </c>
    </row>
    <row r="266" customFormat="false" ht="15" hidden="false" customHeight="false" outlineLevel="0" collapsed="false">
      <c r="A266" s="50" t="s">
        <v>1050</v>
      </c>
      <c r="B266" s="55" t="n">
        <v>45907</v>
      </c>
      <c r="C266" s="50" t="n">
        <f aca="false">IF(S266="","",IFERROR(IF(INDEX('Ledger Codes'!$C$6:$C$205,MATCH(S266,'Ledger Codes'!$B$6:$B$205,0))="","",INDEX('Ledger Codes'!$C$6:$C$205,MATCH(S266,'Ledger Codes'!$B$6:$B$205,0))),""))</f>
        <v>10049</v>
      </c>
      <c r="D266" s="50" t="s">
        <v>199</v>
      </c>
      <c r="E266" s="50" t="s">
        <v>1051</v>
      </c>
      <c r="F266" s="50" t="s">
        <v>1052</v>
      </c>
      <c r="G266" s="52" t="n">
        <v>0</v>
      </c>
      <c r="H266" s="52" t="n">
        <v>120</v>
      </c>
      <c r="I266" s="52" t="n">
        <f aca="false">IF(AND(G266="",H266=""),"",N(G266)-N(H266))</f>
        <v>-120</v>
      </c>
      <c r="J266" s="52" t="n">
        <f aca="false">IF(I266="","",ABS(I266))</f>
        <v>120</v>
      </c>
      <c r="K266" s="56" t="n">
        <f aca="false">IF(S266="","",0)</f>
        <v>0</v>
      </c>
      <c r="L266" s="56" t="n">
        <f aca="false">IF(J266="","",IF(AND(J266&gt;'Revenue Testing'!$E$9,K266=0),1,0))</f>
        <v>0</v>
      </c>
      <c r="M266" s="57" t="n">
        <v>0.979338260409</v>
      </c>
      <c r="N266" s="56" t="str">
        <f aca="false">IF(OR(A266="",I266=""),"",IF(COUNTIFS($A$2:$A$4500,A266,$D$2:$D$4500,D266,$I$2:$I$4500,I266)&gt;1,"Possible duplicate",""))</f>
        <v/>
      </c>
      <c r="O266" s="56" t="n">
        <f aca="false">IF(J266="","",IF(AND(L266=0,K266=0),1,0))</f>
        <v>1</v>
      </c>
      <c r="P266" s="56" t="str">
        <f aca="false">IF(L266=1,J266+ROW()/10^7,"")</f>
        <v/>
      </c>
      <c r="Q266" s="57" t="n">
        <f aca="false">IF(O266=1,M266,"")</f>
        <v>0.979338260409</v>
      </c>
      <c r="R266" s="56" t="str">
        <f aca="false">IF(K266=1,ROW(),"")</f>
        <v/>
      </c>
      <c r="S266" s="56" t="str">
        <f aca="false">IF(D266="","",TRIM(D266))</f>
        <v>CONTAINER GATE PASS FEE- INC</v>
      </c>
    </row>
    <row r="267" customFormat="false" ht="15" hidden="false" customHeight="false" outlineLevel="0" collapsed="false">
      <c r="A267" s="50" t="s">
        <v>1053</v>
      </c>
      <c r="B267" s="55" t="n">
        <v>45907</v>
      </c>
      <c r="C267" s="50" t="n">
        <f aca="false">IF(S267="","",IFERROR(IF(INDEX('Ledger Codes'!$C$6:$C$205,MATCH(S267,'Ledger Codes'!$B$6:$B$205,0))="","",INDEX('Ledger Codes'!$C$6:$C$205,MATCH(S267,'Ledger Codes'!$B$6:$B$205,0))),""))</f>
        <v>10049</v>
      </c>
      <c r="D267" s="50" t="s">
        <v>199</v>
      </c>
      <c r="E267" s="50" t="s">
        <v>1054</v>
      </c>
      <c r="F267" s="50" t="s">
        <v>420</v>
      </c>
      <c r="G267" s="52" t="n">
        <v>0</v>
      </c>
      <c r="H267" s="52" t="n">
        <v>120</v>
      </c>
      <c r="I267" s="52" t="n">
        <f aca="false">IF(AND(G267="",H267=""),"",N(G267)-N(H267))</f>
        <v>-120</v>
      </c>
      <c r="J267" s="52" t="n">
        <f aca="false">IF(I267="","",ABS(I267))</f>
        <v>120</v>
      </c>
      <c r="K267" s="56" t="n">
        <f aca="false">IF(S267="","",0)</f>
        <v>0</v>
      </c>
      <c r="L267" s="56" t="n">
        <f aca="false">IF(J267="","",IF(AND(J267&gt;'Revenue Testing'!$E$9,K267=0),1,0))</f>
        <v>0</v>
      </c>
      <c r="M267" s="57" t="n">
        <v>0.387526568073</v>
      </c>
      <c r="N267" s="56" t="str">
        <f aca="false">IF(OR(A267="",I267=""),"",IF(COUNTIFS($A$2:$A$4500,A267,$D$2:$D$4500,D267,$I$2:$I$4500,I267)&gt;1,"Possible duplicate",""))</f>
        <v/>
      </c>
      <c r="O267" s="56" t="n">
        <f aca="false">IF(J267="","",IF(AND(L267=0,K267=0),1,0))</f>
        <v>1</v>
      </c>
      <c r="P267" s="56" t="str">
        <f aca="false">IF(L267=1,J267+ROW()/10^7,"")</f>
        <v/>
      </c>
      <c r="Q267" s="57" t="n">
        <f aca="false">IF(O267=1,M267,"")</f>
        <v>0.387526568073</v>
      </c>
      <c r="R267" s="56" t="str">
        <f aca="false">IF(K267=1,ROW(),"")</f>
        <v/>
      </c>
      <c r="S267" s="56" t="str">
        <f aca="false">IF(D267="","",TRIM(D267))</f>
        <v>CONTAINER GATE PASS FEE- INC</v>
      </c>
    </row>
    <row r="268" customFormat="false" ht="15" hidden="false" customHeight="false" outlineLevel="0" collapsed="false">
      <c r="A268" s="50" t="s">
        <v>1055</v>
      </c>
      <c r="B268" s="55" t="n">
        <v>45907</v>
      </c>
      <c r="C268" s="50" t="n">
        <f aca="false">IF(S268="","",IFERROR(IF(INDEX('Ledger Codes'!$C$6:$C$205,MATCH(S268,'Ledger Codes'!$B$6:$B$205,0))="","",INDEX('Ledger Codes'!$C$6:$C$205,MATCH(S268,'Ledger Codes'!$B$6:$B$205,0))),""))</f>
        <v>10049</v>
      </c>
      <c r="D268" s="50" t="s">
        <v>199</v>
      </c>
      <c r="E268" s="50" t="s">
        <v>1056</v>
      </c>
      <c r="F268" s="50" t="s">
        <v>1057</v>
      </c>
      <c r="G268" s="52" t="n">
        <v>0</v>
      </c>
      <c r="H268" s="52" t="n">
        <v>120</v>
      </c>
      <c r="I268" s="52" t="n">
        <f aca="false">IF(AND(G268="",H268=""),"",N(G268)-N(H268))</f>
        <v>-120</v>
      </c>
      <c r="J268" s="52" t="n">
        <f aca="false">IF(I268="","",ABS(I268))</f>
        <v>120</v>
      </c>
      <c r="K268" s="56" t="n">
        <f aca="false">IF(S268="","",0)</f>
        <v>0</v>
      </c>
      <c r="L268" s="56" t="n">
        <f aca="false">IF(J268="","",IF(AND(J268&gt;'Revenue Testing'!$E$9,K268=0),1,0))</f>
        <v>0</v>
      </c>
      <c r="M268" s="57" t="n">
        <v>0.078849683524</v>
      </c>
      <c r="N268" s="56" t="str">
        <f aca="false">IF(OR(A268="",I268=""),"",IF(COUNTIFS($A$2:$A$4500,A268,$D$2:$D$4500,D268,$I$2:$I$4500,I268)&gt;1,"Possible duplicate",""))</f>
        <v/>
      </c>
      <c r="O268" s="56" t="n">
        <f aca="false">IF(J268="","",IF(AND(L268=0,K268=0),1,0))</f>
        <v>1</v>
      </c>
      <c r="P268" s="56" t="str">
        <f aca="false">IF(L268=1,J268+ROW()/10^7,"")</f>
        <v/>
      </c>
      <c r="Q268" s="57" t="n">
        <f aca="false">IF(O268=1,M268,"")</f>
        <v>0.078849683524</v>
      </c>
      <c r="R268" s="56" t="str">
        <f aca="false">IF(K268=1,ROW(),"")</f>
        <v/>
      </c>
      <c r="S268" s="56" t="str">
        <f aca="false">IF(D268="","",TRIM(D268))</f>
        <v>CONTAINER GATE PASS FEE- INC</v>
      </c>
    </row>
    <row r="269" customFormat="false" ht="15" hidden="false" customHeight="false" outlineLevel="0" collapsed="false">
      <c r="A269" s="50" t="s">
        <v>1058</v>
      </c>
      <c r="B269" s="55" t="n">
        <v>45907</v>
      </c>
      <c r="C269" s="50" t="n">
        <f aca="false">IF(S269="","",IFERROR(IF(INDEX('Ledger Codes'!$C$6:$C$205,MATCH(S269,'Ledger Codes'!$B$6:$B$205,0))="","",INDEX('Ledger Codes'!$C$6:$C$205,MATCH(S269,'Ledger Codes'!$B$6:$B$205,0))),""))</f>
        <v>10049</v>
      </c>
      <c r="D269" s="50" t="s">
        <v>199</v>
      </c>
      <c r="E269" s="50" t="s">
        <v>1059</v>
      </c>
      <c r="F269" s="50" t="s">
        <v>1060</v>
      </c>
      <c r="G269" s="52" t="n">
        <v>0</v>
      </c>
      <c r="H269" s="52" t="n">
        <v>120</v>
      </c>
      <c r="I269" s="52" t="n">
        <f aca="false">IF(AND(G269="",H269=""),"",N(G269)-N(H269))</f>
        <v>-120</v>
      </c>
      <c r="J269" s="52" t="n">
        <f aca="false">IF(I269="","",ABS(I269))</f>
        <v>120</v>
      </c>
      <c r="K269" s="56" t="n">
        <f aca="false">IF(S269="","",0)</f>
        <v>0</v>
      </c>
      <c r="L269" s="56" t="n">
        <f aca="false">IF(J269="","",IF(AND(J269&gt;'Revenue Testing'!$E$9,K269=0),1,0))</f>
        <v>0</v>
      </c>
      <c r="M269" s="57" t="n">
        <v>0.007855547399</v>
      </c>
      <c r="N269" s="56" t="str">
        <f aca="false">IF(OR(A269="",I269=""),"",IF(COUNTIFS($A$2:$A$4500,A269,$D$2:$D$4500,D269,$I$2:$I$4500,I269)&gt;1,"Possible duplicate",""))</f>
        <v/>
      </c>
      <c r="O269" s="56" t="n">
        <f aca="false">IF(J269="","",IF(AND(L269=0,K269=0),1,0))</f>
        <v>1</v>
      </c>
      <c r="P269" s="56" t="str">
        <f aca="false">IF(L269=1,J269+ROW()/10^7,"")</f>
        <v/>
      </c>
      <c r="Q269" s="57" t="n">
        <f aca="false">IF(O269=1,M269,"")</f>
        <v>0.007855547399</v>
      </c>
      <c r="R269" s="56" t="str">
        <f aca="false">IF(K269=1,ROW(),"")</f>
        <v/>
      </c>
      <c r="S269" s="56" t="str">
        <f aca="false">IF(D269="","",TRIM(D269))</f>
        <v>CONTAINER GATE PASS FEE- INC</v>
      </c>
    </row>
    <row r="270" customFormat="false" ht="15" hidden="false" customHeight="false" outlineLevel="0" collapsed="false">
      <c r="A270" s="50" t="s">
        <v>1061</v>
      </c>
      <c r="B270" s="55" t="n">
        <v>45907</v>
      </c>
      <c r="C270" s="50" t="n">
        <f aca="false">IF(S270="","",IFERROR(IF(INDEX('Ledger Codes'!$C$6:$C$205,MATCH(S270,'Ledger Codes'!$B$6:$B$205,0))="","",INDEX('Ledger Codes'!$C$6:$C$205,MATCH(S270,'Ledger Codes'!$B$6:$B$205,0))),""))</f>
        <v>10049</v>
      </c>
      <c r="D270" s="50" t="s">
        <v>199</v>
      </c>
      <c r="E270" s="50" t="s">
        <v>1062</v>
      </c>
      <c r="F270" s="50" t="s">
        <v>1063</v>
      </c>
      <c r="G270" s="52" t="n">
        <v>0</v>
      </c>
      <c r="H270" s="52" t="n">
        <v>120</v>
      </c>
      <c r="I270" s="52" t="n">
        <f aca="false">IF(AND(G270="",H270=""),"",N(G270)-N(H270))</f>
        <v>-120</v>
      </c>
      <c r="J270" s="52" t="n">
        <f aca="false">IF(I270="","",ABS(I270))</f>
        <v>120</v>
      </c>
      <c r="K270" s="56" t="n">
        <f aca="false">IF(S270="","",0)</f>
        <v>0</v>
      </c>
      <c r="L270" s="56" t="n">
        <f aca="false">IF(J270="","",IF(AND(J270&gt;'Revenue Testing'!$E$9,K270=0),1,0))</f>
        <v>0</v>
      </c>
      <c r="M270" s="57" t="n">
        <v>0.546628547049</v>
      </c>
      <c r="N270" s="56" t="str">
        <f aca="false">IF(OR(A270="",I270=""),"",IF(COUNTIFS($A$2:$A$4500,A270,$D$2:$D$4500,D270,$I$2:$I$4500,I270)&gt;1,"Possible duplicate",""))</f>
        <v/>
      </c>
      <c r="O270" s="56" t="n">
        <f aca="false">IF(J270="","",IF(AND(L270=0,K270=0),1,0))</f>
        <v>1</v>
      </c>
      <c r="P270" s="56" t="str">
        <f aca="false">IF(L270=1,J270+ROW()/10^7,"")</f>
        <v/>
      </c>
      <c r="Q270" s="57" t="n">
        <f aca="false">IF(O270=1,M270,"")</f>
        <v>0.546628547049</v>
      </c>
      <c r="R270" s="56" t="str">
        <f aca="false">IF(K270=1,ROW(),"")</f>
        <v/>
      </c>
      <c r="S270" s="56" t="str">
        <f aca="false">IF(D270="","",TRIM(D270))</f>
        <v>CONTAINER GATE PASS FEE- INC</v>
      </c>
    </row>
    <row r="271" customFormat="false" ht="15" hidden="false" customHeight="false" outlineLevel="0" collapsed="false">
      <c r="A271" s="50" t="s">
        <v>1064</v>
      </c>
      <c r="B271" s="55" t="n">
        <v>45907</v>
      </c>
      <c r="C271" s="50" t="n">
        <f aca="false">IF(S271="","",IFERROR(IF(INDEX('Ledger Codes'!$C$6:$C$205,MATCH(S271,'Ledger Codes'!$B$6:$B$205,0))="","",INDEX('Ledger Codes'!$C$6:$C$205,MATCH(S271,'Ledger Codes'!$B$6:$B$205,0))),""))</f>
        <v>10049</v>
      </c>
      <c r="D271" s="50" t="s">
        <v>199</v>
      </c>
      <c r="E271" s="50" t="s">
        <v>1065</v>
      </c>
      <c r="F271" s="50" t="s">
        <v>453</v>
      </c>
      <c r="G271" s="52" t="n">
        <v>0</v>
      </c>
      <c r="H271" s="52" t="n">
        <v>840</v>
      </c>
      <c r="I271" s="52" t="n">
        <f aca="false">IF(AND(G271="",H271=""),"",N(G271)-N(H271))</f>
        <v>-840</v>
      </c>
      <c r="J271" s="52" t="n">
        <f aca="false">IF(I271="","",ABS(I271))</f>
        <v>840</v>
      </c>
      <c r="K271" s="56" t="n">
        <f aca="false">IF(S271="","",0)</f>
        <v>0</v>
      </c>
      <c r="L271" s="56" t="n">
        <f aca="false">IF(J271="","",IF(AND(J271&gt;'Revenue Testing'!$E$9,K271=0),1,0))</f>
        <v>0</v>
      </c>
      <c r="M271" s="57" t="n">
        <v>0.635247768846</v>
      </c>
      <c r="N271" s="56" t="str">
        <f aca="false">IF(OR(A271="",I271=""),"",IF(COUNTIFS($A$2:$A$4500,A271,$D$2:$D$4500,D271,$I$2:$I$4500,I271)&gt;1,"Possible duplicate",""))</f>
        <v/>
      </c>
      <c r="O271" s="56" t="n">
        <f aca="false">IF(J271="","",IF(AND(L271=0,K271=0),1,0))</f>
        <v>1</v>
      </c>
      <c r="P271" s="56" t="str">
        <f aca="false">IF(L271=1,J271+ROW()/10^7,"")</f>
        <v/>
      </c>
      <c r="Q271" s="57" t="n">
        <f aca="false">IF(O271=1,M271,"")</f>
        <v>0.635247768846</v>
      </c>
      <c r="R271" s="56" t="str">
        <f aca="false">IF(K271=1,ROW(),"")</f>
        <v/>
      </c>
      <c r="S271" s="56" t="str">
        <f aca="false">IF(D271="","",TRIM(D271))</f>
        <v>CONTAINER GATE PASS FEE- INC</v>
      </c>
    </row>
    <row r="272" customFormat="false" ht="15" hidden="false" customHeight="false" outlineLevel="0" collapsed="false">
      <c r="A272" s="50" t="s">
        <v>1066</v>
      </c>
      <c r="B272" s="55" t="n">
        <v>45907</v>
      </c>
      <c r="C272" s="50" t="n">
        <f aca="false">IF(S272="","",IFERROR(IF(INDEX('Ledger Codes'!$C$6:$C$205,MATCH(S272,'Ledger Codes'!$B$6:$B$205,0))="","",INDEX('Ledger Codes'!$C$6:$C$205,MATCH(S272,'Ledger Codes'!$B$6:$B$205,0))),""))</f>
        <v>10049</v>
      </c>
      <c r="D272" s="50" t="s">
        <v>199</v>
      </c>
      <c r="E272" s="50" t="s">
        <v>1067</v>
      </c>
      <c r="F272" s="50" t="s">
        <v>1068</v>
      </c>
      <c r="G272" s="52" t="n">
        <v>0</v>
      </c>
      <c r="H272" s="52" t="n">
        <v>120</v>
      </c>
      <c r="I272" s="52" t="n">
        <f aca="false">IF(AND(G272="",H272=""),"",N(G272)-N(H272))</f>
        <v>-120</v>
      </c>
      <c r="J272" s="52" t="n">
        <f aca="false">IF(I272="","",ABS(I272))</f>
        <v>120</v>
      </c>
      <c r="K272" s="56" t="n">
        <f aca="false">IF(S272="","",0)</f>
        <v>0</v>
      </c>
      <c r="L272" s="56" t="n">
        <f aca="false">IF(J272="","",IF(AND(J272&gt;'Revenue Testing'!$E$9,K272=0),1,0))</f>
        <v>0</v>
      </c>
      <c r="M272" s="57" t="n">
        <v>0.55448697733</v>
      </c>
      <c r="N272" s="56" t="str">
        <f aca="false">IF(OR(A272="",I272=""),"",IF(COUNTIFS($A$2:$A$4500,A272,$D$2:$D$4500,D272,$I$2:$I$4500,I272)&gt;1,"Possible duplicate",""))</f>
        <v/>
      </c>
      <c r="O272" s="56" t="n">
        <f aca="false">IF(J272="","",IF(AND(L272=0,K272=0),1,0))</f>
        <v>1</v>
      </c>
      <c r="P272" s="56" t="str">
        <f aca="false">IF(L272=1,J272+ROW()/10^7,"")</f>
        <v/>
      </c>
      <c r="Q272" s="57" t="n">
        <f aca="false">IF(O272=1,M272,"")</f>
        <v>0.55448697733</v>
      </c>
      <c r="R272" s="56" t="str">
        <f aca="false">IF(K272=1,ROW(),"")</f>
        <v/>
      </c>
      <c r="S272" s="56" t="str">
        <f aca="false">IF(D272="","",TRIM(D272))</f>
        <v>CONTAINER GATE PASS FEE- INC</v>
      </c>
    </row>
    <row r="273" customFormat="false" ht="15" hidden="false" customHeight="false" outlineLevel="0" collapsed="false">
      <c r="A273" s="50" t="s">
        <v>1069</v>
      </c>
      <c r="B273" s="55" t="n">
        <v>45907</v>
      </c>
      <c r="C273" s="50" t="n">
        <f aca="false">IF(S273="","",IFERROR(IF(INDEX('Ledger Codes'!$C$6:$C$205,MATCH(S273,'Ledger Codes'!$B$6:$B$205,0))="","",INDEX('Ledger Codes'!$C$6:$C$205,MATCH(S273,'Ledger Codes'!$B$6:$B$205,0))),""))</f>
        <v>10049</v>
      </c>
      <c r="D273" s="50" t="s">
        <v>199</v>
      </c>
      <c r="E273" s="50" t="s">
        <v>1070</v>
      </c>
      <c r="F273" s="50" t="s">
        <v>1071</v>
      </c>
      <c r="G273" s="52" t="n">
        <v>0</v>
      </c>
      <c r="H273" s="52" t="n">
        <v>120</v>
      </c>
      <c r="I273" s="52" t="n">
        <f aca="false">IF(AND(G273="",H273=""),"",N(G273)-N(H273))</f>
        <v>-120</v>
      </c>
      <c r="J273" s="52" t="n">
        <f aca="false">IF(I273="","",ABS(I273))</f>
        <v>120</v>
      </c>
      <c r="K273" s="56" t="n">
        <f aca="false">IF(S273="","",0)</f>
        <v>0</v>
      </c>
      <c r="L273" s="56" t="n">
        <f aca="false">IF(J273="","",IF(AND(J273&gt;'Revenue Testing'!$E$9,K273=0),1,0))</f>
        <v>0</v>
      </c>
      <c r="M273" s="57" t="n">
        <v>0.831552154425</v>
      </c>
      <c r="N273" s="56" t="str">
        <f aca="false">IF(OR(A273="",I273=""),"",IF(COUNTIFS($A$2:$A$4500,A273,$D$2:$D$4500,D273,$I$2:$I$4500,I273)&gt;1,"Possible duplicate",""))</f>
        <v/>
      </c>
      <c r="O273" s="56" t="n">
        <f aca="false">IF(J273="","",IF(AND(L273=0,K273=0),1,0))</f>
        <v>1</v>
      </c>
      <c r="P273" s="56" t="str">
        <f aca="false">IF(L273=1,J273+ROW()/10^7,"")</f>
        <v/>
      </c>
      <c r="Q273" s="57" t="n">
        <f aca="false">IF(O273=1,M273,"")</f>
        <v>0.831552154425</v>
      </c>
      <c r="R273" s="56" t="str">
        <f aca="false">IF(K273=1,ROW(),"")</f>
        <v/>
      </c>
      <c r="S273" s="56" t="str">
        <f aca="false">IF(D273="","",TRIM(D273))</f>
        <v>CONTAINER GATE PASS FEE- INC</v>
      </c>
    </row>
    <row r="274" customFormat="false" ht="15" hidden="false" customHeight="false" outlineLevel="0" collapsed="false">
      <c r="A274" s="50" t="s">
        <v>1072</v>
      </c>
      <c r="B274" s="55" t="n">
        <v>45907</v>
      </c>
      <c r="C274" s="50" t="n">
        <f aca="false">IF(S274="","",IFERROR(IF(INDEX('Ledger Codes'!$C$6:$C$205,MATCH(S274,'Ledger Codes'!$B$6:$B$205,0))="","",INDEX('Ledger Codes'!$C$6:$C$205,MATCH(S274,'Ledger Codes'!$B$6:$B$205,0))),""))</f>
        <v>10049</v>
      </c>
      <c r="D274" s="50" t="s">
        <v>199</v>
      </c>
      <c r="E274" s="50" t="s">
        <v>1073</v>
      </c>
      <c r="F274" s="50" t="s">
        <v>1074</v>
      </c>
      <c r="G274" s="52" t="n">
        <v>0</v>
      </c>
      <c r="H274" s="52" t="n">
        <v>120</v>
      </c>
      <c r="I274" s="52" t="n">
        <f aca="false">IF(AND(G274="",H274=""),"",N(G274)-N(H274))</f>
        <v>-120</v>
      </c>
      <c r="J274" s="52" t="n">
        <f aca="false">IF(I274="","",ABS(I274))</f>
        <v>120</v>
      </c>
      <c r="K274" s="56" t="n">
        <f aca="false">IF(S274="","",0)</f>
        <v>0</v>
      </c>
      <c r="L274" s="56" t="n">
        <f aca="false">IF(J274="","",IF(AND(J274&gt;'Revenue Testing'!$E$9,K274=0),1,0))</f>
        <v>0</v>
      </c>
      <c r="M274" s="57" t="n">
        <v>0.196263517024</v>
      </c>
      <c r="N274" s="56" t="str">
        <f aca="false">IF(OR(A274="",I274=""),"",IF(COUNTIFS($A$2:$A$4500,A274,$D$2:$D$4500,D274,$I$2:$I$4500,I274)&gt;1,"Possible duplicate",""))</f>
        <v/>
      </c>
      <c r="O274" s="56" t="n">
        <f aca="false">IF(J274="","",IF(AND(L274=0,K274=0),1,0))</f>
        <v>1</v>
      </c>
      <c r="P274" s="56" t="str">
        <f aca="false">IF(L274=1,J274+ROW()/10^7,"")</f>
        <v/>
      </c>
      <c r="Q274" s="57" t="n">
        <f aca="false">IF(O274=1,M274,"")</f>
        <v>0.196263517024</v>
      </c>
      <c r="R274" s="56" t="str">
        <f aca="false">IF(K274=1,ROW(),"")</f>
        <v/>
      </c>
      <c r="S274" s="56" t="str">
        <f aca="false">IF(D274="","",TRIM(D274))</f>
        <v>CONTAINER GATE PASS FEE- INC</v>
      </c>
    </row>
    <row r="275" customFormat="false" ht="15" hidden="false" customHeight="false" outlineLevel="0" collapsed="false">
      <c r="A275" s="50" t="s">
        <v>1075</v>
      </c>
      <c r="B275" s="55" t="n">
        <v>45907</v>
      </c>
      <c r="C275" s="50" t="n">
        <f aca="false">IF(S275="","",IFERROR(IF(INDEX('Ledger Codes'!$C$6:$C$205,MATCH(S275,'Ledger Codes'!$B$6:$B$205,0))="","",INDEX('Ledger Codes'!$C$6:$C$205,MATCH(S275,'Ledger Codes'!$B$6:$B$205,0))),""))</f>
        <v>10049</v>
      </c>
      <c r="D275" s="50" t="s">
        <v>199</v>
      </c>
      <c r="E275" s="50" t="s">
        <v>1076</v>
      </c>
      <c r="F275" s="50" t="s">
        <v>1077</v>
      </c>
      <c r="G275" s="52" t="n">
        <v>0</v>
      </c>
      <c r="H275" s="52" t="n">
        <v>120</v>
      </c>
      <c r="I275" s="52" t="n">
        <f aca="false">IF(AND(G275="",H275=""),"",N(G275)-N(H275))</f>
        <v>-120</v>
      </c>
      <c r="J275" s="52" t="n">
        <f aca="false">IF(I275="","",ABS(I275))</f>
        <v>120</v>
      </c>
      <c r="K275" s="56" t="n">
        <f aca="false">IF(S275="","",0)</f>
        <v>0</v>
      </c>
      <c r="L275" s="56" t="n">
        <f aca="false">IF(J275="","",IF(AND(J275&gt;'Revenue Testing'!$E$9,K275=0),1,0))</f>
        <v>0</v>
      </c>
      <c r="M275" s="57" t="n">
        <v>0.293434197974</v>
      </c>
      <c r="N275" s="56" t="str">
        <f aca="false">IF(OR(A275="",I275=""),"",IF(COUNTIFS($A$2:$A$4500,A275,$D$2:$D$4500,D275,$I$2:$I$4500,I275)&gt;1,"Possible duplicate",""))</f>
        <v/>
      </c>
      <c r="O275" s="56" t="n">
        <f aca="false">IF(J275="","",IF(AND(L275=0,K275=0),1,0))</f>
        <v>1</v>
      </c>
      <c r="P275" s="56" t="str">
        <f aca="false">IF(L275=1,J275+ROW()/10^7,"")</f>
        <v/>
      </c>
      <c r="Q275" s="57" t="n">
        <f aca="false">IF(O275=1,M275,"")</f>
        <v>0.293434197974</v>
      </c>
      <c r="R275" s="56" t="str">
        <f aca="false">IF(K275=1,ROW(),"")</f>
        <v/>
      </c>
      <c r="S275" s="56" t="str">
        <f aca="false">IF(D275="","",TRIM(D275))</f>
        <v>CONTAINER GATE PASS FEE- INC</v>
      </c>
    </row>
    <row r="276" customFormat="false" ht="15" hidden="false" customHeight="false" outlineLevel="0" collapsed="false">
      <c r="A276" s="50" t="s">
        <v>1078</v>
      </c>
      <c r="B276" s="55" t="n">
        <v>45907</v>
      </c>
      <c r="C276" s="50" t="n">
        <f aca="false">IF(S276="","",IFERROR(IF(INDEX('Ledger Codes'!$C$6:$C$205,MATCH(S276,'Ledger Codes'!$B$6:$B$205,0))="","",INDEX('Ledger Codes'!$C$6:$C$205,MATCH(S276,'Ledger Codes'!$B$6:$B$205,0))),""))</f>
        <v>10049</v>
      </c>
      <c r="D276" s="50" t="s">
        <v>199</v>
      </c>
      <c r="E276" s="50" t="s">
        <v>1079</v>
      </c>
      <c r="F276" s="50" t="s">
        <v>1080</v>
      </c>
      <c r="G276" s="52" t="n">
        <v>0</v>
      </c>
      <c r="H276" s="52" t="n">
        <v>120</v>
      </c>
      <c r="I276" s="52" t="n">
        <f aca="false">IF(AND(G276="",H276=""),"",N(G276)-N(H276))</f>
        <v>-120</v>
      </c>
      <c r="J276" s="52" t="n">
        <f aca="false">IF(I276="","",ABS(I276))</f>
        <v>120</v>
      </c>
      <c r="K276" s="56" t="n">
        <f aca="false">IF(S276="","",0)</f>
        <v>0</v>
      </c>
      <c r="L276" s="56" t="n">
        <f aca="false">IF(J276="","",IF(AND(J276&gt;'Revenue Testing'!$E$9,K276=0),1,0))</f>
        <v>0</v>
      </c>
      <c r="M276" s="57" t="n">
        <v>0.1233652139</v>
      </c>
      <c r="N276" s="56" t="str">
        <f aca="false">IF(OR(A276="",I276=""),"",IF(COUNTIFS($A$2:$A$4500,A276,$D$2:$D$4500,D276,$I$2:$I$4500,I276)&gt;1,"Possible duplicate",""))</f>
        <v/>
      </c>
      <c r="O276" s="56" t="n">
        <f aca="false">IF(J276="","",IF(AND(L276=0,K276=0),1,0))</f>
        <v>1</v>
      </c>
      <c r="P276" s="56" t="str">
        <f aca="false">IF(L276=1,J276+ROW()/10^7,"")</f>
        <v/>
      </c>
      <c r="Q276" s="57" t="n">
        <f aca="false">IF(O276=1,M276,"")</f>
        <v>0.1233652139</v>
      </c>
      <c r="R276" s="56" t="str">
        <f aca="false">IF(K276=1,ROW(),"")</f>
        <v/>
      </c>
      <c r="S276" s="56" t="str">
        <f aca="false">IF(D276="","",TRIM(D276))</f>
        <v>CONTAINER GATE PASS FEE- INC</v>
      </c>
    </row>
    <row r="277" customFormat="false" ht="15" hidden="false" customHeight="false" outlineLevel="0" collapsed="false">
      <c r="A277" s="50" t="s">
        <v>1081</v>
      </c>
      <c r="B277" s="55" t="n">
        <v>45907</v>
      </c>
      <c r="C277" s="50" t="n">
        <f aca="false">IF(S277="","",IFERROR(IF(INDEX('Ledger Codes'!$C$6:$C$205,MATCH(S277,'Ledger Codes'!$B$6:$B$205,0))="","",INDEX('Ledger Codes'!$C$6:$C$205,MATCH(S277,'Ledger Codes'!$B$6:$B$205,0))),""))</f>
        <v>10049</v>
      </c>
      <c r="D277" s="50" t="s">
        <v>199</v>
      </c>
      <c r="E277" s="50" t="s">
        <v>1082</v>
      </c>
      <c r="F277" s="50" t="s">
        <v>1083</v>
      </c>
      <c r="G277" s="52" t="n">
        <v>0</v>
      </c>
      <c r="H277" s="52" t="n">
        <v>120</v>
      </c>
      <c r="I277" s="52" t="n">
        <f aca="false">IF(AND(G277="",H277=""),"",N(G277)-N(H277))</f>
        <v>-120</v>
      </c>
      <c r="J277" s="52" t="n">
        <f aca="false">IF(I277="","",ABS(I277))</f>
        <v>120</v>
      </c>
      <c r="K277" s="56" t="n">
        <f aca="false">IF(S277="","",0)</f>
        <v>0</v>
      </c>
      <c r="L277" s="56" t="n">
        <f aca="false">IF(J277="","",IF(AND(J277&gt;'Revenue Testing'!$E$9,K277=0),1,0))</f>
        <v>0</v>
      </c>
      <c r="M277" s="57" t="n">
        <v>0.038784459967</v>
      </c>
      <c r="N277" s="56" t="str">
        <f aca="false">IF(OR(A277="",I277=""),"",IF(COUNTIFS($A$2:$A$4500,A277,$D$2:$D$4500,D277,$I$2:$I$4500,I277)&gt;1,"Possible duplicate",""))</f>
        <v/>
      </c>
      <c r="O277" s="56" t="n">
        <f aca="false">IF(J277="","",IF(AND(L277=0,K277=0),1,0))</f>
        <v>1</v>
      </c>
      <c r="P277" s="56" t="str">
        <f aca="false">IF(L277=1,J277+ROW()/10^7,"")</f>
        <v/>
      </c>
      <c r="Q277" s="57" t="n">
        <f aca="false">IF(O277=1,M277,"")</f>
        <v>0.038784459967</v>
      </c>
      <c r="R277" s="56" t="str">
        <f aca="false">IF(K277=1,ROW(),"")</f>
        <v/>
      </c>
      <c r="S277" s="56" t="str">
        <f aca="false">IF(D277="","",TRIM(D277))</f>
        <v>CONTAINER GATE PASS FEE- INC</v>
      </c>
    </row>
    <row r="278" customFormat="false" ht="15" hidden="false" customHeight="false" outlineLevel="0" collapsed="false">
      <c r="A278" s="50" t="s">
        <v>1084</v>
      </c>
      <c r="B278" s="55" t="n">
        <v>45907</v>
      </c>
      <c r="C278" s="50" t="n">
        <f aca="false">IF(S278="","",IFERROR(IF(INDEX('Ledger Codes'!$C$6:$C$205,MATCH(S278,'Ledger Codes'!$B$6:$B$205,0))="","",INDEX('Ledger Codes'!$C$6:$C$205,MATCH(S278,'Ledger Codes'!$B$6:$B$205,0))),""))</f>
        <v>10049</v>
      </c>
      <c r="D278" s="50" t="s">
        <v>199</v>
      </c>
      <c r="E278" s="50" t="s">
        <v>1085</v>
      </c>
      <c r="F278" s="50" t="s">
        <v>1086</v>
      </c>
      <c r="G278" s="52" t="n">
        <v>0</v>
      </c>
      <c r="H278" s="52" t="n">
        <v>120</v>
      </c>
      <c r="I278" s="52" t="n">
        <f aca="false">IF(AND(G278="",H278=""),"",N(G278)-N(H278))</f>
        <v>-120</v>
      </c>
      <c r="J278" s="52" t="n">
        <f aca="false">IF(I278="","",ABS(I278))</f>
        <v>120</v>
      </c>
      <c r="K278" s="56" t="n">
        <f aca="false">IF(S278="","",0)</f>
        <v>0</v>
      </c>
      <c r="L278" s="56" t="n">
        <f aca="false">IF(J278="","",IF(AND(J278&gt;'Revenue Testing'!$E$9,K278=0),1,0))</f>
        <v>0</v>
      </c>
      <c r="M278" s="57" t="n">
        <v>0.321923732007</v>
      </c>
      <c r="N278" s="56" t="str">
        <f aca="false">IF(OR(A278="",I278=""),"",IF(COUNTIFS($A$2:$A$4500,A278,$D$2:$D$4500,D278,$I$2:$I$4500,I278)&gt;1,"Possible duplicate",""))</f>
        <v/>
      </c>
      <c r="O278" s="56" t="n">
        <f aca="false">IF(J278="","",IF(AND(L278=0,K278=0),1,0))</f>
        <v>1</v>
      </c>
      <c r="P278" s="56" t="str">
        <f aca="false">IF(L278=1,J278+ROW()/10^7,"")</f>
        <v/>
      </c>
      <c r="Q278" s="57" t="n">
        <f aca="false">IF(O278=1,M278,"")</f>
        <v>0.321923732007</v>
      </c>
      <c r="R278" s="56" t="str">
        <f aca="false">IF(K278=1,ROW(),"")</f>
        <v/>
      </c>
      <c r="S278" s="56" t="str">
        <f aca="false">IF(D278="","",TRIM(D278))</f>
        <v>CONTAINER GATE PASS FEE- INC</v>
      </c>
    </row>
    <row r="279" customFormat="false" ht="15" hidden="false" customHeight="false" outlineLevel="0" collapsed="false">
      <c r="A279" s="50" t="s">
        <v>1087</v>
      </c>
      <c r="B279" s="55" t="n">
        <v>45907</v>
      </c>
      <c r="C279" s="50" t="n">
        <f aca="false">IF(S279="","",IFERROR(IF(INDEX('Ledger Codes'!$C$6:$C$205,MATCH(S279,'Ledger Codes'!$B$6:$B$205,0))="","",INDEX('Ledger Codes'!$C$6:$C$205,MATCH(S279,'Ledger Codes'!$B$6:$B$205,0))),""))</f>
        <v>10049</v>
      </c>
      <c r="D279" s="50" t="s">
        <v>199</v>
      </c>
      <c r="E279" s="50" t="s">
        <v>1088</v>
      </c>
      <c r="F279" s="50" t="s">
        <v>1089</v>
      </c>
      <c r="G279" s="52" t="n">
        <v>0</v>
      </c>
      <c r="H279" s="52" t="n">
        <v>120</v>
      </c>
      <c r="I279" s="52" t="n">
        <f aca="false">IF(AND(G279="",H279=""),"",N(G279)-N(H279))</f>
        <v>-120</v>
      </c>
      <c r="J279" s="52" t="n">
        <f aca="false">IF(I279="","",ABS(I279))</f>
        <v>120</v>
      </c>
      <c r="K279" s="56" t="n">
        <f aca="false">IF(S279="","",0)</f>
        <v>0</v>
      </c>
      <c r="L279" s="56" t="n">
        <f aca="false">IF(J279="","",IF(AND(J279&gt;'Revenue Testing'!$E$9,K279=0),1,0))</f>
        <v>0</v>
      </c>
      <c r="M279" s="57" t="n">
        <v>0.302012040063</v>
      </c>
      <c r="N279" s="56" t="str">
        <f aca="false">IF(OR(A279="",I279=""),"",IF(COUNTIFS($A$2:$A$4500,A279,$D$2:$D$4500,D279,$I$2:$I$4500,I279)&gt;1,"Possible duplicate",""))</f>
        <v/>
      </c>
      <c r="O279" s="56" t="n">
        <f aca="false">IF(J279="","",IF(AND(L279=0,K279=0),1,0))</f>
        <v>1</v>
      </c>
      <c r="P279" s="56" t="str">
        <f aca="false">IF(L279=1,J279+ROW()/10^7,"")</f>
        <v/>
      </c>
      <c r="Q279" s="57" t="n">
        <f aca="false">IF(O279=1,M279,"")</f>
        <v>0.302012040063</v>
      </c>
      <c r="R279" s="56" t="str">
        <f aca="false">IF(K279=1,ROW(),"")</f>
        <v/>
      </c>
      <c r="S279" s="56" t="str">
        <f aca="false">IF(D279="","",TRIM(D279))</f>
        <v>CONTAINER GATE PASS FEE- INC</v>
      </c>
    </row>
    <row r="280" customFormat="false" ht="15" hidden="false" customHeight="false" outlineLevel="0" collapsed="false">
      <c r="A280" s="50" t="s">
        <v>1090</v>
      </c>
      <c r="B280" s="55" t="n">
        <v>45907</v>
      </c>
      <c r="C280" s="50" t="n">
        <f aca="false">IF(S280="","",IFERROR(IF(INDEX('Ledger Codes'!$C$6:$C$205,MATCH(S280,'Ledger Codes'!$B$6:$B$205,0))="","",INDEX('Ledger Codes'!$C$6:$C$205,MATCH(S280,'Ledger Codes'!$B$6:$B$205,0))),""))</f>
        <v>10049</v>
      </c>
      <c r="D280" s="50" t="s">
        <v>199</v>
      </c>
      <c r="E280" s="50" t="s">
        <v>1091</v>
      </c>
      <c r="F280" s="50" t="s">
        <v>464</v>
      </c>
      <c r="G280" s="52" t="n">
        <v>0</v>
      </c>
      <c r="H280" s="52" t="n">
        <v>120</v>
      </c>
      <c r="I280" s="52" t="n">
        <f aca="false">IF(AND(G280="",H280=""),"",N(G280)-N(H280))</f>
        <v>-120</v>
      </c>
      <c r="J280" s="52" t="n">
        <f aca="false">IF(I280="","",ABS(I280))</f>
        <v>120</v>
      </c>
      <c r="K280" s="56" t="n">
        <f aca="false">IF(S280="","",0)</f>
        <v>0</v>
      </c>
      <c r="L280" s="56" t="n">
        <f aca="false">IF(J280="","",IF(AND(J280&gt;'Revenue Testing'!$E$9,K280=0),1,0))</f>
        <v>0</v>
      </c>
      <c r="M280" s="57" t="n">
        <v>0.032084308004</v>
      </c>
      <c r="N280" s="56" t="str">
        <f aca="false">IF(OR(A280="",I280=""),"",IF(COUNTIFS($A$2:$A$4500,A280,$D$2:$D$4500,D280,$I$2:$I$4500,I280)&gt;1,"Possible duplicate",""))</f>
        <v/>
      </c>
      <c r="O280" s="56" t="n">
        <f aca="false">IF(J280="","",IF(AND(L280=0,K280=0),1,0))</f>
        <v>1</v>
      </c>
      <c r="P280" s="56" t="str">
        <f aca="false">IF(L280=1,J280+ROW()/10^7,"")</f>
        <v/>
      </c>
      <c r="Q280" s="57" t="n">
        <f aca="false">IF(O280=1,M280,"")</f>
        <v>0.032084308004</v>
      </c>
      <c r="R280" s="56" t="str">
        <f aca="false">IF(K280=1,ROW(),"")</f>
        <v/>
      </c>
      <c r="S280" s="56" t="str">
        <f aca="false">IF(D280="","",TRIM(D280))</f>
        <v>CONTAINER GATE PASS FEE- INC</v>
      </c>
    </row>
    <row r="281" customFormat="false" ht="15" hidden="false" customHeight="false" outlineLevel="0" collapsed="false">
      <c r="A281" s="50" t="s">
        <v>1092</v>
      </c>
      <c r="B281" s="55" t="n">
        <v>45907</v>
      </c>
      <c r="C281" s="50" t="n">
        <f aca="false">IF(S281="","",IFERROR(IF(INDEX('Ledger Codes'!$C$6:$C$205,MATCH(S281,'Ledger Codes'!$B$6:$B$205,0))="","",INDEX('Ledger Codes'!$C$6:$C$205,MATCH(S281,'Ledger Codes'!$B$6:$B$205,0))),""))</f>
        <v>10049</v>
      </c>
      <c r="D281" s="50" t="s">
        <v>199</v>
      </c>
      <c r="E281" s="50" t="s">
        <v>1093</v>
      </c>
      <c r="F281" s="50" t="s">
        <v>1094</v>
      </c>
      <c r="G281" s="52" t="n">
        <v>0</v>
      </c>
      <c r="H281" s="52" t="n">
        <v>120</v>
      </c>
      <c r="I281" s="52" t="n">
        <f aca="false">IF(AND(G281="",H281=""),"",N(G281)-N(H281))</f>
        <v>-120</v>
      </c>
      <c r="J281" s="52" t="n">
        <f aca="false">IF(I281="","",ABS(I281))</f>
        <v>120</v>
      </c>
      <c r="K281" s="56" t="n">
        <f aca="false">IF(S281="","",0)</f>
        <v>0</v>
      </c>
      <c r="L281" s="56" t="n">
        <f aca="false">IF(J281="","",IF(AND(J281&gt;'Revenue Testing'!$E$9,K281=0),1,0))</f>
        <v>0</v>
      </c>
      <c r="M281" s="57" t="n">
        <v>0.94579220648</v>
      </c>
      <c r="N281" s="56" t="str">
        <f aca="false">IF(OR(A281="",I281=""),"",IF(COUNTIFS($A$2:$A$4500,A281,$D$2:$D$4500,D281,$I$2:$I$4500,I281)&gt;1,"Possible duplicate",""))</f>
        <v/>
      </c>
      <c r="O281" s="56" t="n">
        <f aca="false">IF(J281="","",IF(AND(L281=0,K281=0),1,0))</f>
        <v>1</v>
      </c>
      <c r="P281" s="56" t="str">
        <f aca="false">IF(L281=1,J281+ROW()/10^7,"")</f>
        <v/>
      </c>
      <c r="Q281" s="57" t="n">
        <f aca="false">IF(O281=1,M281,"")</f>
        <v>0.94579220648</v>
      </c>
      <c r="R281" s="56" t="str">
        <f aca="false">IF(K281=1,ROW(),"")</f>
        <v/>
      </c>
      <c r="S281" s="56" t="str">
        <f aca="false">IF(D281="","",TRIM(D281))</f>
        <v>CONTAINER GATE PASS FEE- INC</v>
      </c>
    </row>
    <row r="282" customFormat="false" ht="15" hidden="false" customHeight="false" outlineLevel="0" collapsed="false">
      <c r="A282" s="50" t="s">
        <v>1095</v>
      </c>
      <c r="B282" s="55" t="n">
        <v>45907</v>
      </c>
      <c r="C282" s="50" t="n">
        <f aca="false">IF(S282="","",IFERROR(IF(INDEX('Ledger Codes'!$C$6:$C$205,MATCH(S282,'Ledger Codes'!$B$6:$B$205,0))="","",INDEX('Ledger Codes'!$C$6:$C$205,MATCH(S282,'Ledger Codes'!$B$6:$B$205,0))),""))</f>
        <v>10049</v>
      </c>
      <c r="D282" s="50" t="s">
        <v>199</v>
      </c>
      <c r="E282" s="50" t="s">
        <v>1096</v>
      </c>
      <c r="F282" s="50" t="s">
        <v>432</v>
      </c>
      <c r="G282" s="52" t="n">
        <v>0</v>
      </c>
      <c r="H282" s="52" t="n">
        <v>120</v>
      </c>
      <c r="I282" s="52" t="n">
        <f aca="false">IF(AND(G282="",H282=""),"",N(G282)-N(H282))</f>
        <v>-120</v>
      </c>
      <c r="J282" s="52" t="n">
        <f aca="false">IF(I282="","",ABS(I282))</f>
        <v>120</v>
      </c>
      <c r="K282" s="56" t="n">
        <f aca="false">IF(S282="","",0)</f>
        <v>0</v>
      </c>
      <c r="L282" s="56" t="n">
        <f aca="false">IF(J282="","",IF(AND(J282&gt;'Revenue Testing'!$E$9,K282=0),1,0))</f>
        <v>0</v>
      </c>
      <c r="M282" s="57" t="n">
        <v>0.470310649672</v>
      </c>
      <c r="N282" s="56" t="str">
        <f aca="false">IF(OR(A282="",I282=""),"",IF(COUNTIFS($A$2:$A$4500,A282,$D$2:$D$4500,D282,$I$2:$I$4500,I282)&gt;1,"Possible duplicate",""))</f>
        <v/>
      </c>
      <c r="O282" s="56" t="n">
        <f aca="false">IF(J282="","",IF(AND(L282=0,K282=0),1,0))</f>
        <v>1</v>
      </c>
      <c r="P282" s="56" t="str">
        <f aca="false">IF(L282=1,J282+ROW()/10^7,"")</f>
        <v/>
      </c>
      <c r="Q282" s="57" t="n">
        <f aca="false">IF(O282=1,M282,"")</f>
        <v>0.470310649672</v>
      </c>
      <c r="R282" s="56" t="str">
        <f aca="false">IF(K282=1,ROW(),"")</f>
        <v/>
      </c>
      <c r="S282" s="56" t="str">
        <f aca="false">IF(D282="","",TRIM(D282))</f>
        <v>CONTAINER GATE PASS FEE- INC</v>
      </c>
    </row>
    <row r="283" customFormat="false" ht="15" hidden="false" customHeight="false" outlineLevel="0" collapsed="false">
      <c r="A283" s="50" t="s">
        <v>1095</v>
      </c>
      <c r="B283" s="55" t="n">
        <v>45907</v>
      </c>
      <c r="C283" s="50" t="n">
        <f aca="false">IF(S283="","",IFERROR(IF(INDEX('Ledger Codes'!$C$6:$C$205,MATCH(S283,'Ledger Codes'!$B$6:$B$205,0))="","",INDEX('Ledger Codes'!$C$6:$C$205,MATCH(S283,'Ledger Codes'!$B$6:$B$205,0))),""))</f>
        <v>10049</v>
      </c>
      <c r="D283" s="50" t="s">
        <v>199</v>
      </c>
      <c r="E283" s="50" t="s">
        <v>1096</v>
      </c>
      <c r="F283" s="50" t="s">
        <v>432</v>
      </c>
      <c r="G283" s="52" t="n">
        <v>0</v>
      </c>
      <c r="H283" s="52" t="n">
        <v>360</v>
      </c>
      <c r="I283" s="52" t="n">
        <f aca="false">IF(AND(G283="",H283=""),"",N(G283)-N(H283))</f>
        <v>-360</v>
      </c>
      <c r="J283" s="52" t="n">
        <f aca="false">IF(I283="","",ABS(I283))</f>
        <v>360</v>
      </c>
      <c r="K283" s="56" t="n">
        <f aca="false">IF(S283="","",0)</f>
        <v>0</v>
      </c>
      <c r="L283" s="56" t="n">
        <f aca="false">IF(J283="","",IF(AND(J283&gt;'Revenue Testing'!$E$9,K283=0),1,0))</f>
        <v>0</v>
      </c>
      <c r="M283" s="57" t="n">
        <v>0.407672778973</v>
      </c>
      <c r="N283" s="56" t="str">
        <f aca="false">IF(OR(A283="",I283=""),"",IF(COUNTIFS($A$2:$A$4500,A283,$D$2:$D$4500,D283,$I$2:$I$4500,I283)&gt;1,"Possible duplicate",""))</f>
        <v/>
      </c>
      <c r="O283" s="56" t="n">
        <f aca="false">IF(J283="","",IF(AND(L283=0,K283=0),1,0))</f>
        <v>1</v>
      </c>
      <c r="P283" s="56" t="str">
        <f aca="false">IF(L283=1,J283+ROW()/10^7,"")</f>
        <v/>
      </c>
      <c r="Q283" s="57" t="n">
        <f aca="false">IF(O283=1,M283,"")</f>
        <v>0.407672778973</v>
      </c>
      <c r="R283" s="56" t="str">
        <f aca="false">IF(K283=1,ROW(),"")</f>
        <v/>
      </c>
      <c r="S283" s="56" t="str">
        <f aca="false">IF(D283="","",TRIM(D283))</f>
        <v>CONTAINER GATE PASS FEE- INC</v>
      </c>
    </row>
    <row r="284" customFormat="false" ht="15" hidden="false" customHeight="false" outlineLevel="0" collapsed="false">
      <c r="A284" s="50" t="s">
        <v>1097</v>
      </c>
      <c r="B284" s="55" t="n">
        <v>45907</v>
      </c>
      <c r="C284" s="50" t="n">
        <f aca="false">IF(S284="","",IFERROR(IF(INDEX('Ledger Codes'!$C$6:$C$205,MATCH(S284,'Ledger Codes'!$B$6:$B$205,0))="","",INDEX('Ledger Codes'!$C$6:$C$205,MATCH(S284,'Ledger Codes'!$B$6:$B$205,0))),""))</f>
        <v>10049</v>
      </c>
      <c r="D284" s="50" t="s">
        <v>199</v>
      </c>
      <c r="E284" s="50" t="s">
        <v>1098</v>
      </c>
      <c r="F284" s="50" t="s">
        <v>1099</v>
      </c>
      <c r="G284" s="52" t="n">
        <v>0</v>
      </c>
      <c r="H284" s="52" t="n">
        <v>120</v>
      </c>
      <c r="I284" s="52" t="n">
        <f aca="false">IF(AND(G284="",H284=""),"",N(G284)-N(H284))</f>
        <v>-120</v>
      </c>
      <c r="J284" s="52" t="n">
        <f aca="false">IF(I284="","",ABS(I284))</f>
        <v>120</v>
      </c>
      <c r="K284" s="56" t="n">
        <f aca="false">IF(S284="","",0)</f>
        <v>0</v>
      </c>
      <c r="L284" s="56" t="n">
        <f aca="false">IF(J284="","",IF(AND(J284&gt;'Revenue Testing'!$E$9,K284=0),1,0))</f>
        <v>0</v>
      </c>
      <c r="M284" s="57" t="n">
        <v>0.944966673222</v>
      </c>
      <c r="N284" s="56" t="str">
        <f aca="false">IF(OR(A284="",I284=""),"",IF(COUNTIFS($A$2:$A$4500,A284,$D$2:$D$4500,D284,$I$2:$I$4500,I284)&gt;1,"Possible duplicate",""))</f>
        <v/>
      </c>
      <c r="O284" s="56" t="n">
        <f aca="false">IF(J284="","",IF(AND(L284=0,K284=0),1,0))</f>
        <v>1</v>
      </c>
      <c r="P284" s="56" t="str">
        <f aca="false">IF(L284=1,J284+ROW()/10^7,"")</f>
        <v/>
      </c>
      <c r="Q284" s="57" t="n">
        <f aca="false">IF(O284=1,M284,"")</f>
        <v>0.944966673222</v>
      </c>
      <c r="R284" s="56" t="str">
        <f aca="false">IF(K284=1,ROW(),"")</f>
        <v/>
      </c>
      <c r="S284" s="56" t="str">
        <f aca="false">IF(D284="","",TRIM(D284))</f>
        <v>CONTAINER GATE PASS FEE- INC</v>
      </c>
    </row>
    <row r="285" customFormat="false" ht="15" hidden="false" customHeight="false" outlineLevel="0" collapsed="false">
      <c r="A285" s="50" t="s">
        <v>1100</v>
      </c>
      <c r="B285" s="55" t="n">
        <v>45907</v>
      </c>
      <c r="C285" s="50" t="n">
        <f aca="false">IF(S285="","",IFERROR(IF(INDEX('Ledger Codes'!$C$6:$C$205,MATCH(S285,'Ledger Codes'!$B$6:$B$205,0))="","",INDEX('Ledger Codes'!$C$6:$C$205,MATCH(S285,'Ledger Codes'!$B$6:$B$205,0))),""))</f>
        <v>10049</v>
      </c>
      <c r="D285" s="50" t="s">
        <v>199</v>
      </c>
      <c r="E285" s="50" t="s">
        <v>1101</v>
      </c>
      <c r="F285" s="50" t="s">
        <v>1102</v>
      </c>
      <c r="G285" s="52" t="n">
        <v>0</v>
      </c>
      <c r="H285" s="52" t="n">
        <v>120</v>
      </c>
      <c r="I285" s="52" t="n">
        <f aca="false">IF(AND(G285="",H285=""),"",N(G285)-N(H285))</f>
        <v>-120</v>
      </c>
      <c r="J285" s="52" t="n">
        <f aca="false">IF(I285="","",ABS(I285))</f>
        <v>120</v>
      </c>
      <c r="K285" s="56" t="n">
        <f aca="false">IF(S285="","",0)</f>
        <v>0</v>
      </c>
      <c r="L285" s="56" t="n">
        <f aca="false">IF(J285="","",IF(AND(J285&gt;'Revenue Testing'!$E$9,K285=0),1,0))</f>
        <v>0</v>
      </c>
      <c r="M285" s="57" t="n">
        <v>0.144998395664</v>
      </c>
      <c r="N285" s="56" t="str">
        <f aca="false">IF(OR(A285="",I285=""),"",IF(COUNTIFS($A$2:$A$4500,A285,$D$2:$D$4500,D285,$I$2:$I$4500,I285)&gt;1,"Possible duplicate",""))</f>
        <v/>
      </c>
      <c r="O285" s="56" t="n">
        <f aca="false">IF(J285="","",IF(AND(L285=0,K285=0),1,0))</f>
        <v>1</v>
      </c>
      <c r="P285" s="56" t="str">
        <f aca="false">IF(L285=1,J285+ROW()/10^7,"")</f>
        <v/>
      </c>
      <c r="Q285" s="57" t="n">
        <f aca="false">IF(O285=1,M285,"")</f>
        <v>0.144998395664</v>
      </c>
      <c r="R285" s="56" t="str">
        <f aca="false">IF(K285=1,ROW(),"")</f>
        <v/>
      </c>
      <c r="S285" s="56" t="str">
        <f aca="false">IF(D285="","",TRIM(D285))</f>
        <v>CONTAINER GATE PASS FEE- INC</v>
      </c>
    </row>
    <row r="286" customFormat="false" ht="15" hidden="false" customHeight="false" outlineLevel="0" collapsed="false">
      <c r="A286" s="50" t="s">
        <v>1103</v>
      </c>
      <c r="B286" s="55" t="n">
        <v>45908</v>
      </c>
      <c r="C286" s="50" t="n">
        <f aca="false">IF(S286="","",IFERROR(IF(INDEX('Ledger Codes'!$C$6:$C$205,MATCH(S286,'Ledger Codes'!$B$6:$B$205,0))="","",INDEX('Ledger Codes'!$C$6:$C$205,MATCH(S286,'Ledger Codes'!$B$6:$B$205,0))),""))</f>
        <v>10049</v>
      </c>
      <c r="D286" s="50" t="s">
        <v>199</v>
      </c>
      <c r="E286" s="50" t="s">
        <v>1104</v>
      </c>
      <c r="F286" s="50" t="s">
        <v>1105</v>
      </c>
      <c r="G286" s="52" t="n">
        <v>0</v>
      </c>
      <c r="H286" s="52" t="n">
        <v>240</v>
      </c>
      <c r="I286" s="52" t="n">
        <f aca="false">IF(AND(G286="",H286=""),"",N(G286)-N(H286))</f>
        <v>-240</v>
      </c>
      <c r="J286" s="52" t="n">
        <f aca="false">IF(I286="","",ABS(I286))</f>
        <v>240</v>
      </c>
      <c r="K286" s="56" t="n">
        <f aca="false">IF(S286="","",0)</f>
        <v>0</v>
      </c>
      <c r="L286" s="56" t="n">
        <f aca="false">IF(J286="","",IF(AND(J286&gt;'Revenue Testing'!$E$9,K286=0),1,0))</f>
        <v>0</v>
      </c>
      <c r="M286" s="57" t="n">
        <v>0.356377663017</v>
      </c>
      <c r="N286" s="56" t="str">
        <f aca="false">IF(OR(A286="",I286=""),"",IF(COUNTIFS($A$2:$A$4500,A286,$D$2:$D$4500,D286,$I$2:$I$4500,I286)&gt;1,"Possible duplicate",""))</f>
        <v/>
      </c>
      <c r="O286" s="56" t="n">
        <f aca="false">IF(J286="","",IF(AND(L286=0,K286=0),1,0))</f>
        <v>1</v>
      </c>
      <c r="P286" s="56" t="str">
        <f aca="false">IF(L286=1,J286+ROW()/10^7,"")</f>
        <v/>
      </c>
      <c r="Q286" s="57" t="n">
        <f aca="false">IF(O286=1,M286,"")</f>
        <v>0.356377663017</v>
      </c>
      <c r="R286" s="56" t="str">
        <f aca="false">IF(K286=1,ROW(),"")</f>
        <v/>
      </c>
      <c r="S286" s="56" t="str">
        <f aca="false">IF(D286="","",TRIM(D286))</f>
        <v>CONTAINER GATE PASS FEE- INC</v>
      </c>
    </row>
    <row r="287" customFormat="false" ht="15" hidden="false" customHeight="false" outlineLevel="0" collapsed="false">
      <c r="A287" s="50" t="s">
        <v>1106</v>
      </c>
      <c r="B287" s="55" t="n">
        <v>45908</v>
      </c>
      <c r="C287" s="50" t="n">
        <f aca="false">IF(S287="","",IFERROR(IF(INDEX('Ledger Codes'!$C$6:$C$205,MATCH(S287,'Ledger Codes'!$B$6:$B$205,0))="","",INDEX('Ledger Codes'!$C$6:$C$205,MATCH(S287,'Ledger Codes'!$B$6:$B$205,0))),""))</f>
        <v>10049</v>
      </c>
      <c r="D287" s="50" t="s">
        <v>199</v>
      </c>
      <c r="E287" s="50" t="s">
        <v>1107</v>
      </c>
      <c r="F287" s="50" t="s">
        <v>1108</v>
      </c>
      <c r="G287" s="52" t="n">
        <v>0</v>
      </c>
      <c r="H287" s="52" t="n">
        <v>120</v>
      </c>
      <c r="I287" s="52" t="n">
        <f aca="false">IF(AND(G287="",H287=""),"",N(G287)-N(H287))</f>
        <v>-120</v>
      </c>
      <c r="J287" s="52" t="n">
        <f aca="false">IF(I287="","",ABS(I287))</f>
        <v>120</v>
      </c>
      <c r="K287" s="56" t="n">
        <f aca="false">IF(S287="","",0)</f>
        <v>0</v>
      </c>
      <c r="L287" s="56" t="n">
        <f aca="false">IF(J287="","",IF(AND(J287&gt;'Revenue Testing'!$E$9,K287=0),1,0))</f>
        <v>0</v>
      </c>
      <c r="M287" s="57" t="n">
        <v>0.106273474243</v>
      </c>
      <c r="N287" s="56" t="str">
        <f aca="false">IF(OR(A287="",I287=""),"",IF(COUNTIFS($A$2:$A$4500,A287,$D$2:$D$4500,D287,$I$2:$I$4500,I287)&gt;1,"Possible duplicate",""))</f>
        <v/>
      </c>
      <c r="O287" s="56" t="n">
        <f aca="false">IF(J287="","",IF(AND(L287=0,K287=0),1,0))</f>
        <v>1</v>
      </c>
      <c r="P287" s="56" t="str">
        <f aca="false">IF(L287=1,J287+ROW()/10^7,"")</f>
        <v/>
      </c>
      <c r="Q287" s="57" t="n">
        <f aca="false">IF(O287=1,M287,"")</f>
        <v>0.106273474243</v>
      </c>
      <c r="R287" s="56" t="str">
        <f aca="false">IF(K287=1,ROW(),"")</f>
        <v/>
      </c>
      <c r="S287" s="56" t="str">
        <f aca="false">IF(D287="","",TRIM(D287))</f>
        <v>CONTAINER GATE PASS FEE- INC</v>
      </c>
    </row>
    <row r="288" customFormat="false" ht="15" hidden="false" customHeight="false" outlineLevel="0" collapsed="false">
      <c r="A288" s="50" t="s">
        <v>1109</v>
      </c>
      <c r="B288" s="55" t="n">
        <v>45908</v>
      </c>
      <c r="C288" s="50" t="n">
        <f aca="false">IF(S288="","",IFERROR(IF(INDEX('Ledger Codes'!$C$6:$C$205,MATCH(S288,'Ledger Codes'!$B$6:$B$205,0))="","",INDEX('Ledger Codes'!$C$6:$C$205,MATCH(S288,'Ledger Codes'!$B$6:$B$205,0))),""))</f>
        <v>10049</v>
      </c>
      <c r="D288" s="50" t="s">
        <v>199</v>
      </c>
      <c r="E288" s="50" t="s">
        <v>1110</v>
      </c>
      <c r="F288" s="50" t="s">
        <v>1111</v>
      </c>
      <c r="G288" s="52" t="n">
        <v>0</v>
      </c>
      <c r="H288" s="52" t="n">
        <v>120</v>
      </c>
      <c r="I288" s="52" t="n">
        <f aca="false">IF(AND(G288="",H288=""),"",N(G288)-N(H288))</f>
        <v>-120</v>
      </c>
      <c r="J288" s="52" t="n">
        <f aca="false">IF(I288="","",ABS(I288))</f>
        <v>120</v>
      </c>
      <c r="K288" s="56" t="n">
        <f aca="false">IF(S288="","",0)</f>
        <v>0</v>
      </c>
      <c r="L288" s="56" t="n">
        <f aca="false">IF(J288="","",IF(AND(J288&gt;'Revenue Testing'!$E$9,K288=0),1,0))</f>
        <v>0</v>
      </c>
      <c r="M288" s="57" t="n">
        <v>0.78546337594</v>
      </c>
      <c r="N288" s="56" t="str">
        <f aca="false">IF(OR(A288="",I288=""),"",IF(COUNTIFS($A$2:$A$4500,A288,$D$2:$D$4500,D288,$I$2:$I$4500,I288)&gt;1,"Possible duplicate",""))</f>
        <v/>
      </c>
      <c r="O288" s="56" t="n">
        <f aca="false">IF(J288="","",IF(AND(L288=0,K288=0),1,0))</f>
        <v>1</v>
      </c>
      <c r="P288" s="56" t="str">
        <f aca="false">IF(L288=1,J288+ROW()/10^7,"")</f>
        <v/>
      </c>
      <c r="Q288" s="57" t="n">
        <f aca="false">IF(O288=1,M288,"")</f>
        <v>0.78546337594</v>
      </c>
      <c r="R288" s="56" t="str">
        <f aca="false">IF(K288=1,ROW(),"")</f>
        <v/>
      </c>
      <c r="S288" s="56" t="str">
        <f aca="false">IF(D288="","",TRIM(D288))</f>
        <v>CONTAINER GATE PASS FEE- INC</v>
      </c>
    </row>
    <row r="289" customFormat="false" ht="15" hidden="false" customHeight="false" outlineLevel="0" collapsed="false">
      <c r="A289" s="50" t="s">
        <v>1112</v>
      </c>
      <c r="B289" s="55" t="n">
        <v>45909</v>
      </c>
      <c r="C289" s="50" t="n">
        <f aca="false">IF(S289="","",IFERROR(IF(INDEX('Ledger Codes'!$C$6:$C$205,MATCH(S289,'Ledger Codes'!$B$6:$B$205,0))="","",INDEX('Ledger Codes'!$C$6:$C$205,MATCH(S289,'Ledger Codes'!$B$6:$B$205,0))),""))</f>
        <v>10049</v>
      </c>
      <c r="D289" s="50" t="s">
        <v>199</v>
      </c>
      <c r="E289" s="50" t="s">
        <v>1113</v>
      </c>
      <c r="F289" s="50" t="s">
        <v>1114</v>
      </c>
      <c r="G289" s="52" t="n">
        <v>0</v>
      </c>
      <c r="H289" s="52" t="n">
        <v>120</v>
      </c>
      <c r="I289" s="52" t="n">
        <f aca="false">IF(AND(G289="",H289=""),"",N(G289)-N(H289))</f>
        <v>-120</v>
      </c>
      <c r="J289" s="52" t="n">
        <f aca="false">IF(I289="","",ABS(I289))</f>
        <v>120</v>
      </c>
      <c r="K289" s="56" t="n">
        <f aca="false">IF(S289="","",0)</f>
        <v>0</v>
      </c>
      <c r="L289" s="56" t="n">
        <f aca="false">IF(J289="","",IF(AND(J289&gt;'Revenue Testing'!$E$9,K289=0),1,0))</f>
        <v>0</v>
      </c>
      <c r="M289" s="57" t="n">
        <v>0.557604166708</v>
      </c>
      <c r="N289" s="56" t="str">
        <f aca="false">IF(OR(A289="",I289=""),"",IF(COUNTIFS($A$2:$A$4500,A289,$D$2:$D$4500,D289,$I$2:$I$4500,I289)&gt;1,"Possible duplicate",""))</f>
        <v/>
      </c>
      <c r="O289" s="56" t="n">
        <f aca="false">IF(J289="","",IF(AND(L289=0,K289=0),1,0))</f>
        <v>1</v>
      </c>
      <c r="P289" s="56" t="str">
        <f aca="false">IF(L289=1,J289+ROW()/10^7,"")</f>
        <v/>
      </c>
      <c r="Q289" s="57" t="n">
        <f aca="false">IF(O289=1,M289,"")</f>
        <v>0.557604166708</v>
      </c>
      <c r="R289" s="56" t="str">
        <f aca="false">IF(K289=1,ROW(),"")</f>
        <v/>
      </c>
      <c r="S289" s="56" t="str">
        <f aca="false">IF(D289="","",TRIM(D289))</f>
        <v>CONTAINER GATE PASS FEE- INC</v>
      </c>
    </row>
    <row r="290" customFormat="false" ht="15" hidden="false" customHeight="false" outlineLevel="0" collapsed="false">
      <c r="A290" s="50" t="s">
        <v>1115</v>
      </c>
      <c r="B290" s="55" t="n">
        <v>45909</v>
      </c>
      <c r="C290" s="50" t="n">
        <f aca="false">IF(S290="","",IFERROR(IF(INDEX('Ledger Codes'!$C$6:$C$205,MATCH(S290,'Ledger Codes'!$B$6:$B$205,0))="","",INDEX('Ledger Codes'!$C$6:$C$205,MATCH(S290,'Ledger Codes'!$B$6:$B$205,0))),""))</f>
        <v>10049</v>
      </c>
      <c r="D290" s="50" t="s">
        <v>199</v>
      </c>
      <c r="E290" s="50" t="s">
        <v>1116</v>
      </c>
      <c r="F290" s="50" t="s">
        <v>1117</v>
      </c>
      <c r="G290" s="52" t="n">
        <v>0</v>
      </c>
      <c r="H290" s="52" t="n">
        <v>120</v>
      </c>
      <c r="I290" s="52" t="n">
        <f aca="false">IF(AND(G290="",H290=""),"",N(G290)-N(H290))</f>
        <v>-120</v>
      </c>
      <c r="J290" s="52" t="n">
        <f aca="false">IF(I290="","",ABS(I290))</f>
        <v>120</v>
      </c>
      <c r="K290" s="56" t="n">
        <f aca="false">IF(S290="","",0)</f>
        <v>0</v>
      </c>
      <c r="L290" s="56" t="n">
        <f aca="false">IF(J290="","",IF(AND(J290&gt;'Revenue Testing'!$E$9,K290=0),1,0))</f>
        <v>0</v>
      </c>
      <c r="M290" s="57" t="n">
        <v>0.272953743697</v>
      </c>
      <c r="N290" s="56" t="str">
        <f aca="false">IF(OR(A290="",I290=""),"",IF(COUNTIFS($A$2:$A$4500,A290,$D$2:$D$4500,D290,$I$2:$I$4500,I290)&gt;1,"Possible duplicate",""))</f>
        <v/>
      </c>
      <c r="O290" s="56" t="n">
        <f aca="false">IF(J290="","",IF(AND(L290=0,K290=0),1,0))</f>
        <v>1</v>
      </c>
      <c r="P290" s="56" t="str">
        <f aca="false">IF(L290=1,J290+ROW()/10^7,"")</f>
        <v/>
      </c>
      <c r="Q290" s="57" t="n">
        <f aca="false">IF(O290=1,M290,"")</f>
        <v>0.272953743697</v>
      </c>
      <c r="R290" s="56" t="str">
        <f aca="false">IF(K290=1,ROW(),"")</f>
        <v/>
      </c>
      <c r="S290" s="56" t="str">
        <f aca="false">IF(D290="","",TRIM(D290))</f>
        <v>CONTAINER GATE PASS FEE- INC</v>
      </c>
    </row>
    <row r="291" customFormat="false" ht="15" hidden="false" customHeight="false" outlineLevel="0" collapsed="false">
      <c r="A291" s="50" t="s">
        <v>1118</v>
      </c>
      <c r="B291" s="55" t="n">
        <v>45909</v>
      </c>
      <c r="C291" s="50" t="n">
        <f aca="false">IF(S291="","",IFERROR(IF(INDEX('Ledger Codes'!$C$6:$C$205,MATCH(S291,'Ledger Codes'!$B$6:$B$205,0))="","",INDEX('Ledger Codes'!$C$6:$C$205,MATCH(S291,'Ledger Codes'!$B$6:$B$205,0))),""))</f>
        <v>10049</v>
      </c>
      <c r="D291" s="50" t="s">
        <v>199</v>
      </c>
      <c r="E291" s="50" t="s">
        <v>1119</v>
      </c>
      <c r="F291" s="50" t="s">
        <v>1120</v>
      </c>
      <c r="G291" s="52" t="n">
        <v>0</v>
      </c>
      <c r="H291" s="52" t="n">
        <v>120</v>
      </c>
      <c r="I291" s="52" t="n">
        <f aca="false">IF(AND(G291="",H291=""),"",N(G291)-N(H291))</f>
        <v>-120</v>
      </c>
      <c r="J291" s="52" t="n">
        <f aca="false">IF(I291="","",ABS(I291))</f>
        <v>120</v>
      </c>
      <c r="K291" s="56" t="n">
        <f aca="false">IF(S291="","",0)</f>
        <v>0</v>
      </c>
      <c r="L291" s="56" t="n">
        <f aca="false">IF(J291="","",IF(AND(J291&gt;'Revenue Testing'!$E$9,K291=0),1,0))</f>
        <v>0</v>
      </c>
      <c r="M291" s="57" t="n">
        <v>0.505276583725</v>
      </c>
      <c r="N291" s="56" t="str">
        <f aca="false">IF(OR(A291="",I291=""),"",IF(COUNTIFS($A$2:$A$4500,A291,$D$2:$D$4500,D291,$I$2:$I$4500,I291)&gt;1,"Possible duplicate",""))</f>
        <v/>
      </c>
      <c r="O291" s="56" t="n">
        <f aca="false">IF(J291="","",IF(AND(L291=0,K291=0),1,0))</f>
        <v>1</v>
      </c>
      <c r="P291" s="56" t="str">
        <f aca="false">IF(L291=1,J291+ROW()/10^7,"")</f>
        <v/>
      </c>
      <c r="Q291" s="57" t="n">
        <f aca="false">IF(O291=1,M291,"")</f>
        <v>0.505276583725</v>
      </c>
      <c r="R291" s="56" t="str">
        <f aca="false">IF(K291=1,ROW(),"")</f>
        <v/>
      </c>
      <c r="S291" s="56" t="str">
        <f aca="false">IF(D291="","",TRIM(D291))</f>
        <v>CONTAINER GATE PASS FEE- INC</v>
      </c>
    </row>
    <row r="292" customFormat="false" ht="15" hidden="false" customHeight="false" outlineLevel="0" collapsed="false">
      <c r="A292" s="50" t="s">
        <v>1121</v>
      </c>
      <c r="B292" s="55" t="n">
        <v>45909</v>
      </c>
      <c r="C292" s="50" t="n">
        <f aca="false">IF(S292="","",IFERROR(IF(INDEX('Ledger Codes'!$C$6:$C$205,MATCH(S292,'Ledger Codes'!$B$6:$B$205,0))="","",INDEX('Ledger Codes'!$C$6:$C$205,MATCH(S292,'Ledger Codes'!$B$6:$B$205,0))),""))</f>
        <v>10049</v>
      </c>
      <c r="D292" s="50" t="s">
        <v>199</v>
      </c>
      <c r="E292" s="50" t="s">
        <v>1122</v>
      </c>
      <c r="F292" s="50" t="s">
        <v>1123</v>
      </c>
      <c r="G292" s="52" t="n">
        <v>0</v>
      </c>
      <c r="H292" s="52" t="n">
        <v>120</v>
      </c>
      <c r="I292" s="52" t="n">
        <f aca="false">IF(AND(G292="",H292=""),"",N(G292)-N(H292))</f>
        <v>-120</v>
      </c>
      <c r="J292" s="52" t="n">
        <f aca="false">IF(I292="","",ABS(I292))</f>
        <v>120</v>
      </c>
      <c r="K292" s="56" t="n">
        <f aca="false">IF(S292="","",0)</f>
        <v>0</v>
      </c>
      <c r="L292" s="56" t="n">
        <f aca="false">IF(J292="","",IF(AND(J292&gt;'Revenue Testing'!$E$9,K292=0),1,0))</f>
        <v>0</v>
      </c>
      <c r="M292" s="57" t="n">
        <v>0.761825692922</v>
      </c>
      <c r="N292" s="56" t="str">
        <f aca="false">IF(OR(A292="",I292=""),"",IF(COUNTIFS($A$2:$A$4500,A292,$D$2:$D$4500,D292,$I$2:$I$4500,I292)&gt;1,"Possible duplicate",""))</f>
        <v/>
      </c>
      <c r="O292" s="56" t="n">
        <f aca="false">IF(J292="","",IF(AND(L292=0,K292=0),1,0))</f>
        <v>1</v>
      </c>
      <c r="P292" s="56" t="str">
        <f aca="false">IF(L292=1,J292+ROW()/10^7,"")</f>
        <v/>
      </c>
      <c r="Q292" s="57" t="n">
        <f aca="false">IF(O292=1,M292,"")</f>
        <v>0.761825692922</v>
      </c>
      <c r="R292" s="56" t="str">
        <f aca="false">IF(K292=1,ROW(),"")</f>
        <v/>
      </c>
      <c r="S292" s="56" t="str">
        <f aca="false">IF(D292="","",TRIM(D292))</f>
        <v>CONTAINER GATE PASS FEE- INC</v>
      </c>
    </row>
    <row r="293" customFormat="false" ht="15" hidden="false" customHeight="false" outlineLevel="0" collapsed="false">
      <c r="A293" s="50" t="s">
        <v>1124</v>
      </c>
      <c r="B293" s="55" t="n">
        <v>45909</v>
      </c>
      <c r="C293" s="50" t="n">
        <f aca="false">IF(S293="","",IFERROR(IF(INDEX('Ledger Codes'!$C$6:$C$205,MATCH(S293,'Ledger Codes'!$B$6:$B$205,0))="","",INDEX('Ledger Codes'!$C$6:$C$205,MATCH(S293,'Ledger Codes'!$B$6:$B$205,0))),""))</f>
        <v>10049</v>
      </c>
      <c r="D293" s="50" t="s">
        <v>199</v>
      </c>
      <c r="E293" s="50" t="s">
        <v>1125</v>
      </c>
      <c r="F293" s="50" t="s">
        <v>1126</v>
      </c>
      <c r="G293" s="52" t="n">
        <v>0</v>
      </c>
      <c r="H293" s="52" t="n">
        <v>120</v>
      </c>
      <c r="I293" s="52" t="n">
        <f aca="false">IF(AND(G293="",H293=""),"",N(G293)-N(H293))</f>
        <v>-120</v>
      </c>
      <c r="J293" s="52" t="n">
        <f aca="false">IF(I293="","",ABS(I293))</f>
        <v>120</v>
      </c>
      <c r="K293" s="56" t="n">
        <f aca="false">IF(S293="","",0)</f>
        <v>0</v>
      </c>
      <c r="L293" s="56" t="n">
        <f aca="false">IF(J293="","",IF(AND(J293&gt;'Revenue Testing'!$E$9,K293=0),1,0))</f>
        <v>0</v>
      </c>
      <c r="M293" s="57" t="n">
        <v>0.944691731871</v>
      </c>
      <c r="N293" s="56" t="str">
        <f aca="false">IF(OR(A293="",I293=""),"",IF(COUNTIFS($A$2:$A$4500,A293,$D$2:$D$4500,D293,$I$2:$I$4500,I293)&gt;1,"Possible duplicate",""))</f>
        <v/>
      </c>
      <c r="O293" s="56" t="n">
        <f aca="false">IF(J293="","",IF(AND(L293=0,K293=0),1,0))</f>
        <v>1</v>
      </c>
      <c r="P293" s="56" t="str">
        <f aca="false">IF(L293=1,J293+ROW()/10^7,"")</f>
        <v/>
      </c>
      <c r="Q293" s="57" t="n">
        <f aca="false">IF(O293=1,M293,"")</f>
        <v>0.944691731871</v>
      </c>
      <c r="R293" s="56" t="str">
        <f aca="false">IF(K293=1,ROW(),"")</f>
        <v/>
      </c>
      <c r="S293" s="56" t="str">
        <f aca="false">IF(D293="","",TRIM(D293))</f>
        <v>CONTAINER GATE PASS FEE- INC</v>
      </c>
    </row>
    <row r="294" customFormat="false" ht="15" hidden="false" customHeight="false" outlineLevel="0" collapsed="false">
      <c r="A294" s="50" t="s">
        <v>1127</v>
      </c>
      <c r="B294" s="55" t="n">
        <v>45909</v>
      </c>
      <c r="C294" s="50" t="n">
        <f aca="false">IF(S294="","",IFERROR(IF(INDEX('Ledger Codes'!$C$6:$C$205,MATCH(S294,'Ledger Codes'!$B$6:$B$205,0))="","",INDEX('Ledger Codes'!$C$6:$C$205,MATCH(S294,'Ledger Codes'!$B$6:$B$205,0))),""))</f>
        <v>10049</v>
      </c>
      <c r="D294" s="50" t="s">
        <v>199</v>
      </c>
      <c r="E294" s="50" t="s">
        <v>1128</v>
      </c>
      <c r="F294" s="50" t="s">
        <v>1129</v>
      </c>
      <c r="G294" s="52" t="n">
        <v>0</v>
      </c>
      <c r="H294" s="52" t="n">
        <v>120</v>
      </c>
      <c r="I294" s="52" t="n">
        <f aca="false">IF(AND(G294="",H294=""),"",N(G294)-N(H294))</f>
        <v>-120</v>
      </c>
      <c r="J294" s="52" t="n">
        <f aca="false">IF(I294="","",ABS(I294))</f>
        <v>120</v>
      </c>
      <c r="K294" s="56" t="n">
        <f aca="false">IF(S294="","",0)</f>
        <v>0</v>
      </c>
      <c r="L294" s="56" t="n">
        <f aca="false">IF(J294="","",IF(AND(J294&gt;'Revenue Testing'!$E$9,K294=0),1,0))</f>
        <v>0</v>
      </c>
      <c r="M294" s="57" t="n">
        <v>0.313762105984</v>
      </c>
      <c r="N294" s="56" t="str">
        <f aca="false">IF(OR(A294="",I294=""),"",IF(COUNTIFS($A$2:$A$4500,A294,$D$2:$D$4500,D294,$I$2:$I$4500,I294)&gt;1,"Possible duplicate",""))</f>
        <v/>
      </c>
      <c r="O294" s="56" t="n">
        <f aca="false">IF(J294="","",IF(AND(L294=0,K294=0),1,0))</f>
        <v>1</v>
      </c>
      <c r="P294" s="56" t="str">
        <f aca="false">IF(L294=1,J294+ROW()/10^7,"")</f>
        <v/>
      </c>
      <c r="Q294" s="57" t="n">
        <f aca="false">IF(O294=1,M294,"")</f>
        <v>0.313762105984</v>
      </c>
      <c r="R294" s="56" t="str">
        <f aca="false">IF(K294=1,ROW(),"")</f>
        <v/>
      </c>
      <c r="S294" s="56" t="str">
        <f aca="false">IF(D294="","",TRIM(D294))</f>
        <v>CONTAINER GATE PASS FEE- INC</v>
      </c>
    </row>
    <row r="295" customFormat="false" ht="15" hidden="false" customHeight="false" outlineLevel="0" collapsed="false">
      <c r="A295" s="50" t="s">
        <v>1130</v>
      </c>
      <c r="B295" s="55" t="n">
        <v>45909</v>
      </c>
      <c r="C295" s="50" t="n">
        <f aca="false">IF(S295="","",IFERROR(IF(INDEX('Ledger Codes'!$C$6:$C$205,MATCH(S295,'Ledger Codes'!$B$6:$B$205,0))="","",INDEX('Ledger Codes'!$C$6:$C$205,MATCH(S295,'Ledger Codes'!$B$6:$B$205,0))),""))</f>
        <v>10049</v>
      </c>
      <c r="D295" s="50" t="s">
        <v>199</v>
      </c>
      <c r="E295" s="50" t="s">
        <v>1131</v>
      </c>
      <c r="F295" s="50" t="s">
        <v>1132</v>
      </c>
      <c r="G295" s="52" t="n">
        <v>0</v>
      </c>
      <c r="H295" s="52" t="n">
        <v>120</v>
      </c>
      <c r="I295" s="52" t="n">
        <f aca="false">IF(AND(G295="",H295=""),"",N(G295)-N(H295))</f>
        <v>-120</v>
      </c>
      <c r="J295" s="52" t="n">
        <f aca="false">IF(I295="","",ABS(I295))</f>
        <v>120</v>
      </c>
      <c r="K295" s="56" t="n">
        <f aca="false">IF(S295="","",0)</f>
        <v>0</v>
      </c>
      <c r="L295" s="56" t="n">
        <f aca="false">IF(J295="","",IF(AND(J295&gt;'Revenue Testing'!$E$9,K295=0),1,0))</f>
        <v>0</v>
      </c>
      <c r="M295" s="57" t="n">
        <v>0.74832465343</v>
      </c>
      <c r="N295" s="56" t="str">
        <f aca="false">IF(OR(A295="",I295=""),"",IF(COUNTIFS($A$2:$A$4500,A295,$D$2:$D$4500,D295,$I$2:$I$4500,I295)&gt;1,"Possible duplicate",""))</f>
        <v/>
      </c>
      <c r="O295" s="56" t="n">
        <f aca="false">IF(J295="","",IF(AND(L295=0,K295=0),1,0))</f>
        <v>1</v>
      </c>
      <c r="P295" s="56" t="str">
        <f aca="false">IF(L295=1,J295+ROW()/10^7,"")</f>
        <v/>
      </c>
      <c r="Q295" s="57" t="n">
        <f aca="false">IF(O295=1,M295,"")</f>
        <v>0.74832465343</v>
      </c>
      <c r="R295" s="56" t="str">
        <f aca="false">IF(K295=1,ROW(),"")</f>
        <v/>
      </c>
      <c r="S295" s="56" t="str">
        <f aca="false">IF(D295="","",TRIM(D295))</f>
        <v>CONTAINER GATE PASS FEE- INC</v>
      </c>
    </row>
    <row r="296" customFormat="false" ht="15" hidden="false" customHeight="false" outlineLevel="0" collapsed="false">
      <c r="A296" s="50" t="s">
        <v>1133</v>
      </c>
      <c r="B296" s="55" t="n">
        <v>45909</v>
      </c>
      <c r="C296" s="50" t="n">
        <f aca="false">IF(S296="","",IFERROR(IF(INDEX('Ledger Codes'!$C$6:$C$205,MATCH(S296,'Ledger Codes'!$B$6:$B$205,0))="","",INDEX('Ledger Codes'!$C$6:$C$205,MATCH(S296,'Ledger Codes'!$B$6:$B$205,0))),""))</f>
        <v>10049</v>
      </c>
      <c r="D296" s="50" t="s">
        <v>199</v>
      </c>
      <c r="E296" s="50" t="s">
        <v>1134</v>
      </c>
      <c r="F296" s="50" t="s">
        <v>1135</v>
      </c>
      <c r="G296" s="52" t="n">
        <v>0</v>
      </c>
      <c r="H296" s="52" t="n">
        <v>120</v>
      </c>
      <c r="I296" s="52" t="n">
        <f aca="false">IF(AND(G296="",H296=""),"",N(G296)-N(H296))</f>
        <v>-120</v>
      </c>
      <c r="J296" s="52" t="n">
        <f aca="false">IF(I296="","",ABS(I296))</f>
        <v>120</v>
      </c>
      <c r="K296" s="56" t="n">
        <f aca="false">IF(S296="","",0)</f>
        <v>0</v>
      </c>
      <c r="L296" s="56" t="n">
        <f aca="false">IF(J296="","",IF(AND(J296&gt;'Revenue Testing'!$E$9,K296=0),1,0))</f>
        <v>0</v>
      </c>
      <c r="M296" s="57" t="n">
        <v>0.863762145952</v>
      </c>
      <c r="N296" s="56" t="str">
        <f aca="false">IF(OR(A296="",I296=""),"",IF(COUNTIFS($A$2:$A$4500,A296,$D$2:$D$4500,D296,$I$2:$I$4500,I296)&gt;1,"Possible duplicate",""))</f>
        <v/>
      </c>
      <c r="O296" s="56" t="n">
        <f aca="false">IF(J296="","",IF(AND(L296=0,K296=0),1,0))</f>
        <v>1</v>
      </c>
      <c r="P296" s="56" t="str">
        <f aca="false">IF(L296=1,J296+ROW()/10^7,"")</f>
        <v/>
      </c>
      <c r="Q296" s="57" t="n">
        <f aca="false">IF(O296=1,M296,"")</f>
        <v>0.863762145952</v>
      </c>
      <c r="R296" s="56" t="str">
        <f aca="false">IF(K296=1,ROW(),"")</f>
        <v/>
      </c>
      <c r="S296" s="56" t="str">
        <f aca="false">IF(D296="","",TRIM(D296))</f>
        <v>CONTAINER GATE PASS FEE- INC</v>
      </c>
    </row>
    <row r="297" customFormat="false" ht="15" hidden="false" customHeight="false" outlineLevel="0" collapsed="false">
      <c r="A297" s="50" t="s">
        <v>1136</v>
      </c>
      <c r="B297" s="55" t="n">
        <v>45909</v>
      </c>
      <c r="C297" s="50" t="n">
        <f aca="false">IF(S297="","",IFERROR(IF(INDEX('Ledger Codes'!$C$6:$C$205,MATCH(S297,'Ledger Codes'!$B$6:$B$205,0))="","",INDEX('Ledger Codes'!$C$6:$C$205,MATCH(S297,'Ledger Codes'!$B$6:$B$205,0))),""))</f>
        <v>10049</v>
      </c>
      <c r="D297" s="50" t="s">
        <v>199</v>
      </c>
      <c r="E297" s="50" t="s">
        <v>1137</v>
      </c>
      <c r="F297" s="50" t="s">
        <v>1138</v>
      </c>
      <c r="G297" s="52" t="n">
        <v>0</v>
      </c>
      <c r="H297" s="52" t="n">
        <v>360</v>
      </c>
      <c r="I297" s="52" t="n">
        <f aca="false">IF(AND(G297="",H297=""),"",N(G297)-N(H297))</f>
        <v>-360</v>
      </c>
      <c r="J297" s="52" t="n">
        <f aca="false">IF(I297="","",ABS(I297))</f>
        <v>360</v>
      </c>
      <c r="K297" s="56" t="n">
        <f aca="false">IF(S297="","",0)</f>
        <v>0</v>
      </c>
      <c r="L297" s="56" t="n">
        <f aca="false">IF(J297="","",IF(AND(J297&gt;'Revenue Testing'!$E$9,K297=0),1,0))</f>
        <v>0</v>
      </c>
      <c r="M297" s="57" t="n">
        <v>0.611661829912</v>
      </c>
      <c r="N297" s="56" t="str">
        <f aca="false">IF(OR(A297="",I297=""),"",IF(COUNTIFS($A$2:$A$4500,A297,$D$2:$D$4500,D297,$I$2:$I$4500,I297)&gt;1,"Possible duplicate",""))</f>
        <v/>
      </c>
      <c r="O297" s="56" t="n">
        <f aca="false">IF(J297="","",IF(AND(L297=0,K297=0),1,0))</f>
        <v>1</v>
      </c>
      <c r="P297" s="56" t="str">
        <f aca="false">IF(L297=1,J297+ROW()/10^7,"")</f>
        <v/>
      </c>
      <c r="Q297" s="57" t="n">
        <f aca="false">IF(O297=1,M297,"")</f>
        <v>0.611661829912</v>
      </c>
      <c r="R297" s="56" t="str">
        <f aca="false">IF(K297=1,ROW(),"")</f>
        <v/>
      </c>
      <c r="S297" s="56" t="str">
        <f aca="false">IF(D297="","",TRIM(D297))</f>
        <v>CONTAINER GATE PASS FEE- INC</v>
      </c>
    </row>
    <row r="298" customFormat="false" ht="15" hidden="false" customHeight="false" outlineLevel="0" collapsed="false">
      <c r="A298" s="50" t="s">
        <v>1139</v>
      </c>
      <c r="B298" s="55" t="n">
        <v>45917</v>
      </c>
      <c r="C298" s="50" t="n">
        <f aca="false">IF(S298="","",IFERROR(IF(INDEX('Ledger Codes'!$C$6:$C$205,MATCH(S298,'Ledger Codes'!$B$6:$B$205,0))="","",INDEX('Ledger Codes'!$C$6:$C$205,MATCH(S298,'Ledger Codes'!$B$6:$B$205,0))),""))</f>
        <v>10049</v>
      </c>
      <c r="D298" s="50" t="s">
        <v>199</v>
      </c>
      <c r="E298" s="50" t="s">
        <v>1140</v>
      </c>
      <c r="F298" s="50" t="s">
        <v>503</v>
      </c>
      <c r="G298" s="52" t="n">
        <v>0</v>
      </c>
      <c r="H298" s="52" t="n">
        <v>120</v>
      </c>
      <c r="I298" s="52" t="n">
        <f aca="false">IF(AND(G298="",H298=""),"",N(G298)-N(H298))</f>
        <v>-120</v>
      </c>
      <c r="J298" s="52" t="n">
        <f aca="false">IF(I298="","",ABS(I298))</f>
        <v>120</v>
      </c>
      <c r="K298" s="56" t="n">
        <f aca="false">IF(S298="","",0)</f>
        <v>0</v>
      </c>
      <c r="L298" s="56" t="n">
        <f aca="false">IF(J298="","",IF(AND(J298&gt;'Revenue Testing'!$E$9,K298=0),1,0))</f>
        <v>0</v>
      </c>
      <c r="M298" s="57" t="n">
        <v>0.788303228675</v>
      </c>
      <c r="N298" s="56" t="str">
        <f aca="false">IF(OR(A298="",I298=""),"",IF(COUNTIFS($A$2:$A$4500,A298,$D$2:$D$4500,D298,$I$2:$I$4500,I298)&gt;1,"Possible duplicate",""))</f>
        <v/>
      </c>
      <c r="O298" s="56" t="n">
        <f aca="false">IF(J298="","",IF(AND(L298=0,K298=0),1,0))</f>
        <v>1</v>
      </c>
      <c r="P298" s="56" t="str">
        <f aca="false">IF(L298=1,J298+ROW()/10^7,"")</f>
        <v/>
      </c>
      <c r="Q298" s="57" t="n">
        <f aca="false">IF(O298=1,M298,"")</f>
        <v>0.788303228675</v>
      </c>
      <c r="R298" s="56" t="str">
        <f aca="false">IF(K298=1,ROW(),"")</f>
        <v/>
      </c>
      <c r="S298" s="56" t="str">
        <f aca="false">IF(D298="","",TRIM(D298))</f>
        <v>CONTAINER GATE PASS FEE- INC</v>
      </c>
    </row>
    <row r="299" customFormat="false" ht="15" hidden="false" customHeight="false" outlineLevel="0" collapsed="false">
      <c r="A299" s="50" t="s">
        <v>1141</v>
      </c>
      <c r="B299" s="55" t="n">
        <v>45922</v>
      </c>
      <c r="C299" s="50" t="n">
        <f aca="false">IF(S299="","",IFERROR(IF(INDEX('Ledger Codes'!$C$6:$C$205,MATCH(S299,'Ledger Codes'!$B$6:$B$205,0))="","",INDEX('Ledger Codes'!$C$6:$C$205,MATCH(S299,'Ledger Codes'!$B$6:$B$205,0))),""))</f>
        <v>10049</v>
      </c>
      <c r="D299" s="50" t="s">
        <v>199</v>
      </c>
      <c r="E299" s="50" t="s">
        <v>1142</v>
      </c>
      <c r="F299" s="50" t="s">
        <v>497</v>
      </c>
      <c r="G299" s="52" t="n">
        <v>0</v>
      </c>
      <c r="H299" s="52" t="n">
        <v>120</v>
      </c>
      <c r="I299" s="52" t="n">
        <f aca="false">IF(AND(G299="",H299=""),"",N(G299)-N(H299))</f>
        <v>-120</v>
      </c>
      <c r="J299" s="52" t="n">
        <f aca="false">IF(I299="","",ABS(I299))</f>
        <v>120</v>
      </c>
      <c r="K299" s="56" t="n">
        <f aca="false">IF(S299="","",0)</f>
        <v>0</v>
      </c>
      <c r="L299" s="56" t="n">
        <f aca="false">IF(J299="","",IF(AND(J299&gt;'Revenue Testing'!$E$9,K299=0),1,0))</f>
        <v>0</v>
      </c>
      <c r="M299" s="57" t="n">
        <v>0.459151870353</v>
      </c>
      <c r="N299" s="56" t="str">
        <f aca="false">IF(OR(A299="",I299=""),"",IF(COUNTIFS($A$2:$A$4500,A299,$D$2:$D$4500,D299,$I$2:$I$4500,I299)&gt;1,"Possible duplicate",""))</f>
        <v/>
      </c>
      <c r="O299" s="56" t="n">
        <f aca="false">IF(J299="","",IF(AND(L299=0,K299=0),1,0))</f>
        <v>1</v>
      </c>
      <c r="P299" s="56" t="str">
        <f aca="false">IF(L299=1,J299+ROW()/10^7,"")</f>
        <v/>
      </c>
      <c r="Q299" s="57" t="n">
        <f aca="false">IF(O299=1,M299,"")</f>
        <v>0.459151870353</v>
      </c>
      <c r="R299" s="56" t="str">
        <f aca="false">IF(K299=1,ROW(),"")</f>
        <v/>
      </c>
      <c r="S299" s="56" t="str">
        <f aca="false">IF(D299="","",TRIM(D299))</f>
        <v>CONTAINER GATE PASS FEE- INC</v>
      </c>
    </row>
    <row r="300" customFormat="false" ht="15" hidden="false" customHeight="false" outlineLevel="0" collapsed="false">
      <c r="A300" s="50" t="s">
        <v>1143</v>
      </c>
      <c r="B300" s="55" t="n">
        <v>45922</v>
      </c>
      <c r="C300" s="50" t="n">
        <f aca="false">IF(S300="","",IFERROR(IF(INDEX('Ledger Codes'!$C$6:$C$205,MATCH(S300,'Ledger Codes'!$B$6:$B$205,0))="","",INDEX('Ledger Codes'!$C$6:$C$205,MATCH(S300,'Ledger Codes'!$B$6:$B$205,0))),""))</f>
        <v>10049</v>
      </c>
      <c r="D300" s="50" t="s">
        <v>199</v>
      </c>
      <c r="E300" s="50" t="s">
        <v>1144</v>
      </c>
      <c r="F300" s="50" t="s">
        <v>488</v>
      </c>
      <c r="G300" s="52" t="n">
        <v>0</v>
      </c>
      <c r="H300" s="52" t="n">
        <v>240</v>
      </c>
      <c r="I300" s="52" t="n">
        <f aca="false">IF(AND(G300="",H300=""),"",N(G300)-N(H300))</f>
        <v>-240</v>
      </c>
      <c r="J300" s="52" t="n">
        <f aca="false">IF(I300="","",ABS(I300))</f>
        <v>240</v>
      </c>
      <c r="K300" s="56" t="n">
        <f aca="false">IF(S300="","",0)</f>
        <v>0</v>
      </c>
      <c r="L300" s="56" t="n">
        <f aca="false">IF(J300="","",IF(AND(J300&gt;'Revenue Testing'!$E$9,K300=0),1,0))</f>
        <v>0</v>
      </c>
      <c r="M300" s="57" t="n">
        <v>0.354663732821</v>
      </c>
      <c r="N300" s="56" t="str">
        <f aca="false">IF(OR(A300="",I300=""),"",IF(COUNTIFS($A$2:$A$4500,A300,$D$2:$D$4500,D300,$I$2:$I$4500,I300)&gt;1,"Possible duplicate",""))</f>
        <v/>
      </c>
      <c r="O300" s="56" t="n">
        <f aca="false">IF(J300="","",IF(AND(L300=0,K300=0),1,0))</f>
        <v>1</v>
      </c>
      <c r="P300" s="56" t="str">
        <f aca="false">IF(L300=1,J300+ROW()/10^7,"")</f>
        <v/>
      </c>
      <c r="Q300" s="57" t="n">
        <f aca="false">IF(O300=1,M300,"")</f>
        <v>0.354663732821</v>
      </c>
      <c r="R300" s="56" t="str">
        <f aca="false">IF(K300=1,ROW(),"")</f>
        <v/>
      </c>
      <c r="S300" s="56" t="str">
        <f aca="false">IF(D300="","",TRIM(D300))</f>
        <v>CONTAINER GATE PASS FEE- INC</v>
      </c>
    </row>
    <row r="301" customFormat="false" ht="15" hidden="false" customHeight="false" outlineLevel="0" collapsed="false">
      <c r="A301" s="50" t="s">
        <v>1145</v>
      </c>
      <c r="B301" s="55" t="n">
        <v>45925</v>
      </c>
      <c r="C301" s="50" t="n">
        <f aca="false">IF(S301="","",IFERROR(IF(INDEX('Ledger Codes'!$C$6:$C$205,MATCH(S301,'Ledger Codes'!$B$6:$B$205,0))="","",INDEX('Ledger Codes'!$C$6:$C$205,MATCH(S301,'Ledger Codes'!$B$6:$B$205,0))),""))</f>
        <v>10049</v>
      </c>
      <c r="D301" s="50" t="s">
        <v>199</v>
      </c>
      <c r="E301" s="50" t="s">
        <v>1146</v>
      </c>
      <c r="F301" s="50" t="s">
        <v>1147</v>
      </c>
      <c r="G301" s="52" t="n">
        <v>0</v>
      </c>
      <c r="H301" s="52" t="n">
        <v>120</v>
      </c>
      <c r="I301" s="52" t="n">
        <f aca="false">IF(AND(G301="",H301=""),"",N(G301)-N(H301))</f>
        <v>-120</v>
      </c>
      <c r="J301" s="52" t="n">
        <f aca="false">IF(I301="","",ABS(I301))</f>
        <v>120</v>
      </c>
      <c r="K301" s="56" t="n">
        <f aca="false">IF(S301="","",0)</f>
        <v>0</v>
      </c>
      <c r="L301" s="56" t="n">
        <f aca="false">IF(J301="","",IF(AND(J301&gt;'Revenue Testing'!$E$9,K301=0),1,0))</f>
        <v>0</v>
      </c>
      <c r="M301" s="57" t="n">
        <v>0.130069392795</v>
      </c>
      <c r="N301" s="56" t="str">
        <f aca="false">IF(OR(A301="",I301=""),"",IF(COUNTIFS($A$2:$A$4500,A301,$D$2:$D$4500,D301,$I$2:$I$4500,I301)&gt;1,"Possible duplicate",""))</f>
        <v/>
      </c>
      <c r="O301" s="56" t="n">
        <f aca="false">IF(J301="","",IF(AND(L301=0,K301=0),1,0))</f>
        <v>1</v>
      </c>
      <c r="P301" s="56" t="str">
        <f aca="false">IF(L301=1,J301+ROW()/10^7,"")</f>
        <v/>
      </c>
      <c r="Q301" s="57" t="n">
        <f aca="false">IF(O301=1,M301,"")</f>
        <v>0.130069392795</v>
      </c>
      <c r="R301" s="56" t="str">
        <f aca="false">IF(K301=1,ROW(),"")</f>
        <v/>
      </c>
      <c r="S301" s="56" t="str">
        <f aca="false">IF(D301="","",TRIM(D301))</f>
        <v>CONTAINER GATE PASS FEE- INC</v>
      </c>
    </row>
    <row r="302" customFormat="false" ht="15" hidden="false" customHeight="false" outlineLevel="0" collapsed="false">
      <c r="A302" s="50" t="s">
        <v>1148</v>
      </c>
      <c r="B302" s="55" t="n">
        <v>45927</v>
      </c>
      <c r="C302" s="50" t="n">
        <f aca="false">IF(S302="","",IFERROR(IF(INDEX('Ledger Codes'!$C$6:$C$205,MATCH(S302,'Ledger Codes'!$B$6:$B$205,0))="","",INDEX('Ledger Codes'!$C$6:$C$205,MATCH(S302,'Ledger Codes'!$B$6:$B$205,0))),""))</f>
        <v>10049</v>
      </c>
      <c r="D302" s="50" t="s">
        <v>199</v>
      </c>
      <c r="E302" s="50" t="s">
        <v>1149</v>
      </c>
      <c r="F302" s="50" t="s">
        <v>494</v>
      </c>
      <c r="G302" s="52" t="n">
        <v>0</v>
      </c>
      <c r="H302" s="52" t="n">
        <v>240</v>
      </c>
      <c r="I302" s="52" t="n">
        <f aca="false">IF(AND(G302="",H302=""),"",N(G302)-N(H302))</f>
        <v>-240</v>
      </c>
      <c r="J302" s="52" t="n">
        <f aca="false">IF(I302="","",ABS(I302))</f>
        <v>240</v>
      </c>
      <c r="K302" s="56" t="n">
        <f aca="false">IF(S302="","",0)</f>
        <v>0</v>
      </c>
      <c r="L302" s="56" t="n">
        <f aca="false">IF(J302="","",IF(AND(J302&gt;'Revenue Testing'!$E$9,K302=0),1,0))</f>
        <v>0</v>
      </c>
      <c r="M302" s="57" t="n">
        <v>0.719045848612</v>
      </c>
      <c r="N302" s="56" t="str">
        <f aca="false">IF(OR(A302="",I302=""),"",IF(COUNTIFS($A$2:$A$4500,A302,$D$2:$D$4500,D302,$I$2:$I$4500,I302)&gt;1,"Possible duplicate",""))</f>
        <v/>
      </c>
      <c r="O302" s="56" t="n">
        <f aca="false">IF(J302="","",IF(AND(L302=0,K302=0),1,0))</f>
        <v>1</v>
      </c>
      <c r="P302" s="56" t="str">
        <f aca="false">IF(L302=1,J302+ROW()/10^7,"")</f>
        <v/>
      </c>
      <c r="Q302" s="57" t="n">
        <f aca="false">IF(O302=1,M302,"")</f>
        <v>0.719045848612</v>
      </c>
      <c r="R302" s="56" t="str">
        <f aca="false">IF(K302=1,ROW(),"")</f>
        <v/>
      </c>
      <c r="S302" s="56" t="str">
        <f aca="false">IF(D302="","",TRIM(D302))</f>
        <v>CONTAINER GATE PASS FEE- INC</v>
      </c>
    </row>
    <row r="303" customFormat="false" ht="15" hidden="false" customHeight="false" outlineLevel="0" collapsed="false">
      <c r="A303" s="50" t="s">
        <v>1150</v>
      </c>
      <c r="B303" s="55" t="n">
        <v>45927</v>
      </c>
      <c r="C303" s="50" t="n">
        <f aca="false">IF(S303="","",IFERROR(IF(INDEX('Ledger Codes'!$C$6:$C$205,MATCH(S303,'Ledger Codes'!$B$6:$B$205,0))="","",INDEX('Ledger Codes'!$C$6:$C$205,MATCH(S303,'Ledger Codes'!$B$6:$B$205,0))),""))</f>
        <v>10049</v>
      </c>
      <c r="D303" s="50" t="s">
        <v>199</v>
      </c>
      <c r="E303" s="50" t="s">
        <v>1151</v>
      </c>
      <c r="F303" s="50" t="s">
        <v>1152</v>
      </c>
      <c r="G303" s="52" t="n">
        <v>0</v>
      </c>
      <c r="H303" s="52" t="n">
        <v>120</v>
      </c>
      <c r="I303" s="52" t="n">
        <f aca="false">IF(AND(G303="",H303=""),"",N(G303)-N(H303))</f>
        <v>-120</v>
      </c>
      <c r="J303" s="52" t="n">
        <f aca="false">IF(I303="","",ABS(I303))</f>
        <v>120</v>
      </c>
      <c r="K303" s="56" t="n">
        <f aca="false">IF(S303="","",0)</f>
        <v>0</v>
      </c>
      <c r="L303" s="56" t="n">
        <f aca="false">IF(J303="","",IF(AND(J303&gt;'Revenue Testing'!$E$9,K303=0),1,0))</f>
        <v>0</v>
      </c>
      <c r="M303" s="57" t="n">
        <v>0.589546970045</v>
      </c>
      <c r="N303" s="56" t="str">
        <f aca="false">IF(OR(A303="",I303=""),"",IF(COUNTIFS($A$2:$A$4500,A303,$D$2:$D$4500,D303,$I$2:$I$4500,I303)&gt;1,"Possible duplicate",""))</f>
        <v/>
      </c>
      <c r="O303" s="56" t="n">
        <f aca="false">IF(J303="","",IF(AND(L303=0,K303=0),1,0))</f>
        <v>1</v>
      </c>
      <c r="P303" s="56" t="str">
        <f aca="false">IF(L303=1,J303+ROW()/10^7,"")</f>
        <v/>
      </c>
      <c r="Q303" s="57" t="n">
        <f aca="false">IF(O303=1,M303,"")</f>
        <v>0.589546970045</v>
      </c>
      <c r="R303" s="56" t="str">
        <f aca="false">IF(K303=1,ROW(),"")</f>
        <v/>
      </c>
      <c r="S303" s="56" t="str">
        <f aca="false">IF(D303="","",TRIM(D303))</f>
        <v>CONTAINER GATE PASS FEE- INC</v>
      </c>
    </row>
    <row r="304" customFormat="false" ht="15" hidden="false" customHeight="false" outlineLevel="0" collapsed="false">
      <c r="A304" s="50" t="s">
        <v>1153</v>
      </c>
      <c r="B304" s="55" t="n">
        <v>45928</v>
      </c>
      <c r="C304" s="50" t="n">
        <f aca="false">IF(S304="","",IFERROR(IF(INDEX('Ledger Codes'!$C$6:$C$205,MATCH(S304,'Ledger Codes'!$B$6:$B$205,0))="","",INDEX('Ledger Codes'!$C$6:$C$205,MATCH(S304,'Ledger Codes'!$B$6:$B$205,0))),""))</f>
        <v>10049</v>
      </c>
      <c r="D304" s="50" t="s">
        <v>199</v>
      </c>
      <c r="E304" s="50" t="s">
        <v>1154</v>
      </c>
      <c r="F304" s="50" t="s">
        <v>1155</v>
      </c>
      <c r="G304" s="52" t="n">
        <v>0</v>
      </c>
      <c r="H304" s="52" t="n">
        <v>120</v>
      </c>
      <c r="I304" s="52" t="n">
        <f aca="false">IF(AND(G304="",H304=""),"",N(G304)-N(H304))</f>
        <v>-120</v>
      </c>
      <c r="J304" s="52" t="n">
        <f aca="false">IF(I304="","",ABS(I304))</f>
        <v>120</v>
      </c>
      <c r="K304" s="56" t="n">
        <f aca="false">IF(S304="","",0)</f>
        <v>0</v>
      </c>
      <c r="L304" s="56" t="n">
        <f aca="false">IF(J304="","",IF(AND(J304&gt;'Revenue Testing'!$E$9,K304=0),1,0))</f>
        <v>0</v>
      </c>
      <c r="M304" s="57" t="n">
        <v>0.183387042055</v>
      </c>
      <c r="N304" s="56" t="str">
        <f aca="false">IF(OR(A304="",I304=""),"",IF(COUNTIFS($A$2:$A$4500,A304,$D$2:$D$4500,D304,$I$2:$I$4500,I304)&gt;1,"Possible duplicate",""))</f>
        <v/>
      </c>
      <c r="O304" s="56" t="n">
        <f aca="false">IF(J304="","",IF(AND(L304=0,K304=0),1,0))</f>
        <v>1</v>
      </c>
      <c r="P304" s="56" t="str">
        <f aca="false">IF(L304=1,J304+ROW()/10^7,"")</f>
        <v/>
      </c>
      <c r="Q304" s="57" t="n">
        <f aca="false">IF(O304=1,M304,"")</f>
        <v>0.183387042055</v>
      </c>
      <c r="R304" s="56" t="str">
        <f aca="false">IF(K304=1,ROW(),"")</f>
        <v/>
      </c>
      <c r="S304" s="56" t="str">
        <f aca="false">IF(D304="","",TRIM(D304))</f>
        <v>CONTAINER GATE PASS FEE- INC</v>
      </c>
    </row>
    <row r="305" customFormat="false" ht="15" hidden="false" customHeight="false" outlineLevel="0" collapsed="false">
      <c r="A305" s="50" t="s">
        <v>1156</v>
      </c>
      <c r="B305" s="55" t="n">
        <v>45928</v>
      </c>
      <c r="C305" s="50" t="n">
        <f aca="false">IF(S305="","",IFERROR(IF(INDEX('Ledger Codes'!$C$6:$C$205,MATCH(S305,'Ledger Codes'!$B$6:$B$205,0))="","",INDEX('Ledger Codes'!$C$6:$C$205,MATCH(S305,'Ledger Codes'!$B$6:$B$205,0))),""))</f>
        <v>10049</v>
      </c>
      <c r="D305" s="50" t="s">
        <v>199</v>
      </c>
      <c r="E305" s="50" t="s">
        <v>1157</v>
      </c>
      <c r="F305" s="50" t="s">
        <v>1158</v>
      </c>
      <c r="G305" s="52" t="n">
        <v>0</v>
      </c>
      <c r="H305" s="52" t="n">
        <v>240</v>
      </c>
      <c r="I305" s="52" t="n">
        <f aca="false">IF(AND(G305="",H305=""),"",N(G305)-N(H305))</f>
        <v>-240</v>
      </c>
      <c r="J305" s="52" t="n">
        <f aca="false">IF(I305="","",ABS(I305))</f>
        <v>240</v>
      </c>
      <c r="K305" s="56" t="n">
        <f aca="false">IF(S305="","",0)</f>
        <v>0</v>
      </c>
      <c r="L305" s="56" t="n">
        <f aca="false">IF(J305="","",IF(AND(J305&gt;'Revenue Testing'!$E$9,K305=0),1,0))</f>
        <v>0</v>
      </c>
      <c r="M305" s="57" t="n">
        <v>0.343057810715</v>
      </c>
      <c r="N305" s="56" t="str">
        <f aca="false">IF(OR(A305="",I305=""),"",IF(COUNTIFS($A$2:$A$4500,A305,$D$2:$D$4500,D305,$I$2:$I$4500,I305)&gt;1,"Possible duplicate",""))</f>
        <v/>
      </c>
      <c r="O305" s="56" t="n">
        <f aca="false">IF(J305="","",IF(AND(L305=0,K305=0),1,0))</f>
        <v>1</v>
      </c>
      <c r="P305" s="56" t="str">
        <f aca="false">IF(L305=1,J305+ROW()/10^7,"")</f>
        <v/>
      </c>
      <c r="Q305" s="57" t="n">
        <f aca="false">IF(O305=1,M305,"")</f>
        <v>0.343057810715</v>
      </c>
      <c r="R305" s="56" t="str">
        <f aca="false">IF(K305=1,ROW(),"")</f>
        <v/>
      </c>
      <c r="S305" s="56" t="str">
        <f aca="false">IF(D305="","",TRIM(D305))</f>
        <v>CONTAINER GATE PASS FEE- INC</v>
      </c>
    </row>
    <row r="306" customFormat="false" ht="15" hidden="false" customHeight="false" outlineLevel="0" collapsed="false">
      <c r="A306" s="50" t="s">
        <v>1159</v>
      </c>
      <c r="B306" s="55" t="n">
        <v>45928</v>
      </c>
      <c r="C306" s="50" t="n">
        <f aca="false">IF(S306="","",IFERROR(IF(INDEX('Ledger Codes'!$C$6:$C$205,MATCH(S306,'Ledger Codes'!$B$6:$B$205,0))="","",INDEX('Ledger Codes'!$C$6:$C$205,MATCH(S306,'Ledger Codes'!$B$6:$B$205,0))),""))</f>
        <v>10049</v>
      </c>
      <c r="D306" s="50" t="s">
        <v>199</v>
      </c>
      <c r="E306" s="50" t="s">
        <v>1160</v>
      </c>
      <c r="F306" s="50" t="s">
        <v>1161</v>
      </c>
      <c r="G306" s="52" t="n">
        <v>0</v>
      </c>
      <c r="H306" s="52" t="n">
        <v>120</v>
      </c>
      <c r="I306" s="52" t="n">
        <f aca="false">IF(AND(G306="",H306=""),"",N(G306)-N(H306))</f>
        <v>-120</v>
      </c>
      <c r="J306" s="52" t="n">
        <f aca="false">IF(I306="","",ABS(I306))</f>
        <v>120</v>
      </c>
      <c r="K306" s="56" t="n">
        <f aca="false">IF(S306="","",0)</f>
        <v>0</v>
      </c>
      <c r="L306" s="56" t="n">
        <f aca="false">IF(J306="","",IF(AND(J306&gt;'Revenue Testing'!$E$9,K306=0),1,0))</f>
        <v>0</v>
      </c>
      <c r="M306" s="57" t="n">
        <v>0.40201144566</v>
      </c>
      <c r="N306" s="56" t="str">
        <f aca="false">IF(OR(A306="",I306=""),"",IF(COUNTIFS($A$2:$A$4500,A306,$D$2:$D$4500,D306,$I$2:$I$4500,I306)&gt;1,"Possible duplicate",""))</f>
        <v/>
      </c>
      <c r="O306" s="56" t="n">
        <f aca="false">IF(J306="","",IF(AND(L306=0,K306=0),1,0))</f>
        <v>1</v>
      </c>
      <c r="P306" s="56" t="str">
        <f aca="false">IF(L306=1,J306+ROW()/10^7,"")</f>
        <v/>
      </c>
      <c r="Q306" s="57" t="n">
        <f aca="false">IF(O306=1,M306,"")</f>
        <v>0.40201144566</v>
      </c>
      <c r="R306" s="56" t="str">
        <f aca="false">IF(K306=1,ROW(),"")</f>
        <v/>
      </c>
      <c r="S306" s="56" t="str">
        <f aca="false">IF(D306="","",TRIM(D306))</f>
        <v>CONTAINER GATE PASS FEE- INC</v>
      </c>
    </row>
    <row r="307" customFormat="false" ht="15" hidden="false" customHeight="false" outlineLevel="0" collapsed="false">
      <c r="A307" s="50" t="s">
        <v>1162</v>
      </c>
      <c r="B307" s="55" t="n">
        <v>45928</v>
      </c>
      <c r="C307" s="50" t="n">
        <f aca="false">IF(S307="","",IFERROR(IF(INDEX('Ledger Codes'!$C$6:$C$205,MATCH(S307,'Ledger Codes'!$B$6:$B$205,0))="","",INDEX('Ledger Codes'!$C$6:$C$205,MATCH(S307,'Ledger Codes'!$B$6:$B$205,0))),""))</f>
        <v>10049</v>
      </c>
      <c r="D307" s="50" t="s">
        <v>199</v>
      </c>
      <c r="E307" s="50" t="s">
        <v>1163</v>
      </c>
      <c r="F307" s="50" t="s">
        <v>1164</v>
      </c>
      <c r="G307" s="52" t="n">
        <v>0</v>
      </c>
      <c r="H307" s="52" t="n">
        <v>120</v>
      </c>
      <c r="I307" s="52" t="n">
        <f aca="false">IF(AND(G307="",H307=""),"",N(G307)-N(H307))</f>
        <v>-120</v>
      </c>
      <c r="J307" s="52" t="n">
        <f aca="false">IF(I307="","",ABS(I307))</f>
        <v>120</v>
      </c>
      <c r="K307" s="56" t="n">
        <f aca="false">IF(S307="","",0)</f>
        <v>0</v>
      </c>
      <c r="L307" s="56" t="n">
        <f aca="false">IF(J307="","",IF(AND(J307&gt;'Revenue Testing'!$E$9,K307=0),1,0))</f>
        <v>0</v>
      </c>
      <c r="M307" s="57" t="n">
        <v>0.045734661651</v>
      </c>
      <c r="N307" s="56" t="str">
        <f aca="false">IF(OR(A307="",I307=""),"",IF(COUNTIFS($A$2:$A$4500,A307,$D$2:$D$4500,D307,$I$2:$I$4500,I307)&gt;1,"Possible duplicate",""))</f>
        <v/>
      </c>
      <c r="O307" s="56" t="n">
        <f aca="false">IF(J307="","",IF(AND(L307=0,K307=0),1,0))</f>
        <v>1</v>
      </c>
      <c r="P307" s="56" t="str">
        <f aca="false">IF(L307=1,J307+ROW()/10^7,"")</f>
        <v/>
      </c>
      <c r="Q307" s="57" t="n">
        <f aca="false">IF(O307=1,M307,"")</f>
        <v>0.045734661651</v>
      </c>
      <c r="R307" s="56" t="str">
        <f aca="false">IF(K307=1,ROW(),"")</f>
        <v/>
      </c>
      <c r="S307" s="56" t="str">
        <f aca="false">IF(D307="","",TRIM(D307))</f>
        <v>CONTAINER GATE PASS FEE- INC</v>
      </c>
    </row>
    <row r="308" customFormat="false" ht="15" hidden="false" customHeight="false" outlineLevel="0" collapsed="false">
      <c r="A308" s="50" t="s">
        <v>1165</v>
      </c>
      <c r="B308" s="55" t="n">
        <v>45928</v>
      </c>
      <c r="C308" s="50" t="n">
        <f aca="false">IF(S308="","",IFERROR(IF(INDEX('Ledger Codes'!$C$6:$C$205,MATCH(S308,'Ledger Codes'!$B$6:$B$205,0))="","",INDEX('Ledger Codes'!$C$6:$C$205,MATCH(S308,'Ledger Codes'!$B$6:$B$205,0))),""))</f>
        <v>10049</v>
      </c>
      <c r="D308" s="50" t="s">
        <v>199</v>
      </c>
      <c r="E308" s="50" t="s">
        <v>1166</v>
      </c>
      <c r="F308" s="50" t="s">
        <v>1167</v>
      </c>
      <c r="G308" s="52" t="n">
        <v>0</v>
      </c>
      <c r="H308" s="52" t="n">
        <v>120</v>
      </c>
      <c r="I308" s="52" t="n">
        <f aca="false">IF(AND(G308="",H308=""),"",N(G308)-N(H308))</f>
        <v>-120</v>
      </c>
      <c r="J308" s="52" t="n">
        <f aca="false">IF(I308="","",ABS(I308))</f>
        <v>120</v>
      </c>
      <c r="K308" s="56" t="n">
        <f aca="false">IF(S308="","",0)</f>
        <v>0</v>
      </c>
      <c r="L308" s="56" t="n">
        <f aca="false">IF(J308="","",IF(AND(J308&gt;'Revenue Testing'!$E$9,K308=0),1,0))</f>
        <v>0</v>
      </c>
      <c r="M308" s="57" t="n">
        <v>0.832389404672</v>
      </c>
      <c r="N308" s="56" t="str">
        <f aca="false">IF(OR(A308="",I308=""),"",IF(COUNTIFS($A$2:$A$4500,A308,$D$2:$D$4500,D308,$I$2:$I$4500,I308)&gt;1,"Possible duplicate",""))</f>
        <v/>
      </c>
      <c r="O308" s="56" t="n">
        <f aca="false">IF(J308="","",IF(AND(L308=0,K308=0),1,0))</f>
        <v>1</v>
      </c>
      <c r="P308" s="56" t="str">
        <f aca="false">IF(L308=1,J308+ROW()/10^7,"")</f>
        <v/>
      </c>
      <c r="Q308" s="57" t="n">
        <f aca="false">IF(O308=1,M308,"")</f>
        <v>0.832389404672</v>
      </c>
      <c r="R308" s="56" t="str">
        <f aca="false">IF(K308=1,ROW(),"")</f>
        <v/>
      </c>
      <c r="S308" s="56" t="str">
        <f aca="false">IF(D308="","",TRIM(D308))</f>
        <v>CONTAINER GATE PASS FEE- INC</v>
      </c>
    </row>
    <row r="309" customFormat="false" ht="15" hidden="false" customHeight="false" outlineLevel="0" collapsed="false">
      <c r="A309" s="50" t="s">
        <v>1168</v>
      </c>
      <c r="B309" s="55" t="n">
        <v>45928</v>
      </c>
      <c r="C309" s="50" t="n">
        <f aca="false">IF(S309="","",IFERROR(IF(INDEX('Ledger Codes'!$C$6:$C$205,MATCH(S309,'Ledger Codes'!$B$6:$B$205,0))="","",INDEX('Ledger Codes'!$C$6:$C$205,MATCH(S309,'Ledger Codes'!$B$6:$B$205,0))),""))</f>
        <v>10049</v>
      </c>
      <c r="D309" s="50" t="s">
        <v>199</v>
      </c>
      <c r="E309" s="50" t="s">
        <v>1169</v>
      </c>
      <c r="F309" s="50" t="s">
        <v>500</v>
      </c>
      <c r="G309" s="52" t="n">
        <v>0</v>
      </c>
      <c r="H309" s="52" t="n">
        <v>120</v>
      </c>
      <c r="I309" s="52" t="n">
        <f aca="false">IF(AND(G309="",H309=""),"",N(G309)-N(H309))</f>
        <v>-120</v>
      </c>
      <c r="J309" s="52" t="n">
        <f aca="false">IF(I309="","",ABS(I309))</f>
        <v>120</v>
      </c>
      <c r="K309" s="56" t="n">
        <f aca="false">IF(S309="","",0)</f>
        <v>0</v>
      </c>
      <c r="L309" s="56" t="n">
        <f aca="false">IF(J309="","",IF(AND(J309&gt;'Revenue Testing'!$E$9,K309=0),1,0))</f>
        <v>0</v>
      </c>
      <c r="M309" s="57" t="n">
        <v>0.631826430647</v>
      </c>
      <c r="N309" s="56" t="str">
        <f aca="false">IF(OR(A309="",I309=""),"",IF(COUNTIFS($A$2:$A$4500,A309,$D$2:$D$4500,D309,$I$2:$I$4500,I309)&gt;1,"Possible duplicate",""))</f>
        <v/>
      </c>
      <c r="O309" s="56" t="n">
        <f aca="false">IF(J309="","",IF(AND(L309=0,K309=0),1,0))</f>
        <v>1</v>
      </c>
      <c r="P309" s="56" t="str">
        <f aca="false">IF(L309=1,J309+ROW()/10^7,"")</f>
        <v/>
      </c>
      <c r="Q309" s="57" t="n">
        <f aca="false">IF(O309=1,M309,"")</f>
        <v>0.631826430647</v>
      </c>
      <c r="R309" s="56" t="str">
        <f aca="false">IF(K309=1,ROW(),"")</f>
        <v/>
      </c>
      <c r="S309" s="56" t="str">
        <f aca="false">IF(D309="","",TRIM(D309))</f>
        <v>CONTAINER GATE PASS FEE- INC</v>
      </c>
    </row>
    <row r="310" customFormat="false" ht="15" hidden="false" customHeight="false" outlineLevel="0" collapsed="false">
      <c r="A310" s="50" t="s">
        <v>1170</v>
      </c>
      <c r="B310" s="55" t="n">
        <v>45929</v>
      </c>
      <c r="C310" s="50" t="n">
        <f aca="false">IF(S310="","",IFERROR(IF(INDEX('Ledger Codes'!$C$6:$C$205,MATCH(S310,'Ledger Codes'!$B$6:$B$205,0))="","",INDEX('Ledger Codes'!$C$6:$C$205,MATCH(S310,'Ledger Codes'!$B$6:$B$205,0))),""))</f>
        <v>10049</v>
      </c>
      <c r="D310" s="50" t="s">
        <v>199</v>
      </c>
      <c r="E310" s="50" t="s">
        <v>1171</v>
      </c>
      <c r="F310" s="50" t="s">
        <v>1172</v>
      </c>
      <c r="G310" s="52" t="n">
        <v>0</v>
      </c>
      <c r="H310" s="52" t="n">
        <v>120</v>
      </c>
      <c r="I310" s="52" t="n">
        <f aca="false">IF(AND(G310="",H310=""),"",N(G310)-N(H310))</f>
        <v>-120</v>
      </c>
      <c r="J310" s="52" t="n">
        <f aca="false">IF(I310="","",ABS(I310))</f>
        <v>120</v>
      </c>
      <c r="K310" s="56" t="n">
        <f aca="false">IF(S310="","",0)</f>
        <v>0</v>
      </c>
      <c r="L310" s="56" t="n">
        <f aca="false">IF(J310="","",IF(AND(J310&gt;'Revenue Testing'!$E$9,K310=0),1,0))</f>
        <v>0</v>
      </c>
      <c r="M310" s="57" t="n">
        <v>0.225107414021</v>
      </c>
      <c r="N310" s="56" t="str">
        <f aca="false">IF(OR(A310="",I310=""),"",IF(COUNTIFS($A$2:$A$4500,A310,$D$2:$D$4500,D310,$I$2:$I$4500,I310)&gt;1,"Possible duplicate",""))</f>
        <v/>
      </c>
      <c r="O310" s="56" t="n">
        <f aca="false">IF(J310="","",IF(AND(L310=0,K310=0),1,0))</f>
        <v>1</v>
      </c>
      <c r="P310" s="56" t="str">
        <f aca="false">IF(L310=1,J310+ROW()/10^7,"")</f>
        <v/>
      </c>
      <c r="Q310" s="57" t="n">
        <f aca="false">IF(O310=1,M310,"")</f>
        <v>0.225107414021</v>
      </c>
      <c r="R310" s="56" t="str">
        <f aca="false">IF(K310=1,ROW(),"")</f>
        <v/>
      </c>
      <c r="S310" s="56" t="str">
        <f aca="false">IF(D310="","",TRIM(D310))</f>
        <v>CONTAINER GATE PASS FEE- INC</v>
      </c>
    </row>
    <row r="311" customFormat="false" ht="15" hidden="false" customHeight="false" outlineLevel="0" collapsed="false">
      <c r="A311" s="50" t="s">
        <v>1173</v>
      </c>
      <c r="B311" s="55" t="n">
        <v>45929</v>
      </c>
      <c r="C311" s="50" t="n">
        <f aca="false">IF(S311="","",IFERROR(IF(INDEX('Ledger Codes'!$C$6:$C$205,MATCH(S311,'Ledger Codes'!$B$6:$B$205,0))="","",INDEX('Ledger Codes'!$C$6:$C$205,MATCH(S311,'Ledger Codes'!$B$6:$B$205,0))),""))</f>
        <v>10049</v>
      </c>
      <c r="D311" s="50" t="s">
        <v>199</v>
      </c>
      <c r="E311" s="50" t="s">
        <v>1174</v>
      </c>
      <c r="F311" s="50" t="s">
        <v>1175</v>
      </c>
      <c r="G311" s="52" t="n">
        <v>0</v>
      </c>
      <c r="H311" s="52" t="n">
        <v>120</v>
      </c>
      <c r="I311" s="52" t="n">
        <f aca="false">IF(AND(G311="",H311=""),"",N(G311)-N(H311))</f>
        <v>-120</v>
      </c>
      <c r="J311" s="52" t="n">
        <f aca="false">IF(I311="","",ABS(I311))</f>
        <v>120</v>
      </c>
      <c r="K311" s="56" t="n">
        <f aca="false">IF(S311="","",0)</f>
        <v>0</v>
      </c>
      <c r="L311" s="56" t="n">
        <f aca="false">IF(J311="","",IF(AND(J311&gt;'Revenue Testing'!$E$9,K311=0),1,0))</f>
        <v>0</v>
      </c>
      <c r="M311" s="57" t="n">
        <v>0.144626691056</v>
      </c>
      <c r="N311" s="56" t="str">
        <f aca="false">IF(OR(A311="",I311=""),"",IF(COUNTIFS($A$2:$A$4500,A311,$D$2:$D$4500,D311,$I$2:$I$4500,I311)&gt;1,"Possible duplicate",""))</f>
        <v/>
      </c>
      <c r="O311" s="56" t="n">
        <f aca="false">IF(J311="","",IF(AND(L311=0,K311=0),1,0))</f>
        <v>1</v>
      </c>
      <c r="P311" s="56" t="str">
        <f aca="false">IF(L311=1,J311+ROW()/10^7,"")</f>
        <v/>
      </c>
      <c r="Q311" s="57" t="n">
        <f aca="false">IF(O311=1,M311,"")</f>
        <v>0.144626691056</v>
      </c>
      <c r="R311" s="56" t="str">
        <f aca="false">IF(K311=1,ROW(),"")</f>
        <v/>
      </c>
      <c r="S311" s="56" t="str">
        <f aca="false">IF(D311="","",TRIM(D311))</f>
        <v>CONTAINER GATE PASS FEE- INC</v>
      </c>
    </row>
    <row r="312" customFormat="false" ht="15" hidden="false" customHeight="false" outlineLevel="0" collapsed="false">
      <c r="A312" s="50" t="s">
        <v>1176</v>
      </c>
      <c r="B312" s="55" t="n">
        <v>45929</v>
      </c>
      <c r="C312" s="50" t="n">
        <f aca="false">IF(S312="","",IFERROR(IF(INDEX('Ledger Codes'!$C$6:$C$205,MATCH(S312,'Ledger Codes'!$B$6:$B$205,0))="","",INDEX('Ledger Codes'!$C$6:$C$205,MATCH(S312,'Ledger Codes'!$B$6:$B$205,0))),""))</f>
        <v>10049</v>
      </c>
      <c r="D312" s="50" t="s">
        <v>199</v>
      </c>
      <c r="E312" s="50" t="s">
        <v>1177</v>
      </c>
      <c r="F312" s="50" t="s">
        <v>1178</v>
      </c>
      <c r="G312" s="52" t="n">
        <v>0</v>
      </c>
      <c r="H312" s="52" t="n">
        <v>240</v>
      </c>
      <c r="I312" s="52" t="n">
        <f aca="false">IF(AND(G312="",H312=""),"",N(G312)-N(H312))</f>
        <v>-240</v>
      </c>
      <c r="J312" s="52" t="n">
        <f aca="false">IF(I312="","",ABS(I312))</f>
        <v>240</v>
      </c>
      <c r="K312" s="56" t="n">
        <f aca="false">IF(S312="","",0)</f>
        <v>0</v>
      </c>
      <c r="L312" s="56" t="n">
        <f aca="false">IF(J312="","",IF(AND(J312&gt;'Revenue Testing'!$E$9,K312=0),1,0))</f>
        <v>0</v>
      </c>
      <c r="M312" s="57" t="n">
        <v>0.479410888176</v>
      </c>
      <c r="N312" s="56" t="str">
        <f aca="false">IF(OR(A312="",I312=""),"",IF(COUNTIFS($A$2:$A$4500,A312,$D$2:$D$4500,D312,$I$2:$I$4500,I312)&gt;1,"Possible duplicate",""))</f>
        <v/>
      </c>
      <c r="O312" s="56" t="n">
        <f aca="false">IF(J312="","",IF(AND(L312=0,K312=0),1,0))</f>
        <v>1</v>
      </c>
      <c r="P312" s="56" t="str">
        <f aca="false">IF(L312=1,J312+ROW()/10^7,"")</f>
        <v/>
      </c>
      <c r="Q312" s="57" t="n">
        <f aca="false">IF(O312=1,M312,"")</f>
        <v>0.479410888176</v>
      </c>
      <c r="R312" s="56" t="str">
        <f aca="false">IF(K312=1,ROW(),"")</f>
        <v/>
      </c>
      <c r="S312" s="56" t="str">
        <f aca="false">IF(D312="","",TRIM(D312))</f>
        <v>CONTAINER GATE PASS FEE- INC</v>
      </c>
    </row>
    <row r="313" customFormat="false" ht="15" hidden="false" customHeight="false" outlineLevel="0" collapsed="false">
      <c r="A313" s="50" t="s">
        <v>1179</v>
      </c>
      <c r="B313" s="55" t="n">
        <v>45929</v>
      </c>
      <c r="C313" s="50" t="n">
        <f aca="false">IF(S313="","",IFERROR(IF(INDEX('Ledger Codes'!$C$6:$C$205,MATCH(S313,'Ledger Codes'!$B$6:$B$205,0))="","",INDEX('Ledger Codes'!$C$6:$C$205,MATCH(S313,'Ledger Codes'!$B$6:$B$205,0))),""))</f>
        <v>10049</v>
      </c>
      <c r="D313" s="50" t="s">
        <v>199</v>
      </c>
      <c r="E313" s="50" t="s">
        <v>1180</v>
      </c>
      <c r="F313" s="50" t="s">
        <v>1181</v>
      </c>
      <c r="G313" s="52" t="n">
        <v>0</v>
      </c>
      <c r="H313" s="52" t="n">
        <v>240</v>
      </c>
      <c r="I313" s="52" t="n">
        <f aca="false">IF(AND(G313="",H313=""),"",N(G313)-N(H313))</f>
        <v>-240</v>
      </c>
      <c r="J313" s="52" t="n">
        <f aca="false">IF(I313="","",ABS(I313))</f>
        <v>240</v>
      </c>
      <c r="K313" s="56" t="n">
        <f aca="false">IF(S313="","",0)</f>
        <v>0</v>
      </c>
      <c r="L313" s="56" t="n">
        <f aca="false">IF(J313="","",IF(AND(J313&gt;'Revenue Testing'!$E$9,K313=0),1,0))</f>
        <v>0</v>
      </c>
      <c r="M313" s="57" t="n">
        <v>0.35467831098</v>
      </c>
      <c r="N313" s="56" t="str">
        <f aca="false">IF(OR(A313="",I313=""),"",IF(COUNTIFS($A$2:$A$4500,A313,$D$2:$D$4500,D313,$I$2:$I$4500,I313)&gt;1,"Possible duplicate",""))</f>
        <v/>
      </c>
      <c r="O313" s="56" t="n">
        <f aca="false">IF(J313="","",IF(AND(L313=0,K313=0),1,0))</f>
        <v>1</v>
      </c>
      <c r="P313" s="56" t="str">
        <f aca="false">IF(L313=1,J313+ROW()/10^7,"")</f>
        <v/>
      </c>
      <c r="Q313" s="57" t="n">
        <f aca="false">IF(O313=1,M313,"")</f>
        <v>0.35467831098</v>
      </c>
      <c r="R313" s="56" t="str">
        <f aca="false">IF(K313=1,ROW(),"")</f>
        <v/>
      </c>
      <c r="S313" s="56" t="str">
        <f aca="false">IF(D313="","",TRIM(D313))</f>
        <v>CONTAINER GATE PASS FEE- INC</v>
      </c>
    </row>
    <row r="314" customFormat="false" ht="15" hidden="false" customHeight="false" outlineLevel="0" collapsed="false">
      <c r="A314" s="50" t="s">
        <v>1182</v>
      </c>
      <c r="B314" s="55" t="n">
        <v>45931</v>
      </c>
      <c r="C314" s="50" t="n">
        <f aca="false">IF(S314="","",IFERROR(IF(INDEX('Ledger Codes'!$C$6:$C$205,MATCH(S314,'Ledger Codes'!$B$6:$B$205,0))="","",INDEX('Ledger Codes'!$C$6:$C$205,MATCH(S314,'Ledger Codes'!$B$6:$B$205,0))),""))</f>
        <v>10049</v>
      </c>
      <c r="D314" s="50" t="s">
        <v>199</v>
      </c>
      <c r="E314" s="50" t="s">
        <v>1183</v>
      </c>
      <c r="F314" s="50" t="s">
        <v>1184</v>
      </c>
      <c r="G314" s="52" t="n">
        <v>0</v>
      </c>
      <c r="H314" s="52" t="n">
        <v>120</v>
      </c>
      <c r="I314" s="52" t="n">
        <f aca="false">IF(AND(G314="",H314=""),"",N(G314)-N(H314))</f>
        <v>-120</v>
      </c>
      <c r="J314" s="52" t="n">
        <f aca="false">IF(I314="","",ABS(I314))</f>
        <v>120</v>
      </c>
      <c r="K314" s="56" t="n">
        <f aca="false">IF(S314="","",0)</f>
        <v>0</v>
      </c>
      <c r="L314" s="56" t="n">
        <f aca="false">IF(J314="","",IF(AND(J314&gt;'Revenue Testing'!$E$9,K314=0),1,0))</f>
        <v>0</v>
      </c>
      <c r="M314" s="57" t="n">
        <v>0.885341901818</v>
      </c>
      <c r="N314" s="56" t="str">
        <f aca="false">IF(OR(A314="",I314=""),"",IF(COUNTIFS($A$2:$A$4500,A314,$D$2:$D$4500,D314,$I$2:$I$4500,I314)&gt;1,"Possible duplicate",""))</f>
        <v/>
      </c>
      <c r="O314" s="56" t="n">
        <f aca="false">IF(J314="","",IF(AND(L314=0,K314=0),1,0))</f>
        <v>1</v>
      </c>
      <c r="P314" s="56" t="str">
        <f aca="false">IF(L314=1,J314+ROW()/10^7,"")</f>
        <v/>
      </c>
      <c r="Q314" s="57" t="n">
        <f aca="false">IF(O314=1,M314,"")</f>
        <v>0.885341901818</v>
      </c>
      <c r="R314" s="56" t="str">
        <f aca="false">IF(K314=1,ROW(),"")</f>
        <v/>
      </c>
      <c r="S314" s="56" t="str">
        <f aca="false">IF(D314="","",TRIM(D314))</f>
        <v>CONTAINER GATE PASS FEE- INC</v>
      </c>
    </row>
    <row r="315" customFormat="false" ht="15" hidden="false" customHeight="false" outlineLevel="0" collapsed="false">
      <c r="A315" s="50" t="s">
        <v>1185</v>
      </c>
      <c r="B315" s="55" t="n">
        <v>45931</v>
      </c>
      <c r="C315" s="50" t="n">
        <f aca="false">IF(S315="","",IFERROR(IF(INDEX('Ledger Codes'!$C$6:$C$205,MATCH(S315,'Ledger Codes'!$B$6:$B$205,0))="","",INDEX('Ledger Codes'!$C$6:$C$205,MATCH(S315,'Ledger Codes'!$B$6:$B$205,0))),""))</f>
        <v>10049</v>
      </c>
      <c r="D315" s="50" t="s">
        <v>199</v>
      </c>
      <c r="E315" s="50" t="s">
        <v>1186</v>
      </c>
      <c r="F315" s="50" t="s">
        <v>1187</v>
      </c>
      <c r="G315" s="52" t="n">
        <v>0</v>
      </c>
      <c r="H315" s="52" t="n">
        <v>360</v>
      </c>
      <c r="I315" s="52" t="n">
        <f aca="false">IF(AND(G315="",H315=""),"",N(G315)-N(H315))</f>
        <v>-360</v>
      </c>
      <c r="J315" s="52" t="n">
        <f aca="false">IF(I315="","",ABS(I315))</f>
        <v>360</v>
      </c>
      <c r="K315" s="56" t="n">
        <f aca="false">IF(S315="","",0)</f>
        <v>0</v>
      </c>
      <c r="L315" s="56" t="n">
        <f aca="false">IF(J315="","",IF(AND(J315&gt;'Revenue Testing'!$E$9,K315=0),1,0))</f>
        <v>0</v>
      </c>
      <c r="M315" s="57" t="n">
        <v>0.771731857096</v>
      </c>
      <c r="N315" s="56" t="str">
        <f aca="false">IF(OR(A315="",I315=""),"",IF(COUNTIFS($A$2:$A$4500,A315,$D$2:$D$4500,D315,$I$2:$I$4500,I315)&gt;1,"Possible duplicate",""))</f>
        <v/>
      </c>
      <c r="O315" s="56" t="n">
        <f aca="false">IF(J315="","",IF(AND(L315=0,K315=0),1,0))</f>
        <v>1</v>
      </c>
      <c r="P315" s="56" t="str">
        <f aca="false">IF(L315=1,J315+ROW()/10^7,"")</f>
        <v/>
      </c>
      <c r="Q315" s="57" t="n">
        <f aca="false">IF(O315=1,M315,"")</f>
        <v>0.771731857096</v>
      </c>
      <c r="R315" s="56" t="str">
        <f aca="false">IF(K315=1,ROW(),"")</f>
        <v/>
      </c>
      <c r="S315" s="56" t="str">
        <f aca="false">IF(D315="","",TRIM(D315))</f>
        <v>CONTAINER GATE PASS FEE- INC</v>
      </c>
    </row>
    <row r="316" customFormat="false" ht="15" hidden="false" customHeight="false" outlineLevel="0" collapsed="false">
      <c r="A316" s="50" t="s">
        <v>1188</v>
      </c>
      <c r="B316" s="55" t="n">
        <v>45931</v>
      </c>
      <c r="C316" s="50" t="n">
        <f aca="false">IF(S316="","",IFERROR(IF(INDEX('Ledger Codes'!$C$6:$C$205,MATCH(S316,'Ledger Codes'!$B$6:$B$205,0))="","",INDEX('Ledger Codes'!$C$6:$C$205,MATCH(S316,'Ledger Codes'!$B$6:$B$205,0))),""))</f>
        <v>10049</v>
      </c>
      <c r="D316" s="50" t="s">
        <v>199</v>
      </c>
      <c r="E316" s="50" t="s">
        <v>1189</v>
      </c>
      <c r="F316" s="50" t="s">
        <v>1190</v>
      </c>
      <c r="G316" s="52" t="n">
        <v>0</v>
      </c>
      <c r="H316" s="52" t="n">
        <v>480</v>
      </c>
      <c r="I316" s="52" t="n">
        <f aca="false">IF(AND(G316="",H316=""),"",N(G316)-N(H316))</f>
        <v>-480</v>
      </c>
      <c r="J316" s="52" t="n">
        <f aca="false">IF(I316="","",ABS(I316))</f>
        <v>480</v>
      </c>
      <c r="K316" s="56" t="n">
        <f aca="false">IF(S316="","",0)</f>
        <v>0</v>
      </c>
      <c r="L316" s="56" t="n">
        <f aca="false">IF(J316="","",IF(AND(J316&gt;'Revenue Testing'!$E$9,K316=0),1,0))</f>
        <v>0</v>
      </c>
      <c r="M316" s="57" t="n">
        <v>0.231634963188</v>
      </c>
      <c r="N316" s="56" t="str">
        <f aca="false">IF(OR(A316="",I316=""),"",IF(COUNTIFS($A$2:$A$4500,A316,$D$2:$D$4500,D316,$I$2:$I$4500,I316)&gt;1,"Possible duplicate",""))</f>
        <v/>
      </c>
      <c r="O316" s="56" t="n">
        <f aca="false">IF(J316="","",IF(AND(L316=0,K316=0),1,0))</f>
        <v>1</v>
      </c>
      <c r="P316" s="56" t="str">
        <f aca="false">IF(L316=1,J316+ROW()/10^7,"")</f>
        <v/>
      </c>
      <c r="Q316" s="57" t="n">
        <f aca="false">IF(O316=1,M316,"")</f>
        <v>0.231634963188</v>
      </c>
      <c r="R316" s="56" t="str">
        <f aca="false">IF(K316=1,ROW(),"")</f>
        <v/>
      </c>
      <c r="S316" s="56" t="str">
        <f aca="false">IF(D316="","",TRIM(D316))</f>
        <v>CONTAINER GATE PASS FEE- INC</v>
      </c>
    </row>
    <row r="317" customFormat="false" ht="15" hidden="false" customHeight="false" outlineLevel="0" collapsed="false">
      <c r="A317" s="50" t="s">
        <v>1191</v>
      </c>
      <c r="B317" s="55" t="n">
        <v>45931</v>
      </c>
      <c r="C317" s="50" t="n">
        <f aca="false">IF(S317="","",IFERROR(IF(INDEX('Ledger Codes'!$C$6:$C$205,MATCH(S317,'Ledger Codes'!$B$6:$B$205,0))="","",INDEX('Ledger Codes'!$C$6:$C$205,MATCH(S317,'Ledger Codes'!$B$6:$B$205,0))),""))</f>
        <v>10049</v>
      </c>
      <c r="D317" s="50" t="s">
        <v>199</v>
      </c>
      <c r="E317" s="50" t="s">
        <v>1192</v>
      </c>
      <c r="F317" s="50" t="s">
        <v>1193</v>
      </c>
      <c r="G317" s="52" t="n">
        <v>0</v>
      </c>
      <c r="H317" s="52" t="n">
        <v>120</v>
      </c>
      <c r="I317" s="52" t="n">
        <f aca="false">IF(AND(G317="",H317=""),"",N(G317)-N(H317))</f>
        <v>-120</v>
      </c>
      <c r="J317" s="52" t="n">
        <f aca="false">IF(I317="","",ABS(I317))</f>
        <v>120</v>
      </c>
      <c r="K317" s="56" t="n">
        <f aca="false">IF(S317="","",0)</f>
        <v>0</v>
      </c>
      <c r="L317" s="56" t="n">
        <f aca="false">IF(J317="","",IF(AND(J317&gt;'Revenue Testing'!$E$9,K317=0),1,0))</f>
        <v>0</v>
      </c>
      <c r="M317" s="57" t="n">
        <v>0.018386777854</v>
      </c>
      <c r="N317" s="56" t="str">
        <f aca="false">IF(OR(A317="",I317=""),"",IF(COUNTIFS($A$2:$A$4500,A317,$D$2:$D$4500,D317,$I$2:$I$4500,I317)&gt;1,"Possible duplicate",""))</f>
        <v/>
      </c>
      <c r="O317" s="56" t="n">
        <f aca="false">IF(J317="","",IF(AND(L317=0,K317=0),1,0))</f>
        <v>1</v>
      </c>
      <c r="P317" s="56" t="str">
        <f aca="false">IF(L317=1,J317+ROW()/10^7,"")</f>
        <v/>
      </c>
      <c r="Q317" s="57" t="n">
        <f aca="false">IF(O317=1,M317,"")</f>
        <v>0.018386777854</v>
      </c>
      <c r="R317" s="56" t="str">
        <f aca="false">IF(K317=1,ROW(),"")</f>
        <v/>
      </c>
      <c r="S317" s="56" t="str">
        <f aca="false">IF(D317="","",TRIM(D317))</f>
        <v>CONTAINER GATE PASS FEE- INC</v>
      </c>
    </row>
    <row r="318" customFormat="false" ht="15" hidden="false" customHeight="false" outlineLevel="0" collapsed="false">
      <c r="A318" s="50" t="s">
        <v>1194</v>
      </c>
      <c r="B318" s="55" t="n">
        <v>45932</v>
      </c>
      <c r="C318" s="50" t="n">
        <f aca="false">IF(S318="","",IFERROR(IF(INDEX('Ledger Codes'!$C$6:$C$205,MATCH(S318,'Ledger Codes'!$B$6:$B$205,0))="","",INDEX('Ledger Codes'!$C$6:$C$205,MATCH(S318,'Ledger Codes'!$B$6:$B$205,0))),""))</f>
        <v>10049</v>
      </c>
      <c r="D318" s="50" t="s">
        <v>199</v>
      </c>
      <c r="E318" s="50" t="s">
        <v>1195</v>
      </c>
      <c r="F318" s="50" t="s">
        <v>1196</v>
      </c>
      <c r="G318" s="52" t="n">
        <v>0</v>
      </c>
      <c r="H318" s="52" t="n">
        <v>120</v>
      </c>
      <c r="I318" s="52" t="n">
        <f aca="false">IF(AND(G318="",H318=""),"",N(G318)-N(H318))</f>
        <v>-120</v>
      </c>
      <c r="J318" s="52" t="n">
        <f aca="false">IF(I318="","",ABS(I318))</f>
        <v>120</v>
      </c>
      <c r="K318" s="56" t="n">
        <f aca="false">IF(S318="","",0)</f>
        <v>0</v>
      </c>
      <c r="L318" s="56" t="n">
        <f aca="false">IF(J318="","",IF(AND(J318&gt;'Revenue Testing'!$E$9,K318=0),1,0))</f>
        <v>0</v>
      </c>
      <c r="M318" s="57" t="n">
        <v>0.485630728734</v>
      </c>
      <c r="N318" s="56" t="str">
        <f aca="false">IF(OR(A318="",I318=""),"",IF(COUNTIFS($A$2:$A$4500,A318,$D$2:$D$4500,D318,$I$2:$I$4500,I318)&gt;1,"Possible duplicate",""))</f>
        <v/>
      </c>
      <c r="O318" s="56" t="n">
        <f aca="false">IF(J318="","",IF(AND(L318=0,K318=0),1,0))</f>
        <v>1</v>
      </c>
      <c r="P318" s="56" t="str">
        <f aca="false">IF(L318=1,J318+ROW()/10^7,"")</f>
        <v/>
      </c>
      <c r="Q318" s="57" t="n">
        <f aca="false">IF(O318=1,M318,"")</f>
        <v>0.485630728734</v>
      </c>
      <c r="R318" s="56" t="str">
        <f aca="false">IF(K318=1,ROW(),"")</f>
        <v/>
      </c>
      <c r="S318" s="56" t="str">
        <f aca="false">IF(D318="","",TRIM(D318))</f>
        <v>CONTAINER GATE PASS FEE- INC</v>
      </c>
    </row>
    <row r="319" customFormat="false" ht="15" hidden="false" customHeight="false" outlineLevel="0" collapsed="false">
      <c r="A319" s="50" t="s">
        <v>1194</v>
      </c>
      <c r="B319" s="55" t="n">
        <v>45932</v>
      </c>
      <c r="C319" s="50" t="n">
        <f aca="false">IF(S319="","",IFERROR(IF(INDEX('Ledger Codes'!$C$6:$C$205,MATCH(S319,'Ledger Codes'!$B$6:$B$205,0))="","",INDEX('Ledger Codes'!$C$6:$C$205,MATCH(S319,'Ledger Codes'!$B$6:$B$205,0))),""))</f>
        <v>10049</v>
      </c>
      <c r="D319" s="50" t="s">
        <v>199</v>
      </c>
      <c r="E319" s="50" t="s">
        <v>1195</v>
      </c>
      <c r="F319" s="50" t="s">
        <v>1196</v>
      </c>
      <c r="G319" s="52" t="n">
        <v>0</v>
      </c>
      <c r="H319" s="52" t="n">
        <v>480</v>
      </c>
      <c r="I319" s="52" t="n">
        <f aca="false">IF(AND(G319="",H319=""),"",N(G319)-N(H319))</f>
        <v>-480</v>
      </c>
      <c r="J319" s="52" t="n">
        <f aca="false">IF(I319="","",ABS(I319))</f>
        <v>480</v>
      </c>
      <c r="K319" s="56" t="n">
        <f aca="false">IF(S319="","",0)</f>
        <v>0</v>
      </c>
      <c r="L319" s="56" t="n">
        <f aca="false">IF(J319="","",IF(AND(J319&gt;'Revenue Testing'!$E$9,K319=0),1,0))</f>
        <v>0</v>
      </c>
      <c r="M319" s="57" t="n">
        <v>0.289799554321</v>
      </c>
      <c r="N319" s="56" t="str">
        <f aca="false">IF(OR(A319="",I319=""),"",IF(COUNTIFS($A$2:$A$4500,A319,$D$2:$D$4500,D319,$I$2:$I$4500,I319)&gt;1,"Possible duplicate",""))</f>
        <v/>
      </c>
      <c r="O319" s="56" t="n">
        <f aca="false">IF(J319="","",IF(AND(L319=0,K319=0),1,0))</f>
        <v>1</v>
      </c>
      <c r="P319" s="56" t="str">
        <f aca="false">IF(L319=1,J319+ROW()/10^7,"")</f>
        <v/>
      </c>
      <c r="Q319" s="57" t="n">
        <f aca="false">IF(O319=1,M319,"")</f>
        <v>0.289799554321</v>
      </c>
      <c r="R319" s="56" t="str">
        <f aca="false">IF(K319=1,ROW(),"")</f>
        <v/>
      </c>
      <c r="S319" s="56" t="str">
        <f aca="false">IF(D319="","",TRIM(D319))</f>
        <v>CONTAINER GATE PASS FEE- INC</v>
      </c>
    </row>
    <row r="320" customFormat="false" ht="15" hidden="false" customHeight="false" outlineLevel="0" collapsed="false">
      <c r="A320" s="50" t="s">
        <v>1197</v>
      </c>
      <c r="B320" s="55" t="n">
        <v>45944</v>
      </c>
      <c r="C320" s="50" t="n">
        <f aca="false">IF(S320="","",IFERROR(IF(INDEX('Ledger Codes'!$C$6:$C$205,MATCH(S320,'Ledger Codes'!$B$6:$B$205,0))="","",INDEX('Ledger Codes'!$C$6:$C$205,MATCH(S320,'Ledger Codes'!$B$6:$B$205,0))),""))</f>
        <v>10049</v>
      </c>
      <c r="D320" s="50" t="s">
        <v>199</v>
      </c>
      <c r="E320" s="50" t="s">
        <v>1198</v>
      </c>
      <c r="F320" s="50" t="s">
        <v>1199</v>
      </c>
      <c r="G320" s="52" t="n">
        <v>0</v>
      </c>
      <c r="H320" s="52" t="n">
        <v>120</v>
      </c>
      <c r="I320" s="52" t="n">
        <f aca="false">IF(AND(G320="",H320=""),"",N(G320)-N(H320))</f>
        <v>-120</v>
      </c>
      <c r="J320" s="52" t="n">
        <f aca="false">IF(I320="","",ABS(I320))</f>
        <v>120</v>
      </c>
      <c r="K320" s="56" t="n">
        <f aca="false">IF(S320="","",0)</f>
        <v>0</v>
      </c>
      <c r="L320" s="56" t="n">
        <f aca="false">IF(J320="","",IF(AND(J320&gt;'Revenue Testing'!$E$9,K320=0),1,0))</f>
        <v>0</v>
      </c>
      <c r="M320" s="57" t="n">
        <v>0.999204983017</v>
      </c>
      <c r="N320" s="56" t="str">
        <f aca="false">IF(OR(A320="",I320=""),"",IF(COUNTIFS($A$2:$A$4500,A320,$D$2:$D$4500,D320,$I$2:$I$4500,I320)&gt;1,"Possible duplicate",""))</f>
        <v/>
      </c>
      <c r="O320" s="56" t="n">
        <f aca="false">IF(J320="","",IF(AND(L320=0,K320=0),1,0))</f>
        <v>1</v>
      </c>
      <c r="P320" s="56" t="str">
        <f aca="false">IF(L320=1,J320+ROW()/10^7,"")</f>
        <v/>
      </c>
      <c r="Q320" s="57" t="n">
        <f aca="false">IF(O320=1,M320,"")</f>
        <v>0.999204983017</v>
      </c>
      <c r="R320" s="56" t="str">
        <f aca="false">IF(K320=1,ROW(),"")</f>
        <v/>
      </c>
      <c r="S320" s="56" t="str">
        <f aca="false">IF(D320="","",TRIM(D320))</f>
        <v>CONTAINER GATE PASS FEE- INC</v>
      </c>
    </row>
    <row r="321" customFormat="false" ht="15" hidden="false" customHeight="false" outlineLevel="0" collapsed="false">
      <c r="A321" s="50" t="s">
        <v>1200</v>
      </c>
      <c r="B321" s="55" t="n">
        <v>45944</v>
      </c>
      <c r="C321" s="50" t="n">
        <f aca="false">IF(S321="","",IFERROR(IF(INDEX('Ledger Codes'!$C$6:$C$205,MATCH(S321,'Ledger Codes'!$B$6:$B$205,0))="","",INDEX('Ledger Codes'!$C$6:$C$205,MATCH(S321,'Ledger Codes'!$B$6:$B$205,0))),""))</f>
        <v>10049</v>
      </c>
      <c r="D321" s="50" t="s">
        <v>199</v>
      </c>
      <c r="E321" s="50" t="s">
        <v>1201</v>
      </c>
      <c r="F321" s="50" t="s">
        <v>1202</v>
      </c>
      <c r="G321" s="52" t="n">
        <v>0</v>
      </c>
      <c r="H321" s="52" t="n">
        <v>120</v>
      </c>
      <c r="I321" s="52" t="n">
        <f aca="false">IF(AND(G321="",H321=""),"",N(G321)-N(H321))</f>
        <v>-120</v>
      </c>
      <c r="J321" s="52" t="n">
        <f aca="false">IF(I321="","",ABS(I321))</f>
        <v>120</v>
      </c>
      <c r="K321" s="56" t="n">
        <f aca="false">IF(S321="","",0)</f>
        <v>0</v>
      </c>
      <c r="L321" s="56" t="n">
        <f aca="false">IF(J321="","",IF(AND(J321&gt;'Revenue Testing'!$E$9,K321=0),1,0))</f>
        <v>0</v>
      </c>
      <c r="M321" s="57" t="n">
        <v>0.654720937065</v>
      </c>
      <c r="N321" s="56" t="str">
        <f aca="false">IF(OR(A321="",I321=""),"",IF(COUNTIFS($A$2:$A$4500,A321,$D$2:$D$4500,D321,$I$2:$I$4500,I321)&gt;1,"Possible duplicate",""))</f>
        <v/>
      </c>
      <c r="O321" s="56" t="n">
        <f aca="false">IF(J321="","",IF(AND(L321=0,K321=0),1,0))</f>
        <v>1</v>
      </c>
      <c r="P321" s="56" t="str">
        <f aca="false">IF(L321=1,J321+ROW()/10^7,"")</f>
        <v/>
      </c>
      <c r="Q321" s="57" t="n">
        <f aca="false">IF(O321=1,M321,"")</f>
        <v>0.654720937065</v>
      </c>
      <c r="R321" s="56" t="str">
        <f aca="false">IF(K321=1,ROW(),"")</f>
        <v/>
      </c>
      <c r="S321" s="56" t="str">
        <f aca="false">IF(D321="","",TRIM(D321))</f>
        <v>CONTAINER GATE PASS FEE- INC</v>
      </c>
    </row>
    <row r="322" customFormat="false" ht="15" hidden="false" customHeight="false" outlineLevel="0" collapsed="false">
      <c r="A322" s="50" t="s">
        <v>1203</v>
      </c>
      <c r="B322" s="55" t="n">
        <v>45945</v>
      </c>
      <c r="C322" s="50" t="n">
        <f aca="false">IF(S322="","",IFERROR(IF(INDEX('Ledger Codes'!$C$6:$C$205,MATCH(S322,'Ledger Codes'!$B$6:$B$205,0))="","",INDEX('Ledger Codes'!$C$6:$C$205,MATCH(S322,'Ledger Codes'!$B$6:$B$205,0))),""))</f>
        <v>10049</v>
      </c>
      <c r="D322" s="50" t="s">
        <v>199</v>
      </c>
      <c r="E322" s="50" t="s">
        <v>1204</v>
      </c>
      <c r="F322" s="50" t="s">
        <v>509</v>
      </c>
      <c r="G322" s="52" t="n">
        <v>0</v>
      </c>
      <c r="H322" s="52" t="n">
        <v>360</v>
      </c>
      <c r="I322" s="52" t="n">
        <f aca="false">IF(AND(G322="",H322=""),"",N(G322)-N(H322))</f>
        <v>-360</v>
      </c>
      <c r="J322" s="52" t="n">
        <f aca="false">IF(I322="","",ABS(I322))</f>
        <v>360</v>
      </c>
      <c r="K322" s="56" t="n">
        <f aca="false">IF(S322="","",0)</f>
        <v>0</v>
      </c>
      <c r="L322" s="56" t="n">
        <f aca="false">IF(J322="","",IF(AND(J322&gt;'Revenue Testing'!$E$9,K322=0),1,0))</f>
        <v>0</v>
      </c>
      <c r="M322" s="57" t="n">
        <v>0.024321370047</v>
      </c>
      <c r="N322" s="56" t="str">
        <f aca="false">IF(OR(A322="",I322=""),"",IF(COUNTIFS($A$2:$A$4500,A322,$D$2:$D$4500,D322,$I$2:$I$4500,I322)&gt;1,"Possible duplicate",""))</f>
        <v/>
      </c>
      <c r="O322" s="56" t="n">
        <f aca="false">IF(J322="","",IF(AND(L322=0,K322=0),1,0))</f>
        <v>1</v>
      </c>
      <c r="P322" s="56" t="str">
        <f aca="false">IF(L322=1,J322+ROW()/10^7,"")</f>
        <v/>
      </c>
      <c r="Q322" s="57" t="n">
        <f aca="false">IF(O322=1,M322,"")</f>
        <v>0.024321370047</v>
      </c>
      <c r="R322" s="56" t="str">
        <f aca="false">IF(K322=1,ROW(),"")</f>
        <v/>
      </c>
      <c r="S322" s="56" t="str">
        <f aca="false">IF(D322="","",TRIM(D322))</f>
        <v>CONTAINER GATE PASS FEE- INC</v>
      </c>
    </row>
    <row r="323" customFormat="false" ht="15" hidden="false" customHeight="false" outlineLevel="0" collapsed="false">
      <c r="A323" s="50" t="s">
        <v>1205</v>
      </c>
      <c r="B323" s="55" t="n">
        <v>45945</v>
      </c>
      <c r="C323" s="50" t="n">
        <f aca="false">IF(S323="","",IFERROR(IF(INDEX('Ledger Codes'!$C$6:$C$205,MATCH(S323,'Ledger Codes'!$B$6:$B$205,0))="","",INDEX('Ledger Codes'!$C$6:$C$205,MATCH(S323,'Ledger Codes'!$B$6:$B$205,0))),""))</f>
        <v>10049</v>
      </c>
      <c r="D323" s="50" t="s">
        <v>199</v>
      </c>
      <c r="E323" s="50" t="s">
        <v>1206</v>
      </c>
      <c r="F323" s="50" t="s">
        <v>1207</v>
      </c>
      <c r="G323" s="52" t="n">
        <v>0</v>
      </c>
      <c r="H323" s="52" t="n">
        <v>120</v>
      </c>
      <c r="I323" s="52" t="n">
        <f aca="false">IF(AND(G323="",H323=""),"",N(G323)-N(H323))</f>
        <v>-120</v>
      </c>
      <c r="J323" s="52" t="n">
        <f aca="false">IF(I323="","",ABS(I323))</f>
        <v>120</v>
      </c>
      <c r="K323" s="56" t="n">
        <f aca="false">IF(S323="","",0)</f>
        <v>0</v>
      </c>
      <c r="L323" s="56" t="n">
        <f aca="false">IF(J323="","",IF(AND(J323&gt;'Revenue Testing'!$E$9,K323=0),1,0))</f>
        <v>0</v>
      </c>
      <c r="M323" s="57" t="n">
        <v>0.334213308342</v>
      </c>
      <c r="N323" s="56" t="str">
        <f aca="false">IF(OR(A323="",I323=""),"",IF(COUNTIFS($A$2:$A$4500,A323,$D$2:$D$4500,D323,$I$2:$I$4500,I323)&gt;1,"Possible duplicate",""))</f>
        <v/>
      </c>
      <c r="O323" s="56" t="n">
        <f aca="false">IF(J323="","",IF(AND(L323=0,K323=0),1,0))</f>
        <v>1</v>
      </c>
      <c r="P323" s="56" t="str">
        <f aca="false">IF(L323=1,J323+ROW()/10^7,"")</f>
        <v/>
      </c>
      <c r="Q323" s="57" t="n">
        <f aca="false">IF(O323=1,M323,"")</f>
        <v>0.334213308342</v>
      </c>
      <c r="R323" s="56" t="str">
        <f aca="false">IF(K323=1,ROW(),"")</f>
        <v/>
      </c>
      <c r="S323" s="56" t="str">
        <f aca="false">IF(D323="","",TRIM(D323))</f>
        <v>CONTAINER GATE PASS FEE- INC</v>
      </c>
    </row>
    <row r="324" customFormat="false" ht="15" hidden="false" customHeight="false" outlineLevel="0" collapsed="false">
      <c r="A324" s="50" t="s">
        <v>1208</v>
      </c>
      <c r="B324" s="55" t="n">
        <v>45945</v>
      </c>
      <c r="C324" s="50" t="n">
        <f aca="false">IF(S324="","",IFERROR(IF(INDEX('Ledger Codes'!$C$6:$C$205,MATCH(S324,'Ledger Codes'!$B$6:$B$205,0))="","",INDEX('Ledger Codes'!$C$6:$C$205,MATCH(S324,'Ledger Codes'!$B$6:$B$205,0))),""))</f>
        <v>10049</v>
      </c>
      <c r="D324" s="50" t="s">
        <v>199</v>
      </c>
      <c r="E324" s="50" t="s">
        <v>1209</v>
      </c>
      <c r="F324" s="50" t="s">
        <v>1210</v>
      </c>
      <c r="G324" s="52" t="n">
        <v>0</v>
      </c>
      <c r="H324" s="52" t="n">
        <v>120</v>
      </c>
      <c r="I324" s="52" t="n">
        <f aca="false">IF(AND(G324="",H324=""),"",N(G324)-N(H324))</f>
        <v>-120</v>
      </c>
      <c r="J324" s="52" t="n">
        <f aca="false">IF(I324="","",ABS(I324))</f>
        <v>120</v>
      </c>
      <c r="K324" s="56" t="n">
        <f aca="false">IF(S324="","",0)</f>
        <v>0</v>
      </c>
      <c r="L324" s="56" t="n">
        <f aca="false">IF(J324="","",IF(AND(J324&gt;'Revenue Testing'!$E$9,K324=0),1,0))</f>
        <v>0</v>
      </c>
      <c r="M324" s="57" t="n">
        <v>0.706726289734</v>
      </c>
      <c r="N324" s="56" t="str">
        <f aca="false">IF(OR(A324="",I324=""),"",IF(COUNTIFS($A$2:$A$4500,A324,$D$2:$D$4500,D324,$I$2:$I$4500,I324)&gt;1,"Possible duplicate",""))</f>
        <v/>
      </c>
      <c r="O324" s="56" t="n">
        <f aca="false">IF(J324="","",IF(AND(L324=0,K324=0),1,0))</f>
        <v>1</v>
      </c>
      <c r="P324" s="56" t="str">
        <f aca="false">IF(L324=1,J324+ROW()/10^7,"")</f>
        <v/>
      </c>
      <c r="Q324" s="57" t="n">
        <f aca="false">IF(O324=1,M324,"")</f>
        <v>0.706726289734</v>
      </c>
      <c r="R324" s="56" t="str">
        <f aca="false">IF(K324=1,ROW(),"")</f>
        <v/>
      </c>
      <c r="S324" s="56" t="str">
        <f aca="false">IF(D324="","",TRIM(D324))</f>
        <v>CONTAINER GATE PASS FEE- INC</v>
      </c>
    </row>
    <row r="325" customFormat="false" ht="15" hidden="false" customHeight="false" outlineLevel="0" collapsed="false">
      <c r="A325" s="50" t="s">
        <v>1211</v>
      </c>
      <c r="B325" s="55" t="n">
        <v>45945</v>
      </c>
      <c r="C325" s="50" t="n">
        <f aca="false">IF(S325="","",IFERROR(IF(INDEX('Ledger Codes'!$C$6:$C$205,MATCH(S325,'Ledger Codes'!$B$6:$B$205,0))="","",INDEX('Ledger Codes'!$C$6:$C$205,MATCH(S325,'Ledger Codes'!$B$6:$B$205,0))),""))</f>
        <v>10049</v>
      </c>
      <c r="D325" s="50" t="s">
        <v>199</v>
      </c>
      <c r="E325" s="50" t="s">
        <v>1212</v>
      </c>
      <c r="F325" s="50" t="s">
        <v>1213</v>
      </c>
      <c r="G325" s="52" t="n">
        <v>0</v>
      </c>
      <c r="H325" s="52" t="n">
        <v>360</v>
      </c>
      <c r="I325" s="52" t="n">
        <f aca="false">IF(AND(G325="",H325=""),"",N(G325)-N(H325))</f>
        <v>-360</v>
      </c>
      <c r="J325" s="52" t="n">
        <f aca="false">IF(I325="","",ABS(I325))</f>
        <v>360</v>
      </c>
      <c r="K325" s="56" t="n">
        <f aca="false">IF(S325="","",0)</f>
        <v>0</v>
      </c>
      <c r="L325" s="56" t="n">
        <f aca="false">IF(J325="","",IF(AND(J325&gt;'Revenue Testing'!$E$9,K325=0),1,0))</f>
        <v>0</v>
      </c>
      <c r="M325" s="57" t="n">
        <v>0.472602802296</v>
      </c>
      <c r="N325" s="56" t="str">
        <f aca="false">IF(OR(A325="",I325=""),"",IF(COUNTIFS($A$2:$A$4500,A325,$D$2:$D$4500,D325,$I$2:$I$4500,I325)&gt;1,"Possible duplicate",""))</f>
        <v/>
      </c>
      <c r="O325" s="56" t="n">
        <f aca="false">IF(J325="","",IF(AND(L325=0,K325=0),1,0))</f>
        <v>1</v>
      </c>
      <c r="P325" s="56" t="str">
        <f aca="false">IF(L325=1,J325+ROW()/10^7,"")</f>
        <v/>
      </c>
      <c r="Q325" s="57" t="n">
        <f aca="false">IF(O325=1,M325,"")</f>
        <v>0.472602802296</v>
      </c>
      <c r="R325" s="56" t="str">
        <f aca="false">IF(K325=1,ROW(),"")</f>
        <v/>
      </c>
      <c r="S325" s="56" t="str">
        <f aca="false">IF(D325="","",TRIM(D325))</f>
        <v>CONTAINER GATE PASS FEE- INC</v>
      </c>
    </row>
    <row r="326" customFormat="false" ht="15" hidden="false" customHeight="false" outlineLevel="0" collapsed="false">
      <c r="A326" s="50" t="s">
        <v>1214</v>
      </c>
      <c r="B326" s="55" t="n">
        <v>45945</v>
      </c>
      <c r="C326" s="50" t="n">
        <f aca="false">IF(S326="","",IFERROR(IF(INDEX('Ledger Codes'!$C$6:$C$205,MATCH(S326,'Ledger Codes'!$B$6:$B$205,0))="","",INDEX('Ledger Codes'!$C$6:$C$205,MATCH(S326,'Ledger Codes'!$B$6:$B$205,0))),""))</f>
        <v>10049</v>
      </c>
      <c r="D326" s="50" t="s">
        <v>199</v>
      </c>
      <c r="E326" s="50" t="s">
        <v>1215</v>
      </c>
      <c r="F326" s="50" t="s">
        <v>1216</v>
      </c>
      <c r="G326" s="52" t="n">
        <v>0</v>
      </c>
      <c r="H326" s="52" t="n">
        <v>360</v>
      </c>
      <c r="I326" s="52" t="n">
        <f aca="false">IF(AND(G326="",H326=""),"",N(G326)-N(H326))</f>
        <v>-360</v>
      </c>
      <c r="J326" s="52" t="n">
        <f aca="false">IF(I326="","",ABS(I326))</f>
        <v>360</v>
      </c>
      <c r="K326" s="56" t="n">
        <f aca="false">IF(S326="","",0)</f>
        <v>0</v>
      </c>
      <c r="L326" s="56" t="n">
        <f aca="false">IF(J326="","",IF(AND(J326&gt;'Revenue Testing'!$E$9,K326=0),1,0))</f>
        <v>0</v>
      </c>
      <c r="M326" s="57" t="n">
        <v>0.248632452001</v>
      </c>
      <c r="N326" s="56" t="str">
        <f aca="false">IF(OR(A326="",I326=""),"",IF(COUNTIFS($A$2:$A$4500,A326,$D$2:$D$4500,D326,$I$2:$I$4500,I326)&gt;1,"Possible duplicate",""))</f>
        <v/>
      </c>
      <c r="O326" s="56" t="n">
        <f aca="false">IF(J326="","",IF(AND(L326=0,K326=0),1,0))</f>
        <v>1</v>
      </c>
      <c r="P326" s="56" t="str">
        <f aca="false">IF(L326=1,J326+ROW()/10^7,"")</f>
        <v/>
      </c>
      <c r="Q326" s="57" t="n">
        <f aca="false">IF(O326=1,M326,"")</f>
        <v>0.248632452001</v>
      </c>
      <c r="R326" s="56" t="str">
        <f aca="false">IF(K326=1,ROW(),"")</f>
        <v/>
      </c>
      <c r="S326" s="56" t="str">
        <f aca="false">IF(D326="","",TRIM(D326))</f>
        <v>CONTAINER GATE PASS FEE- INC</v>
      </c>
    </row>
    <row r="327" customFormat="false" ht="15" hidden="false" customHeight="false" outlineLevel="0" collapsed="false">
      <c r="A327" s="50" t="s">
        <v>1217</v>
      </c>
      <c r="B327" s="55" t="n">
        <v>45945</v>
      </c>
      <c r="C327" s="50" t="n">
        <f aca="false">IF(S327="","",IFERROR(IF(INDEX('Ledger Codes'!$C$6:$C$205,MATCH(S327,'Ledger Codes'!$B$6:$B$205,0))="","",INDEX('Ledger Codes'!$C$6:$C$205,MATCH(S327,'Ledger Codes'!$B$6:$B$205,0))),""))</f>
        <v>10049</v>
      </c>
      <c r="D327" s="50" t="s">
        <v>199</v>
      </c>
      <c r="E327" s="50" t="s">
        <v>1218</v>
      </c>
      <c r="F327" s="50" t="s">
        <v>1219</v>
      </c>
      <c r="G327" s="52" t="n">
        <v>0</v>
      </c>
      <c r="H327" s="52" t="n">
        <v>480</v>
      </c>
      <c r="I327" s="52" t="n">
        <f aca="false">IF(AND(G327="",H327=""),"",N(G327)-N(H327))</f>
        <v>-480</v>
      </c>
      <c r="J327" s="52" t="n">
        <f aca="false">IF(I327="","",ABS(I327))</f>
        <v>480</v>
      </c>
      <c r="K327" s="56" t="n">
        <f aca="false">IF(S327="","",0)</f>
        <v>0</v>
      </c>
      <c r="L327" s="56" t="n">
        <f aca="false">IF(J327="","",IF(AND(J327&gt;'Revenue Testing'!$E$9,K327=0),1,0))</f>
        <v>0</v>
      </c>
      <c r="M327" s="57" t="n">
        <v>0.532109465622</v>
      </c>
      <c r="N327" s="56" t="str">
        <f aca="false">IF(OR(A327="",I327=""),"",IF(COUNTIFS($A$2:$A$4500,A327,$D$2:$D$4500,D327,$I$2:$I$4500,I327)&gt;1,"Possible duplicate",""))</f>
        <v/>
      </c>
      <c r="O327" s="56" t="n">
        <f aca="false">IF(J327="","",IF(AND(L327=0,K327=0),1,0))</f>
        <v>1</v>
      </c>
      <c r="P327" s="56" t="str">
        <f aca="false">IF(L327=1,J327+ROW()/10^7,"")</f>
        <v/>
      </c>
      <c r="Q327" s="57" t="n">
        <f aca="false">IF(O327=1,M327,"")</f>
        <v>0.532109465622</v>
      </c>
      <c r="R327" s="56" t="str">
        <f aca="false">IF(K327=1,ROW(),"")</f>
        <v/>
      </c>
      <c r="S327" s="56" t="str">
        <f aca="false">IF(D327="","",TRIM(D327))</f>
        <v>CONTAINER GATE PASS FEE- INC</v>
      </c>
    </row>
    <row r="328" customFormat="false" ht="15" hidden="false" customHeight="false" outlineLevel="0" collapsed="false">
      <c r="A328" s="50" t="s">
        <v>1220</v>
      </c>
      <c r="B328" s="55" t="n">
        <v>45945</v>
      </c>
      <c r="C328" s="50" t="n">
        <f aca="false">IF(S328="","",IFERROR(IF(INDEX('Ledger Codes'!$C$6:$C$205,MATCH(S328,'Ledger Codes'!$B$6:$B$205,0))="","",INDEX('Ledger Codes'!$C$6:$C$205,MATCH(S328,'Ledger Codes'!$B$6:$B$205,0))),""))</f>
        <v>10049</v>
      </c>
      <c r="D328" s="50" t="s">
        <v>199</v>
      </c>
      <c r="E328" s="50" t="s">
        <v>1221</v>
      </c>
      <c r="F328" s="50" t="s">
        <v>506</v>
      </c>
      <c r="G328" s="52" t="n">
        <v>0</v>
      </c>
      <c r="H328" s="52" t="n">
        <v>720</v>
      </c>
      <c r="I328" s="52" t="n">
        <f aca="false">IF(AND(G328="",H328=""),"",N(G328)-N(H328))</f>
        <v>-720</v>
      </c>
      <c r="J328" s="52" t="n">
        <f aca="false">IF(I328="","",ABS(I328))</f>
        <v>720</v>
      </c>
      <c r="K328" s="56" t="n">
        <f aca="false">IF(S328="","",0)</f>
        <v>0</v>
      </c>
      <c r="L328" s="56" t="n">
        <f aca="false">IF(J328="","",IF(AND(J328&gt;'Revenue Testing'!$E$9,K328=0),1,0))</f>
        <v>0</v>
      </c>
      <c r="M328" s="57" t="n">
        <v>0.393982141595</v>
      </c>
      <c r="N328" s="56" t="str">
        <f aca="false">IF(OR(A328="",I328=""),"",IF(COUNTIFS($A$2:$A$4500,A328,$D$2:$D$4500,D328,$I$2:$I$4500,I328)&gt;1,"Possible duplicate",""))</f>
        <v/>
      </c>
      <c r="O328" s="56" t="n">
        <f aca="false">IF(J328="","",IF(AND(L328=0,K328=0),1,0))</f>
        <v>1</v>
      </c>
      <c r="P328" s="56" t="str">
        <f aca="false">IF(L328=1,J328+ROW()/10^7,"")</f>
        <v/>
      </c>
      <c r="Q328" s="57" t="n">
        <f aca="false">IF(O328=1,M328,"")</f>
        <v>0.393982141595</v>
      </c>
      <c r="R328" s="56" t="str">
        <f aca="false">IF(K328=1,ROW(),"")</f>
        <v/>
      </c>
      <c r="S328" s="56" t="str">
        <f aca="false">IF(D328="","",TRIM(D328))</f>
        <v>CONTAINER GATE PASS FEE- INC</v>
      </c>
    </row>
    <row r="329" customFormat="false" ht="15" hidden="false" customHeight="false" outlineLevel="0" collapsed="false">
      <c r="A329" s="50" t="s">
        <v>1222</v>
      </c>
      <c r="B329" s="55" t="n">
        <v>45948</v>
      </c>
      <c r="C329" s="50" t="n">
        <f aca="false">IF(S329="","",IFERROR(IF(INDEX('Ledger Codes'!$C$6:$C$205,MATCH(S329,'Ledger Codes'!$B$6:$B$205,0))="","",INDEX('Ledger Codes'!$C$6:$C$205,MATCH(S329,'Ledger Codes'!$B$6:$B$205,0))),""))</f>
        <v>10049</v>
      </c>
      <c r="D329" s="50" t="s">
        <v>199</v>
      </c>
      <c r="E329" s="50" t="s">
        <v>1223</v>
      </c>
      <c r="F329" s="50" t="s">
        <v>1224</v>
      </c>
      <c r="G329" s="52" t="n">
        <v>0</v>
      </c>
      <c r="H329" s="52" t="n">
        <v>120</v>
      </c>
      <c r="I329" s="52" t="n">
        <f aca="false">IF(AND(G329="",H329=""),"",N(G329)-N(H329))</f>
        <v>-120</v>
      </c>
      <c r="J329" s="52" t="n">
        <f aca="false">IF(I329="","",ABS(I329))</f>
        <v>120</v>
      </c>
      <c r="K329" s="56" t="n">
        <f aca="false">IF(S329="","",0)</f>
        <v>0</v>
      </c>
      <c r="L329" s="56" t="n">
        <f aca="false">IF(J329="","",IF(AND(J329&gt;'Revenue Testing'!$E$9,K329=0),1,0))</f>
        <v>0</v>
      </c>
      <c r="M329" s="57" t="n">
        <v>0.467402339242</v>
      </c>
      <c r="N329" s="56" t="str">
        <f aca="false">IF(OR(A329="",I329=""),"",IF(COUNTIFS($A$2:$A$4500,A329,$D$2:$D$4500,D329,$I$2:$I$4500,I329)&gt;1,"Possible duplicate",""))</f>
        <v/>
      </c>
      <c r="O329" s="56" t="n">
        <f aca="false">IF(J329="","",IF(AND(L329=0,K329=0),1,0))</f>
        <v>1</v>
      </c>
      <c r="P329" s="56" t="str">
        <f aca="false">IF(L329=1,J329+ROW()/10^7,"")</f>
        <v/>
      </c>
      <c r="Q329" s="57" t="n">
        <f aca="false">IF(O329=1,M329,"")</f>
        <v>0.467402339242</v>
      </c>
      <c r="R329" s="56" t="str">
        <f aca="false">IF(K329=1,ROW(),"")</f>
        <v/>
      </c>
      <c r="S329" s="56" t="str">
        <f aca="false">IF(D329="","",TRIM(D329))</f>
        <v>CONTAINER GATE PASS FEE- INC</v>
      </c>
    </row>
    <row r="330" customFormat="false" ht="15" hidden="false" customHeight="false" outlineLevel="0" collapsed="false">
      <c r="A330" s="50" t="s">
        <v>1225</v>
      </c>
      <c r="B330" s="55" t="n">
        <v>45948</v>
      </c>
      <c r="C330" s="50" t="n">
        <f aca="false">IF(S330="","",IFERROR(IF(INDEX('Ledger Codes'!$C$6:$C$205,MATCH(S330,'Ledger Codes'!$B$6:$B$205,0))="","",INDEX('Ledger Codes'!$C$6:$C$205,MATCH(S330,'Ledger Codes'!$B$6:$B$205,0))),""))</f>
        <v>10049</v>
      </c>
      <c r="D330" s="50" t="s">
        <v>199</v>
      </c>
      <c r="E330" s="50" t="s">
        <v>1226</v>
      </c>
      <c r="F330" s="50" t="s">
        <v>1227</v>
      </c>
      <c r="G330" s="52" t="n">
        <v>0</v>
      </c>
      <c r="H330" s="52" t="n">
        <v>120</v>
      </c>
      <c r="I330" s="52" t="n">
        <f aca="false">IF(AND(G330="",H330=""),"",N(G330)-N(H330))</f>
        <v>-120</v>
      </c>
      <c r="J330" s="52" t="n">
        <f aca="false">IF(I330="","",ABS(I330))</f>
        <v>120</v>
      </c>
      <c r="K330" s="56" t="n">
        <f aca="false">IF(S330="","",0)</f>
        <v>0</v>
      </c>
      <c r="L330" s="56" t="n">
        <f aca="false">IF(J330="","",IF(AND(J330&gt;'Revenue Testing'!$E$9,K330=0),1,0))</f>
        <v>0</v>
      </c>
      <c r="M330" s="57" t="n">
        <v>0.904951054141</v>
      </c>
      <c r="N330" s="56" t="str">
        <f aca="false">IF(OR(A330="",I330=""),"",IF(COUNTIFS($A$2:$A$4500,A330,$D$2:$D$4500,D330,$I$2:$I$4500,I330)&gt;1,"Possible duplicate",""))</f>
        <v/>
      </c>
      <c r="O330" s="56" t="n">
        <f aca="false">IF(J330="","",IF(AND(L330=0,K330=0),1,0))</f>
        <v>1</v>
      </c>
      <c r="P330" s="56" t="str">
        <f aca="false">IF(L330=1,J330+ROW()/10^7,"")</f>
        <v/>
      </c>
      <c r="Q330" s="57" t="n">
        <f aca="false">IF(O330=1,M330,"")</f>
        <v>0.904951054141</v>
      </c>
      <c r="R330" s="56" t="str">
        <f aca="false">IF(K330=1,ROW(),"")</f>
        <v/>
      </c>
      <c r="S330" s="56" t="str">
        <f aca="false">IF(D330="","",TRIM(D330))</f>
        <v>CONTAINER GATE PASS FEE- INC</v>
      </c>
    </row>
    <row r="331" customFormat="false" ht="15" hidden="false" customHeight="false" outlineLevel="0" collapsed="false">
      <c r="A331" s="50" t="s">
        <v>1228</v>
      </c>
      <c r="B331" s="55" t="n">
        <v>45949</v>
      </c>
      <c r="C331" s="50" t="n">
        <f aca="false">IF(S331="","",IFERROR(IF(INDEX('Ledger Codes'!$C$6:$C$205,MATCH(S331,'Ledger Codes'!$B$6:$B$205,0))="","",INDEX('Ledger Codes'!$C$6:$C$205,MATCH(S331,'Ledger Codes'!$B$6:$B$205,0))),""))</f>
        <v>10049</v>
      </c>
      <c r="D331" s="50" t="s">
        <v>199</v>
      </c>
      <c r="E331" s="50" t="s">
        <v>1229</v>
      </c>
      <c r="F331" s="50" t="s">
        <v>1230</v>
      </c>
      <c r="G331" s="52" t="n">
        <v>0</v>
      </c>
      <c r="H331" s="52" t="n">
        <v>240</v>
      </c>
      <c r="I331" s="52" t="n">
        <f aca="false">IF(AND(G331="",H331=""),"",N(G331)-N(H331))</f>
        <v>-240</v>
      </c>
      <c r="J331" s="52" t="n">
        <f aca="false">IF(I331="","",ABS(I331))</f>
        <v>240</v>
      </c>
      <c r="K331" s="56" t="n">
        <f aca="false">IF(S331="","",0)</f>
        <v>0</v>
      </c>
      <c r="L331" s="56" t="n">
        <f aca="false">IF(J331="","",IF(AND(J331&gt;'Revenue Testing'!$E$9,K331=0),1,0))</f>
        <v>0</v>
      </c>
      <c r="M331" s="57" t="n">
        <v>0.895560562998</v>
      </c>
      <c r="N331" s="56" t="str">
        <f aca="false">IF(OR(A331="",I331=""),"",IF(COUNTIFS($A$2:$A$4500,A331,$D$2:$D$4500,D331,$I$2:$I$4500,I331)&gt;1,"Possible duplicate",""))</f>
        <v/>
      </c>
      <c r="O331" s="56" t="n">
        <f aca="false">IF(J331="","",IF(AND(L331=0,K331=0),1,0))</f>
        <v>1</v>
      </c>
      <c r="P331" s="56" t="str">
        <f aca="false">IF(L331=1,J331+ROW()/10^7,"")</f>
        <v/>
      </c>
      <c r="Q331" s="57" t="n">
        <f aca="false">IF(O331=1,M331,"")</f>
        <v>0.895560562998</v>
      </c>
      <c r="R331" s="56" t="str">
        <f aca="false">IF(K331=1,ROW(),"")</f>
        <v/>
      </c>
      <c r="S331" s="56" t="str">
        <f aca="false">IF(D331="","",TRIM(D331))</f>
        <v>CONTAINER GATE PASS FEE- INC</v>
      </c>
    </row>
    <row r="332" customFormat="false" ht="15" hidden="false" customHeight="false" outlineLevel="0" collapsed="false">
      <c r="A332" s="50" t="s">
        <v>1231</v>
      </c>
      <c r="B332" s="55" t="n">
        <v>45949</v>
      </c>
      <c r="C332" s="50" t="n">
        <f aca="false">IF(S332="","",IFERROR(IF(INDEX('Ledger Codes'!$C$6:$C$205,MATCH(S332,'Ledger Codes'!$B$6:$B$205,0))="","",INDEX('Ledger Codes'!$C$6:$C$205,MATCH(S332,'Ledger Codes'!$B$6:$B$205,0))),""))</f>
        <v>10049</v>
      </c>
      <c r="D332" s="50" t="s">
        <v>199</v>
      </c>
      <c r="E332" s="50" t="s">
        <v>1232</v>
      </c>
      <c r="F332" s="50" t="s">
        <v>1233</v>
      </c>
      <c r="G332" s="52" t="n">
        <v>0</v>
      </c>
      <c r="H332" s="52" t="n">
        <v>480</v>
      </c>
      <c r="I332" s="52" t="n">
        <f aca="false">IF(AND(G332="",H332=""),"",N(G332)-N(H332))</f>
        <v>-480</v>
      </c>
      <c r="J332" s="52" t="n">
        <f aca="false">IF(I332="","",ABS(I332))</f>
        <v>480</v>
      </c>
      <c r="K332" s="56" t="n">
        <f aca="false">IF(S332="","",0)</f>
        <v>0</v>
      </c>
      <c r="L332" s="56" t="n">
        <f aca="false">IF(J332="","",IF(AND(J332&gt;'Revenue Testing'!$E$9,K332=0),1,0))</f>
        <v>0</v>
      </c>
      <c r="M332" s="57" t="n">
        <v>0.364307731412</v>
      </c>
      <c r="N332" s="56" t="str">
        <f aca="false">IF(OR(A332="",I332=""),"",IF(COUNTIFS($A$2:$A$4500,A332,$D$2:$D$4500,D332,$I$2:$I$4500,I332)&gt;1,"Possible duplicate",""))</f>
        <v/>
      </c>
      <c r="O332" s="56" t="n">
        <f aca="false">IF(J332="","",IF(AND(L332=0,K332=0),1,0))</f>
        <v>1</v>
      </c>
      <c r="P332" s="56" t="str">
        <f aca="false">IF(L332=1,J332+ROW()/10^7,"")</f>
        <v/>
      </c>
      <c r="Q332" s="57" t="n">
        <f aca="false">IF(O332=1,M332,"")</f>
        <v>0.364307731412</v>
      </c>
      <c r="R332" s="56" t="str">
        <f aca="false">IF(K332=1,ROW(),"")</f>
        <v/>
      </c>
      <c r="S332" s="56" t="str">
        <f aca="false">IF(D332="","",TRIM(D332))</f>
        <v>CONTAINER GATE PASS FEE- INC</v>
      </c>
    </row>
    <row r="333" customFormat="false" ht="15" hidden="false" customHeight="false" outlineLevel="0" collapsed="false">
      <c r="A333" s="50" t="s">
        <v>1234</v>
      </c>
      <c r="B333" s="55" t="n">
        <v>45949</v>
      </c>
      <c r="C333" s="50" t="n">
        <f aca="false">IF(S333="","",IFERROR(IF(INDEX('Ledger Codes'!$C$6:$C$205,MATCH(S333,'Ledger Codes'!$B$6:$B$205,0))="","",INDEX('Ledger Codes'!$C$6:$C$205,MATCH(S333,'Ledger Codes'!$B$6:$B$205,0))),""))</f>
        <v>10049</v>
      </c>
      <c r="D333" s="50" t="s">
        <v>199</v>
      </c>
      <c r="E333" s="50" t="s">
        <v>1235</v>
      </c>
      <c r="F333" s="50" t="s">
        <v>1236</v>
      </c>
      <c r="G333" s="52" t="n">
        <v>0</v>
      </c>
      <c r="H333" s="52" t="n">
        <v>120</v>
      </c>
      <c r="I333" s="52" t="n">
        <f aca="false">IF(AND(G333="",H333=""),"",N(G333)-N(H333))</f>
        <v>-120</v>
      </c>
      <c r="J333" s="52" t="n">
        <f aca="false">IF(I333="","",ABS(I333))</f>
        <v>120</v>
      </c>
      <c r="K333" s="56" t="n">
        <f aca="false">IF(S333="","",0)</f>
        <v>0</v>
      </c>
      <c r="L333" s="56" t="n">
        <f aca="false">IF(J333="","",IF(AND(J333&gt;'Revenue Testing'!$E$9,K333=0),1,0))</f>
        <v>0</v>
      </c>
      <c r="M333" s="57" t="n">
        <v>0.620292911043</v>
      </c>
      <c r="N333" s="56" t="str">
        <f aca="false">IF(OR(A333="",I333=""),"",IF(COUNTIFS($A$2:$A$4500,A333,$D$2:$D$4500,D333,$I$2:$I$4500,I333)&gt;1,"Possible duplicate",""))</f>
        <v/>
      </c>
      <c r="O333" s="56" t="n">
        <f aca="false">IF(J333="","",IF(AND(L333=0,K333=0),1,0))</f>
        <v>1</v>
      </c>
      <c r="P333" s="56" t="str">
        <f aca="false">IF(L333=1,J333+ROW()/10^7,"")</f>
        <v/>
      </c>
      <c r="Q333" s="57" t="n">
        <f aca="false">IF(O333=1,M333,"")</f>
        <v>0.620292911043</v>
      </c>
      <c r="R333" s="56" t="str">
        <f aca="false">IF(K333=1,ROW(),"")</f>
        <v/>
      </c>
      <c r="S333" s="56" t="str">
        <f aca="false">IF(D333="","",TRIM(D333))</f>
        <v>CONTAINER GATE PASS FEE- INC</v>
      </c>
    </row>
    <row r="334" customFormat="false" ht="15" hidden="false" customHeight="false" outlineLevel="0" collapsed="false">
      <c r="A334" s="50" t="s">
        <v>1237</v>
      </c>
      <c r="B334" s="55" t="n">
        <v>45949</v>
      </c>
      <c r="C334" s="50" t="n">
        <f aca="false">IF(S334="","",IFERROR(IF(INDEX('Ledger Codes'!$C$6:$C$205,MATCH(S334,'Ledger Codes'!$B$6:$B$205,0))="","",INDEX('Ledger Codes'!$C$6:$C$205,MATCH(S334,'Ledger Codes'!$B$6:$B$205,0))),""))</f>
        <v>10049</v>
      </c>
      <c r="D334" s="50" t="s">
        <v>199</v>
      </c>
      <c r="E334" s="50" t="s">
        <v>1238</v>
      </c>
      <c r="F334" s="50" t="s">
        <v>1239</v>
      </c>
      <c r="G334" s="52" t="n">
        <v>0</v>
      </c>
      <c r="H334" s="52" t="n">
        <v>120</v>
      </c>
      <c r="I334" s="52" t="n">
        <f aca="false">IF(AND(G334="",H334=""),"",N(G334)-N(H334))</f>
        <v>-120</v>
      </c>
      <c r="J334" s="52" t="n">
        <f aca="false">IF(I334="","",ABS(I334))</f>
        <v>120</v>
      </c>
      <c r="K334" s="56" t="n">
        <f aca="false">IF(S334="","",0)</f>
        <v>0</v>
      </c>
      <c r="L334" s="56" t="n">
        <f aca="false">IF(J334="","",IF(AND(J334&gt;'Revenue Testing'!$E$9,K334=0),1,0))</f>
        <v>0</v>
      </c>
      <c r="M334" s="57" t="n">
        <v>0.021884149436</v>
      </c>
      <c r="N334" s="56" t="str">
        <f aca="false">IF(OR(A334="",I334=""),"",IF(COUNTIFS($A$2:$A$4500,A334,$D$2:$D$4500,D334,$I$2:$I$4500,I334)&gt;1,"Possible duplicate",""))</f>
        <v/>
      </c>
      <c r="O334" s="56" t="n">
        <f aca="false">IF(J334="","",IF(AND(L334=0,K334=0),1,0))</f>
        <v>1</v>
      </c>
      <c r="P334" s="56" t="str">
        <f aca="false">IF(L334=1,J334+ROW()/10^7,"")</f>
        <v/>
      </c>
      <c r="Q334" s="57" t="n">
        <f aca="false">IF(O334=1,M334,"")</f>
        <v>0.021884149436</v>
      </c>
      <c r="R334" s="56" t="str">
        <f aca="false">IF(K334=1,ROW(),"")</f>
        <v/>
      </c>
      <c r="S334" s="56" t="str">
        <f aca="false">IF(D334="","",TRIM(D334))</f>
        <v>CONTAINER GATE PASS FEE- INC</v>
      </c>
    </row>
    <row r="335" customFormat="false" ht="15" hidden="false" customHeight="false" outlineLevel="0" collapsed="false">
      <c r="A335" s="50" t="s">
        <v>1240</v>
      </c>
      <c r="B335" s="55" t="n">
        <v>45949</v>
      </c>
      <c r="C335" s="50" t="n">
        <f aca="false">IF(S335="","",IFERROR(IF(INDEX('Ledger Codes'!$C$6:$C$205,MATCH(S335,'Ledger Codes'!$B$6:$B$205,0))="","",INDEX('Ledger Codes'!$C$6:$C$205,MATCH(S335,'Ledger Codes'!$B$6:$B$205,0))),""))</f>
        <v>10049</v>
      </c>
      <c r="D335" s="50" t="s">
        <v>199</v>
      </c>
      <c r="E335" s="50" t="s">
        <v>1241</v>
      </c>
      <c r="F335" s="50" t="s">
        <v>1242</v>
      </c>
      <c r="G335" s="52" t="n">
        <v>0</v>
      </c>
      <c r="H335" s="52" t="n">
        <v>120</v>
      </c>
      <c r="I335" s="52" t="n">
        <f aca="false">IF(AND(G335="",H335=""),"",N(G335)-N(H335))</f>
        <v>-120</v>
      </c>
      <c r="J335" s="52" t="n">
        <f aca="false">IF(I335="","",ABS(I335))</f>
        <v>120</v>
      </c>
      <c r="K335" s="56" t="n">
        <f aca="false">IF(S335="","",0)</f>
        <v>0</v>
      </c>
      <c r="L335" s="56" t="n">
        <f aca="false">IF(J335="","",IF(AND(J335&gt;'Revenue Testing'!$E$9,K335=0),1,0))</f>
        <v>0</v>
      </c>
      <c r="M335" s="57" t="n">
        <v>0.090250352177</v>
      </c>
      <c r="N335" s="56" t="str">
        <f aca="false">IF(OR(A335="",I335=""),"",IF(COUNTIFS($A$2:$A$4500,A335,$D$2:$D$4500,D335,$I$2:$I$4500,I335)&gt;1,"Possible duplicate",""))</f>
        <v/>
      </c>
      <c r="O335" s="56" t="n">
        <f aca="false">IF(J335="","",IF(AND(L335=0,K335=0),1,0))</f>
        <v>1</v>
      </c>
      <c r="P335" s="56" t="str">
        <f aca="false">IF(L335=1,J335+ROW()/10^7,"")</f>
        <v/>
      </c>
      <c r="Q335" s="57" t="n">
        <f aca="false">IF(O335=1,M335,"")</f>
        <v>0.090250352177</v>
      </c>
      <c r="R335" s="56" t="str">
        <f aca="false">IF(K335=1,ROW(),"")</f>
        <v/>
      </c>
      <c r="S335" s="56" t="str">
        <f aca="false">IF(D335="","",TRIM(D335))</f>
        <v>CONTAINER GATE PASS FEE- INC</v>
      </c>
    </row>
    <row r="336" customFormat="false" ht="15" hidden="false" customHeight="false" outlineLevel="0" collapsed="false">
      <c r="A336" s="50" t="s">
        <v>1243</v>
      </c>
      <c r="B336" s="55" t="n">
        <v>45949</v>
      </c>
      <c r="C336" s="50" t="n">
        <f aca="false">IF(S336="","",IFERROR(IF(INDEX('Ledger Codes'!$C$6:$C$205,MATCH(S336,'Ledger Codes'!$B$6:$B$205,0))="","",INDEX('Ledger Codes'!$C$6:$C$205,MATCH(S336,'Ledger Codes'!$B$6:$B$205,0))),""))</f>
        <v>10049</v>
      </c>
      <c r="D336" s="50" t="s">
        <v>199</v>
      </c>
      <c r="E336" s="50" t="s">
        <v>1244</v>
      </c>
      <c r="F336" s="50" t="s">
        <v>1245</v>
      </c>
      <c r="G336" s="52" t="n">
        <v>0</v>
      </c>
      <c r="H336" s="52" t="n">
        <v>120</v>
      </c>
      <c r="I336" s="52" t="n">
        <f aca="false">IF(AND(G336="",H336=""),"",N(G336)-N(H336))</f>
        <v>-120</v>
      </c>
      <c r="J336" s="52" t="n">
        <f aca="false">IF(I336="","",ABS(I336))</f>
        <v>120</v>
      </c>
      <c r="K336" s="56" t="n">
        <f aca="false">IF(S336="","",0)</f>
        <v>0</v>
      </c>
      <c r="L336" s="56" t="n">
        <f aca="false">IF(J336="","",IF(AND(J336&gt;'Revenue Testing'!$E$9,K336=0),1,0))</f>
        <v>0</v>
      </c>
      <c r="M336" s="57" t="n">
        <v>0.155208991094</v>
      </c>
      <c r="N336" s="56" t="str">
        <f aca="false">IF(OR(A336="",I336=""),"",IF(COUNTIFS($A$2:$A$4500,A336,$D$2:$D$4500,D336,$I$2:$I$4500,I336)&gt;1,"Possible duplicate",""))</f>
        <v/>
      </c>
      <c r="O336" s="56" t="n">
        <f aca="false">IF(J336="","",IF(AND(L336=0,K336=0),1,0))</f>
        <v>1</v>
      </c>
      <c r="P336" s="56" t="str">
        <f aca="false">IF(L336=1,J336+ROW()/10^7,"")</f>
        <v/>
      </c>
      <c r="Q336" s="57" t="n">
        <f aca="false">IF(O336=1,M336,"")</f>
        <v>0.155208991094</v>
      </c>
      <c r="R336" s="56" t="str">
        <f aca="false">IF(K336=1,ROW(),"")</f>
        <v/>
      </c>
      <c r="S336" s="56" t="str">
        <f aca="false">IF(D336="","",TRIM(D336))</f>
        <v>CONTAINER GATE PASS FEE- INC</v>
      </c>
    </row>
    <row r="337" customFormat="false" ht="15" hidden="false" customHeight="false" outlineLevel="0" collapsed="false">
      <c r="A337" s="50" t="s">
        <v>1246</v>
      </c>
      <c r="B337" s="55" t="n">
        <v>45949</v>
      </c>
      <c r="C337" s="50" t="n">
        <f aca="false">IF(S337="","",IFERROR(IF(INDEX('Ledger Codes'!$C$6:$C$205,MATCH(S337,'Ledger Codes'!$B$6:$B$205,0))="","",INDEX('Ledger Codes'!$C$6:$C$205,MATCH(S337,'Ledger Codes'!$B$6:$B$205,0))),""))</f>
        <v>10049</v>
      </c>
      <c r="D337" s="50" t="s">
        <v>199</v>
      </c>
      <c r="E337" s="50" t="s">
        <v>1247</v>
      </c>
      <c r="F337" s="50" t="s">
        <v>1248</v>
      </c>
      <c r="G337" s="52" t="n">
        <v>0</v>
      </c>
      <c r="H337" s="52" t="n">
        <v>120</v>
      </c>
      <c r="I337" s="52" t="n">
        <f aca="false">IF(AND(G337="",H337=""),"",N(G337)-N(H337))</f>
        <v>-120</v>
      </c>
      <c r="J337" s="52" t="n">
        <f aca="false">IF(I337="","",ABS(I337))</f>
        <v>120</v>
      </c>
      <c r="K337" s="56" t="n">
        <f aca="false">IF(S337="","",0)</f>
        <v>0</v>
      </c>
      <c r="L337" s="56" t="n">
        <f aca="false">IF(J337="","",IF(AND(J337&gt;'Revenue Testing'!$E$9,K337=0),1,0))</f>
        <v>0</v>
      </c>
      <c r="M337" s="57" t="n">
        <v>0.726105116307</v>
      </c>
      <c r="N337" s="56" t="str">
        <f aca="false">IF(OR(A337="",I337=""),"",IF(COUNTIFS($A$2:$A$4500,A337,$D$2:$D$4500,D337,$I$2:$I$4500,I337)&gt;1,"Possible duplicate",""))</f>
        <v/>
      </c>
      <c r="O337" s="56" t="n">
        <f aca="false">IF(J337="","",IF(AND(L337=0,K337=0),1,0))</f>
        <v>1</v>
      </c>
      <c r="P337" s="56" t="str">
        <f aca="false">IF(L337=1,J337+ROW()/10^7,"")</f>
        <v/>
      </c>
      <c r="Q337" s="57" t="n">
        <f aca="false">IF(O337=1,M337,"")</f>
        <v>0.726105116307</v>
      </c>
      <c r="R337" s="56" t="str">
        <f aca="false">IF(K337=1,ROW(),"")</f>
        <v/>
      </c>
      <c r="S337" s="56" t="str">
        <f aca="false">IF(D337="","",TRIM(D337))</f>
        <v>CONTAINER GATE PASS FEE- INC</v>
      </c>
    </row>
    <row r="338" customFormat="false" ht="15" hidden="false" customHeight="false" outlineLevel="0" collapsed="false">
      <c r="A338" s="50" t="s">
        <v>1249</v>
      </c>
      <c r="B338" s="55" t="n">
        <v>45949</v>
      </c>
      <c r="C338" s="50" t="n">
        <f aca="false">IF(S338="","",IFERROR(IF(INDEX('Ledger Codes'!$C$6:$C$205,MATCH(S338,'Ledger Codes'!$B$6:$B$205,0))="","",INDEX('Ledger Codes'!$C$6:$C$205,MATCH(S338,'Ledger Codes'!$B$6:$B$205,0))),""))</f>
        <v>10049</v>
      </c>
      <c r="D338" s="50" t="s">
        <v>199</v>
      </c>
      <c r="E338" s="50" t="s">
        <v>1250</v>
      </c>
      <c r="F338" s="50" t="s">
        <v>1251</v>
      </c>
      <c r="G338" s="52" t="n">
        <v>0</v>
      </c>
      <c r="H338" s="52" t="n">
        <v>120</v>
      </c>
      <c r="I338" s="52" t="n">
        <f aca="false">IF(AND(G338="",H338=""),"",N(G338)-N(H338))</f>
        <v>-120</v>
      </c>
      <c r="J338" s="52" t="n">
        <f aca="false">IF(I338="","",ABS(I338))</f>
        <v>120</v>
      </c>
      <c r="K338" s="56" t="n">
        <f aca="false">IF(S338="","",0)</f>
        <v>0</v>
      </c>
      <c r="L338" s="56" t="n">
        <f aca="false">IF(J338="","",IF(AND(J338&gt;'Revenue Testing'!$E$9,K338=0),1,0))</f>
        <v>0</v>
      </c>
      <c r="M338" s="57" t="n">
        <v>0.613971230691</v>
      </c>
      <c r="N338" s="56" t="str">
        <f aca="false">IF(OR(A338="",I338=""),"",IF(COUNTIFS($A$2:$A$4500,A338,$D$2:$D$4500,D338,$I$2:$I$4500,I338)&gt;1,"Possible duplicate",""))</f>
        <v/>
      </c>
      <c r="O338" s="56" t="n">
        <f aca="false">IF(J338="","",IF(AND(L338=0,K338=0),1,0))</f>
        <v>1</v>
      </c>
      <c r="P338" s="56" t="str">
        <f aca="false">IF(L338=1,J338+ROW()/10^7,"")</f>
        <v/>
      </c>
      <c r="Q338" s="57" t="n">
        <f aca="false">IF(O338=1,M338,"")</f>
        <v>0.613971230691</v>
      </c>
      <c r="R338" s="56" t="str">
        <f aca="false">IF(K338=1,ROW(),"")</f>
        <v/>
      </c>
      <c r="S338" s="56" t="str">
        <f aca="false">IF(D338="","",TRIM(D338))</f>
        <v>CONTAINER GATE PASS FEE- INC</v>
      </c>
    </row>
    <row r="339" customFormat="false" ht="15" hidden="false" customHeight="false" outlineLevel="0" collapsed="false">
      <c r="A339" s="50" t="s">
        <v>1252</v>
      </c>
      <c r="B339" s="55" t="n">
        <v>45949</v>
      </c>
      <c r="C339" s="50" t="n">
        <f aca="false">IF(S339="","",IFERROR(IF(INDEX('Ledger Codes'!$C$6:$C$205,MATCH(S339,'Ledger Codes'!$B$6:$B$205,0))="","",INDEX('Ledger Codes'!$C$6:$C$205,MATCH(S339,'Ledger Codes'!$B$6:$B$205,0))),""))</f>
        <v>10049</v>
      </c>
      <c r="D339" s="50" t="s">
        <v>199</v>
      </c>
      <c r="E339" s="50" t="s">
        <v>1253</v>
      </c>
      <c r="F339" s="50" t="s">
        <v>1254</v>
      </c>
      <c r="G339" s="52" t="n">
        <v>0</v>
      </c>
      <c r="H339" s="52" t="n">
        <v>360</v>
      </c>
      <c r="I339" s="52" t="n">
        <f aca="false">IF(AND(G339="",H339=""),"",N(G339)-N(H339))</f>
        <v>-360</v>
      </c>
      <c r="J339" s="52" t="n">
        <f aca="false">IF(I339="","",ABS(I339))</f>
        <v>360</v>
      </c>
      <c r="K339" s="56" t="n">
        <f aca="false">IF(S339="","",0)</f>
        <v>0</v>
      </c>
      <c r="L339" s="56" t="n">
        <f aca="false">IF(J339="","",IF(AND(J339&gt;'Revenue Testing'!$E$9,K339=0),1,0))</f>
        <v>0</v>
      </c>
      <c r="M339" s="57" t="n">
        <v>0.591619601096</v>
      </c>
      <c r="N339" s="56" t="str">
        <f aca="false">IF(OR(A339="",I339=""),"",IF(COUNTIFS($A$2:$A$4500,A339,$D$2:$D$4500,D339,$I$2:$I$4500,I339)&gt;1,"Possible duplicate",""))</f>
        <v/>
      </c>
      <c r="O339" s="56" t="n">
        <f aca="false">IF(J339="","",IF(AND(L339=0,K339=0),1,0))</f>
        <v>1</v>
      </c>
      <c r="P339" s="56" t="str">
        <f aca="false">IF(L339=1,J339+ROW()/10^7,"")</f>
        <v/>
      </c>
      <c r="Q339" s="57" t="n">
        <f aca="false">IF(O339=1,M339,"")</f>
        <v>0.591619601096</v>
      </c>
      <c r="R339" s="56" t="str">
        <f aca="false">IF(K339=1,ROW(),"")</f>
        <v/>
      </c>
      <c r="S339" s="56" t="str">
        <f aca="false">IF(D339="","",TRIM(D339))</f>
        <v>CONTAINER GATE PASS FEE- INC</v>
      </c>
    </row>
    <row r="340" customFormat="false" ht="15" hidden="false" customHeight="false" outlineLevel="0" collapsed="false">
      <c r="A340" s="50" t="s">
        <v>1255</v>
      </c>
      <c r="B340" s="55" t="n">
        <v>45949</v>
      </c>
      <c r="C340" s="50" t="n">
        <f aca="false">IF(S340="","",IFERROR(IF(INDEX('Ledger Codes'!$C$6:$C$205,MATCH(S340,'Ledger Codes'!$B$6:$B$205,0))="","",INDEX('Ledger Codes'!$C$6:$C$205,MATCH(S340,'Ledger Codes'!$B$6:$B$205,0))),""))</f>
        <v>10049</v>
      </c>
      <c r="D340" s="50" t="s">
        <v>199</v>
      </c>
      <c r="E340" s="50" t="s">
        <v>1256</v>
      </c>
      <c r="F340" s="50" t="s">
        <v>512</v>
      </c>
      <c r="G340" s="52" t="n">
        <v>0</v>
      </c>
      <c r="H340" s="52" t="n">
        <v>600</v>
      </c>
      <c r="I340" s="52" t="n">
        <f aca="false">IF(AND(G340="",H340=""),"",N(G340)-N(H340))</f>
        <v>-600</v>
      </c>
      <c r="J340" s="52" t="n">
        <f aca="false">IF(I340="","",ABS(I340))</f>
        <v>600</v>
      </c>
      <c r="K340" s="56" t="n">
        <f aca="false">IF(S340="","",0)</f>
        <v>0</v>
      </c>
      <c r="L340" s="56" t="n">
        <f aca="false">IF(J340="","",IF(AND(J340&gt;'Revenue Testing'!$E$9,K340=0),1,0))</f>
        <v>0</v>
      </c>
      <c r="M340" s="57" t="n">
        <v>0.149886277721</v>
      </c>
      <c r="N340" s="56" t="str">
        <f aca="false">IF(OR(A340="",I340=""),"",IF(COUNTIFS($A$2:$A$4500,A340,$D$2:$D$4500,D340,$I$2:$I$4500,I340)&gt;1,"Possible duplicate",""))</f>
        <v/>
      </c>
      <c r="O340" s="56" t="n">
        <f aca="false">IF(J340="","",IF(AND(L340=0,K340=0),1,0))</f>
        <v>1</v>
      </c>
      <c r="P340" s="56" t="str">
        <f aca="false">IF(L340=1,J340+ROW()/10^7,"")</f>
        <v/>
      </c>
      <c r="Q340" s="57" t="n">
        <f aca="false">IF(O340=1,M340,"")</f>
        <v>0.149886277721</v>
      </c>
      <c r="R340" s="56" t="str">
        <f aca="false">IF(K340=1,ROW(),"")</f>
        <v/>
      </c>
      <c r="S340" s="56" t="str">
        <f aca="false">IF(D340="","",TRIM(D340))</f>
        <v>CONTAINER GATE PASS FEE- INC</v>
      </c>
    </row>
    <row r="341" customFormat="false" ht="15" hidden="false" customHeight="false" outlineLevel="0" collapsed="false">
      <c r="A341" s="50" t="s">
        <v>1257</v>
      </c>
      <c r="B341" s="55" t="n">
        <v>45949</v>
      </c>
      <c r="C341" s="50" t="n">
        <f aca="false">IF(S341="","",IFERROR(IF(INDEX('Ledger Codes'!$C$6:$C$205,MATCH(S341,'Ledger Codes'!$B$6:$B$205,0))="","",INDEX('Ledger Codes'!$C$6:$C$205,MATCH(S341,'Ledger Codes'!$B$6:$B$205,0))),""))</f>
        <v>10049</v>
      </c>
      <c r="D341" s="50" t="s">
        <v>199</v>
      </c>
      <c r="E341" s="50" t="s">
        <v>1258</v>
      </c>
      <c r="F341" s="50" t="s">
        <v>515</v>
      </c>
      <c r="G341" s="52" t="n">
        <v>0</v>
      </c>
      <c r="H341" s="52" t="n">
        <v>600</v>
      </c>
      <c r="I341" s="52" t="n">
        <f aca="false">IF(AND(G341="",H341=""),"",N(G341)-N(H341))</f>
        <v>-600</v>
      </c>
      <c r="J341" s="52" t="n">
        <f aca="false">IF(I341="","",ABS(I341))</f>
        <v>600</v>
      </c>
      <c r="K341" s="56" t="n">
        <f aca="false">IF(S341="","",0)</f>
        <v>0</v>
      </c>
      <c r="L341" s="56" t="n">
        <f aca="false">IF(J341="","",IF(AND(J341&gt;'Revenue Testing'!$E$9,K341=0),1,0))</f>
        <v>0</v>
      </c>
      <c r="M341" s="57" t="n">
        <v>0.353103131772</v>
      </c>
      <c r="N341" s="56" t="str">
        <f aca="false">IF(OR(A341="",I341=""),"",IF(COUNTIFS($A$2:$A$4500,A341,$D$2:$D$4500,D341,$I$2:$I$4500,I341)&gt;1,"Possible duplicate",""))</f>
        <v/>
      </c>
      <c r="O341" s="56" t="n">
        <f aca="false">IF(J341="","",IF(AND(L341=0,K341=0),1,0))</f>
        <v>1</v>
      </c>
      <c r="P341" s="56" t="str">
        <f aca="false">IF(L341=1,J341+ROW()/10^7,"")</f>
        <v/>
      </c>
      <c r="Q341" s="57" t="n">
        <f aca="false">IF(O341=1,M341,"")</f>
        <v>0.353103131772</v>
      </c>
      <c r="R341" s="56" t="str">
        <f aca="false">IF(K341=1,ROW(),"")</f>
        <v/>
      </c>
      <c r="S341" s="56" t="str">
        <f aca="false">IF(D341="","",TRIM(D341))</f>
        <v>CONTAINER GATE PASS FEE- INC</v>
      </c>
    </row>
    <row r="342" customFormat="false" ht="15" hidden="false" customHeight="false" outlineLevel="0" collapsed="false">
      <c r="A342" s="50" t="s">
        <v>1259</v>
      </c>
      <c r="B342" s="55" t="n">
        <v>45949</v>
      </c>
      <c r="C342" s="50" t="n">
        <f aca="false">IF(S342="","",IFERROR(IF(INDEX('Ledger Codes'!$C$6:$C$205,MATCH(S342,'Ledger Codes'!$B$6:$B$205,0))="","",INDEX('Ledger Codes'!$C$6:$C$205,MATCH(S342,'Ledger Codes'!$B$6:$B$205,0))),""))</f>
        <v>10049</v>
      </c>
      <c r="D342" s="50" t="s">
        <v>199</v>
      </c>
      <c r="E342" s="50" t="s">
        <v>1260</v>
      </c>
      <c r="F342" s="50" t="s">
        <v>1261</v>
      </c>
      <c r="G342" s="52" t="n">
        <v>0</v>
      </c>
      <c r="H342" s="52" t="n">
        <v>120</v>
      </c>
      <c r="I342" s="52" t="n">
        <f aca="false">IF(AND(G342="",H342=""),"",N(G342)-N(H342))</f>
        <v>-120</v>
      </c>
      <c r="J342" s="52" t="n">
        <f aca="false">IF(I342="","",ABS(I342))</f>
        <v>120</v>
      </c>
      <c r="K342" s="56" t="n">
        <f aca="false">IF(S342="","",0)</f>
        <v>0</v>
      </c>
      <c r="L342" s="56" t="n">
        <f aca="false">IF(J342="","",IF(AND(J342&gt;'Revenue Testing'!$E$9,K342=0),1,0))</f>
        <v>0</v>
      </c>
      <c r="M342" s="57" t="n">
        <v>0.8633473904</v>
      </c>
      <c r="N342" s="56" t="str">
        <f aca="false">IF(OR(A342="",I342=""),"",IF(COUNTIFS($A$2:$A$4500,A342,$D$2:$D$4500,D342,$I$2:$I$4500,I342)&gt;1,"Possible duplicate",""))</f>
        <v/>
      </c>
      <c r="O342" s="56" t="n">
        <f aca="false">IF(J342="","",IF(AND(L342=0,K342=0),1,0))</f>
        <v>1</v>
      </c>
      <c r="P342" s="56" t="str">
        <f aca="false">IF(L342=1,J342+ROW()/10^7,"")</f>
        <v/>
      </c>
      <c r="Q342" s="57" t="n">
        <f aca="false">IF(O342=1,M342,"")</f>
        <v>0.8633473904</v>
      </c>
      <c r="R342" s="56" t="str">
        <f aca="false">IF(K342=1,ROW(),"")</f>
        <v/>
      </c>
      <c r="S342" s="56" t="str">
        <f aca="false">IF(D342="","",TRIM(D342))</f>
        <v>CONTAINER GATE PASS FEE- INC</v>
      </c>
    </row>
    <row r="343" customFormat="false" ht="15" hidden="false" customHeight="false" outlineLevel="0" collapsed="false">
      <c r="A343" s="50" t="s">
        <v>1262</v>
      </c>
      <c r="B343" s="55" t="n">
        <v>45949</v>
      </c>
      <c r="C343" s="50" t="n">
        <f aca="false">IF(S343="","",IFERROR(IF(INDEX('Ledger Codes'!$C$6:$C$205,MATCH(S343,'Ledger Codes'!$B$6:$B$205,0))="","",INDEX('Ledger Codes'!$C$6:$C$205,MATCH(S343,'Ledger Codes'!$B$6:$B$205,0))),""))</f>
        <v>10049</v>
      </c>
      <c r="D343" s="50" t="s">
        <v>199</v>
      </c>
      <c r="E343" s="50" t="s">
        <v>1263</v>
      </c>
      <c r="F343" s="50" t="s">
        <v>1264</v>
      </c>
      <c r="G343" s="52" t="n">
        <v>0</v>
      </c>
      <c r="H343" s="52" t="n">
        <v>120</v>
      </c>
      <c r="I343" s="52" t="n">
        <f aca="false">IF(AND(G343="",H343=""),"",N(G343)-N(H343))</f>
        <v>-120</v>
      </c>
      <c r="J343" s="52" t="n">
        <f aca="false">IF(I343="","",ABS(I343))</f>
        <v>120</v>
      </c>
      <c r="K343" s="56" t="n">
        <f aca="false">IF(S343="","",0)</f>
        <v>0</v>
      </c>
      <c r="L343" s="56" t="n">
        <f aca="false">IF(J343="","",IF(AND(J343&gt;'Revenue Testing'!$E$9,K343=0),1,0))</f>
        <v>0</v>
      </c>
      <c r="M343" s="57" t="n">
        <v>0.577000983928</v>
      </c>
      <c r="N343" s="56" t="str">
        <f aca="false">IF(OR(A343="",I343=""),"",IF(COUNTIFS($A$2:$A$4500,A343,$D$2:$D$4500,D343,$I$2:$I$4500,I343)&gt;1,"Possible duplicate",""))</f>
        <v/>
      </c>
      <c r="O343" s="56" t="n">
        <f aca="false">IF(J343="","",IF(AND(L343=0,K343=0),1,0))</f>
        <v>1</v>
      </c>
      <c r="P343" s="56" t="str">
        <f aca="false">IF(L343=1,J343+ROW()/10^7,"")</f>
        <v/>
      </c>
      <c r="Q343" s="57" t="n">
        <f aca="false">IF(O343=1,M343,"")</f>
        <v>0.577000983928</v>
      </c>
      <c r="R343" s="56" t="str">
        <f aca="false">IF(K343=1,ROW(),"")</f>
        <v/>
      </c>
      <c r="S343" s="56" t="str">
        <f aca="false">IF(D343="","",TRIM(D343))</f>
        <v>CONTAINER GATE PASS FEE- INC</v>
      </c>
    </row>
    <row r="344" customFormat="false" ht="15" hidden="false" customHeight="false" outlineLevel="0" collapsed="false">
      <c r="A344" s="50" t="s">
        <v>1265</v>
      </c>
      <c r="B344" s="55" t="n">
        <v>45949</v>
      </c>
      <c r="C344" s="50" t="n">
        <f aca="false">IF(S344="","",IFERROR(IF(INDEX('Ledger Codes'!$C$6:$C$205,MATCH(S344,'Ledger Codes'!$B$6:$B$205,0))="","",INDEX('Ledger Codes'!$C$6:$C$205,MATCH(S344,'Ledger Codes'!$B$6:$B$205,0))),""))</f>
        <v>10049</v>
      </c>
      <c r="D344" s="50" t="s">
        <v>199</v>
      </c>
      <c r="E344" s="50" t="s">
        <v>1266</v>
      </c>
      <c r="F344" s="50" t="s">
        <v>550</v>
      </c>
      <c r="G344" s="52" t="n">
        <v>0</v>
      </c>
      <c r="H344" s="52" t="n">
        <v>120</v>
      </c>
      <c r="I344" s="52" t="n">
        <f aca="false">IF(AND(G344="",H344=""),"",N(G344)-N(H344))</f>
        <v>-120</v>
      </c>
      <c r="J344" s="52" t="n">
        <f aca="false">IF(I344="","",ABS(I344))</f>
        <v>120</v>
      </c>
      <c r="K344" s="56" t="n">
        <f aca="false">IF(S344="","",0)</f>
        <v>0</v>
      </c>
      <c r="L344" s="56" t="n">
        <f aca="false">IF(J344="","",IF(AND(J344&gt;'Revenue Testing'!$E$9,K344=0),1,0))</f>
        <v>0</v>
      </c>
      <c r="M344" s="57" t="n">
        <v>0.818830674238</v>
      </c>
      <c r="N344" s="56" t="str">
        <f aca="false">IF(OR(A344="",I344=""),"",IF(COUNTIFS($A$2:$A$4500,A344,$D$2:$D$4500,D344,$I$2:$I$4500,I344)&gt;1,"Possible duplicate",""))</f>
        <v/>
      </c>
      <c r="O344" s="56" t="n">
        <f aca="false">IF(J344="","",IF(AND(L344=0,K344=0),1,0))</f>
        <v>1</v>
      </c>
      <c r="P344" s="56" t="str">
        <f aca="false">IF(L344=1,J344+ROW()/10^7,"")</f>
        <v/>
      </c>
      <c r="Q344" s="57" t="n">
        <f aca="false">IF(O344=1,M344,"")</f>
        <v>0.818830674238</v>
      </c>
      <c r="R344" s="56" t="str">
        <f aca="false">IF(K344=1,ROW(),"")</f>
        <v/>
      </c>
      <c r="S344" s="56" t="str">
        <f aca="false">IF(D344="","",TRIM(D344))</f>
        <v>CONTAINER GATE PASS FEE- INC</v>
      </c>
    </row>
    <row r="345" customFormat="false" ht="15" hidden="false" customHeight="false" outlineLevel="0" collapsed="false">
      <c r="A345" s="50" t="s">
        <v>1267</v>
      </c>
      <c r="B345" s="55" t="n">
        <v>45949</v>
      </c>
      <c r="C345" s="50" t="n">
        <f aca="false">IF(S345="","",IFERROR(IF(INDEX('Ledger Codes'!$C$6:$C$205,MATCH(S345,'Ledger Codes'!$B$6:$B$205,0))="","",INDEX('Ledger Codes'!$C$6:$C$205,MATCH(S345,'Ledger Codes'!$B$6:$B$205,0))),""))</f>
        <v>10049</v>
      </c>
      <c r="D345" s="50" t="s">
        <v>199</v>
      </c>
      <c r="E345" s="50" t="s">
        <v>1268</v>
      </c>
      <c r="F345" s="50" t="s">
        <v>1269</v>
      </c>
      <c r="G345" s="52" t="n">
        <v>0</v>
      </c>
      <c r="H345" s="52" t="n">
        <v>120</v>
      </c>
      <c r="I345" s="52" t="n">
        <f aca="false">IF(AND(G345="",H345=""),"",N(G345)-N(H345))</f>
        <v>-120</v>
      </c>
      <c r="J345" s="52" t="n">
        <f aca="false">IF(I345="","",ABS(I345))</f>
        <v>120</v>
      </c>
      <c r="K345" s="56" t="n">
        <f aca="false">IF(S345="","",0)</f>
        <v>0</v>
      </c>
      <c r="L345" s="56" t="n">
        <f aca="false">IF(J345="","",IF(AND(J345&gt;'Revenue Testing'!$E$9,K345=0),1,0))</f>
        <v>0</v>
      </c>
      <c r="M345" s="57" t="n">
        <v>0.05776961985</v>
      </c>
      <c r="N345" s="56" t="str">
        <f aca="false">IF(OR(A345="",I345=""),"",IF(COUNTIFS($A$2:$A$4500,A345,$D$2:$D$4500,D345,$I$2:$I$4500,I345)&gt;1,"Possible duplicate",""))</f>
        <v/>
      </c>
      <c r="O345" s="56" t="n">
        <f aca="false">IF(J345="","",IF(AND(L345=0,K345=0),1,0))</f>
        <v>1</v>
      </c>
      <c r="P345" s="56" t="str">
        <f aca="false">IF(L345=1,J345+ROW()/10^7,"")</f>
        <v/>
      </c>
      <c r="Q345" s="57" t="n">
        <f aca="false">IF(O345=1,M345,"")</f>
        <v>0.05776961985</v>
      </c>
      <c r="R345" s="56" t="str">
        <f aca="false">IF(K345=1,ROW(),"")</f>
        <v/>
      </c>
      <c r="S345" s="56" t="str">
        <f aca="false">IF(D345="","",TRIM(D345))</f>
        <v>CONTAINER GATE PASS FEE- INC</v>
      </c>
    </row>
    <row r="346" customFormat="false" ht="15" hidden="false" customHeight="false" outlineLevel="0" collapsed="false">
      <c r="A346" s="50" t="s">
        <v>1270</v>
      </c>
      <c r="B346" s="55" t="n">
        <v>45949</v>
      </c>
      <c r="C346" s="50" t="n">
        <f aca="false">IF(S346="","",IFERROR(IF(INDEX('Ledger Codes'!$C$6:$C$205,MATCH(S346,'Ledger Codes'!$B$6:$B$205,0))="","",INDEX('Ledger Codes'!$C$6:$C$205,MATCH(S346,'Ledger Codes'!$B$6:$B$205,0))),""))</f>
        <v>10049</v>
      </c>
      <c r="D346" s="50" t="s">
        <v>199</v>
      </c>
      <c r="E346" s="50" t="s">
        <v>1271</v>
      </c>
      <c r="F346" s="50" t="s">
        <v>564</v>
      </c>
      <c r="G346" s="52" t="n">
        <v>0</v>
      </c>
      <c r="H346" s="52" t="n">
        <v>120</v>
      </c>
      <c r="I346" s="52" t="n">
        <f aca="false">IF(AND(G346="",H346=""),"",N(G346)-N(H346))</f>
        <v>-120</v>
      </c>
      <c r="J346" s="52" t="n">
        <f aca="false">IF(I346="","",ABS(I346))</f>
        <v>120</v>
      </c>
      <c r="K346" s="56" t="n">
        <f aca="false">IF(S346="","",0)</f>
        <v>0</v>
      </c>
      <c r="L346" s="56" t="n">
        <f aca="false">IF(J346="","",IF(AND(J346&gt;'Revenue Testing'!$E$9,K346=0),1,0))</f>
        <v>0</v>
      </c>
      <c r="M346" s="57" t="n">
        <v>0.789643802985</v>
      </c>
      <c r="N346" s="56" t="str">
        <f aca="false">IF(OR(A346="",I346=""),"",IF(COUNTIFS($A$2:$A$4500,A346,$D$2:$D$4500,D346,$I$2:$I$4500,I346)&gt;1,"Possible duplicate",""))</f>
        <v/>
      </c>
      <c r="O346" s="56" t="n">
        <f aca="false">IF(J346="","",IF(AND(L346=0,K346=0),1,0))</f>
        <v>1</v>
      </c>
      <c r="P346" s="56" t="str">
        <f aca="false">IF(L346=1,J346+ROW()/10^7,"")</f>
        <v/>
      </c>
      <c r="Q346" s="57" t="n">
        <f aca="false">IF(O346=1,M346,"")</f>
        <v>0.789643802985</v>
      </c>
      <c r="R346" s="56" t="str">
        <f aca="false">IF(K346=1,ROW(),"")</f>
        <v/>
      </c>
      <c r="S346" s="56" t="str">
        <f aca="false">IF(D346="","",TRIM(D346))</f>
        <v>CONTAINER GATE PASS FEE- INC</v>
      </c>
    </row>
    <row r="347" customFormat="false" ht="15" hidden="false" customHeight="false" outlineLevel="0" collapsed="false">
      <c r="A347" s="50" t="s">
        <v>1270</v>
      </c>
      <c r="B347" s="55" t="n">
        <v>45949</v>
      </c>
      <c r="C347" s="50" t="n">
        <f aca="false">IF(S347="","",IFERROR(IF(INDEX('Ledger Codes'!$C$6:$C$205,MATCH(S347,'Ledger Codes'!$B$6:$B$205,0))="","",INDEX('Ledger Codes'!$C$6:$C$205,MATCH(S347,'Ledger Codes'!$B$6:$B$205,0))),""))</f>
        <v>10049</v>
      </c>
      <c r="D347" s="50" t="s">
        <v>199</v>
      </c>
      <c r="E347" s="50" t="s">
        <v>1271</v>
      </c>
      <c r="F347" s="50" t="s">
        <v>564</v>
      </c>
      <c r="G347" s="52" t="n">
        <v>0</v>
      </c>
      <c r="H347" s="52" t="n">
        <v>360</v>
      </c>
      <c r="I347" s="52" t="n">
        <f aca="false">IF(AND(G347="",H347=""),"",N(G347)-N(H347))</f>
        <v>-360</v>
      </c>
      <c r="J347" s="52" t="n">
        <f aca="false">IF(I347="","",ABS(I347))</f>
        <v>360</v>
      </c>
      <c r="K347" s="56" t="n">
        <f aca="false">IF(S347="","",0)</f>
        <v>0</v>
      </c>
      <c r="L347" s="56" t="n">
        <f aca="false">IF(J347="","",IF(AND(J347&gt;'Revenue Testing'!$E$9,K347=0),1,0))</f>
        <v>0</v>
      </c>
      <c r="M347" s="57" t="n">
        <v>0.735728660873</v>
      </c>
      <c r="N347" s="56" t="str">
        <f aca="false">IF(OR(A347="",I347=""),"",IF(COUNTIFS($A$2:$A$4500,A347,$D$2:$D$4500,D347,$I$2:$I$4500,I347)&gt;1,"Possible duplicate",""))</f>
        <v/>
      </c>
      <c r="O347" s="56" t="n">
        <f aca="false">IF(J347="","",IF(AND(L347=0,K347=0),1,0))</f>
        <v>1</v>
      </c>
      <c r="P347" s="56" t="str">
        <f aca="false">IF(L347=1,J347+ROW()/10^7,"")</f>
        <v/>
      </c>
      <c r="Q347" s="57" t="n">
        <f aca="false">IF(O347=1,M347,"")</f>
        <v>0.735728660873</v>
      </c>
      <c r="R347" s="56" t="str">
        <f aca="false">IF(K347=1,ROW(),"")</f>
        <v/>
      </c>
      <c r="S347" s="56" t="str">
        <f aca="false">IF(D347="","",TRIM(D347))</f>
        <v>CONTAINER GATE PASS FEE- INC</v>
      </c>
    </row>
    <row r="348" customFormat="false" ht="15" hidden="false" customHeight="false" outlineLevel="0" collapsed="false">
      <c r="A348" s="50" t="s">
        <v>1272</v>
      </c>
      <c r="B348" s="55" t="n">
        <v>45949</v>
      </c>
      <c r="C348" s="50" t="n">
        <f aca="false">IF(S348="","",IFERROR(IF(INDEX('Ledger Codes'!$C$6:$C$205,MATCH(S348,'Ledger Codes'!$B$6:$B$205,0))="","",INDEX('Ledger Codes'!$C$6:$C$205,MATCH(S348,'Ledger Codes'!$B$6:$B$205,0))),""))</f>
        <v>10049</v>
      </c>
      <c r="D348" s="50" t="s">
        <v>199</v>
      </c>
      <c r="E348" s="50" t="s">
        <v>1273</v>
      </c>
      <c r="F348" s="50" t="s">
        <v>1274</v>
      </c>
      <c r="G348" s="52" t="n">
        <v>0</v>
      </c>
      <c r="H348" s="52" t="n">
        <v>120</v>
      </c>
      <c r="I348" s="52" t="n">
        <f aca="false">IF(AND(G348="",H348=""),"",N(G348)-N(H348))</f>
        <v>-120</v>
      </c>
      <c r="J348" s="52" t="n">
        <f aca="false">IF(I348="","",ABS(I348))</f>
        <v>120</v>
      </c>
      <c r="K348" s="56" t="n">
        <f aca="false">IF(S348="","",0)</f>
        <v>0</v>
      </c>
      <c r="L348" s="56" t="n">
        <f aca="false">IF(J348="","",IF(AND(J348&gt;'Revenue Testing'!$E$9,K348=0),1,0))</f>
        <v>0</v>
      </c>
      <c r="M348" s="57" t="n">
        <v>0.240034319114</v>
      </c>
      <c r="N348" s="56" t="str">
        <f aca="false">IF(OR(A348="",I348=""),"",IF(COUNTIFS($A$2:$A$4500,A348,$D$2:$D$4500,D348,$I$2:$I$4500,I348)&gt;1,"Possible duplicate",""))</f>
        <v/>
      </c>
      <c r="O348" s="56" t="n">
        <f aca="false">IF(J348="","",IF(AND(L348=0,K348=0),1,0))</f>
        <v>1</v>
      </c>
      <c r="P348" s="56" t="str">
        <f aca="false">IF(L348=1,J348+ROW()/10^7,"")</f>
        <v/>
      </c>
      <c r="Q348" s="57" t="n">
        <f aca="false">IF(O348=1,M348,"")</f>
        <v>0.240034319114</v>
      </c>
      <c r="R348" s="56" t="str">
        <f aca="false">IF(K348=1,ROW(),"")</f>
        <v/>
      </c>
      <c r="S348" s="56" t="str">
        <f aca="false">IF(D348="","",TRIM(D348))</f>
        <v>CONTAINER GATE PASS FEE- INC</v>
      </c>
    </row>
    <row r="349" customFormat="false" ht="15" hidden="false" customHeight="false" outlineLevel="0" collapsed="false">
      <c r="A349" s="50" t="s">
        <v>1275</v>
      </c>
      <c r="B349" s="55" t="n">
        <v>45949</v>
      </c>
      <c r="C349" s="50" t="n">
        <f aca="false">IF(S349="","",IFERROR(IF(INDEX('Ledger Codes'!$C$6:$C$205,MATCH(S349,'Ledger Codes'!$B$6:$B$205,0))="","",INDEX('Ledger Codes'!$C$6:$C$205,MATCH(S349,'Ledger Codes'!$B$6:$B$205,0))),""))</f>
        <v>10049</v>
      </c>
      <c r="D349" s="50" t="s">
        <v>199</v>
      </c>
      <c r="E349" s="50" t="s">
        <v>1276</v>
      </c>
      <c r="F349" s="50" t="s">
        <v>1277</v>
      </c>
      <c r="G349" s="52" t="n">
        <v>0</v>
      </c>
      <c r="H349" s="52" t="n">
        <v>120</v>
      </c>
      <c r="I349" s="52" t="n">
        <f aca="false">IF(AND(G349="",H349=""),"",N(G349)-N(H349))</f>
        <v>-120</v>
      </c>
      <c r="J349" s="52" t="n">
        <f aca="false">IF(I349="","",ABS(I349))</f>
        <v>120</v>
      </c>
      <c r="K349" s="56" t="n">
        <f aca="false">IF(S349="","",0)</f>
        <v>0</v>
      </c>
      <c r="L349" s="56" t="n">
        <f aca="false">IF(J349="","",IF(AND(J349&gt;'Revenue Testing'!$E$9,K349=0),1,0))</f>
        <v>0</v>
      </c>
      <c r="M349" s="57" t="n">
        <v>0.960309510611</v>
      </c>
      <c r="N349" s="56" t="str">
        <f aca="false">IF(OR(A349="",I349=""),"",IF(COUNTIFS($A$2:$A$4500,A349,$D$2:$D$4500,D349,$I$2:$I$4500,I349)&gt;1,"Possible duplicate",""))</f>
        <v>Possible duplicate</v>
      </c>
      <c r="O349" s="56" t="n">
        <f aca="false">IF(J349="","",IF(AND(L349=0,K349=0),1,0))</f>
        <v>1</v>
      </c>
      <c r="P349" s="56" t="str">
        <f aca="false">IF(L349=1,J349+ROW()/10^7,"")</f>
        <v/>
      </c>
      <c r="Q349" s="57" t="n">
        <f aca="false">IF(O349=1,M349,"")</f>
        <v>0.960309510611</v>
      </c>
      <c r="R349" s="56" t="str">
        <f aca="false">IF(K349=1,ROW(),"")</f>
        <v/>
      </c>
      <c r="S349" s="56" t="str">
        <f aca="false">IF(D349="","",TRIM(D349))</f>
        <v>CONTAINER GATE PASS FEE- INC</v>
      </c>
    </row>
    <row r="350" customFormat="false" ht="15" hidden="false" customHeight="false" outlineLevel="0" collapsed="false">
      <c r="A350" s="50" t="s">
        <v>1275</v>
      </c>
      <c r="B350" s="55" t="n">
        <v>45949</v>
      </c>
      <c r="C350" s="50" t="n">
        <f aca="false">IF(S350="","",IFERROR(IF(INDEX('Ledger Codes'!$C$6:$C$205,MATCH(S350,'Ledger Codes'!$B$6:$B$205,0))="","",INDEX('Ledger Codes'!$C$6:$C$205,MATCH(S350,'Ledger Codes'!$B$6:$B$205,0))),""))</f>
        <v>10049</v>
      </c>
      <c r="D350" s="50" t="s">
        <v>199</v>
      </c>
      <c r="E350" s="50" t="s">
        <v>1276</v>
      </c>
      <c r="F350" s="50" t="s">
        <v>1277</v>
      </c>
      <c r="G350" s="52" t="n">
        <v>0</v>
      </c>
      <c r="H350" s="52" t="n">
        <v>120</v>
      </c>
      <c r="I350" s="52" t="n">
        <f aca="false">IF(AND(G350="",H350=""),"",N(G350)-N(H350))</f>
        <v>-120</v>
      </c>
      <c r="J350" s="52" t="n">
        <f aca="false">IF(I350="","",ABS(I350))</f>
        <v>120</v>
      </c>
      <c r="K350" s="56" t="n">
        <f aca="false">IF(S350="","",0)</f>
        <v>0</v>
      </c>
      <c r="L350" s="56" t="n">
        <f aca="false">IF(J350="","",IF(AND(J350&gt;'Revenue Testing'!$E$9,K350=0),1,0))</f>
        <v>0</v>
      </c>
      <c r="M350" s="57" t="n">
        <v>0.366545474154</v>
      </c>
      <c r="N350" s="56" t="str">
        <f aca="false">IF(OR(A350="",I350=""),"",IF(COUNTIFS($A$2:$A$4500,A350,$D$2:$D$4500,D350,$I$2:$I$4500,I350)&gt;1,"Possible duplicate",""))</f>
        <v>Possible duplicate</v>
      </c>
      <c r="O350" s="56" t="n">
        <f aca="false">IF(J350="","",IF(AND(L350=0,K350=0),1,0))</f>
        <v>1</v>
      </c>
      <c r="P350" s="56" t="str">
        <f aca="false">IF(L350=1,J350+ROW()/10^7,"")</f>
        <v/>
      </c>
      <c r="Q350" s="57" t="n">
        <f aca="false">IF(O350=1,M350,"")</f>
        <v>0.366545474154</v>
      </c>
      <c r="R350" s="56" t="str">
        <f aca="false">IF(K350=1,ROW(),"")</f>
        <v/>
      </c>
      <c r="S350" s="56" t="str">
        <f aca="false">IF(D350="","",TRIM(D350))</f>
        <v>CONTAINER GATE PASS FEE- INC</v>
      </c>
    </row>
    <row r="351" customFormat="false" ht="15" hidden="false" customHeight="false" outlineLevel="0" collapsed="false">
      <c r="A351" s="50" t="s">
        <v>1278</v>
      </c>
      <c r="B351" s="55" t="n">
        <v>45949</v>
      </c>
      <c r="C351" s="50" t="n">
        <f aca="false">IF(S351="","",IFERROR(IF(INDEX('Ledger Codes'!$C$6:$C$205,MATCH(S351,'Ledger Codes'!$B$6:$B$205,0))="","",INDEX('Ledger Codes'!$C$6:$C$205,MATCH(S351,'Ledger Codes'!$B$6:$B$205,0))),""))</f>
        <v>10049</v>
      </c>
      <c r="D351" s="50" t="s">
        <v>199</v>
      </c>
      <c r="E351" s="50" t="s">
        <v>1279</v>
      </c>
      <c r="F351" s="50" t="s">
        <v>1280</v>
      </c>
      <c r="G351" s="52" t="n">
        <v>0</v>
      </c>
      <c r="H351" s="52" t="n">
        <v>720</v>
      </c>
      <c r="I351" s="52" t="n">
        <f aca="false">IF(AND(G351="",H351=""),"",N(G351)-N(H351))</f>
        <v>-720</v>
      </c>
      <c r="J351" s="52" t="n">
        <f aca="false">IF(I351="","",ABS(I351))</f>
        <v>720</v>
      </c>
      <c r="K351" s="56" t="n">
        <f aca="false">IF(S351="","",0)</f>
        <v>0</v>
      </c>
      <c r="L351" s="56" t="n">
        <f aca="false">IF(J351="","",IF(AND(J351&gt;'Revenue Testing'!$E$9,K351=0),1,0))</f>
        <v>0</v>
      </c>
      <c r="M351" s="57" t="n">
        <v>0.198558663309</v>
      </c>
      <c r="N351" s="56" t="str">
        <f aca="false">IF(OR(A351="",I351=""),"",IF(COUNTIFS($A$2:$A$4500,A351,$D$2:$D$4500,D351,$I$2:$I$4500,I351)&gt;1,"Possible duplicate",""))</f>
        <v/>
      </c>
      <c r="O351" s="56" t="n">
        <f aca="false">IF(J351="","",IF(AND(L351=0,K351=0),1,0))</f>
        <v>1</v>
      </c>
      <c r="P351" s="56" t="str">
        <f aca="false">IF(L351=1,J351+ROW()/10^7,"")</f>
        <v/>
      </c>
      <c r="Q351" s="57" t="n">
        <f aca="false">IF(O351=1,M351,"")</f>
        <v>0.198558663309</v>
      </c>
      <c r="R351" s="56" t="str">
        <f aca="false">IF(K351=1,ROW(),"")</f>
        <v/>
      </c>
      <c r="S351" s="56" t="str">
        <f aca="false">IF(D351="","",TRIM(D351))</f>
        <v>CONTAINER GATE PASS FEE- INC</v>
      </c>
    </row>
    <row r="352" customFormat="false" ht="15" hidden="false" customHeight="false" outlineLevel="0" collapsed="false">
      <c r="A352" s="50" t="s">
        <v>1281</v>
      </c>
      <c r="B352" s="55" t="n">
        <v>45950</v>
      </c>
      <c r="C352" s="50" t="n">
        <f aca="false">IF(S352="","",IFERROR(IF(INDEX('Ledger Codes'!$C$6:$C$205,MATCH(S352,'Ledger Codes'!$B$6:$B$205,0))="","",INDEX('Ledger Codes'!$C$6:$C$205,MATCH(S352,'Ledger Codes'!$B$6:$B$205,0))),""))</f>
        <v>10049</v>
      </c>
      <c r="D352" s="50" t="s">
        <v>199</v>
      </c>
      <c r="E352" s="50" t="s">
        <v>1282</v>
      </c>
      <c r="F352" s="50" t="s">
        <v>1283</v>
      </c>
      <c r="G352" s="52" t="n">
        <v>0</v>
      </c>
      <c r="H352" s="52" t="n">
        <v>1080</v>
      </c>
      <c r="I352" s="52" t="n">
        <f aca="false">IF(AND(G352="",H352=""),"",N(G352)-N(H352))</f>
        <v>-1080</v>
      </c>
      <c r="J352" s="52" t="n">
        <f aca="false">IF(I352="","",ABS(I352))</f>
        <v>1080</v>
      </c>
      <c r="K352" s="56" t="n">
        <f aca="false">IF(S352="","",0)</f>
        <v>0</v>
      </c>
      <c r="L352" s="56" t="n">
        <f aca="false">IF(J352="","",IF(AND(J352&gt;'Revenue Testing'!$E$9,K352=0),1,0))</f>
        <v>0</v>
      </c>
      <c r="M352" s="57" t="n">
        <v>0.347190399627</v>
      </c>
      <c r="N352" s="56" t="str">
        <f aca="false">IF(OR(A352="",I352=""),"",IF(COUNTIFS($A$2:$A$4500,A352,$D$2:$D$4500,D352,$I$2:$I$4500,I352)&gt;1,"Possible duplicate",""))</f>
        <v/>
      </c>
      <c r="O352" s="56" t="n">
        <f aca="false">IF(J352="","",IF(AND(L352=0,K352=0),1,0))</f>
        <v>1</v>
      </c>
      <c r="P352" s="56" t="str">
        <f aca="false">IF(L352=1,J352+ROW()/10^7,"")</f>
        <v/>
      </c>
      <c r="Q352" s="57" t="n">
        <f aca="false">IF(O352=1,M352,"")</f>
        <v>0.347190399627</v>
      </c>
      <c r="R352" s="56" t="str">
        <f aca="false">IF(K352=1,ROW(),"")</f>
        <v/>
      </c>
      <c r="S352" s="56" t="str">
        <f aca="false">IF(D352="","",TRIM(D352))</f>
        <v>CONTAINER GATE PASS FEE- INC</v>
      </c>
    </row>
    <row r="353" customFormat="false" ht="15" hidden="false" customHeight="false" outlineLevel="0" collapsed="false">
      <c r="A353" s="50" t="s">
        <v>1284</v>
      </c>
      <c r="B353" s="55" t="n">
        <v>45950</v>
      </c>
      <c r="C353" s="50" t="n">
        <f aca="false">IF(S353="","",IFERROR(IF(INDEX('Ledger Codes'!$C$6:$C$205,MATCH(S353,'Ledger Codes'!$B$6:$B$205,0))="","",INDEX('Ledger Codes'!$C$6:$C$205,MATCH(S353,'Ledger Codes'!$B$6:$B$205,0))),""))</f>
        <v>10049</v>
      </c>
      <c r="D353" s="50" t="s">
        <v>199</v>
      </c>
      <c r="E353" s="50" t="s">
        <v>1285</v>
      </c>
      <c r="F353" s="50" t="s">
        <v>1286</v>
      </c>
      <c r="G353" s="52" t="n">
        <v>0</v>
      </c>
      <c r="H353" s="52" t="n">
        <v>240</v>
      </c>
      <c r="I353" s="52" t="n">
        <f aca="false">IF(AND(G353="",H353=""),"",N(G353)-N(H353))</f>
        <v>-240</v>
      </c>
      <c r="J353" s="52" t="n">
        <f aca="false">IF(I353="","",ABS(I353))</f>
        <v>240</v>
      </c>
      <c r="K353" s="56" t="n">
        <f aca="false">IF(S353="","",0)</f>
        <v>0</v>
      </c>
      <c r="L353" s="56" t="n">
        <f aca="false">IF(J353="","",IF(AND(J353&gt;'Revenue Testing'!$E$9,K353=0),1,0))</f>
        <v>0</v>
      </c>
      <c r="M353" s="57" t="n">
        <v>0.524904831002</v>
      </c>
      <c r="N353" s="56" t="str">
        <f aca="false">IF(OR(A353="",I353=""),"",IF(COUNTIFS($A$2:$A$4500,A353,$D$2:$D$4500,D353,$I$2:$I$4500,I353)&gt;1,"Possible duplicate",""))</f>
        <v/>
      </c>
      <c r="O353" s="56" t="n">
        <f aca="false">IF(J353="","",IF(AND(L353=0,K353=0),1,0))</f>
        <v>1</v>
      </c>
      <c r="P353" s="56" t="str">
        <f aca="false">IF(L353=1,J353+ROW()/10^7,"")</f>
        <v/>
      </c>
      <c r="Q353" s="57" t="n">
        <f aca="false">IF(O353=1,M353,"")</f>
        <v>0.524904831002</v>
      </c>
      <c r="R353" s="56" t="str">
        <f aca="false">IF(K353=1,ROW(),"")</f>
        <v/>
      </c>
      <c r="S353" s="56" t="str">
        <f aca="false">IF(D353="","",TRIM(D353))</f>
        <v>CONTAINER GATE PASS FEE- INC</v>
      </c>
    </row>
    <row r="354" customFormat="false" ht="15" hidden="false" customHeight="false" outlineLevel="0" collapsed="false">
      <c r="A354" s="50" t="s">
        <v>1287</v>
      </c>
      <c r="B354" s="55" t="n">
        <v>45951</v>
      </c>
      <c r="C354" s="50" t="n">
        <f aca="false">IF(S354="","",IFERROR(IF(INDEX('Ledger Codes'!$C$6:$C$205,MATCH(S354,'Ledger Codes'!$B$6:$B$205,0))="","",INDEX('Ledger Codes'!$C$6:$C$205,MATCH(S354,'Ledger Codes'!$B$6:$B$205,0))),""))</f>
        <v>10049</v>
      </c>
      <c r="D354" s="50" t="s">
        <v>199</v>
      </c>
      <c r="E354" s="50" t="s">
        <v>1288</v>
      </c>
      <c r="F354" s="50" t="s">
        <v>1289</v>
      </c>
      <c r="G354" s="52" t="n">
        <v>0</v>
      </c>
      <c r="H354" s="52" t="n">
        <v>240</v>
      </c>
      <c r="I354" s="52" t="n">
        <f aca="false">IF(AND(G354="",H354=""),"",N(G354)-N(H354))</f>
        <v>-240</v>
      </c>
      <c r="J354" s="52" t="n">
        <f aca="false">IF(I354="","",ABS(I354))</f>
        <v>240</v>
      </c>
      <c r="K354" s="56" t="n">
        <f aca="false">IF(S354="","",0)</f>
        <v>0</v>
      </c>
      <c r="L354" s="56" t="n">
        <f aca="false">IF(J354="","",IF(AND(J354&gt;'Revenue Testing'!$E$9,K354=0),1,0))</f>
        <v>0</v>
      </c>
      <c r="M354" s="57" t="n">
        <v>0.276001325161</v>
      </c>
      <c r="N354" s="56" t="str">
        <f aca="false">IF(OR(A354="",I354=""),"",IF(COUNTIFS($A$2:$A$4500,A354,$D$2:$D$4500,D354,$I$2:$I$4500,I354)&gt;1,"Possible duplicate",""))</f>
        <v/>
      </c>
      <c r="O354" s="56" t="n">
        <f aca="false">IF(J354="","",IF(AND(L354=0,K354=0),1,0))</f>
        <v>1</v>
      </c>
      <c r="P354" s="56" t="str">
        <f aca="false">IF(L354=1,J354+ROW()/10^7,"")</f>
        <v/>
      </c>
      <c r="Q354" s="57" t="n">
        <f aca="false">IF(O354=1,M354,"")</f>
        <v>0.276001325161</v>
      </c>
      <c r="R354" s="56" t="str">
        <f aca="false">IF(K354=1,ROW(),"")</f>
        <v/>
      </c>
      <c r="S354" s="56" t="str">
        <f aca="false">IF(D354="","",TRIM(D354))</f>
        <v>CONTAINER GATE PASS FEE- INC</v>
      </c>
    </row>
    <row r="355" customFormat="false" ht="15" hidden="false" customHeight="false" outlineLevel="0" collapsed="false">
      <c r="A355" s="50" t="s">
        <v>1290</v>
      </c>
      <c r="B355" s="55" t="n">
        <v>45951</v>
      </c>
      <c r="C355" s="50" t="n">
        <f aca="false">IF(S355="","",IFERROR(IF(INDEX('Ledger Codes'!$C$6:$C$205,MATCH(S355,'Ledger Codes'!$B$6:$B$205,0))="","",INDEX('Ledger Codes'!$C$6:$C$205,MATCH(S355,'Ledger Codes'!$B$6:$B$205,0))),""))</f>
        <v>10049</v>
      </c>
      <c r="D355" s="50" t="s">
        <v>199</v>
      </c>
      <c r="E355" s="50" t="s">
        <v>1291</v>
      </c>
      <c r="F355" s="50" t="s">
        <v>1292</v>
      </c>
      <c r="G355" s="52" t="n">
        <v>0</v>
      </c>
      <c r="H355" s="52" t="n">
        <v>120</v>
      </c>
      <c r="I355" s="52" t="n">
        <f aca="false">IF(AND(G355="",H355=""),"",N(G355)-N(H355))</f>
        <v>-120</v>
      </c>
      <c r="J355" s="52" t="n">
        <f aca="false">IF(I355="","",ABS(I355))</f>
        <v>120</v>
      </c>
      <c r="K355" s="56" t="n">
        <f aca="false">IF(S355="","",0)</f>
        <v>0</v>
      </c>
      <c r="L355" s="56" t="n">
        <f aca="false">IF(J355="","",IF(AND(J355&gt;'Revenue Testing'!$E$9,K355=0),1,0))</f>
        <v>0</v>
      </c>
      <c r="M355" s="57" t="n">
        <v>0.517953549299</v>
      </c>
      <c r="N355" s="56" t="str">
        <f aca="false">IF(OR(A355="",I355=""),"",IF(COUNTIFS($A$2:$A$4500,A355,$D$2:$D$4500,D355,$I$2:$I$4500,I355)&gt;1,"Possible duplicate",""))</f>
        <v/>
      </c>
      <c r="O355" s="56" t="n">
        <f aca="false">IF(J355="","",IF(AND(L355=0,K355=0),1,0))</f>
        <v>1</v>
      </c>
      <c r="P355" s="56" t="str">
        <f aca="false">IF(L355=1,J355+ROW()/10^7,"")</f>
        <v/>
      </c>
      <c r="Q355" s="57" t="n">
        <f aca="false">IF(O355=1,M355,"")</f>
        <v>0.517953549299</v>
      </c>
      <c r="R355" s="56" t="str">
        <f aca="false">IF(K355=1,ROW(),"")</f>
        <v/>
      </c>
      <c r="S355" s="56" t="str">
        <f aca="false">IF(D355="","",TRIM(D355))</f>
        <v>CONTAINER GATE PASS FEE- INC</v>
      </c>
    </row>
    <row r="356" customFormat="false" ht="15" hidden="false" customHeight="false" outlineLevel="0" collapsed="false">
      <c r="A356" s="50" t="s">
        <v>1293</v>
      </c>
      <c r="B356" s="55" t="n">
        <v>45951</v>
      </c>
      <c r="C356" s="50" t="n">
        <f aca="false">IF(S356="","",IFERROR(IF(INDEX('Ledger Codes'!$C$6:$C$205,MATCH(S356,'Ledger Codes'!$B$6:$B$205,0))="","",INDEX('Ledger Codes'!$C$6:$C$205,MATCH(S356,'Ledger Codes'!$B$6:$B$205,0))),""))</f>
        <v>10049</v>
      </c>
      <c r="D356" s="50" t="s">
        <v>199</v>
      </c>
      <c r="E356" s="50" t="s">
        <v>1294</v>
      </c>
      <c r="F356" s="50" t="s">
        <v>1295</v>
      </c>
      <c r="G356" s="52" t="n">
        <v>0</v>
      </c>
      <c r="H356" s="52" t="n">
        <v>120</v>
      </c>
      <c r="I356" s="52" t="n">
        <f aca="false">IF(AND(G356="",H356=""),"",N(G356)-N(H356))</f>
        <v>-120</v>
      </c>
      <c r="J356" s="52" t="n">
        <f aca="false">IF(I356="","",ABS(I356))</f>
        <v>120</v>
      </c>
      <c r="K356" s="56" t="n">
        <f aca="false">IF(S356="","",0)</f>
        <v>0</v>
      </c>
      <c r="L356" s="56" t="n">
        <f aca="false">IF(J356="","",IF(AND(J356&gt;'Revenue Testing'!$E$9,K356=0),1,0))</f>
        <v>0</v>
      </c>
      <c r="M356" s="57" t="n">
        <v>0.330220199825</v>
      </c>
      <c r="N356" s="56" t="str">
        <f aca="false">IF(OR(A356="",I356=""),"",IF(COUNTIFS($A$2:$A$4500,A356,$D$2:$D$4500,D356,$I$2:$I$4500,I356)&gt;1,"Possible duplicate",""))</f>
        <v/>
      </c>
      <c r="O356" s="56" t="n">
        <f aca="false">IF(J356="","",IF(AND(L356=0,K356=0),1,0))</f>
        <v>1</v>
      </c>
      <c r="P356" s="56" t="str">
        <f aca="false">IF(L356=1,J356+ROW()/10^7,"")</f>
        <v/>
      </c>
      <c r="Q356" s="57" t="n">
        <f aca="false">IF(O356=1,M356,"")</f>
        <v>0.330220199825</v>
      </c>
      <c r="R356" s="56" t="str">
        <f aca="false">IF(K356=1,ROW(),"")</f>
        <v/>
      </c>
      <c r="S356" s="56" t="str">
        <f aca="false">IF(D356="","",TRIM(D356))</f>
        <v>CONTAINER GATE PASS FEE- INC</v>
      </c>
    </row>
    <row r="357" customFormat="false" ht="15" hidden="false" customHeight="false" outlineLevel="0" collapsed="false">
      <c r="A357" s="50" t="s">
        <v>1296</v>
      </c>
      <c r="B357" s="55" t="n">
        <v>45951</v>
      </c>
      <c r="C357" s="50" t="n">
        <f aca="false">IF(S357="","",IFERROR(IF(INDEX('Ledger Codes'!$C$6:$C$205,MATCH(S357,'Ledger Codes'!$B$6:$B$205,0))="","",INDEX('Ledger Codes'!$C$6:$C$205,MATCH(S357,'Ledger Codes'!$B$6:$B$205,0))),""))</f>
        <v>10049</v>
      </c>
      <c r="D357" s="50" t="s">
        <v>199</v>
      </c>
      <c r="E357" s="50" t="s">
        <v>1297</v>
      </c>
      <c r="F357" s="50" t="s">
        <v>1298</v>
      </c>
      <c r="G357" s="52" t="n">
        <v>0</v>
      </c>
      <c r="H357" s="52" t="n">
        <v>120</v>
      </c>
      <c r="I357" s="52" t="n">
        <f aca="false">IF(AND(G357="",H357=""),"",N(G357)-N(H357))</f>
        <v>-120</v>
      </c>
      <c r="J357" s="52" t="n">
        <f aca="false">IF(I357="","",ABS(I357))</f>
        <v>120</v>
      </c>
      <c r="K357" s="56" t="n">
        <f aca="false">IF(S357="","",0)</f>
        <v>0</v>
      </c>
      <c r="L357" s="56" t="n">
        <f aca="false">IF(J357="","",IF(AND(J357&gt;'Revenue Testing'!$E$9,K357=0),1,0))</f>
        <v>0</v>
      </c>
      <c r="M357" s="57" t="n">
        <v>0.894865506533</v>
      </c>
      <c r="N357" s="56" t="str">
        <f aca="false">IF(OR(A357="",I357=""),"",IF(COUNTIFS($A$2:$A$4500,A357,$D$2:$D$4500,D357,$I$2:$I$4500,I357)&gt;1,"Possible duplicate",""))</f>
        <v/>
      </c>
      <c r="O357" s="56" t="n">
        <f aca="false">IF(J357="","",IF(AND(L357=0,K357=0),1,0))</f>
        <v>1</v>
      </c>
      <c r="P357" s="56" t="str">
        <f aca="false">IF(L357=1,J357+ROW()/10^7,"")</f>
        <v/>
      </c>
      <c r="Q357" s="57" t="n">
        <f aca="false">IF(O357=1,M357,"")</f>
        <v>0.894865506533</v>
      </c>
      <c r="R357" s="56" t="str">
        <f aca="false">IF(K357=1,ROW(),"")</f>
        <v/>
      </c>
      <c r="S357" s="56" t="str">
        <f aca="false">IF(D357="","",TRIM(D357))</f>
        <v>CONTAINER GATE PASS FEE- INC</v>
      </c>
    </row>
    <row r="358" customFormat="false" ht="15" hidden="false" customHeight="false" outlineLevel="0" collapsed="false">
      <c r="A358" s="50" t="s">
        <v>1299</v>
      </c>
      <c r="B358" s="55" t="n">
        <v>45951</v>
      </c>
      <c r="C358" s="50" t="n">
        <f aca="false">IF(S358="","",IFERROR(IF(INDEX('Ledger Codes'!$C$6:$C$205,MATCH(S358,'Ledger Codes'!$B$6:$B$205,0))="","",INDEX('Ledger Codes'!$C$6:$C$205,MATCH(S358,'Ledger Codes'!$B$6:$B$205,0))),""))</f>
        <v>10049</v>
      </c>
      <c r="D358" s="50" t="s">
        <v>199</v>
      </c>
      <c r="E358" s="50" t="s">
        <v>1300</v>
      </c>
      <c r="F358" s="50" t="s">
        <v>1301</v>
      </c>
      <c r="G358" s="52" t="n">
        <v>0</v>
      </c>
      <c r="H358" s="52" t="n">
        <v>120</v>
      </c>
      <c r="I358" s="52" t="n">
        <f aca="false">IF(AND(G358="",H358=""),"",N(G358)-N(H358))</f>
        <v>-120</v>
      </c>
      <c r="J358" s="52" t="n">
        <f aca="false">IF(I358="","",ABS(I358))</f>
        <v>120</v>
      </c>
      <c r="K358" s="56" t="n">
        <f aca="false">IF(S358="","",0)</f>
        <v>0</v>
      </c>
      <c r="L358" s="56" t="n">
        <f aca="false">IF(J358="","",IF(AND(J358&gt;'Revenue Testing'!$E$9,K358=0),1,0))</f>
        <v>0</v>
      </c>
      <c r="M358" s="57" t="n">
        <v>0.978941582572</v>
      </c>
      <c r="N358" s="56" t="str">
        <f aca="false">IF(OR(A358="",I358=""),"",IF(COUNTIFS($A$2:$A$4500,A358,$D$2:$D$4500,D358,$I$2:$I$4500,I358)&gt;1,"Possible duplicate",""))</f>
        <v/>
      </c>
      <c r="O358" s="56" t="n">
        <f aca="false">IF(J358="","",IF(AND(L358=0,K358=0),1,0))</f>
        <v>1</v>
      </c>
      <c r="P358" s="56" t="str">
        <f aca="false">IF(L358=1,J358+ROW()/10^7,"")</f>
        <v/>
      </c>
      <c r="Q358" s="57" t="n">
        <f aca="false">IF(O358=1,M358,"")</f>
        <v>0.978941582572</v>
      </c>
      <c r="R358" s="56" t="str">
        <f aca="false">IF(K358=1,ROW(),"")</f>
        <v/>
      </c>
      <c r="S358" s="56" t="str">
        <f aca="false">IF(D358="","",TRIM(D358))</f>
        <v>CONTAINER GATE PASS FEE- INC</v>
      </c>
    </row>
    <row r="359" customFormat="false" ht="15" hidden="false" customHeight="false" outlineLevel="0" collapsed="false">
      <c r="A359" s="50" t="s">
        <v>1302</v>
      </c>
      <c r="B359" s="55" t="n">
        <v>45951</v>
      </c>
      <c r="C359" s="50" t="n">
        <f aca="false">IF(S359="","",IFERROR(IF(INDEX('Ledger Codes'!$C$6:$C$205,MATCH(S359,'Ledger Codes'!$B$6:$B$205,0))="","",INDEX('Ledger Codes'!$C$6:$C$205,MATCH(S359,'Ledger Codes'!$B$6:$B$205,0))),""))</f>
        <v>10049</v>
      </c>
      <c r="D359" s="50" t="s">
        <v>199</v>
      </c>
      <c r="E359" s="50" t="s">
        <v>1303</v>
      </c>
      <c r="F359" s="50" t="s">
        <v>1304</v>
      </c>
      <c r="G359" s="52" t="n">
        <v>0</v>
      </c>
      <c r="H359" s="52" t="n">
        <v>120</v>
      </c>
      <c r="I359" s="52" t="n">
        <f aca="false">IF(AND(G359="",H359=""),"",N(G359)-N(H359))</f>
        <v>-120</v>
      </c>
      <c r="J359" s="52" t="n">
        <f aca="false">IF(I359="","",ABS(I359))</f>
        <v>120</v>
      </c>
      <c r="K359" s="56" t="n">
        <f aca="false">IF(S359="","",0)</f>
        <v>0</v>
      </c>
      <c r="L359" s="56" t="n">
        <f aca="false">IF(J359="","",IF(AND(J359&gt;'Revenue Testing'!$E$9,K359=0),1,0))</f>
        <v>0</v>
      </c>
      <c r="M359" s="57" t="n">
        <v>0.874746021799</v>
      </c>
      <c r="N359" s="56" t="str">
        <f aca="false">IF(OR(A359="",I359=""),"",IF(COUNTIFS($A$2:$A$4500,A359,$D$2:$D$4500,D359,$I$2:$I$4500,I359)&gt;1,"Possible duplicate",""))</f>
        <v/>
      </c>
      <c r="O359" s="56" t="n">
        <f aca="false">IF(J359="","",IF(AND(L359=0,K359=0),1,0))</f>
        <v>1</v>
      </c>
      <c r="P359" s="56" t="str">
        <f aca="false">IF(L359=1,J359+ROW()/10^7,"")</f>
        <v/>
      </c>
      <c r="Q359" s="57" t="n">
        <f aca="false">IF(O359=1,M359,"")</f>
        <v>0.874746021799</v>
      </c>
      <c r="R359" s="56" t="str">
        <f aca="false">IF(K359=1,ROW(),"")</f>
        <v/>
      </c>
      <c r="S359" s="56" t="str">
        <f aca="false">IF(D359="","",TRIM(D359))</f>
        <v>CONTAINER GATE PASS FEE- INC</v>
      </c>
    </row>
    <row r="360" customFormat="false" ht="15" hidden="false" customHeight="false" outlineLevel="0" collapsed="false">
      <c r="A360" s="50" t="s">
        <v>1305</v>
      </c>
      <c r="B360" s="55" t="n">
        <v>45951</v>
      </c>
      <c r="C360" s="50" t="n">
        <f aca="false">IF(S360="","",IFERROR(IF(INDEX('Ledger Codes'!$C$6:$C$205,MATCH(S360,'Ledger Codes'!$B$6:$B$205,0))="","",INDEX('Ledger Codes'!$C$6:$C$205,MATCH(S360,'Ledger Codes'!$B$6:$B$205,0))),""))</f>
        <v>10049</v>
      </c>
      <c r="D360" s="50" t="s">
        <v>199</v>
      </c>
      <c r="E360" s="50" t="s">
        <v>1306</v>
      </c>
      <c r="F360" s="50" t="s">
        <v>1307</v>
      </c>
      <c r="G360" s="52" t="n">
        <v>0</v>
      </c>
      <c r="H360" s="52" t="n">
        <v>600</v>
      </c>
      <c r="I360" s="52" t="n">
        <f aca="false">IF(AND(G360="",H360=""),"",N(G360)-N(H360))</f>
        <v>-600</v>
      </c>
      <c r="J360" s="52" t="n">
        <f aca="false">IF(I360="","",ABS(I360))</f>
        <v>600</v>
      </c>
      <c r="K360" s="56" t="n">
        <f aca="false">IF(S360="","",0)</f>
        <v>0</v>
      </c>
      <c r="L360" s="56" t="n">
        <f aca="false">IF(J360="","",IF(AND(J360&gt;'Revenue Testing'!$E$9,K360=0),1,0))</f>
        <v>0</v>
      </c>
      <c r="M360" s="57" t="n">
        <v>0.903988664534</v>
      </c>
      <c r="N360" s="56" t="str">
        <f aca="false">IF(OR(A360="",I360=""),"",IF(COUNTIFS($A$2:$A$4500,A360,$D$2:$D$4500,D360,$I$2:$I$4500,I360)&gt;1,"Possible duplicate",""))</f>
        <v/>
      </c>
      <c r="O360" s="56" t="n">
        <f aca="false">IF(J360="","",IF(AND(L360=0,K360=0),1,0))</f>
        <v>1</v>
      </c>
      <c r="P360" s="56" t="str">
        <f aca="false">IF(L360=1,J360+ROW()/10^7,"")</f>
        <v/>
      </c>
      <c r="Q360" s="57" t="n">
        <f aca="false">IF(O360=1,M360,"")</f>
        <v>0.903988664534</v>
      </c>
      <c r="R360" s="56" t="str">
        <f aca="false">IF(K360=1,ROW(),"")</f>
        <v/>
      </c>
      <c r="S360" s="56" t="str">
        <f aca="false">IF(D360="","",TRIM(D360))</f>
        <v>CONTAINER GATE PASS FEE- INC</v>
      </c>
    </row>
    <row r="361" customFormat="false" ht="15" hidden="false" customHeight="false" outlineLevel="0" collapsed="false">
      <c r="A361" s="50" t="s">
        <v>1308</v>
      </c>
      <c r="B361" s="55" t="n">
        <v>45951</v>
      </c>
      <c r="C361" s="50" t="n">
        <f aca="false">IF(S361="","",IFERROR(IF(INDEX('Ledger Codes'!$C$6:$C$205,MATCH(S361,'Ledger Codes'!$B$6:$B$205,0))="","",INDEX('Ledger Codes'!$C$6:$C$205,MATCH(S361,'Ledger Codes'!$B$6:$B$205,0))),""))</f>
        <v>10049</v>
      </c>
      <c r="D361" s="50" t="s">
        <v>199</v>
      </c>
      <c r="E361" s="50" t="s">
        <v>1309</v>
      </c>
      <c r="F361" s="50" t="s">
        <v>1310</v>
      </c>
      <c r="G361" s="52" t="n">
        <v>0</v>
      </c>
      <c r="H361" s="52" t="n">
        <v>120</v>
      </c>
      <c r="I361" s="52" t="n">
        <f aca="false">IF(AND(G361="",H361=""),"",N(G361)-N(H361))</f>
        <v>-120</v>
      </c>
      <c r="J361" s="52" t="n">
        <f aca="false">IF(I361="","",ABS(I361))</f>
        <v>120</v>
      </c>
      <c r="K361" s="56" t="n">
        <f aca="false">IF(S361="","",0)</f>
        <v>0</v>
      </c>
      <c r="L361" s="56" t="n">
        <f aca="false">IF(J361="","",IF(AND(J361&gt;'Revenue Testing'!$E$9,K361=0),1,0))</f>
        <v>0</v>
      </c>
      <c r="M361" s="57" t="n">
        <v>0.701707498833</v>
      </c>
      <c r="N361" s="56" t="str">
        <f aca="false">IF(OR(A361="",I361=""),"",IF(COUNTIFS($A$2:$A$4500,A361,$D$2:$D$4500,D361,$I$2:$I$4500,I361)&gt;1,"Possible duplicate",""))</f>
        <v/>
      </c>
      <c r="O361" s="56" t="n">
        <f aca="false">IF(J361="","",IF(AND(L361=0,K361=0),1,0))</f>
        <v>1</v>
      </c>
      <c r="P361" s="56" t="str">
        <f aca="false">IF(L361=1,J361+ROW()/10^7,"")</f>
        <v/>
      </c>
      <c r="Q361" s="57" t="n">
        <f aca="false">IF(O361=1,M361,"")</f>
        <v>0.701707498833</v>
      </c>
      <c r="R361" s="56" t="str">
        <f aca="false">IF(K361=1,ROW(),"")</f>
        <v/>
      </c>
      <c r="S361" s="56" t="str">
        <f aca="false">IF(D361="","",TRIM(D361))</f>
        <v>CONTAINER GATE PASS FEE- INC</v>
      </c>
    </row>
    <row r="362" customFormat="false" ht="15" hidden="false" customHeight="false" outlineLevel="0" collapsed="false">
      <c r="A362" s="50" t="s">
        <v>1311</v>
      </c>
      <c r="B362" s="55" t="n">
        <v>45951</v>
      </c>
      <c r="C362" s="50" t="n">
        <f aca="false">IF(S362="","",IFERROR(IF(INDEX('Ledger Codes'!$C$6:$C$205,MATCH(S362,'Ledger Codes'!$B$6:$B$205,0))="","",INDEX('Ledger Codes'!$C$6:$C$205,MATCH(S362,'Ledger Codes'!$B$6:$B$205,0))),""))</f>
        <v>10049</v>
      </c>
      <c r="D362" s="50" t="s">
        <v>199</v>
      </c>
      <c r="E362" s="50" t="s">
        <v>1312</v>
      </c>
      <c r="F362" s="50" t="s">
        <v>1313</v>
      </c>
      <c r="G362" s="52" t="n">
        <v>0</v>
      </c>
      <c r="H362" s="52" t="n">
        <v>120</v>
      </c>
      <c r="I362" s="52" t="n">
        <f aca="false">IF(AND(G362="",H362=""),"",N(G362)-N(H362))</f>
        <v>-120</v>
      </c>
      <c r="J362" s="52" t="n">
        <f aca="false">IF(I362="","",ABS(I362))</f>
        <v>120</v>
      </c>
      <c r="K362" s="56" t="n">
        <f aca="false">IF(S362="","",0)</f>
        <v>0</v>
      </c>
      <c r="L362" s="56" t="n">
        <f aca="false">IF(J362="","",IF(AND(J362&gt;'Revenue Testing'!$E$9,K362=0),1,0))</f>
        <v>0</v>
      </c>
      <c r="M362" s="57" t="n">
        <v>0.159478508492</v>
      </c>
      <c r="N362" s="56" t="str">
        <f aca="false">IF(OR(A362="",I362=""),"",IF(COUNTIFS($A$2:$A$4500,A362,$D$2:$D$4500,D362,$I$2:$I$4500,I362)&gt;1,"Possible duplicate",""))</f>
        <v/>
      </c>
      <c r="O362" s="56" t="n">
        <f aca="false">IF(J362="","",IF(AND(L362=0,K362=0),1,0))</f>
        <v>1</v>
      </c>
      <c r="P362" s="56" t="str">
        <f aca="false">IF(L362=1,J362+ROW()/10^7,"")</f>
        <v/>
      </c>
      <c r="Q362" s="57" t="n">
        <f aca="false">IF(O362=1,M362,"")</f>
        <v>0.159478508492</v>
      </c>
      <c r="R362" s="56" t="str">
        <f aca="false">IF(K362=1,ROW(),"")</f>
        <v/>
      </c>
      <c r="S362" s="56" t="str">
        <f aca="false">IF(D362="","",TRIM(D362))</f>
        <v>CONTAINER GATE PASS FEE- INC</v>
      </c>
    </row>
    <row r="363" customFormat="false" ht="15" hidden="false" customHeight="false" outlineLevel="0" collapsed="false">
      <c r="A363" s="50" t="s">
        <v>1314</v>
      </c>
      <c r="B363" s="55" t="n">
        <v>45951</v>
      </c>
      <c r="C363" s="50" t="n">
        <f aca="false">IF(S363="","",IFERROR(IF(INDEX('Ledger Codes'!$C$6:$C$205,MATCH(S363,'Ledger Codes'!$B$6:$B$205,0))="","",INDEX('Ledger Codes'!$C$6:$C$205,MATCH(S363,'Ledger Codes'!$B$6:$B$205,0))),""))</f>
        <v>10049</v>
      </c>
      <c r="D363" s="50" t="s">
        <v>199</v>
      </c>
      <c r="E363" s="50" t="s">
        <v>1315</v>
      </c>
      <c r="F363" s="50" t="s">
        <v>1316</v>
      </c>
      <c r="G363" s="52" t="n">
        <v>0</v>
      </c>
      <c r="H363" s="52" t="n">
        <v>120</v>
      </c>
      <c r="I363" s="52" t="n">
        <f aca="false">IF(AND(G363="",H363=""),"",N(G363)-N(H363))</f>
        <v>-120</v>
      </c>
      <c r="J363" s="52" t="n">
        <f aca="false">IF(I363="","",ABS(I363))</f>
        <v>120</v>
      </c>
      <c r="K363" s="56" t="n">
        <f aca="false">IF(S363="","",0)</f>
        <v>0</v>
      </c>
      <c r="L363" s="56" t="n">
        <f aca="false">IF(J363="","",IF(AND(J363&gt;'Revenue Testing'!$E$9,K363=0),1,0))</f>
        <v>0</v>
      </c>
      <c r="M363" s="57" t="n">
        <v>0.391786160864</v>
      </c>
      <c r="N363" s="56" t="str">
        <f aca="false">IF(OR(A363="",I363=""),"",IF(COUNTIFS($A$2:$A$4500,A363,$D$2:$D$4500,D363,$I$2:$I$4500,I363)&gt;1,"Possible duplicate",""))</f>
        <v/>
      </c>
      <c r="O363" s="56" t="n">
        <f aca="false">IF(J363="","",IF(AND(L363=0,K363=0),1,0))</f>
        <v>1</v>
      </c>
      <c r="P363" s="56" t="str">
        <f aca="false">IF(L363=1,J363+ROW()/10^7,"")</f>
        <v/>
      </c>
      <c r="Q363" s="57" t="n">
        <f aca="false">IF(O363=1,M363,"")</f>
        <v>0.391786160864</v>
      </c>
      <c r="R363" s="56" t="str">
        <f aca="false">IF(K363=1,ROW(),"")</f>
        <v/>
      </c>
      <c r="S363" s="56" t="str">
        <f aca="false">IF(D363="","",TRIM(D363))</f>
        <v>CONTAINER GATE PASS FEE- INC</v>
      </c>
    </row>
    <row r="364" customFormat="false" ht="15" hidden="false" customHeight="false" outlineLevel="0" collapsed="false">
      <c r="A364" s="50" t="s">
        <v>1317</v>
      </c>
      <c r="B364" s="55" t="n">
        <v>45951</v>
      </c>
      <c r="C364" s="50" t="n">
        <f aca="false">IF(S364="","",IFERROR(IF(INDEX('Ledger Codes'!$C$6:$C$205,MATCH(S364,'Ledger Codes'!$B$6:$B$205,0))="","",INDEX('Ledger Codes'!$C$6:$C$205,MATCH(S364,'Ledger Codes'!$B$6:$B$205,0))),""))</f>
        <v>10049</v>
      </c>
      <c r="D364" s="50" t="s">
        <v>199</v>
      </c>
      <c r="E364" s="50" t="s">
        <v>1318</v>
      </c>
      <c r="F364" s="50" t="s">
        <v>1319</v>
      </c>
      <c r="G364" s="52" t="n">
        <v>0</v>
      </c>
      <c r="H364" s="52" t="n">
        <v>120</v>
      </c>
      <c r="I364" s="52" t="n">
        <f aca="false">IF(AND(G364="",H364=""),"",N(G364)-N(H364))</f>
        <v>-120</v>
      </c>
      <c r="J364" s="52" t="n">
        <f aca="false">IF(I364="","",ABS(I364))</f>
        <v>120</v>
      </c>
      <c r="K364" s="56" t="n">
        <f aca="false">IF(S364="","",0)</f>
        <v>0</v>
      </c>
      <c r="L364" s="56" t="n">
        <f aca="false">IF(J364="","",IF(AND(J364&gt;'Revenue Testing'!$E$9,K364=0),1,0))</f>
        <v>0</v>
      </c>
      <c r="M364" s="57" t="n">
        <v>0.058510981571</v>
      </c>
      <c r="N364" s="56" t="str">
        <f aca="false">IF(OR(A364="",I364=""),"",IF(COUNTIFS($A$2:$A$4500,A364,$D$2:$D$4500,D364,$I$2:$I$4500,I364)&gt;1,"Possible duplicate",""))</f>
        <v/>
      </c>
      <c r="O364" s="56" t="n">
        <f aca="false">IF(J364="","",IF(AND(L364=0,K364=0),1,0))</f>
        <v>1</v>
      </c>
      <c r="P364" s="56" t="str">
        <f aca="false">IF(L364=1,J364+ROW()/10^7,"")</f>
        <v/>
      </c>
      <c r="Q364" s="57" t="n">
        <f aca="false">IF(O364=1,M364,"")</f>
        <v>0.058510981571</v>
      </c>
      <c r="R364" s="56" t="str">
        <f aca="false">IF(K364=1,ROW(),"")</f>
        <v/>
      </c>
      <c r="S364" s="56" t="str">
        <f aca="false">IF(D364="","",TRIM(D364))</f>
        <v>CONTAINER GATE PASS FEE- INC</v>
      </c>
    </row>
    <row r="365" customFormat="false" ht="15" hidden="false" customHeight="false" outlineLevel="0" collapsed="false">
      <c r="A365" s="50" t="s">
        <v>1320</v>
      </c>
      <c r="B365" s="55" t="n">
        <v>45951</v>
      </c>
      <c r="C365" s="50" t="n">
        <f aca="false">IF(S365="","",IFERROR(IF(INDEX('Ledger Codes'!$C$6:$C$205,MATCH(S365,'Ledger Codes'!$B$6:$B$205,0))="","",INDEX('Ledger Codes'!$C$6:$C$205,MATCH(S365,'Ledger Codes'!$B$6:$B$205,0))),""))</f>
        <v>10049</v>
      </c>
      <c r="D365" s="50" t="s">
        <v>199</v>
      </c>
      <c r="E365" s="50" t="s">
        <v>1321</v>
      </c>
      <c r="F365" s="50" t="s">
        <v>1322</v>
      </c>
      <c r="G365" s="52" t="n">
        <v>0</v>
      </c>
      <c r="H365" s="52" t="n">
        <v>120</v>
      </c>
      <c r="I365" s="52" t="n">
        <f aca="false">IF(AND(G365="",H365=""),"",N(G365)-N(H365))</f>
        <v>-120</v>
      </c>
      <c r="J365" s="52" t="n">
        <f aca="false">IF(I365="","",ABS(I365))</f>
        <v>120</v>
      </c>
      <c r="K365" s="56" t="n">
        <f aca="false">IF(S365="","",0)</f>
        <v>0</v>
      </c>
      <c r="L365" s="56" t="n">
        <f aca="false">IF(J365="","",IF(AND(J365&gt;'Revenue Testing'!$E$9,K365=0),1,0))</f>
        <v>0</v>
      </c>
      <c r="M365" s="57" t="n">
        <v>0.119111174896</v>
      </c>
      <c r="N365" s="56" t="str">
        <f aca="false">IF(OR(A365="",I365=""),"",IF(COUNTIFS($A$2:$A$4500,A365,$D$2:$D$4500,D365,$I$2:$I$4500,I365)&gt;1,"Possible duplicate",""))</f>
        <v/>
      </c>
      <c r="O365" s="56" t="n">
        <f aca="false">IF(J365="","",IF(AND(L365=0,K365=0),1,0))</f>
        <v>1</v>
      </c>
      <c r="P365" s="56" t="str">
        <f aca="false">IF(L365=1,J365+ROW()/10^7,"")</f>
        <v/>
      </c>
      <c r="Q365" s="57" t="n">
        <f aca="false">IF(O365=1,M365,"")</f>
        <v>0.119111174896</v>
      </c>
      <c r="R365" s="56" t="str">
        <f aca="false">IF(K365=1,ROW(),"")</f>
        <v/>
      </c>
      <c r="S365" s="56" t="str">
        <f aca="false">IF(D365="","",TRIM(D365))</f>
        <v>CONTAINER GATE PASS FEE- INC</v>
      </c>
    </row>
    <row r="366" customFormat="false" ht="15" hidden="false" customHeight="false" outlineLevel="0" collapsed="false">
      <c r="A366" s="50" t="s">
        <v>1323</v>
      </c>
      <c r="B366" s="55" t="n">
        <v>45951</v>
      </c>
      <c r="C366" s="50" t="n">
        <f aca="false">IF(S366="","",IFERROR(IF(INDEX('Ledger Codes'!$C$6:$C$205,MATCH(S366,'Ledger Codes'!$B$6:$B$205,0))="","",INDEX('Ledger Codes'!$C$6:$C$205,MATCH(S366,'Ledger Codes'!$B$6:$B$205,0))),""))</f>
        <v>10049</v>
      </c>
      <c r="D366" s="50" t="s">
        <v>199</v>
      </c>
      <c r="E366" s="50" t="s">
        <v>1324</v>
      </c>
      <c r="F366" s="50" t="s">
        <v>1325</v>
      </c>
      <c r="G366" s="52" t="n">
        <v>0</v>
      </c>
      <c r="H366" s="52" t="n">
        <v>360</v>
      </c>
      <c r="I366" s="52" t="n">
        <f aca="false">IF(AND(G366="",H366=""),"",N(G366)-N(H366))</f>
        <v>-360</v>
      </c>
      <c r="J366" s="52" t="n">
        <f aca="false">IF(I366="","",ABS(I366))</f>
        <v>360</v>
      </c>
      <c r="K366" s="56" t="n">
        <f aca="false">IF(S366="","",0)</f>
        <v>0</v>
      </c>
      <c r="L366" s="56" t="n">
        <f aca="false">IF(J366="","",IF(AND(J366&gt;'Revenue Testing'!$E$9,K366=0),1,0))</f>
        <v>0</v>
      </c>
      <c r="M366" s="57" t="n">
        <v>0.464320913842</v>
      </c>
      <c r="N366" s="56" t="str">
        <f aca="false">IF(OR(A366="",I366=""),"",IF(COUNTIFS($A$2:$A$4500,A366,$D$2:$D$4500,D366,$I$2:$I$4500,I366)&gt;1,"Possible duplicate",""))</f>
        <v/>
      </c>
      <c r="O366" s="56" t="n">
        <f aca="false">IF(J366="","",IF(AND(L366=0,K366=0),1,0))</f>
        <v>1</v>
      </c>
      <c r="P366" s="56" t="str">
        <f aca="false">IF(L366=1,J366+ROW()/10^7,"")</f>
        <v/>
      </c>
      <c r="Q366" s="57" t="n">
        <f aca="false">IF(O366=1,M366,"")</f>
        <v>0.464320913842</v>
      </c>
      <c r="R366" s="56" t="str">
        <f aca="false">IF(K366=1,ROW(),"")</f>
        <v/>
      </c>
      <c r="S366" s="56" t="str">
        <f aca="false">IF(D366="","",TRIM(D366))</f>
        <v>CONTAINER GATE PASS FEE- INC</v>
      </c>
    </row>
    <row r="367" customFormat="false" ht="15" hidden="false" customHeight="false" outlineLevel="0" collapsed="false">
      <c r="A367" s="50" t="s">
        <v>1326</v>
      </c>
      <c r="B367" s="55" t="n">
        <v>45951</v>
      </c>
      <c r="C367" s="50" t="n">
        <f aca="false">IF(S367="","",IFERROR(IF(INDEX('Ledger Codes'!$C$6:$C$205,MATCH(S367,'Ledger Codes'!$B$6:$B$205,0))="","",INDEX('Ledger Codes'!$C$6:$C$205,MATCH(S367,'Ledger Codes'!$B$6:$B$205,0))),""))</f>
        <v>10049</v>
      </c>
      <c r="D367" s="50" t="s">
        <v>199</v>
      </c>
      <c r="E367" s="50" t="s">
        <v>1327</v>
      </c>
      <c r="F367" s="50" t="s">
        <v>1328</v>
      </c>
      <c r="G367" s="52" t="n">
        <v>0</v>
      </c>
      <c r="H367" s="52" t="n">
        <v>360</v>
      </c>
      <c r="I367" s="52" t="n">
        <f aca="false">IF(AND(G367="",H367=""),"",N(G367)-N(H367))</f>
        <v>-360</v>
      </c>
      <c r="J367" s="52" t="n">
        <f aca="false">IF(I367="","",ABS(I367))</f>
        <v>360</v>
      </c>
      <c r="K367" s="56" t="n">
        <f aca="false">IF(S367="","",0)</f>
        <v>0</v>
      </c>
      <c r="L367" s="56" t="n">
        <f aca="false">IF(J367="","",IF(AND(J367&gt;'Revenue Testing'!$E$9,K367=0),1,0))</f>
        <v>0</v>
      </c>
      <c r="M367" s="57" t="n">
        <v>0.584204583999</v>
      </c>
      <c r="N367" s="56" t="str">
        <f aca="false">IF(OR(A367="",I367=""),"",IF(COUNTIFS($A$2:$A$4500,A367,$D$2:$D$4500,D367,$I$2:$I$4500,I367)&gt;1,"Possible duplicate",""))</f>
        <v/>
      </c>
      <c r="O367" s="56" t="n">
        <f aca="false">IF(J367="","",IF(AND(L367=0,K367=0),1,0))</f>
        <v>1</v>
      </c>
      <c r="P367" s="56" t="str">
        <f aca="false">IF(L367=1,J367+ROW()/10^7,"")</f>
        <v/>
      </c>
      <c r="Q367" s="57" t="n">
        <f aca="false">IF(O367=1,M367,"")</f>
        <v>0.584204583999</v>
      </c>
      <c r="R367" s="56" t="str">
        <f aca="false">IF(K367=1,ROW(),"")</f>
        <v/>
      </c>
      <c r="S367" s="56" t="str">
        <f aca="false">IF(D367="","",TRIM(D367))</f>
        <v>CONTAINER GATE PASS FEE- INC</v>
      </c>
    </row>
    <row r="368" customFormat="false" ht="15" hidden="false" customHeight="false" outlineLevel="0" collapsed="false">
      <c r="A368" s="50" t="s">
        <v>1329</v>
      </c>
      <c r="B368" s="55" t="n">
        <v>45951</v>
      </c>
      <c r="C368" s="50" t="n">
        <f aca="false">IF(S368="","",IFERROR(IF(INDEX('Ledger Codes'!$C$6:$C$205,MATCH(S368,'Ledger Codes'!$B$6:$B$205,0))="","",INDEX('Ledger Codes'!$C$6:$C$205,MATCH(S368,'Ledger Codes'!$B$6:$B$205,0))),""))</f>
        <v>10049</v>
      </c>
      <c r="D368" s="50" t="s">
        <v>199</v>
      </c>
      <c r="E368" s="50" t="s">
        <v>1330</v>
      </c>
      <c r="F368" s="50" t="s">
        <v>1331</v>
      </c>
      <c r="G368" s="52" t="n">
        <v>0</v>
      </c>
      <c r="H368" s="52" t="n">
        <v>120</v>
      </c>
      <c r="I368" s="52" t="n">
        <f aca="false">IF(AND(G368="",H368=""),"",N(G368)-N(H368))</f>
        <v>-120</v>
      </c>
      <c r="J368" s="52" t="n">
        <f aca="false">IF(I368="","",ABS(I368))</f>
        <v>120</v>
      </c>
      <c r="K368" s="56" t="n">
        <f aca="false">IF(S368="","",0)</f>
        <v>0</v>
      </c>
      <c r="L368" s="56" t="n">
        <f aca="false">IF(J368="","",IF(AND(J368&gt;'Revenue Testing'!$E$9,K368=0),1,0))</f>
        <v>0</v>
      </c>
      <c r="M368" s="57" t="n">
        <v>0.903749286336</v>
      </c>
      <c r="N368" s="56" t="str">
        <f aca="false">IF(OR(A368="",I368=""),"",IF(COUNTIFS($A$2:$A$4500,A368,$D$2:$D$4500,D368,$I$2:$I$4500,I368)&gt;1,"Possible duplicate",""))</f>
        <v/>
      </c>
      <c r="O368" s="56" t="n">
        <f aca="false">IF(J368="","",IF(AND(L368=0,K368=0),1,0))</f>
        <v>1</v>
      </c>
      <c r="P368" s="56" t="str">
        <f aca="false">IF(L368=1,J368+ROW()/10^7,"")</f>
        <v/>
      </c>
      <c r="Q368" s="57" t="n">
        <f aca="false">IF(O368=1,M368,"")</f>
        <v>0.903749286336</v>
      </c>
      <c r="R368" s="56" t="str">
        <f aca="false">IF(K368=1,ROW(),"")</f>
        <v/>
      </c>
      <c r="S368" s="56" t="str">
        <f aca="false">IF(D368="","",TRIM(D368))</f>
        <v>CONTAINER GATE PASS FEE- INC</v>
      </c>
    </row>
    <row r="369" customFormat="false" ht="15" hidden="false" customHeight="false" outlineLevel="0" collapsed="false">
      <c r="A369" s="50" t="s">
        <v>1332</v>
      </c>
      <c r="B369" s="55" t="n">
        <v>45951</v>
      </c>
      <c r="C369" s="50" t="n">
        <f aca="false">IF(S369="","",IFERROR(IF(INDEX('Ledger Codes'!$C$6:$C$205,MATCH(S369,'Ledger Codes'!$B$6:$B$205,0))="","",INDEX('Ledger Codes'!$C$6:$C$205,MATCH(S369,'Ledger Codes'!$B$6:$B$205,0))),""))</f>
        <v>10049</v>
      </c>
      <c r="D369" s="50" t="s">
        <v>199</v>
      </c>
      <c r="E369" s="50" t="s">
        <v>1333</v>
      </c>
      <c r="F369" s="50" t="s">
        <v>1334</v>
      </c>
      <c r="G369" s="52" t="n">
        <v>0</v>
      </c>
      <c r="H369" s="52" t="n">
        <v>120</v>
      </c>
      <c r="I369" s="52" t="n">
        <f aca="false">IF(AND(G369="",H369=""),"",N(G369)-N(H369))</f>
        <v>-120</v>
      </c>
      <c r="J369" s="52" t="n">
        <f aca="false">IF(I369="","",ABS(I369))</f>
        <v>120</v>
      </c>
      <c r="K369" s="56" t="n">
        <f aca="false">IF(S369="","",0)</f>
        <v>0</v>
      </c>
      <c r="L369" s="56" t="n">
        <f aca="false">IF(J369="","",IF(AND(J369&gt;'Revenue Testing'!$E$9,K369=0),1,0))</f>
        <v>0</v>
      </c>
      <c r="M369" s="57" t="n">
        <v>0.880255645072</v>
      </c>
      <c r="N369" s="56" t="str">
        <f aca="false">IF(OR(A369="",I369=""),"",IF(COUNTIFS($A$2:$A$4500,A369,$D$2:$D$4500,D369,$I$2:$I$4500,I369)&gt;1,"Possible duplicate",""))</f>
        <v/>
      </c>
      <c r="O369" s="56" t="n">
        <f aca="false">IF(J369="","",IF(AND(L369=0,K369=0),1,0))</f>
        <v>1</v>
      </c>
      <c r="P369" s="56" t="str">
        <f aca="false">IF(L369=1,J369+ROW()/10^7,"")</f>
        <v/>
      </c>
      <c r="Q369" s="57" t="n">
        <f aca="false">IF(O369=1,M369,"")</f>
        <v>0.880255645072</v>
      </c>
      <c r="R369" s="56" t="str">
        <f aca="false">IF(K369=1,ROW(),"")</f>
        <v/>
      </c>
      <c r="S369" s="56" t="str">
        <f aca="false">IF(D369="","",TRIM(D369))</f>
        <v>CONTAINER GATE PASS FEE- INC</v>
      </c>
    </row>
    <row r="370" customFormat="false" ht="15" hidden="false" customHeight="false" outlineLevel="0" collapsed="false">
      <c r="A370" s="50" t="s">
        <v>1335</v>
      </c>
      <c r="B370" s="55" t="n">
        <v>45951</v>
      </c>
      <c r="C370" s="50" t="n">
        <f aca="false">IF(S370="","",IFERROR(IF(INDEX('Ledger Codes'!$C$6:$C$205,MATCH(S370,'Ledger Codes'!$B$6:$B$205,0))="","",INDEX('Ledger Codes'!$C$6:$C$205,MATCH(S370,'Ledger Codes'!$B$6:$B$205,0))),""))</f>
        <v>10049</v>
      </c>
      <c r="D370" s="50" t="s">
        <v>199</v>
      </c>
      <c r="E370" s="50" t="s">
        <v>1336</v>
      </c>
      <c r="F370" s="50" t="s">
        <v>1337</v>
      </c>
      <c r="G370" s="52" t="n">
        <v>0</v>
      </c>
      <c r="H370" s="52" t="n">
        <v>120</v>
      </c>
      <c r="I370" s="52" t="n">
        <f aca="false">IF(AND(G370="",H370=""),"",N(G370)-N(H370))</f>
        <v>-120</v>
      </c>
      <c r="J370" s="52" t="n">
        <f aca="false">IF(I370="","",ABS(I370))</f>
        <v>120</v>
      </c>
      <c r="K370" s="56" t="n">
        <f aca="false">IF(S370="","",0)</f>
        <v>0</v>
      </c>
      <c r="L370" s="56" t="n">
        <f aca="false">IF(J370="","",IF(AND(J370&gt;'Revenue Testing'!$E$9,K370=0),1,0))</f>
        <v>0</v>
      </c>
      <c r="M370" s="57" t="n">
        <v>0.534677369262</v>
      </c>
      <c r="N370" s="56" t="str">
        <f aca="false">IF(OR(A370="",I370=""),"",IF(COUNTIFS($A$2:$A$4500,A370,$D$2:$D$4500,D370,$I$2:$I$4500,I370)&gt;1,"Possible duplicate",""))</f>
        <v/>
      </c>
      <c r="O370" s="56" t="n">
        <f aca="false">IF(J370="","",IF(AND(L370=0,K370=0),1,0))</f>
        <v>1</v>
      </c>
      <c r="P370" s="56" t="str">
        <f aca="false">IF(L370=1,J370+ROW()/10^7,"")</f>
        <v/>
      </c>
      <c r="Q370" s="57" t="n">
        <f aca="false">IF(O370=1,M370,"")</f>
        <v>0.534677369262</v>
      </c>
      <c r="R370" s="56" t="str">
        <f aca="false">IF(K370=1,ROW(),"")</f>
        <v/>
      </c>
      <c r="S370" s="56" t="str">
        <f aca="false">IF(D370="","",TRIM(D370))</f>
        <v>CONTAINER GATE PASS FEE- INC</v>
      </c>
    </row>
    <row r="371" customFormat="false" ht="15" hidden="false" customHeight="false" outlineLevel="0" collapsed="false">
      <c r="A371" s="50" t="s">
        <v>1338</v>
      </c>
      <c r="B371" s="55" t="n">
        <v>45951</v>
      </c>
      <c r="C371" s="50" t="n">
        <f aca="false">IF(S371="","",IFERROR(IF(INDEX('Ledger Codes'!$C$6:$C$205,MATCH(S371,'Ledger Codes'!$B$6:$B$205,0))="","",INDEX('Ledger Codes'!$C$6:$C$205,MATCH(S371,'Ledger Codes'!$B$6:$B$205,0))),""))</f>
        <v>10049</v>
      </c>
      <c r="D371" s="50" t="s">
        <v>199</v>
      </c>
      <c r="E371" s="50" t="s">
        <v>1339</v>
      </c>
      <c r="F371" s="50" t="s">
        <v>1340</v>
      </c>
      <c r="G371" s="52" t="n">
        <v>0</v>
      </c>
      <c r="H371" s="52" t="n">
        <v>480</v>
      </c>
      <c r="I371" s="52" t="n">
        <f aca="false">IF(AND(G371="",H371=""),"",N(G371)-N(H371))</f>
        <v>-480</v>
      </c>
      <c r="J371" s="52" t="n">
        <f aca="false">IF(I371="","",ABS(I371))</f>
        <v>480</v>
      </c>
      <c r="K371" s="56" t="n">
        <f aca="false">IF(S371="","",0)</f>
        <v>0</v>
      </c>
      <c r="L371" s="56" t="n">
        <f aca="false">IF(J371="","",IF(AND(J371&gt;'Revenue Testing'!$E$9,K371=0),1,0))</f>
        <v>0</v>
      </c>
      <c r="M371" s="57" t="n">
        <v>0.479369005998</v>
      </c>
      <c r="N371" s="56" t="str">
        <f aca="false">IF(OR(A371="",I371=""),"",IF(COUNTIFS($A$2:$A$4500,A371,$D$2:$D$4500,D371,$I$2:$I$4500,I371)&gt;1,"Possible duplicate",""))</f>
        <v/>
      </c>
      <c r="O371" s="56" t="n">
        <f aca="false">IF(J371="","",IF(AND(L371=0,K371=0),1,0))</f>
        <v>1</v>
      </c>
      <c r="P371" s="56" t="str">
        <f aca="false">IF(L371=1,J371+ROW()/10^7,"")</f>
        <v/>
      </c>
      <c r="Q371" s="57" t="n">
        <f aca="false">IF(O371=1,M371,"")</f>
        <v>0.479369005998</v>
      </c>
      <c r="R371" s="56" t="str">
        <f aca="false">IF(K371=1,ROW(),"")</f>
        <v/>
      </c>
      <c r="S371" s="56" t="str">
        <f aca="false">IF(D371="","",TRIM(D371))</f>
        <v>CONTAINER GATE PASS FEE- INC</v>
      </c>
    </row>
    <row r="372" customFormat="false" ht="15" hidden="false" customHeight="false" outlineLevel="0" collapsed="false">
      <c r="A372" s="50" t="s">
        <v>1341</v>
      </c>
      <c r="B372" s="55" t="n">
        <v>45951</v>
      </c>
      <c r="C372" s="50" t="n">
        <f aca="false">IF(S372="","",IFERROR(IF(INDEX('Ledger Codes'!$C$6:$C$205,MATCH(S372,'Ledger Codes'!$B$6:$B$205,0))="","",INDEX('Ledger Codes'!$C$6:$C$205,MATCH(S372,'Ledger Codes'!$B$6:$B$205,0))),""))</f>
        <v>10049</v>
      </c>
      <c r="D372" s="50" t="s">
        <v>199</v>
      </c>
      <c r="E372" s="50" t="s">
        <v>1342</v>
      </c>
      <c r="F372" s="50" t="s">
        <v>567</v>
      </c>
      <c r="G372" s="52" t="n">
        <v>0</v>
      </c>
      <c r="H372" s="52" t="n">
        <v>600</v>
      </c>
      <c r="I372" s="52" t="n">
        <f aca="false">IF(AND(G372="",H372=""),"",N(G372)-N(H372))</f>
        <v>-600</v>
      </c>
      <c r="J372" s="52" t="n">
        <f aca="false">IF(I372="","",ABS(I372))</f>
        <v>600</v>
      </c>
      <c r="K372" s="56" t="n">
        <f aca="false">IF(S372="","",0)</f>
        <v>0</v>
      </c>
      <c r="L372" s="56" t="n">
        <f aca="false">IF(J372="","",IF(AND(J372&gt;'Revenue Testing'!$E$9,K372=0),1,0))</f>
        <v>0</v>
      </c>
      <c r="M372" s="57" t="n">
        <v>0.142700288289</v>
      </c>
      <c r="N372" s="56" t="str">
        <f aca="false">IF(OR(A372="",I372=""),"",IF(COUNTIFS($A$2:$A$4500,A372,$D$2:$D$4500,D372,$I$2:$I$4500,I372)&gt;1,"Possible duplicate",""))</f>
        <v/>
      </c>
      <c r="O372" s="56" t="n">
        <f aca="false">IF(J372="","",IF(AND(L372=0,K372=0),1,0))</f>
        <v>1</v>
      </c>
      <c r="P372" s="56" t="str">
        <f aca="false">IF(L372=1,J372+ROW()/10^7,"")</f>
        <v/>
      </c>
      <c r="Q372" s="57" t="n">
        <f aca="false">IF(O372=1,M372,"")</f>
        <v>0.142700288289</v>
      </c>
      <c r="R372" s="56" t="str">
        <f aca="false">IF(K372=1,ROW(),"")</f>
        <v/>
      </c>
      <c r="S372" s="56" t="str">
        <f aca="false">IF(D372="","",TRIM(D372))</f>
        <v>CONTAINER GATE PASS FEE- INC</v>
      </c>
    </row>
    <row r="373" customFormat="false" ht="15" hidden="false" customHeight="false" outlineLevel="0" collapsed="false">
      <c r="A373" s="50" t="s">
        <v>1343</v>
      </c>
      <c r="B373" s="55" t="n">
        <v>45951</v>
      </c>
      <c r="C373" s="50" t="n">
        <f aca="false">IF(S373="","",IFERROR(IF(INDEX('Ledger Codes'!$C$6:$C$205,MATCH(S373,'Ledger Codes'!$B$6:$B$205,0))="","",INDEX('Ledger Codes'!$C$6:$C$205,MATCH(S373,'Ledger Codes'!$B$6:$B$205,0))),""))</f>
        <v>10049</v>
      </c>
      <c r="D373" s="50" t="s">
        <v>199</v>
      </c>
      <c r="E373" s="50" t="s">
        <v>1344</v>
      </c>
      <c r="F373" s="50" t="s">
        <v>1345</v>
      </c>
      <c r="G373" s="52" t="n">
        <v>0</v>
      </c>
      <c r="H373" s="52" t="n">
        <v>480</v>
      </c>
      <c r="I373" s="52" t="n">
        <f aca="false">IF(AND(G373="",H373=""),"",N(G373)-N(H373))</f>
        <v>-480</v>
      </c>
      <c r="J373" s="52" t="n">
        <f aca="false">IF(I373="","",ABS(I373))</f>
        <v>480</v>
      </c>
      <c r="K373" s="56" t="n">
        <f aca="false">IF(S373="","",0)</f>
        <v>0</v>
      </c>
      <c r="L373" s="56" t="n">
        <f aca="false">IF(J373="","",IF(AND(J373&gt;'Revenue Testing'!$E$9,K373=0),1,0))</f>
        <v>0</v>
      </c>
      <c r="M373" s="57" t="n">
        <v>0.442285848561</v>
      </c>
      <c r="N373" s="56" t="str">
        <f aca="false">IF(OR(A373="",I373=""),"",IF(COUNTIFS($A$2:$A$4500,A373,$D$2:$D$4500,D373,$I$2:$I$4500,I373)&gt;1,"Possible duplicate",""))</f>
        <v/>
      </c>
      <c r="O373" s="56" t="n">
        <f aca="false">IF(J373="","",IF(AND(L373=0,K373=0),1,0))</f>
        <v>1</v>
      </c>
      <c r="P373" s="56" t="str">
        <f aca="false">IF(L373=1,J373+ROW()/10^7,"")</f>
        <v/>
      </c>
      <c r="Q373" s="57" t="n">
        <f aca="false">IF(O373=1,M373,"")</f>
        <v>0.442285848561</v>
      </c>
      <c r="R373" s="56" t="str">
        <f aca="false">IF(K373=1,ROW(),"")</f>
        <v/>
      </c>
      <c r="S373" s="56" t="str">
        <f aca="false">IF(D373="","",TRIM(D373))</f>
        <v>CONTAINER GATE PASS FEE- INC</v>
      </c>
    </row>
    <row r="374" customFormat="false" ht="15" hidden="false" customHeight="false" outlineLevel="0" collapsed="false">
      <c r="A374" s="50" t="s">
        <v>1346</v>
      </c>
      <c r="B374" s="55" t="n">
        <v>45951</v>
      </c>
      <c r="C374" s="50" t="n">
        <f aca="false">IF(S374="","",IFERROR(IF(INDEX('Ledger Codes'!$C$6:$C$205,MATCH(S374,'Ledger Codes'!$B$6:$B$205,0))="","",INDEX('Ledger Codes'!$C$6:$C$205,MATCH(S374,'Ledger Codes'!$B$6:$B$205,0))),""))</f>
        <v>10049</v>
      </c>
      <c r="D374" s="50" t="s">
        <v>199</v>
      </c>
      <c r="E374" s="50" t="s">
        <v>1347</v>
      </c>
      <c r="F374" s="50" t="s">
        <v>1348</v>
      </c>
      <c r="G374" s="52" t="n">
        <v>0</v>
      </c>
      <c r="H374" s="52" t="n">
        <v>600</v>
      </c>
      <c r="I374" s="52" t="n">
        <f aca="false">IF(AND(G374="",H374=""),"",N(G374)-N(H374))</f>
        <v>-600</v>
      </c>
      <c r="J374" s="52" t="n">
        <f aca="false">IF(I374="","",ABS(I374))</f>
        <v>600</v>
      </c>
      <c r="K374" s="56" t="n">
        <f aca="false">IF(S374="","",0)</f>
        <v>0</v>
      </c>
      <c r="L374" s="56" t="n">
        <f aca="false">IF(J374="","",IF(AND(J374&gt;'Revenue Testing'!$E$9,K374=0),1,0))</f>
        <v>0</v>
      </c>
      <c r="M374" s="57" t="n">
        <v>0.286565678545</v>
      </c>
      <c r="N374" s="56" t="str">
        <f aca="false">IF(OR(A374="",I374=""),"",IF(COUNTIFS($A$2:$A$4500,A374,$D$2:$D$4500,D374,$I$2:$I$4500,I374)&gt;1,"Possible duplicate",""))</f>
        <v/>
      </c>
      <c r="O374" s="56" t="n">
        <f aca="false">IF(J374="","",IF(AND(L374=0,K374=0),1,0))</f>
        <v>1</v>
      </c>
      <c r="P374" s="56" t="str">
        <f aca="false">IF(L374=1,J374+ROW()/10^7,"")</f>
        <v/>
      </c>
      <c r="Q374" s="57" t="n">
        <f aca="false">IF(O374=1,M374,"")</f>
        <v>0.286565678545</v>
      </c>
      <c r="R374" s="56" t="str">
        <f aca="false">IF(K374=1,ROW(),"")</f>
        <v/>
      </c>
      <c r="S374" s="56" t="str">
        <f aca="false">IF(D374="","",TRIM(D374))</f>
        <v>CONTAINER GATE PASS FEE- INC</v>
      </c>
    </row>
    <row r="375" customFormat="false" ht="15" hidden="false" customHeight="false" outlineLevel="0" collapsed="false">
      <c r="A375" s="50" t="s">
        <v>1349</v>
      </c>
      <c r="B375" s="55" t="n">
        <v>45951</v>
      </c>
      <c r="C375" s="50" t="n">
        <f aca="false">IF(S375="","",IFERROR(IF(INDEX('Ledger Codes'!$C$6:$C$205,MATCH(S375,'Ledger Codes'!$B$6:$B$205,0))="","",INDEX('Ledger Codes'!$C$6:$C$205,MATCH(S375,'Ledger Codes'!$B$6:$B$205,0))),""))</f>
        <v>10049</v>
      </c>
      <c r="D375" s="50" t="s">
        <v>199</v>
      </c>
      <c r="E375" s="50" t="s">
        <v>1350</v>
      </c>
      <c r="F375" s="50" t="s">
        <v>1351</v>
      </c>
      <c r="G375" s="52" t="n">
        <v>0</v>
      </c>
      <c r="H375" s="52" t="n">
        <v>120</v>
      </c>
      <c r="I375" s="52" t="n">
        <f aca="false">IF(AND(G375="",H375=""),"",N(G375)-N(H375))</f>
        <v>-120</v>
      </c>
      <c r="J375" s="52" t="n">
        <f aca="false">IF(I375="","",ABS(I375))</f>
        <v>120</v>
      </c>
      <c r="K375" s="56" t="n">
        <f aca="false">IF(S375="","",0)</f>
        <v>0</v>
      </c>
      <c r="L375" s="56" t="n">
        <f aca="false">IF(J375="","",IF(AND(J375&gt;'Revenue Testing'!$E$9,K375=0),1,0))</f>
        <v>0</v>
      </c>
      <c r="M375" s="57" t="n">
        <v>0.029749675673</v>
      </c>
      <c r="N375" s="56" t="str">
        <f aca="false">IF(OR(A375="",I375=""),"",IF(COUNTIFS($A$2:$A$4500,A375,$D$2:$D$4500,D375,$I$2:$I$4500,I375)&gt;1,"Possible duplicate",""))</f>
        <v/>
      </c>
      <c r="O375" s="56" t="n">
        <f aca="false">IF(J375="","",IF(AND(L375=0,K375=0),1,0))</f>
        <v>1</v>
      </c>
      <c r="P375" s="56" t="str">
        <f aca="false">IF(L375=1,J375+ROW()/10^7,"")</f>
        <v/>
      </c>
      <c r="Q375" s="57" t="n">
        <f aca="false">IF(O375=1,M375,"")</f>
        <v>0.029749675673</v>
      </c>
      <c r="R375" s="56" t="str">
        <f aca="false">IF(K375=1,ROW(),"")</f>
        <v/>
      </c>
      <c r="S375" s="56" t="str">
        <f aca="false">IF(D375="","",TRIM(D375))</f>
        <v>CONTAINER GATE PASS FEE- INC</v>
      </c>
    </row>
    <row r="376" customFormat="false" ht="15" hidden="false" customHeight="false" outlineLevel="0" collapsed="false">
      <c r="A376" s="50" t="s">
        <v>1352</v>
      </c>
      <c r="B376" s="55" t="n">
        <v>45951</v>
      </c>
      <c r="C376" s="50" t="n">
        <f aca="false">IF(S376="","",IFERROR(IF(INDEX('Ledger Codes'!$C$6:$C$205,MATCH(S376,'Ledger Codes'!$B$6:$B$205,0))="","",INDEX('Ledger Codes'!$C$6:$C$205,MATCH(S376,'Ledger Codes'!$B$6:$B$205,0))),""))</f>
        <v>10049</v>
      </c>
      <c r="D376" s="50" t="s">
        <v>199</v>
      </c>
      <c r="E376" s="50" t="s">
        <v>1353</v>
      </c>
      <c r="F376" s="50" t="s">
        <v>1354</v>
      </c>
      <c r="G376" s="52" t="n">
        <v>0</v>
      </c>
      <c r="H376" s="52" t="n">
        <v>120</v>
      </c>
      <c r="I376" s="52" t="n">
        <f aca="false">IF(AND(G376="",H376=""),"",N(G376)-N(H376))</f>
        <v>-120</v>
      </c>
      <c r="J376" s="52" t="n">
        <f aca="false">IF(I376="","",ABS(I376))</f>
        <v>120</v>
      </c>
      <c r="K376" s="56" t="n">
        <f aca="false">IF(S376="","",0)</f>
        <v>0</v>
      </c>
      <c r="L376" s="56" t="n">
        <f aca="false">IF(J376="","",IF(AND(J376&gt;'Revenue Testing'!$E$9,K376=0),1,0))</f>
        <v>0</v>
      </c>
      <c r="M376" s="57" t="n">
        <v>0.104275289505</v>
      </c>
      <c r="N376" s="56" t="str">
        <f aca="false">IF(OR(A376="",I376=""),"",IF(COUNTIFS($A$2:$A$4500,A376,$D$2:$D$4500,D376,$I$2:$I$4500,I376)&gt;1,"Possible duplicate",""))</f>
        <v/>
      </c>
      <c r="O376" s="56" t="n">
        <f aca="false">IF(J376="","",IF(AND(L376=0,K376=0),1,0))</f>
        <v>1</v>
      </c>
      <c r="P376" s="56" t="str">
        <f aca="false">IF(L376=1,J376+ROW()/10^7,"")</f>
        <v/>
      </c>
      <c r="Q376" s="57" t="n">
        <f aca="false">IF(O376=1,M376,"")</f>
        <v>0.104275289505</v>
      </c>
      <c r="R376" s="56" t="str">
        <f aca="false">IF(K376=1,ROW(),"")</f>
        <v/>
      </c>
      <c r="S376" s="56" t="str">
        <f aca="false">IF(D376="","",TRIM(D376))</f>
        <v>CONTAINER GATE PASS FEE- INC</v>
      </c>
    </row>
    <row r="377" customFormat="false" ht="15" hidden="false" customHeight="false" outlineLevel="0" collapsed="false">
      <c r="A377" s="50" t="s">
        <v>1355</v>
      </c>
      <c r="B377" s="55" t="n">
        <v>45951</v>
      </c>
      <c r="C377" s="50" t="n">
        <f aca="false">IF(S377="","",IFERROR(IF(INDEX('Ledger Codes'!$C$6:$C$205,MATCH(S377,'Ledger Codes'!$B$6:$B$205,0))="","",INDEX('Ledger Codes'!$C$6:$C$205,MATCH(S377,'Ledger Codes'!$B$6:$B$205,0))),""))</f>
        <v>10049</v>
      </c>
      <c r="D377" s="50" t="s">
        <v>199</v>
      </c>
      <c r="E377" s="50" t="s">
        <v>1356</v>
      </c>
      <c r="F377" s="50" t="s">
        <v>1357</v>
      </c>
      <c r="G377" s="52" t="n">
        <v>0</v>
      </c>
      <c r="H377" s="52" t="n">
        <v>120</v>
      </c>
      <c r="I377" s="52" t="n">
        <f aca="false">IF(AND(G377="",H377=""),"",N(G377)-N(H377))</f>
        <v>-120</v>
      </c>
      <c r="J377" s="52" t="n">
        <f aca="false">IF(I377="","",ABS(I377))</f>
        <v>120</v>
      </c>
      <c r="K377" s="56" t="n">
        <f aca="false">IF(S377="","",0)</f>
        <v>0</v>
      </c>
      <c r="L377" s="56" t="n">
        <f aca="false">IF(J377="","",IF(AND(J377&gt;'Revenue Testing'!$E$9,K377=0),1,0))</f>
        <v>0</v>
      </c>
      <c r="M377" s="57" t="n">
        <v>0.416238582128</v>
      </c>
      <c r="N377" s="56" t="str">
        <f aca="false">IF(OR(A377="",I377=""),"",IF(COUNTIFS($A$2:$A$4500,A377,$D$2:$D$4500,D377,$I$2:$I$4500,I377)&gt;1,"Possible duplicate",""))</f>
        <v/>
      </c>
      <c r="O377" s="56" t="n">
        <f aca="false">IF(J377="","",IF(AND(L377=0,K377=0),1,0))</f>
        <v>1</v>
      </c>
      <c r="P377" s="56" t="str">
        <f aca="false">IF(L377=1,J377+ROW()/10^7,"")</f>
        <v/>
      </c>
      <c r="Q377" s="57" t="n">
        <f aca="false">IF(O377=1,M377,"")</f>
        <v>0.416238582128</v>
      </c>
      <c r="R377" s="56" t="str">
        <f aca="false">IF(K377=1,ROW(),"")</f>
        <v/>
      </c>
      <c r="S377" s="56" t="str">
        <f aca="false">IF(D377="","",TRIM(D377))</f>
        <v>CONTAINER GATE PASS FEE- INC</v>
      </c>
    </row>
    <row r="378" customFormat="false" ht="15" hidden="false" customHeight="false" outlineLevel="0" collapsed="false">
      <c r="A378" s="50" t="s">
        <v>1358</v>
      </c>
      <c r="B378" s="55" t="n">
        <v>45951</v>
      </c>
      <c r="C378" s="50" t="n">
        <f aca="false">IF(S378="","",IFERROR(IF(INDEX('Ledger Codes'!$C$6:$C$205,MATCH(S378,'Ledger Codes'!$B$6:$B$205,0))="","",INDEX('Ledger Codes'!$C$6:$C$205,MATCH(S378,'Ledger Codes'!$B$6:$B$205,0))),""))</f>
        <v>10049</v>
      </c>
      <c r="D378" s="50" t="s">
        <v>199</v>
      </c>
      <c r="E378" s="50" t="s">
        <v>1359</v>
      </c>
      <c r="F378" s="50" t="s">
        <v>1360</v>
      </c>
      <c r="G378" s="52" t="n">
        <v>0</v>
      </c>
      <c r="H378" s="52" t="n">
        <v>240</v>
      </c>
      <c r="I378" s="52" t="n">
        <f aca="false">IF(AND(G378="",H378=""),"",N(G378)-N(H378))</f>
        <v>-240</v>
      </c>
      <c r="J378" s="52" t="n">
        <f aca="false">IF(I378="","",ABS(I378))</f>
        <v>240</v>
      </c>
      <c r="K378" s="56" t="n">
        <f aca="false">IF(S378="","",0)</f>
        <v>0</v>
      </c>
      <c r="L378" s="56" t="n">
        <f aca="false">IF(J378="","",IF(AND(J378&gt;'Revenue Testing'!$E$9,K378=0),1,0))</f>
        <v>0</v>
      </c>
      <c r="M378" s="57" t="n">
        <v>0.711682589765</v>
      </c>
      <c r="N378" s="56" t="str">
        <f aca="false">IF(OR(A378="",I378=""),"",IF(COUNTIFS($A$2:$A$4500,A378,$D$2:$D$4500,D378,$I$2:$I$4500,I378)&gt;1,"Possible duplicate",""))</f>
        <v/>
      </c>
      <c r="O378" s="56" t="n">
        <f aca="false">IF(J378="","",IF(AND(L378=0,K378=0),1,0))</f>
        <v>1</v>
      </c>
      <c r="P378" s="56" t="str">
        <f aca="false">IF(L378=1,J378+ROW()/10^7,"")</f>
        <v/>
      </c>
      <c r="Q378" s="57" t="n">
        <f aca="false">IF(O378=1,M378,"")</f>
        <v>0.711682589765</v>
      </c>
      <c r="R378" s="56" t="str">
        <f aca="false">IF(K378=1,ROW(),"")</f>
        <v/>
      </c>
      <c r="S378" s="56" t="str">
        <f aca="false">IF(D378="","",TRIM(D378))</f>
        <v>CONTAINER GATE PASS FEE- INC</v>
      </c>
    </row>
    <row r="379" customFormat="false" ht="15" hidden="false" customHeight="false" outlineLevel="0" collapsed="false">
      <c r="A379" s="50" t="s">
        <v>1361</v>
      </c>
      <c r="B379" s="55" t="n">
        <v>45951</v>
      </c>
      <c r="C379" s="50" t="n">
        <f aca="false">IF(S379="","",IFERROR(IF(INDEX('Ledger Codes'!$C$6:$C$205,MATCH(S379,'Ledger Codes'!$B$6:$B$205,0))="","",INDEX('Ledger Codes'!$C$6:$C$205,MATCH(S379,'Ledger Codes'!$B$6:$B$205,0))),""))</f>
        <v>10049</v>
      </c>
      <c r="D379" s="50" t="s">
        <v>199</v>
      </c>
      <c r="E379" s="50" t="s">
        <v>1362</v>
      </c>
      <c r="F379" s="50" t="s">
        <v>1363</v>
      </c>
      <c r="G379" s="52" t="n">
        <v>0</v>
      </c>
      <c r="H379" s="52" t="n">
        <v>600</v>
      </c>
      <c r="I379" s="52" t="n">
        <f aca="false">IF(AND(G379="",H379=""),"",N(G379)-N(H379))</f>
        <v>-600</v>
      </c>
      <c r="J379" s="52" t="n">
        <f aca="false">IF(I379="","",ABS(I379))</f>
        <v>600</v>
      </c>
      <c r="K379" s="56" t="n">
        <f aca="false">IF(S379="","",0)</f>
        <v>0</v>
      </c>
      <c r="L379" s="56" t="n">
        <f aca="false">IF(J379="","",IF(AND(J379&gt;'Revenue Testing'!$E$9,K379=0),1,0))</f>
        <v>0</v>
      </c>
      <c r="M379" s="57" t="n">
        <v>0.061450072792</v>
      </c>
      <c r="N379" s="56" t="str">
        <f aca="false">IF(OR(A379="",I379=""),"",IF(COUNTIFS($A$2:$A$4500,A379,$D$2:$D$4500,D379,$I$2:$I$4500,I379)&gt;1,"Possible duplicate",""))</f>
        <v/>
      </c>
      <c r="O379" s="56" t="n">
        <f aca="false">IF(J379="","",IF(AND(L379=0,K379=0),1,0))</f>
        <v>1</v>
      </c>
      <c r="P379" s="56" t="str">
        <f aca="false">IF(L379=1,J379+ROW()/10^7,"")</f>
        <v/>
      </c>
      <c r="Q379" s="57" t="n">
        <f aca="false">IF(O379=1,M379,"")</f>
        <v>0.061450072792</v>
      </c>
      <c r="R379" s="56" t="str">
        <f aca="false">IF(K379=1,ROW(),"")</f>
        <v/>
      </c>
      <c r="S379" s="56" t="str">
        <f aca="false">IF(D379="","",TRIM(D379))</f>
        <v>CONTAINER GATE PASS FEE- INC</v>
      </c>
    </row>
    <row r="380" customFormat="false" ht="15" hidden="false" customHeight="false" outlineLevel="0" collapsed="false">
      <c r="A380" s="50" t="s">
        <v>1364</v>
      </c>
      <c r="B380" s="55" t="n">
        <v>45951</v>
      </c>
      <c r="C380" s="50" t="n">
        <f aca="false">IF(S380="","",IFERROR(IF(INDEX('Ledger Codes'!$C$6:$C$205,MATCH(S380,'Ledger Codes'!$B$6:$B$205,0))="","",INDEX('Ledger Codes'!$C$6:$C$205,MATCH(S380,'Ledger Codes'!$B$6:$B$205,0))),""))</f>
        <v>10049</v>
      </c>
      <c r="D380" s="50" t="s">
        <v>199</v>
      </c>
      <c r="E380" s="50" t="s">
        <v>1365</v>
      </c>
      <c r="F380" s="50" t="s">
        <v>1366</v>
      </c>
      <c r="G380" s="52" t="n">
        <v>0</v>
      </c>
      <c r="H380" s="52" t="n">
        <v>120</v>
      </c>
      <c r="I380" s="52" t="n">
        <f aca="false">IF(AND(G380="",H380=""),"",N(G380)-N(H380))</f>
        <v>-120</v>
      </c>
      <c r="J380" s="52" t="n">
        <f aca="false">IF(I380="","",ABS(I380))</f>
        <v>120</v>
      </c>
      <c r="K380" s="56" t="n">
        <f aca="false">IF(S380="","",0)</f>
        <v>0</v>
      </c>
      <c r="L380" s="56" t="n">
        <f aca="false">IF(J380="","",IF(AND(J380&gt;'Revenue Testing'!$E$9,K380=0),1,0))</f>
        <v>0</v>
      </c>
      <c r="M380" s="57" t="n">
        <v>0.964288327869</v>
      </c>
      <c r="N380" s="56" t="str">
        <f aca="false">IF(OR(A380="",I380=""),"",IF(COUNTIFS($A$2:$A$4500,A380,$D$2:$D$4500,D380,$I$2:$I$4500,I380)&gt;1,"Possible duplicate",""))</f>
        <v/>
      </c>
      <c r="O380" s="56" t="n">
        <f aca="false">IF(J380="","",IF(AND(L380=0,K380=0),1,0))</f>
        <v>1</v>
      </c>
      <c r="P380" s="56" t="str">
        <f aca="false">IF(L380=1,J380+ROW()/10^7,"")</f>
        <v/>
      </c>
      <c r="Q380" s="57" t="n">
        <f aca="false">IF(O380=1,M380,"")</f>
        <v>0.964288327869</v>
      </c>
      <c r="R380" s="56" t="str">
        <f aca="false">IF(K380=1,ROW(),"")</f>
        <v/>
      </c>
      <c r="S380" s="56" t="str">
        <f aca="false">IF(D380="","",TRIM(D380))</f>
        <v>CONTAINER GATE PASS FEE- INC</v>
      </c>
    </row>
    <row r="381" customFormat="false" ht="15" hidden="false" customHeight="false" outlineLevel="0" collapsed="false">
      <c r="A381" s="50" t="s">
        <v>1367</v>
      </c>
      <c r="B381" s="55" t="n">
        <v>45951</v>
      </c>
      <c r="C381" s="50" t="n">
        <f aca="false">IF(S381="","",IFERROR(IF(INDEX('Ledger Codes'!$C$6:$C$205,MATCH(S381,'Ledger Codes'!$B$6:$B$205,0))="","",INDEX('Ledger Codes'!$C$6:$C$205,MATCH(S381,'Ledger Codes'!$B$6:$B$205,0))),""))</f>
        <v>10049</v>
      </c>
      <c r="D381" s="50" t="s">
        <v>199</v>
      </c>
      <c r="E381" s="50" t="s">
        <v>1368</v>
      </c>
      <c r="F381" s="50" t="s">
        <v>1369</v>
      </c>
      <c r="G381" s="52" t="n">
        <v>0</v>
      </c>
      <c r="H381" s="52" t="n">
        <v>120</v>
      </c>
      <c r="I381" s="52" t="n">
        <f aca="false">IF(AND(G381="",H381=""),"",N(G381)-N(H381))</f>
        <v>-120</v>
      </c>
      <c r="J381" s="52" t="n">
        <f aca="false">IF(I381="","",ABS(I381))</f>
        <v>120</v>
      </c>
      <c r="K381" s="56" t="n">
        <f aca="false">IF(S381="","",0)</f>
        <v>0</v>
      </c>
      <c r="L381" s="56" t="n">
        <f aca="false">IF(J381="","",IF(AND(J381&gt;'Revenue Testing'!$E$9,K381=0),1,0))</f>
        <v>0</v>
      </c>
      <c r="M381" s="57" t="n">
        <v>0.870273482981</v>
      </c>
      <c r="N381" s="56" t="str">
        <f aca="false">IF(OR(A381="",I381=""),"",IF(COUNTIFS($A$2:$A$4500,A381,$D$2:$D$4500,D381,$I$2:$I$4500,I381)&gt;1,"Possible duplicate",""))</f>
        <v/>
      </c>
      <c r="O381" s="56" t="n">
        <f aca="false">IF(J381="","",IF(AND(L381=0,K381=0),1,0))</f>
        <v>1</v>
      </c>
      <c r="P381" s="56" t="str">
        <f aca="false">IF(L381=1,J381+ROW()/10^7,"")</f>
        <v/>
      </c>
      <c r="Q381" s="57" t="n">
        <f aca="false">IF(O381=1,M381,"")</f>
        <v>0.870273482981</v>
      </c>
      <c r="R381" s="56" t="str">
        <f aca="false">IF(K381=1,ROW(),"")</f>
        <v/>
      </c>
      <c r="S381" s="56" t="str">
        <f aca="false">IF(D381="","",TRIM(D381))</f>
        <v>CONTAINER GATE PASS FEE- INC</v>
      </c>
    </row>
    <row r="382" customFormat="false" ht="15" hidden="false" customHeight="false" outlineLevel="0" collapsed="false">
      <c r="A382" s="50" t="s">
        <v>1370</v>
      </c>
      <c r="B382" s="55" t="n">
        <v>45951</v>
      </c>
      <c r="C382" s="50" t="n">
        <f aca="false">IF(S382="","",IFERROR(IF(INDEX('Ledger Codes'!$C$6:$C$205,MATCH(S382,'Ledger Codes'!$B$6:$B$205,0))="","",INDEX('Ledger Codes'!$C$6:$C$205,MATCH(S382,'Ledger Codes'!$B$6:$B$205,0))),""))</f>
        <v>10049</v>
      </c>
      <c r="D382" s="50" t="s">
        <v>199</v>
      </c>
      <c r="E382" s="50" t="s">
        <v>1371</v>
      </c>
      <c r="F382" s="50" t="s">
        <v>1372</v>
      </c>
      <c r="G382" s="52" t="n">
        <v>0</v>
      </c>
      <c r="H382" s="52" t="n">
        <v>120</v>
      </c>
      <c r="I382" s="52" t="n">
        <f aca="false">IF(AND(G382="",H382=""),"",N(G382)-N(H382))</f>
        <v>-120</v>
      </c>
      <c r="J382" s="52" t="n">
        <f aca="false">IF(I382="","",ABS(I382))</f>
        <v>120</v>
      </c>
      <c r="K382" s="56" t="n">
        <f aca="false">IF(S382="","",0)</f>
        <v>0</v>
      </c>
      <c r="L382" s="56" t="n">
        <f aca="false">IF(J382="","",IF(AND(J382&gt;'Revenue Testing'!$E$9,K382=0),1,0))</f>
        <v>0</v>
      </c>
      <c r="M382" s="57" t="n">
        <v>0.755594333816</v>
      </c>
      <c r="N382" s="56" t="str">
        <f aca="false">IF(OR(A382="",I382=""),"",IF(COUNTIFS($A$2:$A$4500,A382,$D$2:$D$4500,D382,$I$2:$I$4500,I382)&gt;1,"Possible duplicate",""))</f>
        <v/>
      </c>
      <c r="O382" s="56" t="n">
        <f aca="false">IF(J382="","",IF(AND(L382=0,K382=0),1,0))</f>
        <v>1</v>
      </c>
      <c r="P382" s="56" t="str">
        <f aca="false">IF(L382=1,J382+ROW()/10^7,"")</f>
        <v/>
      </c>
      <c r="Q382" s="57" t="n">
        <f aca="false">IF(O382=1,M382,"")</f>
        <v>0.755594333816</v>
      </c>
      <c r="R382" s="56" t="str">
        <f aca="false">IF(K382=1,ROW(),"")</f>
        <v/>
      </c>
      <c r="S382" s="56" t="str">
        <f aca="false">IF(D382="","",TRIM(D382))</f>
        <v>CONTAINER GATE PASS FEE- INC</v>
      </c>
    </row>
    <row r="383" customFormat="false" ht="15" hidden="false" customHeight="false" outlineLevel="0" collapsed="false">
      <c r="A383" s="50" t="s">
        <v>1373</v>
      </c>
      <c r="B383" s="55" t="n">
        <v>45951</v>
      </c>
      <c r="C383" s="50" t="n">
        <f aca="false">IF(S383="","",IFERROR(IF(INDEX('Ledger Codes'!$C$6:$C$205,MATCH(S383,'Ledger Codes'!$B$6:$B$205,0))="","",INDEX('Ledger Codes'!$C$6:$C$205,MATCH(S383,'Ledger Codes'!$B$6:$B$205,0))),""))</f>
        <v>10049</v>
      </c>
      <c r="D383" s="50" t="s">
        <v>199</v>
      </c>
      <c r="E383" s="50" t="s">
        <v>1374</v>
      </c>
      <c r="F383" s="50" t="s">
        <v>1375</v>
      </c>
      <c r="G383" s="52" t="n">
        <v>0</v>
      </c>
      <c r="H383" s="52" t="n">
        <v>120</v>
      </c>
      <c r="I383" s="52" t="n">
        <f aca="false">IF(AND(G383="",H383=""),"",N(G383)-N(H383))</f>
        <v>-120</v>
      </c>
      <c r="J383" s="52" t="n">
        <f aca="false">IF(I383="","",ABS(I383))</f>
        <v>120</v>
      </c>
      <c r="K383" s="56" t="n">
        <f aca="false">IF(S383="","",0)</f>
        <v>0</v>
      </c>
      <c r="L383" s="56" t="n">
        <f aca="false">IF(J383="","",IF(AND(J383&gt;'Revenue Testing'!$E$9,K383=0),1,0))</f>
        <v>0</v>
      </c>
      <c r="M383" s="57" t="n">
        <v>0.422822695144</v>
      </c>
      <c r="N383" s="56" t="str">
        <f aca="false">IF(OR(A383="",I383=""),"",IF(COUNTIFS($A$2:$A$4500,A383,$D$2:$D$4500,D383,$I$2:$I$4500,I383)&gt;1,"Possible duplicate",""))</f>
        <v/>
      </c>
      <c r="O383" s="56" t="n">
        <f aca="false">IF(J383="","",IF(AND(L383=0,K383=0),1,0))</f>
        <v>1</v>
      </c>
      <c r="P383" s="56" t="str">
        <f aca="false">IF(L383=1,J383+ROW()/10^7,"")</f>
        <v/>
      </c>
      <c r="Q383" s="57" t="n">
        <f aca="false">IF(O383=1,M383,"")</f>
        <v>0.422822695144</v>
      </c>
      <c r="R383" s="56" t="str">
        <f aca="false">IF(K383=1,ROW(),"")</f>
        <v/>
      </c>
      <c r="S383" s="56" t="str">
        <f aca="false">IF(D383="","",TRIM(D383))</f>
        <v>CONTAINER GATE PASS FEE- INC</v>
      </c>
    </row>
    <row r="384" customFormat="false" ht="15" hidden="false" customHeight="false" outlineLevel="0" collapsed="false">
      <c r="A384" s="50" t="s">
        <v>1376</v>
      </c>
      <c r="B384" s="55" t="n">
        <v>45951</v>
      </c>
      <c r="C384" s="50" t="n">
        <f aca="false">IF(S384="","",IFERROR(IF(INDEX('Ledger Codes'!$C$6:$C$205,MATCH(S384,'Ledger Codes'!$B$6:$B$205,0))="","",INDEX('Ledger Codes'!$C$6:$C$205,MATCH(S384,'Ledger Codes'!$B$6:$B$205,0))),""))</f>
        <v>10049</v>
      </c>
      <c r="D384" s="50" t="s">
        <v>199</v>
      </c>
      <c r="E384" s="50" t="s">
        <v>1377</v>
      </c>
      <c r="F384" s="50" t="s">
        <v>1378</v>
      </c>
      <c r="G384" s="52" t="n">
        <v>0</v>
      </c>
      <c r="H384" s="52" t="n">
        <v>120</v>
      </c>
      <c r="I384" s="52" t="n">
        <f aca="false">IF(AND(G384="",H384=""),"",N(G384)-N(H384))</f>
        <v>-120</v>
      </c>
      <c r="J384" s="52" t="n">
        <f aca="false">IF(I384="","",ABS(I384))</f>
        <v>120</v>
      </c>
      <c r="K384" s="56" t="n">
        <f aca="false">IF(S384="","",0)</f>
        <v>0</v>
      </c>
      <c r="L384" s="56" t="n">
        <f aca="false">IF(J384="","",IF(AND(J384&gt;'Revenue Testing'!$E$9,K384=0),1,0))</f>
        <v>0</v>
      </c>
      <c r="M384" s="57" t="n">
        <v>0.503080933883</v>
      </c>
      <c r="N384" s="56" t="str">
        <f aca="false">IF(OR(A384="",I384=""),"",IF(COUNTIFS($A$2:$A$4500,A384,$D$2:$D$4500,D384,$I$2:$I$4500,I384)&gt;1,"Possible duplicate",""))</f>
        <v/>
      </c>
      <c r="O384" s="56" t="n">
        <f aca="false">IF(J384="","",IF(AND(L384=0,K384=0),1,0))</f>
        <v>1</v>
      </c>
      <c r="P384" s="56" t="str">
        <f aca="false">IF(L384=1,J384+ROW()/10^7,"")</f>
        <v/>
      </c>
      <c r="Q384" s="57" t="n">
        <f aca="false">IF(O384=1,M384,"")</f>
        <v>0.503080933883</v>
      </c>
      <c r="R384" s="56" t="str">
        <f aca="false">IF(K384=1,ROW(),"")</f>
        <v/>
      </c>
      <c r="S384" s="56" t="str">
        <f aca="false">IF(D384="","",TRIM(D384))</f>
        <v>CONTAINER GATE PASS FEE- INC</v>
      </c>
    </row>
    <row r="385" customFormat="false" ht="15" hidden="false" customHeight="false" outlineLevel="0" collapsed="false">
      <c r="A385" s="50" t="s">
        <v>1379</v>
      </c>
      <c r="B385" s="55" t="n">
        <v>45951</v>
      </c>
      <c r="C385" s="50" t="n">
        <f aca="false">IF(S385="","",IFERROR(IF(INDEX('Ledger Codes'!$C$6:$C$205,MATCH(S385,'Ledger Codes'!$B$6:$B$205,0))="","",INDEX('Ledger Codes'!$C$6:$C$205,MATCH(S385,'Ledger Codes'!$B$6:$B$205,0))),""))</f>
        <v>10049</v>
      </c>
      <c r="D385" s="50" t="s">
        <v>199</v>
      </c>
      <c r="E385" s="50" t="s">
        <v>1380</v>
      </c>
      <c r="F385" s="50" t="s">
        <v>1381</v>
      </c>
      <c r="G385" s="52" t="n">
        <v>0</v>
      </c>
      <c r="H385" s="52" t="n">
        <v>120</v>
      </c>
      <c r="I385" s="52" t="n">
        <f aca="false">IF(AND(G385="",H385=""),"",N(G385)-N(H385))</f>
        <v>-120</v>
      </c>
      <c r="J385" s="52" t="n">
        <f aca="false">IF(I385="","",ABS(I385))</f>
        <v>120</v>
      </c>
      <c r="K385" s="56" t="n">
        <f aca="false">IF(S385="","",0)</f>
        <v>0</v>
      </c>
      <c r="L385" s="56" t="n">
        <f aca="false">IF(J385="","",IF(AND(J385&gt;'Revenue Testing'!$E$9,K385=0),1,0))</f>
        <v>0</v>
      </c>
      <c r="M385" s="57" t="n">
        <v>0.490795164212</v>
      </c>
      <c r="N385" s="56" t="str">
        <f aca="false">IF(OR(A385="",I385=""),"",IF(COUNTIFS($A$2:$A$4500,A385,$D$2:$D$4500,D385,$I$2:$I$4500,I385)&gt;1,"Possible duplicate",""))</f>
        <v/>
      </c>
      <c r="O385" s="56" t="n">
        <f aca="false">IF(J385="","",IF(AND(L385=0,K385=0),1,0))</f>
        <v>1</v>
      </c>
      <c r="P385" s="56" t="str">
        <f aca="false">IF(L385=1,J385+ROW()/10^7,"")</f>
        <v/>
      </c>
      <c r="Q385" s="57" t="n">
        <f aca="false">IF(O385=1,M385,"")</f>
        <v>0.490795164212</v>
      </c>
      <c r="R385" s="56" t="str">
        <f aca="false">IF(K385=1,ROW(),"")</f>
        <v/>
      </c>
      <c r="S385" s="56" t="str">
        <f aca="false">IF(D385="","",TRIM(D385))</f>
        <v>CONTAINER GATE PASS FEE- INC</v>
      </c>
    </row>
    <row r="386" customFormat="false" ht="15" hidden="false" customHeight="false" outlineLevel="0" collapsed="false">
      <c r="A386" s="50" t="s">
        <v>1382</v>
      </c>
      <c r="B386" s="55" t="n">
        <v>45951</v>
      </c>
      <c r="C386" s="50" t="n">
        <f aca="false">IF(S386="","",IFERROR(IF(INDEX('Ledger Codes'!$C$6:$C$205,MATCH(S386,'Ledger Codes'!$B$6:$B$205,0))="","",INDEX('Ledger Codes'!$C$6:$C$205,MATCH(S386,'Ledger Codes'!$B$6:$B$205,0))),""))</f>
        <v>10049</v>
      </c>
      <c r="D386" s="50" t="s">
        <v>199</v>
      </c>
      <c r="E386" s="50" t="s">
        <v>1383</v>
      </c>
      <c r="F386" s="50" t="s">
        <v>1384</v>
      </c>
      <c r="G386" s="52" t="n">
        <v>0</v>
      </c>
      <c r="H386" s="52" t="n">
        <v>120</v>
      </c>
      <c r="I386" s="52" t="n">
        <f aca="false">IF(AND(G386="",H386=""),"",N(G386)-N(H386))</f>
        <v>-120</v>
      </c>
      <c r="J386" s="52" t="n">
        <f aca="false">IF(I386="","",ABS(I386))</f>
        <v>120</v>
      </c>
      <c r="K386" s="56" t="n">
        <f aca="false">IF(S386="","",0)</f>
        <v>0</v>
      </c>
      <c r="L386" s="56" t="n">
        <f aca="false">IF(J386="","",IF(AND(J386&gt;'Revenue Testing'!$E$9,K386=0),1,0))</f>
        <v>0</v>
      </c>
      <c r="M386" s="57" t="n">
        <v>0.430073800513</v>
      </c>
      <c r="N386" s="56" t="str">
        <f aca="false">IF(OR(A386="",I386=""),"",IF(COUNTIFS($A$2:$A$4500,A386,$D$2:$D$4500,D386,$I$2:$I$4500,I386)&gt;1,"Possible duplicate",""))</f>
        <v/>
      </c>
      <c r="O386" s="56" t="n">
        <f aca="false">IF(J386="","",IF(AND(L386=0,K386=0),1,0))</f>
        <v>1</v>
      </c>
      <c r="P386" s="56" t="str">
        <f aca="false">IF(L386=1,J386+ROW()/10^7,"")</f>
        <v/>
      </c>
      <c r="Q386" s="57" t="n">
        <f aca="false">IF(O386=1,M386,"")</f>
        <v>0.430073800513</v>
      </c>
      <c r="R386" s="56" t="str">
        <f aca="false">IF(K386=1,ROW(),"")</f>
        <v/>
      </c>
      <c r="S386" s="56" t="str">
        <f aca="false">IF(D386="","",TRIM(D386))</f>
        <v>CONTAINER GATE PASS FEE- INC</v>
      </c>
    </row>
    <row r="387" customFormat="false" ht="15" hidden="false" customHeight="false" outlineLevel="0" collapsed="false">
      <c r="A387" s="50" t="s">
        <v>1385</v>
      </c>
      <c r="B387" s="55" t="n">
        <v>45951</v>
      </c>
      <c r="C387" s="50" t="n">
        <f aca="false">IF(S387="","",IFERROR(IF(INDEX('Ledger Codes'!$C$6:$C$205,MATCH(S387,'Ledger Codes'!$B$6:$B$205,0))="","",INDEX('Ledger Codes'!$C$6:$C$205,MATCH(S387,'Ledger Codes'!$B$6:$B$205,0))),""))</f>
        <v>10049</v>
      </c>
      <c r="D387" s="50" t="s">
        <v>199</v>
      </c>
      <c r="E387" s="50" t="s">
        <v>1386</v>
      </c>
      <c r="F387" s="50" t="s">
        <v>1387</v>
      </c>
      <c r="G387" s="52" t="n">
        <v>0</v>
      </c>
      <c r="H387" s="52" t="n">
        <v>120</v>
      </c>
      <c r="I387" s="52" t="n">
        <f aca="false">IF(AND(G387="",H387=""),"",N(G387)-N(H387))</f>
        <v>-120</v>
      </c>
      <c r="J387" s="52" t="n">
        <f aca="false">IF(I387="","",ABS(I387))</f>
        <v>120</v>
      </c>
      <c r="K387" s="56" t="n">
        <f aca="false">IF(S387="","",0)</f>
        <v>0</v>
      </c>
      <c r="L387" s="56" t="n">
        <f aca="false">IF(J387="","",IF(AND(J387&gt;'Revenue Testing'!$E$9,K387=0),1,0))</f>
        <v>0</v>
      </c>
      <c r="M387" s="57" t="n">
        <v>0.861566506328</v>
      </c>
      <c r="N387" s="56" t="str">
        <f aca="false">IF(OR(A387="",I387=""),"",IF(COUNTIFS($A$2:$A$4500,A387,$D$2:$D$4500,D387,$I$2:$I$4500,I387)&gt;1,"Possible duplicate",""))</f>
        <v/>
      </c>
      <c r="O387" s="56" t="n">
        <f aca="false">IF(J387="","",IF(AND(L387=0,K387=0),1,0))</f>
        <v>1</v>
      </c>
      <c r="P387" s="56" t="str">
        <f aca="false">IF(L387=1,J387+ROW()/10^7,"")</f>
        <v/>
      </c>
      <c r="Q387" s="57" t="n">
        <f aca="false">IF(O387=1,M387,"")</f>
        <v>0.861566506328</v>
      </c>
      <c r="R387" s="56" t="str">
        <f aca="false">IF(K387=1,ROW(),"")</f>
        <v/>
      </c>
      <c r="S387" s="56" t="str">
        <f aca="false">IF(D387="","",TRIM(D387))</f>
        <v>CONTAINER GATE PASS FEE- INC</v>
      </c>
    </row>
    <row r="388" customFormat="false" ht="15" hidden="false" customHeight="false" outlineLevel="0" collapsed="false">
      <c r="A388" s="50" t="s">
        <v>1388</v>
      </c>
      <c r="B388" s="55" t="n">
        <v>45951</v>
      </c>
      <c r="C388" s="50" t="n">
        <f aca="false">IF(S388="","",IFERROR(IF(INDEX('Ledger Codes'!$C$6:$C$205,MATCH(S388,'Ledger Codes'!$B$6:$B$205,0))="","",INDEX('Ledger Codes'!$C$6:$C$205,MATCH(S388,'Ledger Codes'!$B$6:$B$205,0))),""))</f>
        <v>10049</v>
      </c>
      <c r="D388" s="50" t="s">
        <v>199</v>
      </c>
      <c r="E388" s="50" t="s">
        <v>1389</v>
      </c>
      <c r="F388" s="50" t="s">
        <v>1390</v>
      </c>
      <c r="G388" s="52" t="n">
        <v>0</v>
      </c>
      <c r="H388" s="52" t="n">
        <v>120</v>
      </c>
      <c r="I388" s="52" t="n">
        <f aca="false">IF(AND(G388="",H388=""),"",N(G388)-N(H388))</f>
        <v>-120</v>
      </c>
      <c r="J388" s="52" t="n">
        <f aca="false">IF(I388="","",ABS(I388))</f>
        <v>120</v>
      </c>
      <c r="K388" s="56" t="n">
        <f aca="false">IF(S388="","",0)</f>
        <v>0</v>
      </c>
      <c r="L388" s="56" t="n">
        <f aca="false">IF(J388="","",IF(AND(J388&gt;'Revenue Testing'!$E$9,K388=0),1,0))</f>
        <v>0</v>
      </c>
      <c r="M388" s="57" t="n">
        <v>0.427332706775</v>
      </c>
      <c r="N388" s="56" t="str">
        <f aca="false">IF(OR(A388="",I388=""),"",IF(COUNTIFS($A$2:$A$4500,A388,$D$2:$D$4500,D388,$I$2:$I$4500,I388)&gt;1,"Possible duplicate",""))</f>
        <v/>
      </c>
      <c r="O388" s="56" t="n">
        <f aca="false">IF(J388="","",IF(AND(L388=0,K388=0),1,0))</f>
        <v>1</v>
      </c>
      <c r="P388" s="56" t="str">
        <f aca="false">IF(L388=1,J388+ROW()/10^7,"")</f>
        <v/>
      </c>
      <c r="Q388" s="57" t="n">
        <f aca="false">IF(O388=1,M388,"")</f>
        <v>0.427332706775</v>
      </c>
      <c r="R388" s="56" t="str">
        <f aca="false">IF(K388=1,ROW(),"")</f>
        <v/>
      </c>
      <c r="S388" s="56" t="str">
        <f aca="false">IF(D388="","",TRIM(D388))</f>
        <v>CONTAINER GATE PASS FEE- INC</v>
      </c>
    </row>
    <row r="389" customFormat="false" ht="15" hidden="false" customHeight="false" outlineLevel="0" collapsed="false">
      <c r="A389" s="50" t="s">
        <v>1391</v>
      </c>
      <c r="B389" s="55" t="n">
        <v>45951</v>
      </c>
      <c r="C389" s="50" t="n">
        <f aca="false">IF(S389="","",IFERROR(IF(INDEX('Ledger Codes'!$C$6:$C$205,MATCH(S389,'Ledger Codes'!$B$6:$B$205,0))="","",INDEX('Ledger Codes'!$C$6:$C$205,MATCH(S389,'Ledger Codes'!$B$6:$B$205,0))),""))</f>
        <v>10049</v>
      </c>
      <c r="D389" s="50" t="s">
        <v>199</v>
      </c>
      <c r="E389" s="50" t="s">
        <v>1392</v>
      </c>
      <c r="F389" s="50" t="s">
        <v>1393</v>
      </c>
      <c r="G389" s="52" t="n">
        <v>0</v>
      </c>
      <c r="H389" s="52" t="n">
        <v>120</v>
      </c>
      <c r="I389" s="52" t="n">
        <f aca="false">IF(AND(G389="",H389=""),"",N(G389)-N(H389))</f>
        <v>-120</v>
      </c>
      <c r="J389" s="52" t="n">
        <f aca="false">IF(I389="","",ABS(I389))</f>
        <v>120</v>
      </c>
      <c r="K389" s="56" t="n">
        <f aca="false">IF(S389="","",0)</f>
        <v>0</v>
      </c>
      <c r="L389" s="56" t="n">
        <f aca="false">IF(J389="","",IF(AND(J389&gt;'Revenue Testing'!$E$9,K389=0),1,0))</f>
        <v>0</v>
      </c>
      <c r="M389" s="57" t="n">
        <v>0.400206010148</v>
      </c>
      <c r="N389" s="56" t="str">
        <f aca="false">IF(OR(A389="",I389=""),"",IF(COUNTIFS($A$2:$A$4500,A389,$D$2:$D$4500,D389,$I$2:$I$4500,I389)&gt;1,"Possible duplicate",""))</f>
        <v/>
      </c>
      <c r="O389" s="56" t="n">
        <f aca="false">IF(J389="","",IF(AND(L389=0,K389=0),1,0))</f>
        <v>1</v>
      </c>
      <c r="P389" s="56" t="str">
        <f aca="false">IF(L389=1,J389+ROW()/10^7,"")</f>
        <v/>
      </c>
      <c r="Q389" s="57" t="n">
        <f aca="false">IF(O389=1,M389,"")</f>
        <v>0.400206010148</v>
      </c>
      <c r="R389" s="56" t="str">
        <f aca="false">IF(K389=1,ROW(),"")</f>
        <v/>
      </c>
      <c r="S389" s="56" t="str">
        <f aca="false">IF(D389="","",TRIM(D389))</f>
        <v>CONTAINER GATE PASS FEE- INC</v>
      </c>
    </row>
    <row r="390" customFormat="false" ht="15" hidden="false" customHeight="false" outlineLevel="0" collapsed="false">
      <c r="A390" s="50" t="s">
        <v>1394</v>
      </c>
      <c r="B390" s="55" t="n">
        <v>45951</v>
      </c>
      <c r="C390" s="50" t="n">
        <f aca="false">IF(S390="","",IFERROR(IF(INDEX('Ledger Codes'!$C$6:$C$205,MATCH(S390,'Ledger Codes'!$B$6:$B$205,0))="","",INDEX('Ledger Codes'!$C$6:$C$205,MATCH(S390,'Ledger Codes'!$B$6:$B$205,0))),""))</f>
        <v>10049</v>
      </c>
      <c r="D390" s="50" t="s">
        <v>199</v>
      </c>
      <c r="E390" s="50" t="s">
        <v>1395</v>
      </c>
      <c r="F390" s="50" t="s">
        <v>1396</v>
      </c>
      <c r="G390" s="52" t="n">
        <v>0</v>
      </c>
      <c r="H390" s="52" t="n">
        <v>120</v>
      </c>
      <c r="I390" s="52" t="n">
        <f aca="false">IF(AND(G390="",H390=""),"",N(G390)-N(H390))</f>
        <v>-120</v>
      </c>
      <c r="J390" s="52" t="n">
        <f aca="false">IF(I390="","",ABS(I390))</f>
        <v>120</v>
      </c>
      <c r="K390" s="56" t="n">
        <f aca="false">IF(S390="","",0)</f>
        <v>0</v>
      </c>
      <c r="L390" s="56" t="n">
        <f aca="false">IF(J390="","",IF(AND(J390&gt;'Revenue Testing'!$E$9,K390=0),1,0))</f>
        <v>0</v>
      </c>
      <c r="M390" s="57" t="n">
        <v>0.365961073518</v>
      </c>
      <c r="N390" s="56" t="str">
        <f aca="false">IF(OR(A390="",I390=""),"",IF(COUNTIFS($A$2:$A$4500,A390,$D$2:$D$4500,D390,$I$2:$I$4500,I390)&gt;1,"Possible duplicate",""))</f>
        <v/>
      </c>
      <c r="O390" s="56" t="n">
        <f aca="false">IF(J390="","",IF(AND(L390=0,K390=0),1,0))</f>
        <v>1</v>
      </c>
      <c r="P390" s="56" t="str">
        <f aca="false">IF(L390=1,J390+ROW()/10^7,"")</f>
        <v/>
      </c>
      <c r="Q390" s="57" t="n">
        <f aca="false">IF(O390=1,M390,"")</f>
        <v>0.365961073518</v>
      </c>
      <c r="R390" s="56" t="str">
        <f aca="false">IF(K390=1,ROW(),"")</f>
        <v/>
      </c>
      <c r="S390" s="56" t="str">
        <f aca="false">IF(D390="","",TRIM(D390))</f>
        <v>CONTAINER GATE PASS FEE- INC</v>
      </c>
    </row>
    <row r="391" customFormat="false" ht="15" hidden="false" customHeight="false" outlineLevel="0" collapsed="false">
      <c r="A391" s="50" t="s">
        <v>1397</v>
      </c>
      <c r="B391" s="55" t="n">
        <v>45951</v>
      </c>
      <c r="C391" s="50" t="n">
        <f aca="false">IF(S391="","",IFERROR(IF(INDEX('Ledger Codes'!$C$6:$C$205,MATCH(S391,'Ledger Codes'!$B$6:$B$205,0))="","",INDEX('Ledger Codes'!$C$6:$C$205,MATCH(S391,'Ledger Codes'!$B$6:$B$205,0))),""))</f>
        <v>10049</v>
      </c>
      <c r="D391" s="50" t="s">
        <v>199</v>
      </c>
      <c r="E391" s="50" t="s">
        <v>1398</v>
      </c>
      <c r="F391" s="50" t="s">
        <v>1399</v>
      </c>
      <c r="G391" s="52" t="n">
        <v>0</v>
      </c>
      <c r="H391" s="52" t="n">
        <v>120</v>
      </c>
      <c r="I391" s="52" t="n">
        <f aca="false">IF(AND(G391="",H391=""),"",N(G391)-N(H391))</f>
        <v>-120</v>
      </c>
      <c r="J391" s="52" t="n">
        <f aca="false">IF(I391="","",ABS(I391))</f>
        <v>120</v>
      </c>
      <c r="K391" s="56" t="n">
        <f aca="false">IF(S391="","",0)</f>
        <v>0</v>
      </c>
      <c r="L391" s="56" t="n">
        <f aca="false">IF(J391="","",IF(AND(J391&gt;'Revenue Testing'!$E$9,K391=0),1,0))</f>
        <v>0</v>
      </c>
      <c r="M391" s="57" t="n">
        <v>0.761110919926</v>
      </c>
      <c r="N391" s="56" t="str">
        <f aca="false">IF(OR(A391="",I391=""),"",IF(COUNTIFS($A$2:$A$4500,A391,$D$2:$D$4500,D391,$I$2:$I$4500,I391)&gt;1,"Possible duplicate",""))</f>
        <v/>
      </c>
      <c r="O391" s="56" t="n">
        <f aca="false">IF(J391="","",IF(AND(L391=0,K391=0),1,0))</f>
        <v>1</v>
      </c>
      <c r="P391" s="56" t="str">
        <f aca="false">IF(L391=1,J391+ROW()/10^7,"")</f>
        <v/>
      </c>
      <c r="Q391" s="57" t="n">
        <f aca="false">IF(O391=1,M391,"")</f>
        <v>0.761110919926</v>
      </c>
      <c r="R391" s="56" t="str">
        <f aca="false">IF(K391=1,ROW(),"")</f>
        <v/>
      </c>
      <c r="S391" s="56" t="str">
        <f aca="false">IF(D391="","",TRIM(D391))</f>
        <v>CONTAINER GATE PASS FEE- INC</v>
      </c>
    </row>
    <row r="392" customFormat="false" ht="15" hidden="false" customHeight="false" outlineLevel="0" collapsed="false">
      <c r="A392" s="50" t="s">
        <v>1400</v>
      </c>
      <c r="B392" s="55" t="n">
        <v>45951</v>
      </c>
      <c r="C392" s="50" t="n">
        <f aca="false">IF(S392="","",IFERROR(IF(INDEX('Ledger Codes'!$C$6:$C$205,MATCH(S392,'Ledger Codes'!$B$6:$B$205,0))="","",INDEX('Ledger Codes'!$C$6:$C$205,MATCH(S392,'Ledger Codes'!$B$6:$B$205,0))),""))</f>
        <v>10049</v>
      </c>
      <c r="D392" s="50" t="s">
        <v>199</v>
      </c>
      <c r="E392" s="50" t="s">
        <v>1401</v>
      </c>
      <c r="F392" s="50" t="s">
        <v>1402</v>
      </c>
      <c r="G392" s="52" t="n">
        <v>0</v>
      </c>
      <c r="H392" s="52" t="n">
        <v>120</v>
      </c>
      <c r="I392" s="52" t="n">
        <f aca="false">IF(AND(G392="",H392=""),"",N(G392)-N(H392))</f>
        <v>-120</v>
      </c>
      <c r="J392" s="52" t="n">
        <f aca="false">IF(I392="","",ABS(I392))</f>
        <v>120</v>
      </c>
      <c r="K392" s="56" t="n">
        <f aca="false">IF(S392="","",0)</f>
        <v>0</v>
      </c>
      <c r="L392" s="56" t="n">
        <f aca="false">IF(J392="","",IF(AND(J392&gt;'Revenue Testing'!$E$9,K392=0),1,0))</f>
        <v>0</v>
      </c>
      <c r="M392" s="57" t="n">
        <v>0.260638622657</v>
      </c>
      <c r="N392" s="56" t="str">
        <f aca="false">IF(OR(A392="",I392=""),"",IF(COUNTIFS($A$2:$A$4500,A392,$D$2:$D$4500,D392,$I$2:$I$4500,I392)&gt;1,"Possible duplicate",""))</f>
        <v/>
      </c>
      <c r="O392" s="56" t="n">
        <f aca="false">IF(J392="","",IF(AND(L392=0,K392=0),1,0))</f>
        <v>1</v>
      </c>
      <c r="P392" s="56" t="str">
        <f aca="false">IF(L392=1,J392+ROW()/10^7,"")</f>
        <v/>
      </c>
      <c r="Q392" s="57" t="n">
        <f aca="false">IF(O392=1,M392,"")</f>
        <v>0.260638622657</v>
      </c>
      <c r="R392" s="56" t="str">
        <f aca="false">IF(K392=1,ROW(),"")</f>
        <v/>
      </c>
      <c r="S392" s="56" t="str">
        <f aca="false">IF(D392="","",TRIM(D392))</f>
        <v>CONTAINER GATE PASS FEE- INC</v>
      </c>
    </row>
    <row r="393" customFormat="false" ht="15" hidden="false" customHeight="false" outlineLevel="0" collapsed="false">
      <c r="A393" s="50" t="s">
        <v>1403</v>
      </c>
      <c r="B393" s="55" t="n">
        <v>45951</v>
      </c>
      <c r="C393" s="50" t="n">
        <f aca="false">IF(S393="","",IFERROR(IF(INDEX('Ledger Codes'!$C$6:$C$205,MATCH(S393,'Ledger Codes'!$B$6:$B$205,0))="","",INDEX('Ledger Codes'!$C$6:$C$205,MATCH(S393,'Ledger Codes'!$B$6:$B$205,0))),""))</f>
        <v>10049</v>
      </c>
      <c r="D393" s="50" t="s">
        <v>199</v>
      </c>
      <c r="E393" s="50" t="s">
        <v>1404</v>
      </c>
      <c r="F393" s="50" t="s">
        <v>1405</v>
      </c>
      <c r="G393" s="52" t="n">
        <v>0</v>
      </c>
      <c r="H393" s="52" t="n">
        <v>120</v>
      </c>
      <c r="I393" s="52" t="n">
        <f aca="false">IF(AND(G393="",H393=""),"",N(G393)-N(H393))</f>
        <v>-120</v>
      </c>
      <c r="J393" s="52" t="n">
        <f aca="false">IF(I393="","",ABS(I393))</f>
        <v>120</v>
      </c>
      <c r="K393" s="56" t="n">
        <f aca="false">IF(S393="","",0)</f>
        <v>0</v>
      </c>
      <c r="L393" s="56" t="n">
        <f aca="false">IF(J393="","",IF(AND(J393&gt;'Revenue Testing'!$E$9,K393=0),1,0))</f>
        <v>0</v>
      </c>
      <c r="M393" s="57" t="n">
        <v>0.756630911405</v>
      </c>
      <c r="N393" s="56" t="str">
        <f aca="false">IF(OR(A393="",I393=""),"",IF(COUNTIFS($A$2:$A$4500,A393,$D$2:$D$4500,D393,$I$2:$I$4500,I393)&gt;1,"Possible duplicate",""))</f>
        <v/>
      </c>
      <c r="O393" s="56" t="n">
        <f aca="false">IF(J393="","",IF(AND(L393=0,K393=0),1,0))</f>
        <v>1</v>
      </c>
      <c r="P393" s="56" t="str">
        <f aca="false">IF(L393=1,J393+ROW()/10^7,"")</f>
        <v/>
      </c>
      <c r="Q393" s="57" t="n">
        <f aca="false">IF(O393=1,M393,"")</f>
        <v>0.756630911405</v>
      </c>
      <c r="R393" s="56" t="str">
        <f aca="false">IF(K393=1,ROW(),"")</f>
        <v/>
      </c>
      <c r="S393" s="56" t="str">
        <f aca="false">IF(D393="","",TRIM(D393))</f>
        <v>CONTAINER GATE PASS FEE- INC</v>
      </c>
    </row>
    <row r="394" customFormat="false" ht="15" hidden="false" customHeight="false" outlineLevel="0" collapsed="false">
      <c r="A394" s="50" t="s">
        <v>1406</v>
      </c>
      <c r="B394" s="55" t="n">
        <v>45952</v>
      </c>
      <c r="C394" s="50" t="n">
        <f aca="false">IF(S394="","",IFERROR(IF(INDEX('Ledger Codes'!$C$6:$C$205,MATCH(S394,'Ledger Codes'!$B$6:$B$205,0))="","",INDEX('Ledger Codes'!$C$6:$C$205,MATCH(S394,'Ledger Codes'!$B$6:$B$205,0))),""))</f>
        <v>10049</v>
      </c>
      <c r="D394" s="50" t="s">
        <v>199</v>
      </c>
      <c r="E394" s="50" t="s">
        <v>1407</v>
      </c>
      <c r="F394" s="50" t="s">
        <v>1408</v>
      </c>
      <c r="G394" s="52" t="n">
        <v>0</v>
      </c>
      <c r="H394" s="52" t="n">
        <v>240</v>
      </c>
      <c r="I394" s="52" t="n">
        <f aca="false">IF(AND(G394="",H394=""),"",N(G394)-N(H394))</f>
        <v>-240</v>
      </c>
      <c r="J394" s="52" t="n">
        <f aca="false">IF(I394="","",ABS(I394))</f>
        <v>240</v>
      </c>
      <c r="K394" s="56" t="n">
        <f aca="false">IF(S394="","",0)</f>
        <v>0</v>
      </c>
      <c r="L394" s="56" t="n">
        <f aca="false">IF(J394="","",IF(AND(J394&gt;'Revenue Testing'!$E$9,K394=0),1,0))</f>
        <v>0</v>
      </c>
      <c r="M394" s="57" t="n">
        <v>0.989779938423</v>
      </c>
      <c r="N394" s="56" t="str">
        <f aca="false">IF(OR(A394="",I394=""),"",IF(COUNTIFS($A$2:$A$4500,A394,$D$2:$D$4500,D394,$I$2:$I$4500,I394)&gt;1,"Possible duplicate",""))</f>
        <v/>
      </c>
      <c r="O394" s="56" t="n">
        <f aca="false">IF(J394="","",IF(AND(L394=0,K394=0),1,0))</f>
        <v>1</v>
      </c>
      <c r="P394" s="56" t="str">
        <f aca="false">IF(L394=1,J394+ROW()/10^7,"")</f>
        <v/>
      </c>
      <c r="Q394" s="57" t="n">
        <f aca="false">IF(O394=1,M394,"")</f>
        <v>0.989779938423</v>
      </c>
      <c r="R394" s="56" t="str">
        <f aca="false">IF(K394=1,ROW(),"")</f>
        <v/>
      </c>
      <c r="S394" s="56" t="str">
        <f aca="false">IF(D394="","",TRIM(D394))</f>
        <v>CONTAINER GATE PASS FEE- INC</v>
      </c>
    </row>
    <row r="395" customFormat="false" ht="15" hidden="false" customHeight="false" outlineLevel="0" collapsed="false">
      <c r="A395" s="50" t="s">
        <v>1409</v>
      </c>
      <c r="B395" s="55" t="n">
        <v>45952</v>
      </c>
      <c r="C395" s="50" t="n">
        <f aca="false">IF(S395="","",IFERROR(IF(INDEX('Ledger Codes'!$C$6:$C$205,MATCH(S395,'Ledger Codes'!$B$6:$B$205,0))="","",INDEX('Ledger Codes'!$C$6:$C$205,MATCH(S395,'Ledger Codes'!$B$6:$B$205,0))),""))</f>
        <v>10049</v>
      </c>
      <c r="D395" s="50" t="s">
        <v>199</v>
      </c>
      <c r="E395" s="50" t="s">
        <v>1410</v>
      </c>
      <c r="F395" s="50" t="s">
        <v>530</v>
      </c>
      <c r="G395" s="52" t="n">
        <v>0</v>
      </c>
      <c r="H395" s="52" t="n">
        <v>120</v>
      </c>
      <c r="I395" s="52" t="n">
        <f aca="false">IF(AND(G395="",H395=""),"",N(G395)-N(H395))</f>
        <v>-120</v>
      </c>
      <c r="J395" s="52" t="n">
        <f aca="false">IF(I395="","",ABS(I395))</f>
        <v>120</v>
      </c>
      <c r="K395" s="56" t="n">
        <f aca="false">IF(S395="","",0)</f>
        <v>0</v>
      </c>
      <c r="L395" s="56" t="n">
        <f aca="false">IF(J395="","",IF(AND(J395&gt;'Revenue Testing'!$E$9,K395=0),1,0))</f>
        <v>0</v>
      </c>
      <c r="M395" s="57" t="n">
        <v>0.594577170462</v>
      </c>
      <c r="N395" s="56" t="str">
        <f aca="false">IF(OR(A395="",I395=""),"",IF(COUNTIFS($A$2:$A$4500,A395,$D$2:$D$4500,D395,$I$2:$I$4500,I395)&gt;1,"Possible duplicate",""))</f>
        <v/>
      </c>
      <c r="O395" s="56" t="n">
        <f aca="false">IF(J395="","",IF(AND(L395=0,K395=0),1,0))</f>
        <v>1</v>
      </c>
      <c r="P395" s="56" t="str">
        <f aca="false">IF(L395=1,J395+ROW()/10^7,"")</f>
        <v/>
      </c>
      <c r="Q395" s="57" t="n">
        <f aca="false">IF(O395=1,M395,"")</f>
        <v>0.594577170462</v>
      </c>
      <c r="R395" s="56" t="str">
        <f aca="false">IF(K395=1,ROW(),"")</f>
        <v/>
      </c>
      <c r="S395" s="56" t="str">
        <f aca="false">IF(D395="","",TRIM(D395))</f>
        <v>CONTAINER GATE PASS FEE- INC</v>
      </c>
    </row>
    <row r="396" customFormat="false" ht="15" hidden="false" customHeight="false" outlineLevel="0" collapsed="false">
      <c r="A396" s="50" t="s">
        <v>1411</v>
      </c>
      <c r="B396" s="55" t="n">
        <v>45952</v>
      </c>
      <c r="C396" s="50" t="n">
        <f aca="false">IF(S396="","",IFERROR(IF(INDEX('Ledger Codes'!$C$6:$C$205,MATCH(S396,'Ledger Codes'!$B$6:$B$205,0))="","",INDEX('Ledger Codes'!$C$6:$C$205,MATCH(S396,'Ledger Codes'!$B$6:$B$205,0))),""))</f>
        <v>10049</v>
      </c>
      <c r="D396" s="50" t="s">
        <v>199</v>
      </c>
      <c r="E396" s="50" t="s">
        <v>1412</v>
      </c>
      <c r="F396" s="50" t="s">
        <v>1413</v>
      </c>
      <c r="G396" s="52" t="n">
        <v>0</v>
      </c>
      <c r="H396" s="52" t="n">
        <v>120</v>
      </c>
      <c r="I396" s="52" t="n">
        <f aca="false">IF(AND(G396="",H396=""),"",N(G396)-N(H396))</f>
        <v>-120</v>
      </c>
      <c r="J396" s="52" t="n">
        <f aca="false">IF(I396="","",ABS(I396))</f>
        <v>120</v>
      </c>
      <c r="K396" s="56" t="n">
        <f aca="false">IF(S396="","",0)</f>
        <v>0</v>
      </c>
      <c r="L396" s="56" t="n">
        <f aca="false">IF(J396="","",IF(AND(J396&gt;'Revenue Testing'!$E$9,K396=0),1,0))</f>
        <v>0</v>
      </c>
      <c r="M396" s="57" t="n">
        <v>0.75441658613</v>
      </c>
      <c r="N396" s="56" t="str">
        <f aca="false">IF(OR(A396="",I396=""),"",IF(COUNTIFS($A$2:$A$4500,A396,$D$2:$D$4500,D396,$I$2:$I$4500,I396)&gt;1,"Possible duplicate",""))</f>
        <v/>
      </c>
      <c r="O396" s="56" t="n">
        <f aca="false">IF(J396="","",IF(AND(L396=0,K396=0),1,0))</f>
        <v>1</v>
      </c>
      <c r="P396" s="56" t="str">
        <f aca="false">IF(L396=1,J396+ROW()/10^7,"")</f>
        <v/>
      </c>
      <c r="Q396" s="57" t="n">
        <f aca="false">IF(O396=1,M396,"")</f>
        <v>0.75441658613</v>
      </c>
      <c r="R396" s="56" t="str">
        <f aca="false">IF(K396=1,ROW(),"")</f>
        <v/>
      </c>
      <c r="S396" s="56" t="str">
        <f aca="false">IF(D396="","",TRIM(D396))</f>
        <v>CONTAINER GATE PASS FEE- INC</v>
      </c>
    </row>
    <row r="397" customFormat="false" ht="15" hidden="false" customHeight="false" outlineLevel="0" collapsed="false">
      <c r="A397" s="50" t="s">
        <v>1414</v>
      </c>
      <c r="B397" s="55" t="n">
        <v>45952</v>
      </c>
      <c r="C397" s="50" t="n">
        <f aca="false">IF(S397="","",IFERROR(IF(INDEX('Ledger Codes'!$C$6:$C$205,MATCH(S397,'Ledger Codes'!$B$6:$B$205,0))="","",INDEX('Ledger Codes'!$C$6:$C$205,MATCH(S397,'Ledger Codes'!$B$6:$B$205,0))),""))</f>
        <v>10049</v>
      </c>
      <c r="D397" s="50" t="s">
        <v>199</v>
      </c>
      <c r="E397" s="50" t="s">
        <v>1415</v>
      </c>
      <c r="F397" s="50" t="s">
        <v>1416</v>
      </c>
      <c r="G397" s="52" t="n">
        <v>0</v>
      </c>
      <c r="H397" s="52" t="n">
        <v>120</v>
      </c>
      <c r="I397" s="52" t="n">
        <f aca="false">IF(AND(G397="",H397=""),"",N(G397)-N(H397))</f>
        <v>-120</v>
      </c>
      <c r="J397" s="52" t="n">
        <f aca="false">IF(I397="","",ABS(I397))</f>
        <v>120</v>
      </c>
      <c r="K397" s="56" t="n">
        <f aca="false">IF(S397="","",0)</f>
        <v>0</v>
      </c>
      <c r="L397" s="56" t="n">
        <f aca="false">IF(J397="","",IF(AND(J397&gt;'Revenue Testing'!$E$9,K397=0),1,0))</f>
        <v>0</v>
      </c>
      <c r="M397" s="57" t="n">
        <v>0.852516604428</v>
      </c>
      <c r="N397" s="56" t="str">
        <f aca="false">IF(OR(A397="",I397=""),"",IF(COUNTIFS($A$2:$A$4500,A397,$D$2:$D$4500,D397,$I$2:$I$4500,I397)&gt;1,"Possible duplicate",""))</f>
        <v/>
      </c>
      <c r="O397" s="56" t="n">
        <f aca="false">IF(J397="","",IF(AND(L397=0,K397=0),1,0))</f>
        <v>1</v>
      </c>
      <c r="P397" s="56" t="str">
        <f aca="false">IF(L397=1,J397+ROW()/10^7,"")</f>
        <v/>
      </c>
      <c r="Q397" s="57" t="n">
        <f aca="false">IF(O397=1,M397,"")</f>
        <v>0.852516604428</v>
      </c>
      <c r="R397" s="56" t="str">
        <f aca="false">IF(K397=1,ROW(),"")</f>
        <v/>
      </c>
      <c r="S397" s="56" t="str">
        <f aca="false">IF(D397="","",TRIM(D397))</f>
        <v>CONTAINER GATE PASS FEE- INC</v>
      </c>
    </row>
    <row r="398" customFormat="false" ht="15" hidden="false" customHeight="false" outlineLevel="0" collapsed="false">
      <c r="A398" s="50" t="s">
        <v>1417</v>
      </c>
      <c r="B398" s="55" t="n">
        <v>45952</v>
      </c>
      <c r="C398" s="50" t="n">
        <f aca="false">IF(S398="","",IFERROR(IF(INDEX('Ledger Codes'!$C$6:$C$205,MATCH(S398,'Ledger Codes'!$B$6:$B$205,0))="","",INDEX('Ledger Codes'!$C$6:$C$205,MATCH(S398,'Ledger Codes'!$B$6:$B$205,0))),""))</f>
        <v>10049</v>
      </c>
      <c r="D398" s="50" t="s">
        <v>199</v>
      </c>
      <c r="E398" s="50" t="s">
        <v>1418</v>
      </c>
      <c r="F398" s="50" t="s">
        <v>1419</v>
      </c>
      <c r="G398" s="52" t="n">
        <v>0</v>
      </c>
      <c r="H398" s="52" t="n">
        <v>120</v>
      </c>
      <c r="I398" s="52" t="n">
        <f aca="false">IF(AND(G398="",H398=""),"",N(G398)-N(H398))</f>
        <v>-120</v>
      </c>
      <c r="J398" s="52" t="n">
        <f aca="false">IF(I398="","",ABS(I398))</f>
        <v>120</v>
      </c>
      <c r="K398" s="56" t="n">
        <f aca="false">IF(S398="","",0)</f>
        <v>0</v>
      </c>
      <c r="L398" s="56" t="n">
        <f aca="false">IF(J398="","",IF(AND(J398&gt;'Revenue Testing'!$E$9,K398=0),1,0))</f>
        <v>0</v>
      </c>
      <c r="M398" s="57" t="n">
        <v>0.098022809851</v>
      </c>
      <c r="N398" s="56" t="str">
        <f aca="false">IF(OR(A398="",I398=""),"",IF(COUNTIFS($A$2:$A$4500,A398,$D$2:$D$4500,D398,$I$2:$I$4500,I398)&gt;1,"Possible duplicate",""))</f>
        <v/>
      </c>
      <c r="O398" s="56" t="n">
        <f aca="false">IF(J398="","",IF(AND(L398=0,K398=0),1,0))</f>
        <v>1</v>
      </c>
      <c r="P398" s="56" t="str">
        <f aca="false">IF(L398=1,J398+ROW()/10^7,"")</f>
        <v/>
      </c>
      <c r="Q398" s="57" t="n">
        <f aca="false">IF(O398=1,M398,"")</f>
        <v>0.098022809851</v>
      </c>
      <c r="R398" s="56" t="str">
        <f aca="false">IF(K398=1,ROW(),"")</f>
        <v/>
      </c>
      <c r="S398" s="56" t="str">
        <f aca="false">IF(D398="","",TRIM(D398))</f>
        <v>CONTAINER GATE PASS FEE- INC</v>
      </c>
    </row>
    <row r="399" customFormat="false" ht="15" hidden="false" customHeight="false" outlineLevel="0" collapsed="false">
      <c r="A399" s="50" t="s">
        <v>1420</v>
      </c>
      <c r="B399" s="55" t="n">
        <v>45952</v>
      </c>
      <c r="C399" s="50" t="n">
        <f aca="false">IF(S399="","",IFERROR(IF(INDEX('Ledger Codes'!$C$6:$C$205,MATCH(S399,'Ledger Codes'!$B$6:$B$205,0))="","",INDEX('Ledger Codes'!$C$6:$C$205,MATCH(S399,'Ledger Codes'!$B$6:$B$205,0))),""))</f>
        <v>10049</v>
      </c>
      <c r="D399" s="50" t="s">
        <v>199</v>
      </c>
      <c r="E399" s="50" t="s">
        <v>1421</v>
      </c>
      <c r="F399" s="50" t="s">
        <v>1422</v>
      </c>
      <c r="G399" s="52" t="n">
        <v>0</v>
      </c>
      <c r="H399" s="52" t="n">
        <v>240</v>
      </c>
      <c r="I399" s="52" t="n">
        <f aca="false">IF(AND(G399="",H399=""),"",N(G399)-N(H399))</f>
        <v>-240</v>
      </c>
      <c r="J399" s="52" t="n">
        <f aca="false">IF(I399="","",ABS(I399))</f>
        <v>240</v>
      </c>
      <c r="K399" s="56" t="n">
        <f aca="false">IF(S399="","",0)</f>
        <v>0</v>
      </c>
      <c r="L399" s="56" t="n">
        <f aca="false">IF(J399="","",IF(AND(J399&gt;'Revenue Testing'!$E$9,K399=0),1,0))</f>
        <v>0</v>
      </c>
      <c r="M399" s="57" t="n">
        <v>0.469873614823</v>
      </c>
      <c r="N399" s="56" t="str">
        <f aca="false">IF(OR(A399="",I399=""),"",IF(COUNTIFS($A$2:$A$4500,A399,$D$2:$D$4500,D399,$I$2:$I$4500,I399)&gt;1,"Possible duplicate",""))</f>
        <v/>
      </c>
      <c r="O399" s="56" t="n">
        <f aca="false">IF(J399="","",IF(AND(L399=0,K399=0),1,0))</f>
        <v>1</v>
      </c>
      <c r="P399" s="56" t="str">
        <f aca="false">IF(L399=1,J399+ROW()/10^7,"")</f>
        <v/>
      </c>
      <c r="Q399" s="57" t="n">
        <f aca="false">IF(O399=1,M399,"")</f>
        <v>0.469873614823</v>
      </c>
      <c r="R399" s="56" t="str">
        <f aca="false">IF(K399=1,ROW(),"")</f>
        <v/>
      </c>
      <c r="S399" s="56" t="str">
        <f aca="false">IF(D399="","",TRIM(D399))</f>
        <v>CONTAINER GATE PASS FEE- INC</v>
      </c>
    </row>
    <row r="400" customFormat="false" ht="15" hidden="false" customHeight="false" outlineLevel="0" collapsed="false">
      <c r="A400" s="50" t="s">
        <v>1423</v>
      </c>
      <c r="B400" s="55" t="n">
        <v>45952</v>
      </c>
      <c r="C400" s="50" t="n">
        <f aca="false">IF(S400="","",IFERROR(IF(INDEX('Ledger Codes'!$C$6:$C$205,MATCH(S400,'Ledger Codes'!$B$6:$B$205,0))="","",INDEX('Ledger Codes'!$C$6:$C$205,MATCH(S400,'Ledger Codes'!$B$6:$B$205,0))),""))</f>
        <v>10049</v>
      </c>
      <c r="D400" s="50" t="s">
        <v>199</v>
      </c>
      <c r="E400" s="50" t="s">
        <v>1424</v>
      </c>
      <c r="F400" s="50" t="s">
        <v>1425</v>
      </c>
      <c r="G400" s="52" t="n">
        <v>0</v>
      </c>
      <c r="H400" s="52" t="n">
        <v>120</v>
      </c>
      <c r="I400" s="52" t="n">
        <f aca="false">IF(AND(G400="",H400=""),"",N(G400)-N(H400))</f>
        <v>-120</v>
      </c>
      <c r="J400" s="52" t="n">
        <f aca="false">IF(I400="","",ABS(I400))</f>
        <v>120</v>
      </c>
      <c r="K400" s="56" t="n">
        <f aca="false">IF(S400="","",0)</f>
        <v>0</v>
      </c>
      <c r="L400" s="56" t="n">
        <f aca="false">IF(J400="","",IF(AND(J400&gt;'Revenue Testing'!$E$9,K400=0),1,0))</f>
        <v>0</v>
      </c>
      <c r="M400" s="57" t="n">
        <v>0.507595995014</v>
      </c>
      <c r="N400" s="56" t="str">
        <f aca="false">IF(OR(A400="",I400=""),"",IF(COUNTIFS($A$2:$A$4500,A400,$D$2:$D$4500,D400,$I$2:$I$4500,I400)&gt;1,"Possible duplicate",""))</f>
        <v/>
      </c>
      <c r="O400" s="56" t="n">
        <f aca="false">IF(J400="","",IF(AND(L400=0,K400=0),1,0))</f>
        <v>1</v>
      </c>
      <c r="P400" s="56" t="str">
        <f aca="false">IF(L400=1,J400+ROW()/10^7,"")</f>
        <v/>
      </c>
      <c r="Q400" s="57" t="n">
        <f aca="false">IF(O400=1,M400,"")</f>
        <v>0.507595995014</v>
      </c>
      <c r="R400" s="56" t="str">
        <f aca="false">IF(K400=1,ROW(),"")</f>
        <v/>
      </c>
      <c r="S400" s="56" t="str">
        <f aca="false">IF(D400="","",TRIM(D400))</f>
        <v>CONTAINER GATE PASS FEE- INC</v>
      </c>
    </row>
    <row r="401" customFormat="false" ht="15" hidden="false" customHeight="false" outlineLevel="0" collapsed="false">
      <c r="A401" s="50" t="s">
        <v>1426</v>
      </c>
      <c r="B401" s="55" t="n">
        <v>45952</v>
      </c>
      <c r="C401" s="50" t="n">
        <f aca="false">IF(S401="","",IFERROR(IF(INDEX('Ledger Codes'!$C$6:$C$205,MATCH(S401,'Ledger Codes'!$B$6:$B$205,0))="","",INDEX('Ledger Codes'!$C$6:$C$205,MATCH(S401,'Ledger Codes'!$B$6:$B$205,0))),""))</f>
        <v>10049</v>
      </c>
      <c r="D401" s="50" t="s">
        <v>199</v>
      </c>
      <c r="E401" s="50" t="s">
        <v>1427</v>
      </c>
      <c r="F401" s="50" t="s">
        <v>1428</v>
      </c>
      <c r="G401" s="52" t="n">
        <v>0</v>
      </c>
      <c r="H401" s="52" t="n">
        <v>120</v>
      </c>
      <c r="I401" s="52" t="n">
        <f aca="false">IF(AND(G401="",H401=""),"",N(G401)-N(H401))</f>
        <v>-120</v>
      </c>
      <c r="J401" s="52" t="n">
        <f aca="false">IF(I401="","",ABS(I401))</f>
        <v>120</v>
      </c>
      <c r="K401" s="56" t="n">
        <f aca="false">IF(S401="","",0)</f>
        <v>0</v>
      </c>
      <c r="L401" s="56" t="n">
        <f aca="false">IF(J401="","",IF(AND(J401&gt;'Revenue Testing'!$E$9,K401=0),1,0))</f>
        <v>0</v>
      </c>
      <c r="M401" s="57" t="n">
        <v>0.295194509513</v>
      </c>
      <c r="N401" s="56" t="str">
        <f aca="false">IF(OR(A401="",I401=""),"",IF(COUNTIFS($A$2:$A$4500,A401,$D$2:$D$4500,D401,$I$2:$I$4500,I401)&gt;1,"Possible duplicate",""))</f>
        <v/>
      </c>
      <c r="O401" s="56" t="n">
        <f aca="false">IF(J401="","",IF(AND(L401=0,K401=0),1,0))</f>
        <v>1</v>
      </c>
      <c r="P401" s="56" t="str">
        <f aca="false">IF(L401=1,J401+ROW()/10^7,"")</f>
        <v/>
      </c>
      <c r="Q401" s="57" t="n">
        <f aca="false">IF(O401=1,M401,"")</f>
        <v>0.295194509513</v>
      </c>
      <c r="R401" s="56" t="str">
        <f aca="false">IF(K401=1,ROW(),"")</f>
        <v/>
      </c>
      <c r="S401" s="56" t="str">
        <f aca="false">IF(D401="","",TRIM(D401))</f>
        <v>CONTAINER GATE PASS FEE- INC</v>
      </c>
    </row>
    <row r="402" customFormat="false" ht="15" hidden="false" customHeight="false" outlineLevel="0" collapsed="false">
      <c r="A402" s="50" t="s">
        <v>1429</v>
      </c>
      <c r="B402" s="55" t="n">
        <v>45952</v>
      </c>
      <c r="C402" s="50" t="n">
        <f aca="false">IF(S402="","",IFERROR(IF(INDEX('Ledger Codes'!$C$6:$C$205,MATCH(S402,'Ledger Codes'!$B$6:$B$205,0))="","",INDEX('Ledger Codes'!$C$6:$C$205,MATCH(S402,'Ledger Codes'!$B$6:$B$205,0))),""))</f>
        <v>10049</v>
      </c>
      <c r="D402" s="50" t="s">
        <v>199</v>
      </c>
      <c r="E402" s="50" t="s">
        <v>1430</v>
      </c>
      <c r="F402" s="50" t="s">
        <v>1431</v>
      </c>
      <c r="G402" s="52" t="n">
        <v>0</v>
      </c>
      <c r="H402" s="52" t="n">
        <v>120</v>
      </c>
      <c r="I402" s="52" t="n">
        <f aca="false">IF(AND(G402="",H402=""),"",N(G402)-N(H402))</f>
        <v>-120</v>
      </c>
      <c r="J402" s="52" t="n">
        <f aca="false">IF(I402="","",ABS(I402))</f>
        <v>120</v>
      </c>
      <c r="K402" s="56" t="n">
        <f aca="false">IF(S402="","",0)</f>
        <v>0</v>
      </c>
      <c r="L402" s="56" t="n">
        <f aca="false">IF(J402="","",IF(AND(J402&gt;'Revenue Testing'!$E$9,K402=0),1,0))</f>
        <v>0</v>
      </c>
      <c r="M402" s="57" t="n">
        <v>0.268666680287</v>
      </c>
      <c r="N402" s="56" t="str">
        <f aca="false">IF(OR(A402="",I402=""),"",IF(COUNTIFS($A$2:$A$4500,A402,$D$2:$D$4500,D402,$I$2:$I$4500,I402)&gt;1,"Possible duplicate",""))</f>
        <v/>
      </c>
      <c r="O402" s="56" t="n">
        <f aca="false">IF(J402="","",IF(AND(L402=0,K402=0),1,0))</f>
        <v>1</v>
      </c>
      <c r="P402" s="56" t="str">
        <f aca="false">IF(L402=1,J402+ROW()/10^7,"")</f>
        <v/>
      </c>
      <c r="Q402" s="57" t="n">
        <f aca="false">IF(O402=1,M402,"")</f>
        <v>0.268666680287</v>
      </c>
      <c r="R402" s="56" t="str">
        <f aca="false">IF(K402=1,ROW(),"")</f>
        <v/>
      </c>
      <c r="S402" s="56" t="str">
        <f aca="false">IF(D402="","",TRIM(D402))</f>
        <v>CONTAINER GATE PASS FEE- INC</v>
      </c>
    </row>
    <row r="403" customFormat="false" ht="15" hidden="false" customHeight="false" outlineLevel="0" collapsed="false">
      <c r="A403" s="50" t="s">
        <v>1432</v>
      </c>
      <c r="B403" s="55" t="n">
        <v>45952</v>
      </c>
      <c r="C403" s="50" t="n">
        <f aca="false">IF(S403="","",IFERROR(IF(INDEX('Ledger Codes'!$C$6:$C$205,MATCH(S403,'Ledger Codes'!$B$6:$B$205,0))="","",INDEX('Ledger Codes'!$C$6:$C$205,MATCH(S403,'Ledger Codes'!$B$6:$B$205,0))),""))</f>
        <v>10049</v>
      </c>
      <c r="D403" s="50" t="s">
        <v>199</v>
      </c>
      <c r="E403" s="50" t="s">
        <v>1433</v>
      </c>
      <c r="F403" s="50" t="s">
        <v>1434</v>
      </c>
      <c r="G403" s="52" t="n">
        <v>0</v>
      </c>
      <c r="H403" s="52" t="n">
        <v>120</v>
      </c>
      <c r="I403" s="52" t="n">
        <f aca="false">IF(AND(G403="",H403=""),"",N(G403)-N(H403))</f>
        <v>-120</v>
      </c>
      <c r="J403" s="52" t="n">
        <f aca="false">IF(I403="","",ABS(I403))</f>
        <v>120</v>
      </c>
      <c r="K403" s="56" t="n">
        <f aca="false">IF(S403="","",0)</f>
        <v>0</v>
      </c>
      <c r="L403" s="56" t="n">
        <f aca="false">IF(J403="","",IF(AND(J403&gt;'Revenue Testing'!$E$9,K403=0),1,0))</f>
        <v>0</v>
      </c>
      <c r="M403" s="57" t="n">
        <v>0.941056007009</v>
      </c>
      <c r="N403" s="56" t="str">
        <f aca="false">IF(OR(A403="",I403=""),"",IF(COUNTIFS($A$2:$A$4500,A403,$D$2:$D$4500,D403,$I$2:$I$4500,I403)&gt;1,"Possible duplicate",""))</f>
        <v/>
      </c>
      <c r="O403" s="56" t="n">
        <f aca="false">IF(J403="","",IF(AND(L403=0,K403=0),1,0))</f>
        <v>1</v>
      </c>
      <c r="P403" s="56" t="str">
        <f aca="false">IF(L403=1,J403+ROW()/10^7,"")</f>
        <v/>
      </c>
      <c r="Q403" s="57" t="n">
        <f aca="false">IF(O403=1,M403,"")</f>
        <v>0.941056007009</v>
      </c>
      <c r="R403" s="56" t="str">
        <f aca="false">IF(K403=1,ROW(),"")</f>
        <v/>
      </c>
      <c r="S403" s="56" t="str">
        <f aca="false">IF(D403="","",TRIM(D403))</f>
        <v>CONTAINER GATE PASS FEE- INC</v>
      </c>
    </row>
    <row r="404" customFormat="false" ht="15" hidden="false" customHeight="false" outlineLevel="0" collapsed="false">
      <c r="A404" s="50" t="s">
        <v>1435</v>
      </c>
      <c r="B404" s="55" t="n">
        <v>45952</v>
      </c>
      <c r="C404" s="50" t="n">
        <f aca="false">IF(S404="","",IFERROR(IF(INDEX('Ledger Codes'!$C$6:$C$205,MATCH(S404,'Ledger Codes'!$B$6:$B$205,0))="","",INDEX('Ledger Codes'!$C$6:$C$205,MATCH(S404,'Ledger Codes'!$B$6:$B$205,0))),""))</f>
        <v>10049</v>
      </c>
      <c r="D404" s="50" t="s">
        <v>199</v>
      </c>
      <c r="E404" s="50" t="s">
        <v>1436</v>
      </c>
      <c r="F404" s="50" t="s">
        <v>1437</v>
      </c>
      <c r="G404" s="52" t="n">
        <v>0</v>
      </c>
      <c r="H404" s="52" t="n">
        <v>120</v>
      </c>
      <c r="I404" s="52" t="n">
        <f aca="false">IF(AND(G404="",H404=""),"",N(G404)-N(H404))</f>
        <v>-120</v>
      </c>
      <c r="J404" s="52" t="n">
        <f aca="false">IF(I404="","",ABS(I404))</f>
        <v>120</v>
      </c>
      <c r="K404" s="56" t="n">
        <f aca="false">IF(S404="","",0)</f>
        <v>0</v>
      </c>
      <c r="L404" s="56" t="n">
        <f aca="false">IF(J404="","",IF(AND(J404&gt;'Revenue Testing'!$E$9,K404=0),1,0))</f>
        <v>0</v>
      </c>
      <c r="M404" s="57" t="n">
        <v>0.817622395669</v>
      </c>
      <c r="N404" s="56" t="str">
        <f aca="false">IF(OR(A404="",I404=""),"",IF(COUNTIFS($A$2:$A$4500,A404,$D$2:$D$4500,D404,$I$2:$I$4500,I404)&gt;1,"Possible duplicate",""))</f>
        <v/>
      </c>
      <c r="O404" s="56" t="n">
        <f aca="false">IF(J404="","",IF(AND(L404=0,K404=0),1,0))</f>
        <v>1</v>
      </c>
      <c r="P404" s="56" t="str">
        <f aca="false">IF(L404=1,J404+ROW()/10^7,"")</f>
        <v/>
      </c>
      <c r="Q404" s="57" t="n">
        <f aca="false">IF(O404=1,M404,"")</f>
        <v>0.817622395669</v>
      </c>
      <c r="R404" s="56" t="str">
        <f aca="false">IF(K404=1,ROW(),"")</f>
        <v/>
      </c>
      <c r="S404" s="56" t="str">
        <f aca="false">IF(D404="","",TRIM(D404))</f>
        <v>CONTAINER GATE PASS FEE- INC</v>
      </c>
    </row>
    <row r="405" customFormat="false" ht="15" hidden="false" customHeight="false" outlineLevel="0" collapsed="false">
      <c r="A405" s="50" t="s">
        <v>1438</v>
      </c>
      <c r="B405" s="55" t="n">
        <v>45952</v>
      </c>
      <c r="C405" s="50" t="n">
        <f aca="false">IF(S405="","",IFERROR(IF(INDEX('Ledger Codes'!$C$6:$C$205,MATCH(S405,'Ledger Codes'!$B$6:$B$205,0))="","",INDEX('Ledger Codes'!$C$6:$C$205,MATCH(S405,'Ledger Codes'!$B$6:$B$205,0))),""))</f>
        <v>10049</v>
      </c>
      <c r="D405" s="50" t="s">
        <v>199</v>
      </c>
      <c r="E405" s="50" t="s">
        <v>1439</v>
      </c>
      <c r="F405" s="50" t="s">
        <v>1440</v>
      </c>
      <c r="G405" s="52" t="n">
        <v>0</v>
      </c>
      <c r="H405" s="52" t="n">
        <v>120</v>
      </c>
      <c r="I405" s="52" t="n">
        <f aca="false">IF(AND(G405="",H405=""),"",N(G405)-N(H405))</f>
        <v>-120</v>
      </c>
      <c r="J405" s="52" t="n">
        <f aca="false">IF(I405="","",ABS(I405))</f>
        <v>120</v>
      </c>
      <c r="K405" s="56" t="n">
        <f aca="false">IF(S405="","",0)</f>
        <v>0</v>
      </c>
      <c r="L405" s="56" t="n">
        <f aca="false">IF(J405="","",IF(AND(J405&gt;'Revenue Testing'!$E$9,K405=0),1,0))</f>
        <v>0</v>
      </c>
      <c r="M405" s="57" t="n">
        <v>0.276910541526</v>
      </c>
      <c r="N405" s="56" t="str">
        <f aca="false">IF(OR(A405="",I405=""),"",IF(COUNTIFS($A$2:$A$4500,A405,$D$2:$D$4500,D405,$I$2:$I$4500,I405)&gt;1,"Possible duplicate",""))</f>
        <v/>
      </c>
      <c r="O405" s="56" t="n">
        <f aca="false">IF(J405="","",IF(AND(L405=0,K405=0),1,0))</f>
        <v>1</v>
      </c>
      <c r="P405" s="56" t="str">
        <f aca="false">IF(L405=1,J405+ROW()/10^7,"")</f>
        <v/>
      </c>
      <c r="Q405" s="57" t="n">
        <f aca="false">IF(O405=1,M405,"")</f>
        <v>0.276910541526</v>
      </c>
      <c r="R405" s="56" t="str">
        <f aca="false">IF(K405=1,ROW(),"")</f>
        <v/>
      </c>
      <c r="S405" s="56" t="str">
        <f aca="false">IF(D405="","",TRIM(D405))</f>
        <v>CONTAINER GATE PASS FEE- INC</v>
      </c>
    </row>
    <row r="406" customFormat="false" ht="15" hidden="false" customHeight="false" outlineLevel="0" collapsed="false">
      <c r="A406" s="50" t="s">
        <v>1441</v>
      </c>
      <c r="B406" s="55" t="n">
        <v>45952</v>
      </c>
      <c r="C406" s="50" t="n">
        <f aca="false">IF(S406="","",IFERROR(IF(INDEX('Ledger Codes'!$C$6:$C$205,MATCH(S406,'Ledger Codes'!$B$6:$B$205,0))="","",INDEX('Ledger Codes'!$C$6:$C$205,MATCH(S406,'Ledger Codes'!$B$6:$B$205,0))),""))</f>
        <v>10049</v>
      </c>
      <c r="D406" s="50" t="s">
        <v>199</v>
      </c>
      <c r="E406" s="50" t="s">
        <v>1442</v>
      </c>
      <c r="F406" s="50" t="s">
        <v>1443</v>
      </c>
      <c r="G406" s="52" t="n">
        <v>0</v>
      </c>
      <c r="H406" s="52" t="n">
        <v>120</v>
      </c>
      <c r="I406" s="52" t="n">
        <f aca="false">IF(AND(G406="",H406=""),"",N(G406)-N(H406))</f>
        <v>-120</v>
      </c>
      <c r="J406" s="52" t="n">
        <f aca="false">IF(I406="","",ABS(I406))</f>
        <v>120</v>
      </c>
      <c r="K406" s="56" t="n">
        <f aca="false">IF(S406="","",0)</f>
        <v>0</v>
      </c>
      <c r="L406" s="56" t="n">
        <f aca="false">IF(J406="","",IF(AND(J406&gt;'Revenue Testing'!$E$9,K406=0),1,0))</f>
        <v>0</v>
      </c>
      <c r="M406" s="57" t="n">
        <v>0.531467995827</v>
      </c>
      <c r="N406" s="56" t="str">
        <f aca="false">IF(OR(A406="",I406=""),"",IF(COUNTIFS($A$2:$A$4500,A406,$D$2:$D$4500,D406,$I$2:$I$4500,I406)&gt;1,"Possible duplicate",""))</f>
        <v/>
      </c>
      <c r="O406" s="56" t="n">
        <f aca="false">IF(J406="","",IF(AND(L406=0,K406=0),1,0))</f>
        <v>1</v>
      </c>
      <c r="P406" s="56" t="str">
        <f aca="false">IF(L406=1,J406+ROW()/10^7,"")</f>
        <v/>
      </c>
      <c r="Q406" s="57" t="n">
        <f aca="false">IF(O406=1,M406,"")</f>
        <v>0.531467995827</v>
      </c>
      <c r="R406" s="56" t="str">
        <f aca="false">IF(K406=1,ROW(),"")</f>
        <v/>
      </c>
      <c r="S406" s="56" t="str">
        <f aca="false">IF(D406="","",TRIM(D406))</f>
        <v>CONTAINER GATE PASS FEE- INC</v>
      </c>
    </row>
    <row r="407" customFormat="false" ht="15" hidden="false" customHeight="false" outlineLevel="0" collapsed="false">
      <c r="A407" s="50" t="s">
        <v>1444</v>
      </c>
      <c r="B407" s="55" t="n">
        <v>45952</v>
      </c>
      <c r="C407" s="50" t="n">
        <f aca="false">IF(S407="","",IFERROR(IF(INDEX('Ledger Codes'!$C$6:$C$205,MATCH(S407,'Ledger Codes'!$B$6:$B$205,0))="","",INDEX('Ledger Codes'!$C$6:$C$205,MATCH(S407,'Ledger Codes'!$B$6:$B$205,0))),""))</f>
        <v>10049</v>
      </c>
      <c r="D407" s="50" t="s">
        <v>199</v>
      </c>
      <c r="E407" s="50" t="s">
        <v>1445</v>
      </c>
      <c r="F407" s="50" t="s">
        <v>1446</v>
      </c>
      <c r="G407" s="52" t="n">
        <v>0</v>
      </c>
      <c r="H407" s="52" t="n">
        <v>120</v>
      </c>
      <c r="I407" s="52" t="n">
        <f aca="false">IF(AND(G407="",H407=""),"",N(G407)-N(H407))</f>
        <v>-120</v>
      </c>
      <c r="J407" s="52" t="n">
        <f aca="false">IF(I407="","",ABS(I407))</f>
        <v>120</v>
      </c>
      <c r="K407" s="56" t="n">
        <f aca="false">IF(S407="","",0)</f>
        <v>0</v>
      </c>
      <c r="L407" s="56" t="n">
        <f aca="false">IF(J407="","",IF(AND(J407&gt;'Revenue Testing'!$E$9,K407=0),1,0))</f>
        <v>0</v>
      </c>
      <c r="M407" s="57" t="n">
        <v>0.998253317716</v>
      </c>
      <c r="N407" s="56" t="str">
        <f aca="false">IF(OR(A407="",I407=""),"",IF(COUNTIFS($A$2:$A$4500,A407,$D$2:$D$4500,D407,$I$2:$I$4500,I407)&gt;1,"Possible duplicate",""))</f>
        <v/>
      </c>
      <c r="O407" s="56" t="n">
        <f aca="false">IF(J407="","",IF(AND(L407=0,K407=0),1,0))</f>
        <v>1</v>
      </c>
      <c r="P407" s="56" t="str">
        <f aca="false">IF(L407=1,J407+ROW()/10^7,"")</f>
        <v/>
      </c>
      <c r="Q407" s="57" t="n">
        <f aca="false">IF(O407=1,M407,"")</f>
        <v>0.998253317716</v>
      </c>
      <c r="R407" s="56" t="str">
        <f aca="false">IF(K407=1,ROW(),"")</f>
        <v/>
      </c>
      <c r="S407" s="56" t="str">
        <f aca="false">IF(D407="","",TRIM(D407))</f>
        <v>CONTAINER GATE PASS FEE- INC</v>
      </c>
    </row>
    <row r="408" customFormat="false" ht="15" hidden="false" customHeight="false" outlineLevel="0" collapsed="false">
      <c r="A408" s="50" t="s">
        <v>1447</v>
      </c>
      <c r="B408" s="55" t="n">
        <v>45952</v>
      </c>
      <c r="C408" s="50" t="n">
        <f aca="false">IF(S408="","",IFERROR(IF(INDEX('Ledger Codes'!$C$6:$C$205,MATCH(S408,'Ledger Codes'!$B$6:$B$205,0))="","",INDEX('Ledger Codes'!$C$6:$C$205,MATCH(S408,'Ledger Codes'!$B$6:$B$205,0))),""))</f>
        <v>10049</v>
      </c>
      <c r="D408" s="50" t="s">
        <v>199</v>
      </c>
      <c r="E408" s="50" t="s">
        <v>1448</v>
      </c>
      <c r="F408" s="50" t="s">
        <v>1449</v>
      </c>
      <c r="G408" s="52" t="n">
        <v>0</v>
      </c>
      <c r="H408" s="52" t="n">
        <v>120</v>
      </c>
      <c r="I408" s="52" t="n">
        <f aca="false">IF(AND(G408="",H408=""),"",N(G408)-N(H408))</f>
        <v>-120</v>
      </c>
      <c r="J408" s="52" t="n">
        <f aca="false">IF(I408="","",ABS(I408))</f>
        <v>120</v>
      </c>
      <c r="K408" s="56" t="n">
        <f aca="false">IF(S408="","",0)</f>
        <v>0</v>
      </c>
      <c r="L408" s="56" t="n">
        <f aca="false">IF(J408="","",IF(AND(J408&gt;'Revenue Testing'!$E$9,K408=0),1,0))</f>
        <v>0</v>
      </c>
      <c r="M408" s="57" t="n">
        <v>0.776196670817</v>
      </c>
      <c r="N408" s="56" t="str">
        <f aca="false">IF(OR(A408="",I408=""),"",IF(COUNTIFS($A$2:$A$4500,A408,$D$2:$D$4500,D408,$I$2:$I$4500,I408)&gt;1,"Possible duplicate",""))</f>
        <v/>
      </c>
      <c r="O408" s="56" t="n">
        <f aca="false">IF(J408="","",IF(AND(L408=0,K408=0),1,0))</f>
        <v>1</v>
      </c>
      <c r="P408" s="56" t="str">
        <f aca="false">IF(L408=1,J408+ROW()/10^7,"")</f>
        <v/>
      </c>
      <c r="Q408" s="57" t="n">
        <f aca="false">IF(O408=1,M408,"")</f>
        <v>0.776196670817</v>
      </c>
      <c r="R408" s="56" t="str">
        <f aca="false">IF(K408=1,ROW(),"")</f>
        <v/>
      </c>
      <c r="S408" s="56" t="str">
        <f aca="false">IF(D408="","",TRIM(D408))</f>
        <v>CONTAINER GATE PASS FEE- INC</v>
      </c>
    </row>
    <row r="409" customFormat="false" ht="15" hidden="false" customHeight="false" outlineLevel="0" collapsed="false">
      <c r="A409" s="50" t="s">
        <v>1450</v>
      </c>
      <c r="B409" s="55" t="n">
        <v>45952</v>
      </c>
      <c r="C409" s="50" t="n">
        <f aca="false">IF(S409="","",IFERROR(IF(INDEX('Ledger Codes'!$C$6:$C$205,MATCH(S409,'Ledger Codes'!$B$6:$B$205,0))="","",INDEX('Ledger Codes'!$C$6:$C$205,MATCH(S409,'Ledger Codes'!$B$6:$B$205,0))),""))</f>
        <v>10049</v>
      </c>
      <c r="D409" s="50" t="s">
        <v>199</v>
      </c>
      <c r="E409" s="50" t="s">
        <v>1451</v>
      </c>
      <c r="F409" s="50" t="s">
        <v>1452</v>
      </c>
      <c r="G409" s="52" t="n">
        <v>0</v>
      </c>
      <c r="H409" s="52" t="n">
        <v>120</v>
      </c>
      <c r="I409" s="52" t="n">
        <f aca="false">IF(AND(G409="",H409=""),"",N(G409)-N(H409))</f>
        <v>-120</v>
      </c>
      <c r="J409" s="52" t="n">
        <f aca="false">IF(I409="","",ABS(I409))</f>
        <v>120</v>
      </c>
      <c r="K409" s="56" t="n">
        <f aca="false">IF(S409="","",0)</f>
        <v>0</v>
      </c>
      <c r="L409" s="56" t="n">
        <f aca="false">IF(J409="","",IF(AND(J409&gt;'Revenue Testing'!$E$9,K409=0),1,0))</f>
        <v>0</v>
      </c>
      <c r="M409" s="57" t="n">
        <v>0.797084326492</v>
      </c>
      <c r="N409" s="56" t="str">
        <f aca="false">IF(OR(A409="",I409=""),"",IF(COUNTIFS($A$2:$A$4500,A409,$D$2:$D$4500,D409,$I$2:$I$4500,I409)&gt;1,"Possible duplicate",""))</f>
        <v/>
      </c>
      <c r="O409" s="56" t="n">
        <f aca="false">IF(J409="","",IF(AND(L409=0,K409=0),1,0))</f>
        <v>1</v>
      </c>
      <c r="P409" s="56" t="str">
        <f aca="false">IF(L409=1,J409+ROW()/10^7,"")</f>
        <v/>
      </c>
      <c r="Q409" s="57" t="n">
        <f aca="false">IF(O409=1,M409,"")</f>
        <v>0.797084326492</v>
      </c>
      <c r="R409" s="56" t="str">
        <f aca="false">IF(K409=1,ROW(),"")</f>
        <v/>
      </c>
      <c r="S409" s="56" t="str">
        <f aca="false">IF(D409="","",TRIM(D409))</f>
        <v>CONTAINER GATE PASS FEE- INC</v>
      </c>
    </row>
    <row r="410" customFormat="false" ht="15" hidden="false" customHeight="false" outlineLevel="0" collapsed="false">
      <c r="A410" s="50" t="s">
        <v>1453</v>
      </c>
      <c r="B410" s="55" t="n">
        <v>45952</v>
      </c>
      <c r="C410" s="50" t="n">
        <f aca="false">IF(S410="","",IFERROR(IF(INDEX('Ledger Codes'!$C$6:$C$205,MATCH(S410,'Ledger Codes'!$B$6:$B$205,0))="","",INDEX('Ledger Codes'!$C$6:$C$205,MATCH(S410,'Ledger Codes'!$B$6:$B$205,0))),""))</f>
        <v>10049</v>
      </c>
      <c r="D410" s="50" t="s">
        <v>199</v>
      </c>
      <c r="E410" s="50" t="s">
        <v>1454</v>
      </c>
      <c r="F410" s="50" t="s">
        <v>1455</v>
      </c>
      <c r="G410" s="52" t="n">
        <v>0</v>
      </c>
      <c r="H410" s="52" t="n">
        <v>120</v>
      </c>
      <c r="I410" s="52" t="n">
        <f aca="false">IF(AND(G410="",H410=""),"",N(G410)-N(H410))</f>
        <v>-120</v>
      </c>
      <c r="J410" s="52" t="n">
        <f aca="false">IF(I410="","",ABS(I410))</f>
        <v>120</v>
      </c>
      <c r="K410" s="56" t="n">
        <f aca="false">IF(S410="","",0)</f>
        <v>0</v>
      </c>
      <c r="L410" s="56" t="n">
        <f aca="false">IF(J410="","",IF(AND(J410&gt;'Revenue Testing'!$E$9,K410=0),1,0))</f>
        <v>0</v>
      </c>
      <c r="M410" s="57" t="n">
        <v>0.562787580743</v>
      </c>
      <c r="N410" s="56" t="str">
        <f aca="false">IF(OR(A410="",I410=""),"",IF(COUNTIFS($A$2:$A$4500,A410,$D$2:$D$4500,D410,$I$2:$I$4500,I410)&gt;1,"Possible duplicate",""))</f>
        <v/>
      </c>
      <c r="O410" s="56" t="n">
        <f aca="false">IF(J410="","",IF(AND(L410=0,K410=0),1,0))</f>
        <v>1</v>
      </c>
      <c r="P410" s="56" t="str">
        <f aca="false">IF(L410=1,J410+ROW()/10^7,"")</f>
        <v/>
      </c>
      <c r="Q410" s="57" t="n">
        <f aca="false">IF(O410=1,M410,"")</f>
        <v>0.562787580743</v>
      </c>
      <c r="R410" s="56" t="str">
        <f aca="false">IF(K410=1,ROW(),"")</f>
        <v/>
      </c>
      <c r="S410" s="56" t="str">
        <f aca="false">IF(D410="","",TRIM(D410))</f>
        <v>CONTAINER GATE PASS FEE- INC</v>
      </c>
    </row>
    <row r="411" customFormat="false" ht="15" hidden="false" customHeight="false" outlineLevel="0" collapsed="false">
      <c r="A411" s="50" t="s">
        <v>1456</v>
      </c>
      <c r="B411" s="55" t="n">
        <v>45952</v>
      </c>
      <c r="C411" s="50" t="n">
        <f aca="false">IF(S411="","",IFERROR(IF(INDEX('Ledger Codes'!$C$6:$C$205,MATCH(S411,'Ledger Codes'!$B$6:$B$205,0))="","",INDEX('Ledger Codes'!$C$6:$C$205,MATCH(S411,'Ledger Codes'!$B$6:$B$205,0))),""))</f>
        <v>10049</v>
      </c>
      <c r="D411" s="50" t="s">
        <v>199</v>
      </c>
      <c r="E411" s="50" t="s">
        <v>1457</v>
      </c>
      <c r="F411" s="50" t="s">
        <v>518</v>
      </c>
      <c r="G411" s="52" t="n">
        <v>0</v>
      </c>
      <c r="H411" s="52" t="n">
        <v>120</v>
      </c>
      <c r="I411" s="52" t="n">
        <f aca="false">IF(AND(G411="",H411=""),"",N(G411)-N(H411))</f>
        <v>-120</v>
      </c>
      <c r="J411" s="52" t="n">
        <f aca="false">IF(I411="","",ABS(I411))</f>
        <v>120</v>
      </c>
      <c r="K411" s="56" t="n">
        <f aca="false">IF(S411="","",0)</f>
        <v>0</v>
      </c>
      <c r="L411" s="56" t="n">
        <f aca="false">IF(J411="","",IF(AND(J411&gt;'Revenue Testing'!$E$9,K411=0),1,0))</f>
        <v>0</v>
      </c>
      <c r="M411" s="57" t="n">
        <v>0.491313717613</v>
      </c>
      <c r="N411" s="56" t="str">
        <f aca="false">IF(OR(A411="",I411=""),"",IF(COUNTIFS($A$2:$A$4500,A411,$D$2:$D$4500,D411,$I$2:$I$4500,I411)&gt;1,"Possible duplicate",""))</f>
        <v/>
      </c>
      <c r="O411" s="56" t="n">
        <f aca="false">IF(J411="","",IF(AND(L411=0,K411=0),1,0))</f>
        <v>1</v>
      </c>
      <c r="P411" s="56" t="str">
        <f aca="false">IF(L411=1,J411+ROW()/10^7,"")</f>
        <v/>
      </c>
      <c r="Q411" s="57" t="n">
        <f aca="false">IF(O411=1,M411,"")</f>
        <v>0.491313717613</v>
      </c>
      <c r="R411" s="56" t="str">
        <f aca="false">IF(K411=1,ROW(),"")</f>
        <v/>
      </c>
      <c r="S411" s="56" t="str">
        <f aca="false">IF(D411="","",TRIM(D411))</f>
        <v>CONTAINER GATE PASS FEE- INC</v>
      </c>
    </row>
    <row r="412" customFormat="false" ht="15" hidden="false" customHeight="false" outlineLevel="0" collapsed="false">
      <c r="A412" s="50" t="s">
        <v>1458</v>
      </c>
      <c r="B412" s="55" t="n">
        <v>45952</v>
      </c>
      <c r="C412" s="50" t="n">
        <f aca="false">IF(S412="","",IFERROR(IF(INDEX('Ledger Codes'!$C$6:$C$205,MATCH(S412,'Ledger Codes'!$B$6:$B$205,0))="","",INDEX('Ledger Codes'!$C$6:$C$205,MATCH(S412,'Ledger Codes'!$B$6:$B$205,0))),""))</f>
        <v>10049</v>
      </c>
      <c r="D412" s="50" t="s">
        <v>199</v>
      </c>
      <c r="E412" s="50" t="s">
        <v>1459</v>
      </c>
      <c r="F412" s="50" t="s">
        <v>1460</v>
      </c>
      <c r="G412" s="52" t="n">
        <v>0</v>
      </c>
      <c r="H412" s="52" t="n">
        <v>120</v>
      </c>
      <c r="I412" s="52" t="n">
        <f aca="false">IF(AND(G412="",H412=""),"",N(G412)-N(H412))</f>
        <v>-120</v>
      </c>
      <c r="J412" s="52" t="n">
        <f aca="false">IF(I412="","",ABS(I412))</f>
        <v>120</v>
      </c>
      <c r="K412" s="56" t="n">
        <f aca="false">IF(S412="","",0)</f>
        <v>0</v>
      </c>
      <c r="L412" s="56" t="n">
        <f aca="false">IF(J412="","",IF(AND(J412&gt;'Revenue Testing'!$E$9,K412=0),1,0))</f>
        <v>0</v>
      </c>
      <c r="M412" s="57" t="n">
        <v>0.746159451094</v>
      </c>
      <c r="N412" s="56" t="str">
        <f aca="false">IF(OR(A412="",I412=""),"",IF(COUNTIFS($A$2:$A$4500,A412,$D$2:$D$4500,D412,$I$2:$I$4500,I412)&gt;1,"Possible duplicate",""))</f>
        <v/>
      </c>
      <c r="O412" s="56" t="n">
        <f aca="false">IF(J412="","",IF(AND(L412=0,K412=0),1,0))</f>
        <v>1</v>
      </c>
      <c r="P412" s="56" t="str">
        <f aca="false">IF(L412=1,J412+ROW()/10^7,"")</f>
        <v/>
      </c>
      <c r="Q412" s="57" t="n">
        <f aca="false">IF(O412=1,M412,"")</f>
        <v>0.746159451094</v>
      </c>
      <c r="R412" s="56" t="str">
        <f aca="false">IF(K412=1,ROW(),"")</f>
        <v/>
      </c>
      <c r="S412" s="56" t="str">
        <f aca="false">IF(D412="","",TRIM(D412))</f>
        <v>CONTAINER GATE PASS FEE- INC</v>
      </c>
    </row>
    <row r="413" customFormat="false" ht="15" hidden="false" customHeight="false" outlineLevel="0" collapsed="false">
      <c r="A413" s="50" t="s">
        <v>1461</v>
      </c>
      <c r="B413" s="55" t="n">
        <v>45952</v>
      </c>
      <c r="C413" s="50" t="n">
        <f aca="false">IF(S413="","",IFERROR(IF(INDEX('Ledger Codes'!$C$6:$C$205,MATCH(S413,'Ledger Codes'!$B$6:$B$205,0))="","",INDEX('Ledger Codes'!$C$6:$C$205,MATCH(S413,'Ledger Codes'!$B$6:$B$205,0))),""))</f>
        <v>10049</v>
      </c>
      <c r="D413" s="50" t="s">
        <v>199</v>
      </c>
      <c r="E413" s="50" t="s">
        <v>1462</v>
      </c>
      <c r="F413" s="50" t="s">
        <v>1463</v>
      </c>
      <c r="G413" s="52" t="n">
        <v>0</v>
      </c>
      <c r="H413" s="52" t="n">
        <v>120</v>
      </c>
      <c r="I413" s="52" t="n">
        <f aca="false">IF(AND(G413="",H413=""),"",N(G413)-N(H413))</f>
        <v>-120</v>
      </c>
      <c r="J413" s="52" t="n">
        <f aca="false">IF(I413="","",ABS(I413))</f>
        <v>120</v>
      </c>
      <c r="K413" s="56" t="n">
        <f aca="false">IF(S413="","",0)</f>
        <v>0</v>
      </c>
      <c r="L413" s="56" t="n">
        <f aca="false">IF(J413="","",IF(AND(J413&gt;'Revenue Testing'!$E$9,K413=0),1,0))</f>
        <v>0</v>
      </c>
      <c r="M413" s="57" t="n">
        <v>0.802967063906</v>
      </c>
      <c r="N413" s="56" t="str">
        <f aca="false">IF(OR(A413="",I413=""),"",IF(COUNTIFS($A$2:$A$4500,A413,$D$2:$D$4500,D413,$I$2:$I$4500,I413)&gt;1,"Possible duplicate",""))</f>
        <v/>
      </c>
      <c r="O413" s="56" t="n">
        <f aca="false">IF(J413="","",IF(AND(L413=0,K413=0),1,0))</f>
        <v>1</v>
      </c>
      <c r="P413" s="56" t="str">
        <f aca="false">IF(L413=1,J413+ROW()/10^7,"")</f>
        <v/>
      </c>
      <c r="Q413" s="57" t="n">
        <f aca="false">IF(O413=1,M413,"")</f>
        <v>0.802967063906</v>
      </c>
      <c r="R413" s="56" t="str">
        <f aca="false">IF(K413=1,ROW(),"")</f>
        <v/>
      </c>
      <c r="S413" s="56" t="str">
        <f aca="false">IF(D413="","",TRIM(D413))</f>
        <v>CONTAINER GATE PASS FEE- INC</v>
      </c>
    </row>
    <row r="414" customFormat="false" ht="15" hidden="false" customHeight="false" outlineLevel="0" collapsed="false">
      <c r="A414" s="50" t="s">
        <v>1464</v>
      </c>
      <c r="B414" s="55" t="n">
        <v>45952</v>
      </c>
      <c r="C414" s="50" t="n">
        <f aca="false">IF(S414="","",IFERROR(IF(INDEX('Ledger Codes'!$C$6:$C$205,MATCH(S414,'Ledger Codes'!$B$6:$B$205,0))="","",INDEX('Ledger Codes'!$C$6:$C$205,MATCH(S414,'Ledger Codes'!$B$6:$B$205,0))),""))</f>
        <v>10049</v>
      </c>
      <c r="D414" s="50" t="s">
        <v>199</v>
      </c>
      <c r="E414" s="50" t="s">
        <v>1465</v>
      </c>
      <c r="F414" s="50" t="s">
        <v>1466</v>
      </c>
      <c r="G414" s="52" t="n">
        <v>0</v>
      </c>
      <c r="H414" s="52" t="n">
        <v>120</v>
      </c>
      <c r="I414" s="52" t="n">
        <f aca="false">IF(AND(G414="",H414=""),"",N(G414)-N(H414))</f>
        <v>-120</v>
      </c>
      <c r="J414" s="52" t="n">
        <f aca="false">IF(I414="","",ABS(I414))</f>
        <v>120</v>
      </c>
      <c r="K414" s="56" t="n">
        <f aca="false">IF(S414="","",0)</f>
        <v>0</v>
      </c>
      <c r="L414" s="56" t="n">
        <f aca="false">IF(J414="","",IF(AND(J414&gt;'Revenue Testing'!$E$9,K414=0),1,0))</f>
        <v>0</v>
      </c>
      <c r="M414" s="57" t="n">
        <v>0.625239004264</v>
      </c>
      <c r="N414" s="56" t="str">
        <f aca="false">IF(OR(A414="",I414=""),"",IF(COUNTIFS($A$2:$A$4500,A414,$D$2:$D$4500,D414,$I$2:$I$4500,I414)&gt;1,"Possible duplicate",""))</f>
        <v/>
      </c>
      <c r="O414" s="56" t="n">
        <f aca="false">IF(J414="","",IF(AND(L414=0,K414=0),1,0))</f>
        <v>1</v>
      </c>
      <c r="P414" s="56" t="str">
        <f aca="false">IF(L414=1,J414+ROW()/10^7,"")</f>
        <v/>
      </c>
      <c r="Q414" s="57" t="n">
        <f aca="false">IF(O414=1,M414,"")</f>
        <v>0.625239004264</v>
      </c>
      <c r="R414" s="56" t="str">
        <f aca="false">IF(K414=1,ROW(),"")</f>
        <v/>
      </c>
      <c r="S414" s="56" t="str">
        <f aca="false">IF(D414="","",TRIM(D414))</f>
        <v>CONTAINER GATE PASS FEE- INC</v>
      </c>
    </row>
    <row r="415" customFormat="false" ht="15" hidden="false" customHeight="false" outlineLevel="0" collapsed="false">
      <c r="A415" s="50" t="s">
        <v>1467</v>
      </c>
      <c r="B415" s="55" t="n">
        <v>45952</v>
      </c>
      <c r="C415" s="50" t="n">
        <f aca="false">IF(S415="","",IFERROR(IF(INDEX('Ledger Codes'!$C$6:$C$205,MATCH(S415,'Ledger Codes'!$B$6:$B$205,0))="","",INDEX('Ledger Codes'!$C$6:$C$205,MATCH(S415,'Ledger Codes'!$B$6:$B$205,0))),""))</f>
        <v>10049</v>
      </c>
      <c r="D415" s="50" t="s">
        <v>199</v>
      </c>
      <c r="E415" s="50" t="s">
        <v>1468</v>
      </c>
      <c r="F415" s="50" t="s">
        <v>1469</v>
      </c>
      <c r="G415" s="52" t="n">
        <v>0</v>
      </c>
      <c r="H415" s="52" t="n">
        <v>240</v>
      </c>
      <c r="I415" s="52" t="n">
        <f aca="false">IF(AND(G415="",H415=""),"",N(G415)-N(H415))</f>
        <v>-240</v>
      </c>
      <c r="J415" s="52" t="n">
        <f aca="false">IF(I415="","",ABS(I415))</f>
        <v>240</v>
      </c>
      <c r="K415" s="56" t="n">
        <f aca="false">IF(S415="","",0)</f>
        <v>0</v>
      </c>
      <c r="L415" s="56" t="n">
        <f aca="false">IF(J415="","",IF(AND(J415&gt;'Revenue Testing'!$E$9,K415=0),1,0))</f>
        <v>0</v>
      </c>
      <c r="M415" s="57" t="n">
        <v>0.816429788033</v>
      </c>
      <c r="N415" s="56" t="str">
        <f aca="false">IF(OR(A415="",I415=""),"",IF(COUNTIFS($A$2:$A$4500,A415,$D$2:$D$4500,D415,$I$2:$I$4500,I415)&gt;1,"Possible duplicate",""))</f>
        <v/>
      </c>
      <c r="O415" s="56" t="n">
        <f aca="false">IF(J415="","",IF(AND(L415=0,K415=0),1,0))</f>
        <v>1</v>
      </c>
      <c r="P415" s="56" t="str">
        <f aca="false">IF(L415=1,J415+ROW()/10^7,"")</f>
        <v/>
      </c>
      <c r="Q415" s="57" t="n">
        <f aca="false">IF(O415=1,M415,"")</f>
        <v>0.816429788033</v>
      </c>
      <c r="R415" s="56" t="str">
        <f aca="false">IF(K415=1,ROW(),"")</f>
        <v/>
      </c>
      <c r="S415" s="56" t="str">
        <f aca="false">IF(D415="","",TRIM(D415))</f>
        <v>CONTAINER GATE PASS FEE- INC</v>
      </c>
    </row>
    <row r="416" customFormat="false" ht="15" hidden="false" customHeight="false" outlineLevel="0" collapsed="false">
      <c r="A416" s="50" t="s">
        <v>1470</v>
      </c>
      <c r="B416" s="55" t="n">
        <v>45952</v>
      </c>
      <c r="C416" s="50" t="n">
        <f aca="false">IF(S416="","",IFERROR(IF(INDEX('Ledger Codes'!$C$6:$C$205,MATCH(S416,'Ledger Codes'!$B$6:$B$205,0))="","",INDEX('Ledger Codes'!$C$6:$C$205,MATCH(S416,'Ledger Codes'!$B$6:$B$205,0))),""))</f>
        <v>10049</v>
      </c>
      <c r="D416" s="50" t="s">
        <v>199</v>
      </c>
      <c r="E416" s="50" t="s">
        <v>1471</v>
      </c>
      <c r="F416" s="50" t="s">
        <v>539</v>
      </c>
      <c r="G416" s="52" t="n">
        <v>0</v>
      </c>
      <c r="H416" s="52" t="n">
        <v>120</v>
      </c>
      <c r="I416" s="52" t="n">
        <f aca="false">IF(AND(G416="",H416=""),"",N(G416)-N(H416))</f>
        <v>-120</v>
      </c>
      <c r="J416" s="52" t="n">
        <f aca="false">IF(I416="","",ABS(I416))</f>
        <v>120</v>
      </c>
      <c r="K416" s="56" t="n">
        <f aca="false">IF(S416="","",0)</f>
        <v>0</v>
      </c>
      <c r="L416" s="56" t="n">
        <f aca="false">IF(J416="","",IF(AND(J416&gt;'Revenue Testing'!$E$9,K416=0),1,0))</f>
        <v>0</v>
      </c>
      <c r="M416" s="57" t="n">
        <v>0.392673027801</v>
      </c>
      <c r="N416" s="56" t="str">
        <f aca="false">IF(OR(A416="",I416=""),"",IF(COUNTIFS($A$2:$A$4500,A416,$D$2:$D$4500,D416,$I$2:$I$4500,I416)&gt;1,"Possible duplicate",""))</f>
        <v/>
      </c>
      <c r="O416" s="56" t="n">
        <f aca="false">IF(J416="","",IF(AND(L416=0,K416=0),1,0))</f>
        <v>1</v>
      </c>
      <c r="P416" s="56" t="str">
        <f aca="false">IF(L416=1,J416+ROW()/10^7,"")</f>
        <v/>
      </c>
      <c r="Q416" s="57" t="n">
        <f aca="false">IF(O416=1,M416,"")</f>
        <v>0.392673027801</v>
      </c>
      <c r="R416" s="56" t="str">
        <f aca="false">IF(K416=1,ROW(),"")</f>
        <v/>
      </c>
      <c r="S416" s="56" t="str">
        <f aca="false">IF(D416="","",TRIM(D416))</f>
        <v>CONTAINER GATE PASS FEE- INC</v>
      </c>
    </row>
    <row r="417" customFormat="false" ht="15" hidden="false" customHeight="false" outlineLevel="0" collapsed="false">
      <c r="A417" s="50" t="s">
        <v>1472</v>
      </c>
      <c r="B417" s="55" t="n">
        <v>45952</v>
      </c>
      <c r="C417" s="50" t="n">
        <f aca="false">IF(S417="","",IFERROR(IF(INDEX('Ledger Codes'!$C$6:$C$205,MATCH(S417,'Ledger Codes'!$B$6:$B$205,0))="","",INDEX('Ledger Codes'!$C$6:$C$205,MATCH(S417,'Ledger Codes'!$B$6:$B$205,0))),""))</f>
        <v>10049</v>
      </c>
      <c r="D417" s="50" t="s">
        <v>199</v>
      </c>
      <c r="E417" s="50" t="s">
        <v>1473</v>
      </c>
      <c r="F417" s="50" t="s">
        <v>1474</v>
      </c>
      <c r="G417" s="52" t="n">
        <v>0</v>
      </c>
      <c r="H417" s="52" t="n">
        <v>120</v>
      </c>
      <c r="I417" s="52" t="n">
        <f aca="false">IF(AND(G417="",H417=""),"",N(G417)-N(H417))</f>
        <v>-120</v>
      </c>
      <c r="J417" s="52" t="n">
        <f aca="false">IF(I417="","",ABS(I417))</f>
        <v>120</v>
      </c>
      <c r="K417" s="56" t="n">
        <f aca="false">IF(S417="","",0)</f>
        <v>0</v>
      </c>
      <c r="L417" s="56" t="n">
        <f aca="false">IF(J417="","",IF(AND(J417&gt;'Revenue Testing'!$E$9,K417=0),1,0))</f>
        <v>0</v>
      </c>
      <c r="M417" s="57" t="n">
        <v>0.0406604047</v>
      </c>
      <c r="N417" s="56" t="str">
        <f aca="false">IF(OR(A417="",I417=""),"",IF(COUNTIFS($A$2:$A$4500,A417,$D$2:$D$4500,D417,$I$2:$I$4500,I417)&gt;1,"Possible duplicate",""))</f>
        <v/>
      </c>
      <c r="O417" s="56" t="n">
        <f aca="false">IF(J417="","",IF(AND(L417=0,K417=0),1,0))</f>
        <v>1</v>
      </c>
      <c r="P417" s="56" t="str">
        <f aca="false">IF(L417=1,J417+ROW()/10^7,"")</f>
        <v/>
      </c>
      <c r="Q417" s="57" t="n">
        <f aca="false">IF(O417=1,M417,"")</f>
        <v>0.0406604047</v>
      </c>
      <c r="R417" s="56" t="str">
        <f aca="false">IF(K417=1,ROW(),"")</f>
        <v/>
      </c>
      <c r="S417" s="56" t="str">
        <f aca="false">IF(D417="","",TRIM(D417))</f>
        <v>CONTAINER GATE PASS FEE- INC</v>
      </c>
    </row>
    <row r="418" customFormat="false" ht="15" hidden="false" customHeight="false" outlineLevel="0" collapsed="false">
      <c r="A418" s="50" t="s">
        <v>1475</v>
      </c>
      <c r="B418" s="55" t="n">
        <v>45952</v>
      </c>
      <c r="C418" s="50" t="n">
        <f aca="false">IF(S418="","",IFERROR(IF(INDEX('Ledger Codes'!$C$6:$C$205,MATCH(S418,'Ledger Codes'!$B$6:$B$205,0))="","",INDEX('Ledger Codes'!$C$6:$C$205,MATCH(S418,'Ledger Codes'!$B$6:$B$205,0))),""))</f>
        <v>10049</v>
      </c>
      <c r="D418" s="50" t="s">
        <v>199</v>
      </c>
      <c r="E418" s="50" t="s">
        <v>1476</v>
      </c>
      <c r="F418" s="50" t="s">
        <v>1477</v>
      </c>
      <c r="G418" s="52" t="n">
        <v>0</v>
      </c>
      <c r="H418" s="52" t="n">
        <v>120</v>
      </c>
      <c r="I418" s="52" t="n">
        <f aca="false">IF(AND(G418="",H418=""),"",N(G418)-N(H418))</f>
        <v>-120</v>
      </c>
      <c r="J418" s="52" t="n">
        <f aca="false">IF(I418="","",ABS(I418))</f>
        <v>120</v>
      </c>
      <c r="K418" s="56" t="n">
        <f aca="false">IF(S418="","",0)</f>
        <v>0</v>
      </c>
      <c r="L418" s="56" t="n">
        <f aca="false">IF(J418="","",IF(AND(J418&gt;'Revenue Testing'!$E$9,K418=0),1,0))</f>
        <v>0</v>
      </c>
      <c r="M418" s="57" t="n">
        <v>0.060569744678</v>
      </c>
      <c r="N418" s="56" t="str">
        <f aca="false">IF(OR(A418="",I418=""),"",IF(COUNTIFS($A$2:$A$4500,A418,$D$2:$D$4500,D418,$I$2:$I$4500,I418)&gt;1,"Possible duplicate",""))</f>
        <v/>
      </c>
      <c r="O418" s="56" t="n">
        <f aca="false">IF(J418="","",IF(AND(L418=0,K418=0),1,0))</f>
        <v>1</v>
      </c>
      <c r="P418" s="56" t="str">
        <f aca="false">IF(L418=1,J418+ROW()/10^7,"")</f>
        <v/>
      </c>
      <c r="Q418" s="57" t="n">
        <f aca="false">IF(O418=1,M418,"")</f>
        <v>0.060569744678</v>
      </c>
      <c r="R418" s="56" t="str">
        <f aca="false">IF(K418=1,ROW(),"")</f>
        <v/>
      </c>
      <c r="S418" s="56" t="str">
        <f aca="false">IF(D418="","",TRIM(D418))</f>
        <v>CONTAINER GATE PASS FEE- INC</v>
      </c>
    </row>
    <row r="419" customFormat="false" ht="15" hidden="false" customHeight="false" outlineLevel="0" collapsed="false">
      <c r="A419" s="50" t="s">
        <v>1478</v>
      </c>
      <c r="B419" s="55" t="n">
        <v>45952</v>
      </c>
      <c r="C419" s="50" t="n">
        <f aca="false">IF(S419="","",IFERROR(IF(INDEX('Ledger Codes'!$C$6:$C$205,MATCH(S419,'Ledger Codes'!$B$6:$B$205,0))="","",INDEX('Ledger Codes'!$C$6:$C$205,MATCH(S419,'Ledger Codes'!$B$6:$B$205,0))),""))</f>
        <v>10049</v>
      </c>
      <c r="D419" s="50" t="s">
        <v>199</v>
      </c>
      <c r="E419" s="50" t="s">
        <v>1479</v>
      </c>
      <c r="F419" s="50" t="s">
        <v>1480</v>
      </c>
      <c r="G419" s="52" t="n">
        <v>0</v>
      </c>
      <c r="H419" s="52" t="n">
        <v>120</v>
      </c>
      <c r="I419" s="52" t="n">
        <f aca="false">IF(AND(G419="",H419=""),"",N(G419)-N(H419))</f>
        <v>-120</v>
      </c>
      <c r="J419" s="52" t="n">
        <f aca="false">IF(I419="","",ABS(I419))</f>
        <v>120</v>
      </c>
      <c r="K419" s="56" t="n">
        <f aca="false">IF(S419="","",0)</f>
        <v>0</v>
      </c>
      <c r="L419" s="56" t="n">
        <f aca="false">IF(J419="","",IF(AND(J419&gt;'Revenue Testing'!$E$9,K419=0),1,0))</f>
        <v>0</v>
      </c>
      <c r="M419" s="57" t="n">
        <v>0.0946845511</v>
      </c>
      <c r="N419" s="56" t="str">
        <f aca="false">IF(OR(A419="",I419=""),"",IF(COUNTIFS($A$2:$A$4500,A419,$D$2:$D$4500,D419,$I$2:$I$4500,I419)&gt;1,"Possible duplicate",""))</f>
        <v/>
      </c>
      <c r="O419" s="56" t="n">
        <f aca="false">IF(J419="","",IF(AND(L419=0,K419=0),1,0))</f>
        <v>1</v>
      </c>
      <c r="P419" s="56" t="str">
        <f aca="false">IF(L419=1,J419+ROW()/10^7,"")</f>
        <v/>
      </c>
      <c r="Q419" s="57" t="n">
        <f aca="false">IF(O419=1,M419,"")</f>
        <v>0.0946845511</v>
      </c>
      <c r="R419" s="56" t="str">
        <f aca="false">IF(K419=1,ROW(),"")</f>
        <v/>
      </c>
      <c r="S419" s="56" t="str">
        <f aca="false">IF(D419="","",TRIM(D419))</f>
        <v>CONTAINER GATE PASS FEE- INC</v>
      </c>
    </row>
    <row r="420" customFormat="false" ht="15" hidden="false" customHeight="false" outlineLevel="0" collapsed="false">
      <c r="A420" s="50" t="s">
        <v>1481</v>
      </c>
      <c r="B420" s="55" t="n">
        <v>45952</v>
      </c>
      <c r="C420" s="50" t="n">
        <f aca="false">IF(S420="","",IFERROR(IF(INDEX('Ledger Codes'!$C$6:$C$205,MATCH(S420,'Ledger Codes'!$B$6:$B$205,0))="","",INDEX('Ledger Codes'!$C$6:$C$205,MATCH(S420,'Ledger Codes'!$B$6:$B$205,0))),""))</f>
        <v>10049</v>
      </c>
      <c r="D420" s="50" t="s">
        <v>199</v>
      </c>
      <c r="E420" s="50" t="s">
        <v>1482</v>
      </c>
      <c r="F420" s="50" t="s">
        <v>1483</v>
      </c>
      <c r="G420" s="52" t="n">
        <v>0</v>
      </c>
      <c r="H420" s="52" t="n">
        <v>720</v>
      </c>
      <c r="I420" s="52" t="n">
        <f aca="false">IF(AND(G420="",H420=""),"",N(G420)-N(H420))</f>
        <v>-720</v>
      </c>
      <c r="J420" s="52" t="n">
        <f aca="false">IF(I420="","",ABS(I420))</f>
        <v>720</v>
      </c>
      <c r="K420" s="56" t="n">
        <f aca="false">IF(S420="","",0)</f>
        <v>0</v>
      </c>
      <c r="L420" s="56" t="n">
        <f aca="false">IF(J420="","",IF(AND(J420&gt;'Revenue Testing'!$E$9,K420=0),1,0))</f>
        <v>0</v>
      </c>
      <c r="M420" s="57" t="n">
        <v>0.642109393754</v>
      </c>
      <c r="N420" s="56" t="str">
        <f aca="false">IF(OR(A420="",I420=""),"",IF(COUNTIFS($A$2:$A$4500,A420,$D$2:$D$4500,D420,$I$2:$I$4500,I420)&gt;1,"Possible duplicate",""))</f>
        <v/>
      </c>
      <c r="O420" s="56" t="n">
        <f aca="false">IF(J420="","",IF(AND(L420=0,K420=0),1,0))</f>
        <v>1</v>
      </c>
      <c r="P420" s="56" t="str">
        <f aca="false">IF(L420=1,J420+ROW()/10^7,"")</f>
        <v/>
      </c>
      <c r="Q420" s="57" t="n">
        <f aca="false">IF(O420=1,M420,"")</f>
        <v>0.642109393754</v>
      </c>
      <c r="R420" s="56" t="str">
        <f aca="false">IF(K420=1,ROW(),"")</f>
        <v/>
      </c>
      <c r="S420" s="56" t="str">
        <f aca="false">IF(D420="","",TRIM(D420))</f>
        <v>CONTAINER GATE PASS FEE- INC</v>
      </c>
    </row>
    <row r="421" customFormat="false" ht="15" hidden="false" customHeight="false" outlineLevel="0" collapsed="false">
      <c r="A421" s="50" t="s">
        <v>1484</v>
      </c>
      <c r="B421" s="55" t="n">
        <v>45952</v>
      </c>
      <c r="C421" s="50" t="n">
        <f aca="false">IF(S421="","",IFERROR(IF(INDEX('Ledger Codes'!$C$6:$C$205,MATCH(S421,'Ledger Codes'!$B$6:$B$205,0))="","",INDEX('Ledger Codes'!$C$6:$C$205,MATCH(S421,'Ledger Codes'!$B$6:$B$205,0))),""))</f>
        <v>10049</v>
      </c>
      <c r="D421" s="50" t="s">
        <v>199</v>
      </c>
      <c r="E421" s="50" t="s">
        <v>1485</v>
      </c>
      <c r="F421" s="50" t="s">
        <v>1486</v>
      </c>
      <c r="G421" s="52" t="n">
        <v>0</v>
      </c>
      <c r="H421" s="52" t="n">
        <v>120</v>
      </c>
      <c r="I421" s="52" t="n">
        <f aca="false">IF(AND(G421="",H421=""),"",N(G421)-N(H421))</f>
        <v>-120</v>
      </c>
      <c r="J421" s="52" t="n">
        <f aca="false">IF(I421="","",ABS(I421))</f>
        <v>120</v>
      </c>
      <c r="K421" s="56" t="n">
        <f aca="false">IF(S421="","",0)</f>
        <v>0</v>
      </c>
      <c r="L421" s="56" t="n">
        <f aca="false">IF(J421="","",IF(AND(J421&gt;'Revenue Testing'!$E$9,K421=0),1,0))</f>
        <v>0</v>
      </c>
      <c r="M421" s="57" t="n">
        <v>0.766189670883</v>
      </c>
      <c r="N421" s="56" t="str">
        <f aca="false">IF(OR(A421="",I421=""),"",IF(COUNTIFS($A$2:$A$4500,A421,$D$2:$D$4500,D421,$I$2:$I$4500,I421)&gt;1,"Possible duplicate",""))</f>
        <v/>
      </c>
      <c r="O421" s="56" t="n">
        <f aca="false">IF(J421="","",IF(AND(L421=0,K421=0),1,0))</f>
        <v>1</v>
      </c>
      <c r="P421" s="56" t="str">
        <f aca="false">IF(L421=1,J421+ROW()/10^7,"")</f>
        <v/>
      </c>
      <c r="Q421" s="57" t="n">
        <f aca="false">IF(O421=1,M421,"")</f>
        <v>0.766189670883</v>
      </c>
      <c r="R421" s="56" t="str">
        <f aca="false">IF(K421=1,ROW(),"")</f>
        <v/>
      </c>
      <c r="S421" s="56" t="str">
        <f aca="false">IF(D421="","",TRIM(D421))</f>
        <v>CONTAINER GATE PASS FEE- INC</v>
      </c>
    </row>
    <row r="422" customFormat="false" ht="15" hidden="false" customHeight="false" outlineLevel="0" collapsed="false">
      <c r="A422" s="50" t="s">
        <v>1487</v>
      </c>
      <c r="B422" s="55" t="n">
        <v>45952</v>
      </c>
      <c r="C422" s="50" t="n">
        <f aca="false">IF(S422="","",IFERROR(IF(INDEX('Ledger Codes'!$C$6:$C$205,MATCH(S422,'Ledger Codes'!$B$6:$B$205,0))="","",INDEX('Ledger Codes'!$C$6:$C$205,MATCH(S422,'Ledger Codes'!$B$6:$B$205,0))),""))</f>
        <v>10049</v>
      </c>
      <c r="D422" s="50" t="s">
        <v>199</v>
      </c>
      <c r="E422" s="50" t="s">
        <v>1488</v>
      </c>
      <c r="F422" s="50" t="s">
        <v>1489</v>
      </c>
      <c r="G422" s="52" t="n">
        <v>0</v>
      </c>
      <c r="H422" s="52" t="n">
        <v>120</v>
      </c>
      <c r="I422" s="52" t="n">
        <f aca="false">IF(AND(G422="",H422=""),"",N(G422)-N(H422))</f>
        <v>-120</v>
      </c>
      <c r="J422" s="52" t="n">
        <f aca="false">IF(I422="","",ABS(I422))</f>
        <v>120</v>
      </c>
      <c r="K422" s="56" t="n">
        <f aca="false">IF(S422="","",0)</f>
        <v>0</v>
      </c>
      <c r="L422" s="56" t="n">
        <f aca="false">IF(J422="","",IF(AND(J422&gt;'Revenue Testing'!$E$9,K422=0),1,0))</f>
        <v>0</v>
      </c>
      <c r="M422" s="57" t="n">
        <v>0.539451705148</v>
      </c>
      <c r="N422" s="56" t="str">
        <f aca="false">IF(OR(A422="",I422=""),"",IF(COUNTIFS($A$2:$A$4500,A422,$D$2:$D$4500,D422,$I$2:$I$4500,I422)&gt;1,"Possible duplicate",""))</f>
        <v/>
      </c>
      <c r="O422" s="56" t="n">
        <f aca="false">IF(J422="","",IF(AND(L422=0,K422=0),1,0))</f>
        <v>1</v>
      </c>
      <c r="P422" s="56" t="str">
        <f aca="false">IF(L422=1,J422+ROW()/10^7,"")</f>
        <v/>
      </c>
      <c r="Q422" s="57" t="n">
        <f aca="false">IF(O422=1,M422,"")</f>
        <v>0.539451705148</v>
      </c>
      <c r="R422" s="56" t="str">
        <f aca="false">IF(K422=1,ROW(),"")</f>
        <v/>
      </c>
      <c r="S422" s="56" t="str">
        <f aca="false">IF(D422="","",TRIM(D422))</f>
        <v>CONTAINER GATE PASS FEE- INC</v>
      </c>
    </row>
    <row r="423" customFormat="false" ht="15" hidden="false" customHeight="false" outlineLevel="0" collapsed="false">
      <c r="A423" s="50" t="s">
        <v>1490</v>
      </c>
      <c r="B423" s="55" t="n">
        <v>45952</v>
      </c>
      <c r="C423" s="50" t="n">
        <f aca="false">IF(S423="","",IFERROR(IF(INDEX('Ledger Codes'!$C$6:$C$205,MATCH(S423,'Ledger Codes'!$B$6:$B$205,0))="","",INDEX('Ledger Codes'!$C$6:$C$205,MATCH(S423,'Ledger Codes'!$B$6:$B$205,0))),""))</f>
        <v>10049</v>
      </c>
      <c r="D423" s="50" t="s">
        <v>199</v>
      </c>
      <c r="E423" s="50" t="s">
        <v>1491</v>
      </c>
      <c r="F423" s="50" t="s">
        <v>1492</v>
      </c>
      <c r="G423" s="52" t="n">
        <v>0</v>
      </c>
      <c r="H423" s="52" t="n">
        <v>120</v>
      </c>
      <c r="I423" s="52" t="n">
        <f aca="false">IF(AND(G423="",H423=""),"",N(G423)-N(H423))</f>
        <v>-120</v>
      </c>
      <c r="J423" s="52" t="n">
        <f aca="false">IF(I423="","",ABS(I423))</f>
        <v>120</v>
      </c>
      <c r="K423" s="56" t="n">
        <f aca="false">IF(S423="","",0)</f>
        <v>0</v>
      </c>
      <c r="L423" s="56" t="n">
        <f aca="false">IF(J423="","",IF(AND(J423&gt;'Revenue Testing'!$E$9,K423=0),1,0))</f>
        <v>0</v>
      </c>
      <c r="M423" s="57" t="n">
        <v>0.656570302194</v>
      </c>
      <c r="N423" s="56" t="str">
        <f aca="false">IF(OR(A423="",I423=""),"",IF(COUNTIFS($A$2:$A$4500,A423,$D$2:$D$4500,D423,$I$2:$I$4500,I423)&gt;1,"Possible duplicate",""))</f>
        <v/>
      </c>
      <c r="O423" s="56" t="n">
        <f aca="false">IF(J423="","",IF(AND(L423=0,K423=0),1,0))</f>
        <v>1</v>
      </c>
      <c r="P423" s="56" t="str">
        <f aca="false">IF(L423=1,J423+ROW()/10^7,"")</f>
        <v/>
      </c>
      <c r="Q423" s="57" t="n">
        <f aca="false">IF(O423=1,M423,"")</f>
        <v>0.656570302194</v>
      </c>
      <c r="R423" s="56" t="str">
        <f aca="false">IF(K423=1,ROW(),"")</f>
        <v/>
      </c>
      <c r="S423" s="56" t="str">
        <f aca="false">IF(D423="","",TRIM(D423))</f>
        <v>CONTAINER GATE PASS FEE- INC</v>
      </c>
    </row>
    <row r="424" customFormat="false" ht="15" hidden="false" customHeight="false" outlineLevel="0" collapsed="false">
      <c r="A424" s="50" t="s">
        <v>1493</v>
      </c>
      <c r="B424" s="55" t="n">
        <v>45952</v>
      </c>
      <c r="C424" s="50" t="n">
        <f aca="false">IF(S424="","",IFERROR(IF(INDEX('Ledger Codes'!$C$6:$C$205,MATCH(S424,'Ledger Codes'!$B$6:$B$205,0))="","",INDEX('Ledger Codes'!$C$6:$C$205,MATCH(S424,'Ledger Codes'!$B$6:$B$205,0))),""))</f>
        <v>10049</v>
      </c>
      <c r="D424" s="50" t="s">
        <v>199</v>
      </c>
      <c r="E424" s="50" t="s">
        <v>1494</v>
      </c>
      <c r="F424" s="50" t="s">
        <v>1495</v>
      </c>
      <c r="G424" s="52" t="n">
        <v>0</v>
      </c>
      <c r="H424" s="52" t="n">
        <v>120</v>
      </c>
      <c r="I424" s="52" t="n">
        <f aca="false">IF(AND(G424="",H424=""),"",N(G424)-N(H424))</f>
        <v>-120</v>
      </c>
      <c r="J424" s="52" t="n">
        <f aca="false">IF(I424="","",ABS(I424))</f>
        <v>120</v>
      </c>
      <c r="K424" s="56" t="n">
        <f aca="false">IF(S424="","",0)</f>
        <v>0</v>
      </c>
      <c r="L424" s="56" t="n">
        <f aca="false">IF(J424="","",IF(AND(J424&gt;'Revenue Testing'!$E$9,K424=0),1,0))</f>
        <v>0</v>
      </c>
      <c r="M424" s="57" t="n">
        <v>0.828890468647</v>
      </c>
      <c r="N424" s="56" t="str">
        <f aca="false">IF(OR(A424="",I424=""),"",IF(COUNTIFS($A$2:$A$4500,A424,$D$2:$D$4500,D424,$I$2:$I$4500,I424)&gt;1,"Possible duplicate",""))</f>
        <v/>
      </c>
      <c r="O424" s="56" t="n">
        <f aca="false">IF(J424="","",IF(AND(L424=0,K424=0),1,0))</f>
        <v>1</v>
      </c>
      <c r="P424" s="56" t="str">
        <f aca="false">IF(L424=1,J424+ROW()/10^7,"")</f>
        <v/>
      </c>
      <c r="Q424" s="57" t="n">
        <f aca="false">IF(O424=1,M424,"")</f>
        <v>0.828890468647</v>
      </c>
      <c r="R424" s="56" t="str">
        <f aca="false">IF(K424=1,ROW(),"")</f>
        <v/>
      </c>
      <c r="S424" s="56" t="str">
        <f aca="false">IF(D424="","",TRIM(D424))</f>
        <v>CONTAINER GATE PASS FEE- INC</v>
      </c>
    </row>
    <row r="425" customFormat="false" ht="15" hidden="false" customHeight="false" outlineLevel="0" collapsed="false">
      <c r="A425" s="50" t="s">
        <v>1496</v>
      </c>
      <c r="B425" s="55" t="n">
        <v>45952</v>
      </c>
      <c r="C425" s="50" t="n">
        <f aca="false">IF(S425="","",IFERROR(IF(INDEX('Ledger Codes'!$C$6:$C$205,MATCH(S425,'Ledger Codes'!$B$6:$B$205,0))="","",INDEX('Ledger Codes'!$C$6:$C$205,MATCH(S425,'Ledger Codes'!$B$6:$B$205,0))),""))</f>
        <v>10049</v>
      </c>
      <c r="D425" s="50" t="s">
        <v>199</v>
      </c>
      <c r="E425" s="50" t="s">
        <v>1497</v>
      </c>
      <c r="F425" s="50" t="s">
        <v>1498</v>
      </c>
      <c r="G425" s="52" t="n">
        <v>0</v>
      </c>
      <c r="H425" s="52" t="n">
        <v>120</v>
      </c>
      <c r="I425" s="52" t="n">
        <f aca="false">IF(AND(G425="",H425=""),"",N(G425)-N(H425))</f>
        <v>-120</v>
      </c>
      <c r="J425" s="52" t="n">
        <f aca="false">IF(I425="","",ABS(I425))</f>
        <v>120</v>
      </c>
      <c r="K425" s="56" t="n">
        <f aca="false">IF(S425="","",0)</f>
        <v>0</v>
      </c>
      <c r="L425" s="56" t="n">
        <f aca="false">IF(J425="","",IF(AND(J425&gt;'Revenue Testing'!$E$9,K425=0),1,0))</f>
        <v>0</v>
      </c>
      <c r="M425" s="57" t="n">
        <v>0.583368639848</v>
      </c>
      <c r="N425" s="56" t="str">
        <f aca="false">IF(OR(A425="",I425=""),"",IF(COUNTIFS($A$2:$A$4500,A425,$D$2:$D$4500,D425,$I$2:$I$4500,I425)&gt;1,"Possible duplicate",""))</f>
        <v/>
      </c>
      <c r="O425" s="56" t="n">
        <f aca="false">IF(J425="","",IF(AND(L425=0,K425=0),1,0))</f>
        <v>1</v>
      </c>
      <c r="P425" s="56" t="str">
        <f aca="false">IF(L425=1,J425+ROW()/10^7,"")</f>
        <v/>
      </c>
      <c r="Q425" s="57" t="n">
        <f aca="false">IF(O425=1,M425,"")</f>
        <v>0.583368639848</v>
      </c>
      <c r="R425" s="56" t="str">
        <f aca="false">IF(K425=1,ROW(),"")</f>
        <v/>
      </c>
      <c r="S425" s="56" t="str">
        <f aca="false">IF(D425="","",TRIM(D425))</f>
        <v>CONTAINER GATE PASS FEE- INC</v>
      </c>
    </row>
    <row r="426" customFormat="false" ht="15" hidden="false" customHeight="false" outlineLevel="0" collapsed="false">
      <c r="A426" s="50" t="s">
        <v>1499</v>
      </c>
      <c r="B426" s="55" t="n">
        <v>45952</v>
      </c>
      <c r="C426" s="50" t="n">
        <f aca="false">IF(S426="","",IFERROR(IF(INDEX('Ledger Codes'!$C$6:$C$205,MATCH(S426,'Ledger Codes'!$B$6:$B$205,0))="","",INDEX('Ledger Codes'!$C$6:$C$205,MATCH(S426,'Ledger Codes'!$B$6:$B$205,0))),""))</f>
        <v>10049</v>
      </c>
      <c r="D426" s="50" t="s">
        <v>199</v>
      </c>
      <c r="E426" s="50" t="s">
        <v>1500</v>
      </c>
      <c r="F426" s="50" t="s">
        <v>1501</v>
      </c>
      <c r="G426" s="52" t="n">
        <v>0</v>
      </c>
      <c r="H426" s="52" t="n">
        <v>120</v>
      </c>
      <c r="I426" s="52" t="n">
        <f aca="false">IF(AND(G426="",H426=""),"",N(G426)-N(H426))</f>
        <v>-120</v>
      </c>
      <c r="J426" s="52" t="n">
        <f aca="false">IF(I426="","",ABS(I426))</f>
        <v>120</v>
      </c>
      <c r="K426" s="56" t="n">
        <f aca="false">IF(S426="","",0)</f>
        <v>0</v>
      </c>
      <c r="L426" s="56" t="n">
        <f aca="false">IF(J426="","",IF(AND(J426&gt;'Revenue Testing'!$E$9,K426=0),1,0))</f>
        <v>0</v>
      </c>
      <c r="M426" s="57" t="n">
        <v>0.525080309275</v>
      </c>
      <c r="N426" s="56" t="str">
        <f aca="false">IF(OR(A426="",I426=""),"",IF(COUNTIFS($A$2:$A$4500,A426,$D$2:$D$4500,D426,$I$2:$I$4500,I426)&gt;1,"Possible duplicate",""))</f>
        <v/>
      </c>
      <c r="O426" s="56" t="n">
        <f aca="false">IF(J426="","",IF(AND(L426=0,K426=0),1,0))</f>
        <v>1</v>
      </c>
      <c r="P426" s="56" t="str">
        <f aca="false">IF(L426=1,J426+ROW()/10^7,"")</f>
        <v/>
      </c>
      <c r="Q426" s="57" t="n">
        <f aca="false">IF(O426=1,M426,"")</f>
        <v>0.525080309275</v>
      </c>
      <c r="R426" s="56" t="str">
        <f aca="false">IF(K426=1,ROW(),"")</f>
        <v/>
      </c>
      <c r="S426" s="56" t="str">
        <f aca="false">IF(D426="","",TRIM(D426))</f>
        <v>CONTAINER GATE PASS FEE- INC</v>
      </c>
    </row>
    <row r="427" customFormat="false" ht="15" hidden="false" customHeight="false" outlineLevel="0" collapsed="false">
      <c r="A427" s="50" t="s">
        <v>1502</v>
      </c>
      <c r="B427" s="55" t="n">
        <v>45952</v>
      </c>
      <c r="C427" s="50" t="n">
        <f aca="false">IF(S427="","",IFERROR(IF(INDEX('Ledger Codes'!$C$6:$C$205,MATCH(S427,'Ledger Codes'!$B$6:$B$205,0))="","",INDEX('Ledger Codes'!$C$6:$C$205,MATCH(S427,'Ledger Codes'!$B$6:$B$205,0))),""))</f>
        <v>10049</v>
      </c>
      <c r="D427" s="50" t="s">
        <v>199</v>
      </c>
      <c r="E427" s="50" t="s">
        <v>1503</v>
      </c>
      <c r="F427" s="50" t="s">
        <v>1504</v>
      </c>
      <c r="G427" s="52" t="n">
        <v>0</v>
      </c>
      <c r="H427" s="52" t="n">
        <v>120</v>
      </c>
      <c r="I427" s="52" t="n">
        <f aca="false">IF(AND(G427="",H427=""),"",N(G427)-N(H427))</f>
        <v>-120</v>
      </c>
      <c r="J427" s="52" t="n">
        <f aca="false">IF(I427="","",ABS(I427))</f>
        <v>120</v>
      </c>
      <c r="K427" s="56" t="n">
        <f aca="false">IF(S427="","",0)</f>
        <v>0</v>
      </c>
      <c r="L427" s="56" t="n">
        <f aca="false">IF(J427="","",IF(AND(J427&gt;'Revenue Testing'!$E$9,K427=0),1,0))</f>
        <v>0</v>
      </c>
      <c r="M427" s="57" t="n">
        <v>0.174734986902</v>
      </c>
      <c r="N427" s="56" t="str">
        <f aca="false">IF(OR(A427="",I427=""),"",IF(COUNTIFS($A$2:$A$4500,A427,$D$2:$D$4500,D427,$I$2:$I$4500,I427)&gt;1,"Possible duplicate",""))</f>
        <v/>
      </c>
      <c r="O427" s="56" t="n">
        <f aca="false">IF(J427="","",IF(AND(L427=0,K427=0),1,0))</f>
        <v>1</v>
      </c>
      <c r="P427" s="56" t="str">
        <f aca="false">IF(L427=1,J427+ROW()/10^7,"")</f>
        <v/>
      </c>
      <c r="Q427" s="57" t="n">
        <f aca="false">IF(O427=1,M427,"")</f>
        <v>0.174734986902</v>
      </c>
      <c r="R427" s="56" t="str">
        <f aca="false">IF(K427=1,ROW(),"")</f>
        <v/>
      </c>
      <c r="S427" s="56" t="str">
        <f aca="false">IF(D427="","",TRIM(D427))</f>
        <v>CONTAINER GATE PASS FEE- INC</v>
      </c>
    </row>
    <row r="428" customFormat="false" ht="15" hidden="false" customHeight="false" outlineLevel="0" collapsed="false">
      <c r="A428" s="50" t="s">
        <v>1505</v>
      </c>
      <c r="B428" s="55" t="n">
        <v>45952</v>
      </c>
      <c r="C428" s="50" t="n">
        <f aca="false">IF(S428="","",IFERROR(IF(INDEX('Ledger Codes'!$C$6:$C$205,MATCH(S428,'Ledger Codes'!$B$6:$B$205,0))="","",INDEX('Ledger Codes'!$C$6:$C$205,MATCH(S428,'Ledger Codes'!$B$6:$B$205,0))),""))</f>
        <v>10049</v>
      </c>
      <c r="D428" s="50" t="s">
        <v>199</v>
      </c>
      <c r="E428" s="50" t="s">
        <v>1506</v>
      </c>
      <c r="F428" s="50" t="s">
        <v>1507</v>
      </c>
      <c r="G428" s="52" t="n">
        <v>0</v>
      </c>
      <c r="H428" s="52" t="n">
        <v>120</v>
      </c>
      <c r="I428" s="52" t="n">
        <f aca="false">IF(AND(G428="",H428=""),"",N(G428)-N(H428))</f>
        <v>-120</v>
      </c>
      <c r="J428" s="52" t="n">
        <f aca="false">IF(I428="","",ABS(I428))</f>
        <v>120</v>
      </c>
      <c r="K428" s="56" t="n">
        <f aca="false">IF(S428="","",0)</f>
        <v>0</v>
      </c>
      <c r="L428" s="56" t="n">
        <f aca="false">IF(J428="","",IF(AND(J428&gt;'Revenue Testing'!$E$9,K428=0),1,0))</f>
        <v>0</v>
      </c>
      <c r="M428" s="57" t="n">
        <v>0.843617213347</v>
      </c>
      <c r="N428" s="56" t="str">
        <f aca="false">IF(OR(A428="",I428=""),"",IF(COUNTIFS($A$2:$A$4500,A428,$D$2:$D$4500,D428,$I$2:$I$4500,I428)&gt;1,"Possible duplicate",""))</f>
        <v/>
      </c>
      <c r="O428" s="56" t="n">
        <f aca="false">IF(J428="","",IF(AND(L428=0,K428=0),1,0))</f>
        <v>1</v>
      </c>
      <c r="P428" s="56" t="str">
        <f aca="false">IF(L428=1,J428+ROW()/10^7,"")</f>
        <v/>
      </c>
      <c r="Q428" s="57" t="n">
        <f aca="false">IF(O428=1,M428,"")</f>
        <v>0.843617213347</v>
      </c>
      <c r="R428" s="56" t="str">
        <f aca="false">IF(K428=1,ROW(),"")</f>
        <v/>
      </c>
      <c r="S428" s="56" t="str">
        <f aca="false">IF(D428="","",TRIM(D428))</f>
        <v>CONTAINER GATE PASS FEE- INC</v>
      </c>
    </row>
    <row r="429" customFormat="false" ht="15" hidden="false" customHeight="false" outlineLevel="0" collapsed="false">
      <c r="A429" s="50" t="s">
        <v>1508</v>
      </c>
      <c r="B429" s="55" t="n">
        <v>45952</v>
      </c>
      <c r="C429" s="50" t="n">
        <f aca="false">IF(S429="","",IFERROR(IF(INDEX('Ledger Codes'!$C$6:$C$205,MATCH(S429,'Ledger Codes'!$B$6:$B$205,0))="","",INDEX('Ledger Codes'!$C$6:$C$205,MATCH(S429,'Ledger Codes'!$B$6:$B$205,0))),""))</f>
        <v>10049</v>
      </c>
      <c r="D429" s="50" t="s">
        <v>199</v>
      </c>
      <c r="E429" s="50" t="s">
        <v>1509</v>
      </c>
      <c r="F429" s="50" t="s">
        <v>1510</v>
      </c>
      <c r="G429" s="52" t="n">
        <v>0</v>
      </c>
      <c r="H429" s="52" t="n">
        <v>240</v>
      </c>
      <c r="I429" s="52" t="n">
        <f aca="false">IF(AND(G429="",H429=""),"",N(G429)-N(H429))</f>
        <v>-240</v>
      </c>
      <c r="J429" s="52" t="n">
        <f aca="false">IF(I429="","",ABS(I429))</f>
        <v>240</v>
      </c>
      <c r="K429" s="56" t="n">
        <f aca="false">IF(S429="","",0)</f>
        <v>0</v>
      </c>
      <c r="L429" s="56" t="n">
        <f aca="false">IF(J429="","",IF(AND(J429&gt;'Revenue Testing'!$E$9,K429=0),1,0))</f>
        <v>0</v>
      </c>
      <c r="M429" s="57" t="n">
        <v>0.345304491364</v>
      </c>
      <c r="N429" s="56" t="str">
        <f aca="false">IF(OR(A429="",I429=""),"",IF(COUNTIFS($A$2:$A$4500,A429,$D$2:$D$4500,D429,$I$2:$I$4500,I429)&gt;1,"Possible duplicate",""))</f>
        <v/>
      </c>
      <c r="O429" s="56" t="n">
        <f aca="false">IF(J429="","",IF(AND(L429=0,K429=0),1,0))</f>
        <v>1</v>
      </c>
      <c r="P429" s="56" t="str">
        <f aca="false">IF(L429=1,J429+ROW()/10^7,"")</f>
        <v/>
      </c>
      <c r="Q429" s="57" t="n">
        <f aca="false">IF(O429=1,M429,"")</f>
        <v>0.345304491364</v>
      </c>
      <c r="R429" s="56" t="str">
        <f aca="false">IF(K429=1,ROW(),"")</f>
        <v/>
      </c>
      <c r="S429" s="56" t="str">
        <f aca="false">IF(D429="","",TRIM(D429))</f>
        <v>CONTAINER GATE PASS FEE- INC</v>
      </c>
    </row>
    <row r="430" customFormat="false" ht="15" hidden="false" customHeight="false" outlineLevel="0" collapsed="false">
      <c r="A430" s="50" t="s">
        <v>1511</v>
      </c>
      <c r="B430" s="55" t="n">
        <v>45952</v>
      </c>
      <c r="C430" s="50" t="n">
        <f aca="false">IF(S430="","",IFERROR(IF(INDEX('Ledger Codes'!$C$6:$C$205,MATCH(S430,'Ledger Codes'!$B$6:$B$205,0))="","",INDEX('Ledger Codes'!$C$6:$C$205,MATCH(S430,'Ledger Codes'!$B$6:$B$205,0))),""))</f>
        <v>10049</v>
      </c>
      <c r="D430" s="50" t="s">
        <v>199</v>
      </c>
      <c r="E430" s="50" t="s">
        <v>1512</v>
      </c>
      <c r="F430" s="50" t="s">
        <v>1513</v>
      </c>
      <c r="G430" s="52" t="n">
        <v>0</v>
      </c>
      <c r="H430" s="52" t="n">
        <v>240</v>
      </c>
      <c r="I430" s="52" t="n">
        <f aca="false">IF(AND(G430="",H430=""),"",N(G430)-N(H430))</f>
        <v>-240</v>
      </c>
      <c r="J430" s="52" t="n">
        <f aca="false">IF(I430="","",ABS(I430))</f>
        <v>240</v>
      </c>
      <c r="K430" s="56" t="n">
        <f aca="false">IF(S430="","",0)</f>
        <v>0</v>
      </c>
      <c r="L430" s="56" t="n">
        <f aca="false">IF(J430="","",IF(AND(J430&gt;'Revenue Testing'!$E$9,K430=0),1,0))</f>
        <v>0</v>
      </c>
      <c r="M430" s="57" t="n">
        <v>0.996286454857</v>
      </c>
      <c r="N430" s="56" t="str">
        <f aca="false">IF(OR(A430="",I430=""),"",IF(COUNTIFS($A$2:$A$4500,A430,$D$2:$D$4500,D430,$I$2:$I$4500,I430)&gt;1,"Possible duplicate",""))</f>
        <v/>
      </c>
      <c r="O430" s="56" t="n">
        <f aca="false">IF(J430="","",IF(AND(L430=0,K430=0),1,0))</f>
        <v>1</v>
      </c>
      <c r="P430" s="56" t="str">
        <f aca="false">IF(L430=1,J430+ROW()/10^7,"")</f>
        <v/>
      </c>
      <c r="Q430" s="57" t="n">
        <f aca="false">IF(O430=1,M430,"")</f>
        <v>0.996286454857</v>
      </c>
      <c r="R430" s="56" t="str">
        <f aca="false">IF(K430=1,ROW(),"")</f>
        <v/>
      </c>
      <c r="S430" s="56" t="str">
        <f aca="false">IF(D430="","",TRIM(D430))</f>
        <v>CONTAINER GATE PASS FEE- INC</v>
      </c>
    </row>
    <row r="431" customFormat="false" ht="15" hidden="false" customHeight="false" outlineLevel="0" collapsed="false">
      <c r="A431" s="50" t="s">
        <v>1514</v>
      </c>
      <c r="B431" s="55" t="n">
        <v>45952</v>
      </c>
      <c r="C431" s="50" t="n">
        <f aca="false">IF(S431="","",IFERROR(IF(INDEX('Ledger Codes'!$C$6:$C$205,MATCH(S431,'Ledger Codes'!$B$6:$B$205,0))="","",INDEX('Ledger Codes'!$C$6:$C$205,MATCH(S431,'Ledger Codes'!$B$6:$B$205,0))),""))</f>
        <v>10049</v>
      </c>
      <c r="D431" s="50" t="s">
        <v>199</v>
      </c>
      <c r="E431" s="50" t="s">
        <v>1515</v>
      </c>
      <c r="F431" s="50" t="s">
        <v>1516</v>
      </c>
      <c r="G431" s="52" t="n">
        <v>0</v>
      </c>
      <c r="H431" s="52" t="n">
        <v>120</v>
      </c>
      <c r="I431" s="52" t="n">
        <f aca="false">IF(AND(G431="",H431=""),"",N(G431)-N(H431))</f>
        <v>-120</v>
      </c>
      <c r="J431" s="52" t="n">
        <f aca="false">IF(I431="","",ABS(I431))</f>
        <v>120</v>
      </c>
      <c r="K431" s="56" t="n">
        <f aca="false">IF(S431="","",0)</f>
        <v>0</v>
      </c>
      <c r="L431" s="56" t="n">
        <f aca="false">IF(J431="","",IF(AND(J431&gt;'Revenue Testing'!$E$9,K431=0),1,0))</f>
        <v>0</v>
      </c>
      <c r="M431" s="57" t="n">
        <v>0.073633797015</v>
      </c>
      <c r="N431" s="56" t="str">
        <f aca="false">IF(OR(A431="",I431=""),"",IF(COUNTIFS($A$2:$A$4500,A431,$D$2:$D$4500,D431,$I$2:$I$4500,I431)&gt;1,"Possible duplicate",""))</f>
        <v/>
      </c>
      <c r="O431" s="56" t="n">
        <f aca="false">IF(J431="","",IF(AND(L431=0,K431=0),1,0))</f>
        <v>1</v>
      </c>
      <c r="P431" s="56" t="str">
        <f aca="false">IF(L431=1,J431+ROW()/10^7,"")</f>
        <v/>
      </c>
      <c r="Q431" s="57" t="n">
        <f aca="false">IF(O431=1,M431,"")</f>
        <v>0.073633797015</v>
      </c>
      <c r="R431" s="56" t="str">
        <f aca="false">IF(K431=1,ROW(),"")</f>
        <v/>
      </c>
      <c r="S431" s="56" t="str">
        <f aca="false">IF(D431="","",TRIM(D431))</f>
        <v>CONTAINER GATE PASS FEE- INC</v>
      </c>
    </row>
    <row r="432" customFormat="false" ht="15" hidden="false" customHeight="false" outlineLevel="0" collapsed="false">
      <c r="A432" s="50" t="s">
        <v>1517</v>
      </c>
      <c r="B432" s="55" t="n">
        <v>45952</v>
      </c>
      <c r="C432" s="50" t="n">
        <f aca="false">IF(S432="","",IFERROR(IF(INDEX('Ledger Codes'!$C$6:$C$205,MATCH(S432,'Ledger Codes'!$B$6:$B$205,0))="","",INDEX('Ledger Codes'!$C$6:$C$205,MATCH(S432,'Ledger Codes'!$B$6:$B$205,0))),""))</f>
        <v>10049</v>
      </c>
      <c r="D432" s="50" t="s">
        <v>199</v>
      </c>
      <c r="E432" s="50" t="s">
        <v>1518</v>
      </c>
      <c r="F432" s="50" t="s">
        <v>1519</v>
      </c>
      <c r="G432" s="52" t="n">
        <v>0</v>
      </c>
      <c r="H432" s="52" t="n">
        <v>120</v>
      </c>
      <c r="I432" s="52" t="n">
        <f aca="false">IF(AND(G432="",H432=""),"",N(G432)-N(H432))</f>
        <v>-120</v>
      </c>
      <c r="J432" s="52" t="n">
        <f aca="false">IF(I432="","",ABS(I432))</f>
        <v>120</v>
      </c>
      <c r="K432" s="56" t="n">
        <f aca="false">IF(S432="","",0)</f>
        <v>0</v>
      </c>
      <c r="L432" s="56" t="n">
        <f aca="false">IF(J432="","",IF(AND(J432&gt;'Revenue Testing'!$E$9,K432=0),1,0))</f>
        <v>0</v>
      </c>
      <c r="M432" s="57" t="n">
        <v>0.810885666361</v>
      </c>
      <c r="N432" s="56" t="str">
        <f aca="false">IF(OR(A432="",I432=""),"",IF(COUNTIFS($A$2:$A$4500,A432,$D$2:$D$4500,D432,$I$2:$I$4500,I432)&gt;1,"Possible duplicate",""))</f>
        <v/>
      </c>
      <c r="O432" s="56" t="n">
        <f aca="false">IF(J432="","",IF(AND(L432=0,K432=0),1,0))</f>
        <v>1</v>
      </c>
      <c r="P432" s="56" t="str">
        <f aca="false">IF(L432=1,J432+ROW()/10^7,"")</f>
        <v/>
      </c>
      <c r="Q432" s="57" t="n">
        <f aca="false">IF(O432=1,M432,"")</f>
        <v>0.810885666361</v>
      </c>
      <c r="R432" s="56" t="str">
        <f aca="false">IF(K432=1,ROW(),"")</f>
        <v/>
      </c>
      <c r="S432" s="56" t="str">
        <f aca="false">IF(D432="","",TRIM(D432))</f>
        <v>CONTAINER GATE PASS FEE- INC</v>
      </c>
    </row>
    <row r="433" customFormat="false" ht="15" hidden="false" customHeight="false" outlineLevel="0" collapsed="false">
      <c r="A433" s="50" t="s">
        <v>1520</v>
      </c>
      <c r="B433" s="55" t="n">
        <v>45952</v>
      </c>
      <c r="C433" s="50" t="n">
        <f aca="false">IF(S433="","",IFERROR(IF(INDEX('Ledger Codes'!$C$6:$C$205,MATCH(S433,'Ledger Codes'!$B$6:$B$205,0))="","",INDEX('Ledger Codes'!$C$6:$C$205,MATCH(S433,'Ledger Codes'!$B$6:$B$205,0))),""))</f>
        <v>10049</v>
      </c>
      <c r="D433" s="50" t="s">
        <v>199</v>
      </c>
      <c r="E433" s="50" t="s">
        <v>1521</v>
      </c>
      <c r="F433" s="50" t="s">
        <v>1522</v>
      </c>
      <c r="G433" s="52" t="n">
        <v>0</v>
      </c>
      <c r="H433" s="52" t="n">
        <v>120</v>
      </c>
      <c r="I433" s="52" t="n">
        <f aca="false">IF(AND(G433="",H433=""),"",N(G433)-N(H433))</f>
        <v>-120</v>
      </c>
      <c r="J433" s="52" t="n">
        <f aca="false">IF(I433="","",ABS(I433))</f>
        <v>120</v>
      </c>
      <c r="K433" s="56" t="n">
        <f aca="false">IF(S433="","",0)</f>
        <v>0</v>
      </c>
      <c r="L433" s="56" t="n">
        <f aca="false">IF(J433="","",IF(AND(J433&gt;'Revenue Testing'!$E$9,K433=0),1,0))</f>
        <v>0</v>
      </c>
      <c r="M433" s="57" t="n">
        <v>0.863856886925</v>
      </c>
      <c r="N433" s="56" t="str">
        <f aca="false">IF(OR(A433="",I433=""),"",IF(COUNTIFS($A$2:$A$4500,A433,$D$2:$D$4500,D433,$I$2:$I$4500,I433)&gt;1,"Possible duplicate",""))</f>
        <v/>
      </c>
      <c r="O433" s="56" t="n">
        <f aca="false">IF(J433="","",IF(AND(L433=0,K433=0),1,0))</f>
        <v>1</v>
      </c>
      <c r="P433" s="56" t="str">
        <f aca="false">IF(L433=1,J433+ROW()/10^7,"")</f>
        <v/>
      </c>
      <c r="Q433" s="57" t="n">
        <f aca="false">IF(O433=1,M433,"")</f>
        <v>0.863856886925</v>
      </c>
      <c r="R433" s="56" t="str">
        <f aca="false">IF(K433=1,ROW(),"")</f>
        <v/>
      </c>
      <c r="S433" s="56" t="str">
        <f aca="false">IF(D433="","",TRIM(D433))</f>
        <v>CONTAINER GATE PASS FEE- INC</v>
      </c>
    </row>
    <row r="434" customFormat="false" ht="15" hidden="false" customHeight="false" outlineLevel="0" collapsed="false">
      <c r="A434" s="50" t="s">
        <v>1523</v>
      </c>
      <c r="B434" s="55" t="n">
        <v>45952</v>
      </c>
      <c r="C434" s="50" t="n">
        <f aca="false">IF(S434="","",IFERROR(IF(INDEX('Ledger Codes'!$C$6:$C$205,MATCH(S434,'Ledger Codes'!$B$6:$B$205,0))="","",INDEX('Ledger Codes'!$C$6:$C$205,MATCH(S434,'Ledger Codes'!$B$6:$B$205,0))),""))</f>
        <v>10049</v>
      </c>
      <c r="D434" s="50" t="s">
        <v>199</v>
      </c>
      <c r="E434" s="50" t="s">
        <v>1524</v>
      </c>
      <c r="F434" s="50" t="s">
        <v>1525</v>
      </c>
      <c r="G434" s="52" t="n">
        <v>0</v>
      </c>
      <c r="H434" s="52" t="n">
        <v>120</v>
      </c>
      <c r="I434" s="52" t="n">
        <f aca="false">IF(AND(G434="",H434=""),"",N(G434)-N(H434))</f>
        <v>-120</v>
      </c>
      <c r="J434" s="52" t="n">
        <f aca="false">IF(I434="","",ABS(I434))</f>
        <v>120</v>
      </c>
      <c r="K434" s="56" t="n">
        <f aca="false">IF(S434="","",0)</f>
        <v>0</v>
      </c>
      <c r="L434" s="56" t="n">
        <f aca="false">IF(J434="","",IF(AND(J434&gt;'Revenue Testing'!$E$9,K434=0),1,0))</f>
        <v>0</v>
      </c>
      <c r="M434" s="57" t="n">
        <v>0.658104361848</v>
      </c>
      <c r="N434" s="56" t="str">
        <f aca="false">IF(OR(A434="",I434=""),"",IF(COUNTIFS($A$2:$A$4500,A434,$D$2:$D$4500,D434,$I$2:$I$4500,I434)&gt;1,"Possible duplicate",""))</f>
        <v/>
      </c>
      <c r="O434" s="56" t="n">
        <f aca="false">IF(J434="","",IF(AND(L434=0,K434=0),1,0))</f>
        <v>1</v>
      </c>
      <c r="P434" s="56" t="str">
        <f aca="false">IF(L434=1,J434+ROW()/10^7,"")</f>
        <v/>
      </c>
      <c r="Q434" s="57" t="n">
        <f aca="false">IF(O434=1,M434,"")</f>
        <v>0.658104361848</v>
      </c>
      <c r="R434" s="56" t="str">
        <f aca="false">IF(K434=1,ROW(),"")</f>
        <v/>
      </c>
      <c r="S434" s="56" t="str">
        <f aca="false">IF(D434="","",TRIM(D434))</f>
        <v>CONTAINER GATE PASS FEE- INC</v>
      </c>
    </row>
    <row r="435" customFormat="false" ht="15" hidden="false" customHeight="false" outlineLevel="0" collapsed="false">
      <c r="A435" s="50" t="s">
        <v>1526</v>
      </c>
      <c r="B435" s="55" t="n">
        <v>45952</v>
      </c>
      <c r="C435" s="50" t="n">
        <f aca="false">IF(S435="","",IFERROR(IF(INDEX('Ledger Codes'!$C$6:$C$205,MATCH(S435,'Ledger Codes'!$B$6:$B$205,0))="","",INDEX('Ledger Codes'!$C$6:$C$205,MATCH(S435,'Ledger Codes'!$B$6:$B$205,0))),""))</f>
        <v>10049</v>
      </c>
      <c r="D435" s="50" t="s">
        <v>199</v>
      </c>
      <c r="E435" s="50" t="s">
        <v>1527</v>
      </c>
      <c r="F435" s="50" t="s">
        <v>1528</v>
      </c>
      <c r="G435" s="52" t="n">
        <v>0</v>
      </c>
      <c r="H435" s="52" t="n">
        <v>120</v>
      </c>
      <c r="I435" s="52" t="n">
        <f aca="false">IF(AND(G435="",H435=""),"",N(G435)-N(H435))</f>
        <v>-120</v>
      </c>
      <c r="J435" s="52" t="n">
        <f aca="false">IF(I435="","",ABS(I435))</f>
        <v>120</v>
      </c>
      <c r="K435" s="56" t="n">
        <f aca="false">IF(S435="","",0)</f>
        <v>0</v>
      </c>
      <c r="L435" s="56" t="n">
        <f aca="false">IF(J435="","",IF(AND(J435&gt;'Revenue Testing'!$E$9,K435=0),1,0))</f>
        <v>0</v>
      </c>
      <c r="M435" s="57" t="n">
        <v>0.334021393291</v>
      </c>
      <c r="N435" s="56" t="str">
        <f aca="false">IF(OR(A435="",I435=""),"",IF(COUNTIFS($A$2:$A$4500,A435,$D$2:$D$4500,D435,$I$2:$I$4500,I435)&gt;1,"Possible duplicate",""))</f>
        <v/>
      </c>
      <c r="O435" s="56" t="n">
        <f aca="false">IF(J435="","",IF(AND(L435=0,K435=0),1,0))</f>
        <v>1</v>
      </c>
      <c r="P435" s="56" t="str">
        <f aca="false">IF(L435=1,J435+ROW()/10^7,"")</f>
        <v/>
      </c>
      <c r="Q435" s="57" t="n">
        <f aca="false">IF(O435=1,M435,"")</f>
        <v>0.334021393291</v>
      </c>
      <c r="R435" s="56" t="str">
        <f aca="false">IF(K435=1,ROW(),"")</f>
        <v/>
      </c>
      <c r="S435" s="56" t="str">
        <f aca="false">IF(D435="","",TRIM(D435))</f>
        <v>CONTAINER GATE PASS FEE- INC</v>
      </c>
    </row>
    <row r="436" customFormat="false" ht="15" hidden="false" customHeight="false" outlineLevel="0" collapsed="false">
      <c r="A436" s="50" t="s">
        <v>1529</v>
      </c>
      <c r="B436" s="55" t="n">
        <v>45952</v>
      </c>
      <c r="C436" s="50" t="n">
        <f aca="false">IF(S436="","",IFERROR(IF(INDEX('Ledger Codes'!$C$6:$C$205,MATCH(S436,'Ledger Codes'!$B$6:$B$205,0))="","",INDEX('Ledger Codes'!$C$6:$C$205,MATCH(S436,'Ledger Codes'!$B$6:$B$205,0))),""))</f>
        <v>10049</v>
      </c>
      <c r="D436" s="50" t="s">
        <v>199</v>
      </c>
      <c r="E436" s="50" t="s">
        <v>1530</v>
      </c>
      <c r="F436" s="50" t="s">
        <v>1531</v>
      </c>
      <c r="G436" s="52" t="n">
        <v>0</v>
      </c>
      <c r="H436" s="52" t="n">
        <v>120</v>
      </c>
      <c r="I436" s="52" t="n">
        <f aca="false">IF(AND(G436="",H436=""),"",N(G436)-N(H436))</f>
        <v>-120</v>
      </c>
      <c r="J436" s="52" t="n">
        <f aca="false">IF(I436="","",ABS(I436))</f>
        <v>120</v>
      </c>
      <c r="K436" s="56" t="n">
        <f aca="false">IF(S436="","",0)</f>
        <v>0</v>
      </c>
      <c r="L436" s="56" t="n">
        <f aca="false">IF(J436="","",IF(AND(J436&gt;'Revenue Testing'!$E$9,K436=0),1,0))</f>
        <v>0</v>
      </c>
      <c r="M436" s="57" t="n">
        <v>0.111328055314</v>
      </c>
      <c r="N436" s="56" t="str">
        <f aca="false">IF(OR(A436="",I436=""),"",IF(COUNTIFS($A$2:$A$4500,A436,$D$2:$D$4500,D436,$I$2:$I$4500,I436)&gt;1,"Possible duplicate",""))</f>
        <v/>
      </c>
      <c r="O436" s="56" t="n">
        <f aca="false">IF(J436="","",IF(AND(L436=0,K436=0),1,0))</f>
        <v>1</v>
      </c>
      <c r="P436" s="56" t="str">
        <f aca="false">IF(L436=1,J436+ROW()/10^7,"")</f>
        <v/>
      </c>
      <c r="Q436" s="57" t="n">
        <f aca="false">IF(O436=1,M436,"")</f>
        <v>0.111328055314</v>
      </c>
      <c r="R436" s="56" t="str">
        <f aca="false">IF(K436=1,ROW(),"")</f>
        <v/>
      </c>
      <c r="S436" s="56" t="str">
        <f aca="false">IF(D436="","",TRIM(D436))</f>
        <v>CONTAINER GATE PASS FEE- INC</v>
      </c>
    </row>
    <row r="437" customFormat="false" ht="15" hidden="false" customHeight="false" outlineLevel="0" collapsed="false">
      <c r="A437" s="50" t="s">
        <v>1532</v>
      </c>
      <c r="B437" s="55" t="n">
        <v>45952</v>
      </c>
      <c r="C437" s="50" t="n">
        <f aca="false">IF(S437="","",IFERROR(IF(INDEX('Ledger Codes'!$C$6:$C$205,MATCH(S437,'Ledger Codes'!$B$6:$B$205,0))="","",INDEX('Ledger Codes'!$C$6:$C$205,MATCH(S437,'Ledger Codes'!$B$6:$B$205,0))),""))</f>
        <v>10049</v>
      </c>
      <c r="D437" s="50" t="s">
        <v>199</v>
      </c>
      <c r="E437" s="50" t="s">
        <v>1533</v>
      </c>
      <c r="F437" s="50" t="s">
        <v>1534</v>
      </c>
      <c r="G437" s="52" t="n">
        <v>0</v>
      </c>
      <c r="H437" s="52" t="n">
        <v>120</v>
      </c>
      <c r="I437" s="52" t="n">
        <f aca="false">IF(AND(G437="",H437=""),"",N(G437)-N(H437))</f>
        <v>-120</v>
      </c>
      <c r="J437" s="52" t="n">
        <f aca="false">IF(I437="","",ABS(I437))</f>
        <v>120</v>
      </c>
      <c r="K437" s="56" t="n">
        <f aca="false">IF(S437="","",0)</f>
        <v>0</v>
      </c>
      <c r="L437" s="56" t="n">
        <f aca="false">IF(J437="","",IF(AND(J437&gt;'Revenue Testing'!$E$9,K437=0),1,0))</f>
        <v>0</v>
      </c>
      <c r="M437" s="57" t="n">
        <v>0.070422285049</v>
      </c>
      <c r="N437" s="56" t="str">
        <f aca="false">IF(OR(A437="",I437=""),"",IF(COUNTIFS($A$2:$A$4500,A437,$D$2:$D$4500,D437,$I$2:$I$4500,I437)&gt;1,"Possible duplicate",""))</f>
        <v/>
      </c>
      <c r="O437" s="56" t="n">
        <f aca="false">IF(J437="","",IF(AND(L437=0,K437=0),1,0))</f>
        <v>1</v>
      </c>
      <c r="P437" s="56" t="str">
        <f aca="false">IF(L437=1,J437+ROW()/10^7,"")</f>
        <v/>
      </c>
      <c r="Q437" s="57" t="n">
        <f aca="false">IF(O437=1,M437,"")</f>
        <v>0.070422285049</v>
      </c>
      <c r="R437" s="56" t="str">
        <f aca="false">IF(K437=1,ROW(),"")</f>
        <v/>
      </c>
      <c r="S437" s="56" t="str">
        <f aca="false">IF(D437="","",TRIM(D437))</f>
        <v>CONTAINER GATE PASS FEE- INC</v>
      </c>
    </row>
    <row r="438" customFormat="false" ht="15" hidden="false" customHeight="false" outlineLevel="0" collapsed="false">
      <c r="A438" s="50" t="s">
        <v>1535</v>
      </c>
      <c r="B438" s="55" t="n">
        <v>45952</v>
      </c>
      <c r="C438" s="50" t="n">
        <f aca="false">IF(S438="","",IFERROR(IF(INDEX('Ledger Codes'!$C$6:$C$205,MATCH(S438,'Ledger Codes'!$B$6:$B$205,0))="","",INDEX('Ledger Codes'!$C$6:$C$205,MATCH(S438,'Ledger Codes'!$B$6:$B$205,0))),""))</f>
        <v>10049</v>
      </c>
      <c r="D438" s="50" t="s">
        <v>199</v>
      </c>
      <c r="E438" s="50" t="s">
        <v>1536</v>
      </c>
      <c r="F438" s="50" t="s">
        <v>1537</v>
      </c>
      <c r="G438" s="52" t="n">
        <v>0</v>
      </c>
      <c r="H438" s="52" t="n">
        <v>120</v>
      </c>
      <c r="I438" s="52" t="n">
        <f aca="false">IF(AND(G438="",H438=""),"",N(G438)-N(H438))</f>
        <v>-120</v>
      </c>
      <c r="J438" s="52" t="n">
        <f aca="false">IF(I438="","",ABS(I438))</f>
        <v>120</v>
      </c>
      <c r="K438" s="56" t="n">
        <f aca="false">IF(S438="","",0)</f>
        <v>0</v>
      </c>
      <c r="L438" s="56" t="n">
        <f aca="false">IF(J438="","",IF(AND(J438&gt;'Revenue Testing'!$E$9,K438=0),1,0))</f>
        <v>0</v>
      </c>
      <c r="M438" s="57" t="n">
        <v>0.063178823617</v>
      </c>
      <c r="N438" s="56" t="str">
        <f aca="false">IF(OR(A438="",I438=""),"",IF(COUNTIFS($A$2:$A$4500,A438,$D$2:$D$4500,D438,$I$2:$I$4500,I438)&gt;1,"Possible duplicate",""))</f>
        <v/>
      </c>
      <c r="O438" s="56" t="n">
        <f aca="false">IF(J438="","",IF(AND(L438=0,K438=0),1,0))</f>
        <v>1</v>
      </c>
      <c r="P438" s="56" t="str">
        <f aca="false">IF(L438=1,J438+ROW()/10^7,"")</f>
        <v/>
      </c>
      <c r="Q438" s="57" t="n">
        <f aca="false">IF(O438=1,M438,"")</f>
        <v>0.063178823617</v>
      </c>
      <c r="R438" s="56" t="str">
        <f aca="false">IF(K438=1,ROW(),"")</f>
        <v/>
      </c>
      <c r="S438" s="56" t="str">
        <f aca="false">IF(D438="","",TRIM(D438))</f>
        <v>CONTAINER GATE PASS FEE- INC</v>
      </c>
    </row>
    <row r="439" customFormat="false" ht="15" hidden="false" customHeight="false" outlineLevel="0" collapsed="false">
      <c r="A439" s="50" t="s">
        <v>1538</v>
      </c>
      <c r="B439" s="55" t="n">
        <v>45952</v>
      </c>
      <c r="C439" s="50" t="n">
        <f aca="false">IF(S439="","",IFERROR(IF(INDEX('Ledger Codes'!$C$6:$C$205,MATCH(S439,'Ledger Codes'!$B$6:$B$205,0))="","",INDEX('Ledger Codes'!$C$6:$C$205,MATCH(S439,'Ledger Codes'!$B$6:$B$205,0))),""))</f>
        <v>10049</v>
      </c>
      <c r="D439" s="50" t="s">
        <v>199</v>
      </c>
      <c r="E439" s="50" t="s">
        <v>1539</v>
      </c>
      <c r="F439" s="50" t="s">
        <v>1540</v>
      </c>
      <c r="G439" s="52" t="n">
        <v>0</v>
      </c>
      <c r="H439" s="52" t="n">
        <v>120</v>
      </c>
      <c r="I439" s="52" t="n">
        <f aca="false">IF(AND(G439="",H439=""),"",N(G439)-N(H439))</f>
        <v>-120</v>
      </c>
      <c r="J439" s="52" t="n">
        <f aca="false">IF(I439="","",ABS(I439))</f>
        <v>120</v>
      </c>
      <c r="K439" s="56" t="n">
        <f aca="false">IF(S439="","",0)</f>
        <v>0</v>
      </c>
      <c r="L439" s="56" t="n">
        <f aca="false">IF(J439="","",IF(AND(J439&gt;'Revenue Testing'!$E$9,K439=0),1,0))</f>
        <v>0</v>
      </c>
      <c r="M439" s="57" t="n">
        <v>0.92856367732</v>
      </c>
      <c r="N439" s="56" t="str">
        <f aca="false">IF(OR(A439="",I439=""),"",IF(COUNTIFS($A$2:$A$4500,A439,$D$2:$D$4500,D439,$I$2:$I$4500,I439)&gt;1,"Possible duplicate",""))</f>
        <v/>
      </c>
      <c r="O439" s="56" t="n">
        <f aca="false">IF(J439="","",IF(AND(L439=0,K439=0),1,0))</f>
        <v>1</v>
      </c>
      <c r="P439" s="56" t="str">
        <f aca="false">IF(L439=1,J439+ROW()/10^7,"")</f>
        <v/>
      </c>
      <c r="Q439" s="57" t="n">
        <f aca="false">IF(O439=1,M439,"")</f>
        <v>0.92856367732</v>
      </c>
      <c r="R439" s="56" t="str">
        <f aca="false">IF(K439=1,ROW(),"")</f>
        <v/>
      </c>
      <c r="S439" s="56" t="str">
        <f aca="false">IF(D439="","",TRIM(D439))</f>
        <v>CONTAINER GATE PASS FEE- INC</v>
      </c>
    </row>
    <row r="440" customFormat="false" ht="15" hidden="false" customHeight="false" outlineLevel="0" collapsed="false">
      <c r="A440" s="50" t="s">
        <v>1541</v>
      </c>
      <c r="B440" s="55" t="n">
        <v>45952</v>
      </c>
      <c r="C440" s="50" t="n">
        <f aca="false">IF(S440="","",IFERROR(IF(INDEX('Ledger Codes'!$C$6:$C$205,MATCH(S440,'Ledger Codes'!$B$6:$B$205,0))="","",INDEX('Ledger Codes'!$C$6:$C$205,MATCH(S440,'Ledger Codes'!$B$6:$B$205,0))),""))</f>
        <v>10049</v>
      </c>
      <c r="D440" s="50" t="s">
        <v>199</v>
      </c>
      <c r="E440" s="50" t="s">
        <v>1542</v>
      </c>
      <c r="F440" s="50" t="s">
        <v>1543</v>
      </c>
      <c r="G440" s="52" t="n">
        <v>0</v>
      </c>
      <c r="H440" s="52" t="n">
        <v>120</v>
      </c>
      <c r="I440" s="52" t="n">
        <f aca="false">IF(AND(G440="",H440=""),"",N(G440)-N(H440))</f>
        <v>-120</v>
      </c>
      <c r="J440" s="52" t="n">
        <f aca="false">IF(I440="","",ABS(I440))</f>
        <v>120</v>
      </c>
      <c r="K440" s="56" t="n">
        <f aca="false">IF(S440="","",0)</f>
        <v>0</v>
      </c>
      <c r="L440" s="56" t="n">
        <f aca="false">IF(J440="","",IF(AND(J440&gt;'Revenue Testing'!$E$9,K440=0),1,0))</f>
        <v>0</v>
      </c>
      <c r="M440" s="57" t="n">
        <v>0.582568076277</v>
      </c>
      <c r="N440" s="56" t="str">
        <f aca="false">IF(OR(A440="",I440=""),"",IF(COUNTIFS($A$2:$A$4500,A440,$D$2:$D$4500,D440,$I$2:$I$4500,I440)&gt;1,"Possible duplicate",""))</f>
        <v/>
      </c>
      <c r="O440" s="56" t="n">
        <f aca="false">IF(J440="","",IF(AND(L440=0,K440=0),1,0))</f>
        <v>1</v>
      </c>
      <c r="P440" s="56" t="str">
        <f aca="false">IF(L440=1,J440+ROW()/10^7,"")</f>
        <v/>
      </c>
      <c r="Q440" s="57" t="n">
        <f aca="false">IF(O440=1,M440,"")</f>
        <v>0.582568076277</v>
      </c>
      <c r="R440" s="56" t="str">
        <f aca="false">IF(K440=1,ROW(),"")</f>
        <v/>
      </c>
      <c r="S440" s="56" t="str">
        <f aca="false">IF(D440="","",TRIM(D440))</f>
        <v>CONTAINER GATE PASS FEE- INC</v>
      </c>
    </row>
    <row r="441" customFormat="false" ht="15" hidden="false" customHeight="false" outlineLevel="0" collapsed="false">
      <c r="A441" s="50" t="s">
        <v>1544</v>
      </c>
      <c r="B441" s="55" t="n">
        <v>45952</v>
      </c>
      <c r="C441" s="50" t="n">
        <f aca="false">IF(S441="","",IFERROR(IF(INDEX('Ledger Codes'!$C$6:$C$205,MATCH(S441,'Ledger Codes'!$B$6:$B$205,0))="","",INDEX('Ledger Codes'!$C$6:$C$205,MATCH(S441,'Ledger Codes'!$B$6:$B$205,0))),""))</f>
        <v>10049</v>
      </c>
      <c r="D441" s="50" t="s">
        <v>199</v>
      </c>
      <c r="E441" s="50" t="s">
        <v>1545</v>
      </c>
      <c r="F441" s="50" t="s">
        <v>1546</v>
      </c>
      <c r="G441" s="52" t="n">
        <v>0</v>
      </c>
      <c r="H441" s="52" t="n">
        <v>120</v>
      </c>
      <c r="I441" s="52" t="n">
        <f aca="false">IF(AND(G441="",H441=""),"",N(G441)-N(H441))</f>
        <v>-120</v>
      </c>
      <c r="J441" s="52" t="n">
        <f aca="false">IF(I441="","",ABS(I441))</f>
        <v>120</v>
      </c>
      <c r="K441" s="56" t="n">
        <f aca="false">IF(S441="","",0)</f>
        <v>0</v>
      </c>
      <c r="L441" s="56" t="n">
        <f aca="false">IF(J441="","",IF(AND(J441&gt;'Revenue Testing'!$E$9,K441=0),1,0))</f>
        <v>0</v>
      </c>
      <c r="M441" s="57" t="n">
        <v>0.845414782161</v>
      </c>
      <c r="N441" s="56" t="str">
        <f aca="false">IF(OR(A441="",I441=""),"",IF(COUNTIFS($A$2:$A$4500,A441,$D$2:$D$4500,D441,$I$2:$I$4500,I441)&gt;1,"Possible duplicate",""))</f>
        <v/>
      </c>
      <c r="O441" s="56" t="n">
        <f aca="false">IF(J441="","",IF(AND(L441=0,K441=0),1,0))</f>
        <v>1</v>
      </c>
      <c r="P441" s="56" t="str">
        <f aca="false">IF(L441=1,J441+ROW()/10^7,"")</f>
        <v/>
      </c>
      <c r="Q441" s="57" t="n">
        <f aca="false">IF(O441=1,M441,"")</f>
        <v>0.845414782161</v>
      </c>
      <c r="R441" s="56" t="str">
        <f aca="false">IF(K441=1,ROW(),"")</f>
        <v/>
      </c>
      <c r="S441" s="56" t="str">
        <f aca="false">IF(D441="","",TRIM(D441))</f>
        <v>CONTAINER GATE PASS FEE- INC</v>
      </c>
    </row>
    <row r="442" customFormat="false" ht="15" hidden="false" customHeight="false" outlineLevel="0" collapsed="false">
      <c r="A442" s="50" t="s">
        <v>1547</v>
      </c>
      <c r="B442" s="55" t="n">
        <v>45952</v>
      </c>
      <c r="C442" s="50" t="n">
        <f aca="false">IF(S442="","",IFERROR(IF(INDEX('Ledger Codes'!$C$6:$C$205,MATCH(S442,'Ledger Codes'!$B$6:$B$205,0))="","",INDEX('Ledger Codes'!$C$6:$C$205,MATCH(S442,'Ledger Codes'!$B$6:$B$205,0))),""))</f>
        <v>10049</v>
      </c>
      <c r="D442" s="50" t="s">
        <v>199</v>
      </c>
      <c r="E442" s="50" t="s">
        <v>1548</v>
      </c>
      <c r="F442" s="50" t="s">
        <v>1549</v>
      </c>
      <c r="G442" s="52" t="n">
        <v>0</v>
      </c>
      <c r="H442" s="52" t="n">
        <v>120</v>
      </c>
      <c r="I442" s="52" t="n">
        <f aca="false">IF(AND(G442="",H442=""),"",N(G442)-N(H442))</f>
        <v>-120</v>
      </c>
      <c r="J442" s="52" t="n">
        <f aca="false">IF(I442="","",ABS(I442))</f>
        <v>120</v>
      </c>
      <c r="K442" s="56" t="n">
        <f aca="false">IF(S442="","",0)</f>
        <v>0</v>
      </c>
      <c r="L442" s="56" t="n">
        <f aca="false">IF(J442="","",IF(AND(J442&gt;'Revenue Testing'!$E$9,K442=0),1,0))</f>
        <v>0</v>
      </c>
      <c r="M442" s="57" t="n">
        <v>0.392094700116</v>
      </c>
      <c r="N442" s="56" t="str">
        <f aca="false">IF(OR(A442="",I442=""),"",IF(COUNTIFS($A$2:$A$4500,A442,$D$2:$D$4500,D442,$I$2:$I$4500,I442)&gt;1,"Possible duplicate",""))</f>
        <v/>
      </c>
      <c r="O442" s="56" t="n">
        <f aca="false">IF(J442="","",IF(AND(L442=0,K442=0),1,0))</f>
        <v>1</v>
      </c>
      <c r="P442" s="56" t="str">
        <f aca="false">IF(L442=1,J442+ROW()/10^7,"")</f>
        <v/>
      </c>
      <c r="Q442" s="57" t="n">
        <f aca="false">IF(O442=1,M442,"")</f>
        <v>0.392094700116</v>
      </c>
      <c r="R442" s="56" t="str">
        <f aca="false">IF(K442=1,ROW(),"")</f>
        <v/>
      </c>
      <c r="S442" s="56" t="str">
        <f aca="false">IF(D442="","",TRIM(D442))</f>
        <v>CONTAINER GATE PASS FEE- INC</v>
      </c>
    </row>
    <row r="443" customFormat="false" ht="15" hidden="false" customHeight="false" outlineLevel="0" collapsed="false">
      <c r="A443" s="50" t="s">
        <v>1550</v>
      </c>
      <c r="B443" s="55" t="n">
        <v>45952</v>
      </c>
      <c r="C443" s="50" t="n">
        <f aca="false">IF(S443="","",IFERROR(IF(INDEX('Ledger Codes'!$C$6:$C$205,MATCH(S443,'Ledger Codes'!$B$6:$B$205,0))="","",INDEX('Ledger Codes'!$C$6:$C$205,MATCH(S443,'Ledger Codes'!$B$6:$B$205,0))),""))</f>
        <v>10049</v>
      </c>
      <c r="D443" s="50" t="s">
        <v>199</v>
      </c>
      <c r="E443" s="50" t="s">
        <v>1551</v>
      </c>
      <c r="F443" s="50" t="s">
        <v>1552</v>
      </c>
      <c r="G443" s="52" t="n">
        <v>0</v>
      </c>
      <c r="H443" s="52" t="n">
        <v>120</v>
      </c>
      <c r="I443" s="52" t="n">
        <f aca="false">IF(AND(G443="",H443=""),"",N(G443)-N(H443))</f>
        <v>-120</v>
      </c>
      <c r="J443" s="52" t="n">
        <f aca="false">IF(I443="","",ABS(I443))</f>
        <v>120</v>
      </c>
      <c r="K443" s="56" t="n">
        <f aca="false">IF(S443="","",0)</f>
        <v>0</v>
      </c>
      <c r="L443" s="56" t="n">
        <f aca="false">IF(J443="","",IF(AND(J443&gt;'Revenue Testing'!$E$9,K443=0),1,0))</f>
        <v>0</v>
      </c>
      <c r="M443" s="57" t="n">
        <v>0.678061017929</v>
      </c>
      <c r="N443" s="56" t="str">
        <f aca="false">IF(OR(A443="",I443=""),"",IF(COUNTIFS($A$2:$A$4500,A443,$D$2:$D$4500,D443,$I$2:$I$4500,I443)&gt;1,"Possible duplicate",""))</f>
        <v/>
      </c>
      <c r="O443" s="56" t="n">
        <f aca="false">IF(J443="","",IF(AND(L443=0,K443=0),1,0))</f>
        <v>1</v>
      </c>
      <c r="P443" s="56" t="str">
        <f aca="false">IF(L443=1,J443+ROW()/10^7,"")</f>
        <v/>
      </c>
      <c r="Q443" s="57" t="n">
        <f aca="false">IF(O443=1,M443,"")</f>
        <v>0.678061017929</v>
      </c>
      <c r="R443" s="56" t="str">
        <f aca="false">IF(K443=1,ROW(),"")</f>
        <v/>
      </c>
      <c r="S443" s="56" t="str">
        <f aca="false">IF(D443="","",TRIM(D443))</f>
        <v>CONTAINER GATE PASS FEE- INC</v>
      </c>
    </row>
    <row r="444" customFormat="false" ht="15" hidden="false" customHeight="false" outlineLevel="0" collapsed="false">
      <c r="A444" s="50" t="s">
        <v>1553</v>
      </c>
      <c r="B444" s="55" t="n">
        <v>45952</v>
      </c>
      <c r="C444" s="50" t="n">
        <f aca="false">IF(S444="","",IFERROR(IF(INDEX('Ledger Codes'!$C$6:$C$205,MATCH(S444,'Ledger Codes'!$B$6:$B$205,0))="","",INDEX('Ledger Codes'!$C$6:$C$205,MATCH(S444,'Ledger Codes'!$B$6:$B$205,0))),""))</f>
        <v>10049</v>
      </c>
      <c r="D444" s="50" t="s">
        <v>199</v>
      </c>
      <c r="E444" s="50" t="s">
        <v>1554</v>
      </c>
      <c r="F444" s="50" t="s">
        <v>1555</v>
      </c>
      <c r="G444" s="52" t="n">
        <v>0</v>
      </c>
      <c r="H444" s="52" t="n">
        <v>120</v>
      </c>
      <c r="I444" s="52" t="n">
        <f aca="false">IF(AND(G444="",H444=""),"",N(G444)-N(H444))</f>
        <v>-120</v>
      </c>
      <c r="J444" s="52" t="n">
        <f aca="false">IF(I444="","",ABS(I444))</f>
        <v>120</v>
      </c>
      <c r="K444" s="56" t="n">
        <f aca="false">IF(S444="","",0)</f>
        <v>0</v>
      </c>
      <c r="L444" s="56" t="n">
        <f aca="false">IF(J444="","",IF(AND(J444&gt;'Revenue Testing'!$E$9,K444=0),1,0))</f>
        <v>0</v>
      </c>
      <c r="M444" s="57" t="n">
        <v>0.438583937084</v>
      </c>
      <c r="N444" s="56" t="str">
        <f aca="false">IF(OR(A444="",I444=""),"",IF(COUNTIFS($A$2:$A$4500,A444,$D$2:$D$4500,D444,$I$2:$I$4500,I444)&gt;1,"Possible duplicate",""))</f>
        <v/>
      </c>
      <c r="O444" s="56" t="n">
        <f aca="false">IF(J444="","",IF(AND(L444=0,K444=0),1,0))</f>
        <v>1</v>
      </c>
      <c r="P444" s="56" t="str">
        <f aca="false">IF(L444=1,J444+ROW()/10^7,"")</f>
        <v/>
      </c>
      <c r="Q444" s="57" t="n">
        <f aca="false">IF(O444=1,M444,"")</f>
        <v>0.438583937084</v>
      </c>
      <c r="R444" s="56" t="str">
        <f aca="false">IF(K444=1,ROW(),"")</f>
        <v/>
      </c>
      <c r="S444" s="56" t="str">
        <f aca="false">IF(D444="","",TRIM(D444))</f>
        <v>CONTAINER GATE PASS FEE- INC</v>
      </c>
    </row>
    <row r="445" customFormat="false" ht="15" hidden="false" customHeight="false" outlineLevel="0" collapsed="false">
      <c r="A445" s="50" t="s">
        <v>1556</v>
      </c>
      <c r="B445" s="55" t="n">
        <v>45952</v>
      </c>
      <c r="C445" s="50" t="n">
        <f aca="false">IF(S445="","",IFERROR(IF(INDEX('Ledger Codes'!$C$6:$C$205,MATCH(S445,'Ledger Codes'!$B$6:$B$205,0))="","",INDEX('Ledger Codes'!$C$6:$C$205,MATCH(S445,'Ledger Codes'!$B$6:$B$205,0))),""))</f>
        <v>10049</v>
      </c>
      <c r="D445" s="50" t="s">
        <v>199</v>
      </c>
      <c r="E445" s="50" t="s">
        <v>1557</v>
      </c>
      <c r="F445" s="50" t="s">
        <v>1558</v>
      </c>
      <c r="G445" s="52" t="n">
        <v>0</v>
      </c>
      <c r="H445" s="52" t="n">
        <v>120</v>
      </c>
      <c r="I445" s="52" t="n">
        <f aca="false">IF(AND(G445="",H445=""),"",N(G445)-N(H445))</f>
        <v>-120</v>
      </c>
      <c r="J445" s="52" t="n">
        <f aca="false">IF(I445="","",ABS(I445))</f>
        <v>120</v>
      </c>
      <c r="K445" s="56" t="n">
        <f aca="false">IF(S445="","",0)</f>
        <v>0</v>
      </c>
      <c r="L445" s="56" t="n">
        <f aca="false">IF(J445="","",IF(AND(J445&gt;'Revenue Testing'!$E$9,K445=0),1,0))</f>
        <v>0</v>
      </c>
      <c r="M445" s="57" t="n">
        <v>0.090890016913</v>
      </c>
      <c r="N445" s="56" t="str">
        <f aca="false">IF(OR(A445="",I445=""),"",IF(COUNTIFS($A$2:$A$4500,A445,$D$2:$D$4500,D445,$I$2:$I$4500,I445)&gt;1,"Possible duplicate",""))</f>
        <v/>
      </c>
      <c r="O445" s="56" t="n">
        <f aca="false">IF(J445="","",IF(AND(L445=0,K445=0),1,0))</f>
        <v>1</v>
      </c>
      <c r="P445" s="56" t="str">
        <f aca="false">IF(L445=1,J445+ROW()/10^7,"")</f>
        <v/>
      </c>
      <c r="Q445" s="57" t="n">
        <f aca="false">IF(O445=1,M445,"")</f>
        <v>0.090890016913</v>
      </c>
      <c r="R445" s="56" t="str">
        <f aca="false">IF(K445=1,ROW(),"")</f>
        <v/>
      </c>
      <c r="S445" s="56" t="str">
        <f aca="false">IF(D445="","",TRIM(D445))</f>
        <v>CONTAINER GATE PASS FEE- INC</v>
      </c>
    </row>
    <row r="446" customFormat="false" ht="15" hidden="false" customHeight="false" outlineLevel="0" collapsed="false">
      <c r="A446" s="50" t="s">
        <v>1559</v>
      </c>
      <c r="B446" s="55" t="n">
        <v>45952</v>
      </c>
      <c r="C446" s="50" t="n">
        <f aca="false">IF(S446="","",IFERROR(IF(INDEX('Ledger Codes'!$C$6:$C$205,MATCH(S446,'Ledger Codes'!$B$6:$B$205,0))="","",INDEX('Ledger Codes'!$C$6:$C$205,MATCH(S446,'Ledger Codes'!$B$6:$B$205,0))),""))</f>
        <v>10049</v>
      </c>
      <c r="D446" s="50" t="s">
        <v>199</v>
      </c>
      <c r="E446" s="50" t="s">
        <v>1560</v>
      </c>
      <c r="F446" s="50" t="s">
        <v>1561</v>
      </c>
      <c r="G446" s="52" t="n">
        <v>0</v>
      </c>
      <c r="H446" s="52" t="n">
        <v>120</v>
      </c>
      <c r="I446" s="52" t="n">
        <f aca="false">IF(AND(G446="",H446=""),"",N(G446)-N(H446))</f>
        <v>-120</v>
      </c>
      <c r="J446" s="52" t="n">
        <f aca="false">IF(I446="","",ABS(I446))</f>
        <v>120</v>
      </c>
      <c r="K446" s="56" t="n">
        <f aca="false">IF(S446="","",0)</f>
        <v>0</v>
      </c>
      <c r="L446" s="56" t="n">
        <f aca="false">IF(J446="","",IF(AND(J446&gt;'Revenue Testing'!$E$9,K446=0),1,0))</f>
        <v>0</v>
      </c>
      <c r="M446" s="57" t="n">
        <v>0.93264081673</v>
      </c>
      <c r="N446" s="56" t="str">
        <f aca="false">IF(OR(A446="",I446=""),"",IF(COUNTIFS($A$2:$A$4500,A446,$D$2:$D$4500,D446,$I$2:$I$4500,I446)&gt;1,"Possible duplicate",""))</f>
        <v/>
      </c>
      <c r="O446" s="56" t="n">
        <f aca="false">IF(J446="","",IF(AND(L446=0,K446=0),1,0))</f>
        <v>1</v>
      </c>
      <c r="P446" s="56" t="str">
        <f aca="false">IF(L446=1,J446+ROW()/10^7,"")</f>
        <v/>
      </c>
      <c r="Q446" s="57" t="n">
        <f aca="false">IF(O446=1,M446,"")</f>
        <v>0.93264081673</v>
      </c>
      <c r="R446" s="56" t="str">
        <f aca="false">IF(K446=1,ROW(),"")</f>
        <v/>
      </c>
      <c r="S446" s="56" t="str">
        <f aca="false">IF(D446="","",TRIM(D446))</f>
        <v>CONTAINER GATE PASS FEE- INC</v>
      </c>
    </row>
    <row r="447" customFormat="false" ht="15" hidden="false" customHeight="false" outlineLevel="0" collapsed="false">
      <c r="A447" s="50" t="s">
        <v>1562</v>
      </c>
      <c r="B447" s="55" t="n">
        <v>45952</v>
      </c>
      <c r="C447" s="50" t="n">
        <f aca="false">IF(S447="","",IFERROR(IF(INDEX('Ledger Codes'!$C$6:$C$205,MATCH(S447,'Ledger Codes'!$B$6:$B$205,0))="","",INDEX('Ledger Codes'!$C$6:$C$205,MATCH(S447,'Ledger Codes'!$B$6:$B$205,0))),""))</f>
        <v>10049</v>
      </c>
      <c r="D447" s="50" t="s">
        <v>199</v>
      </c>
      <c r="E447" s="50" t="s">
        <v>1563</v>
      </c>
      <c r="F447" s="50" t="s">
        <v>1564</v>
      </c>
      <c r="G447" s="52" t="n">
        <v>0</v>
      </c>
      <c r="H447" s="52" t="n">
        <v>120</v>
      </c>
      <c r="I447" s="52" t="n">
        <f aca="false">IF(AND(G447="",H447=""),"",N(G447)-N(H447))</f>
        <v>-120</v>
      </c>
      <c r="J447" s="52" t="n">
        <f aca="false">IF(I447="","",ABS(I447))</f>
        <v>120</v>
      </c>
      <c r="K447" s="56" t="n">
        <f aca="false">IF(S447="","",0)</f>
        <v>0</v>
      </c>
      <c r="L447" s="56" t="n">
        <f aca="false">IF(J447="","",IF(AND(J447&gt;'Revenue Testing'!$E$9,K447=0),1,0))</f>
        <v>0</v>
      </c>
      <c r="M447" s="57" t="n">
        <v>0.008832749677</v>
      </c>
      <c r="N447" s="56" t="str">
        <f aca="false">IF(OR(A447="",I447=""),"",IF(COUNTIFS($A$2:$A$4500,A447,$D$2:$D$4500,D447,$I$2:$I$4500,I447)&gt;1,"Possible duplicate",""))</f>
        <v/>
      </c>
      <c r="O447" s="56" t="n">
        <f aca="false">IF(J447="","",IF(AND(L447=0,K447=0),1,0))</f>
        <v>1</v>
      </c>
      <c r="P447" s="56" t="str">
        <f aca="false">IF(L447=1,J447+ROW()/10^7,"")</f>
        <v/>
      </c>
      <c r="Q447" s="57" t="n">
        <f aca="false">IF(O447=1,M447,"")</f>
        <v>0.008832749677</v>
      </c>
      <c r="R447" s="56" t="str">
        <f aca="false">IF(K447=1,ROW(),"")</f>
        <v/>
      </c>
      <c r="S447" s="56" t="str">
        <f aca="false">IF(D447="","",TRIM(D447))</f>
        <v>CONTAINER GATE PASS FEE- INC</v>
      </c>
    </row>
    <row r="448" customFormat="false" ht="15" hidden="false" customHeight="false" outlineLevel="0" collapsed="false">
      <c r="A448" s="50" t="s">
        <v>1565</v>
      </c>
      <c r="B448" s="55" t="n">
        <v>45952</v>
      </c>
      <c r="C448" s="50" t="n">
        <f aca="false">IF(S448="","",IFERROR(IF(INDEX('Ledger Codes'!$C$6:$C$205,MATCH(S448,'Ledger Codes'!$B$6:$B$205,0))="","",INDEX('Ledger Codes'!$C$6:$C$205,MATCH(S448,'Ledger Codes'!$B$6:$B$205,0))),""))</f>
        <v>10049</v>
      </c>
      <c r="D448" s="50" t="s">
        <v>199</v>
      </c>
      <c r="E448" s="50" t="s">
        <v>1566</v>
      </c>
      <c r="F448" s="50" t="s">
        <v>1567</v>
      </c>
      <c r="G448" s="52" t="n">
        <v>0</v>
      </c>
      <c r="H448" s="52" t="n">
        <v>120</v>
      </c>
      <c r="I448" s="52" t="n">
        <f aca="false">IF(AND(G448="",H448=""),"",N(G448)-N(H448))</f>
        <v>-120</v>
      </c>
      <c r="J448" s="52" t="n">
        <f aca="false">IF(I448="","",ABS(I448))</f>
        <v>120</v>
      </c>
      <c r="K448" s="56" t="n">
        <f aca="false">IF(S448="","",0)</f>
        <v>0</v>
      </c>
      <c r="L448" s="56" t="n">
        <f aca="false">IF(J448="","",IF(AND(J448&gt;'Revenue Testing'!$E$9,K448=0),1,0))</f>
        <v>0</v>
      </c>
      <c r="M448" s="57" t="n">
        <v>0.300365324811</v>
      </c>
      <c r="N448" s="56" t="str">
        <f aca="false">IF(OR(A448="",I448=""),"",IF(COUNTIFS($A$2:$A$4500,A448,$D$2:$D$4500,D448,$I$2:$I$4500,I448)&gt;1,"Possible duplicate",""))</f>
        <v/>
      </c>
      <c r="O448" s="56" t="n">
        <f aca="false">IF(J448="","",IF(AND(L448=0,K448=0),1,0))</f>
        <v>1</v>
      </c>
      <c r="P448" s="56" t="str">
        <f aca="false">IF(L448=1,J448+ROW()/10^7,"")</f>
        <v/>
      </c>
      <c r="Q448" s="57" t="n">
        <f aca="false">IF(O448=1,M448,"")</f>
        <v>0.300365324811</v>
      </c>
      <c r="R448" s="56" t="str">
        <f aca="false">IF(K448=1,ROW(),"")</f>
        <v/>
      </c>
      <c r="S448" s="56" t="str">
        <f aca="false">IF(D448="","",TRIM(D448))</f>
        <v>CONTAINER GATE PASS FEE- INC</v>
      </c>
    </row>
    <row r="449" customFormat="false" ht="15" hidden="false" customHeight="false" outlineLevel="0" collapsed="false">
      <c r="A449" s="50" t="s">
        <v>1568</v>
      </c>
      <c r="B449" s="55" t="n">
        <v>45952</v>
      </c>
      <c r="C449" s="50" t="n">
        <f aca="false">IF(S449="","",IFERROR(IF(INDEX('Ledger Codes'!$C$6:$C$205,MATCH(S449,'Ledger Codes'!$B$6:$B$205,0))="","",INDEX('Ledger Codes'!$C$6:$C$205,MATCH(S449,'Ledger Codes'!$B$6:$B$205,0))),""))</f>
        <v>10049</v>
      </c>
      <c r="D449" s="50" t="s">
        <v>199</v>
      </c>
      <c r="E449" s="50" t="s">
        <v>1569</v>
      </c>
      <c r="F449" s="50" t="s">
        <v>1570</v>
      </c>
      <c r="G449" s="52" t="n">
        <v>0</v>
      </c>
      <c r="H449" s="52" t="n">
        <v>120</v>
      </c>
      <c r="I449" s="52" t="n">
        <f aca="false">IF(AND(G449="",H449=""),"",N(G449)-N(H449))</f>
        <v>-120</v>
      </c>
      <c r="J449" s="52" t="n">
        <f aca="false">IF(I449="","",ABS(I449))</f>
        <v>120</v>
      </c>
      <c r="K449" s="56" t="n">
        <f aca="false">IF(S449="","",0)</f>
        <v>0</v>
      </c>
      <c r="L449" s="56" t="n">
        <f aca="false">IF(J449="","",IF(AND(J449&gt;'Revenue Testing'!$E$9,K449=0),1,0))</f>
        <v>0</v>
      </c>
      <c r="M449" s="57" t="n">
        <v>0.074824620303</v>
      </c>
      <c r="N449" s="56" t="str">
        <f aca="false">IF(OR(A449="",I449=""),"",IF(COUNTIFS($A$2:$A$4500,A449,$D$2:$D$4500,D449,$I$2:$I$4500,I449)&gt;1,"Possible duplicate",""))</f>
        <v/>
      </c>
      <c r="O449" s="56" t="n">
        <f aca="false">IF(J449="","",IF(AND(L449=0,K449=0),1,0))</f>
        <v>1</v>
      </c>
      <c r="P449" s="56" t="str">
        <f aca="false">IF(L449=1,J449+ROW()/10^7,"")</f>
        <v/>
      </c>
      <c r="Q449" s="57" t="n">
        <f aca="false">IF(O449=1,M449,"")</f>
        <v>0.074824620303</v>
      </c>
      <c r="R449" s="56" t="str">
        <f aca="false">IF(K449=1,ROW(),"")</f>
        <v/>
      </c>
      <c r="S449" s="56" t="str">
        <f aca="false">IF(D449="","",TRIM(D449))</f>
        <v>CONTAINER GATE PASS FEE- INC</v>
      </c>
    </row>
    <row r="450" customFormat="false" ht="15" hidden="false" customHeight="false" outlineLevel="0" collapsed="false">
      <c r="A450" s="50" t="s">
        <v>1571</v>
      </c>
      <c r="B450" s="55" t="n">
        <v>45952</v>
      </c>
      <c r="C450" s="50" t="n">
        <f aca="false">IF(S450="","",IFERROR(IF(INDEX('Ledger Codes'!$C$6:$C$205,MATCH(S450,'Ledger Codes'!$B$6:$B$205,0))="","",INDEX('Ledger Codes'!$C$6:$C$205,MATCH(S450,'Ledger Codes'!$B$6:$B$205,0))),""))</f>
        <v>10049</v>
      </c>
      <c r="D450" s="50" t="s">
        <v>199</v>
      </c>
      <c r="E450" s="50" t="s">
        <v>1572</v>
      </c>
      <c r="F450" s="50" t="s">
        <v>1573</v>
      </c>
      <c r="G450" s="52" t="n">
        <v>0</v>
      </c>
      <c r="H450" s="52" t="n">
        <v>600</v>
      </c>
      <c r="I450" s="52" t="n">
        <f aca="false">IF(AND(G450="",H450=""),"",N(G450)-N(H450))</f>
        <v>-600</v>
      </c>
      <c r="J450" s="52" t="n">
        <f aca="false">IF(I450="","",ABS(I450))</f>
        <v>600</v>
      </c>
      <c r="K450" s="56" t="n">
        <f aca="false">IF(S450="","",0)</f>
        <v>0</v>
      </c>
      <c r="L450" s="56" t="n">
        <f aca="false">IF(J450="","",IF(AND(J450&gt;'Revenue Testing'!$E$9,K450=0),1,0))</f>
        <v>0</v>
      </c>
      <c r="M450" s="57" t="n">
        <v>0.182283208653</v>
      </c>
      <c r="N450" s="56" t="str">
        <f aca="false">IF(OR(A450="",I450=""),"",IF(COUNTIFS($A$2:$A$4500,A450,$D$2:$D$4500,D450,$I$2:$I$4500,I450)&gt;1,"Possible duplicate",""))</f>
        <v/>
      </c>
      <c r="O450" s="56" t="n">
        <f aca="false">IF(J450="","",IF(AND(L450=0,K450=0),1,0))</f>
        <v>1</v>
      </c>
      <c r="P450" s="56" t="str">
        <f aca="false">IF(L450=1,J450+ROW()/10^7,"")</f>
        <v/>
      </c>
      <c r="Q450" s="57" t="n">
        <f aca="false">IF(O450=1,M450,"")</f>
        <v>0.182283208653</v>
      </c>
      <c r="R450" s="56" t="str">
        <f aca="false">IF(K450=1,ROW(),"")</f>
        <v/>
      </c>
      <c r="S450" s="56" t="str">
        <f aca="false">IF(D450="","",TRIM(D450))</f>
        <v>CONTAINER GATE PASS FEE- INC</v>
      </c>
    </row>
    <row r="451" customFormat="false" ht="15" hidden="false" customHeight="false" outlineLevel="0" collapsed="false">
      <c r="A451" s="50" t="s">
        <v>1574</v>
      </c>
      <c r="B451" s="55" t="n">
        <v>45952</v>
      </c>
      <c r="C451" s="50" t="n">
        <f aca="false">IF(S451="","",IFERROR(IF(INDEX('Ledger Codes'!$C$6:$C$205,MATCH(S451,'Ledger Codes'!$B$6:$B$205,0))="","",INDEX('Ledger Codes'!$C$6:$C$205,MATCH(S451,'Ledger Codes'!$B$6:$B$205,0))),""))</f>
        <v>10049</v>
      </c>
      <c r="D451" s="50" t="s">
        <v>199</v>
      </c>
      <c r="E451" s="50" t="s">
        <v>1575</v>
      </c>
      <c r="F451" s="50" t="s">
        <v>1576</v>
      </c>
      <c r="G451" s="52" t="n">
        <v>0</v>
      </c>
      <c r="H451" s="52" t="n">
        <v>120</v>
      </c>
      <c r="I451" s="52" t="n">
        <f aca="false">IF(AND(G451="",H451=""),"",N(G451)-N(H451))</f>
        <v>-120</v>
      </c>
      <c r="J451" s="52" t="n">
        <f aca="false">IF(I451="","",ABS(I451))</f>
        <v>120</v>
      </c>
      <c r="K451" s="56" t="n">
        <f aca="false">IF(S451="","",0)</f>
        <v>0</v>
      </c>
      <c r="L451" s="56" t="n">
        <f aca="false">IF(J451="","",IF(AND(J451&gt;'Revenue Testing'!$E$9,K451=0),1,0))</f>
        <v>0</v>
      </c>
      <c r="M451" s="57" t="n">
        <v>0.330680208696</v>
      </c>
      <c r="N451" s="56" t="str">
        <f aca="false">IF(OR(A451="",I451=""),"",IF(COUNTIFS($A$2:$A$4500,A451,$D$2:$D$4500,D451,$I$2:$I$4500,I451)&gt;1,"Possible duplicate",""))</f>
        <v/>
      </c>
      <c r="O451" s="56" t="n">
        <f aca="false">IF(J451="","",IF(AND(L451=0,K451=0),1,0))</f>
        <v>1</v>
      </c>
      <c r="P451" s="56" t="str">
        <f aca="false">IF(L451=1,J451+ROW()/10^7,"")</f>
        <v/>
      </c>
      <c r="Q451" s="57" t="n">
        <f aca="false">IF(O451=1,M451,"")</f>
        <v>0.330680208696</v>
      </c>
      <c r="R451" s="56" t="str">
        <f aca="false">IF(K451=1,ROW(),"")</f>
        <v/>
      </c>
      <c r="S451" s="56" t="str">
        <f aca="false">IF(D451="","",TRIM(D451))</f>
        <v>CONTAINER GATE PASS FEE- INC</v>
      </c>
    </row>
    <row r="452" customFormat="false" ht="15" hidden="false" customHeight="false" outlineLevel="0" collapsed="false">
      <c r="A452" s="50" t="s">
        <v>1577</v>
      </c>
      <c r="B452" s="55" t="n">
        <v>45952</v>
      </c>
      <c r="C452" s="50" t="n">
        <f aca="false">IF(S452="","",IFERROR(IF(INDEX('Ledger Codes'!$C$6:$C$205,MATCH(S452,'Ledger Codes'!$B$6:$B$205,0))="","",INDEX('Ledger Codes'!$C$6:$C$205,MATCH(S452,'Ledger Codes'!$B$6:$B$205,0))),""))</f>
        <v>10049</v>
      </c>
      <c r="D452" s="50" t="s">
        <v>199</v>
      </c>
      <c r="E452" s="50" t="s">
        <v>1578</v>
      </c>
      <c r="F452" s="50" t="s">
        <v>1579</v>
      </c>
      <c r="G452" s="52" t="n">
        <v>0</v>
      </c>
      <c r="H452" s="52" t="n">
        <v>120</v>
      </c>
      <c r="I452" s="52" t="n">
        <f aca="false">IF(AND(G452="",H452=""),"",N(G452)-N(H452))</f>
        <v>-120</v>
      </c>
      <c r="J452" s="52" t="n">
        <f aca="false">IF(I452="","",ABS(I452))</f>
        <v>120</v>
      </c>
      <c r="K452" s="56" t="n">
        <f aca="false">IF(S452="","",0)</f>
        <v>0</v>
      </c>
      <c r="L452" s="56" t="n">
        <f aca="false">IF(J452="","",IF(AND(J452&gt;'Revenue Testing'!$E$9,K452=0),1,0))</f>
        <v>0</v>
      </c>
      <c r="M452" s="57" t="n">
        <v>0.740977259637</v>
      </c>
      <c r="N452" s="56" t="str">
        <f aca="false">IF(OR(A452="",I452=""),"",IF(COUNTIFS($A$2:$A$4500,A452,$D$2:$D$4500,D452,$I$2:$I$4500,I452)&gt;1,"Possible duplicate",""))</f>
        <v/>
      </c>
      <c r="O452" s="56" t="n">
        <f aca="false">IF(J452="","",IF(AND(L452=0,K452=0),1,0))</f>
        <v>1</v>
      </c>
      <c r="P452" s="56" t="str">
        <f aca="false">IF(L452=1,J452+ROW()/10^7,"")</f>
        <v/>
      </c>
      <c r="Q452" s="57" t="n">
        <f aca="false">IF(O452=1,M452,"")</f>
        <v>0.740977259637</v>
      </c>
      <c r="R452" s="56" t="str">
        <f aca="false">IF(K452=1,ROW(),"")</f>
        <v/>
      </c>
      <c r="S452" s="56" t="str">
        <f aca="false">IF(D452="","",TRIM(D452))</f>
        <v>CONTAINER GATE PASS FEE- INC</v>
      </c>
    </row>
    <row r="453" customFormat="false" ht="15" hidden="false" customHeight="false" outlineLevel="0" collapsed="false">
      <c r="A453" s="50" t="s">
        <v>1580</v>
      </c>
      <c r="B453" s="55" t="n">
        <v>45952</v>
      </c>
      <c r="C453" s="50" t="n">
        <f aca="false">IF(S453="","",IFERROR(IF(INDEX('Ledger Codes'!$C$6:$C$205,MATCH(S453,'Ledger Codes'!$B$6:$B$205,0))="","",INDEX('Ledger Codes'!$C$6:$C$205,MATCH(S453,'Ledger Codes'!$B$6:$B$205,0))),""))</f>
        <v>10049</v>
      </c>
      <c r="D453" s="50" t="s">
        <v>199</v>
      </c>
      <c r="E453" s="50" t="s">
        <v>1581</v>
      </c>
      <c r="F453" s="50" t="s">
        <v>1582</v>
      </c>
      <c r="G453" s="52" t="n">
        <v>0</v>
      </c>
      <c r="H453" s="52" t="n">
        <v>120</v>
      </c>
      <c r="I453" s="52" t="n">
        <f aca="false">IF(AND(G453="",H453=""),"",N(G453)-N(H453))</f>
        <v>-120</v>
      </c>
      <c r="J453" s="52" t="n">
        <f aca="false">IF(I453="","",ABS(I453))</f>
        <v>120</v>
      </c>
      <c r="K453" s="56" t="n">
        <f aca="false">IF(S453="","",0)</f>
        <v>0</v>
      </c>
      <c r="L453" s="56" t="n">
        <f aca="false">IF(J453="","",IF(AND(J453&gt;'Revenue Testing'!$E$9,K453=0),1,0))</f>
        <v>0</v>
      </c>
      <c r="M453" s="57" t="n">
        <v>0.203370560909</v>
      </c>
      <c r="N453" s="56" t="str">
        <f aca="false">IF(OR(A453="",I453=""),"",IF(COUNTIFS($A$2:$A$4500,A453,$D$2:$D$4500,D453,$I$2:$I$4500,I453)&gt;1,"Possible duplicate",""))</f>
        <v/>
      </c>
      <c r="O453" s="56" t="n">
        <f aca="false">IF(J453="","",IF(AND(L453=0,K453=0),1,0))</f>
        <v>1</v>
      </c>
      <c r="P453" s="56" t="str">
        <f aca="false">IF(L453=1,J453+ROW()/10^7,"")</f>
        <v/>
      </c>
      <c r="Q453" s="57" t="n">
        <f aca="false">IF(O453=1,M453,"")</f>
        <v>0.203370560909</v>
      </c>
      <c r="R453" s="56" t="str">
        <f aca="false">IF(K453=1,ROW(),"")</f>
        <v/>
      </c>
      <c r="S453" s="56" t="str">
        <f aca="false">IF(D453="","",TRIM(D453))</f>
        <v>CONTAINER GATE PASS FEE- INC</v>
      </c>
    </row>
    <row r="454" customFormat="false" ht="15" hidden="false" customHeight="false" outlineLevel="0" collapsed="false">
      <c r="A454" s="50" t="s">
        <v>1583</v>
      </c>
      <c r="B454" s="55" t="n">
        <v>45952</v>
      </c>
      <c r="C454" s="50" t="n">
        <f aca="false">IF(S454="","",IFERROR(IF(INDEX('Ledger Codes'!$C$6:$C$205,MATCH(S454,'Ledger Codes'!$B$6:$B$205,0))="","",INDEX('Ledger Codes'!$C$6:$C$205,MATCH(S454,'Ledger Codes'!$B$6:$B$205,0))),""))</f>
        <v>10049</v>
      </c>
      <c r="D454" s="50" t="s">
        <v>199</v>
      </c>
      <c r="E454" s="50" t="s">
        <v>1584</v>
      </c>
      <c r="F454" s="50" t="s">
        <v>1585</v>
      </c>
      <c r="G454" s="52" t="n">
        <v>0</v>
      </c>
      <c r="H454" s="52" t="n">
        <v>120</v>
      </c>
      <c r="I454" s="52" t="n">
        <f aca="false">IF(AND(G454="",H454=""),"",N(G454)-N(H454))</f>
        <v>-120</v>
      </c>
      <c r="J454" s="52" t="n">
        <f aca="false">IF(I454="","",ABS(I454))</f>
        <v>120</v>
      </c>
      <c r="K454" s="56" t="n">
        <f aca="false">IF(S454="","",0)</f>
        <v>0</v>
      </c>
      <c r="L454" s="56" t="n">
        <f aca="false">IF(J454="","",IF(AND(J454&gt;'Revenue Testing'!$E$9,K454=0),1,0))</f>
        <v>0</v>
      </c>
      <c r="M454" s="57" t="n">
        <v>0.743927536138</v>
      </c>
      <c r="N454" s="56" t="str">
        <f aca="false">IF(OR(A454="",I454=""),"",IF(COUNTIFS($A$2:$A$4500,A454,$D$2:$D$4500,D454,$I$2:$I$4500,I454)&gt;1,"Possible duplicate",""))</f>
        <v/>
      </c>
      <c r="O454" s="56" t="n">
        <f aca="false">IF(J454="","",IF(AND(L454=0,K454=0),1,0))</f>
        <v>1</v>
      </c>
      <c r="P454" s="56" t="str">
        <f aca="false">IF(L454=1,J454+ROW()/10^7,"")</f>
        <v/>
      </c>
      <c r="Q454" s="57" t="n">
        <f aca="false">IF(O454=1,M454,"")</f>
        <v>0.743927536138</v>
      </c>
      <c r="R454" s="56" t="str">
        <f aca="false">IF(K454=1,ROW(),"")</f>
        <v/>
      </c>
      <c r="S454" s="56" t="str">
        <f aca="false">IF(D454="","",TRIM(D454))</f>
        <v>CONTAINER GATE PASS FEE- INC</v>
      </c>
    </row>
    <row r="455" customFormat="false" ht="15" hidden="false" customHeight="false" outlineLevel="0" collapsed="false">
      <c r="A455" s="50" t="s">
        <v>1586</v>
      </c>
      <c r="B455" s="55" t="n">
        <v>45952</v>
      </c>
      <c r="C455" s="50" t="n">
        <f aca="false">IF(S455="","",IFERROR(IF(INDEX('Ledger Codes'!$C$6:$C$205,MATCH(S455,'Ledger Codes'!$B$6:$B$205,0))="","",INDEX('Ledger Codes'!$C$6:$C$205,MATCH(S455,'Ledger Codes'!$B$6:$B$205,0))),""))</f>
        <v>10049</v>
      </c>
      <c r="D455" s="50" t="s">
        <v>199</v>
      </c>
      <c r="E455" s="50" t="s">
        <v>1587</v>
      </c>
      <c r="F455" s="50" t="s">
        <v>1588</v>
      </c>
      <c r="G455" s="52" t="n">
        <v>0</v>
      </c>
      <c r="H455" s="52" t="n">
        <v>120</v>
      </c>
      <c r="I455" s="52" t="n">
        <f aca="false">IF(AND(G455="",H455=""),"",N(G455)-N(H455))</f>
        <v>-120</v>
      </c>
      <c r="J455" s="52" t="n">
        <f aca="false">IF(I455="","",ABS(I455))</f>
        <v>120</v>
      </c>
      <c r="K455" s="56" t="n">
        <f aca="false">IF(S455="","",0)</f>
        <v>0</v>
      </c>
      <c r="L455" s="56" t="n">
        <f aca="false">IF(J455="","",IF(AND(J455&gt;'Revenue Testing'!$E$9,K455=0),1,0))</f>
        <v>0</v>
      </c>
      <c r="M455" s="57" t="n">
        <v>0.364362951999</v>
      </c>
      <c r="N455" s="56" t="str">
        <f aca="false">IF(OR(A455="",I455=""),"",IF(COUNTIFS($A$2:$A$4500,A455,$D$2:$D$4500,D455,$I$2:$I$4500,I455)&gt;1,"Possible duplicate",""))</f>
        <v/>
      </c>
      <c r="O455" s="56" t="n">
        <f aca="false">IF(J455="","",IF(AND(L455=0,K455=0),1,0))</f>
        <v>1</v>
      </c>
      <c r="P455" s="56" t="str">
        <f aca="false">IF(L455=1,J455+ROW()/10^7,"")</f>
        <v/>
      </c>
      <c r="Q455" s="57" t="n">
        <f aca="false">IF(O455=1,M455,"")</f>
        <v>0.364362951999</v>
      </c>
      <c r="R455" s="56" t="str">
        <f aca="false">IF(K455=1,ROW(),"")</f>
        <v/>
      </c>
      <c r="S455" s="56" t="str">
        <f aca="false">IF(D455="","",TRIM(D455))</f>
        <v>CONTAINER GATE PASS FEE- INC</v>
      </c>
    </row>
    <row r="456" customFormat="false" ht="15" hidden="false" customHeight="false" outlineLevel="0" collapsed="false">
      <c r="A456" s="50" t="s">
        <v>1589</v>
      </c>
      <c r="B456" s="55" t="n">
        <v>45952</v>
      </c>
      <c r="C456" s="50" t="n">
        <f aca="false">IF(S456="","",IFERROR(IF(INDEX('Ledger Codes'!$C$6:$C$205,MATCH(S456,'Ledger Codes'!$B$6:$B$205,0))="","",INDEX('Ledger Codes'!$C$6:$C$205,MATCH(S456,'Ledger Codes'!$B$6:$B$205,0))),""))</f>
        <v>10049</v>
      </c>
      <c r="D456" s="50" t="s">
        <v>199</v>
      </c>
      <c r="E456" s="50" t="s">
        <v>1590</v>
      </c>
      <c r="F456" s="50" t="s">
        <v>1591</v>
      </c>
      <c r="G456" s="52" t="n">
        <v>0</v>
      </c>
      <c r="H456" s="52" t="n">
        <v>240</v>
      </c>
      <c r="I456" s="52" t="n">
        <f aca="false">IF(AND(G456="",H456=""),"",N(G456)-N(H456))</f>
        <v>-240</v>
      </c>
      <c r="J456" s="52" t="n">
        <f aca="false">IF(I456="","",ABS(I456))</f>
        <v>240</v>
      </c>
      <c r="K456" s="56" t="n">
        <f aca="false">IF(S456="","",0)</f>
        <v>0</v>
      </c>
      <c r="L456" s="56" t="n">
        <f aca="false">IF(J456="","",IF(AND(J456&gt;'Revenue Testing'!$E$9,K456=0),1,0))</f>
        <v>0</v>
      </c>
      <c r="M456" s="57" t="n">
        <v>0.425952324808</v>
      </c>
      <c r="N456" s="56" t="str">
        <f aca="false">IF(OR(A456="",I456=""),"",IF(COUNTIFS($A$2:$A$4500,A456,$D$2:$D$4500,D456,$I$2:$I$4500,I456)&gt;1,"Possible duplicate",""))</f>
        <v/>
      </c>
      <c r="O456" s="56" t="n">
        <f aca="false">IF(J456="","",IF(AND(L456=0,K456=0),1,0))</f>
        <v>1</v>
      </c>
      <c r="P456" s="56" t="str">
        <f aca="false">IF(L456=1,J456+ROW()/10^7,"")</f>
        <v/>
      </c>
      <c r="Q456" s="57" t="n">
        <f aca="false">IF(O456=1,M456,"")</f>
        <v>0.425952324808</v>
      </c>
      <c r="R456" s="56" t="str">
        <f aca="false">IF(K456=1,ROW(),"")</f>
        <v/>
      </c>
      <c r="S456" s="56" t="str">
        <f aca="false">IF(D456="","",TRIM(D456))</f>
        <v>CONTAINER GATE PASS FEE- INC</v>
      </c>
    </row>
    <row r="457" customFormat="false" ht="15" hidden="false" customHeight="false" outlineLevel="0" collapsed="false">
      <c r="A457" s="50" t="s">
        <v>1592</v>
      </c>
      <c r="B457" s="55" t="n">
        <v>45952</v>
      </c>
      <c r="C457" s="50" t="n">
        <f aca="false">IF(S457="","",IFERROR(IF(INDEX('Ledger Codes'!$C$6:$C$205,MATCH(S457,'Ledger Codes'!$B$6:$B$205,0))="","",INDEX('Ledger Codes'!$C$6:$C$205,MATCH(S457,'Ledger Codes'!$B$6:$B$205,0))),""))</f>
        <v>10049</v>
      </c>
      <c r="D457" s="50" t="s">
        <v>199</v>
      </c>
      <c r="E457" s="50" t="s">
        <v>1593</v>
      </c>
      <c r="F457" s="50" t="s">
        <v>1594</v>
      </c>
      <c r="G457" s="52" t="n">
        <v>0</v>
      </c>
      <c r="H457" s="52" t="n">
        <v>120</v>
      </c>
      <c r="I457" s="52" t="n">
        <f aca="false">IF(AND(G457="",H457=""),"",N(G457)-N(H457))</f>
        <v>-120</v>
      </c>
      <c r="J457" s="52" t="n">
        <f aca="false">IF(I457="","",ABS(I457))</f>
        <v>120</v>
      </c>
      <c r="K457" s="56" t="n">
        <f aca="false">IF(S457="","",0)</f>
        <v>0</v>
      </c>
      <c r="L457" s="56" t="n">
        <f aca="false">IF(J457="","",IF(AND(J457&gt;'Revenue Testing'!$E$9,K457=0),1,0))</f>
        <v>0</v>
      </c>
      <c r="M457" s="57" t="n">
        <v>0.277432969979</v>
      </c>
      <c r="N457" s="56" t="str">
        <f aca="false">IF(OR(A457="",I457=""),"",IF(COUNTIFS($A$2:$A$4500,A457,$D$2:$D$4500,D457,$I$2:$I$4500,I457)&gt;1,"Possible duplicate",""))</f>
        <v/>
      </c>
      <c r="O457" s="56" t="n">
        <f aca="false">IF(J457="","",IF(AND(L457=0,K457=0),1,0))</f>
        <v>1</v>
      </c>
      <c r="P457" s="56" t="str">
        <f aca="false">IF(L457=1,J457+ROW()/10^7,"")</f>
        <v/>
      </c>
      <c r="Q457" s="57" t="n">
        <f aca="false">IF(O457=1,M457,"")</f>
        <v>0.277432969979</v>
      </c>
      <c r="R457" s="56" t="str">
        <f aca="false">IF(K457=1,ROW(),"")</f>
        <v/>
      </c>
      <c r="S457" s="56" t="str">
        <f aca="false">IF(D457="","",TRIM(D457))</f>
        <v>CONTAINER GATE PASS FEE- INC</v>
      </c>
    </row>
    <row r="458" customFormat="false" ht="15" hidden="false" customHeight="false" outlineLevel="0" collapsed="false">
      <c r="A458" s="50" t="s">
        <v>1595</v>
      </c>
      <c r="B458" s="55" t="n">
        <v>45952</v>
      </c>
      <c r="C458" s="50" t="n">
        <f aca="false">IF(S458="","",IFERROR(IF(INDEX('Ledger Codes'!$C$6:$C$205,MATCH(S458,'Ledger Codes'!$B$6:$B$205,0))="","",INDEX('Ledger Codes'!$C$6:$C$205,MATCH(S458,'Ledger Codes'!$B$6:$B$205,0))),""))</f>
        <v>10049</v>
      </c>
      <c r="D458" s="50" t="s">
        <v>199</v>
      </c>
      <c r="E458" s="50" t="s">
        <v>1596</v>
      </c>
      <c r="F458" s="50" t="s">
        <v>521</v>
      </c>
      <c r="G458" s="52" t="n">
        <v>0</v>
      </c>
      <c r="H458" s="52" t="n">
        <v>120</v>
      </c>
      <c r="I458" s="52" t="n">
        <f aca="false">IF(AND(G458="",H458=""),"",N(G458)-N(H458))</f>
        <v>-120</v>
      </c>
      <c r="J458" s="52" t="n">
        <f aca="false">IF(I458="","",ABS(I458))</f>
        <v>120</v>
      </c>
      <c r="K458" s="56" t="n">
        <f aca="false">IF(S458="","",0)</f>
        <v>0</v>
      </c>
      <c r="L458" s="56" t="n">
        <f aca="false">IF(J458="","",IF(AND(J458&gt;'Revenue Testing'!$E$9,K458=0),1,0))</f>
        <v>0</v>
      </c>
      <c r="M458" s="57" t="n">
        <v>0.433546023395</v>
      </c>
      <c r="N458" s="56" t="str">
        <f aca="false">IF(OR(A458="",I458=""),"",IF(COUNTIFS($A$2:$A$4500,A458,$D$2:$D$4500,D458,$I$2:$I$4500,I458)&gt;1,"Possible duplicate",""))</f>
        <v/>
      </c>
      <c r="O458" s="56" t="n">
        <f aca="false">IF(J458="","",IF(AND(L458=0,K458=0),1,0))</f>
        <v>1</v>
      </c>
      <c r="P458" s="56" t="str">
        <f aca="false">IF(L458=1,J458+ROW()/10^7,"")</f>
        <v/>
      </c>
      <c r="Q458" s="57" t="n">
        <f aca="false">IF(O458=1,M458,"")</f>
        <v>0.433546023395</v>
      </c>
      <c r="R458" s="56" t="str">
        <f aca="false">IF(K458=1,ROW(),"")</f>
        <v/>
      </c>
      <c r="S458" s="56" t="str">
        <f aca="false">IF(D458="","",TRIM(D458))</f>
        <v>CONTAINER GATE PASS FEE- INC</v>
      </c>
    </row>
    <row r="459" customFormat="false" ht="15" hidden="false" customHeight="false" outlineLevel="0" collapsed="false">
      <c r="A459" s="50" t="s">
        <v>1597</v>
      </c>
      <c r="B459" s="55" t="n">
        <v>45952</v>
      </c>
      <c r="C459" s="50" t="n">
        <f aca="false">IF(S459="","",IFERROR(IF(INDEX('Ledger Codes'!$C$6:$C$205,MATCH(S459,'Ledger Codes'!$B$6:$B$205,0))="","",INDEX('Ledger Codes'!$C$6:$C$205,MATCH(S459,'Ledger Codes'!$B$6:$B$205,0))),""))</f>
        <v>10049</v>
      </c>
      <c r="D459" s="50" t="s">
        <v>199</v>
      </c>
      <c r="E459" s="50" t="s">
        <v>1598</v>
      </c>
      <c r="F459" s="50" t="s">
        <v>1599</v>
      </c>
      <c r="G459" s="52" t="n">
        <v>0</v>
      </c>
      <c r="H459" s="52" t="n">
        <v>120</v>
      </c>
      <c r="I459" s="52" t="n">
        <f aca="false">IF(AND(G459="",H459=""),"",N(G459)-N(H459))</f>
        <v>-120</v>
      </c>
      <c r="J459" s="52" t="n">
        <f aca="false">IF(I459="","",ABS(I459))</f>
        <v>120</v>
      </c>
      <c r="K459" s="56" t="n">
        <f aca="false">IF(S459="","",0)</f>
        <v>0</v>
      </c>
      <c r="L459" s="56" t="n">
        <f aca="false">IF(J459="","",IF(AND(J459&gt;'Revenue Testing'!$E$9,K459=0),1,0))</f>
        <v>0</v>
      </c>
      <c r="M459" s="57" t="n">
        <v>0.536429673476</v>
      </c>
      <c r="N459" s="56" t="str">
        <f aca="false">IF(OR(A459="",I459=""),"",IF(COUNTIFS($A$2:$A$4500,A459,$D$2:$D$4500,D459,$I$2:$I$4500,I459)&gt;1,"Possible duplicate",""))</f>
        <v/>
      </c>
      <c r="O459" s="56" t="n">
        <f aca="false">IF(J459="","",IF(AND(L459=0,K459=0),1,0))</f>
        <v>1</v>
      </c>
      <c r="P459" s="56" t="str">
        <f aca="false">IF(L459=1,J459+ROW()/10^7,"")</f>
        <v/>
      </c>
      <c r="Q459" s="57" t="n">
        <f aca="false">IF(O459=1,M459,"")</f>
        <v>0.536429673476</v>
      </c>
      <c r="R459" s="56" t="str">
        <f aca="false">IF(K459=1,ROW(),"")</f>
        <v/>
      </c>
      <c r="S459" s="56" t="str">
        <f aca="false">IF(D459="","",TRIM(D459))</f>
        <v>CONTAINER GATE PASS FEE- INC</v>
      </c>
    </row>
    <row r="460" customFormat="false" ht="15" hidden="false" customHeight="false" outlineLevel="0" collapsed="false">
      <c r="A460" s="50" t="s">
        <v>1600</v>
      </c>
      <c r="B460" s="55" t="n">
        <v>45952</v>
      </c>
      <c r="C460" s="50" t="n">
        <f aca="false">IF(S460="","",IFERROR(IF(INDEX('Ledger Codes'!$C$6:$C$205,MATCH(S460,'Ledger Codes'!$B$6:$B$205,0))="","",INDEX('Ledger Codes'!$C$6:$C$205,MATCH(S460,'Ledger Codes'!$B$6:$B$205,0))),""))</f>
        <v>10049</v>
      </c>
      <c r="D460" s="50" t="s">
        <v>199</v>
      </c>
      <c r="E460" s="50" t="s">
        <v>1601</v>
      </c>
      <c r="F460" s="50" t="s">
        <v>1602</v>
      </c>
      <c r="G460" s="52" t="n">
        <v>0</v>
      </c>
      <c r="H460" s="52" t="n">
        <v>120</v>
      </c>
      <c r="I460" s="52" t="n">
        <f aca="false">IF(AND(G460="",H460=""),"",N(G460)-N(H460))</f>
        <v>-120</v>
      </c>
      <c r="J460" s="52" t="n">
        <f aca="false">IF(I460="","",ABS(I460))</f>
        <v>120</v>
      </c>
      <c r="K460" s="56" t="n">
        <f aca="false">IF(S460="","",0)</f>
        <v>0</v>
      </c>
      <c r="L460" s="56" t="n">
        <f aca="false">IF(J460="","",IF(AND(J460&gt;'Revenue Testing'!$E$9,K460=0),1,0))</f>
        <v>0</v>
      </c>
      <c r="M460" s="57" t="n">
        <v>0.703258640056</v>
      </c>
      <c r="N460" s="56" t="str">
        <f aca="false">IF(OR(A460="",I460=""),"",IF(COUNTIFS($A$2:$A$4500,A460,$D$2:$D$4500,D460,$I$2:$I$4500,I460)&gt;1,"Possible duplicate",""))</f>
        <v/>
      </c>
      <c r="O460" s="56" t="n">
        <f aca="false">IF(J460="","",IF(AND(L460=0,K460=0),1,0))</f>
        <v>1</v>
      </c>
      <c r="P460" s="56" t="str">
        <f aca="false">IF(L460=1,J460+ROW()/10^7,"")</f>
        <v/>
      </c>
      <c r="Q460" s="57" t="n">
        <f aca="false">IF(O460=1,M460,"")</f>
        <v>0.703258640056</v>
      </c>
      <c r="R460" s="56" t="str">
        <f aca="false">IF(K460=1,ROW(),"")</f>
        <v/>
      </c>
      <c r="S460" s="56" t="str">
        <f aca="false">IF(D460="","",TRIM(D460))</f>
        <v>CONTAINER GATE PASS FEE- INC</v>
      </c>
    </row>
    <row r="461" customFormat="false" ht="15" hidden="false" customHeight="false" outlineLevel="0" collapsed="false">
      <c r="A461" s="50" t="s">
        <v>1603</v>
      </c>
      <c r="B461" s="55" t="n">
        <v>45952</v>
      </c>
      <c r="C461" s="50" t="n">
        <f aca="false">IF(S461="","",IFERROR(IF(INDEX('Ledger Codes'!$C$6:$C$205,MATCH(S461,'Ledger Codes'!$B$6:$B$205,0))="","",INDEX('Ledger Codes'!$C$6:$C$205,MATCH(S461,'Ledger Codes'!$B$6:$B$205,0))),""))</f>
        <v>10049</v>
      </c>
      <c r="D461" s="50" t="s">
        <v>199</v>
      </c>
      <c r="E461" s="50" t="s">
        <v>1604</v>
      </c>
      <c r="F461" s="50" t="s">
        <v>1605</v>
      </c>
      <c r="G461" s="52" t="n">
        <v>0</v>
      </c>
      <c r="H461" s="52" t="n">
        <v>120</v>
      </c>
      <c r="I461" s="52" t="n">
        <f aca="false">IF(AND(G461="",H461=""),"",N(G461)-N(H461))</f>
        <v>-120</v>
      </c>
      <c r="J461" s="52" t="n">
        <f aca="false">IF(I461="","",ABS(I461))</f>
        <v>120</v>
      </c>
      <c r="K461" s="56" t="n">
        <f aca="false">IF(S461="","",0)</f>
        <v>0</v>
      </c>
      <c r="L461" s="56" t="n">
        <f aca="false">IF(J461="","",IF(AND(J461&gt;'Revenue Testing'!$E$9,K461=0),1,0))</f>
        <v>0</v>
      </c>
      <c r="M461" s="57" t="n">
        <v>0.997061915065</v>
      </c>
      <c r="N461" s="56" t="str">
        <f aca="false">IF(OR(A461="",I461=""),"",IF(COUNTIFS($A$2:$A$4500,A461,$D$2:$D$4500,D461,$I$2:$I$4500,I461)&gt;1,"Possible duplicate",""))</f>
        <v/>
      </c>
      <c r="O461" s="56" t="n">
        <f aca="false">IF(J461="","",IF(AND(L461=0,K461=0),1,0))</f>
        <v>1</v>
      </c>
      <c r="P461" s="56" t="str">
        <f aca="false">IF(L461=1,J461+ROW()/10^7,"")</f>
        <v/>
      </c>
      <c r="Q461" s="57" t="n">
        <f aca="false">IF(O461=1,M461,"")</f>
        <v>0.997061915065</v>
      </c>
      <c r="R461" s="56" t="str">
        <f aca="false">IF(K461=1,ROW(),"")</f>
        <v/>
      </c>
      <c r="S461" s="56" t="str">
        <f aca="false">IF(D461="","",TRIM(D461))</f>
        <v>CONTAINER GATE PASS FEE- INC</v>
      </c>
    </row>
    <row r="462" customFormat="false" ht="15" hidden="false" customHeight="false" outlineLevel="0" collapsed="false">
      <c r="A462" s="50" t="s">
        <v>1606</v>
      </c>
      <c r="B462" s="55" t="n">
        <v>45952</v>
      </c>
      <c r="C462" s="50" t="n">
        <f aca="false">IF(S462="","",IFERROR(IF(INDEX('Ledger Codes'!$C$6:$C$205,MATCH(S462,'Ledger Codes'!$B$6:$B$205,0))="","",INDEX('Ledger Codes'!$C$6:$C$205,MATCH(S462,'Ledger Codes'!$B$6:$B$205,0))),""))</f>
        <v>10049</v>
      </c>
      <c r="D462" s="50" t="s">
        <v>199</v>
      </c>
      <c r="E462" s="50" t="s">
        <v>1607</v>
      </c>
      <c r="F462" s="50" t="s">
        <v>1608</v>
      </c>
      <c r="G462" s="52" t="n">
        <v>0</v>
      </c>
      <c r="H462" s="52" t="n">
        <v>120</v>
      </c>
      <c r="I462" s="52" t="n">
        <f aca="false">IF(AND(G462="",H462=""),"",N(G462)-N(H462))</f>
        <v>-120</v>
      </c>
      <c r="J462" s="52" t="n">
        <f aca="false">IF(I462="","",ABS(I462))</f>
        <v>120</v>
      </c>
      <c r="K462" s="56" t="n">
        <f aca="false">IF(S462="","",0)</f>
        <v>0</v>
      </c>
      <c r="L462" s="56" t="n">
        <f aca="false">IF(J462="","",IF(AND(J462&gt;'Revenue Testing'!$E$9,K462=0),1,0))</f>
        <v>0</v>
      </c>
      <c r="M462" s="57" t="n">
        <v>0.476409139717</v>
      </c>
      <c r="N462" s="56" t="str">
        <f aca="false">IF(OR(A462="",I462=""),"",IF(COUNTIFS($A$2:$A$4500,A462,$D$2:$D$4500,D462,$I$2:$I$4500,I462)&gt;1,"Possible duplicate",""))</f>
        <v/>
      </c>
      <c r="O462" s="56" t="n">
        <f aca="false">IF(J462="","",IF(AND(L462=0,K462=0),1,0))</f>
        <v>1</v>
      </c>
      <c r="P462" s="56" t="str">
        <f aca="false">IF(L462=1,J462+ROW()/10^7,"")</f>
        <v/>
      </c>
      <c r="Q462" s="57" t="n">
        <f aca="false">IF(O462=1,M462,"")</f>
        <v>0.476409139717</v>
      </c>
      <c r="R462" s="56" t="str">
        <f aca="false">IF(K462=1,ROW(),"")</f>
        <v/>
      </c>
      <c r="S462" s="56" t="str">
        <f aca="false">IF(D462="","",TRIM(D462))</f>
        <v>CONTAINER GATE PASS FEE- INC</v>
      </c>
    </row>
    <row r="463" customFormat="false" ht="15" hidden="false" customHeight="false" outlineLevel="0" collapsed="false">
      <c r="A463" s="50" t="s">
        <v>1609</v>
      </c>
      <c r="B463" s="55" t="n">
        <v>45952</v>
      </c>
      <c r="C463" s="50" t="n">
        <f aca="false">IF(S463="","",IFERROR(IF(INDEX('Ledger Codes'!$C$6:$C$205,MATCH(S463,'Ledger Codes'!$B$6:$B$205,0))="","",INDEX('Ledger Codes'!$C$6:$C$205,MATCH(S463,'Ledger Codes'!$B$6:$B$205,0))),""))</f>
        <v>10049</v>
      </c>
      <c r="D463" s="50" t="s">
        <v>199</v>
      </c>
      <c r="E463" s="50" t="s">
        <v>1610</v>
      </c>
      <c r="F463" s="50" t="s">
        <v>1611</v>
      </c>
      <c r="G463" s="52" t="n">
        <v>0</v>
      </c>
      <c r="H463" s="52" t="n">
        <v>120</v>
      </c>
      <c r="I463" s="52" t="n">
        <f aca="false">IF(AND(G463="",H463=""),"",N(G463)-N(H463))</f>
        <v>-120</v>
      </c>
      <c r="J463" s="52" t="n">
        <f aca="false">IF(I463="","",ABS(I463))</f>
        <v>120</v>
      </c>
      <c r="K463" s="56" t="n">
        <f aca="false">IF(S463="","",0)</f>
        <v>0</v>
      </c>
      <c r="L463" s="56" t="n">
        <f aca="false">IF(J463="","",IF(AND(J463&gt;'Revenue Testing'!$E$9,K463=0),1,0))</f>
        <v>0</v>
      </c>
      <c r="M463" s="57" t="n">
        <v>0.74427011945</v>
      </c>
      <c r="N463" s="56" t="str">
        <f aca="false">IF(OR(A463="",I463=""),"",IF(COUNTIFS($A$2:$A$4500,A463,$D$2:$D$4500,D463,$I$2:$I$4500,I463)&gt;1,"Possible duplicate",""))</f>
        <v/>
      </c>
      <c r="O463" s="56" t="n">
        <f aca="false">IF(J463="","",IF(AND(L463=0,K463=0),1,0))</f>
        <v>1</v>
      </c>
      <c r="P463" s="56" t="str">
        <f aca="false">IF(L463=1,J463+ROW()/10^7,"")</f>
        <v/>
      </c>
      <c r="Q463" s="57" t="n">
        <f aca="false">IF(O463=1,M463,"")</f>
        <v>0.74427011945</v>
      </c>
      <c r="R463" s="56" t="str">
        <f aca="false">IF(K463=1,ROW(),"")</f>
        <v/>
      </c>
      <c r="S463" s="56" t="str">
        <f aca="false">IF(D463="","",TRIM(D463))</f>
        <v>CONTAINER GATE PASS FEE- INC</v>
      </c>
    </row>
    <row r="464" customFormat="false" ht="15" hidden="false" customHeight="false" outlineLevel="0" collapsed="false">
      <c r="A464" s="50" t="s">
        <v>1612</v>
      </c>
      <c r="B464" s="55" t="n">
        <v>45952</v>
      </c>
      <c r="C464" s="50" t="n">
        <f aca="false">IF(S464="","",IFERROR(IF(INDEX('Ledger Codes'!$C$6:$C$205,MATCH(S464,'Ledger Codes'!$B$6:$B$205,0))="","",INDEX('Ledger Codes'!$C$6:$C$205,MATCH(S464,'Ledger Codes'!$B$6:$B$205,0))),""))</f>
        <v>10049</v>
      </c>
      <c r="D464" s="50" t="s">
        <v>199</v>
      </c>
      <c r="E464" s="50" t="s">
        <v>1613</v>
      </c>
      <c r="F464" s="50" t="s">
        <v>1614</v>
      </c>
      <c r="G464" s="52" t="n">
        <v>0</v>
      </c>
      <c r="H464" s="52" t="n">
        <v>120</v>
      </c>
      <c r="I464" s="52" t="n">
        <f aca="false">IF(AND(G464="",H464=""),"",N(G464)-N(H464))</f>
        <v>-120</v>
      </c>
      <c r="J464" s="52" t="n">
        <f aca="false">IF(I464="","",ABS(I464))</f>
        <v>120</v>
      </c>
      <c r="K464" s="56" t="n">
        <f aca="false">IF(S464="","",0)</f>
        <v>0</v>
      </c>
      <c r="L464" s="56" t="n">
        <f aca="false">IF(J464="","",IF(AND(J464&gt;'Revenue Testing'!$E$9,K464=0),1,0))</f>
        <v>0</v>
      </c>
      <c r="M464" s="57" t="n">
        <v>0.314848370511</v>
      </c>
      <c r="N464" s="56" t="str">
        <f aca="false">IF(OR(A464="",I464=""),"",IF(COUNTIFS($A$2:$A$4500,A464,$D$2:$D$4500,D464,$I$2:$I$4500,I464)&gt;1,"Possible duplicate",""))</f>
        <v/>
      </c>
      <c r="O464" s="56" t="n">
        <f aca="false">IF(J464="","",IF(AND(L464=0,K464=0),1,0))</f>
        <v>1</v>
      </c>
      <c r="P464" s="56" t="str">
        <f aca="false">IF(L464=1,J464+ROW()/10^7,"")</f>
        <v/>
      </c>
      <c r="Q464" s="57" t="n">
        <f aca="false">IF(O464=1,M464,"")</f>
        <v>0.314848370511</v>
      </c>
      <c r="R464" s="56" t="str">
        <f aca="false">IF(K464=1,ROW(),"")</f>
        <v/>
      </c>
      <c r="S464" s="56" t="str">
        <f aca="false">IF(D464="","",TRIM(D464))</f>
        <v>CONTAINER GATE PASS FEE- INC</v>
      </c>
    </row>
    <row r="465" customFormat="false" ht="15" hidden="false" customHeight="false" outlineLevel="0" collapsed="false">
      <c r="A465" s="50" t="s">
        <v>1615</v>
      </c>
      <c r="B465" s="55" t="n">
        <v>45952</v>
      </c>
      <c r="C465" s="50" t="n">
        <f aca="false">IF(S465="","",IFERROR(IF(INDEX('Ledger Codes'!$C$6:$C$205,MATCH(S465,'Ledger Codes'!$B$6:$B$205,0))="","",INDEX('Ledger Codes'!$C$6:$C$205,MATCH(S465,'Ledger Codes'!$B$6:$B$205,0))),""))</f>
        <v>10049</v>
      </c>
      <c r="D465" s="50" t="s">
        <v>199</v>
      </c>
      <c r="E465" s="50" t="s">
        <v>1616</v>
      </c>
      <c r="F465" s="50" t="s">
        <v>1617</v>
      </c>
      <c r="G465" s="52" t="n">
        <v>0</v>
      </c>
      <c r="H465" s="52" t="n">
        <v>120</v>
      </c>
      <c r="I465" s="52" t="n">
        <f aca="false">IF(AND(G465="",H465=""),"",N(G465)-N(H465))</f>
        <v>-120</v>
      </c>
      <c r="J465" s="52" t="n">
        <f aca="false">IF(I465="","",ABS(I465))</f>
        <v>120</v>
      </c>
      <c r="K465" s="56" t="n">
        <f aca="false">IF(S465="","",0)</f>
        <v>0</v>
      </c>
      <c r="L465" s="56" t="n">
        <f aca="false">IF(J465="","",IF(AND(J465&gt;'Revenue Testing'!$E$9,K465=0),1,0))</f>
        <v>0</v>
      </c>
      <c r="M465" s="57" t="n">
        <v>0.679563400392</v>
      </c>
      <c r="N465" s="56" t="str">
        <f aca="false">IF(OR(A465="",I465=""),"",IF(COUNTIFS($A$2:$A$4500,A465,$D$2:$D$4500,D465,$I$2:$I$4500,I465)&gt;1,"Possible duplicate",""))</f>
        <v/>
      </c>
      <c r="O465" s="56" t="n">
        <f aca="false">IF(J465="","",IF(AND(L465=0,K465=0),1,0))</f>
        <v>1</v>
      </c>
      <c r="P465" s="56" t="str">
        <f aca="false">IF(L465=1,J465+ROW()/10^7,"")</f>
        <v/>
      </c>
      <c r="Q465" s="57" t="n">
        <f aca="false">IF(O465=1,M465,"")</f>
        <v>0.679563400392</v>
      </c>
      <c r="R465" s="56" t="str">
        <f aca="false">IF(K465=1,ROW(),"")</f>
        <v/>
      </c>
      <c r="S465" s="56" t="str">
        <f aca="false">IF(D465="","",TRIM(D465))</f>
        <v>CONTAINER GATE PASS FEE- INC</v>
      </c>
    </row>
    <row r="466" customFormat="false" ht="15" hidden="false" customHeight="false" outlineLevel="0" collapsed="false">
      <c r="A466" s="50" t="s">
        <v>1618</v>
      </c>
      <c r="B466" s="55" t="n">
        <v>45952</v>
      </c>
      <c r="C466" s="50" t="n">
        <f aca="false">IF(S466="","",IFERROR(IF(INDEX('Ledger Codes'!$C$6:$C$205,MATCH(S466,'Ledger Codes'!$B$6:$B$205,0))="","",INDEX('Ledger Codes'!$C$6:$C$205,MATCH(S466,'Ledger Codes'!$B$6:$B$205,0))),""))</f>
        <v>10049</v>
      </c>
      <c r="D466" s="50" t="s">
        <v>199</v>
      </c>
      <c r="E466" s="50" t="s">
        <v>1619</v>
      </c>
      <c r="F466" s="50" t="s">
        <v>1620</v>
      </c>
      <c r="G466" s="52" t="n">
        <v>0</v>
      </c>
      <c r="H466" s="52" t="n">
        <v>120</v>
      </c>
      <c r="I466" s="52" t="n">
        <f aca="false">IF(AND(G466="",H466=""),"",N(G466)-N(H466))</f>
        <v>-120</v>
      </c>
      <c r="J466" s="52" t="n">
        <f aca="false">IF(I466="","",ABS(I466))</f>
        <v>120</v>
      </c>
      <c r="K466" s="56" t="n">
        <f aca="false">IF(S466="","",0)</f>
        <v>0</v>
      </c>
      <c r="L466" s="56" t="n">
        <f aca="false">IF(J466="","",IF(AND(J466&gt;'Revenue Testing'!$E$9,K466=0),1,0))</f>
        <v>0</v>
      </c>
      <c r="M466" s="57" t="n">
        <v>0.494769369257</v>
      </c>
      <c r="N466" s="56" t="str">
        <f aca="false">IF(OR(A466="",I466=""),"",IF(COUNTIFS($A$2:$A$4500,A466,$D$2:$D$4500,D466,$I$2:$I$4500,I466)&gt;1,"Possible duplicate",""))</f>
        <v/>
      </c>
      <c r="O466" s="56" t="n">
        <f aca="false">IF(J466="","",IF(AND(L466=0,K466=0),1,0))</f>
        <v>1</v>
      </c>
      <c r="P466" s="56" t="str">
        <f aca="false">IF(L466=1,J466+ROW()/10^7,"")</f>
        <v/>
      </c>
      <c r="Q466" s="57" t="n">
        <f aca="false">IF(O466=1,M466,"")</f>
        <v>0.494769369257</v>
      </c>
      <c r="R466" s="56" t="str">
        <f aca="false">IF(K466=1,ROW(),"")</f>
        <v/>
      </c>
      <c r="S466" s="56" t="str">
        <f aca="false">IF(D466="","",TRIM(D466))</f>
        <v>CONTAINER GATE PASS FEE- INC</v>
      </c>
    </row>
    <row r="467" customFormat="false" ht="15" hidden="false" customHeight="false" outlineLevel="0" collapsed="false">
      <c r="A467" s="50" t="s">
        <v>1621</v>
      </c>
      <c r="B467" s="55" t="n">
        <v>45952</v>
      </c>
      <c r="C467" s="50" t="n">
        <f aca="false">IF(S467="","",IFERROR(IF(INDEX('Ledger Codes'!$C$6:$C$205,MATCH(S467,'Ledger Codes'!$B$6:$B$205,0))="","",INDEX('Ledger Codes'!$C$6:$C$205,MATCH(S467,'Ledger Codes'!$B$6:$B$205,0))),""))</f>
        <v>10049</v>
      </c>
      <c r="D467" s="50" t="s">
        <v>199</v>
      </c>
      <c r="E467" s="50" t="s">
        <v>1622</v>
      </c>
      <c r="F467" s="50" t="s">
        <v>1623</v>
      </c>
      <c r="G467" s="52" t="n">
        <v>0</v>
      </c>
      <c r="H467" s="52" t="n">
        <v>120</v>
      </c>
      <c r="I467" s="52" t="n">
        <f aca="false">IF(AND(G467="",H467=""),"",N(G467)-N(H467))</f>
        <v>-120</v>
      </c>
      <c r="J467" s="52" t="n">
        <f aca="false">IF(I467="","",ABS(I467))</f>
        <v>120</v>
      </c>
      <c r="K467" s="56" t="n">
        <f aca="false">IF(S467="","",0)</f>
        <v>0</v>
      </c>
      <c r="L467" s="56" t="n">
        <f aca="false">IF(J467="","",IF(AND(J467&gt;'Revenue Testing'!$E$9,K467=0),1,0))</f>
        <v>0</v>
      </c>
      <c r="M467" s="57" t="n">
        <v>0.342118221063</v>
      </c>
      <c r="N467" s="56" t="str">
        <f aca="false">IF(OR(A467="",I467=""),"",IF(COUNTIFS($A$2:$A$4500,A467,$D$2:$D$4500,D467,$I$2:$I$4500,I467)&gt;1,"Possible duplicate",""))</f>
        <v/>
      </c>
      <c r="O467" s="56" t="n">
        <f aca="false">IF(J467="","",IF(AND(L467=0,K467=0),1,0))</f>
        <v>1</v>
      </c>
      <c r="P467" s="56" t="str">
        <f aca="false">IF(L467=1,J467+ROW()/10^7,"")</f>
        <v/>
      </c>
      <c r="Q467" s="57" t="n">
        <f aca="false">IF(O467=1,M467,"")</f>
        <v>0.342118221063</v>
      </c>
      <c r="R467" s="56" t="str">
        <f aca="false">IF(K467=1,ROW(),"")</f>
        <v/>
      </c>
      <c r="S467" s="56" t="str">
        <f aca="false">IF(D467="","",TRIM(D467))</f>
        <v>CONTAINER GATE PASS FEE- INC</v>
      </c>
    </row>
    <row r="468" customFormat="false" ht="15" hidden="false" customHeight="false" outlineLevel="0" collapsed="false">
      <c r="A468" s="50" t="s">
        <v>1624</v>
      </c>
      <c r="B468" s="55" t="n">
        <v>45952</v>
      </c>
      <c r="C468" s="50" t="n">
        <f aca="false">IF(S468="","",IFERROR(IF(INDEX('Ledger Codes'!$C$6:$C$205,MATCH(S468,'Ledger Codes'!$B$6:$B$205,0))="","",INDEX('Ledger Codes'!$C$6:$C$205,MATCH(S468,'Ledger Codes'!$B$6:$B$205,0))),""))</f>
        <v>10049</v>
      </c>
      <c r="D468" s="50" t="s">
        <v>199</v>
      </c>
      <c r="E468" s="50" t="s">
        <v>1625</v>
      </c>
      <c r="F468" s="50" t="s">
        <v>1626</v>
      </c>
      <c r="G468" s="52" t="n">
        <v>0</v>
      </c>
      <c r="H468" s="52" t="n">
        <v>120</v>
      </c>
      <c r="I468" s="52" t="n">
        <f aca="false">IF(AND(G468="",H468=""),"",N(G468)-N(H468))</f>
        <v>-120</v>
      </c>
      <c r="J468" s="52" t="n">
        <f aca="false">IF(I468="","",ABS(I468))</f>
        <v>120</v>
      </c>
      <c r="K468" s="56" t="n">
        <f aca="false">IF(S468="","",0)</f>
        <v>0</v>
      </c>
      <c r="L468" s="56" t="n">
        <f aca="false">IF(J468="","",IF(AND(J468&gt;'Revenue Testing'!$E$9,K468=0),1,0))</f>
        <v>0</v>
      </c>
      <c r="M468" s="57" t="n">
        <v>0.537949726332</v>
      </c>
      <c r="N468" s="56" t="str">
        <f aca="false">IF(OR(A468="",I468=""),"",IF(COUNTIFS($A$2:$A$4500,A468,$D$2:$D$4500,D468,$I$2:$I$4500,I468)&gt;1,"Possible duplicate",""))</f>
        <v/>
      </c>
      <c r="O468" s="56" t="n">
        <f aca="false">IF(J468="","",IF(AND(L468=0,K468=0),1,0))</f>
        <v>1</v>
      </c>
      <c r="P468" s="56" t="str">
        <f aca="false">IF(L468=1,J468+ROW()/10^7,"")</f>
        <v/>
      </c>
      <c r="Q468" s="57" t="n">
        <f aca="false">IF(O468=1,M468,"")</f>
        <v>0.537949726332</v>
      </c>
      <c r="R468" s="56" t="str">
        <f aca="false">IF(K468=1,ROW(),"")</f>
        <v/>
      </c>
      <c r="S468" s="56" t="str">
        <f aca="false">IF(D468="","",TRIM(D468))</f>
        <v>CONTAINER GATE PASS FEE- INC</v>
      </c>
    </row>
    <row r="469" customFormat="false" ht="15" hidden="false" customHeight="false" outlineLevel="0" collapsed="false">
      <c r="A469" s="50" t="s">
        <v>1627</v>
      </c>
      <c r="B469" s="55" t="n">
        <v>45952</v>
      </c>
      <c r="C469" s="50" t="n">
        <f aca="false">IF(S469="","",IFERROR(IF(INDEX('Ledger Codes'!$C$6:$C$205,MATCH(S469,'Ledger Codes'!$B$6:$B$205,0))="","",INDEX('Ledger Codes'!$C$6:$C$205,MATCH(S469,'Ledger Codes'!$B$6:$B$205,0))),""))</f>
        <v>10049</v>
      </c>
      <c r="D469" s="50" t="s">
        <v>199</v>
      </c>
      <c r="E469" s="50" t="s">
        <v>1628</v>
      </c>
      <c r="F469" s="50" t="s">
        <v>1629</v>
      </c>
      <c r="G469" s="52" t="n">
        <v>0</v>
      </c>
      <c r="H469" s="52" t="n">
        <v>120</v>
      </c>
      <c r="I469" s="52" t="n">
        <f aca="false">IF(AND(G469="",H469=""),"",N(G469)-N(H469))</f>
        <v>-120</v>
      </c>
      <c r="J469" s="52" t="n">
        <f aca="false">IF(I469="","",ABS(I469))</f>
        <v>120</v>
      </c>
      <c r="K469" s="56" t="n">
        <f aca="false">IF(S469="","",0)</f>
        <v>0</v>
      </c>
      <c r="L469" s="56" t="n">
        <f aca="false">IF(J469="","",IF(AND(J469&gt;'Revenue Testing'!$E$9,K469=0),1,0))</f>
        <v>0</v>
      </c>
      <c r="M469" s="57" t="n">
        <v>0.800358162771</v>
      </c>
      <c r="N469" s="56" t="str">
        <f aca="false">IF(OR(A469="",I469=""),"",IF(COUNTIFS($A$2:$A$4500,A469,$D$2:$D$4500,D469,$I$2:$I$4500,I469)&gt;1,"Possible duplicate",""))</f>
        <v/>
      </c>
      <c r="O469" s="56" t="n">
        <f aca="false">IF(J469="","",IF(AND(L469=0,K469=0),1,0))</f>
        <v>1</v>
      </c>
      <c r="P469" s="56" t="str">
        <f aca="false">IF(L469=1,J469+ROW()/10^7,"")</f>
        <v/>
      </c>
      <c r="Q469" s="57" t="n">
        <f aca="false">IF(O469=1,M469,"")</f>
        <v>0.800358162771</v>
      </c>
      <c r="R469" s="56" t="str">
        <f aca="false">IF(K469=1,ROW(),"")</f>
        <v/>
      </c>
      <c r="S469" s="56" t="str">
        <f aca="false">IF(D469="","",TRIM(D469))</f>
        <v>CONTAINER GATE PASS FEE- INC</v>
      </c>
    </row>
    <row r="470" customFormat="false" ht="15" hidden="false" customHeight="false" outlineLevel="0" collapsed="false">
      <c r="A470" s="50" t="s">
        <v>1630</v>
      </c>
      <c r="B470" s="55" t="n">
        <v>45952</v>
      </c>
      <c r="C470" s="50" t="n">
        <f aca="false">IF(S470="","",IFERROR(IF(INDEX('Ledger Codes'!$C$6:$C$205,MATCH(S470,'Ledger Codes'!$B$6:$B$205,0))="","",INDEX('Ledger Codes'!$C$6:$C$205,MATCH(S470,'Ledger Codes'!$B$6:$B$205,0))),""))</f>
        <v>10049</v>
      </c>
      <c r="D470" s="50" t="s">
        <v>199</v>
      </c>
      <c r="E470" s="50" t="s">
        <v>1631</v>
      </c>
      <c r="F470" s="50" t="s">
        <v>1632</v>
      </c>
      <c r="G470" s="52" t="n">
        <v>0</v>
      </c>
      <c r="H470" s="52" t="n">
        <v>120</v>
      </c>
      <c r="I470" s="52" t="n">
        <f aca="false">IF(AND(G470="",H470=""),"",N(G470)-N(H470))</f>
        <v>-120</v>
      </c>
      <c r="J470" s="52" t="n">
        <f aca="false">IF(I470="","",ABS(I470))</f>
        <v>120</v>
      </c>
      <c r="K470" s="56" t="n">
        <f aca="false">IF(S470="","",0)</f>
        <v>0</v>
      </c>
      <c r="L470" s="56" t="n">
        <f aca="false">IF(J470="","",IF(AND(J470&gt;'Revenue Testing'!$E$9,K470=0),1,0))</f>
        <v>0</v>
      </c>
      <c r="M470" s="57" t="n">
        <v>0.942353983682</v>
      </c>
      <c r="N470" s="56" t="str">
        <f aca="false">IF(OR(A470="",I470=""),"",IF(COUNTIFS($A$2:$A$4500,A470,$D$2:$D$4500,D470,$I$2:$I$4500,I470)&gt;1,"Possible duplicate",""))</f>
        <v/>
      </c>
      <c r="O470" s="56" t="n">
        <f aca="false">IF(J470="","",IF(AND(L470=0,K470=0),1,0))</f>
        <v>1</v>
      </c>
      <c r="P470" s="56" t="str">
        <f aca="false">IF(L470=1,J470+ROW()/10^7,"")</f>
        <v/>
      </c>
      <c r="Q470" s="57" t="n">
        <f aca="false">IF(O470=1,M470,"")</f>
        <v>0.942353983682</v>
      </c>
      <c r="R470" s="56" t="str">
        <f aca="false">IF(K470=1,ROW(),"")</f>
        <v/>
      </c>
      <c r="S470" s="56" t="str">
        <f aca="false">IF(D470="","",TRIM(D470))</f>
        <v>CONTAINER GATE PASS FEE- INC</v>
      </c>
    </row>
    <row r="471" customFormat="false" ht="15" hidden="false" customHeight="false" outlineLevel="0" collapsed="false">
      <c r="A471" s="50" t="s">
        <v>1633</v>
      </c>
      <c r="B471" s="55" t="n">
        <v>45952</v>
      </c>
      <c r="C471" s="50" t="n">
        <f aca="false">IF(S471="","",IFERROR(IF(INDEX('Ledger Codes'!$C$6:$C$205,MATCH(S471,'Ledger Codes'!$B$6:$B$205,0))="","",INDEX('Ledger Codes'!$C$6:$C$205,MATCH(S471,'Ledger Codes'!$B$6:$B$205,0))),""))</f>
        <v>10049</v>
      </c>
      <c r="D471" s="50" t="s">
        <v>199</v>
      </c>
      <c r="E471" s="50" t="s">
        <v>1634</v>
      </c>
      <c r="F471" s="50" t="s">
        <v>1635</v>
      </c>
      <c r="G471" s="52" t="n">
        <v>0</v>
      </c>
      <c r="H471" s="52" t="n">
        <v>120</v>
      </c>
      <c r="I471" s="52" t="n">
        <f aca="false">IF(AND(G471="",H471=""),"",N(G471)-N(H471))</f>
        <v>-120</v>
      </c>
      <c r="J471" s="52" t="n">
        <f aca="false">IF(I471="","",ABS(I471))</f>
        <v>120</v>
      </c>
      <c r="K471" s="56" t="n">
        <f aca="false">IF(S471="","",0)</f>
        <v>0</v>
      </c>
      <c r="L471" s="56" t="n">
        <f aca="false">IF(J471="","",IF(AND(J471&gt;'Revenue Testing'!$E$9,K471=0),1,0))</f>
        <v>0</v>
      </c>
      <c r="M471" s="57" t="n">
        <v>0.279052514787</v>
      </c>
      <c r="N471" s="56" t="str">
        <f aca="false">IF(OR(A471="",I471=""),"",IF(COUNTIFS($A$2:$A$4500,A471,$D$2:$D$4500,D471,$I$2:$I$4500,I471)&gt;1,"Possible duplicate",""))</f>
        <v/>
      </c>
      <c r="O471" s="56" t="n">
        <f aca="false">IF(J471="","",IF(AND(L471=0,K471=0),1,0))</f>
        <v>1</v>
      </c>
      <c r="P471" s="56" t="str">
        <f aca="false">IF(L471=1,J471+ROW()/10^7,"")</f>
        <v/>
      </c>
      <c r="Q471" s="57" t="n">
        <f aca="false">IF(O471=1,M471,"")</f>
        <v>0.279052514787</v>
      </c>
      <c r="R471" s="56" t="str">
        <f aca="false">IF(K471=1,ROW(),"")</f>
        <v/>
      </c>
      <c r="S471" s="56" t="str">
        <f aca="false">IF(D471="","",TRIM(D471))</f>
        <v>CONTAINER GATE PASS FEE- INC</v>
      </c>
    </row>
    <row r="472" customFormat="false" ht="15" hidden="false" customHeight="false" outlineLevel="0" collapsed="false">
      <c r="A472" s="50" t="s">
        <v>1636</v>
      </c>
      <c r="B472" s="55" t="n">
        <v>45952</v>
      </c>
      <c r="C472" s="50" t="n">
        <f aca="false">IF(S472="","",IFERROR(IF(INDEX('Ledger Codes'!$C$6:$C$205,MATCH(S472,'Ledger Codes'!$B$6:$B$205,0))="","",INDEX('Ledger Codes'!$C$6:$C$205,MATCH(S472,'Ledger Codes'!$B$6:$B$205,0))),""))</f>
        <v>10049</v>
      </c>
      <c r="D472" s="50" t="s">
        <v>199</v>
      </c>
      <c r="E472" s="50" t="s">
        <v>1637</v>
      </c>
      <c r="F472" s="50" t="s">
        <v>1638</v>
      </c>
      <c r="G472" s="52" t="n">
        <v>0</v>
      </c>
      <c r="H472" s="52" t="n">
        <v>120</v>
      </c>
      <c r="I472" s="52" t="n">
        <f aca="false">IF(AND(G472="",H472=""),"",N(G472)-N(H472))</f>
        <v>-120</v>
      </c>
      <c r="J472" s="52" t="n">
        <f aca="false">IF(I472="","",ABS(I472))</f>
        <v>120</v>
      </c>
      <c r="K472" s="56" t="n">
        <f aca="false">IF(S472="","",0)</f>
        <v>0</v>
      </c>
      <c r="L472" s="56" t="n">
        <f aca="false">IF(J472="","",IF(AND(J472&gt;'Revenue Testing'!$E$9,K472=0),1,0))</f>
        <v>0</v>
      </c>
      <c r="M472" s="57" t="n">
        <v>0.151222707604</v>
      </c>
      <c r="N472" s="56" t="str">
        <f aca="false">IF(OR(A472="",I472=""),"",IF(COUNTIFS($A$2:$A$4500,A472,$D$2:$D$4500,D472,$I$2:$I$4500,I472)&gt;1,"Possible duplicate",""))</f>
        <v/>
      </c>
      <c r="O472" s="56" t="n">
        <f aca="false">IF(J472="","",IF(AND(L472=0,K472=0),1,0))</f>
        <v>1</v>
      </c>
      <c r="P472" s="56" t="str">
        <f aca="false">IF(L472=1,J472+ROW()/10^7,"")</f>
        <v/>
      </c>
      <c r="Q472" s="57" t="n">
        <f aca="false">IF(O472=1,M472,"")</f>
        <v>0.151222707604</v>
      </c>
      <c r="R472" s="56" t="str">
        <f aca="false">IF(K472=1,ROW(),"")</f>
        <v/>
      </c>
      <c r="S472" s="56" t="str">
        <f aca="false">IF(D472="","",TRIM(D472))</f>
        <v>CONTAINER GATE PASS FEE- INC</v>
      </c>
    </row>
    <row r="473" customFormat="false" ht="15" hidden="false" customHeight="false" outlineLevel="0" collapsed="false">
      <c r="A473" s="50" t="s">
        <v>1639</v>
      </c>
      <c r="B473" s="55" t="n">
        <v>45952</v>
      </c>
      <c r="C473" s="50" t="n">
        <f aca="false">IF(S473="","",IFERROR(IF(INDEX('Ledger Codes'!$C$6:$C$205,MATCH(S473,'Ledger Codes'!$B$6:$B$205,0))="","",INDEX('Ledger Codes'!$C$6:$C$205,MATCH(S473,'Ledger Codes'!$B$6:$B$205,0))),""))</f>
        <v>10049</v>
      </c>
      <c r="D473" s="50" t="s">
        <v>199</v>
      </c>
      <c r="E473" s="50" t="s">
        <v>1640</v>
      </c>
      <c r="F473" s="50" t="s">
        <v>1641</v>
      </c>
      <c r="G473" s="52" t="n">
        <v>0</v>
      </c>
      <c r="H473" s="52" t="n">
        <v>120</v>
      </c>
      <c r="I473" s="52" t="n">
        <f aca="false">IF(AND(G473="",H473=""),"",N(G473)-N(H473))</f>
        <v>-120</v>
      </c>
      <c r="J473" s="52" t="n">
        <f aca="false">IF(I473="","",ABS(I473))</f>
        <v>120</v>
      </c>
      <c r="K473" s="56" t="n">
        <f aca="false">IF(S473="","",0)</f>
        <v>0</v>
      </c>
      <c r="L473" s="56" t="n">
        <f aca="false">IF(J473="","",IF(AND(J473&gt;'Revenue Testing'!$E$9,K473=0),1,0))</f>
        <v>0</v>
      </c>
      <c r="M473" s="57" t="n">
        <v>0.318586094622</v>
      </c>
      <c r="N473" s="56" t="str">
        <f aca="false">IF(OR(A473="",I473=""),"",IF(COUNTIFS($A$2:$A$4500,A473,$D$2:$D$4500,D473,$I$2:$I$4500,I473)&gt;1,"Possible duplicate",""))</f>
        <v/>
      </c>
      <c r="O473" s="56" t="n">
        <f aca="false">IF(J473="","",IF(AND(L473=0,K473=0),1,0))</f>
        <v>1</v>
      </c>
      <c r="P473" s="56" t="str">
        <f aca="false">IF(L473=1,J473+ROW()/10^7,"")</f>
        <v/>
      </c>
      <c r="Q473" s="57" t="n">
        <f aca="false">IF(O473=1,M473,"")</f>
        <v>0.318586094622</v>
      </c>
      <c r="R473" s="56" t="str">
        <f aca="false">IF(K473=1,ROW(),"")</f>
        <v/>
      </c>
      <c r="S473" s="56" t="str">
        <f aca="false">IF(D473="","",TRIM(D473))</f>
        <v>CONTAINER GATE PASS FEE- INC</v>
      </c>
    </row>
    <row r="474" customFormat="false" ht="15" hidden="false" customHeight="false" outlineLevel="0" collapsed="false">
      <c r="A474" s="50" t="s">
        <v>1642</v>
      </c>
      <c r="B474" s="55" t="n">
        <v>45952</v>
      </c>
      <c r="C474" s="50" t="n">
        <f aca="false">IF(S474="","",IFERROR(IF(INDEX('Ledger Codes'!$C$6:$C$205,MATCH(S474,'Ledger Codes'!$B$6:$B$205,0))="","",INDEX('Ledger Codes'!$C$6:$C$205,MATCH(S474,'Ledger Codes'!$B$6:$B$205,0))),""))</f>
        <v>10049</v>
      </c>
      <c r="D474" s="50" t="s">
        <v>199</v>
      </c>
      <c r="E474" s="50" t="s">
        <v>1643</v>
      </c>
      <c r="F474" s="50" t="s">
        <v>1644</v>
      </c>
      <c r="G474" s="52" t="n">
        <v>0</v>
      </c>
      <c r="H474" s="52" t="n">
        <v>120</v>
      </c>
      <c r="I474" s="52" t="n">
        <f aca="false">IF(AND(G474="",H474=""),"",N(G474)-N(H474))</f>
        <v>-120</v>
      </c>
      <c r="J474" s="52" t="n">
        <f aca="false">IF(I474="","",ABS(I474))</f>
        <v>120</v>
      </c>
      <c r="K474" s="56" t="n">
        <f aca="false">IF(S474="","",0)</f>
        <v>0</v>
      </c>
      <c r="L474" s="56" t="n">
        <f aca="false">IF(J474="","",IF(AND(J474&gt;'Revenue Testing'!$E$9,K474=0),1,0))</f>
        <v>0</v>
      </c>
      <c r="M474" s="57" t="n">
        <v>0.997304477848</v>
      </c>
      <c r="N474" s="56" t="str">
        <f aca="false">IF(OR(A474="",I474=""),"",IF(COUNTIFS($A$2:$A$4500,A474,$D$2:$D$4500,D474,$I$2:$I$4500,I474)&gt;1,"Possible duplicate",""))</f>
        <v/>
      </c>
      <c r="O474" s="56" t="n">
        <f aca="false">IF(J474="","",IF(AND(L474=0,K474=0),1,0))</f>
        <v>1</v>
      </c>
      <c r="P474" s="56" t="str">
        <f aca="false">IF(L474=1,J474+ROW()/10^7,"")</f>
        <v/>
      </c>
      <c r="Q474" s="57" t="n">
        <f aca="false">IF(O474=1,M474,"")</f>
        <v>0.997304477848</v>
      </c>
      <c r="R474" s="56" t="str">
        <f aca="false">IF(K474=1,ROW(),"")</f>
        <v/>
      </c>
      <c r="S474" s="56" t="str">
        <f aca="false">IF(D474="","",TRIM(D474))</f>
        <v>CONTAINER GATE PASS FEE- INC</v>
      </c>
    </row>
    <row r="475" customFormat="false" ht="15" hidden="false" customHeight="false" outlineLevel="0" collapsed="false">
      <c r="A475" s="50" t="s">
        <v>1645</v>
      </c>
      <c r="B475" s="55" t="n">
        <v>45952</v>
      </c>
      <c r="C475" s="50" t="n">
        <f aca="false">IF(S475="","",IFERROR(IF(INDEX('Ledger Codes'!$C$6:$C$205,MATCH(S475,'Ledger Codes'!$B$6:$B$205,0))="","",INDEX('Ledger Codes'!$C$6:$C$205,MATCH(S475,'Ledger Codes'!$B$6:$B$205,0))),""))</f>
        <v>10049</v>
      </c>
      <c r="D475" s="50" t="s">
        <v>199</v>
      </c>
      <c r="E475" s="50" t="s">
        <v>1646</v>
      </c>
      <c r="F475" s="50" t="s">
        <v>1647</v>
      </c>
      <c r="G475" s="52" t="n">
        <v>0</v>
      </c>
      <c r="H475" s="52" t="n">
        <v>120</v>
      </c>
      <c r="I475" s="52" t="n">
        <f aca="false">IF(AND(G475="",H475=""),"",N(G475)-N(H475))</f>
        <v>-120</v>
      </c>
      <c r="J475" s="52" t="n">
        <f aca="false">IF(I475="","",ABS(I475))</f>
        <v>120</v>
      </c>
      <c r="K475" s="56" t="n">
        <f aca="false">IF(S475="","",0)</f>
        <v>0</v>
      </c>
      <c r="L475" s="56" t="n">
        <f aca="false">IF(J475="","",IF(AND(J475&gt;'Revenue Testing'!$E$9,K475=0),1,0))</f>
        <v>0</v>
      </c>
      <c r="M475" s="57" t="n">
        <v>0.54466539329</v>
      </c>
      <c r="N475" s="56" t="str">
        <f aca="false">IF(OR(A475="",I475=""),"",IF(COUNTIFS($A$2:$A$4500,A475,$D$2:$D$4500,D475,$I$2:$I$4500,I475)&gt;1,"Possible duplicate",""))</f>
        <v/>
      </c>
      <c r="O475" s="56" t="n">
        <f aca="false">IF(J475="","",IF(AND(L475=0,K475=0),1,0))</f>
        <v>1</v>
      </c>
      <c r="P475" s="56" t="str">
        <f aca="false">IF(L475=1,J475+ROW()/10^7,"")</f>
        <v/>
      </c>
      <c r="Q475" s="57" t="n">
        <f aca="false">IF(O475=1,M475,"")</f>
        <v>0.54466539329</v>
      </c>
      <c r="R475" s="56" t="str">
        <f aca="false">IF(K475=1,ROW(),"")</f>
        <v/>
      </c>
      <c r="S475" s="56" t="str">
        <f aca="false">IF(D475="","",TRIM(D475))</f>
        <v>CONTAINER GATE PASS FEE- INC</v>
      </c>
    </row>
    <row r="476" customFormat="false" ht="15" hidden="false" customHeight="false" outlineLevel="0" collapsed="false">
      <c r="A476" s="50" t="s">
        <v>1648</v>
      </c>
      <c r="B476" s="55" t="n">
        <v>45952</v>
      </c>
      <c r="C476" s="50" t="n">
        <f aca="false">IF(S476="","",IFERROR(IF(INDEX('Ledger Codes'!$C$6:$C$205,MATCH(S476,'Ledger Codes'!$B$6:$B$205,0))="","",INDEX('Ledger Codes'!$C$6:$C$205,MATCH(S476,'Ledger Codes'!$B$6:$B$205,0))),""))</f>
        <v>10049</v>
      </c>
      <c r="D476" s="50" t="s">
        <v>199</v>
      </c>
      <c r="E476" s="50" t="s">
        <v>1649</v>
      </c>
      <c r="F476" s="50" t="s">
        <v>1650</v>
      </c>
      <c r="G476" s="52" t="n">
        <v>0</v>
      </c>
      <c r="H476" s="52" t="n">
        <v>120</v>
      </c>
      <c r="I476" s="52" t="n">
        <f aca="false">IF(AND(G476="",H476=""),"",N(G476)-N(H476))</f>
        <v>-120</v>
      </c>
      <c r="J476" s="52" t="n">
        <f aca="false">IF(I476="","",ABS(I476))</f>
        <v>120</v>
      </c>
      <c r="K476" s="56" t="n">
        <f aca="false">IF(S476="","",0)</f>
        <v>0</v>
      </c>
      <c r="L476" s="56" t="n">
        <f aca="false">IF(J476="","",IF(AND(J476&gt;'Revenue Testing'!$E$9,K476=0),1,0))</f>
        <v>0</v>
      </c>
      <c r="M476" s="57" t="n">
        <v>0.464817844613</v>
      </c>
      <c r="N476" s="56" t="str">
        <f aca="false">IF(OR(A476="",I476=""),"",IF(COUNTIFS($A$2:$A$4500,A476,$D$2:$D$4500,D476,$I$2:$I$4500,I476)&gt;1,"Possible duplicate",""))</f>
        <v/>
      </c>
      <c r="O476" s="56" t="n">
        <f aca="false">IF(J476="","",IF(AND(L476=0,K476=0),1,0))</f>
        <v>1</v>
      </c>
      <c r="P476" s="56" t="str">
        <f aca="false">IF(L476=1,J476+ROW()/10^7,"")</f>
        <v/>
      </c>
      <c r="Q476" s="57" t="n">
        <f aca="false">IF(O476=1,M476,"")</f>
        <v>0.464817844613</v>
      </c>
      <c r="R476" s="56" t="str">
        <f aca="false">IF(K476=1,ROW(),"")</f>
        <v/>
      </c>
      <c r="S476" s="56" t="str">
        <f aca="false">IF(D476="","",TRIM(D476))</f>
        <v>CONTAINER GATE PASS FEE- INC</v>
      </c>
    </row>
    <row r="477" customFormat="false" ht="15" hidden="false" customHeight="false" outlineLevel="0" collapsed="false">
      <c r="A477" s="50" t="s">
        <v>1651</v>
      </c>
      <c r="B477" s="55" t="n">
        <v>45952</v>
      </c>
      <c r="C477" s="50" t="n">
        <f aca="false">IF(S477="","",IFERROR(IF(INDEX('Ledger Codes'!$C$6:$C$205,MATCH(S477,'Ledger Codes'!$B$6:$B$205,0))="","",INDEX('Ledger Codes'!$C$6:$C$205,MATCH(S477,'Ledger Codes'!$B$6:$B$205,0))),""))</f>
        <v>10049</v>
      </c>
      <c r="D477" s="50" t="s">
        <v>199</v>
      </c>
      <c r="E477" s="50" t="s">
        <v>1652</v>
      </c>
      <c r="F477" s="50" t="s">
        <v>1653</v>
      </c>
      <c r="G477" s="52" t="n">
        <v>0</v>
      </c>
      <c r="H477" s="52" t="n">
        <v>120</v>
      </c>
      <c r="I477" s="52" t="n">
        <f aca="false">IF(AND(G477="",H477=""),"",N(G477)-N(H477))</f>
        <v>-120</v>
      </c>
      <c r="J477" s="52" t="n">
        <f aca="false">IF(I477="","",ABS(I477))</f>
        <v>120</v>
      </c>
      <c r="K477" s="56" t="n">
        <f aca="false">IF(S477="","",0)</f>
        <v>0</v>
      </c>
      <c r="L477" s="56" t="n">
        <f aca="false">IF(J477="","",IF(AND(J477&gt;'Revenue Testing'!$E$9,K477=0),1,0))</f>
        <v>0</v>
      </c>
      <c r="M477" s="57" t="n">
        <v>0.473955099799</v>
      </c>
      <c r="N477" s="56" t="str">
        <f aca="false">IF(OR(A477="",I477=""),"",IF(COUNTIFS($A$2:$A$4500,A477,$D$2:$D$4500,D477,$I$2:$I$4500,I477)&gt;1,"Possible duplicate",""))</f>
        <v/>
      </c>
      <c r="O477" s="56" t="n">
        <f aca="false">IF(J477="","",IF(AND(L477=0,K477=0),1,0))</f>
        <v>1</v>
      </c>
      <c r="P477" s="56" t="str">
        <f aca="false">IF(L477=1,J477+ROW()/10^7,"")</f>
        <v/>
      </c>
      <c r="Q477" s="57" t="n">
        <f aca="false">IF(O477=1,M477,"")</f>
        <v>0.473955099799</v>
      </c>
      <c r="R477" s="56" t="str">
        <f aca="false">IF(K477=1,ROW(),"")</f>
        <v/>
      </c>
      <c r="S477" s="56" t="str">
        <f aca="false">IF(D477="","",TRIM(D477))</f>
        <v>CONTAINER GATE PASS FEE- INC</v>
      </c>
    </row>
    <row r="478" customFormat="false" ht="15" hidden="false" customHeight="false" outlineLevel="0" collapsed="false">
      <c r="A478" s="50" t="s">
        <v>1654</v>
      </c>
      <c r="B478" s="55" t="n">
        <v>45952</v>
      </c>
      <c r="C478" s="50" t="n">
        <f aca="false">IF(S478="","",IFERROR(IF(INDEX('Ledger Codes'!$C$6:$C$205,MATCH(S478,'Ledger Codes'!$B$6:$B$205,0))="","",INDEX('Ledger Codes'!$C$6:$C$205,MATCH(S478,'Ledger Codes'!$B$6:$B$205,0))),""))</f>
        <v>10049</v>
      </c>
      <c r="D478" s="50" t="s">
        <v>199</v>
      </c>
      <c r="E478" s="50" t="s">
        <v>1655</v>
      </c>
      <c r="F478" s="50" t="s">
        <v>1656</v>
      </c>
      <c r="G478" s="52" t="n">
        <v>0</v>
      </c>
      <c r="H478" s="52" t="n">
        <v>120</v>
      </c>
      <c r="I478" s="52" t="n">
        <f aca="false">IF(AND(G478="",H478=""),"",N(G478)-N(H478))</f>
        <v>-120</v>
      </c>
      <c r="J478" s="52" t="n">
        <f aca="false">IF(I478="","",ABS(I478))</f>
        <v>120</v>
      </c>
      <c r="K478" s="56" t="n">
        <f aca="false">IF(S478="","",0)</f>
        <v>0</v>
      </c>
      <c r="L478" s="56" t="n">
        <f aca="false">IF(J478="","",IF(AND(J478&gt;'Revenue Testing'!$E$9,K478=0),1,0))</f>
        <v>0</v>
      </c>
      <c r="M478" s="57" t="n">
        <v>0.070366256012</v>
      </c>
      <c r="N478" s="56" t="str">
        <f aca="false">IF(OR(A478="",I478=""),"",IF(COUNTIFS($A$2:$A$4500,A478,$D$2:$D$4500,D478,$I$2:$I$4500,I478)&gt;1,"Possible duplicate",""))</f>
        <v/>
      </c>
      <c r="O478" s="56" t="n">
        <f aca="false">IF(J478="","",IF(AND(L478=0,K478=0),1,0))</f>
        <v>1</v>
      </c>
      <c r="P478" s="56" t="str">
        <f aca="false">IF(L478=1,J478+ROW()/10^7,"")</f>
        <v/>
      </c>
      <c r="Q478" s="57" t="n">
        <f aca="false">IF(O478=1,M478,"")</f>
        <v>0.070366256012</v>
      </c>
      <c r="R478" s="56" t="str">
        <f aca="false">IF(K478=1,ROW(),"")</f>
        <v/>
      </c>
      <c r="S478" s="56" t="str">
        <f aca="false">IF(D478="","",TRIM(D478))</f>
        <v>CONTAINER GATE PASS FEE- INC</v>
      </c>
    </row>
    <row r="479" customFormat="false" ht="15" hidden="false" customHeight="false" outlineLevel="0" collapsed="false">
      <c r="A479" s="50" t="s">
        <v>1657</v>
      </c>
      <c r="B479" s="55" t="n">
        <v>45952</v>
      </c>
      <c r="C479" s="50" t="n">
        <f aca="false">IF(S479="","",IFERROR(IF(INDEX('Ledger Codes'!$C$6:$C$205,MATCH(S479,'Ledger Codes'!$B$6:$B$205,0))="","",INDEX('Ledger Codes'!$C$6:$C$205,MATCH(S479,'Ledger Codes'!$B$6:$B$205,0))),""))</f>
        <v>10049</v>
      </c>
      <c r="D479" s="50" t="s">
        <v>199</v>
      </c>
      <c r="E479" s="50" t="s">
        <v>1658</v>
      </c>
      <c r="F479" s="50" t="s">
        <v>1659</v>
      </c>
      <c r="G479" s="52" t="n">
        <v>0</v>
      </c>
      <c r="H479" s="52" t="n">
        <v>120</v>
      </c>
      <c r="I479" s="52" t="n">
        <f aca="false">IF(AND(G479="",H479=""),"",N(G479)-N(H479))</f>
        <v>-120</v>
      </c>
      <c r="J479" s="52" t="n">
        <f aca="false">IF(I479="","",ABS(I479))</f>
        <v>120</v>
      </c>
      <c r="K479" s="56" t="n">
        <f aca="false">IF(S479="","",0)</f>
        <v>0</v>
      </c>
      <c r="L479" s="56" t="n">
        <f aca="false">IF(J479="","",IF(AND(J479&gt;'Revenue Testing'!$E$9,K479=0),1,0))</f>
        <v>0</v>
      </c>
      <c r="M479" s="57" t="n">
        <v>0.018071412922</v>
      </c>
      <c r="N479" s="56" t="str">
        <f aca="false">IF(OR(A479="",I479=""),"",IF(COUNTIFS($A$2:$A$4500,A479,$D$2:$D$4500,D479,$I$2:$I$4500,I479)&gt;1,"Possible duplicate",""))</f>
        <v/>
      </c>
      <c r="O479" s="56" t="n">
        <f aca="false">IF(J479="","",IF(AND(L479=0,K479=0),1,0))</f>
        <v>1</v>
      </c>
      <c r="P479" s="56" t="str">
        <f aca="false">IF(L479=1,J479+ROW()/10^7,"")</f>
        <v/>
      </c>
      <c r="Q479" s="57" t="n">
        <f aca="false">IF(O479=1,M479,"")</f>
        <v>0.018071412922</v>
      </c>
      <c r="R479" s="56" t="str">
        <f aca="false">IF(K479=1,ROW(),"")</f>
        <v/>
      </c>
      <c r="S479" s="56" t="str">
        <f aca="false">IF(D479="","",TRIM(D479))</f>
        <v>CONTAINER GATE PASS FEE- INC</v>
      </c>
    </row>
    <row r="480" customFormat="false" ht="15" hidden="false" customHeight="false" outlineLevel="0" collapsed="false">
      <c r="A480" s="50" t="s">
        <v>1660</v>
      </c>
      <c r="B480" s="55" t="n">
        <v>45952</v>
      </c>
      <c r="C480" s="50" t="n">
        <f aca="false">IF(S480="","",IFERROR(IF(INDEX('Ledger Codes'!$C$6:$C$205,MATCH(S480,'Ledger Codes'!$B$6:$B$205,0))="","",INDEX('Ledger Codes'!$C$6:$C$205,MATCH(S480,'Ledger Codes'!$B$6:$B$205,0))),""))</f>
        <v>10049</v>
      </c>
      <c r="D480" s="50" t="s">
        <v>199</v>
      </c>
      <c r="E480" s="50" t="s">
        <v>1661</v>
      </c>
      <c r="F480" s="50" t="s">
        <v>1662</v>
      </c>
      <c r="G480" s="52" t="n">
        <v>0</v>
      </c>
      <c r="H480" s="52" t="n">
        <v>120</v>
      </c>
      <c r="I480" s="52" t="n">
        <f aca="false">IF(AND(G480="",H480=""),"",N(G480)-N(H480))</f>
        <v>-120</v>
      </c>
      <c r="J480" s="52" t="n">
        <f aca="false">IF(I480="","",ABS(I480))</f>
        <v>120</v>
      </c>
      <c r="K480" s="56" t="n">
        <f aca="false">IF(S480="","",0)</f>
        <v>0</v>
      </c>
      <c r="L480" s="56" t="n">
        <f aca="false">IF(J480="","",IF(AND(J480&gt;'Revenue Testing'!$E$9,K480=0),1,0))</f>
        <v>0</v>
      </c>
      <c r="M480" s="57" t="n">
        <v>0.237233095347</v>
      </c>
      <c r="N480" s="56" t="str">
        <f aca="false">IF(OR(A480="",I480=""),"",IF(COUNTIFS($A$2:$A$4500,A480,$D$2:$D$4500,D480,$I$2:$I$4500,I480)&gt;1,"Possible duplicate",""))</f>
        <v/>
      </c>
      <c r="O480" s="56" t="n">
        <f aca="false">IF(J480="","",IF(AND(L480=0,K480=0),1,0))</f>
        <v>1</v>
      </c>
      <c r="P480" s="56" t="str">
        <f aca="false">IF(L480=1,J480+ROW()/10^7,"")</f>
        <v/>
      </c>
      <c r="Q480" s="57" t="n">
        <f aca="false">IF(O480=1,M480,"")</f>
        <v>0.237233095347</v>
      </c>
      <c r="R480" s="56" t="str">
        <f aca="false">IF(K480=1,ROW(),"")</f>
        <v/>
      </c>
      <c r="S480" s="56" t="str">
        <f aca="false">IF(D480="","",TRIM(D480))</f>
        <v>CONTAINER GATE PASS FEE- INC</v>
      </c>
    </row>
    <row r="481" customFormat="false" ht="15" hidden="false" customHeight="false" outlineLevel="0" collapsed="false">
      <c r="A481" s="50" t="s">
        <v>1663</v>
      </c>
      <c r="B481" s="55" t="n">
        <v>45952</v>
      </c>
      <c r="C481" s="50" t="n">
        <f aca="false">IF(S481="","",IFERROR(IF(INDEX('Ledger Codes'!$C$6:$C$205,MATCH(S481,'Ledger Codes'!$B$6:$B$205,0))="","",INDEX('Ledger Codes'!$C$6:$C$205,MATCH(S481,'Ledger Codes'!$B$6:$B$205,0))),""))</f>
        <v>10049</v>
      </c>
      <c r="D481" s="50" t="s">
        <v>199</v>
      </c>
      <c r="E481" s="50" t="s">
        <v>1664</v>
      </c>
      <c r="F481" s="50" t="s">
        <v>1665</v>
      </c>
      <c r="G481" s="52" t="n">
        <v>0</v>
      </c>
      <c r="H481" s="52" t="n">
        <v>120</v>
      </c>
      <c r="I481" s="52" t="n">
        <f aca="false">IF(AND(G481="",H481=""),"",N(G481)-N(H481))</f>
        <v>-120</v>
      </c>
      <c r="J481" s="52" t="n">
        <f aca="false">IF(I481="","",ABS(I481))</f>
        <v>120</v>
      </c>
      <c r="K481" s="56" t="n">
        <f aca="false">IF(S481="","",0)</f>
        <v>0</v>
      </c>
      <c r="L481" s="56" t="n">
        <f aca="false">IF(J481="","",IF(AND(J481&gt;'Revenue Testing'!$E$9,K481=0),1,0))</f>
        <v>0</v>
      </c>
      <c r="M481" s="57" t="n">
        <v>0.816171371716</v>
      </c>
      <c r="N481" s="56" t="str">
        <f aca="false">IF(OR(A481="",I481=""),"",IF(COUNTIFS($A$2:$A$4500,A481,$D$2:$D$4500,D481,$I$2:$I$4500,I481)&gt;1,"Possible duplicate",""))</f>
        <v/>
      </c>
      <c r="O481" s="56" t="n">
        <f aca="false">IF(J481="","",IF(AND(L481=0,K481=0),1,0))</f>
        <v>1</v>
      </c>
      <c r="P481" s="56" t="str">
        <f aca="false">IF(L481=1,J481+ROW()/10^7,"")</f>
        <v/>
      </c>
      <c r="Q481" s="57" t="n">
        <f aca="false">IF(O481=1,M481,"")</f>
        <v>0.816171371716</v>
      </c>
      <c r="R481" s="56" t="str">
        <f aca="false">IF(K481=1,ROW(),"")</f>
        <v/>
      </c>
      <c r="S481" s="56" t="str">
        <f aca="false">IF(D481="","",TRIM(D481))</f>
        <v>CONTAINER GATE PASS FEE- INC</v>
      </c>
    </row>
    <row r="482" customFormat="false" ht="15" hidden="false" customHeight="false" outlineLevel="0" collapsed="false">
      <c r="A482" s="50" t="s">
        <v>1666</v>
      </c>
      <c r="B482" s="55" t="n">
        <v>45952</v>
      </c>
      <c r="C482" s="50" t="n">
        <f aca="false">IF(S482="","",IFERROR(IF(INDEX('Ledger Codes'!$C$6:$C$205,MATCH(S482,'Ledger Codes'!$B$6:$B$205,0))="","",INDEX('Ledger Codes'!$C$6:$C$205,MATCH(S482,'Ledger Codes'!$B$6:$B$205,0))),""))</f>
        <v>10049</v>
      </c>
      <c r="D482" s="50" t="s">
        <v>199</v>
      </c>
      <c r="E482" s="50" t="s">
        <v>1667</v>
      </c>
      <c r="F482" s="50" t="s">
        <v>1668</v>
      </c>
      <c r="G482" s="52" t="n">
        <v>0</v>
      </c>
      <c r="H482" s="52" t="n">
        <v>240</v>
      </c>
      <c r="I482" s="52" t="n">
        <f aca="false">IF(AND(G482="",H482=""),"",N(G482)-N(H482))</f>
        <v>-240</v>
      </c>
      <c r="J482" s="52" t="n">
        <f aca="false">IF(I482="","",ABS(I482))</f>
        <v>240</v>
      </c>
      <c r="K482" s="56" t="n">
        <f aca="false">IF(S482="","",0)</f>
        <v>0</v>
      </c>
      <c r="L482" s="56" t="n">
        <f aca="false">IF(J482="","",IF(AND(J482&gt;'Revenue Testing'!$E$9,K482=0),1,0))</f>
        <v>0</v>
      </c>
      <c r="M482" s="57" t="n">
        <v>0.275206524723</v>
      </c>
      <c r="N482" s="56" t="str">
        <f aca="false">IF(OR(A482="",I482=""),"",IF(COUNTIFS($A$2:$A$4500,A482,$D$2:$D$4500,D482,$I$2:$I$4500,I482)&gt;1,"Possible duplicate",""))</f>
        <v/>
      </c>
      <c r="O482" s="56" t="n">
        <f aca="false">IF(J482="","",IF(AND(L482=0,K482=0),1,0))</f>
        <v>1</v>
      </c>
      <c r="P482" s="56" t="str">
        <f aca="false">IF(L482=1,J482+ROW()/10^7,"")</f>
        <v/>
      </c>
      <c r="Q482" s="57" t="n">
        <f aca="false">IF(O482=1,M482,"")</f>
        <v>0.275206524723</v>
      </c>
      <c r="R482" s="56" t="str">
        <f aca="false">IF(K482=1,ROW(),"")</f>
        <v/>
      </c>
      <c r="S482" s="56" t="str">
        <f aca="false">IF(D482="","",TRIM(D482))</f>
        <v>CONTAINER GATE PASS FEE- INC</v>
      </c>
    </row>
    <row r="483" customFormat="false" ht="15" hidden="false" customHeight="false" outlineLevel="0" collapsed="false">
      <c r="A483" s="50" t="s">
        <v>1669</v>
      </c>
      <c r="B483" s="55" t="n">
        <v>45952</v>
      </c>
      <c r="C483" s="50" t="n">
        <f aca="false">IF(S483="","",IFERROR(IF(INDEX('Ledger Codes'!$C$6:$C$205,MATCH(S483,'Ledger Codes'!$B$6:$B$205,0))="","",INDEX('Ledger Codes'!$C$6:$C$205,MATCH(S483,'Ledger Codes'!$B$6:$B$205,0))),""))</f>
        <v>10049</v>
      </c>
      <c r="D483" s="50" t="s">
        <v>199</v>
      </c>
      <c r="E483" s="50" t="s">
        <v>1670</v>
      </c>
      <c r="F483" s="50" t="s">
        <v>1671</v>
      </c>
      <c r="G483" s="52" t="n">
        <v>0</v>
      </c>
      <c r="H483" s="52" t="n">
        <v>360</v>
      </c>
      <c r="I483" s="52" t="n">
        <f aca="false">IF(AND(G483="",H483=""),"",N(G483)-N(H483))</f>
        <v>-360</v>
      </c>
      <c r="J483" s="52" t="n">
        <f aca="false">IF(I483="","",ABS(I483))</f>
        <v>360</v>
      </c>
      <c r="K483" s="56" t="n">
        <f aca="false">IF(S483="","",0)</f>
        <v>0</v>
      </c>
      <c r="L483" s="56" t="n">
        <f aca="false">IF(J483="","",IF(AND(J483&gt;'Revenue Testing'!$E$9,K483=0),1,0))</f>
        <v>0</v>
      </c>
      <c r="M483" s="57" t="n">
        <v>0.855254681889</v>
      </c>
      <c r="N483" s="56" t="str">
        <f aca="false">IF(OR(A483="",I483=""),"",IF(COUNTIFS($A$2:$A$4500,A483,$D$2:$D$4500,D483,$I$2:$I$4500,I483)&gt;1,"Possible duplicate",""))</f>
        <v/>
      </c>
      <c r="O483" s="56" t="n">
        <f aca="false">IF(J483="","",IF(AND(L483=0,K483=0),1,0))</f>
        <v>1</v>
      </c>
      <c r="P483" s="56" t="str">
        <f aca="false">IF(L483=1,J483+ROW()/10^7,"")</f>
        <v/>
      </c>
      <c r="Q483" s="57" t="n">
        <f aca="false">IF(O483=1,M483,"")</f>
        <v>0.855254681889</v>
      </c>
      <c r="R483" s="56" t="str">
        <f aca="false">IF(K483=1,ROW(),"")</f>
        <v/>
      </c>
      <c r="S483" s="56" t="str">
        <f aca="false">IF(D483="","",TRIM(D483))</f>
        <v>CONTAINER GATE PASS FEE- INC</v>
      </c>
    </row>
    <row r="484" customFormat="false" ht="15" hidden="false" customHeight="false" outlineLevel="0" collapsed="false">
      <c r="A484" s="50" t="s">
        <v>1672</v>
      </c>
      <c r="B484" s="55" t="n">
        <v>45952</v>
      </c>
      <c r="C484" s="50" t="n">
        <f aca="false">IF(S484="","",IFERROR(IF(INDEX('Ledger Codes'!$C$6:$C$205,MATCH(S484,'Ledger Codes'!$B$6:$B$205,0))="","",INDEX('Ledger Codes'!$C$6:$C$205,MATCH(S484,'Ledger Codes'!$B$6:$B$205,0))),""))</f>
        <v>10049</v>
      </c>
      <c r="D484" s="50" t="s">
        <v>199</v>
      </c>
      <c r="E484" s="50" t="s">
        <v>1673</v>
      </c>
      <c r="F484" s="50" t="s">
        <v>1674</v>
      </c>
      <c r="G484" s="52" t="n">
        <v>0</v>
      </c>
      <c r="H484" s="52" t="n">
        <v>120</v>
      </c>
      <c r="I484" s="52" t="n">
        <f aca="false">IF(AND(G484="",H484=""),"",N(G484)-N(H484))</f>
        <v>-120</v>
      </c>
      <c r="J484" s="52" t="n">
        <f aca="false">IF(I484="","",ABS(I484))</f>
        <v>120</v>
      </c>
      <c r="K484" s="56" t="n">
        <f aca="false">IF(S484="","",0)</f>
        <v>0</v>
      </c>
      <c r="L484" s="56" t="n">
        <f aca="false">IF(J484="","",IF(AND(J484&gt;'Revenue Testing'!$E$9,K484=0),1,0))</f>
        <v>0</v>
      </c>
      <c r="M484" s="57" t="n">
        <v>0.133785801085</v>
      </c>
      <c r="N484" s="56" t="str">
        <f aca="false">IF(OR(A484="",I484=""),"",IF(COUNTIFS($A$2:$A$4500,A484,$D$2:$D$4500,D484,$I$2:$I$4500,I484)&gt;1,"Possible duplicate",""))</f>
        <v/>
      </c>
      <c r="O484" s="56" t="n">
        <f aca="false">IF(J484="","",IF(AND(L484=0,K484=0),1,0))</f>
        <v>1</v>
      </c>
      <c r="P484" s="56" t="str">
        <f aca="false">IF(L484=1,J484+ROW()/10^7,"")</f>
        <v/>
      </c>
      <c r="Q484" s="57" t="n">
        <f aca="false">IF(O484=1,M484,"")</f>
        <v>0.133785801085</v>
      </c>
      <c r="R484" s="56" t="str">
        <f aca="false">IF(K484=1,ROW(),"")</f>
        <v/>
      </c>
      <c r="S484" s="56" t="str">
        <f aca="false">IF(D484="","",TRIM(D484))</f>
        <v>CONTAINER GATE PASS FEE- INC</v>
      </c>
    </row>
    <row r="485" customFormat="false" ht="15" hidden="false" customHeight="false" outlineLevel="0" collapsed="false">
      <c r="A485" s="50" t="s">
        <v>1675</v>
      </c>
      <c r="B485" s="55" t="n">
        <v>45952</v>
      </c>
      <c r="C485" s="50" t="n">
        <f aca="false">IF(S485="","",IFERROR(IF(INDEX('Ledger Codes'!$C$6:$C$205,MATCH(S485,'Ledger Codes'!$B$6:$B$205,0))="","",INDEX('Ledger Codes'!$C$6:$C$205,MATCH(S485,'Ledger Codes'!$B$6:$B$205,0))),""))</f>
        <v>10049</v>
      </c>
      <c r="D485" s="50" t="s">
        <v>199</v>
      </c>
      <c r="E485" s="50" t="s">
        <v>1676</v>
      </c>
      <c r="F485" s="50" t="s">
        <v>1677</v>
      </c>
      <c r="G485" s="52" t="n">
        <v>0</v>
      </c>
      <c r="H485" s="52" t="n">
        <v>120</v>
      </c>
      <c r="I485" s="52" t="n">
        <f aca="false">IF(AND(G485="",H485=""),"",N(G485)-N(H485))</f>
        <v>-120</v>
      </c>
      <c r="J485" s="52" t="n">
        <f aca="false">IF(I485="","",ABS(I485))</f>
        <v>120</v>
      </c>
      <c r="K485" s="56" t="n">
        <f aca="false">IF(S485="","",0)</f>
        <v>0</v>
      </c>
      <c r="L485" s="56" t="n">
        <f aca="false">IF(J485="","",IF(AND(J485&gt;'Revenue Testing'!$E$9,K485=0),1,0))</f>
        <v>0</v>
      </c>
      <c r="M485" s="57" t="n">
        <v>0.283757667566</v>
      </c>
      <c r="N485" s="56" t="str">
        <f aca="false">IF(OR(A485="",I485=""),"",IF(COUNTIFS($A$2:$A$4500,A485,$D$2:$D$4500,D485,$I$2:$I$4500,I485)&gt;1,"Possible duplicate",""))</f>
        <v/>
      </c>
      <c r="O485" s="56" t="n">
        <f aca="false">IF(J485="","",IF(AND(L485=0,K485=0),1,0))</f>
        <v>1</v>
      </c>
      <c r="P485" s="56" t="str">
        <f aca="false">IF(L485=1,J485+ROW()/10^7,"")</f>
        <v/>
      </c>
      <c r="Q485" s="57" t="n">
        <f aca="false">IF(O485=1,M485,"")</f>
        <v>0.283757667566</v>
      </c>
      <c r="R485" s="56" t="str">
        <f aca="false">IF(K485=1,ROW(),"")</f>
        <v/>
      </c>
      <c r="S485" s="56" t="str">
        <f aca="false">IF(D485="","",TRIM(D485))</f>
        <v>CONTAINER GATE PASS FEE- INC</v>
      </c>
    </row>
    <row r="486" customFormat="false" ht="15" hidden="false" customHeight="false" outlineLevel="0" collapsed="false">
      <c r="A486" s="50" t="s">
        <v>1678</v>
      </c>
      <c r="B486" s="55" t="n">
        <v>45952</v>
      </c>
      <c r="C486" s="50" t="n">
        <f aca="false">IF(S486="","",IFERROR(IF(INDEX('Ledger Codes'!$C$6:$C$205,MATCH(S486,'Ledger Codes'!$B$6:$B$205,0))="","",INDEX('Ledger Codes'!$C$6:$C$205,MATCH(S486,'Ledger Codes'!$B$6:$B$205,0))),""))</f>
        <v>10049</v>
      </c>
      <c r="D486" s="50" t="s">
        <v>199</v>
      </c>
      <c r="E486" s="50" t="s">
        <v>1679</v>
      </c>
      <c r="F486" s="50" t="s">
        <v>1680</v>
      </c>
      <c r="G486" s="52" t="n">
        <v>0</v>
      </c>
      <c r="H486" s="52" t="n">
        <v>240</v>
      </c>
      <c r="I486" s="52" t="n">
        <f aca="false">IF(AND(G486="",H486=""),"",N(G486)-N(H486))</f>
        <v>-240</v>
      </c>
      <c r="J486" s="52" t="n">
        <f aca="false">IF(I486="","",ABS(I486))</f>
        <v>240</v>
      </c>
      <c r="K486" s="56" t="n">
        <f aca="false">IF(S486="","",0)</f>
        <v>0</v>
      </c>
      <c r="L486" s="56" t="n">
        <f aca="false">IF(J486="","",IF(AND(J486&gt;'Revenue Testing'!$E$9,K486=0),1,0))</f>
        <v>0</v>
      </c>
      <c r="M486" s="57" t="n">
        <v>0.995598346947</v>
      </c>
      <c r="N486" s="56" t="str">
        <f aca="false">IF(OR(A486="",I486=""),"",IF(COUNTIFS($A$2:$A$4500,A486,$D$2:$D$4500,D486,$I$2:$I$4500,I486)&gt;1,"Possible duplicate",""))</f>
        <v/>
      </c>
      <c r="O486" s="56" t="n">
        <f aca="false">IF(J486="","",IF(AND(L486=0,K486=0),1,0))</f>
        <v>1</v>
      </c>
      <c r="P486" s="56" t="str">
        <f aca="false">IF(L486=1,J486+ROW()/10^7,"")</f>
        <v/>
      </c>
      <c r="Q486" s="57" t="n">
        <f aca="false">IF(O486=1,M486,"")</f>
        <v>0.995598346947</v>
      </c>
      <c r="R486" s="56" t="str">
        <f aca="false">IF(K486=1,ROW(),"")</f>
        <v/>
      </c>
      <c r="S486" s="56" t="str">
        <f aca="false">IF(D486="","",TRIM(D486))</f>
        <v>CONTAINER GATE PASS FEE- INC</v>
      </c>
    </row>
    <row r="487" customFormat="false" ht="15" hidden="false" customHeight="false" outlineLevel="0" collapsed="false">
      <c r="A487" s="50" t="s">
        <v>1681</v>
      </c>
      <c r="B487" s="55" t="n">
        <v>45952</v>
      </c>
      <c r="C487" s="50" t="n">
        <f aca="false">IF(S487="","",IFERROR(IF(INDEX('Ledger Codes'!$C$6:$C$205,MATCH(S487,'Ledger Codes'!$B$6:$B$205,0))="","",INDEX('Ledger Codes'!$C$6:$C$205,MATCH(S487,'Ledger Codes'!$B$6:$B$205,0))),""))</f>
        <v>10049</v>
      </c>
      <c r="D487" s="50" t="s">
        <v>199</v>
      </c>
      <c r="E487" s="50" t="s">
        <v>1682</v>
      </c>
      <c r="F487" s="50" t="s">
        <v>1683</v>
      </c>
      <c r="G487" s="52" t="n">
        <v>0</v>
      </c>
      <c r="H487" s="52" t="n">
        <v>240</v>
      </c>
      <c r="I487" s="52" t="n">
        <f aca="false">IF(AND(G487="",H487=""),"",N(G487)-N(H487))</f>
        <v>-240</v>
      </c>
      <c r="J487" s="52" t="n">
        <f aca="false">IF(I487="","",ABS(I487))</f>
        <v>240</v>
      </c>
      <c r="K487" s="56" t="n">
        <f aca="false">IF(S487="","",0)</f>
        <v>0</v>
      </c>
      <c r="L487" s="56" t="n">
        <f aca="false">IF(J487="","",IF(AND(J487&gt;'Revenue Testing'!$E$9,K487=0),1,0))</f>
        <v>0</v>
      </c>
      <c r="M487" s="57" t="n">
        <v>0.575909941801</v>
      </c>
      <c r="N487" s="56" t="str">
        <f aca="false">IF(OR(A487="",I487=""),"",IF(COUNTIFS($A$2:$A$4500,A487,$D$2:$D$4500,D487,$I$2:$I$4500,I487)&gt;1,"Possible duplicate",""))</f>
        <v/>
      </c>
      <c r="O487" s="56" t="n">
        <f aca="false">IF(J487="","",IF(AND(L487=0,K487=0),1,0))</f>
        <v>1</v>
      </c>
      <c r="P487" s="56" t="str">
        <f aca="false">IF(L487=1,J487+ROW()/10^7,"")</f>
        <v/>
      </c>
      <c r="Q487" s="57" t="n">
        <f aca="false">IF(O487=1,M487,"")</f>
        <v>0.575909941801</v>
      </c>
      <c r="R487" s="56" t="str">
        <f aca="false">IF(K487=1,ROW(),"")</f>
        <v/>
      </c>
      <c r="S487" s="56" t="str">
        <f aca="false">IF(D487="","",TRIM(D487))</f>
        <v>CONTAINER GATE PASS FEE- INC</v>
      </c>
    </row>
    <row r="488" customFormat="false" ht="15" hidden="false" customHeight="false" outlineLevel="0" collapsed="false">
      <c r="A488" s="50" t="s">
        <v>1684</v>
      </c>
      <c r="B488" s="55" t="n">
        <v>45952</v>
      </c>
      <c r="C488" s="50" t="n">
        <f aca="false">IF(S488="","",IFERROR(IF(INDEX('Ledger Codes'!$C$6:$C$205,MATCH(S488,'Ledger Codes'!$B$6:$B$205,0))="","",INDEX('Ledger Codes'!$C$6:$C$205,MATCH(S488,'Ledger Codes'!$B$6:$B$205,0))),""))</f>
        <v>10049</v>
      </c>
      <c r="D488" s="50" t="s">
        <v>199</v>
      </c>
      <c r="E488" s="50" t="s">
        <v>1685</v>
      </c>
      <c r="F488" s="50" t="s">
        <v>1686</v>
      </c>
      <c r="G488" s="52" t="n">
        <v>0</v>
      </c>
      <c r="H488" s="52" t="n">
        <v>120</v>
      </c>
      <c r="I488" s="52" t="n">
        <f aca="false">IF(AND(G488="",H488=""),"",N(G488)-N(H488))</f>
        <v>-120</v>
      </c>
      <c r="J488" s="52" t="n">
        <f aca="false">IF(I488="","",ABS(I488))</f>
        <v>120</v>
      </c>
      <c r="K488" s="56" t="n">
        <f aca="false">IF(S488="","",0)</f>
        <v>0</v>
      </c>
      <c r="L488" s="56" t="n">
        <f aca="false">IF(J488="","",IF(AND(J488&gt;'Revenue Testing'!$E$9,K488=0),1,0))</f>
        <v>0</v>
      </c>
      <c r="M488" s="57" t="n">
        <v>0.723695528538</v>
      </c>
      <c r="N488" s="56" t="str">
        <f aca="false">IF(OR(A488="",I488=""),"",IF(COUNTIFS($A$2:$A$4500,A488,$D$2:$D$4500,D488,$I$2:$I$4500,I488)&gt;1,"Possible duplicate",""))</f>
        <v/>
      </c>
      <c r="O488" s="56" t="n">
        <f aca="false">IF(J488="","",IF(AND(L488=0,K488=0),1,0))</f>
        <v>1</v>
      </c>
      <c r="P488" s="56" t="str">
        <f aca="false">IF(L488=1,J488+ROW()/10^7,"")</f>
        <v/>
      </c>
      <c r="Q488" s="57" t="n">
        <f aca="false">IF(O488=1,M488,"")</f>
        <v>0.723695528538</v>
      </c>
      <c r="R488" s="56" t="str">
        <f aca="false">IF(K488=1,ROW(),"")</f>
        <v/>
      </c>
      <c r="S488" s="56" t="str">
        <f aca="false">IF(D488="","",TRIM(D488))</f>
        <v>CONTAINER GATE PASS FEE- INC</v>
      </c>
    </row>
    <row r="489" customFormat="false" ht="15" hidden="false" customHeight="false" outlineLevel="0" collapsed="false">
      <c r="A489" s="50" t="s">
        <v>1687</v>
      </c>
      <c r="B489" s="55" t="n">
        <v>45952</v>
      </c>
      <c r="C489" s="50" t="n">
        <f aca="false">IF(S489="","",IFERROR(IF(INDEX('Ledger Codes'!$C$6:$C$205,MATCH(S489,'Ledger Codes'!$B$6:$B$205,0))="","",INDEX('Ledger Codes'!$C$6:$C$205,MATCH(S489,'Ledger Codes'!$B$6:$B$205,0))),""))</f>
        <v>10049</v>
      </c>
      <c r="D489" s="50" t="s">
        <v>199</v>
      </c>
      <c r="E489" s="50" t="s">
        <v>1688</v>
      </c>
      <c r="F489" s="50" t="s">
        <v>1689</v>
      </c>
      <c r="G489" s="52" t="n">
        <v>0</v>
      </c>
      <c r="H489" s="52" t="n">
        <v>120</v>
      </c>
      <c r="I489" s="52" t="n">
        <f aca="false">IF(AND(G489="",H489=""),"",N(G489)-N(H489))</f>
        <v>-120</v>
      </c>
      <c r="J489" s="52" t="n">
        <f aca="false">IF(I489="","",ABS(I489))</f>
        <v>120</v>
      </c>
      <c r="K489" s="56" t="n">
        <f aca="false">IF(S489="","",0)</f>
        <v>0</v>
      </c>
      <c r="L489" s="56" t="n">
        <f aca="false">IF(J489="","",IF(AND(J489&gt;'Revenue Testing'!$E$9,K489=0),1,0))</f>
        <v>0</v>
      </c>
      <c r="M489" s="57" t="n">
        <v>0.571125534192</v>
      </c>
      <c r="N489" s="56" t="str">
        <f aca="false">IF(OR(A489="",I489=""),"",IF(COUNTIFS($A$2:$A$4500,A489,$D$2:$D$4500,D489,$I$2:$I$4500,I489)&gt;1,"Possible duplicate",""))</f>
        <v/>
      </c>
      <c r="O489" s="56" t="n">
        <f aca="false">IF(J489="","",IF(AND(L489=0,K489=0),1,0))</f>
        <v>1</v>
      </c>
      <c r="P489" s="56" t="str">
        <f aca="false">IF(L489=1,J489+ROW()/10^7,"")</f>
        <v/>
      </c>
      <c r="Q489" s="57" t="n">
        <f aca="false">IF(O489=1,M489,"")</f>
        <v>0.571125534192</v>
      </c>
      <c r="R489" s="56" t="str">
        <f aca="false">IF(K489=1,ROW(),"")</f>
        <v/>
      </c>
      <c r="S489" s="56" t="str">
        <f aca="false">IF(D489="","",TRIM(D489))</f>
        <v>CONTAINER GATE PASS FEE- INC</v>
      </c>
    </row>
    <row r="490" customFormat="false" ht="15" hidden="false" customHeight="false" outlineLevel="0" collapsed="false">
      <c r="A490" s="50" t="s">
        <v>1690</v>
      </c>
      <c r="B490" s="55" t="n">
        <v>45952</v>
      </c>
      <c r="C490" s="50" t="n">
        <f aca="false">IF(S490="","",IFERROR(IF(INDEX('Ledger Codes'!$C$6:$C$205,MATCH(S490,'Ledger Codes'!$B$6:$B$205,0))="","",INDEX('Ledger Codes'!$C$6:$C$205,MATCH(S490,'Ledger Codes'!$B$6:$B$205,0))),""))</f>
        <v>10049</v>
      </c>
      <c r="D490" s="50" t="s">
        <v>199</v>
      </c>
      <c r="E490" s="50" t="s">
        <v>1691</v>
      </c>
      <c r="F490" s="50" t="s">
        <v>1692</v>
      </c>
      <c r="G490" s="52" t="n">
        <v>0</v>
      </c>
      <c r="H490" s="52" t="n">
        <v>120</v>
      </c>
      <c r="I490" s="52" t="n">
        <f aca="false">IF(AND(G490="",H490=""),"",N(G490)-N(H490))</f>
        <v>-120</v>
      </c>
      <c r="J490" s="52" t="n">
        <f aca="false">IF(I490="","",ABS(I490))</f>
        <v>120</v>
      </c>
      <c r="K490" s="56" t="n">
        <f aca="false">IF(S490="","",0)</f>
        <v>0</v>
      </c>
      <c r="L490" s="56" t="n">
        <f aca="false">IF(J490="","",IF(AND(J490&gt;'Revenue Testing'!$E$9,K490=0),1,0))</f>
        <v>0</v>
      </c>
      <c r="M490" s="57" t="n">
        <v>0.790244206337</v>
      </c>
      <c r="N490" s="56" t="str">
        <f aca="false">IF(OR(A490="",I490=""),"",IF(COUNTIFS($A$2:$A$4500,A490,$D$2:$D$4500,D490,$I$2:$I$4500,I490)&gt;1,"Possible duplicate",""))</f>
        <v/>
      </c>
      <c r="O490" s="56" t="n">
        <f aca="false">IF(J490="","",IF(AND(L490=0,K490=0),1,0))</f>
        <v>1</v>
      </c>
      <c r="P490" s="56" t="str">
        <f aca="false">IF(L490=1,J490+ROW()/10^7,"")</f>
        <v/>
      </c>
      <c r="Q490" s="57" t="n">
        <f aca="false">IF(O490=1,M490,"")</f>
        <v>0.790244206337</v>
      </c>
      <c r="R490" s="56" t="str">
        <f aca="false">IF(K490=1,ROW(),"")</f>
        <v/>
      </c>
      <c r="S490" s="56" t="str">
        <f aca="false">IF(D490="","",TRIM(D490))</f>
        <v>CONTAINER GATE PASS FEE- INC</v>
      </c>
    </row>
    <row r="491" customFormat="false" ht="15" hidden="false" customHeight="false" outlineLevel="0" collapsed="false">
      <c r="A491" s="50" t="s">
        <v>1693</v>
      </c>
      <c r="B491" s="55" t="n">
        <v>45952</v>
      </c>
      <c r="C491" s="50" t="n">
        <f aca="false">IF(S491="","",IFERROR(IF(INDEX('Ledger Codes'!$C$6:$C$205,MATCH(S491,'Ledger Codes'!$B$6:$B$205,0))="","",INDEX('Ledger Codes'!$C$6:$C$205,MATCH(S491,'Ledger Codes'!$B$6:$B$205,0))),""))</f>
        <v>10049</v>
      </c>
      <c r="D491" s="50" t="s">
        <v>199</v>
      </c>
      <c r="E491" s="50" t="s">
        <v>1694</v>
      </c>
      <c r="F491" s="50" t="s">
        <v>1695</v>
      </c>
      <c r="G491" s="52" t="n">
        <v>0</v>
      </c>
      <c r="H491" s="52" t="n">
        <v>120</v>
      </c>
      <c r="I491" s="52" t="n">
        <f aca="false">IF(AND(G491="",H491=""),"",N(G491)-N(H491))</f>
        <v>-120</v>
      </c>
      <c r="J491" s="52" t="n">
        <f aca="false">IF(I491="","",ABS(I491))</f>
        <v>120</v>
      </c>
      <c r="K491" s="56" t="n">
        <f aca="false">IF(S491="","",0)</f>
        <v>0</v>
      </c>
      <c r="L491" s="56" t="n">
        <f aca="false">IF(J491="","",IF(AND(J491&gt;'Revenue Testing'!$E$9,K491=0),1,0))</f>
        <v>0</v>
      </c>
      <c r="M491" s="57" t="n">
        <v>0.721382624236</v>
      </c>
      <c r="N491" s="56" t="str">
        <f aca="false">IF(OR(A491="",I491=""),"",IF(COUNTIFS($A$2:$A$4500,A491,$D$2:$D$4500,D491,$I$2:$I$4500,I491)&gt;1,"Possible duplicate",""))</f>
        <v/>
      </c>
      <c r="O491" s="56" t="n">
        <f aca="false">IF(J491="","",IF(AND(L491=0,K491=0),1,0))</f>
        <v>1</v>
      </c>
      <c r="P491" s="56" t="str">
        <f aca="false">IF(L491=1,J491+ROW()/10^7,"")</f>
        <v/>
      </c>
      <c r="Q491" s="57" t="n">
        <f aca="false">IF(O491=1,M491,"")</f>
        <v>0.721382624236</v>
      </c>
      <c r="R491" s="56" t="str">
        <f aca="false">IF(K491=1,ROW(),"")</f>
        <v/>
      </c>
      <c r="S491" s="56" t="str">
        <f aca="false">IF(D491="","",TRIM(D491))</f>
        <v>CONTAINER GATE PASS FEE- INC</v>
      </c>
    </row>
    <row r="492" customFormat="false" ht="15" hidden="false" customHeight="false" outlineLevel="0" collapsed="false">
      <c r="A492" s="50" t="s">
        <v>1696</v>
      </c>
      <c r="B492" s="55" t="n">
        <v>45952</v>
      </c>
      <c r="C492" s="50" t="n">
        <f aca="false">IF(S492="","",IFERROR(IF(INDEX('Ledger Codes'!$C$6:$C$205,MATCH(S492,'Ledger Codes'!$B$6:$B$205,0))="","",INDEX('Ledger Codes'!$C$6:$C$205,MATCH(S492,'Ledger Codes'!$B$6:$B$205,0))),""))</f>
        <v>10049</v>
      </c>
      <c r="D492" s="50" t="s">
        <v>199</v>
      </c>
      <c r="E492" s="50" t="s">
        <v>1697</v>
      </c>
      <c r="F492" s="50" t="s">
        <v>1698</v>
      </c>
      <c r="G492" s="52" t="n">
        <v>0</v>
      </c>
      <c r="H492" s="52" t="n">
        <v>120</v>
      </c>
      <c r="I492" s="52" t="n">
        <f aca="false">IF(AND(G492="",H492=""),"",N(G492)-N(H492))</f>
        <v>-120</v>
      </c>
      <c r="J492" s="52" t="n">
        <f aca="false">IF(I492="","",ABS(I492))</f>
        <v>120</v>
      </c>
      <c r="K492" s="56" t="n">
        <f aca="false">IF(S492="","",0)</f>
        <v>0</v>
      </c>
      <c r="L492" s="56" t="n">
        <f aca="false">IF(J492="","",IF(AND(J492&gt;'Revenue Testing'!$E$9,K492=0),1,0))</f>
        <v>0</v>
      </c>
      <c r="M492" s="57" t="n">
        <v>0.625683602215</v>
      </c>
      <c r="N492" s="56" t="str">
        <f aca="false">IF(OR(A492="",I492=""),"",IF(COUNTIFS($A$2:$A$4500,A492,$D$2:$D$4500,D492,$I$2:$I$4500,I492)&gt;1,"Possible duplicate",""))</f>
        <v/>
      </c>
      <c r="O492" s="56" t="n">
        <f aca="false">IF(J492="","",IF(AND(L492=0,K492=0),1,0))</f>
        <v>1</v>
      </c>
      <c r="P492" s="56" t="str">
        <f aca="false">IF(L492=1,J492+ROW()/10^7,"")</f>
        <v/>
      </c>
      <c r="Q492" s="57" t="n">
        <f aca="false">IF(O492=1,M492,"")</f>
        <v>0.625683602215</v>
      </c>
      <c r="R492" s="56" t="str">
        <f aca="false">IF(K492=1,ROW(),"")</f>
        <v/>
      </c>
      <c r="S492" s="56" t="str">
        <f aca="false">IF(D492="","",TRIM(D492))</f>
        <v>CONTAINER GATE PASS FEE- INC</v>
      </c>
    </row>
    <row r="493" customFormat="false" ht="15" hidden="false" customHeight="false" outlineLevel="0" collapsed="false">
      <c r="A493" s="50" t="s">
        <v>1699</v>
      </c>
      <c r="B493" s="55" t="n">
        <v>45952</v>
      </c>
      <c r="C493" s="50" t="n">
        <f aca="false">IF(S493="","",IFERROR(IF(INDEX('Ledger Codes'!$C$6:$C$205,MATCH(S493,'Ledger Codes'!$B$6:$B$205,0))="","",INDEX('Ledger Codes'!$C$6:$C$205,MATCH(S493,'Ledger Codes'!$B$6:$B$205,0))),""))</f>
        <v>10049</v>
      </c>
      <c r="D493" s="50" t="s">
        <v>199</v>
      </c>
      <c r="E493" s="50" t="s">
        <v>1700</v>
      </c>
      <c r="F493" s="50" t="s">
        <v>1701</v>
      </c>
      <c r="G493" s="52" t="n">
        <v>0</v>
      </c>
      <c r="H493" s="52" t="n">
        <v>120</v>
      </c>
      <c r="I493" s="52" t="n">
        <f aca="false">IF(AND(G493="",H493=""),"",N(G493)-N(H493))</f>
        <v>-120</v>
      </c>
      <c r="J493" s="52" t="n">
        <f aca="false">IF(I493="","",ABS(I493))</f>
        <v>120</v>
      </c>
      <c r="K493" s="56" t="n">
        <f aca="false">IF(S493="","",0)</f>
        <v>0</v>
      </c>
      <c r="L493" s="56" t="n">
        <f aca="false">IF(J493="","",IF(AND(J493&gt;'Revenue Testing'!$E$9,K493=0),1,0))</f>
        <v>0</v>
      </c>
      <c r="M493" s="57" t="n">
        <v>0.159665510091</v>
      </c>
      <c r="N493" s="56" t="str">
        <f aca="false">IF(OR(A493="",I493=""),"",IF(COUNTIFS($A$2:$A$4500,A493,$D$2:$D$4500,D493,$I$2:$I$4500,I493)&gt;1,"Possible duplicate",""))</f>
        <v/>
      </c>
      <c r="O493" s="56" t="n">
        <f aca="false">IF(J493="","",IF(AND(L493=0,K493=0),1,0))</f>
        <v>1</v>
      </c>
      <c r="P493" s="56" t="str">
        <f aca="false">IF(L493=1,J493+ROW()/10^7,"")</f>
        <v/>
      </c>
      <c r="Q493" s="57" t="n">
        <f aca="false">IF(O493=1,M493,"")</f>
        <v>0.159665510091</v>
      </c>
      <c r="R493" s="56" t="str">
        <f aca="false">IF(K493=1,ROW(),"")</f>
        <v/>
      </c>
      <c r="S493" s="56" t="str">
        <f aca="false">IF(D493="","",TRIM(D493))</f>
        <v>CONTAINER GATE PASS FEE- INC</v>
      </c>
    </row>
    <row r="494" customFormat="false" ht="15" hidden="false" customHeight="false" outlineLevel="0" collapsed="false">
      <c r="A494" s="50" t="s">
        <v>1702</v>
      </c>
      <c r="B494" s="55" t="n">
        <v>45952</v>
      </c>
      <c r="C494" s="50" t="n">
        <f aca="false">IF(S494="","",IFERROR(IF(INDEX('Ledger Codes'!$C$6:$C$205,MATCH(S494,'Ledger Codes'!$B$6:$B$205,0))="","",INDEX('Ledger Codes'!$C$6:$C$205,MATCH(S494,'Ledger Codes'!$B$6:$B$205,0))),""))</f>
        <v>10049</v>
      </c>
      <c r="D494" s="50" t="s">
        <v>199</v>
      </c>
      <c r="E494" s="50" t="s">
        <v>1703</v>
      </c>
      <c r="F494" s="50" t="s">
        <v>1704</v>
      </c>
      <c r="G494" s="52" t="n">
        <v>0</v>
      </c>
      <c r="H494" s="52" t="n">
        <v>120</v>
      </c>
      <c r="I494" s="52" t="n">
        <f aca="false">IF(AND(G494="",H494=""),"",N(G494)-N(H494))</f>
        <v>-120</v>
      </c>
      <c r="J494" s="52" t="n">
        <f aca="false">IF(I494="","",ABS(I494))</f>
        <v>120</v>
      </c>
      <c r="K494" s="56" t="n">
        <f aca="false">IF(S494="","",0)</f>
        <v>0</v>
      </c>
      <c r="L494" s="56" t="n">
        <f aca="false">IF(J494="","",IF(AND(J494&gt;'Revenue Testing'!$E$9,K494=0),1,0))</f>
        <v>0</v>
      </c>
      <c r="M494" s="57" t="n">
        <v>0.135880424454</v>
      </c>
      <c r="N494" s="56" t="str">
        <f aca="false">IF(OR(A494="",I494=""),"",IF(COUNTIFS($A$2:$A$4500,A494,$D$2:$D$4500,D494,$I$2:$I$4500,I494)&gt;1,"Possible duplicate",""))</f>
        <v/>
      </c>
      <c r="O494" s="56" t="n">
        <f aca="false">IF(J494="","",IF(AND(L494=0,K494=0),1,0))</f>
        <v>1</v>
      </c>
      <c r="P494" s="56" t="str">
        <f aca="false">IF(L494=1,J494+ROW()/10^7,"")</f>
        <v/>
      </c>
      <c r="Q494" s="57" t="n">
        <f aca="false">IF(O494=1,M494,"")</f>
        <v>0.135880424454</v>
      </c>
      <c r="R494" s="56" t="str">
        <f aca="false">IF(K494=1,ROW(),"")</f>
        <v/>
      </c>
      <c r="S494" s="56" t="str">
        <f aca="false">IF(D494="","",TRIM(D494))</f>
        <v>CONTAINER GATE PASS FEE- INC</v>
      </c>
    </row>
    <row r="495" customFormat="false" ht="15" hidden="false" customHeight="false" outlineLevel="0" collapsed="false">
      <c r="A495" s="50" t="s">
        <v>1705</v>
      </c>
      <c r="B495" s="55" t="n">
        <v>45952</v>
      </c>
      <c r="C495" s="50" t="n">
        <f aca="false">IF(S495="","",IFERROR(IF(INDEX('Ledger Codes'!$C$6:$C$205,MATCH(S495,'Ledger Codes'!$B$6:$B$205,0))="","",INDEX('Ledger Codes'!$C$6:$C$205,MATCH(S495,'Ledger Codes'!$B$6:$B$205,0))),""))</f>
        <v>10049</v>
      </c>
      <c r="D495" s="50" t="s">
        <v>199</v>
      </c>
      <c r="E495" s="50" t="s">
        <v>1706</v>
      </c>
      <c r="F495" s="50" t="s">
        <v>581</v>
      </c>
      <c r="G495" s="52" t="n">
        <v>0</v>
      </c>
      <c r="H495" s="52" t="n">
        <v>240</v>
      </c>
      <c r="I495" s="52" t="n">
        <f aca="false">IF(AND(G495="",H495=""),"",N(G495)-N(H495))</f>
        <v>-240</v>
      </c>
      <c r="J495" s="52" t="n">
        <f aca="false">IF(I495="","",ABS(I495))</f>
        <v>240</v>
      </c>
      <c r="K495" s="56" t="n">
        <f aca="false">IF(S495="","",0)</f>
        <v>0</v>
      </c>
      <c r="L495" s="56" t="n">
        <f aca="false">IF(J495="","",IF(AND(J495&gt;'Revenue Testing'!$E$9,K495=0),1,0))</f>
        <v>0</v>
      </c>
      <c r="M495" s="57" t="n">
        <v>0.791030079358</v>
      </c>
      <c r="N495" s="56" t="str">
        <f aca="false">IF(OR(A495="",I495=""),"",IF(COUNTIFS($A$2:$A$4500,A495,$D$2:$D$4500,D495,$I$2:$I$4500,I495)&gt;1,"Possible duplicate",""))</f>
        <v/>
      </c>
      <c r="O495" s="56" t="n">
        <f aca="false">IF(J495="","",IF(AND(L495=0,K495=0),1,0))</f>
        <v>1</v>
      </c>
      <c r="P495" s="56" t="str">
        <f aca="false">IF(L495=1,J495+ROW()/10^7,"")</f>
        <v/>
      </c>
      <c r="Q495" s="57" t="n">
        <f aca="false">IF(O495=1,M495,"")</f>
        <v>0.791030079358</v>
      </c>
      <c r="R495" s="56" t="str">
        <f aca="false">IF(K495=1,ROW(),"")</f>
        <v/>
      </c>
      <c r="S495" s="56" t="str">
        <f aca="false">IF(D495="","",TRIM(D495))</f>
        <v>CONTAINER GATE PASS FEE- INC</v>
      </c>
    </row>
    <row r="496" customFormat="false" ht="15" hidden="false" customHeight="false" outlineLevel="0" collapsed="false">
      <c r="A496" s="50" t="s">
        <v>1707</v>
      </c>
      <c r="B496" s="55" t="n">
        <v>45952</v>
      </c>
      <c r="C496" s="50" t="n">
        <f aca="false">IF(S496="","",IFERROR(IF(INDEX('Ledger Codes'!$C$6:$C$205,MATCH(S496,'Ledger Codes'!$B$6:$B$205,0))="","",INDEX('Ledger Codes'!$C$6:$C$205,MATCH(S496,'Ledger Codes'!$B$6:$B$205,0))),""))</f>
        <v>10049</v>
      </c>
      <c r="D496" s="50" t="s">
        <v>199</v>
      </c>
      <c r="E496" s="50" t="s">
        <v>1708</v>
      </c>
      <c r="F496" s="50" t="s">
        <v>1709</v>
      </c>
      <c r="G496" s="52" t="n">
        <v>0</v>
      </c>
      <c r="H496" s="52" t="n">
        <v>120</v>
      </c>
      <c r="I496" s="52" t="n">
        <f aca="false">IF(AND(G496="",H496=""),"",N(G496)-N(H496))</f>
        <v>-120</v>
      </c>
      <c r="J496" s="52" t="n">
        <f aca="false">IF(I496="","",ABS(I496))</f>
        <v>120</v>
      </c>
      <c r="K496" s="56" t="n">
        <f aca="false">IF(S496="","",0)</f>
        <v>0</v>
      </c>
      <c r="L496" s="56" t="n">
        <f aca="false">IF(J496="","",IF(AND(J496&gt;'Revenue Testing'!$E$9,K496=0),1,0))</f>
        <v>0</v>
      </c>
      <c r="M496" s="57" t="n">
        <v>0.390261654542</v>
      </c>
      <c r="N496" s="56" t="str">
        <f aca="false">IF(OR(A496="",I496=""),"",IF(COUNTIFS($A$2:$A$4500,A496,$D$2:$D$4500,D496,$I$2:$I$4500,I496)&gt;1,"Possible duplicate",""))</f>
        <v/>
      </c>
      <c r="O496" s="56" t="n">
        <f aca="false">IF(J496="","",IF(AND(L496=0,K496=0),1,0))</f>
        <v>1</v>
      </c>
      <c r="P496" s="56" t="str">
        <f aca="false">IF(L496=1,J496+ROW()/10^7,"")</f>
        <v/>
      </c>
      <c r="Q496" s="57" t="n">
        <f aca="false">IF(O496=1,M496,"")</f>
        <v>0.390261654542</v>
      </c>
      <c r="R496" s="56" t="str">
        <f aca="false">IF(K496=1,ROW(),"")</f>
        <v/>
      </c>
      <c r="S496" s="56" t="str">
        <f aca="false">IF(D496="","",TRIM(D496))</f>
        <v>CONTAINER GATE PASS FEE- INC</v>
      </c>
    </row>
    <row r="497" customFormat="false" ht="15" hidden="false" customHeight="false" outlineLevel="0" collapsed="false">
      <c r="A497" s="50" t="s">
        <v>1710</v>
      </c>
      <c r="B497" s="55" t="n">
        <v>45953</v>
      </c>
      <c r="C497" s="50" t="n">
        <f aca="false">IF(S497="","",IFERROR(IF(INDEX('Ledger Codes'!$C$6:$C$205,MATCH(S497,'Ledger Codes'!$B$6:$B$205,0))="","",INDEX('Ledger Codes'!$C$6:$C$205,MATCH(S497,'Ledger Codes'!$B$6:$B$205,0))),""))</f>
        <v>10049</v>
      </c>
      <c r="D497" s="50" t="s">
        <v>199</v>
      </c>
      <c r="E497" s="50" t="s">
        <v>1711</v>
      </c>
      <c r="F497" s="50" t="s">
        <v>1712</v>
      </c>
      <c r="G497" s="52" t="n">
        <v>0</v>
      </c>
      <c r="H497" s="52" t="n">
        <v>120</v>
      </c>
      <c r="I497" s="52" t="n">
        <f aca="false">IF(AND(G497="",H497=""),"",N(G497)-N(H497))</f>
        <v>-120</v>
      </c>
      <c r="J497" s="52" t="n">
        <f aca="false">IF(I497="","",ABS(I497))</f>
        <v>120</v>
      </c>
      <c r="K497" s="56" t="n">
        <f aca="false">IF(S497="","",0)</f>
        <v>0</v>
      </c>
      <c r="L497" s="56" t="n">
        <f aca="false">IF(J497="","",IF(AND(J497&gt;'Revenue Testing'!$E$9,K497=0),1,0))</f>
        <v>0</v>
      </c>
      <c r="M497" s="57" t="n">
        <v>0.278749959915</v>
      </c>
      <c r="N497" s="56" t="str">
        <f aca="false">IF(OR(A497="",I497=""),"",IF(COUNTIFS($A$2:$A$4500,A497,$D$2:$D$4500,D497,$I$2:$I$4500,I497)&gt;1,"Possible duplicate",""))</f>
        <v/>
      </c>
      <c r="O497" s="56" t="n">
        <f aca="false">IF(J497="","",IF(AND(L497=0,K497=0),1,0))</f>
        <v>1</v>
      </c>
      <c r="P497" s="56" t="str">
        <f aca="false">IF(L497=1,J497+ROW()/10^7,"")</f>
        <v/>
      </c>
      <c r="Q497" s="57" t="n">
        <f aca="false">IF(O497=1,M497,"")</f>
        <v>0.278749959915</v>
      </c>
      <c r="R497" s="56" t="str">
        <f aca="false">IF(K497=1,ROW(),"")</f>
        <v/>
      </c>
      <c r="S497" s="56" t="str">
        <f aca="false">IF(D497="","",TRIM(D497))</f>
        <v>CONTAINER GATE PASS FEE- INC</v>
      </c>
    </row>
    <row r="498" customFormat="false" ht="15" hidden="false" customHeight="false" outlineLevel="0" collapsed="false">
      <c r="A498" s="50" t="s">
        <v>1713</v>
      </c>
      <c r="B498" s="55" t="n">
        <v>45953</v>
      </c>
      <c r="C498" s="50" t="n">
        <f aca="false">IF(S498="","",IFERROR(IF(INDEX('Ledger Codes'!$C$6:$C$205,MATCH(S498,'Ledger Codes'!$B$6:$B$205,0))="","",INDEX('Ledger Codes'!$C$6:$C$205,MATCH(S498,'Ledger Codes'!$B$6:$B$205,0))),""))</f>
        <v>10049</v>
      </c>
      <c r="D498" s="50" t="s">
        <v>199</v>
      </c>
      <c r="E498" s="50" t="s">
        <v>1714</v>
      </c>
      <c r="F498" s="50" t="s">
        <v>1715</v>
      </c>
      <c r="G498" s="52" t="n">
        <v>0</v>
      </c>
      <c r="H498" s="52" t="n">
        <v>120</v>
      </c>
      <c r="I498" s="52" t="n">
        <f aca="false">IF(AND(G498="",H498=""),"",N(G498)-N(H498))</f>
        <v>-120</v>
      </c>
      <c r="J498" s="52" t="n">
        <f aca="false">IF(I498="","",ABS(I498))</f>
        <v>120</v>
      </c>
      <c r="K498" s="56" t="n">
        <f aca="false">IF(S498="","",0)</f>
        <v>0</v>
      </c>
      <c r="L498" s="56" t="n">
        <f aca="false">IF(J498="","",IF(AND(J498&gt;'Revenue Testing'!$E$9,K498=0),1,0))</f>
        <v>0</v>
      </c>
      <c r="M498" s="57" t="n">
        <v>0.641906762447</v>
      </c>
      <c r="N498" s="56" t="str">
        <f aca="false">IF(OR(A498="",I498=""),"",IF(COUNTIFS($A$2:$A$4500,A498,$D$2:$D$4500,D498,$I$2:$I$4500,I498)&gt;1,"Possible duplicate",""))</f>
        <v/>
      </c>
      <c r="O498" s="56" t="n">
        <f aca="false">IF(J498="","",IF(AND(L498=0,K498=0),1,0))</f>
        <v>1</v>
      </c>
      <c r="P498" s="56" t="str">
        <f aca="false">IF(L498=1,J498+ROW()/10^7,"")</f>
        <v/>
      </c>
      <c r="Q498" s="57" t="n">
        <f aca="false">IF(O498=1,M498,"")</f>
        <v>0.641906762447</v>
      </c>
      <c r="R498" s="56" t="str">
        <f aca="false">IF(K498=1,ROW(),"")</f>
        <v/>
      </c>
      <c r="S498" s="56" t="str">
        <f aca="false">IF(D498="","",TRIM(D498))</f>
        <v>CONTAINER GATE PASS FEE- INC</v>
      </c>
    </row>
    <row r="499" customFormat="false" ht="15" hidden="false" customHeight="false" outlineLevel="0" collapsed="false">
      <c r="A499" s="50" t="s">
        <v>1716</v>
      </c>
      <c r="B499" s="55" t="n">
        <v>45953</v>
      </c>
      <c r="C499" s="50" t="n">
        <f aca="false">IF(S499="","",IFERROR(IF(INDEX('Ledger Codes'!$C$6:$C$205,MATCH(S499,'Ledger Codes'!$B$6:$B$205,0))="","",INDEX('Ledger Codes'!$C$6:$C$205,MATCH(S499,'Ledger Codes'!$B$6:$B$205,0))),""))</f>
        <v>10049</v>
      </c>
      <c r="D499" s="50" t="s">
        <v>199</v>
      </c>
      <c r="E499" s="50" t="s">
        <v>1717</v>
      </c>
      <c r="F499" s="50" t="s">
        <v>1718</v>
      </c>
      <c r="G499" s="52" t="n">
        <v>0</v>
      </c>
      <c r="H499" s="52" t="n">
        <v>120</v>
      </c>
      <c r="I499" s="52" t="n">
        <f aca="false">IF(AND(G499="",H499=""),"",N(G499)-N(H499))</f>
        <v>-120</v>
      </c>
      <c r="J499" s="52" t="n">
        <f aca="false">IF(I499="","",ABS(I499))</f>
        <v>120</v>
      </c>
      <c r="K499" s="56" t="n">
        <f aca="false">IF(S499="","",0)</f>
        <v>0</v>
      </c>
      <c r="L499" s="56" t="n">
        <f aca="false">IF(J499="","",IF(AND(J499&gt;'Revenue Testing'!$E$9,K499=0),1,0))</f>
        <v>0</v>
      </c>
      <c r="M499" s="57" t="n">
        <v>0.690651120783</v>
      </c>
      <c r="N499" s="56" t="str">
        <f aca="false">IF(OR(A499="",I499=""),"",IF(COUNTIFS($A$2:$A$4500,A499,$D$2:$D$4500,D499,$I$2:$I$4500,I499)&gt;1,"Possible duplicate",""))</f>
        <v/>
      </c>
      <c r="O499" s="56" t="n">
        <f aca="false">IF(J499="","",IF(AND(L499=0,K499=0),1,0))</f>
        <v>1</v>
      </c>
      <c r="P499" s="56" t="str">
        <f aca="false">IF(L499=1,J499+ROW()/10^7,"")</f>
        <v/>
      </c>
      <c r="Q499" s="57" t="n">
        <f aca="false">IF(O499=1,M499,"")</f>
        <v>0.690651120783</v>
      </c>
      <c r="R499" s="56" t="str">
        <f aca="false">IF(K499=1,ROW(),"")</f>
        <v/>
      </c>
      <c r="S499" s="56" t="str">
        <f aca="false">IF(D499="","",TRIM(D499))</f>
        <v>CONTAINER GATE PASS FEE- INC</v>
      </c>
    </row>
    <row r="500" customFormat="false" ht="15" hidden="false" customHeight="false" outlineLevel="0" collapsed="false">
      <c r="A500" s="50" t="s">
        <v>1719</v>
      </c>
      <c r="B500" s="55" t="n">
        <v>45953</v>
      </c>
      <c r="C500" s="50" t="n">
        <f aca="false">IF(S500="","",IFERROR(IF(INDEX('Ledger Codes'!$C$6:$C$205,MATCH(S500,'Ledger Codes'!$B$6:$B$205,0))="","",INDEX('Ledger Codes'!$C$6:$C$205,MATCH(S500,'Ledger Codes'!$B$6:$B$205,0))),""))</f>
        <v>10049</v>
      </c>
      <c r="D500" s="50" t="s">
        <v>199</v>
      </c>
      <c r="E500" s="50" t="s">
        <v>1720</v>
      </c>
      <c r="F500" s="50" t="s">
        <v>1721</v>
      </c>
      <c r="G500" s="52" t="n">
        <v>0</v>
      </c>
      <c r="H500" s="52" t="n">
        <v>120</v>
      </c>
      <c r="I500" s="52" t="n">
        <f aca="false">IF(AND(G500="",H500=""),"",N(G500)-N(H500))</f>
        <v>-120</v>
      </c>
      <c r="J500" s="52" t="n">
        <f aca="false">IF(I500="","",ABS(I500))</f>
        <v>120</v>
      </c>
      <c r="K500" s="56" t="n">
        <f aca="false">IF(S500="","",0)</f>
        <v>0</v>
      </c>
      <c r="L500" s="56" t="n">
        <f aca="false">IF(J500="","",IF(AND(J500&gt;'Revenue Testing'!$E$9,K500=0),1,0))</f>
        <v>0</v>
      </c>
      <c r="M500" s="57" t="n">
        <v>0.207558208662</v>
      </c>
      <c r="N500" s="56" t="str">
        <f aca="false">IF(OR(A500="",I500=""),"",IF(COUNTIFS($A$2:$A$4500,A500,$D$2:$D$4500,D500,$I$2:$I$4500,I500)&gt;1,"Possible duplicate",""))</f>
        <v/>
      </c>
      <c r="O500" s="56" t="n">
        <f aca="false">IF(J500="","",IF(AND(L500=0,K500=0),1,0))</f>
        <v>1</v>
      </c>
      <c r="P500" s="56" t="str">
        <f aca="false">IF(L500=1,J500+ROW()/10^7,"")</f>
        <v/>
      </c>
      <c r="Q500" s="57" t="n">
        <f aca="false">IF(O500=1,M500,"")</f>
        <v>0.207558208662</v>
      </c>
      <c r="R500" s="56" t="str">
        <f aca="false">IF(K500=1,ROW(),"")</f>
        <v/>
      </c>
      <c r="S500" s="56" t="str">
        <f aca="false">IF(D500="","",TRIM(D500))</f>
        <v>CONTAINER GATE PASS FEE- INC</v>
      </c>
    </row>
    <row r="501" customFormat="false" ht="15" hidden="false" customHeight="false" outlineLevel="0" collapsed="false">
      <c r="A501" s="50" t="s">
        <v>1722</v>
      </c>
      <c r="B501" s="55" t="n">
        <v>45953</v>
      </c>
      <c r="C501" s="50" t="n">
        <f aca="false">IF(S501="","",IFERROR(IF(INDEX('Ledger Codes'!$C$6:$C$205,MATCH(S501,'Ledger Codes'!$B$6:$B$205,0))="","",INDEX('Ledger Codes'!$C$6:$C$205,MATCH(S501,'Ledger Codes'!$B$6:$B$205,0))),""))</f>
        <v>10049</v>
      </c>
      <c r="D501" s="50" t="s">
        <v>199</v>
      </c>
      <c r="E501" s="50" t="s">
        <v>1723</v>
      </c>
      <c r="F501" s="50" t="s">
        <v>1724</v>
      </c>
      <c r="G501" s="52" t="n">
        <v>0</v>
      </c>
      <c r="H501" s="52" t="n">
        <v>120</v>
      </c>
      <c r="I501" s="52" t="n">
        <f aca="false">IF(AND(G501="",H501=""),"",N(G501)-N(H501))</f>
        <v>-120</v>
      </c>
      <c r="J501" s="52" t="n">
        <f aca="false">IF(I501="","",ABS(I501))</f>
        <v>120</v>
      </c>
      <c r="K501" s="56" t="n">
        <f aca="false">IF(S501="","",0)</f>
        <v>0</v>
      </c>
      <c r="L501" s="56" t="n">
        <f aca="false">IF(J501="","",IF(AND(J501&gt;'Revenue Testing'!$E$9,K501=0),1,0))</f>
        <v>0</v>
      </c>
      <c r="M501" s="57" t="n">
        <v>0.277619246926</v>
      </c>
      <c r="N501" s="56" t="str">
        <f aca="false">IF(OR(A501="",I501=""),"",IF(COUNTIFS($A$2:$A$4500,A501,$D$2:$D$4500,D501,$I$2:$I$4500,I501)&gt;1,"Possible duplicate",""))</f>
        <v/>
      </c>
      <c r="O501" s="56" t="n">
        <f aca="false">IF(J501="","",IF(AND(L501=0,K501=0),1,0))</f>
        <v>1</v>
      </c>
      <c r="P501" s="56" t="str">
        <f aca="false">IF(L501=1,J501+ROW()/10^7,"")</f>
        <v/>
      </c>
      <c r="Q501" s="57" t="n">
        <f aca="false">IF(O501=1,M501,"")</f>
        <v>0.277619246926</v>
      </c>
      <c r="R501" s="56" t="str">
        <f aca="false">IF(K501=1,ROW(),"")</f>
        <v/>
      </c>
      <c r="S501" s="56" t="str">
        <f aca="false">IF(D501="","",TRIM(D501))</f>
        <v>CONTAINER GATE PASS FEE- INC</v>
      </c>
    </row>
    <row r="502" customFormat="false" ht="15" hidden="false" customHeight="false" outlineLevel="0" collapsed="false">
      <c r="A502" s="50" t="s">
        <v>1725</v>
      </c>
      <c r="B502" s="55" t="n">
        <v>45953</v>
      </c>
      <c r="C502" s="50" t="n">
        <f aca="false">IF(S502="","",IFERROR(IF(INDEX('Ledger Codes'!$C$6:$C$205,MATCH(S502,'Ledger Codes'!$B$6:$B$205,0))="","",INDEX('Ledger Codes'!$C$6:$C$205,MATCH(S502,'Ledger Codes'!$B$6:$B$205,0))),""))</f>
        <v>10049</v>
      </c>
      <c r="D502" s="50" t="s">
        <v>199</v>
      </c>
      <c r="E502" s="50" t="s">
        <v>1726</v>
      </c>
      <c r="F502" s="50" t="s">
        <v>1727</v>
      </c>
      <c r="G502" s="52" t="n">
        <v>0</v>
      </c>
      <c r="H502" s="52" t="n">
        <v>120</v>
      </c>
      <c r="I502" s="52" t="n">
        <f aca="false">IF(AND(G502="",H502=""),"",N(G502)-N(H502))</f>
        <v>-120</v>
      </c>
      <c r="J502" s="52" t="n">
        <f aca="false">IF(I502="","",ABS(I502))</f>
        <v>120</v>
      </c>
      <c r="K502" s="56" t="n">
        <f aca="false">IF(S502="","",0)</f>
        <v>0</v>
      </c>
      <c r="L502" s="56" t="n">
        <f aca="false">IF(J502="","",IF(AND(J502&gt;'Revenue Testing'!$E$9,K502=0),1,0))</f>
        <v>0</v>
      </c>
      <c r="M502" s="57" t="n">
        <v>0.014548248473</v>
      </c>
      <c r="N502" s="56" t="str">
        <f aca="false">IF(OR(A502="",I502=""),"",IF(COUNTIFS($A$2:$A$4500,A502,$D$2:$D$4500,D502,$I$2:$I$4500,I502)&gt;1,"Possible duplicate",""))</f>
        <v/>
      </c>
      <c r="O502" s="56" t="n">
        <f aca="false">IF(J502="","",IF(AND(L502=0,K502=0),1,0))</f>
        <v>1</v>
      </c>
      <c r="P502" s="56" t="str">
        <f aca="false">IF(L502=1,J502+ROW()/10^7,"")</f>
        <v/>
      </c>
      <c r="Q502" s="57" t="n">
        <f aca="false">IF(O502=1,M502,"")</f>
        <v>0.014548248473</v>
      </c>
      <c r="R502" s="56" t="str">
        <f aca="false">IF(K502=1,ROW(),"")</f>
        <v/>
      </c>
      <c r="S502" s="56" t="str">
        <f aca="false">IF(D502="","",TRIM(D502))</f>
        <v>CONTAINER GATE PASS FEE- INC</v>
      </c>
    </row>
    <row r="503" customFormat="false" ht="15" hidden="false" customHeight="false" outlineLevel="0" collapsed="false">
      <c r="A503" s="50" t="s">
        <v>1728</v>
      </c>
      <c r="B503" s="55" t="n">
        <v>45953</v>
      </c>
      <c r="C503" s="50" t="n">
        <f aca="false">IF(S503="","",IFERROR(IF(INDEX('Ledger Codes'!$C$6:$C$205,MATCH(S503,'Ledger Codes'!$B$6:$B$205,0))="","",INDEX('Ledger Codes'!$C$6:$C$205,MATCH(S503,'Ledger Codes'!$B$6:$B$205,0))),""))</f>
        <v>10049</v>
      </c>
      <c r="D503" s="50" t="s">
        <v>199</v>
      </c>
      <c r="E503" s="50" t="s">
        <v>1729</v>
      </c>
      <c r="F503" s="50" t="s">
        <v>1730</v>
      </c>
      <c r="G503" s="52" t="n">
        <v>0</v>
      </c>
      <c r="H503" s="52" t="n">
        <v>120</v>
      </c>
      <c r="I503" s="52" t="n">
        <f aca="false">IF(AND(G503="",H503=""),"",N(G503)-N(H503))</f>
        <v>-120</v>
      </c>
      <c r="J503" s="52" t="n">
        <f aca="false">IF(I503="","",ABS(I503))</f>
        <v>120</v>
      </c>
      <c r="K503" s="56" t="n">
        <f aca="false">IF(S503="","",0)</f>
        <v>0</v>
      </c>
      <c r="L503" s="56" t="n">
        <f aca="false">IF(J503="","",IF(AND(J503&gt;'Revenue Testing'!$E$9,K503=0),1,0))</f>
        <v>0</v>
      </c>
      <c r="M503" s="57" t="n">
        <v>0.233863960002</v>
      </c>
      <c r="N503" s="56" t="str">
        <f aca="false">IF(OR(A503="",I503=""),"",IF(COUNTIFS($A$2:$A$4500,A503,$D$2:$D$4500,D503,$I$2:$I$4500,I503)&gt;1,"Possible duplicate",""))</f>
        <v/>
      </c>
      <c r="O503" s="56" t="n">
        <f aca="false">IF(J503="","",IF(AND(L503=0,K503=0),1,0))</f>
        <v>1</v>
      </c>
      <c r="P503" s="56" t="str">
        <f aca="false">IF(L503=1,J503+ROW()/10^7,"")</f>
        <v/>
      </c>
      <c r="Q503" s="57" t="n">
        <f aca="false">IF(O503=1,M503,"")</f>
        <v>0.233863960002</v>
      </c>
      <c r="R503" s="56" t="str">
        <f aca="false">IF(K503=1,ROW(),"")</f>
        <v/>
      </c>
      <c r="S503" s="56" t="str">
        <f aca="false">IF(D503="","",TRIM(D503))</f>
        <v>CONTAINER GATE PASS FEE- INC</v>
      </c>
    </row>
    <row r="504" customFormat="false" ht="15" hidden="false" customHeight="false" outlineLevel="0" collapsed="false">
      <c r="A504" s="50" t="s">
        <v>1731</v>
      </c>
      <c r="B504" s="55" t="n">
        <v>45953</v>
      </c>
      <c r="C504" s="50" t="n">
        <f aca="false">IF(S504="","",IFERROR(IF(INDEX('Ledger Codes'!$C$6:$C$205,MATCH(S504,'Ledger Codes'!$B$6:$B$205,0))="","",INDEX('Ledger Codes'!$C$6:$C$205,MATCH(S504,'Ledger Codes'!$B$6:$B$205,0))),""))</f>
        <v>10049</v>
      </c>
      <c r="D504" s="50" t="s">
        <v>199</v>
      </c>
      <c r="E504" s="50" t="s">
        <v>1732</v>
      </c>
      <c r="F504" s="50" t="s">
        <v>1733</v>
      </c>
      <c r="G504" s="52" t="n">
        <v>0</v>
      </c>
      <c r="H504" s="52" t="n">
        <v>120</v>
      </c>
      <c r="I504" s="52" t="n">
        <f aca="false">IF(AND(G504="",H504=""),"",N(G504)-N(H504))</f>
        <v>-120</v>
      </c>
      <c r="J504" s="52" t="n">
        <f aca="false">IF(I504="","",ABS(I504))</f>
        <v>120</v>
      </c>
      <c r="K504" s="56" t="n">
        <f aca="false">IF(S504="","",0)</f>
        <v>0</v>
      </c>
      <c r="L504" s="56" t="n">
        <f aca="false">IF(J504="","",IF(AND(J504&gt;'Revenue Testing'!$E$9,K504=0),1,0))</f>
        <v>0</v>
      </c>
      <c r="M504" s="57" t="n">
        <v>0.75400502078</v>
      </c>
      <c r="N504" s="56" t="str">
        <f aca="false">IF(OR(A504="",I504=""),"",IF(COUNTIFS($A$2:$A$4500,A504,$D$2:$D$4500,D504,$I$2:$I$4500,I504)&gt;1,"Possible duplicate",""))</f>
        <v/>
      </c>
      <c r="O504" s="56" t="n">
        <f aca="false">IF(J504="","",IF(AND(L504=0,K504=0),1,0))</f>
        <v>1</v>
      </c>
      <c r="P504" s="56" t="str">
        <f aca="false">IF(L504=1,J504+ROW()/10^7,"")</f>
        <v/>
      </c>
      <c r="Q504" s="57" t="n">
        <f aca="false">IF(O504=1,M504,"")</f>
        <v>0.75400502078</v>
      </c>
      <c r="R504" s="56" t="str">
        <f aca="false">IF(K504=1,ROW(),"")</f>
        <v/>
      </c>
      <c r="S504" s="56" t="str">
        <f aca="false">IF(D504="","",TRIM(D504))</f>
        <v>CONTAINER GATE PASS FEE- INC</v>
      </c>
    </row>
    <row r="505" customFormat="false" ht="15" hidden="false" customHeight="false" outlineLevel="0" collapsed="false">
      <c r="A505" s="50" t="s">
        <v>1734</v>
      </c>
      <c r="B505" s="55" t="n">
        <v>45953</v>
      </c>
      <c r="C505" s="50" t="n">
        <f aca="false">IF(S505="","",IFERROR(IF(INDEX('Ledger Codes'!$C$6:$C$205,MATCH(S505,'Ledger Codes'!$B$6:$B$205,0))="","",INDEX('Ledger Codes'!$C$6:$C$205,MATCH(S505,'Ledger Codes'!$B$6:$B$205,0))),""))</f>
        <v>10049</v>
      </c>
      <c r="D505" s="50" t="s">
        <v>199</v>
      </c>
      <c r="E505" s="50" t="s">
        <v>1735</v>
      </c>
      <c r="F505" s="50" t="s">
        <v>1736</v>
      </c>
      <c r="G505" s="52" t="n">
        <v>0</v>
      </c>
      <c r="H505" s="52" t="n">
        <v>120</v>
      </c>
      <c r="I505" s="52" t="n">
        <f aca="false">IF(AND(G505="",H505=""),"",N(G505)-N(H505))</f>
        <v>-120</v>
      </c>
      <c r="J505" s="52" t="n">
        <f aca="false">IF(I505="","",ABS(I505))</f>
        <v>120</v>
      </c>
      <c r="K505" s="56" t="n">
        <f aca="false">IF(S505="","",0)</f>
        <v>0</v>
      </c>
      <c r="L505" s="56" t="n">
        <f aca="false">IF(J505="","",IF(AND(J505&gt;'Revenue Testing'!$E$9,K505=0),1,0))</f>
        <v>0</v>
      </c>
      <c r="M505" s="57" t="n">
        <v>0.938895149086</v>
      </c>
      <c r="N505" s="56" t="str">
        <f aca="false">IF(OR(A505="",I505=""),"",IF(COUNTIFS($A$2:$A$4500,A505,$D$2:$D$4500,D505,$I$2:$I$4500,I505)&gt;1,"Possible duplicate",""))</f>
        <v/>
      </c>
      <c r="O505" s="56" t="n">
        <f aca="false">IF(J505="","",IF(AND(L505=0,K505=0),1,0))</f>
        <v>1</v>
      </c>
      <c r="P505" s="56" t="str">
        <f aca="false">IF(L505=1,J505+ROW()/10^7,"")</f>
        <v/>
      </c>
      <c r="Q505" s="57" t="n">
        <f aca="false">IF(O505=1,M505,"")</f>
        <v>0.938895149086</v>
      </c>
      <c r="R505" s="56" t="str">
        <f aca="false">IF(K505=1,ROW(),"")</f>
        <v/>
      </c>
      <c r="S505" s="56" t="str">
        <f aca="false">IF(D505="","",TRIM(D505))</f>
        <v>CONTAINER GATE PASS FEE- INC</v>
      </c>
    </row>
    <row r="506" customFormat="false" ht="15" hidden="false" customHeight="false" outlineLevel="0" collapsed="false">
      <c r="A506" s="50" t="s">
        <v>1737</v>
      </c>
      <c r="B506" s="55" t="n">
        <v>45953</v>
      </c>
      <c r="C506" s="50" t="n">
        <f aca="false">IF(S506="","",IFERROR(IF(INDEX('Ledger Codes'!$C$6:$C$205,MATCH(S506,'Ledger Codes'!$B$6:$B$205,0))="","",INDEX('Ledger Codes'!$C$6:$C$205,MATCH(S506,'Ledger Codes'!$B$6:$B$205,0))),""))</f>
        <v>10049</v>
      </c>
      <c r="D506" s="50" t="s">
        <v>199</v>
      </c>
      <c r="E506" s="50" t="s">
        <v>1738</v>
      </c>
      <c r="F506" s="50" t="s">
        <v>1739</v>
      </c>
      <c r="G506" s="52" t="n">
        <v>0</v>
      </c>
      <c r="H506" s="52" t="n">
        <v>120</v>
      </c>
      <c r="I506" s="52" t="n">
        <f aca="false">IF(AND(G506="",H506=""),"",N(G506)-N(H506))</f>
        <v>-120</v>
      </c>
      <c r="J506" s="52" t="n">
        <f aca="false">IF(I506="","",ABS(I506))</f>
        <v>120</v>
      </c>
      <c r="K506" s="56" t="n">
        <f aca="false">IF(S506="","",0)</f>
        <v>0</v>
      </c>
      <c r="L506" s="56" t="n">
        <f aca="false">IF(J506="","",IF(AND(J506&gt;'Revenue Testing'!$E$9,K506=0),1,0))</f>
        <v>0</v>
      </c>
      <c r="M506" s="57" t="n">
        <v>0.573614537624</v>
      </c>
      <c r="N506" s="56" t="str">
        <f aca="false">IF(OR(A506="",I506=""),"",IF(COUNTIFS($A$2:$A$4500,A506,$D$2:$D$4500,D506,$I$2:$I$4500,I506)&gt;1,"Possible duplicate",""))</f>
        <v/>
      </c>
      <c r="O506" s="56" t="n">
        <f aca="false">IF(J506="","",IF(AND(L506=0,K506=0),1,0))</f>
        <v>1</v>
      </c>
      <c r="P506" s="56" t="str">
        <f aca="false">IF(L506=1,J506+ROW()/10^7,"")</f>
        <v/>
      </c>
      <c r="Q506" s="57" t="n">
        <f aca="false">IF(O506=1,M506,"")</f>
        <v>0.573614537624</v>
      </c>
      <c r="R506" s="56" t="str">
        <f aca="false">IF(K506=1,ROW(),"")</f>
        <v/>
      </c>
      <c r="S506" s="56" t="str">
        <f aca="false">IF(D506="","",TRIM(D506))</f>
        <v>CONTAINER GATE PASS FEE- INC</v>
      </c>
    </row>
    <row r="507" customFormat="false" ht="15" hidden="false" customHeight="false" outlineLevel="0" collapsed="false">
      <c r="A507" s="50" t="s">
        <v>1740</v>
      </c>
      <c r="B507" s="55" t="n">
        <v>45953</v>
      </c>
      <c r="C507" s="50" t="n">
        <f aca="false">IF(S507="","",IFERROR(IF(INDEX('Ledger Codes'!$C$6:$C$205,MATCH(S507,'Ledger Codes'!$B$6:$B$205,0))="","",INDEX('Ledger Codes'!$C$6:$C$205,MATCH(S507,'Ledger Codes'!$B$6:$B$205,0))),""))</f>
        <v>10049</v>
      </c>
      <c r="D507" s="50" t="s">
        <v>199</v>
      </c>
      <c r="E507" s="50" t="s">
        <v>1741</v>
      </c>
      <c r="F507" s="50" t="s">
        <v>536</v>
      </c>
      <c r="G507" s="52" t="n">
        <v>0</v>
      </c>
      <c r="H507" s="52" t="n">
        <v>120</v>
      </c>
      <c r="I507" s="52" t="n">
        <f aca="false">IF(AND(G507="",H507=""),"",N(G507)-N(H507))</f>
        <v>-120</v>
      </c>
      <c r="J507" s="52" t="n">
        <f aca="false">IF(I507="","",ABS(I507))</f>
        <v>120</v>
      </c>
      <c r="K507" s="56" t="n">
        <f aca="false">IF(S507="","",0)</f>
        <v>0</v>
      </c>
      <c r="L507" s="56" t="n">
        <f aca="false">IF(J507="","",IF(AND(J507&gt;'Revenue Testing'!$E$9,K507=0),1,0))</f>
        <v>0</v>
      </c>
      <c r="M507" s="57" t="n">
        <v>0.545129718925</v>
      </c>
      <c r="N507" s="56" t="str">
        <f aca="false">IF(OR(A507="",I507=""),"",IF(COUNTIFS($A$2:$A$4500,A507,$D$2:$D$4500,D507,$I$2:$I$4500,I507)&gt;1,"Possible duplicate",""))</f>
        <v/>
      </c>
      <c r="O507" s="56" t="n">
        <f aca="false">IF(J507="","",IF(AND(L507=0,K507=0),1,0))</f>
        <v>1</v>
      </c>
      <c r="P507" s="56" t="str">
        <f aca="false">IF(L507=1,J507+ROW()/10^7,"")</f>
        <v/>
      </c>
      <c r="Q507" s="57" t="n">
        <f aca="false">IF(O507=1,M507,"")</f>
        <v>0.545129718925</v>
      </c>
      <c r="R507" s="56" t="str">
        <f aca="false">IF(K507=1,ROW(),"")</f>
        <v/>
      </c>
      <c r="S507" s="56" t="str">
        <f aca="false">IF(D507="","",TRIM(D507))</f>
        <v>CONTAINER GATE PASS FEE- INC</v>
      </c>
    </row>
    <row r="508" customFormat="false" ht="15" hidden="false" customHeight="false" outlineLevel="0" collapsed="false">
      <c r="A508" s="50" t="s">
        <v>1742</v>
      </c>
      <c r="B508" s="55" t="n">
        <v>45953</v>
      </c>
      <c r="C508" s="50" t="n">
        <f aca="false">IF(S508="","",IFERROR(IF(INDEX('Ledger Codes'!$C$6:$C$205,MATCH(S508,'Ledger Codes'!$B$6:$B$205,0))="","",INDEX('Ledger Codes'!$C$6:$C$205,MATCH(S508,'Ledger Codes'!$B$6:$B$205,0))),""))</f>
        <v>10049</v>
      </c>
      <c r="D508" s="50" t="s">
        <v>199</v>
      </c>
      <c r="E508" s="50" t="s">
        <v>1743</v>
      </c>
      <c r="F508" s="50" t="s">
        <v>1744</v>
      </c>
      <c r="G508" s="52" t="n">
        <v>0</v>
      </c>
      <c r="H508" s="52" t="n">
        <v>120</v>
      </c>
      <c r="I508" s="52" t="n">
        <f aca="false">IF(AND(G508="",H508=""),"",N(G508)-N(H508))</f>
        <v>-120</v>
      </c>
      <c r="J508" s="52" t="n">
        <f aca="false">IF(I508="","",ABS(I508))</f>
        <v>120</v>
      </c>
      <c r="K508" s="56" t="n">
        <f aca="false">IF(S508="","",0)</f>
        <v>0</v>
      </c>
      <c r="L508" s="56" t="n">
        <f aca="false">IF(J508="","",IF(AND(J508&gt;'Revenue Testing'!$E$9,K508=0),1,0))</f>
        <v>0</v>
      </c>
      <c r="M508" s="57" t="n">
        <v>0.342453757542</v>
      </c>
      <c r="N508" s="56" t="str">
        <f aca="false">IF(OR(A508="",I508=""),"",IF(COUNTIFS($A$2:$A$4500,A508,$D$2:$D$4500,D508,$I$2:$I$4500,I508)&gt;1,"Possible duplicate",""))</f>
        <v/>
      </c>
      <c r="O508" s="56" t="n">
        <f aca="false">IF(J508="","",IF(AND(L508=0,K508=0),1,0))</f>
        <v>1</v>
      </c>
      <c r="P508" s="56" t="str">
        <f aca="false">IF(L508=1,J508+ROW()/10^7,"")</f>
        <v/>
      </c>
      <c r="Q508" s="57" t="n">
        <f aca="false">IF(O508=1,M508,"")</f>
        <v>0.342453757542</v>
      </c>
      <c r="R508" s="56" t="str">
        <f aca="false">IF(K508=1,ROW(),"")</f>
        <v/>
      </c>
      <c r="S508" s="56" t="str">
        <f aca="false">IF(D508="","",TRIM(D508))</f>
        <v>CONTAINER GATE PASS FEE- INC</v>
      </c>
    </row>
    <row r="509" customFormat="false" ht="15" hidden="false" customHeight="false" outlineLevel="0" collapsed="false">
      <c r="A509" s="50" t="s">
        <v>1745</v>
      </c>
      <c r="B509" s="55" t="n">
        <v>45953</v>
      </c>
      <c r="C509" s="50" t="n">
        <f aca="false">IF(S509="","",IFERROR(IF(INDEX('Ledger Codes'!$C$6:$C$205,MATCH(S509,'Ledger Codes'!$B$6:$B$205,0))="","",INDEX('Ledger Codes'!$C$6:$C$205,MATCH(S509,'Ledger Codes'!$B$6:$B$205,0))),""))</f>
        <v>10049</v>
      </c>
      <c r="D509" s="50" t="s">
        <v>199</v>
      </c>
      <c r="E509" s="50" t="s">
        <v>1746</v>
      </c>
      <c r="F509" s="50" t="s">
        <v>1747</v>
      </c>
      <c r="G509" s="52" t="n">
        <v>0</v>
      </c>
      <c r="H509" s="52" t="n">
        <v>120</v>
      </c>
      <c r="I509" s="52" t="n">
        <f aca="false">IF(AND(G509="",H509=""),"",N(G509)-N(H509))</f>
        <v>-120</v>
      </c>
      <c r="J509" s="52" t="n">
        <f aca="false">IF(I509="","",ABS(I509))</f>
        <v>120</v>
      </c>
      <c r="K509" s="56" t="n">
        <f aca="false">IF(S509="","",0)</f>
        <v>0</v>
      </c>
      <c r="L509" s="56" t="n">
        <f aca="false">IF(J509="","",IF(AND(J509&gt;'Revenue Testing'!$E$9,K509=0),1,0))</f>
        <v>0</v>
      </c>
      <c r="M509" s="57" t="n">
        <v>0.890913630514</v>
      </c>
      <c r="N509" s="56" t="str">
        <f aca="false">IF(OR(A509="",I509=""),"",IF(COUNTIFS($A$2:$A$4500,A509,$D$2:$D$4500,D509,$I$2:$I$4500,I509)&gt;1,"Possible duplicate",""))</f>
        <v/>
      </c>
      <c r="O509" s="56" t="n">
        <f aca="false">IF(J509="","",IF(AND(L509=0,K509=0),1,0))</f>
        <v>1</v>
      </c>
      <c r="P509" s="56" t="str">
        <f aca="false">IF(L509=1,J509+ROW()/10^7,"")</f>
        <v/>
      </c>
      <c r="Q509" s="57" t="n">
        <f aca="false">IF(O509=1,M509,"")</f>
        <v>0.890913630514</v>
      </c>
      <c r="R509" s="56" t="str">
        <f aca="false">IF(K509=1,ROW(),"")</f>
        <v/>
      </c>
      <c r="S509" s="56" t="str">
        <f aca="false">IF(D509="","",TRIM(D509))</f>
        <v>CONTAINER GATE PASS FEE- INC</v>
      </c>
    </row>
    <row r="510" customFormat="false" ht="15" hidden="false" customHeight="false" outlineLevel="0" collapsed="false">
      <c r="A510" s="50" t="s">
        <v>1748</v>
      </c>
      <c r="B510" s="55" t="n">
        <v>45953</v>
      </c>
      <c r="C510" s="50" t="n">
        <f aca="false">IF(S510="","",IFERROR(IF(INDEX('Ledger Codes'!$C$6:$C$205,MATCH(S510,'Ledger Codes'!$B$6:$B$205,0))="","",INDEX('Ledger Codes'!$C$6:$C$205,MATCH(S510,'Ledger Codes'!$B$6:$B$205,0))),""))</f>
        <v>10049</v>
      </c>
      <c r="D510" s="50" t="s">
        <v>199</v>
      </c>
      <c r="E510" s="50" t="s">
        <v>1749</v>
      </c>
      <c r="F510" s="50" t="s">
        <v>1750</v>
      </c>
      <c r="G510" s="52" t="n">
        <v>0</v>
      </c>
      <c r="H510" s="52" t="n">
        <v>240</v>
      </c>
      <c r="I510" s="52" t="n">
        <f aca="false">IF(AND(G510="",H510=""),"",N(G510)-N(H510))</f>
        <v>-240</v>
      </c>
      <c r="J510" s="52" t="n">
        <f aca="false">IF(I510="","",ABS(I510))</f>
        <v>240</v>
      </c>
      <c r="K510" s="56" t="n">
        <f aca="false">IF(S510="","",0)</f>
        <v>0</v>
      </c>
      <c r="L510" s="56" t="n">
        <f aca="false">IF(J510="","",IF(AND(J510&gt;'Revenue Testing'!$E$9,K510=0),1,0))</f>
        <v>0</v>
      </c>
      <c r="M510" s="57" t="n">
        <v>0.249390163128</v>
      </c>
      <c r="N510" s="56" t="str">
        <f aca="false">IF(OR(A510="",I510=""),"",IF(COUNTIFS($A$2:$A$4500,A510,$D$2:$D$4500,D510,$I$2:$I$4500,I510)&gt;1,"Possible duplicate",""))</f>
        <v/>
      </c>
      <c r="O510" s="56" t="n">
        <f aca="false">IF(J510="","",IF(AND(L510=0,K510=0),1,0))</f>
        <v>1</v>
      </c>
      <c r="P510" s="56" t="str">
        <f aca="false">IF(L510=1,J510+ROW()/10^7,"")</f>
        <v/>
      </c>
      <c r="Q510" s="57" t="n">
        <f aca="false">IF(O510=1,M510,"")</f>
        <v>0.249390163128</v>
      </c>
      <c r="R510" s="56" t="str">
        <f aca="false">IF(K510=1,ROW(),"")</f>
        <v/>
      </c>
      <c r="S510" s="56" t="str">
        <f aca="false">IF(D510="","",TRIM(D510))</f>
        <v>CONTAINER GATE PASS FEE- INC</v>
      </c>
    </row>
    <row r="511" customFormat="false" ht="15" hidden="false" customHeight="false" outlineLevel="0" collapsed="false">
      <c r="A511" s="50" t="s">
        <v>1751</v>
      </c>
      <c r="B511" s="55" t="n">
        <v>45953</v>
      </c>
      <c r="C511" s="50" t="n">
        <f aca="false">IF(S511="","",IFERROR(IF(INDEX('Ledger Codes'!$C$6:$C$205,MATCH(S511,'Ledger Codes'!$B$6:$B$205,0))="","",INDEX('Ledger Codes'!$C$6:$C$205,MATCH(S511,'Ledger Codes'!$B$6:$B$205,0))),""))</f>
        <v>10049</v>
      </c>
      <c r="D511" s="50" t="s">
        <v>199</v>
      </c>
      <c r="E511" s="50" t="s">
        <v>1752</v>
      </c>
      <c r="F511" s="50" t="s">
        <v>1753</v>
      </c>
      <c r="G511" s="52" t="n">
        <v>0</v>
      </c>
      <c r="H511" s="52" t="n">
        <v>120</v>
      </c>
      <c r="I511" s="52" t="n">
        <f aca="false">IF(AND(G511="",H511=""),"",N(G511)-N(H511))</f>
        <v>-120</v>
      </c>
      <c r="J511" s="52" t="n">
        <f aca="false">IF(I511="","",ABS(I511))</f>
        <v>120</v>
      </c>
      <c r="K511" s="56" t="n">
        <f aca="false">IF(S511="","",0)</f>
        <v>0</v>
      </c>
      <c r="L511" s="56" t="n">
        <f aca="false">IF(J511="","",IF(AND(J511&gt;'Revenue Testing'!$E$9,K511=0),1,0))</f>
        <v>0</v>
      </c>
      <c r="M511" s="57" t="n">
        <v>0.438652095607</v>
      </c>
      <c r="N511" s="56" t="str">
        <f aca="false">IF(OR(A511="",I511=""),"",IF(COUNTIFS($A$2:$A$4500,A511,$D$2:$D$4500,D511,$I$2:$I$4500,I511)&gt;1,"Possible duplicate",""))</f>
        <v/>
      </c>
      <c r="O511" s="56" t="n">
        <f aca="false">IF(J511="","",IF(AND(L511=0,K511=0),1,0))</f>
        <v>1</v>
      </c>
      <c r="P511" s="56" t="str">
        <f aca="false">IF(L511=1,J511+ROW()/10^7,"")</f>
        <v/>
      </c>
      <c r="Q511" s="57" t="n">
        <f aca="false">IF(O511=1,M511,"")</f>
        <v>0.438652095607</v>
      </c>
      <c r="R511" s="56" t="str">
        <f aca="false">IF(K511=1,ROW(),"")</f>
        <v/>
      </c>
      <c r="S511" s="56" t="str">
        <f aca="false">IF(D511="","",TRIM(D511))</f>
        <v>CONTAINER GATE PASS FEE- INC</v>
      </c>
    </row>
    <row r="512" customFormat="false" ht="15" hidden="false" customHeight="false" outlineLevel="0" collapsed="false">
      <c r="A512" s="50" t="s">
        <v>1754</v>
      </c>
      <c r="B512" s="55" t="n">
        <v>45953</v>
      </c>
      <c r="C512" s="50" t="n">
        <f aca="false">IF(S512="","",IFERROR(IF(INDEX('Ledger Codes'!$C$6:$C$205,MATCH(S512,'Ledger Codes'!$B$6:$B$205,0))="","",INDEX('Ledger Codes'!$C$6:$C$205,MATCH(S512,'Ledger Codes'!$B$6:$B$205,0))),""))</f>
        <v>10049</v>
      </c>
      <c r="D512" s="50" t="s">
        <v>199</v>
      </c>
      <c r="E512" s="50" t="s">
        <v>1755</v>
      </c>
      <c r="F512" s="50" t="s">
        <v>542</v>
      </c>
      <c r="G512" s="52" t="n">
        <v>0</v>
      </c>
      <c r="H512" s="52" t="n">
        <v>600</v>
      </c>
      <c r="I512" s="52" t="n">
        <f aca="false">IF(AND(G512="",H512=""),"",N(G512)-N(H512))</f>
        <v>-600</v>
      </c>
      <c r="J512" s="52" t="n">
        <f aca="false">IF(I512="","",ABS(I512))</f>
        <v>600</v>
      </c>
      <c r="K512" s="56" t="n">
        <f aca="false">IF(S512="","",0)</f>
        <v>0</v>
      </c>
      <c r="L512" s="56" t="n">
        <f aca="false">IF(J512="","",IF(AND(J512&gt;'Revenue Testing'!$E$9,K512=0),1,0))</f>
        <v>0</v>
      </c>
      <c r="M512" s="57" t="n">
        <v>0.350193168885</v>
      </c>
      <c r="N512" s="56" t="str">
        <f aca="false">IF(OR(A512="",I512=""),"",IF(COUNTIFS($A$2:$A$4500,A512,$D$2:$D$4500,D512,$I$2:$I$4500,I512)&gt;1,"Possible duplicate",""))</f>
        <v/>
      </c>
      <c r="O512" s="56" t="n">
        <f aca="false">IF(J512="","",IF(AND(L512=0,K512=0),1,0))</f>
        <v>1</v>
      </c>
      <c r="P512" s="56" t="str">
        <f aca="false">IF(L512=1,J512+ROW()/10^7,"")</f>
        <v/>
      </c>
      <c r="Q512" s="57" t="n">
        <f aca="false">IF(O512=1,M512,"")</f>
        <v>0.350193168885</v>
      </c>
      <c r="R512" s="56" t="str">
        <f aca="false">IF(K512=1,ROW(),"")</f>
        <v/>
      </c>
      <c r="S512" s="56" t="str">
        <f aca="false">IF(D512="","",TRIM(D512))</f>
        <v>CONTAINER GATE PASS FEE- INC</v>
      </c>
    </row>
    <row r="513" customFormat="false" ht="15" hidden="false" customHeight="false" outlineLevel="0" collapsed="false">
      <c r="A513" s="50" t="s">
        <v>1756</v>
      </c>
      <c r="B513" s="55" t="n">
        <v>45953</v>
      </c>
      <c r="C513" s="50" t="n">
        <f aca="false">IF(S513="","",IFERROR(IF(INDEX('Ledger Codes'!$C$6:$C$205,MATCH(S513,'Ledger Codes'!$B$6:$B$205,0))="","",INDEX('Ledger Codes'!$C$6:$C$205,MATCH(S513,'Ledger Codes'!$B$6:$B$205,0))),""))</f>
        <v>10049</v>
      </c>
      <c r="D513" s="50" t="s">
        <v>199</v>
      </c>
      <c r="E513" s="50" t="s">
        <v>1757</v>
      </c>
      <c r="F513" s="50" t="s">
        <v>1758</v>
      </c>
      <c r="G513" s="52" t="n">
        <v>0</v>
      </c>
      <c r="H513" s="52" t="n">
        <v>360</v>
      </c>
      <c r="I513" s="52" t="n">
        <f aca="false">IF(AND(G513="",H513=""),"",N(G513)-N(H513))</f>
        <v>-360</v>
      </c>
      <c r="J513" s="52" t="n">
        <f aca="false">IF(I513="","",ABS(I513))</f>
        <v>360</v>
      </c>
      <c r="K513" s="56" t="n">
        <f aca="false">IF(S513="","",0)</f>
        <v>0</v>
      </c>
      <c r="L513" s="56" t="n">
        <f aca="false">IF(J513="","",IF(AND(J513&gt;'Revenue Testing'!$E$9,K513=0),1,0))</f>
        <v>0</v>
      </c>
      <c r="M513" s="57" t="n">
        <v>0.599967395228</v>
      </c>
      <c r="N513" s="56" t="str">
        <f aca="false">IF(OR(A513="",I513=""),"",IF(COUNTIFS($A$2:$A$4500,A513,$D$2:$D$4500,D513,$I$2:$I$4500,I513)&gt;1,"Possible duplicate",""))</f>
        <v/>
      </c>
      <c r="O513" s="56" t="n">
        <f aca="false">IF(J513="","",IF(AND(L513=0,K513=0),1,0))</f>
        <v>1</v>
      </c>
      <c r="P513" s="56" t="str">
        <f aca="false">IF(L513=1,J513+ROW()/10^7,"")</f>
        <v/>
      </c>
      <c r="Q513" s="57" t="n">
        <f aca="false">IF(O513=1,M513,"")</f>
        <v>0.599967395228</v>
      </c>
      <c r="R513" s="56" t="str">
        <f aca="false">IF(K513=1,ROW(),"")</f>
        <v/>
      </c>
      <c r="S513" s="56" t="str">
        <f aca="false">IF(D513="","",TRIM(D513))</f>
        <v>CONTAINER GATE PASS FEE- INC</v>
      </c>
    </row>
    <row r="514" customFormat="false" ht="15" hidden="false" customHeight="false" outlineLevel="0" collapsed="false">
      <c r="A514" s="50" t="s">
        <v>1759</v>
      </c>
      <c r="B514" s="55" t="n">
        <v>45953</v>
      </c>
      <c r="C514" s="50" t="n">
        <f aca="false">IF(S514="","",IFERROR(IF(INDEX('Ledger Codes'!$C$6:$C$205,MATCH(S514,'Ledger Codes'!$B$6:$B$205,0))="","",INDEX('Ledger Codes'!$C$6:$C$205,MATCH(S514,'Ledger Codes'!$B$6:$B$205,0))),""))</f>
        <v>10049</v>
      </c>
      <c r="D514" s="50" t="s">
        <v>199</v>
      </c>
      <c r="E514" s="50" t="s">
        <v>1760</v>
      </c>
      <c r="F514" s="50" t="s">
        <v>1761</v>
      </c>
      <c r="G514" s="52" t="n">
        <v>0</v>
      </c>
      <c r="H514" s="52" t="n">
        <v>240</v>
      </c>
      <c r="I514" s="52" t="n">
        <f aca="false">IF(AND(G514="",H514=""),"",N(G514)-N(H514))</f>
        <v>-240</v>
      </c>
      <c r="J514" s="52" t="n">
        <f aca="false">IF(I514="","",ABS(I514))</f>
        <v>240</v>
      </c>
      <c r="K514" s="56" t="n">
        <f aca="false">IF(S514="","",0)</f>
        <v>0</v>
      </c>
      <c r="L514" s="56" t="n">
        <f aca="false">IF(J514="","",IF(AND(J514&gt;'Revenue Testing'!$E$9,K514=0),1,0))</f>
        <v>0</v>
      </c>
      <c r="M514" s="57" t="n">
        <v>0.912881892571</v>
      </c>
      <c r="N514" s="56" t="str">
        <f aca="false">IF(OR(A514="",I514=""),"",IF(COUNTIFS($A$2:$A$4500,A514,$D$2:$D$4500,D514,$I$2:$I$4500,I514)&gt;1,"Possible duplicate",""))</f>
        <v/>
      </c>
      <c r="O514" s="56" t="n">
        <f aca="false">IF(J514="","",IF(AND(L514=0,K514=0),1,0))</f>
        <v>1</v>
      </c>
      <c r="P514" s="56" t="str">
        <f aca="false">IF(L514=1,J514+ROW()/10^7,"")</f>
        <v/>
      </c>
      <c r="Q514" s="57" t="n">
        <f aca="false">IF(O514=1,M514,"")</f>
        <v>0.912881892571</v>
      </c>
      <c r="R514" s="56" t="str">
        <f aca="false">IF(K514=1,ROW(),"")</f>
        <v/>
      </c>
      <c r="S514" s="56" t="str">
        <f aca="false">IF(D514="","",TRIM(D514))</f>
        <v>CONTAINER GATE PASS FEE- INC</v>
      </c>
    </row>
    <row r="515" customFormat="false" ht="15" hidden="false" customHeight="false" outlineLevel="0" collapsed="false">
      <c r="A515" s="50" t="s">
        <v>1762</v>
      </c>
      <c r="B515" s="55" t="n">
        <v>45953</v>
      </c>
      <c r="C515" s="50" t="n">
        <f aca="false">IF(S515="","",IFERROR(IF(INDEX('Ledger Codes'!$C$6:$C$205,MATCH(S515,'Ledger Codes'!$B$6:$B$205,0))="","",INDEX('Ledger Codes'!$C$6:$C$205,MATCH(S515,'Ledger Codes'!$B$6:$B$205,0))),""))</f>
        <v>10049</v>
      </c>
      <c r="D515" s="50" t="s">
        <v>199</v>
      </c>
      <c r="E515" s="50" t="s">
        <v>1763</v>
      </c>
      <c r="F515" s="50" t="s">
        <v>1764</v>
      </c>
      <c r="G515" s="52" t="n">
        <v>0</v>
      </c>
      <c r="H515" s="52" t="n">
        <v>240</v>
      </c>
      <c r="I515" s="52" t="n">
        <f aca="false">IF(AND(G515="",H515=""),"",N(G515)-N(H515))</f>
        <v>-240</v>
      </c>
      <c r="J515" s="52" t="n">
        <f aca="false">IF(I515="","",ABS(I515))</f>
        <v>240</v>
      </c>
      <c r="K515" s="56" t="n">
        <f aca="false">IF(S515="","",0)</f>
        <v>0</v>
      </c>
      <c r="L515" s="56" t="n">
        <f aca="false">IF(J515="","",IF(AND(J515&gt;'Revenue Testing'!$E$9,K515=0),1,0))</f>
        <v>0</v>
      </c>
      <c r="M515" s="57" t="n">
        <v>0.946235715107</v>
      </c>
      <c r="N515" s="56" t="str">
        <f aca="false">IF(OR(A515="",I515=""),"",IF(COUNTIFS($A$2:$A$4500,A515,$D$2:$D$4500,D515,$I$2:$I$4500,I515)&gt;1,"Possible duplicate",""))</f>
        <v/>
      </c>
      <c r="O515" s="56" t="n">
        <f aca="false">IF(J515="","",IF(AND(L515=0,K515=0),1,0))</f>
        <v>1</v>
      </c>
      <c r="P515" s="56" t="str">
        <f aca="false">IF(L515=1,J515+ROW()/10^7,"")</f>
        <v/>
      </c>
      <c r="Q515" s="57" t="n">
        <f aca="false">IF(O515=1,M515,"")</f>
        <v>0.946235715107</v>
      </c>
      <c r="R515" s="56" t="str">
        <f aca="false">IF(K515=1,ROW(),"")</f>
        <v/>
      </c>
      <c r="S515" s="56" t="str">
        <f aca="false">IF(D515="","",TRIM(D515))</f>
        <v>CONTAINER GATE PASS FEE- INC</v>
      </c>
    </row>
    <row r="516" customFormat="false" ht="15" hidden="false" customHeight="false" outlineLevel="0" collapsed="false">
      <c r="A516" s="50" t="s">
        <v>1765</v>
      </c>
      <c r="B516" s="55" t="n">
        <v>45953</v>
      </c>
      <c r="C516" s="50" t="n">
        <f aca="false">IF(S516="","",IFERROR(IF(INDEX('Ledger Codes'!$C$6:$C$205,MATCH(S516,'Ledger Codes'!$B$6:$B$205,0))="","",INDEX('Ledger Codes'!$C$6:$C$205,MATCH(S516,'Ledger Codes'!$B$6:$B$205,0))),""))</f>
        <v>10049</v>
      </c>
      <c r="D516" s="50" t="s">
        <v>199</v>
      </c>
      <c r="E516" s="50" t="s">
        <v>1766</v>
      </c>
      <c r="F516" s="50" t="s">
        <v>1767</v>
      </c>
      <c r="G516" s="52" t="n">
        <v>0</v>
      </c>
      <c r="H516" s="52" t="n">
        <v>240</v>
      </c>
      <c r="I516" s="52" t="n">
        <f aca="false">IF(AND(G516="",H516=""),"",N(G516)-N(H516))</f>
        <v>-240</v>
      </c>
      <c r="J516" s="52" t="n">
        <f aca="false">IF(I516="","",ABS(I516))</f>
        <v>240</v>
      </c>
      <c r="K516" s="56" t="n">
        <f aca="false">IF(S516="","",0)</f>
        <v>0</v>
      </c>
      <c r="L516" s="56" t="n">
        <f aca="false">IF(J516="","",IF(AND(J516&gt;'Revenue Testing'!$E$9,K516=0),1,0))</f>
        <v>0</v>
      </c>
      <c r="M516" s="57" t="n">
        <v>0.29742772952</v>
      </c>
      <c r="N516" s="56" t="str">
        <f aca="false">IF(OR(A516="",I516=""),"",IF(COUNTIFS($A$2:$A$4500,A516,$D$2:$D$4500,D516,$I$2:$I$4500,I516)&gt;1,"Possible duplicate",""))</f>
        <v/>
      </c>
      <c r="O516" s="56" t="n">
        <f aca="false">IF(J516="","",IF(AND(L516=0,K516=0),1,0))</f>
        <v>1</v>
      </c>
      <c r="P516" s="56" t="str">
        <f aca="false">IF(L516=1,J516+ROW()/10^7,"")</f>
        <v/>
      </c>
      <c r="Q516" s="57" t="n">
        <f aca="false">IF(O516=1,M516,"")</f>
        <v>0.29742772952</v>
      </c>
      <c r="R516" s="56" t="str">
        <f aca="false">IF(K516=1,ROW(),"")</f>
        <v/>
      </c>
      <c r="S516" s="56" t="str">
        <f aca="false">IF(D516="","",TRIM(D516))</f>
        <v>CONTAINER GATE PASS FEE- INC</v>
      </c>
    </row>
    <row r="517" customFormat="false" ht="15" hidden="false" customHeight="false" outlineLevel="0" collapsed="false">
      <c r="A517" s="50" t="s">
        <v>1768</v>
      </c>
      <c r="B517" s="55" t="n">
        <v>45953</v>
      </c>
      <c r="C517" s="50" t="n">
        <f aca="false">IF(S517="","",IFERROR(IF(INDEX('Ledger Codes'!$C$6:$C$205,MATCH(S517,'Ledger Codes'!$B$6:$B$205,0))="","",INDEX('Ledger Codes'!$C$6:$C$205,MATCH(S517,'Ledger Codes'!$B$6:$B$205,0))),""))</f>
        <v>10049</v>
      </c>
      <c r="D517" s="50" t="s">
        <v>199</v>
      </c>
      <c r="E517" s="50" t="s">
        <v>1769</v>
      </c>
      <c r="F517" s="50" t="s">
        <v>1770</v>
      </c>
      <c r="G517" s="52" t="n">
        <v>0</v>
      </c>
      <c r="H517" s="52" t="n">
        <v>120</v>
      </c>
      <c r="I517" s="52" t="n">
        <f aca="false">IF(AND(G517="",H517=""),"",N(G517)-N(H517))</f>
        <v>-120</v>
      </c>
      <c r="J517" s="52" t="n">
        <f aca="false">IF(I517="","",ABS(I517))</f>
        <v>120</v>
      </c>
      <c r="K517" s="56" t="n">
        <f aca="false">IF(S517="","",0)</f>
        <v>0</v>
      </c>
      <c r="L517" s="56" t="n">
        <f aca="false">IF(J517="","",IF(AND(J517&gt;'Revenue Testing'!$E$9,K517=0),1,0))</f>
        <v>0</v>
      </c>
      <c r="M517" s="57" t="n">
        <v>0.42097906488</v>
      </c>
      <c r="N517" s="56" t="str">
        <f aca="false">IF(OR(A517="",I517=""),"",IF(COUNTIFS($A$2:$A$4500,A517,$D$2:$D$4500,D517,$I$2:$I$4500,I517)&gt;1,"Possible duplicate",""))</f>
        <v/>
      </c>
      <c r="O517" s="56" t="n">
        <f aca="false">IF(J517="","",IF(AND(L517=0,K517=0),1,0))</f>
        <v>1</v>
      </c>
      <c r="P517" s="56" t="str">
        <f aca="false">IF(L517=1,J517+ROW()/10^7,"")</f>
        <v/>
      </c>
      <c r="Q517" s="57" t="n">
        <f aca="false">IF(O517=1,M517,"")</f>
        <v>0.42097906488</v>
      </c>
      <c r="R517" s="56" t="str">
        <f aca="false">IF(K517=1,ROW(),"")</f>
        <v/>
      </c>
      <c r="S517" s="56" t="str">
        <f aca="false">IF(D517="","",TRIM(D517))</f>
        <v>CONTAINER GATE PASS FEE- INC</v>
      </c>
    </row>
    <row r="518" customFormat="false" ht="15" hidden="false" customHeight="false" outlineLevel="0" collapsed="false">
      <c r="A518" s="50" t="s">
        <v>1771</v>
      </c>
      <c r="B518" s="55" t="n">
        <v>45953</v>
      </c>
      <c r="C518" s="50" t="n">
        <f aca="false">IF(S518="","",IFERROR(IF(INDEX('Ledger Codes'!$C$6:$C$205,MATCH(S518,'Ledger Codes'!$B$6:$B$205,0))="","",INDEX('Ledger Codes'!$C$6:$C$205,MATCH(S518,'Ledger Codes'!$B$6:$B$205,0))),""))</f>
        <v>10049</v>
      </c>
      <c r="D518" s="50" t="s">
        <v>199</v>
      </c>
      <c r="E518" s="50" t="s">
        <v>1772</v>
      </c>
      <c r="F518" s="50" t="s">
        <v>524</v>
      </c>
      <c r="G518" s="52" t="n">
        <v>0</v>
      </c>
      <c r="H518" s="52" t="n">
        <v>360</v>
      </c>
      <c r="I518" s="52" t="n">
        <f aca="false">IF(AND(G518="",H518=""),"",N(G518)-N(H518))</f>
        <v>-360</v>
      </c>
      <c r="J518" s="52" t="n">
        <f aca="false">IF(I518="","",ABS(I518))</f>
        <v>360</v>
      </c>
      <c r="K518" s="56" t="n">
        <f aca="false">IF(S518="","",0)</f>
        <v>0</v>
      </c>
      <c r="L518" s="56" t="n">
        <f aca="false">IF(J518="","",IF(AND(J518&gt;'Revenue Testing'!$E$9,K518=0),1,0))</f>
        <v>0</v>
      </c>
      <c r="M518" s="57" t="n">
        <v>0.99703623222</v>
      </c>
      <c r="N518" s="56" t="str">
        <f aca="false">IF(OR(A518="",I518=""),"",IF(COUNTIFS($A$2:$A$4500,A518,$D$2:$D$4500,D518,$I$2:$I$4500,I518)&gt;1,"Possible duplicate",""))</f>
        <v/>
      </c>
      <c r="O518" s="56" t="n">
        <f aca="false">IF(J518="","",IF(AND(L518=0,K518=0),1,0))</f>
        <v>1</v>
      </c>
      <c r="P518" s="56" t="str">
        <f aca="false">IF(L518=1,J518+ROW()/10^7,"")</f>
        <v/>
      </c>
      <c r="Q518" s="57" t="n">
        <f aca="false">IF(O518=1,M518,"")</f>
        <v>0.99703623222</v>
      </c>
      <c r="R518" s="56" t="str">
        <f aca="false">IF(K518=1,ROW(),"")</f>
        <v/>
      </c>
      <c r="S518" s="56" t="str">
        <f aca="false">IF(D518="","",TRIM(D518))</f>
        <v>CONTAINER GATE PASS FEE- INC</v>
      </c>
    </row>
    <row r="519" customFormat="false" ht="15" hidden="false" customHeight="false" outlineLevel="0" collapsed="false">
      <c r="A519" s="50" t="s">
        <v>1773</v>
      </c>
      <c r="B519" s="55" t="n">
        <v>45953</v>
      </c>
      <c r="C519" s="50" t="n">
        <f aca="false">IF(S519="","",IFERROR(IF(INDEX('Ledger Codes'!$C$6:$C$205,MATCH(S519,'Ledger Codes'!$B$6:$B$205,0))="","",INDEX('Ledger Codes'!$C$6:$C$205,MATCH(S519,'Ledger Codes'!$B$6:$B$205,0))),""))</f>
        <v>10049</v>
      </c>
      <c r="D519" s="50" t="s">
        <v>199</v>
      </c>
      <c r="E519" s="50" t="s">
        <v>1774</v>
      </c>
      <c r="F519" s="50" t="s">
        <v>1775</v>
      </c>
      <c r="G519" s="52" t="n">
        <v>0</v>
      </c>
      <c r="H519" s="52" t="n">
        <v>120</v>
      </c>
      <c r="I519" s="52" t="n">
        <f aca="false">IF(AND(G519="",H519=""),"",N(G519)-N(H519))</f>
        <v>-120</v>
      </c>
      <c r="J519" s="52" t="n">
        <f aca="false">IF(I519="","",ABS(I519))</f>
        <v>120</v>
      </c>
      <c r="K519" s="56" t="n">
        <f aca="false">IF(S519="","",0)</f>
        <v>0</v>
      </c>
      <c r="L519" s="56" t="n">
        <f aca="false">IF(J519="","",IF(AND(J519&gt;'Revenue Testing'!$E$9,K519=0),1,0))</f>
        <v>0</v>
      </c>
      <c r="M519" s="57" t="n">
        <v>0.880708379223</v>
      </c>
      <c r="N519" s="56" t="str">
        <f aca="false">IF(OR(A519="",I519=""),"",IF(COUNTIFS($A$2:$A$4500,A519,$D$2:$D$4500,D519,$I$2:$I$4500,I519)&gt;1,"Possible duplicate",""))</f>
        <v/>
      </c>
      <c r="O519" s="56" t="n">
        <f aca="false">IF(J519="","",IF(AND(L519=0,K519=0),1,0))</f>
        <v>1</v>
      </c>
      <c r="P519" s="56" t="str">
        <f aca="false">IF(L519=1,J519+ROW()/10^7,"")</f>
        <v/>
      </c>
      <c r="Q519" s="57" t="n">
        <f aca="false">IF(O519=1,M519,"")</f>
        <v>0.880708379223</v>
      </c>
      <c r="R519" s="56" t="str">
        <f aca="false">IF(K519=1,ROW(),"")</f>
        <v/>
      </c>
      <c r="S519" s="56" t="str">
        <f aca="false">IF(D519="","",TRIM(D519))</f>
        <v>CONTAINER GATE PASS FEE- INC</v>
      </c>
    </row>
    <row r="520" customFormat="false" ht="15" hidden="false" customHeight="false" outlineLevel="0" collapsed="false">
      <c r="A520" s="50" t="s">
        <v>1776</v>
      </c>
      <c r="B520" s="55" t="n">
        <v>45953</v>
      </c>
      <c r="C520" s="50" t="n">
        <f aca="false">IF(S520="","",IFERROR(IF(INDEX('Ledger Codes'!$C$6:$C$205,MATCH(S520,'Ledger Codes'!$B$6:$B$205,0))="","",INDEX('Ledger Codes'!$C$6:$C$205,MATCH(S520,'Ledger Codes'!$B$6:$B$205,0))),""))</f>
        <v>10049</v>
      </c>
      <c r="D520" s="50" t="s">
        <v>199</v>
      </c>
      <c r="E520" s="50" t="s">
        <v>1777</v>
      </c>
      <c r="F520" s="50" t="s">
        <v>1778</v>
      </c>
      <c r="G520" s="52" t="n">
        <v>0</v>
      </c>
      <c r="H520" s="52" t="n">
        <v>120</v>
      </c>
      <c r="I520" s="52" t="n">
        <f aca="false">IF(AND(G520="",H520=""),"",N(G520)-N(H520))</f>
        <v>-120</v>
      </c>
      <c r="J520" s="52" t="n">
        <f aca="false">IF(I520="","",ABS(I520))</f>
        <v>120</v>
      </c>
      <c r="K520" s="56" t="n">
        <f aca="false">IF(S520="","",0)</f>
        <v>0</v>
      </c>
      <c r="L520" s="56" t="n">
        <f aca="false">IF(J520="","",IF(AND(J520&gt;'Revenue Testing'!$E$9,K520=0),1,0))</f>
        <v>0</v>
      </c>
      <c r="M520" s="57" t="n">
        <v>0.691844469319</v>
      </c>
      <c r="N520" s="56" t="str">
        <f aca="false">IF(OR(A520="",I520=""),"",IF(COUNTIFS($A$2:$A$4500,A520,$D$2:$D$4500,D520,$I$2:$I$4500,I520)&gt;1,"Possible duplicate",""))</f>
        <v/>
      </c>
      <c r="O520" s="56" t="n">
        <f aca="false">IF(J520="","",IF(AND(L520=0,K520=0),1,0))</f>
        <v>1</v>
      </c>
      <c r="P520" s="56" t="str">
        <f aca="false">IF(L520=1,J520+ROW()/10^7,"")</f>
        <v/>
      </c>
      <c r="Q520" s="57" t="n">
        <f aca="false">IF(O520=1,M520,"")</f>
        <v>0.691844469319</v>
      </c>
      <c r="R520" s="56" t="str">
        <f aca="false">IF(K520=1,ROW(),"")</f>
        <v/>
      </c>
      <c r="S520" s="56" t="str">
        <f aca="false">IF(D520="","",TRIM(D520))</f>
        <v>CONTAINER GATE PASS FEE- INC</v>
      </c>
    </row>
    <row r="521" customFormat="false" ht="15" hidden="false" customHeight="false" outlineLevel="0" collapsed="false">
      <c r="A521" s="50" t="s">
        <v>1779</v>
      </c>
      <c r="B521" s="55" t="n">
        <v>45953</v>
      </c>
      <c r="C521" s="50" t="n">
        <f aca="false">IF(S521="","",IFERROR(IF(INDEX('Ledger Codes'!$C$6:$C$205,MATCH(S521,'Ledger Codes'!$B$6:$B$205,0))="","",INDEX('Ledger Codes'!$C$6:$C$205,MATCH(S521,'Ledger Codes'!$B$6:$B$205,0))),""))</f>
        <v>10049</v>
      </c>
      <c r="D521" s="50" t="s">
        <v>199</v>
      </c>
      <c r="E521" s="50" t="s">
        <v>1780</v>
      </c>
      <c r="F521" s="50" t="s">
        <v>1781</v>
      </c>
      <c r="G521" s="52" t="n">
        <v>0</v>
      </c>
      <c r="H521" s="52" t="n">
        <v>360</v>
      </c>
      <c r="I521" s="52" t="n">
        <f aca="false">IF(AND(G521="",H521=""),"",N(G521)-N(H521))</f>
        <v>-360</v>
      </c>
      <c r="J521" s="52" t="n">
        <f aca="false">IF(I521="","",ABS(I521))</f>
        <v>360</v>
      </c>
      <c r="K521" s="56" t="n">
        <f aca="false">IF(S521="","",0)</f>
        <v>0</v>
      </c>
      <c r="L521" s="56" t="n">
        <f aca="false">IF(J521="","",IF(AND(J521&gt;'Revenue Testing'!$E$9,K521=0),1,0))</f>
        <v>0</v>
      </c>
      <c r="M521" s="57" t="n">
        <v>0.882008200009</v>
      </c>
      <c r="N521" s="56" t="str">
        <f aca="false">IF(OR(A521="",I521=""),"",IF(COUNTIFS($A$2:$A$4500,A521,$D$2:$D$4500,D521,$I$2:$I$4500,I521)&gt;1,"Possible duplicate",""))</f>
        <v/>
      </c>
      <c r="O521" s="56" t="n">
        <f aca="false">IF(J521="","",IF(AND(L521=0,K521=0),1,0))</f>
        <v>1</v>
      </c>
      <c r="P521" s="56" t="str">
        <f aca="false">IF(L521=1,J521+ROW()/10^7,"")</f>
        <v/>
      </c>
      <c r="Q521" s="57" t="n">
        <f aca="false">IF(O521=1,M521,"")</f>
        <v>0.882008200009</v>
      </c>
      <c r="R521" s="56" t="str">
        <f aca="false">IF(K521=1,ROW(),"")</f>
        <v/>
      </c>
      <c r="S521" s="56" t="str">
        <f aca="false">IF(D521="","",TRIM(D521))</f>
        <v>CONTAINER GATE PASS FEE- INC</v>
      </c>
    </row>
    <row r="522" customFormat="false" ht="15" hidden="false" customHeight="false" outlineLevel="0" collapsed="false">
      <c r="A522" s="50" t="s">
        <v>1782</v>
      </c>
      <c r="B522" s="55" t="n">
        <v>45953</v>
      </c>
      <c r="C522" s="50" t="n">
        <f aca="false">IF(S522="","",IFERROR(IF(INDEX('Ledger Codes'!$C$6:$C$205,MATCH(S522,'Ledger Codes'!$B$6:$B$205,0))="","",INDEX('Ledger Codes'!$C$6:$C$205,MATCH(S522,'Ledger Codes'!$B$6:$B$205,0))),""))</f>
        <v>10049</v>
      </c>
      <c r="D522" s="50" t="s">
        <v>199</v>
      </c>
      <c r="E522" s="50" t="s">
        <v>1783</v>
      </c>
      <c r="F522" s="50" t="s">
        <v>572</v>
      </c>
      <c r="G522" s="52" t="n">
        <v>0</v>
      </c>
      <c r="H522" s="52" t="n">
        <v>120</v>
      </c>
      <c r="I522" s="52" t="n">
        <f aca="false">IF(AND(G522="",H522=""),"",N(G522)-N(H522))</f>
        <v>-120</v>
      </c>
      <c r="J522" s="52" t="n">
        <f aca="false">IF(I522="","",ABS(I522))</f>
        <v>120</v>
      </c>
      <c r="K522" s="56" t="n">
        <f aca="false">IF(S522="","",0)</f>
        <v>0</v>
      </c>
      <c r="L522" s="56" t="n">
        <f aca="false">IF(J522="","",IF(AND(J522&gt;'Revenue Testing'!$E$9,K522=0),1,0))</f>
        <v>0</v>
      </c>
      <c r="M522" s="57" t="n">
        <v>0.59043319562</v>
      </c>
      <c r="N522" s="56" t="str">
        <f aca="false">IF(OR(A522="",I522=""),"",IF(COUNTIFS($A$2:$A$4500,A522,$D$2:$D$4500,D522,$I$2:$I$4500,I522)&gt;1,"Possible duplicate",""))</f>
        <v/>
      </c>
      <c r="O522" s="56" t="n">
        <f aca="false">IF(J522="","",IF(AND(L522=0,K522=0),1,0))</f>
        <v>1</v>
      </c>
      <c r="P522" s="56" t="str">
        <f aca="false">IF(L522=1,J522+ROW()/10^7,"")</f>
        <v/>
      </c>
      <c r="Q522" s="57" t="n">
        <f aca="false">IF(O522=1,M522,"")</f>
        <v>0.59043319562</v>
      </c>
      <c r="R522" s="56" t="str">
        <f aca="false">IF(K522=1,ROW(),"")</f>
        <v/>
      </c>
      <c r="S522" s="56" t="str">
        <f aca="false">IF(D522="","",TRIM(D522))</f>
        <v>CONTAINER GATE PASS FEE- INC</v>
      </c>
    </row>
    <row r="523" customFormat="false" ht="15" hidden="false" customHeight="false" outlineLevel="0" collapsed="false">
      <c r="A523" s="50" t="s">
        <v>1784</v>
      </c>
      <c r="B523" s="55" t="n">
        <v>45953</v>
      </c>
      <c r="C523" s="50" t="n">
        <f aca="false">IF(S523="","",IFERROR(IF(INDEX('Ledger Codes'!$C$6:$C$205,MATCH(S523,'Ledger Codes'!$B$6:$B$205,0))="","",INDEX('Ledger Codes'!$C$6:$C$205,MATCH(S523,'Ledger Codes'!$B$6:$B$205,0))),""))</f>
        <v>10049</v>
      </c>
      <c r="D523" s="50" t="s">
        <v>199</v>
      </c>
      <c r="E523" s="50" t="s">
        <v>1785</v>
      </c>
      <c r="F523" s="50" t="s">
        <v>1786</v>
      </c>
      <c r="G523" s="52" t="n">
        <v>0</v>
      </c>
      <c r="H523" s="52" t="n">
        <v>120</v>
      </c>
      <c r="I523" s="52" t="n">
        <f aca="false">IF(AND(G523="",H523=""),"",N(G523)-N(H523))</f>
        <v>-120</v>
      </c>
      <c r="J523" s="52" t="n">
        <f aca="false">IF(I523="","",ABS(I523))</f>
        <v>120</v>
      </c>
      <c r="K523" s="56" t="n">
        <f aca="false">IF(S523="","",0)</f>
        <v>0</v>
      </c>
      <c r="L523" s="56" t="n">
        <f aca="false">IF(J523="","",IF(AND(J523&gt;'Revenue Testing'!$E$9,K523=0),1,0))</f>
        <v>0</v>
      </c>
      <c r="M523" s="57" t="n">
        <v>0.760214755142</v>
      </c>
      <c r="N523" s="56" t="str">
        <f aca="false">IF(OR(A523="",I523=""),"",IF(COUNTIFS($A$2:$A$4500,A523,$D$2:$D$4500,D523,$I$2:$I$4500,I523)&gt;1,"Possible duplicate",""))</f>
        <v/>
      </c>
      <c r="O523" s="56" t="n">
        <f aca="false">IF(J523="","",IF(AND(L523=0,K523=0),1,0))</f>
        <v>1</v>
      </c>
      <c r="P523" s="56" t="str">
        <f aca="false">IF(L523=1,J523+ROW()/10^7,"")</f>
        <v/>
      </c>
      <c r="Q523" s="57" t="n">
        <f aca="false">IF(O523=1,M523,"")</f>
        <v>0.760214755142</v>
      </c>
      <c r="R523" s="56" t="str">
        <f aca="false">IF(K523=1,ROW(),"")</f>
        <v/>
      </c>
      <c r="S523" s="56" t="str">
        <f aca="false">IF(D523="","",TRIM(D523))</f>
        <v>CONTAINER GATE PASS FEE- INC</v>
      </c>
    </row>
    <row r="524" customFormat="false" ht="15" hidden="false" customHeight="false" outlineLevel="0" collapsed="false">
      <c r="A524" s="50" t="s">
        <v>1787</v>
      </c>
      <c r="B524" s="55" t="n">
        <v>45953</v>
      </c>
      <c r="C524" s="50" t="n">
        <f aca="false">IF(S524="","",IFERROR(IF(INDEX('Ledger Codes'!$C$6:$C$205,MATCH(S524,'Ledger Codes'!$B$6:$B$205,0))="","",INDEX('Ledger Codes'!$C$6:$C$205,MATCH(S524,'Ledger Codes'!$B$6:$B$205,0))),""))</f>
        <v>10049</v>
      </c>
      <c r="D524" s="50" t="s">
        <v>199</v>
      </c>
      <c r="E524" s="50" t="s">
        <v>1788</v>
      </c>
      <c r="F524" s="50" t="s">
        <v>527</v>
      </c>
      <c r="G524" s="52" t="n">
        <v>0</v>
      </c>
      <c r="H524" s="52" t="n">
        <v>120</v>
      </c>
      <c r="I524" s="52" t="n">
        <f aca="false">IF(AND(G524="",H524=""),"",N(G524)-N(H524))</f>
        <v>-120</v>
      </c>
      <c r="J524" s="52" t="n">
        <f aca="false">IF(I524="","",ABS(I524))</f>
        <v>120</v>
      </c>
      <c r="K524" s="56" t="n">
        <f aca="false">IF(S524="","",0)</f>
        <v>0</v>
      </c>
      <c r="L524" s="56" t="n">
        <f aca="false">IF(J524="","",IF(AND(J524&gt;'Revenue Testing'!$E$9,K524=0),1,0))</f>
        <v>0</v>
      </c>
      <c r="M524" s="57" t="n">
        <v>0.397913445125</v>
      </c>
      <c r="N524" s="56" t="str">
        <f aca="false">IF(OR(A524="",I524=""),"",IF(COUNTIFS($A$2:$A$4500,A524,$D$2:$D$4500,D524,$I$2:$I$4500,I524)&gt;1,"Possible duplicate",""))</f>
        <v/>
      </c>
      <c r="O524" s="56" t="n">
        <f aca="false">IF(J524="","",IF(AND(L524=0,K524=0),1,0))</f>
        <v>1</v>
      </c>
      <c r="P524" s="56" t="str">
        <f aca="false">IF(L524=1,J524+ROW()/10^7,"")</f>
        <v/>
      </c>
      <c r="Q524" s="57" t="n">
        <f aca="false">IF(O524=1,M524,"")</f>
        <v>0.397913445125</v>
      </c>
      <c r="R524" s="56" t="str">
        <f aca="false">IF(K524=1,ROW(),"")</f>
        <v/>
      </c>
      <c r="S524" s="56" t="str">
        <f aca="false">IF(D524="","",TRIM(D524))</f>
        <v>CONTAINER GATE PASS FEE- INC</v>
      </c>
    </row>
    <row r="525" customFormat="false" ht="15" hidden="false" customHeight="false" outlineLevel="0" collapsed="false">
      <c r="A525" s="50" t="s">
        <v>1789</v>
      </c>
      <c r="B525" s="55" t="n">
        <v>45953</v>
      </c>
      <c r="C525" s="50" t="n">
        <f aca="false">IF(S525="","",IFERROR(IF(INDEX('Ledger Codes'!$C$6:$C$205,MATCH(S525,'Ledger Codes'!$B$6:$B$205,0))="","",INDEX('Ledger Codes'!$C$6:$C$205,MATCH(S525,'Ledger Codes'!$B$6:$B$205,0))),""))</f>
        <v>10049</v>
      </c>
      <c r="D525" s="50" t="s">
        <v>199</v>
      </c>
      <c r="E525" s="50" t="s">
        <v>1790</v>
      </c>
      <c r="F525" s="50" t="s">
        <v>1791</v>
      </c>
      <c r="G525" s="52" t="n">
        <v>0</v>
      </c>
      <c r="H525" s="52" t="n">
        <v>240</v>
      </c>
      <c r="I525" s="52" t="n">
        <f aca="false">IF(AND(G525="",H525=""),"",N(G525)-N(H525))</f>
        <v>-240</v>
      </c>
      <c r="J525" s="52" t="n">
        <f aca="false">IF(I525="","",ABS(I525))</f>
        <v>240</v>
      </c>
      <c r="K525" s="56" t="n">
        <f aca="false">IF(S525="","",0)</f>
        <v>0</v>
      </c>
      <c r="L525" s="56" t="n">
        <f aca="false">IF(J525="","",IF(AND(J525&gt;'Revenue Testing'!$E$9,K525=0),1,0))</f>
        <v>0</v>
      </c>
      <c r="M525" s="57" t="n">
        <v>0.51489725448</v>
      </c>
      <c r="N525" s="56" t="str">
        <f aca="false">IF(OR(A525="",I525=""),"",IF(COUNTIFS($A$2:$A$4500,A525,$D$2:$D$4500,D525,$I$2:$I$4500,I525)&gt;1,"Possible duplicate",""))</f>
        <v/>
      </c>
      <c r="O525" s="56" t="n">
        <f aca="false">IF(J525="","",IF(AND(L525=0,K525=0),1,0))</f>
        <v>1</v>
      </c>
      <c r="P525" s="56" t="str">
        <f aca="false">IF(L525=1,J525+ROW()/10^7,"")</f>
        <v/>
      </c>
      <c r="Q525" s="57" t="n">
        <f aca="false">IF(O525=1,M525,"")</f>
        <v>0.51489725448</v>
      </c>
      <c r="R525" s="56" t="str">
        <f aca="false">IF(K525=1,ROW(),"")</f>
        <v/>
      </c>
      <c r="S525" s="56" t="str">
        <f aca="false">IF(D525="","",TRIM(D525))</f>
        <v>CONTAINER GATE PASS FEE- INC</v>
      </c>
    </row>
    <row r="526" customFormat="false" ht="15" hidden="false" customHeight="false" outlineLevel="0" collapsed="false">
      <c r="A526" s="50" t="s">
        <v>1792</v>
      </c>
      <c r="B526" s="55" t="n">
        <v>45953</v>
      </c>
      <c r="C526" s="50" t="n">
        <f aca="false">IF(S526="","",IFERROR(IF(INDEX('Ledger Codes'!$C$6:$C$205,MATCH(S526,'Ledger Codes'!$B$6:$B$205,0))="","",INDEX('Ledger Codes'!$C$6:$C$205,MATCH(S526,'Ledger Codes'!$B$6:$B$205,0))),""))</f>
        <v>10049</v>
      </c>
      <c r="D526" s="50" t="s">
        <v>199</v>
      </c>
      <c r="E526" s="50" t="s">
        <v>1793</v>
      </c>
      <c r="F526" s="50" t="s">
        <v>1794</v>
      </c>
      <c r="G526" s="52" t="n">
        <v>0</v>
      </c>
      <c r="H526" s="52" t="n">
        <v>120</v>
      </c>
      <c r="I526" s="52" t="n">
        <f aca="false">IF(AND(G526="",H526=""),"",N(G526)-N(H526))</f>
        <v>-120</v>
      </c>
      <c r="J526" s="52" t="n">
        <f aca="false">IF(I526="","",ABS(I526))</f>
        <v>120</v>
      </c>
      <c r="K526" s="56" t="n">
        <f aca="false">IF(S526="","",0)</f>
        <v>0</v>
      </c>
      <c r="L526" s="56" t="n">
        <f aca="false">IF(J526="","",IF(AND(J526&gt;'Revenue Testing'!$E$9,K526=0),1,0))</f>
        <v>0</v>
      </c>
      <c r="M526" s="57" t="n">
        <v>0.274364391738</v>
      </c>
      <c r="N526" s="56" t="str">
        <f aca="false">IF(OR(A526="",I526=""),"",IF(COUNTIFS($A$2:$A$4500,A526,$D$2:$D$4500,D526,$I$2:$I$4500,I526)&gt;1,"Possible duplicate",""))</f>
        <v/>
      </c>
      <c r="O526" s="56" t="n">
        <f aca="false">IF(J526="","",IF(AND(L526=0,K526=0),1,0))</f>
        <v>1</v>
      </c>
      <c r="P526" s="56" t="str">
        <f aca="false">IF(L526=1,J526+ROW()/10^7,"")</f>
        <v/>
      </c>
      <c r="Q526" s="57" t="n">
        <f aca="false">IF(O526=1,M526,"")</f>
        <v>0.274364391738</v>
      </c>
      <c r="R526" s="56" t="str">
        <f aca="false">IF(K526=1,ROW(),"")</f>
        <v/>
      </c>
      <c r="S526" s="56" t="str">
        <f aca="false">IF(D526="","",TRIM(D526))</f>
        <v>CONTAINER GATE PASS FEE- INC</v>
      </c>
    </row>
    <row r="527" customFormat="false" ht="15" hidden="false" customHeight="false" outlineLevel="0" collapsed="false">
      <c r="A527" s="50" t="s">
        <v>1795</v>
      </c>
      <c r="B527" s="55" t="n">
        <v>45953</v>
      </c>
      <c r="C527" s="50" t="n">
        <f aca="false">IF(S527="","",IFERROR(IF(INDEX('Ledger Codes'!$C$6:$C$205,MATCH(S527,'Ledger Codes'!$B$6:$B$205,0))="","",INDEX('Ledger Codes'!$C$6:$C$205,MATCH(S527,'Ledger Codes'!$B$6:$B$205,0))),""))</f>
        <v>10049</v>
      </c>
      <c r="D527" s="50" t="s">
        <v>199</v>
      </c>
      <c r="E527" s="50" t="s">
        <v>1796</v>
      </c>
      <c r="F527" s="50" t="s">
        <v>1797</v>
      </c>
      <c r="G527" s="52" t="n">
        <v>0</v>
      </c>
      <c r="H527" s="52" t="n">
        <v>120</v>
      </c>
      <c r="I527" s="52" t="n">
        <f aca="false">IF(AND(G527="",H527=""),"",N(G527)-N(H527))</f>
        <v>-120</v>
      </c>
      <c r="J527" s="52" t="n">
        <f aca="false">IF(I527="","",ABS(I527))</f>
        <v>120</v>
      </c>
      <c r="K527" s="56" t="n">
        <f aca="false">IF(S527="","",0)</f>
        <v>0</v>
      </c>
      <c r="L527" s="56" t="n">
        <f aca="false">IF(J527="","",IF(AND(J527&gt;'Revenue Testing'!$E$9,K527=0),1,0))</f>
        <v>0</v>
      </c>
      <c r="M527" s="57" t="n">
        <v>0.555767956477</v>
      </c>
      <c r="N527" s="56" t="str">
        <f aca="false">IF(OR(A527="",I527=""),"",IF(COUNTIFS($A$2:$A$4500,A527,$D$2:$D$4500,D527,$I$2:$I$4500,I527)&gt;1,"Possible duplicate",""))</f>
        <v/>
      </c>
      <c r="O527" s="56" t="n">
        <f aca="false">IF(J527="","",IF(AND(L527=0,K527=0),1,0))</f>
        <v>1</v>
      </c>
      <c r="P527" s="56" t="str">
        <f aca="false">IF(L527=1,J527+ROW()/10^7,"")</f>
        <v/>
      </c>
      <c r="Q527" s="57" t="n">
        <f aca="false">IF(O527=1,M527,"")</f>
        <v>0.555767956477</v>
      </c>
      <c r="R527" s="56" t="str">
        <f aca="false">IF(K527=1,ROW(),"")</f>
        <v/>
      </c>
      <c r="S527" s="56" t="str">
        <f aca="false">IF(D527="","",TRIM(D527))</f>
        <v>CONTAINER GATE PASS FEE- INC</v>
      </c>
    </row>
    <row r="528" customFormat="false" ht="15" hidden="false" customHeight="false" outlineLevel="0" collapsed="false">
      <c r="A528" s="50" t="s">
        <v>1798</v>
      </c>
      <c r="B528" s="55" t="n">
        <v>45955</v>
      </c>
      <c r="C528" s="50" t="n">
        <f aca="false">IF(S528="","",IFERROR(IF(INDEX('Ledger Codes'!$C$6:$C$205,MATCH(S528,'Ledger Codes'!$B$6:$B$205,0))="","",INDEX('Ledger Codes'!$C$6:$C$205,MATCH(S528,'Ledger Codes'!$B$6:$B$205,0))),""))</f>
        <v>10049</v>
      </c>
      <c r="D528" s="50" t="s">
        <v>199</v>
      </c>
      <c r="E528" s="50" t="s">
        <v>1799</v>
      </c>
      <c r="F528" s="50" t="s">
        <v>1800</v>
      </c>
      <c r="G528" s="52" t="n">
        <v>0</v>
      </c>
      <c r="H528" s="52" t="n">
        <v>120</v>
      </c>
      <c r="I528" s="52" t="n">
        <f aca="false">IF(AND(G528="",H528=""),"",N(G528)-N(H528))</f>
        <v>-120</v>
      </c>
      <c r="J528" s="52" t="n">
        <f aca="false">IF(I528="","",ABS(I528))</f>
        <v>120</v>
      </c>
      <c r="K528" s="56" t="n">
        <f aca="false">IF(S528="","",0)</f>
        <v>0</v>
      </c>
      <c r="L528" s="56" t="n">
        <f aca="false">IF(J528="","",IF(AND(J528&gt;'Revenue Testing'!$E$9,K528=0),1,0))</f>
        <v>0</v>
      </c>
      <c r="M528" s="57" t="n">
        <v>0.636037768009</v>
      </c>
      <c r="N528" s="56" t="str">
        <f aca="false">IF(OR(A528="",I528=""),"",IF(COUNTIFS($A$2:$A$4500,A528,$D$2:$D$4500,D528,$I$2:$I$4500,I528)&gt;1,"Possible duplicate",""))</f>
        <v/>
      </c>
      <c r="O528" s="56" t="n">
        <f aca="false">IF(J528="","",IF(AND(L528=0,K528=0),1,0))</f>
        <v>1</v>
      </c>
      <c r="P528" s="56" t="str">
        <f aca="false">IF(L528=1,J528+ROW()/10^7,"")</f>
        <v/>
      </c>
      <c r="Q528" s="57" t="n">
        <f aca="false">IF(O528=1,M528,"")</f>
        <v>0.636037768009</v>
      </c>
      <c r="R528" s="56" t="str">
        <f aca="false">IF(K528=1,ROW(),"")</f>
        <v/>
      </c>
      <c r="S528" s="56" t="str">
        <f aca="false">IF(D528="","",TRIM(D528))</f>
        <v>CONTAINER GATE PASS FEE- INC</v>
      </c>
    </row>
    <row r="529" customFormat="false" ht="15" hidden="false" customHeight="false" outlineLevel="0" collapsed="false">
      <c r="A529" s="50" t="s">
        <v>1801</v>
      </c>
      <c r="B529" s="55" t="n">
        <v>45955</v>
      </c>
      <c r="C529" s="50" t="n">
        <f aca="false">IF(S529="","",IFERROR(IF(INDEX('Ledger Codes'!$C$6:$C$205,MATCH(S529,'Ledger Codes'!$B$6:$B$205,0))="","",INDEX('Ledger Codes'!$C$6:$C$205,MATCH(S529,'Ledger Codes'!$B$6:$B$205,0))),""))</f>
        <v>10049</v>
      </c>
      <c r="D529" s="50" t="s">
        <v>199</v>
      </c>
      <c r="E529" s="50" t="s">
        <v>1802</v>
      </c>
      <c r="F529" s="50" t="s">
        <v>1803</v>
      </c>
      <c r="G529" s="52" t="n">
        <v>0</v>
      </c>
      <c r="H529" s="52" t="n">
        <v>240</v>
      </c>
      <c r="I529" s="52" t="n">
        <f aca="false">IF(AND(G529="",H529=""),"",N(G529)-N(H529))</f>
        <v>-240</v>
      </c>
      <c r="J529" s="52" t="n">
        <f aca="false">IF(I529="","",ABS(I529))</f>
        <v>240</v>
      </c>
      <c r="K529" s="56" t="n">
        <f aca="false">IF(S529="","",0)</f>
        <v>0</v>
      </c>
      <c r="L529" s="56" t="n">
        <f aca="false">IF(J529="","",IF(AND(J529&gt;'Revenue Testing'!$E$9,K529=0),1,0))</f>
        <v>0</v>
      </c>
      <c r="M529" s="57" t="n">
        <v>0.42912382135</v>
      </c>
      <c r="N529" s="56" t="str">
        <f aca="false">IF(OR(A529="",I529=""),"",IF(COUNTIFS($A$2:$A$4500,A529,$D$2:$D$4500,D529,$I$2:$I$4500,I529)&gt;1,"Possible duplicate",""))</f>
        <v/>
      </c>
      <c r="O529" s="56" t="n">
        <f aca="false">IF(J529="","",IF(AND(L529=0,K529=0),1,0))</f>
        <v>1</v>
      </c>
      <c r="P529" s="56" t="str">
        <f aca="false">IF(L529=1,J529+ROW()/10^7,"")</f>
        <v/>
      </c>
      <c r="Q529" s="57" t="n">
        <f aca="false">IF(O529=1,M529,"")</f>
        <v>0.42912382135</v>
      </c>
      <c r="R529" s="56" t="str">
        <f aca="false">IF(K529=1,ROW(),"")</f>
        <v/>
      </c>
      <c r="S529" s="56" t="str">
        <f aca="false">IF(D529="","",TRIM(D529))</f>
        <v>CONTAINER GATE PASS FEE- INC</v>
      </c>
    </row>
    <row r="530" customFormat="false" ht="15" hidden="false" customHeight="false" outlineLevel="0" collapsed="false">
      <c r="A530" s="50" t="s">
        <v>1804</v>
      </c>
      <c r="B530" s="55" t="n">
        <v>45955</v>
      </c>
      <c r="C530" s="50" t="n">
        <f aca="false">IF(S530="","",IFERROR(IF(INDEX('Ledger Codes'!$C$6:$C$205,MATCH(S530,'Ledger Codes'!$B$6:$B$205,0))="","",INDEX('Ledger Codes'!$C$6:$C$205,MATCH(S530,'Ledger Codes'!$B$6:$B$205,0))),""))</f>
        <v>10049</v>
      </c>
      <c r="D530" s="50" t="s">
        <v>199</v>
      </c>
      <c r="E530" s="50" t="s">
        <v>1805</v>
      </c>
      <c r="F530" s="50" t="s">
        <v>1806</v>
      </c>
      <c r="G530" s="52" t="n">
        <v>0</v>
      </c>
      <c r="H530" s="52" t="n">
        <v>120</v>
      </c>
      <c r="I530" s="52" t="n">
        <f aca="false">IF(AND(G530="",H530=""),"",N(G530)-N(H530))</f>
        <v>-120</v>
      </c>
      <c r="J530" s="52" t="n">
        <f aca="false">IF(I530="","",ABS(I530))</f>
        <v>120</v>
      </c>
      <c r="K530" s="56" t="n">
        <f aca="false">IF(S530="","",0)</f>
        <v>0</v>
      </c>
      <c r="L530" s="56" t="n">
        <f aca="false">IF(J530="","",IF(AND(J530&gt;'Revenue Testing'!$E$9,K530=0),1,0))</f>
        <v>0</v>
      </c>
      <c r="M530" s="57" t="n">
        <v>0.387489857012</v>
      </c>
      <c r="N530" s="56" t="str">
        <f aca="false">IF(OR(A530="",I530=""),"",IF(COUNTIFS($A$2:$A$4500,A530,$D$2:$D$4500,D530,$I$2:$I$4500,I530)&gt;1,"Possible duplicate",""))</f>
        <v>Possible duplicate</v>
      </c>
      <c r="O530" s="56" t="n">
        <f aca="false">IF(J530="","",IF(AND(L530=0,K530=0),1,0))</f>
        <v>1</v>
      </c>
      <c r="P530" s="56" t="str">
        <f aca="false">IF(L530=1,J530+ROW()/10^7,"")</f>
        <v/>
      </c>
      <c r="Q530" s="57" t="n">
        <f aca="false">IF(O530=1,M530,"")</f>
        <v>0.387489857012</v>
      </c>
      <c r="R530" s="56" t="str">
        <f aca="false">IF(K530=1,ROW(),"")</f>
        <v/>
      </c>
      <c r="S530" s="56" t="str">
        <f aca="false">IF(D530="","",TRIM(D530))</f>
        <v>CONTAINER GATE PASS FEE- INC</v>
      </c>
    </row>
    <row r="531" customFormat="false" ht="15" hidden="false" customHeight="false" outlineLevel="0" collapsed="false">
      <c r="A531" s="50" t="s">
        <v>1804</v>
      </c>
      <c r="B531" s="55" t="n">
        <v>45955</v>
      </c>
      <c r="C531" s="50" t="n">
        <f aca="false">IF(S531="","",IFERROR(IF(INDEX('Ledger Codes'!$C$6:$C$205,MATCH(S531,'Ledger Codes'!$B$6:$B$205,0))="","",INDEX('Ledger Codes'!$C$6:$C$205,MATCH(S531,'Ledger Codes'!$B$6:$B$205,0))),""))</f>
        <v>10049</v>
      </c>
      <c r="D531" s="50" t="s">
        <v>199</v>
      </c>
      <c r="E531" s="50" t="s">
        <v>1805</v>
      </c>
      <c r="F531" s="50" t="s">
        <v>1806</v>
      </c>
      <c r="G531" s="52" t="n">
        <v>0</v>
      </c>
      <c r="H531" s="52" t="n">
        <v>120</v>
      </c>
      <c r="I531" s="52" t="n">
        <f aca="false">IF(AND(G531="",H531=""),"",N(G531)-N(H531))</f>
        <v>-120</v>
      </c>
      <c r="J531" s="52" t="n">
        <f aca="false">IF(I531="","",ABS(I531))</f>
        <v>120</v>
      </c>
      <c r="K531" s="56" t="n">
        <f aca="false">IF(S531="","",0)</f>
        <v>0</v>
      </c>
      <c r="L531" s="56" t="n">
        <f aca="false">IF(J531="","",IF(AND(J531&gt;'Revenue Testing'!$E$9,K531=0),1,0))</f>
        <v>0</v>
      </c>
      <c r="M531" s="57" t="n">
        <v>0.875856206672</v>
      </c>
      <c r="N531" s="56" t="str">
        <f aca="false">IF(OR(A531="",I531=""),"",IF(COUNTIFS($A$2:$A$4500,A531,$D$2:$D$4500,D531,$I$2:$I$4500,I531)&gt;1,"Possible duplicate",""))</f>
        <v>Possible duplicate</v>
      </c>
      <c r="O531" s="56" t="n">
        <f aca="false">IF(J531="","",IF(AND(L531=0,K531=0),1,0))</f>
        <v>1</v>
      </c>
      <c r="P531" s="56" t="str">
        <f aca="false">IF(L531=1,J531+ROW()/10^7,"")</f>
        <v/>
      </c>
      <c r="Q531" s="57" t="n">
        <f aca="false">IF(O531=1,M531,"")</f>
        <v>0.875856206672</v>
      </c>
      <c r="R531" s="56" t="str">
        <f aca="false">IF(K531=1,ROW(),"")</f>
        <v/>
      </c>
      <c r="S531" s="56" t="str">
        <f aca="false">IF(D531="","",TRIM(D531))</f>
        <v>CONTAINER GATE PASS FEE- INC</v>
      </c>
    </row>
    <row r="532" customFormat="false" ht="15" hidden="false" customHeight="false" outlineLevel="0" collapsed="false">
      <c r="A532" s="50" t="s">
        <v>1807</v>
      </c>
      <c r="B532" s="55" t="n">
        <v>45956</v>
      </c>
      <c r="C532" s="50" t="n">
        <f aca="false">IF(S532="","",IFERROR(IF(INDEX('Ledger Codes'!$C$6:$C$205,MATCH(S532,'Ledger Codes'!$B$6:$B$205,0))="","",INDEX('Ledger Codes'!$C$6:$C$205,MATCH(S532,'Ledger Codes'!$B$6:$B$205,0))),""))</f>
        <v>10049</v>
      </c>
      <c r="D532" s="50" t="s">
        <v>199</v>
      </c>
      <c r="E532" s="50" t="s">
        <v>1808</v>
      </c>
      <c r="F532" s="50" t="s">
        <v>1809</v>
      </c>
      <c r="G532" s="52" t="n">
        <v>0</v>
      </c>
      <c r="H532" s="52" t="n">
        <v>120</v>
      </c>
      <c r="I532" s="52" t="n">
        <f aca="false">IF(AND(G532="",H532=""),"",N(G532)-N(H532))</f>
        <v>-120</v>
      </c>
      <c r="J532" s="52" t="n">
        <f aca="false">IF(I532="","",ABS(I532))</f>
        <v>120</v>
      </c>
      <c r="K532" s="56" t="n">
        <f aca="false">IF(S532="","",0)</f>
        <v>0</v>
      </c>
      <c r="L532" s="56" t="n">
        <f aca="false">IF(J532="","",IF(AND(J532&gt;'Revenue Testing'!$E$9,K532=0),1,0))</f>
        <v>0</v>
      </c>
      <c r="M532" s="57" t="n">
        <v>0.221040168725</v>
      </c>
      <c r="N532" s="56" t="str">
        <f aca="false">IF(OR(A532="",I532=""),"",IF(COUNTIFS($A$2:$A$4500,A532,$D$2:$D$4500,D532,$I$2:$I$4500,I532)&gt;1,"Possible duplicate",""))</f>
        <v/>
      </c>
      <c r="O532" s="56" t="n">
        <f aca="false">IF(J532="","",IF(AND(L532=0,K532=0),1,0))</f>
        <v>1</v>
      </c>
      <c r="P532" s="56" t="str">
        <f aca="false">IF(L532=1,J532+ROW()/10^7,"")</f>
        <v/>
      </c>
      <c r="Q532" s="57" t="n">
        <f aca="false">IF(O532=1,M532,"")</f>
        <v>0.221040168725</v>
      </c>
      <c r="R532" s="56" t="str">
        <f aca="false">IF(K532=1,ROW(),"")</f>
        <v/>
      </c>
      <c r="S532" s="56" t="str">
        <f aca="false">IF(D532="","",TRIM(D532))</f>
        <v>CONTAINER GATE PASS FEE- INC</v>
      </c>
    </row>
    <row r="533" customFormat="false" ht="15" hidden="false" customHeight="false" outlineLevel="0" collapsed="false">
      <c r="A533" s="50" t="s">
        <v>1810</v>
      </c>
      <c r="B533" s="55" t="n">
        <v>45956</v>
      </c>
      <c r="C533" s="50" t="n">
        <f aca="false">IF(S533="","",IFERROR(IF(INDEX('Ledger Codes'!$C$6:$C$205,MATCH(S533,'Ledger Codes'!$B$6:$B$205,0))="","",INDEX('Ledger Codes'!$C$6:$C$205,MATCH(S533,'Ledger Codes'!$B$6:$B$205,0))),""))</f>
        <v>10049</v>
      </c>
      <c r="D533" s="50" t="s">
        <v>199</v>
      </c>
      <c r="E533" s="50" t="s">
        <v>1811</v>
      </c>
      <c r="F533" s="50" t="s">
        <v>1812</v>
      </c>
      <c r="G533" s="52" t="n">
        <v>0</v>
      </c>
      <c r="H533" s="52" t="n">
        <v>120</v>
      </c>
      <c r="I533" s="52" t="n">
        <f aca="false">IF(AND(G533="",H533=""),"",N(G533)-N(H533))</f>
        <v>-120</v>
      </c>
      <c r="J533" s="52" t="n">
        <f aca="false">IF(I533="","",ABS(I533))</f>
        <v>120</v>
      </c>
      <c r="K533" s="56" t="n">
        <f aca="false">IF(S533="","",0)</f>
        <v>0</v>
      </c>
      <c r="L533" s="56" t="n">
        <f aca="false">IF(J533="","",IF(AND(J533&gt;'Revenue Testing'!$E$9,K533=0),1,0))</f>
        <v>0</v>
      </c>
      <c r="M533" s="57" t="n">
        <v>0.906587183688</v>
      </c>
      <c r="N533" s="56" t="str">
        <f aca="false">IF(OR(A533="",I533=""),"",IF(COUNTIFS($A$2:$A$4500,A533,$D$2:$D$4500,D533,$I$2:$I$4500,I533)&gt;1,"Possible duplicate",""))</f>
        <v/>
      </c>
      <c r="O533" s="56" t="n">
        <f aca="false">IF(J533="","",IF(AND(L533=0,K533=0),1,0))</f>
        <v>1</v>
      </c>
      <c r="P533" s="56" t="str">
        <f aca="false">IF(L533=1,J533+ROW()/10^7,"")</f>
        <v/>
      </c>
      <c r="Q533" s="57" t="n">
        <f aca="false">IF(O533=1,M533,"")</f>
        <v>0.906587183688</v>
      </c>
      <c r="R533" s="56" t="str">
        <f aca="false">IF(K533=1,ROW(),"")</f>
        <v/>
      </c>
      <c r="S533" s="56" t="str">
        <f aca="false">IF(D533="","",TRIM(D533))</f>
        <v>CONTAINER GATE PASS FEE- INC</v>
      </c>
    </row>
    <row r="534" customFormat="false" ht="15" hidden="false" customHeight="false" outlineLevel="0" collapsed="false">
      <c r="A534" s="50" t="s">
        <v>1813</v>
      </c>
      <c r="B534" s="55" t="n">
        <v>45956</v>
      </c>
      <c r="C534" s="50" t="n">
        <f aca="false">IF(S534="","",IFERROR(IF(INDEX('Ledger Codes'!$C$6:$C$205,MATCH(S534,'Ledger Codes'!$B$6:$B$205,0))="","",INDEX('Ledger Codes'!$C$6:$C$205,MATCH(S534,'Ledger Codes'!$B$6:$B$205,0))),""))</f>
        <v>10049</v>
      </c>
      <c r="D534" s="50" t="s">
        <v>199</v>
      </c>
      <c r="E534" s="50" t="s">
        <v>1814</v>
      </c>
      <c r="F534" s="50" t="s">
        <v>1815</v>
      </c>
      <c r="G534" s="52" t="n">
        <v>0</v>
      </c>
      <c r="H534" s="52" t="n">
        <v>120</v>
      </c>
      <c r="I534" s="52" t="n">
        <f aca="false">IF(AND(G534="",H534=""),"",N(G534)-N(H534))</f>
        <v>-120</v>
      </c>
      <c r="J534" s="52" t="n">
        <f aca="false">IF(I534="","",ABS(I534))</f>
        <v>120</v>
      </c>
      <c r="K534" s="56" t="n">
        <f aca="false">IF(S534="","",0)</f>
        <v>0</v>
      </c>
      <c r="L534" s="56" t="n">
        <f aca="false">IF(J534="","",IF(AND(J534&gt;'Revenue Testing'!$E$9,K534=0),1,0))</f>
        <v>0</v>
      </c>
      <c r="M534" s="57" t="n">
        <v>0.107971366828</v>
      </c>
      <c r="N534" s="56" t="str">
        <f aca="false">IF(OR(A534="",I534=""),"",IF(COUNTIFS($A$2:$A$4500,A534,$D$2:$D$4500,D534,$I$2:$I$4500,I534)&gt;1,"Possible duplicate",""))</f>
        <v/>
      </c>
      <c r="O534" s="56" t="n">
        <f aca="false">IF(J534="","",IF(AND(L534=0,K534=0),1,0))</f>
        <v>1</v>
      </c>
      <c r="P534" s="56" t="str">
        <f aca="false">IF(L534=1,J534+ROW()/10^7,"")</f>
        <v/>
      </c>
      <c r="Q534" s="57" t="n">
        <f aca="false">IF(O534=1,M534,"")</f>
        <v>0.107971366828</v>
      </c>
      <c r="R534" s="56" t="str">
        <f aca="false">IF(K534=1,ROW(),"")</f>
        <v/>
      </c>
      <c r="S534" s="56" t="str">
        <f aca="false">IF(D534="","",TRIM(D534))</f>
        <v>CONTAINER GATE PASS FEE- INC</v>
      </c>
    </row>
    <row r="535" customFormat="false" ht="15" hidden="false" customHeight="false" outlineLevel="0" collapsed="false">
      <c r="A535" s="50" t="s">
        <v>1816</v>
      </c>
      <c r="B535" s="55" t="n">
        <v>45956</v>
      </c>
      <c r="C535" s="50" t="n">
        <f aca="false">IF(S535="","",IFERROR(IF(INDEX('Ledger Codes'!$C$6:$C$205,MATCH(S535,'Ledger Codes'!$B$6:$B$205,0))="","",INDEX('Ledger Codes'!$C$6:$C$205,MATCH(S535,'Ledger Codes'!$B$6:$B$205,0))),""))</f>
        <v>10049</v>
      </c>
      <c r="D535" s="50" t="s">
        <v>199</v>
      </c>
      <c r="E535" s="50" t="s">
        <v>1817</v>
      </c>
      <c r="F535" s="50" t="s">
        <v>1818</v>
      </c>
      <c r="G535" s="52" t="n">
        <v>0</v>
      </c>
      <c r="H535" s="52" t="n">
        <v>120</v>
      </c>
      <c r="I535" s="52" t="n">
        <f aca="false">IF(AND(G535="",H535=""),"",N(G535)-N(H535))</f>
        <v>-120</v>
      </c>
      <c r="J535" s="52" t="n">
        <f aca="false">IF(I535="","",ABS(I535))</f>
        <v>120</v>
      </c>
      <c r="K535" s="56" t="n">
        <f aca="false">IF(S535="","",0)</f>
        <v>0</v>
      </c>
      <c r="L535" s="56" t="n">
        <f aca="false">IF(J535="","",IF(AND(J535&gt;'Revenue Testing'!$E$9,K535=0),1,0))</f>
        <v>0</v>
      </c>
      <c r="M535" s="57" t="n">
        <v>0.716408389141</v>
      </c>
      <c r="N535" s="56" t="str">
        <f aca="false">IF(OR(A535="",I535=""),"",IF(COUNTIFS($A$2:$A$4500,A535,$D$2:$D$4500,D535,$I$2:$I$4500,I535)&gt;1,"Possible duplicate",""))</f>
        <v/>
      </c>
      <c r="O535" s="56" t="n">
        <f aca="false">IF(J535="","",IF(AND(L535=0,K535=0),1,0))</f>
        <v>1</v>
      </c>
      <c r="P535" s="56" t="str">
        <f aca="false">IF(L535=1,J535+ROW()/10^7,"")</f>
        <v/>
      </c>
      <c r="Q535" s="57" t="n">
        <f aca="false">IF(O535=1,M535,"")</f>
        <v>0.716408389141</v>
      </c>
      <c r="R535" s="56" t="str">
        <f aca="false">IF(K535=1,ROW(),"")</f>
        <v/>
      </c>
      <c r="S535" s="56" t="str">
        <f aca="false">IF(D535="","",TRIM(D535))</f>
        <v>CONTAINER GATE PASS FEE- INC</v>
      </c>
    </row>
    <row r="536" customFormat="false" ht="15" hidden="false" customHeight="false" outlineLevel="0" collapsed="false">
      <c r="A536" s="50" t="s">
        <v>1819</v>
      </c>
      <c r="B536" s="55" t="n">
        <v>45956</v>
      </c>
      <c r="C536" s="50" t="n">
        <f aca="false">IF(S536="","",IFERROR(IF(INDEX('Ledger Codes'!$C$6:$C$205,MATCH(S536,'Ledger Codes'!$B$6:$B$205,0))="","",INDEX('Ledger Codes'!$C$6:$C$205,MATCH(S536,'Ledger Codes'!$B$6:$B$205,0))),""))</f>
        <v>10049</v>
      </c>
      <c r="D536" s="50" t="s">
        <v>199</v>
      </c>
      <c r="E536" s="50" t="s">
        <v>1820</v>
      </c>
      <c r="F536" s="50" t="s">
        <v>1821</v>
      </c>
      <c r="G536" s="52" t="n">
        <v>0</v>
      </c>
      <c r="H536" s="52" t="n">
        <v>120</v>
      </c>
      <c r="I536" s="52" t="n">
        <f aca="false">IF(AND(G536="",H536=""),"",N(G536)-N(H536))</f>
        <v>-120</v>
      </c>
      <c r="J536" s="52" t="n">
        <f aca="false">IF(I536="","",ABS(I536))</f>
        <v>120</v>
      </c>
      <c r="K536" s="56" t="n">
        <f aca="false">IF(S536="","",0)</f>
        <v>0</v>
      </c>
      <c r="L536" s="56" t="n">
        <f aca="false">IF(J536="","",IF(AND(J536&gt;'Revenue Testing'!$E$9,K536=0),1,0))</f>
        <v>0</v>
      </c>
      <c r="M536" s="57" t="n">
        <v>0.825475190439</v>
      </c>
      <c r="N536" s="56" t="str">
        <f aca="false">IF(OR(A536="",I536=""),"",IF(COUNTIFS($A$2:$A$4500,A536,$D$2:$D$4500,D536,$I$2:$I$4500,I536)&gt;1,"Possible duplicate",""))</f>
        <v/>
      </c>
      <c r="O536" s="56" t="n">
        <f aca="false">IF(J536="","",IF(AND(L536=0,K536=0),1,0))</f>
        <v>1</v>
      </c>
      <c r="P536" s="56" t="str">
        <f aca="false">IF(L536=1,J536+ROW()/10^7,"")</f>
        <v/>
      </c>
      <c r="Q536" s="57" t="n">
        <f aca="false">IF(O536=1,M536,"")</f>
        <v>0.825475190439</v>
      </c>
      <c r="R536" s="56" t="str">
        <f aca="false">IF(K536=1,ROW(),"")</f>
        <v/>
      </c>
      <c r="S536" s="56" t="str">
        <f aca="false">IF(D536="","",TRIM(D536))</f>
        <v>CONTAINER GATE PASS FEE- INC</v>
      </c>
    </row>
    <row r="537" customFormat="false" ht="15" hidden="false" customHeight="false" outlineLevel="0" collapsed="false">
      <c r="A537" s="50" t="s">
        <v>1822</v>
      </c>
      <c r="B537" s="55" t="n">
        <v>45956</v>
      </c>
      <c r="C537" s="50" t="n">
        <f aca="false">IF(S537="","",IFERROR(IF(INDEX('Ledger Codes'!$C$6:$C$205,MATCH(S537,'Ledger Codes'!$B$6:$B$205,0))="","",INDEX('Ledger Codes'!$C$6:$C$205,MATCH(S537,'Ledger Codes'!$B$6:$B$205,0))),""))</f>
        <v>10049</v>
      </c>
      <c r="D537" s="50" t="s">
        <v>199</v>
      </c>
      <c r="E537" s="50" t="s">
        <v>1823</v>
      </c>
      <c r="F537" s="50" t="s">
        <v>1824</v>
      </c>
      <c r="G537" s="52" t="n">
        <v>0</v>
      </c>
      <c r="H537" s="52" t="n">
        <v>120</v>
      </c>
      <c r="I537" s="52" t="n">
        <f aca="false">IF(AND(G537="",H537=""),"",N(G537)-N(H537))</f>
        <v>-120</v>
      </c>
      <c r="J537" s="52" t="n">
        <f aca="false">IF(I537="","",ABS(I537))</f>
        <v>120</v>
      </c>
      <c r="K537" s="56" t="n">
        <f aca="false">IF(S537="","",0)</f>
        <v>0</v>
      </c>
      <c r="L537" s="56" t="n">
        <f aca="false">IF(J537="","",IF(AND(J537&gt;'Revenue Testing'!$E$9,K537=0),1,0))</f>
        <v>0</v>
      </c>
      <c r="M537" s="57" t="n">
        <v>0.307360272481</v>
      </c>
      <c r="N537" s="56" t="str">
        <f aca="false">IF(OR(A537="",I537=""),"",IF(COUNTIFS($A$2:$A$4500,A537,$D$2:$D$4500,D537,$I$2:$I$4500,I537)&gt;1,"Possible duplicate",""))</f>
        <v/>
      </c>
      <c r="O537" s="56" t="n">
        <f aca="false">IF(J537="","",IF(AND(L537=0,K537=0),1,0))</f>
        <v>1</v>
      </c>
      <c r="P537" s="56" t="str">
        <f aca="false">IF(L537=1,J537+ROW()/10^7,"")</f>
        <v/>
      </c>
      <c r="Q537" s="57" t="n">
        <f aca="false">IF(O537=1,M537,"")</f>
        <v>0.307360272481</v>
      </c>
      <c r="R537" s="56" t="str">
        <f aca="false">IF(K537=1,ROW(),"")</f>
        <v/>
      </c>
      <c r="S537" s="56" t="str">
        <f aca="false">IF(D537="","",TRIM(D537))</f>
        <v>CONTAINER GATE PASS FEE- INC</v>
      </c>
    </row>
    <row r="538" customFormat="false" ht="15" hidden="false" customHeight="false" outlineLevel="0" collapsed="false">
      <c r="A538" s="50" t="s">
        <v>1825</v>
      </c>
      <c r="B538" s="55" t="n">
        <v>45956</v>
      </c>
      <c r="C538" s="50" t="n">
        <f aca="false">IF(S538="","",IFERROR(IF(INDEX('Ledger Codes'!$C$6:$C$205,MATCH(S538,'Ledger Codes'!$B$6:$B$205,0))="","",INDEX('Ledger Codes'!$C$6:$C$205,MATCH(S538,'Ledger Codes'!$B$6:$B$205,0))),""))</f>
        <v>10049</v>
      </c>
      <c r="D538" s="50" t="s">
        <v>199</v>
      </c>
      <c r="E538" s="50" t="s">
        <v>1826</v>
      </c>
      <c r="F538" s="50" t="s">
        <v>1827</v>
      </c>
      <c r="G538" s="52" t="n">
        <v>0</v>
      </c>
      <c r="H538" s="52" t="n">
        <v>120</v>
      </c>
      <c r="I538" s="52" t="n">
        <f aca="false">IF(AND(G538="",H538=""),"",N(G538)-N(H538))</f>
        <v>-120</v>
      </c>
      <c r="J538" s="52" t="n">
        <f aca="false">IF(I538="","",ABS(I538))</f>
        <v>120</v>
      </c>
      <c r="K538" s="56" t="n">
        <f aca="false">IF(S538="","",0)</f>
        <v>0</v>
      </c>
      <c r="L538" s="56" t="n">
        <f aca="false">IF(J538="","",IF(AND(J538&gt;'Revenue Testing'!$E$9,K538=0),1,0))</f>
        <v>0</v>
      </c>
      <c r="M538" s="57" t="n">
        <v>0.986018811604</v>
      </c>
      <c r="N538" s="56" t="str">
        <f aca="false">IF(OR(A538="",I538=""),"",IF(COUNTIFS($A$2:$A$4500,A538,$D$2:$D$4500,D538,$I$2:$I$4500,I538)&gt;1,"Possible duplicate",""))</f>
        <v/>
      </c>
      <c r="O538" s="56" t="n">
        <f aca="false">IF(J538="","",IF(AND(L538=0,K538=0),1,0))</f>
        <v>1</v>
      </c>
      <c r="P538" s="56" t="str">
        <f aca="false">IF(L538=1,J538+ROW()/10^7,"")</f>
        <v/>
      </c>
      <c r="Q538" s="57" t="n">
        <f aca="false">IF(O538=1,M538,"")</f>
        <v>0.986018811604</v>
      </c>
      <c r="R538" s="56" t="str">
        <f aca="false">IF(K538=1,ROW(),"")</f>
        <v/>
      </c>
      <c r="S538" s="56" t="str">
        <f aca="false">IF(D538="","",TRIM(D538))</f>
        <v>CONTAINER GATE PASS FEE- INC</v>
      </c>
    </row>
    <row r="539" customFormat="false" ht="15" hidden="false" customHeight="false" outlineLevel="0" collapsed="false">
      <c r="A539" s="50" t="s">
        <v>1828</v>
      </c>
      <c r="B539" s="55" t="n">
        <v>45957</v>
      </c>
      <c r="C539" s="50" t="n">
        <f aca="false">IF(S539="","",IFERROR(IF(INDEX('Ledger Codes'!$C$6:$C$205,MATCH(S539,'Ledger Codes'!$B$6:$B$205,0))="","",INDEX('Ledger Codes'!$C$6:$C$205,MATCH(S539,'Ledger Codes'!$B$6:$B$205,0))),""))</f>
        <v>10049</v>
      </c>
      <c r="D539" s="50" t="s">
        <v>199</v>
      </c>
      <c r="E539" s="50" t="s">
        <v>1829</v>
      </c>
      <c r="F539" s="50" t="s">
        <v>1830</v>
      </c>
      <c r="G539" s="52" t="n">
        <v>0</v>
      </c>
      <c r="H539" s="52" t="n">
        <v>120</v>
      </c>
      <c r="I539" s="52" t="n">
        <f aca="false">IF(AND(G539="",H539=""),"",N(G539)-N(H539))</f>
        <v>-120</v>
      </c>
      <c r="J539" s="52" t="n">
        <f aca="false">IF(I539="","",ABS(I539))</f>
        <v>120</v>
      </c>
      <c r="K539" s="56" t="n">
        <f aca="false">IF(S539="","",0)</f>
        <v>0</v>
      </c>
      <c r="L539" s="56" t="n">
        <f aca="false">IF(J539="","",IF(AND(J539&gt;'Revenue Testing'!$E$9,K539=0),1,0))</f>
        <v>0</v>
      </c>
      <c r="M539" s="57" t="n">
        <v>0.401226211566</v>
      </c>
      <c r="N539" s="56" t="str">
        <f aca="false">IF(OR(A539="",I539=""),"",IF(COUNTIFS($A$2:$A$4500,A539,$D$2:$D$4500,D539,$I$2:$I$4500,I539)&gt;1,"Possible duplicate",""))</f>
        <v>Possible duplicate</v>
      </c>
      <c r="O539" s="56" t="n">
        <f aca="false">IF(J539="","",IF(AND(L539=0,K539=0),1,0))</f>
        <v>1</v>
      </c>
      <c r="P539" s="56" t="str">
        <f aca="false">IF(L539=1,J539+ROW()/10^7,"")</f>
        <v/>
      </c>
      <c r="Q539" s="57" t="n">
        <f aca="false">IF(O539=1,M539,"")</f>
        <v>0.401226211566</v>
      </c>
      <c r="R539" s="56" t="str">
        <f aca="false">IF(K539=1,ROW(),"")</f>
        <v/>
      </c>
      <c r="S539" s="56" t="str">
        <f aca="false">IF(D539="","",TRIM(D539))</f>
        <v>CONTAINER GATE PASS FEE- INC</v>
      </c>
    </row>
    <row r="540" customFormat="false" ht="15" hidden="false" customHeight="false" outlineLevel="0" collapsed="false">
      <c r="A540" s="50" t="s">
        <v>1828</v>
      </c>
      <c r="B540" s="55" t="n">
        <v>45957</v>
      </c>
      <c r="C540" s="50" t="n">
        <f aca="false">IF(S540="","",IFERROR(IF(INDEX('Ledger Codes'!$C$6:$C$205,MATCH(S540,'Ledger Codes'!$B$6:$B$205,0))="","",INDEX('Ledger Codes'!$C$6:$C$205,MATCH(S540,'Ledger Codes'!$B$6:$B$205,0))),""))</f>
        <v>10049</v>
      </c>
      <c r="D540" s="50" t="s">
        <v>199</v>
      </c>
      <c r="E540" s="50" t="s">
        <v>1829</v>
      </c>
      <c r="F540" s="50" t="s">
        <v>1830</v>
      </c>
      <c r="G540" s="52" t="n">
        <v>0</v>
      </c>
      <c r="H540" s="52" t="n">
        <v>120</v>
      </c>
      <c r="I540" s="52" t="n">
        <f aca="false">IF(AND(G540="",H540=""),"",N(G540)-N(H540))</f>
        <v>-120</v>
      </c>
      <c r="J540" s="52" t="n">
        <f aca="false">IF(I540="","",ABS(I540))</f>
        <v>120</v>
      </c>
      <c r="K540" s="56" t="n">
        <f aca="false">IF(S540="","",0)</f>
        <v>0</v>
      </c>
      <c r="L540" s="56" t="n">
        <f aca="false">IF(J540="","",IF(AND(J540&gt;'Revenue Testing'!$E$9,K540=0),1,0))</f>
        <v>0</v>
      </c>
      <c r="M540" s="57" t="n">
        <v>0.18718696343</v>
      </c>
      <c r="N540" s="56" t="str">
        <f aca="false">IF(OR(A540="",I540=""),"",IF(COUNTIFS($A$2:$A$4500,A540,$D$2:$D$4500,D540,$I$2:$I$4500,I540)&gt;1,"Possible duplicate",""))</f>
        <v>Possible duplicate</v>
      </c>
      <c r="O540" s="56" t="n">
        <f aca="false">IF(J540="","",IF(AND(L540=0,K540=0),1,0))</f>
        <v>1</v>
      </c>
      <c r="P540" s="56" t="str">
        <f aca="false">IF(L540=1,J540+ROW()/10^7,"")</f>
        <v/>
      </c>
      <c r="Q540" s="57" t="n">
        <f aca="false">IF(O540=1,M540,"")</f>
        <v>0.18718696343</v>
      </c>
      <c r="R540" s="56" t="str">
        <f aca="false">IF(K540=1,ROW(),"")</f>
        <v/>
      </c>
      <c r="S540" s="56" t="str">
        <f aca="false">IF(D540="","",TRIM(D540))</f>
        <v>CONTAINER GATE PASS FEE- INC</v>
      </c>
    </row>
    <row r="541" customFormat="false" ht="15" hidden="false" customHeight="false" outlineLevel="0" collapsed="false">
      <c r="A541" s="50" t="s">
        <v>1831</v>
      </c>
      <c r="B541" s="55" t="n">
        <v>45959</v>
      </c>
      <c r="C541" s="50" t="n">
        <f aca="false">IF(S541="","",IFERROR(IF(INDEX('Ledger Codes'!$C$6:$C$205,MATCH(S541,'Ledger Codes'!$B$6:$B$205,0))="","",INDEX('Ledger Codes'!$C$6:$C$205,MATCH(S541,'Ledger Codes'!$B$6:$B$205,0))),""))</f>
        <v>10049</v>
      </c>
      <c r="D541" s="50" t="s">
        <v>199</v>
      </c>
      <c r="E541" s="50" t="s">
        <v>1832</v>
      </c>
      <c r="F541" s="50" t="s">
        <v>1833</v>
      </c>
      <c r="G541" s="52" t="n">
        <v>0</v>
      </c>
      <c r="H541" s="52" t="n">
        <v>240</v>
      </c>
      <c r="I541" s="52" t="n">
        <f aca="false">IF(AND(G541="",H541=""),"",N(G541)-N(H541))</f>
        <v>-240</v>
      </c>
      <c r="J541" s="52" t="n">
        <f aca="false">IF(I541="","",ABS(I541))</f>
        <v>240</v>
      </c>
      <c r="K541" s="56" t="n">
        <f aca="false">IF(S541="","",0)</f>
        <v>0</v>
      </c>
      <c r="L541" s="56" t="n">
        <f aca="false">IF(J541="","",IF(AND(J541&gt;'Revenue Testing'!$E$9,K541=0),1,0))</f>
        <v>0</v>
      </c>
      <c r="M541" s="57" t="n">
        <v>0.957071807907</v>
      </c>
      <c r="N541" s="56" t="str">
        <f aca="false">IF(OR(A541="",I541=""),"",IF(COUNTIFS($A$2:$A$4500,A541,$D$2:$D$4500,D541,$I$2:$I$4500,I541)&gt;1,"Possible duplicate",""))</f>
        <v/>
      </c>
      <c r="O541" s="56" t="n">
        <f aca="false">IF(J541="","",IF(AND(L541=0,K541=0),1,0))</f>
        <v>1</v>
      </c>
      <c r="P541" s="56" t="str">
        <f aca="false">IF(L541=1,J541+ROW()/10^7,"")</f>
        <v/>
      </c>
      <c r="Q541" s="57" t="n">
        <f aca="false">IF(O541=1,M541,"")</f>
        <v>0.957071807907</v>
      </c>
      <c r="R541" s="56" t="str">
        <f aca="false">IF(K541=1,ROW(),"")</f>
        <v/>
      </c>
      <c r="S541" s="56" t="str">
        <f aca="false">IF(D541="","",TRIM(D541))</f>
        <v>CONTAINER GATE PASS FEE- INC</v>
      </c>
    </row>
    <row r="542" customFormat="false" ht="15" hidden="false" customHeight="false" outlineLevel="0" collapsed="false">
      <c r="A542" s="50" t="s">
        <v>1834</v>
      </c>
      <c r="B542" s="55" t="n">
        <v>45960</v>
      </c>
      <c r="C542" s="50" t="n">
        <f aca="false">IF(S542="","",IFERROR(IF(INDEX('Ledger Codes'!$C$6:$C$205,MATCH(S542,'Ledger Codes'!$B$6:$B$205,0))="","",INDEX('Ledger Codes'!$C$6:$C$205,MATCH(S542,'Ledger Codes'!$B$6:$B$205,0))),""))</f>
        <v>10049</v>
      </c>
      <c r="D542" s="50" t="s">
        <v>199</v>
      </c>
      <c r="E542" s="50" t="s">
        <v>1835</v>
      </c>
      <c r="F542" s="50" t="s">
        <v>533</v>
      </c>
      <c r="G542" s="52" t="n">
        <v>0</v>
      </c>
      <c r="H542" s="52" t="n">
        <v>120</v>
      </c>
      <c r="I542" s="52" t="n">
        <f aca="false">IF(AND(G542="",H542=""),"",N(G542)-N(H542))</f>
        <v>-120</v>
      </c>
      <c r="J542" s="52" t="n">
        <f aca="false">IF(I542="","",ABS(I542))</f>
        <v>120</v>
      </c>
      <c r="K542" s="56" t="n">
        <f aca="false">IF(S542="","",0)</f>
        <v>0</v>
      </c>
      <c r="L542" s="56" t="n">
        <f aca="false">IF(J542="","",IF(AND(J542&gt;'Revenue Testing'!$E$9,K542=0),1,0))</f>
        <v>0</v>
      </c>
      <c r="M542" s="57" t="n">
        <v>0.65288724009</v>
      </c>
      <c r="N542" s="56" t="str">
        <f aca="false">IF(OR(A542="",I542=""),"",IF(COUNTIFS($A$2:$A$4500,A542,$D$2:$D$4500,D542,$I$2:$I$4500,I542)&gt;1,"Possible duplicate",""))</f>
        <v/>
      </c>
      <c r="O542" s="56" t="n">
        <f aca="false">IF(J542="","",IF(AND(L542=0,K542=0),1,0))</f>
        <v>1</v>
      </c>
      <c r="P542" s="56" t="str">
        <f aca="false">IF(L542=1,J542+ROW()/10^7,"")</f>
        <v/>
      </c>
      <c r="Q542" s="57" t="n">
        <f aca="false">IF(O542=1,M542,"")</f>
        <v>0.65288724009</v>
      </c>
      <c r="R542" s="56" t="str">
        <f aca="false">IF(K542=1,ROW(),"")</f>
        <v/>
      </c>
      <c r="S542" s="56" t="str">
        <f aca="false">IF(D542="","",TRIM(D542))</f>
        <v>CONTAINER GATE PASS FEE- INC</v>
      </c>
    </row>
    <row r="543" customFormat="false" ht="15" hidden="false" customHeight="false" outlineLevel="0" collapsed="false">
      <c r="A543" s="50" t="s">
        <v>1836</v>
      </c>
      <c r="B543" s="55" t="n">
        <v>45960</v>
      </c>
      <c r="C543" s="50" t="n">
        <f aca="false">IF(S543="","",IFERROR(IF(INDEX('Ledger Codes'!$C$6:$C$205,MATCH(S543,'Ledger Codes'!$B$6:$B$205,0))="","",INDEX('Ledger Codes'!$C$6:$C$205,MATCH(S543,'Ledger Codes'!$B$6:$B$205,0))),""))</f>
        <v>10049</v>
      </c>
      <c r="D543" s="50" t="s">
        <v>199</v>
      </c>
      <c r="E543" s="50" t="s">
        <v>1837</v>
      </c>
      <c r="F543" s="50" t="s">
        <v>1838</v>
      </c>
      <c r="G543" s="52" t="n">
        <v>0</v>
      </c>
      <c r="H543" s="52" t="n">
        <v>120</v>
      </c>
      <c r="I543" s="52" t="n">
        <f aca="false">IF(AND(G543="",H543=""),"",N(G543)-N(H543))</f>
        <v>-120</v>
      </c>
      <c r="J543" s="52" t="n">
        <f aca="false">IF(I543="","",ABS(I543))</f>
        <v>120</v>
      </c>
      <c r="K543" s="56" t="n">
        <f aca="false">IF(S543="","",0)</f>
        <v>0</v>
      </c>
      <c r="L543" s="56" t="n">
        <f aca="false">IF(J543="","",IF(AND(J543&gt;'Revenue Testing'!$E$9,K543=0),1,0))</f>
        <v>0</v>
      </c>
      <c r="M543" s="57" t="n">
        <v>0.992632834324</v>
      </c>
      <c r="N543" s="56" t="str">
        <f aca="false">IF(OR(A543="",I543=""),"",IF(COUNTIFS($A$2:$A$4500,A543,$D$2:$D$4500,D543,$I$2:$I$4500,I543)&gt;1,"Possible duplicate",""))</f>
        <v/>
      </c>
      <c r="O543" s="56" t="n">
        <f aca="false">IF(J543="","",IF(AND(L543=0,K543=0),1,0))</f>
        <v>1</v>
      </c>
      <c r="P543" s="56" t="str">
        <f aca="false">IF(L543=1,J543+ROW()/10^7,"")</f>
        <v/>
      </c>
      <c r="Q543" s="57" t="n">
        <f aca="false">IF(O543=1,M543,"")</f>
        <v>0.992632834324</v>
      </c>
      <c r="R543" s="56" t="str">
        <f aca="false">IF(K543=1,ROW(),"")</f>
        <v/>
      </c>
      <c r="S543" s="56" t="str">
        <f aca="false">IF(D543="","",TRIM(D543))</f>
        <v>CONTAINER GATE PASS FEE- INC</v>
      </c>
    </row>
    <row r="544" customFormat="false" ht="15" hidden="false" customHeight="false" outlineLevel="0" collapsed="false">
      <c r="A544" s="50" t="s">
        <v>1839</v>
      </c>
      <c r="B544" s="55" t="n">
        <v>45960</v>
      </c>
      <c r="C544" s="50" t="n">
        <f aca="false">IF(S544="","",IFERROR(IF(INDEX('Ledger Codes'!$C$6:$C$205,MATCH(S544,'Ledger Codes'!$B$6:$B$205,0))="","",INDEX('Ledger Codes'!$C$6:$C$205,MATCH(S544,'Ledger Codes'!$B$6:$B$205,0))),""))</f>
        <v>10049</v>
      </c>
      <c r="D544" s="50" t="s">
        <v>199</v>
      </c>
      <c r="E544" s="50" t="s">
        <v>1840</v>
      </c>
      <c r="F544" s="50" t="s">
        <v>1841</v>
      </c>
      <c r="G544" s="52" t="n">
        <v>0</v>
      </c>
      <c r="H544" s="52" t="n">
        <v>120</v>
      </c>
      <c r="I544" s="52" t="n">
        <f aca="false">IF(AND(G544="",H544=""),"",N(G544)-N(H544))</f>
        <v>-120</v>
      </c>
      <c r="J544" s="52" t="n">
        <f aca="false">IF(I544="","",ABS(I544))</f>
        <v>120</v>
      </c>
      <c r="K544" s="56" t="n">
        <f aca="false">IF(S544="","",0)</f>
        <v>0</v>
      </c>
      <c r="L544" s="56" t="n">
        <f aca="false">IF(J544="","",IF(AND(J544&gt;'Revenue Testing'!$E$9,K544=0),1,0))</f>
        <v>0</v>
      </c>
      <c r="M544" s="57" t="n">
        <v>0.093229386353</v>
      </c>
      <c r="N544" s="56" t="str">
        <f aca="false">IF(OR(A544="",I544=""),"",IF(COUNTIFS($A$2:$A$4500,A544,$D$2:$D$4500,D544,$I$2:$I$4500,I544)&gt;1,"Possible duplicate",""))</f>
        <v/>
      </c>
      <c r="O544" s="56" t="n">
        <f aca="false">IF(J544="","",IF(AND(L544=0,K544=0),1,0))</f>
        <v>1</v>
      </c>
      <c r="P544" s="56" t="str">
        <f aca="false">IF(L544=1,J544+ROW()/10^7,"")</f>
        <v/>
      </c>
      <c r="Q544" s="57" t="n">
        <f aca="false">IF(O544=1,M544,"")</f>
        <v>0.093229386353</v>
      </c>
      <c r="R544" s="56" t="str">
        <f aca="false">IF(K544=1,ROW(),"")</f>
        <v/>
      </c>
      <c r="S544" s="56" t="str">
        <f aca="false">IF(D544="","",TRIM(D544))</f>
        <v>CONTAINER GATE PASS FEE- INC</v>
      </c>
    </row>
    <row r="545" customFormat="false" ht="15" hidden="false" customHeight="false" outlineLevel="0" collapsed="false">
      <c r="A545" s="50" t="s">
        <v>1842</v>
      </c>
      <c r="B545" s="55" t="n">
        <v>45960</v>
      </c>
      <c r="C545" s="50" t="n">
        <f aca="false">IF(S545="","",IFERROR(IF(INDEX('Ledger Codes'!$C$6:$C$205,MATCH(S545,'Ledger Codes'!$B$6:$B$205,0))="","",INDEX('Ledger Codes'!$C$6:$C$205,MATCH(S545,'Ledger Codes'!$B$6:$B$205,0))),""))</f>
        <v>10049</v>
      </c>
      <c r="D545" s="50" t="s">
        <v>199</v>
      </c>
      <c r="E545" s="50" t="s">
        <v>1843</v>
      </c>
      <c r="F545" s="50" t="s">
        <v>553</v>
      </c>
      <c r="G545" s="52" t="n">
        <v>0</v>
      </c>
      <c r="H545" s="52" t="n">
        <v>1680</v>
      </c>
      <c r="I545" s="52" t="n">
        <f aca="false">IF(AND(G545="",H545=""),"",N(G545)-N(H545))</f>
        <v>-1680</v>
      </c>
      <c r="J545" s="52" t="n">
        <f aca="false">IF(I545="","",ABS(I545))</f>
        <v>1680</v>
      </c>
      <c r="K545" s="56" t="n">
        <f aca="false">IF(S545="","",0)</f>
        <v>0</v>
      </c>
      <c r="L545" s="56" t="n">
        <f aca="false">IF(J545="","",IF(AND(J545&gt;'Revenue Testing'!$E$9,K545=0),1,0))</f>
        <v>0</v>
      </c>
      <c r="M545" s="57" t="n">
        <v>0.928200924102</v>
      </c>
      <c r="N545" s="56" t="str">
        <f aca="false">IF(OR(A545="",I545=""),"",IF(COUNTIFS($A$2:$A$4500,A545,$D$2:$D$4500,D545,$I$2:$I$4500,I545)&gt;1,"Possible duplicate",""))</f>
        <v/>
      </c>
      <c r="O545" s="56" t="n">
        <f aca="false">IF(J545="","",IF(AND(L545=0,K545=0),1,0))</f>
        <v>1</v>
      </c>
      <c r="P545" s="56" t="str">
        <f aca="false">IF(L545=1,J545+ROW()/10^7,"")</f>
        <v/>
      </c>
      <c r="Q545" s="57" t="n">
        <f aca="false">IF(O545=1,M545,"")</f>
        <v>0.928200924102</v>
      </c>
      <c r="R545" s="56" t="str">
        <f aca="false">IF(K545=1,ROW(),"")</f>
        <v/>
      </c>
      <c r="S545" s="56" t="str">
        <f aca="false">IF(D545="","",TRIM(D545))</f>
        <v>CONTAINER GATE PASS FEE- INC</v>
      </c>
    </row>
    <row r="546" customFormat="false" ht="15" hidden="false" customHeight="false" outlineLevel="0" collapsed="false">
      <c r="A546" s="50" t="s">
        <v>1844</v>
      </c>
      <c r="B546" s="55" t="n">
        <v>45960</v>
      </c>
      <c r="C546" s="50" t="n">
        <f aca="false">IF(S546="","",IFERROR(IF(INDEX('Ledger Codes'!$C$6:$C$205,MATCH(S546,'Ledger Codes'!$B$6:$B$205,0))="","",INDEX('Ledger Codes'!$C$6:$C$205,MATCH(S546,'Ledger Codes'!$B$6:$B$205,0))),""))</f>
        <v>10049</v>
      </c>
      <c r="D546" s="50" t="s">
        <v>199</v>
      </c>
      <c r="E546" s="50" t="s">
        <v>1845</v>
      </c>
      <c r="F546" s="50" t="s">
        <v>545</v>
      </c>
      <c r="G546" s="52" t="n">
        <v>0</v>
      </c>
      <c r="H546" s="52" t="n">
        <v>1920</v>
      </c>
      <c r="I546" s="52" t="n">
        <f aca="false">IF(AND(G546="",H546=""),"",N(G546)-N(H546))</f>
        <v>-1920</v>
      </c>
      <c r="J546" s="52" t="n">
        <f aca="false">IF(I546="","",ABS(I546))</f>
        <v>1920</v>
      </c>
      <c r="K546" s="56" t="n">
        <f aca="false">IF(S546="","",0)</f>
        <v>0</v>
      </c>
      <c r="L546" s="56" t="n">
        <f aca="false">IF(J546="","",IF(AND(J546&gt;'Revenue Testing'!$E$9,K546=0),1,0))</f>
        <v>0</v>
      </c>
      <c r="M546" s="57" t="n">
        <v>0.60010980919</v>
      </c>
      <c r="N546" s="56" t="str">
        <f aca="false">IF(OR(A546="",I546=""),"",IF(COUNTIFS($A$2:$A$4500,A546,$D$2:$D$4500,D546,$I$2:$I$4500,I546)&gt;1,"Possible duplicate",""))</f>
        <v/>
      </c>
      <c r="O546" s="56" t="n">
        <f aca="false">IF(J546="","",IF(AND(L546=0,K546=0),1,0))</f>
        <v>1</v>
      </c>
      <c r="P546" s="56" t="str">
        <f aca="false">IF(L546=1,J546+ROW()/10^7,"")</f>
        <v/>
      </c>
      <c r="Q546" s="57" t="n">
        <f aca="false">IF(O546=1,M546,"")</f>
        <v>0.60010980919</v>
      </c>
      <c r="R546" s="56" t="str">
        <f aca="false">IF(K546=1,ROW(),"")</f>
        <v/>
      </c>
      <c r="S546" s="56" t="str">
        <f aca="false">IF(D546="","",TRIM(D546))</f>
        <v>CONTAINER GATE PASS FEE- INC</v>
      </c>
    </row>
    <row r="547" customFormat="false" ht="15" hidden="false" customHeight="false" outlineLevel="0" collapsed="false">
      <c r="A547" s="50" t="s">
        <v>1846</v>
      </c>
      <c r="B547" s="55" t="n">
        <v>45960</v>
      </c>
      <c r="C547" s="50" t="n">
        <f aca="false">IF(S547="","",IFERROR(IF(INDEX('Ledger Codes'!$C$6:$C$205,MATCH(S547,'Ledger Codes'!$B$6:$B$205,0))="","",INDEX('Ledger Codes'!$C$6:$C$205,MATCH(S547,'Ledger Codes'!$B$6:$B$205,0))),""))</f>
        <v>10049</v>
      </c>
      <c r="D547" s="50" t="s">
        <v>199</v>
      </c>
      <c r="E547" s="50" t="s">
        <v>1847</v>
      </c>
      <c r="F547" s="50" t="s">
        <v>1848</v>
      </c>
      <c r="G547" s="52" t="n">
        <v>0</v>
      </c>
      <c r="H547" s="52" t="n">
        <v>120</v>
      </c>
      <c r="I547" s="52" t="n">
        <f aca="false">IF(AND(G547="",H547=""),"",N(G547)-N(H547))</f>
        <v>-120</v>
      </c>
      <c r="J547" s="52" t="n">
        <f aca="false">IF(I547="","",ABS(I547))</f>
        <v>120</v>
      </c>
      <c r="K547" s="56" t="n">
        <f aca="false">IF(S547="","",0)</f>
        <v>0</v>
      </c>
      <c r="L547" s="56" t="n">
        <f aca="false">IF(J547="","",IF(AND(J547&gt;'Revenue Testing'!$E$9,K547=0),1,0))</f>
        <v>0</v>
      </c>
      <c r="M547" s="57" t="n">
        <v>0.374895250767</v>
      </c>
      <c r="N547" s="56" t="str">
        <f aca="false">IF(OR(A547="",I547=""),"",IF(COUNTIFS($A$2:$A$4500,A547,$D$2:$D$4500,D547,$I$2:$I$4500,I547)&gt;1,"Possible duplicate",""))</f>
        <v/>
      </c>
      <c r="O547" s="56" t="n">
        <f aca="false">IF(J547="","",IF(AND(L547=0,K547=0),1,0))</f>
        <v>1</v>
      </c>
      <c r="P547" s="56" t="str">
        <f aca="false">IF(L547=1,J547+ROW()/10^7,"")</f>
        <v/>
      </c>
      <c r="Q547" s="57" t="n">
        <f aca="false">IF(O547=1,M547,"")</f>
        <v>0.374895250767</v>
      </c>
      <c r="R547" s="56" t="str">
        <f aca="false">IF(K547=1,ROW(),"")</f>
        <v/>
      </c>
      <c r="S547" s="56" t="str">
        <f aca="false">IF(D547="","",TRIM(D547))</f>
        <v>CONTAINER GATE PASS FEE- INC</v>
      </c>
    </row>
    <row r="548" customFormat="false" ht="15" hidden="false" customHeight="false" outlineLevel="0" collapsed="false">
      <c r="A548" s="50" t="s">
        <v>1849</v>
      </c>
      <c r="B548" s="55" t="n">
        <v>45960</v>
      </c>
      <c r="C548" s="50" t="n">
        <f aca="false">IF(S548="","",IFERROR(IF(INDEX('Ledger Codes'!$C$6:$C$205,MATCH(S548,'Ledger Codes'!$B$6:$B$205,0))="","",INDEX('Ledger Codes'!$C$6:$C$205,MATCH(S548,'Ledger Codes'!$B$6:$B$205,0))),""))</f>
        <v>10049</v>
      </c>
      <c r="D548" s="50" t="s">
        <v>199</v>
      </c>
      <c r="E548" s="50" t="s">
        <v>1850</v>
      </c>
      <c r="F548" s="50" t="s">
        <v>1851</v>
      </c>
      <c r="G548" s="52" t="n">
        <v>0</v>
      </c>
      <c r="H548" s="52" t="n">
        <v>120</v>
      </c>
      <c r="I548" s="52" t="n">
        <f aca="false">IF(AND(G548="",H548=""),"",N(G548)-N(H548))</f>
        <v>-120</v>
      </c>
      <c r="J548" s="52" t="n">
        <f aca="false">IF(I548="","",ABS(I548))</f>
        <v>120</v>
      </c>
      <c r="K548" s="56" t="n">
        <f aca="false">IF(S548="","",0)</f>
        <v>0</v>
      </c>
      <c r="L548" s="56" t="n">
        <f aca="false">IF(J548="","",IF(AND(J548&gt;'Revenue Testing'!$E$9,K548=0),1,0))</f>
        <v>0</v>
      </c>
      <c r="M548" s="57" t="n">
        <v>0.951462529249</v>
      </c>
      <c r="N548" s="56" t="str">
        <f aca="false">IF(OR(A548="",I548=""),"",IF(COUNTIFS($A$2:$A$4500,A548,$D$2:$D$4500,D548,$I$2:$I$4500,I548)&gt;1,"Possible duplicate",""))</f>
        <v/>
      </c>
      <c r="O548" s="56" t="n">
        <f aca="false">IF(J548="","",IF(AND(L548=0,K548=0),1,0))</f>
        <v>1</v>
      </c>
      <c r="P548" s="56" t="str">
        <f aca="false">IF(L548=1,J548+ROW()/10^7,"")</f>
        <v/>
      </c>
      <c r="Q548" s="57" t="n">
        <f aca="false">IF(O548=1,M548,"")</f>
        <v>0.951462529249</v>
      </c>
      <c r="R548" s="56" t="str">
        <f aca="false">IF(K548=1,ROW(),"")</f>
        <v/>
      </c>
      <c r="S548" s="56" t="str">
        <f aca="false">IF(D548="","",TRIM(D548))</f>
        <v>CONTAINER GATE PASS FEE- INC</v>
      </c>
    </row>
    <row r="549" customFormat="false" ht="15" hidden="false" customHeight="false" outlineLevel="0" collapsed="false">
      <c r="A549" s="50" t="s">
        <v>1852</v>
      </c>
      <c r="B549" s="55" t="n">
        <v>45960</v>
      </c>
      <c r="C549" s="50" t="n">
        <f aca="false">IF(S549="","",IFERROR(IF(INDEX('Ledger Codes'!$C$6:$C$205,MATCH(S549,'Ledger Codes'!$B$6:$B$205,0))="","",INDEX('Ledger Codes'!$C$6:$C$205,MATCH(S549,'Ledger Codes'!$B$6:$B$205,0))),""))</f>
        <v>10049</v>
      </c>
      <c r="D549" s="50" t="s">
        <v>199</v>
      </c>
      <c r="E549" s="50" t="s">
        <v>1853</v>
      </c>
      <c r="F549" s="50" t="s">
        <v>559</v>
      </c>
      <c r="G549" s="52" t="n">
        <v>0</v>
      </c>
      <c r="H549" s="52" t="n">
        <v>120</v>
      </c>
      <c r="I549" s="52" t="n">
        <f aca="false">IF(AND(G549="",H549=""),"",N(G549)-N(H549))</f>
        <v>-120</v>
      </c>
      <c r="J549" s="52" t="n">
        <f aca="false">IF(I549="","",ABS(I549))</f>
        <v>120</v>
      </c>
      <c r="K549" s="56" t="n">
        <f aca="false">IF(S549="","",0)</f>
        <v>0</v>
      </c>
      <c r="L549" s="56" t="n">
        <f aca="false">IF(J549="","",IF(AND(J549&gt;'Revenue Testing'!$E$9,K549=0),1,0))</f>
        <v>0</v>
      </c>
      <c r="M549" s="57" t="n">
        <v>0.259664132737</v>
      </c>
      <c r="N549" s="56" t="str">
        <f aca="false">IF(OR(A549="",I549=""),"",IF(COUNTIFS($A$2:$A$4500,A549,$D$2:$D$4500,D549,$I$2:$I$4500,I549)&gt;1,"Possible duplicate",""))</f>
        <v/>
      </c>
      <c r="O549" s="56" t="n">
        <f aca="false">IF(J549="","",IF(AND(L549=0,K549=0),1,0))</f>
        <v>1</v>
      </c>
      <c r="P549" s="56" t="str">
        <f aca="false">IF(L549=1,J549+ROW()/10^7,"")</f>
        <v/>
      </c>
      <c r="Q549" s="57" t="n">
        <f aca="false">IF(O549=1,M549,"")</f>
        <v>0.259664132737</v>
      </c>
      <c r="R549" s="56" t="str">
        <f aca="false">IF(K549=1,ROW(),"")</f>
        <v/>
      </c>
      <c r="S549" s="56" t="str">
        <f aca="false">IF(D549="","",TRIM(D549))</f>
        <v>CONTAINER GATE PASS FEE- INC</v>
      </c>
    </row>
    <row r="550" customFormat="false" ht="15" hidden="false" customHeight="false" outlineLevel="0" collapsed="false">
      <c r="A550" s="50" t="s">
        <v>1854</v>
      </c>
      <c r="B550" s="55" t="n">
        <v>45960</v>
      </c>
      <c r="C550" s="50" t="n">
        <f aca="false">IF(S550="","",IFERROR(IF(INDEX('Ledger Codes'!$C$6:$C$205,MATCH(S550,'Ledger Codes'!$B$6:$B$205,0))="","",INDEX('Ledger Codes'!$C$6:$C$205,MATCH(S550,'Ledger Codes'!$B$6:$B$205,0))),""))</f>
        <v>10049</v>
      </c>
      <c r="D550" s="50" t="s">
        <v>199</v>
      </c>
      <c r="E550" s="50" t="s">
        <v>1855</v>
      </c>
      <c r="F550" s="50" t="s">
        <v>1856</v>
      </c>
      <c r="G550" s="52" t="n">
        <v>0</v>
      </c>
      <c r="H550" s="52" t="n">
        <v>960</v>
      </c>
      <c r="I550" s="52" t="n">
        <f aca="false">IF(AND(G550="",H550=""),"",N(G550)-N(H550))</f>
        <v>-960</v>
      </c>
      <c r="J550" s="52" t="n">
        <f aca="false">IF(I550="","",ABS(I550))</f>
        <v>960</v>
      </c>
      <c r="K550" s="56" t="n">
        <f aca="false">IF(S550="","",0)</f>
        <v>0</v>
      </c>
      <c r="L550" s="56" t="n">
        <f aca="false">IF(J550="","",IF(AND(J550&gt;'Revenue Testing'!$E$9,K550=0),1,0))</f>
        <v>0</v>
      </c>
      <c r="M550" s="57" t="n">
        <v>0.218598570163</v>
      </c>
      <c r="N550" s="56" t="str">
        <f aca="false">IF(OR(A550="",I550=""),"",IF(COUNTIFS($A$2:$A$4500,A550,$D$2:$D$4500,D550,$I$2:$I$4500,I550)&gt;1,"Possible duplicate",""))</f>
        <v/>
      </c>
      <c r="O550" s="56" t="n">
        <f aca="false">IF(J550="","",IF(AND(L550=0,K550=0),1,0))</f>
        <v>1</v>
      </c>
      <c r="P550" s="56" t="str">
        <f aca="false">IF(L550=1,J550+ROW()/10^7,"")</f>
        <v/>
      </c>
      <c r="Q550" s="57" t="n">
        <f aca="false">IF(O550=1,M550,"")</f>
        <v>0.218598570163</v>
      </c>
      <c r="R550" s="56" t="str">
        <f aca="false">IF(K550=1,ROW(),"")</f>
        <v/>
      </c>
      <c r="S550" s="56" t="str">
        <f aca="false">IF(D550="","",TRIM(D550))</f>
        <v>CONTAINER GATE PASS FEE- INC</v>
      </c>
    </row>
    <row r="551" customFormat="false" ht="15" hidden="false" customHeight="false" outlineLevel="0" collapsed="false">
      <c r="A551" s="50" t="s">
        <v>1857</v>
      </c>
      <c r="B551" s="55" t="n">
        <v>45960</v>
      </c>
      <c r="C551" s="50" t="n">
        <f aca="false">IF(S551="","",IFERROR(IF(INDEX('Ledger Codes'!$C$6:$C$205,MATCH(S551,'Ledger Codes'!$B$6:$B$205,0))="","",INDEX('Ledger Codes'!$C$6:$C$205,MATCH(S551,'Ledger Codes'!$B$6:$B$205,0))),""))</f>
        <v>10049</v>
      </c>
      <c r="D551" s="50" t="s">
        <v>199</v>
      </c>
      <c r="E551" s="50" t="s">
        <v>1858</v>
      </c>
      <c r="F551" s="50" t="s">
        <v>1859</v>
      </c>
      <c r="G551" s="52" t="n">
        <v>0</v>
      </c>
      <c r="H551" s="52" t="n">
        <v>120</v>
      </c>
      <c r="I551" s="52" t="n">
        <f aca="false">IF(AND(G551="",H551=""),"",N(G551)-N(H551))</f>
        <v>-120</v>
      </c>
      <c r="J551" s="52" t="n">
        <f aca="false">IF(I551="","",ABS(I551))</f>
        <v>120</v>
      </c>
      <c r="K551" s="56" t="n">
        <f aca="false">IF(S551="","",0)</f>
        <v>0</v>
      </c>
      <c r="L551" s="56" t="n">
        <f aca="false">IF(J551="","",IF(AND(J551&gt;'Revenue Testing'!$E$9,K551=0),1,0))</f>
        <v>0</v>
      </c>
      <c r="M551" s="57" t="n">
        <v>0.360974735005</v>
      </c>
      <c r="N551" s="56" t="str">
        <f aca="false">IF(OR(A551="",I551=""),"",IF(COUNTIFS($A$2:$A$4500,A551,$D$2:$D$4500,D551,$I$2:$I$4500,I551)&gt;1,"Possible duplicate",""))</f>
        <v/>
      </c>
      <c r="O551" s="56" t="n">
        <f aca="false">IF(J551="","",IF(AND(L551=0,K551=0),1,0))</f>
        <v>1</v>
      </c>
      <c r="P551" s="56" t="str">
        <f aca="false">IF(L551=1,J551+ROW()/10^7,"")</f>
        <v/>
      </c>
      <c r="Q551" s="57" t="n">
        <f aca="false">IF(O551=1,M551,"")</f>
        <v>0.360974735005</v>
      </c>
      <c r="R551" s="56" t="str">
        <f aca="false">IF(K551=1,ROW(),"")</f>
        <v/>
      </c>
      <c r="S551" s="56" t="str">
        <f aca="false">IF(D551="","",TRIM(D551))</f>
        <v>CONTAINER GATE PASS FEE- INC</v>
      </c>
    </row>
    <row r="552" customFormat="false" ht="15" hidden="false" customHeight="false" outlineLevel="0" collapsed="false">
      <c r="A552" s="50" t="s">
        <v>1860</v>
      </c>
      <c r="B552" s="55" t="n">
        <v>45960</v>
      </c>
      <c r="C552" s="50" t="n">
        <f aca="false">IF(S552="","",IFERROR(IF(INDEX('Ledger Codes'!$C$6:$C$205,MATCH(S552,'Ledger Codes'!$B$6:$B$205,0))="","",INDEX('Ledger Codes'!$C$6:$C$205,MATCH(S552,'Ledger Codes'!$B$6:$B$205,0))),""))</f>
        <v>10049</v>
      </c>
      <c r="D552" s="50" t="s">
        <v>199</v>
      </c>
      <c r="E552" s="50" t="s">
        <v>1861</v>
      </c>
      <c r="F552" s="50" t="s">
        <v>1862</v>
      </c>
      <c r="G552" s="52" t="n">
        <v>0</v>
      </c>
      <c r="H552" s="52" t="n">
        <v>120</v>
      </c>
      <c r="I552" s="52" t="n">
        <f aca="false">IF(AND(G552="",H552=""),"",N(G552)-N(H552))</f>
        <v>-120</v>
      </c>
      <c r="J552" s="52" t="n">
        <f aca="false">IF(I552="","",ABS(I552))</f>
        <v>120</v>
      </c>
      <c r="K552" s="56" t="n">
        <f aca="false">IF(S552="","",0)</f>
        <v>0</v>
      </c>
      <c r="L552" s="56" t="n">
        <f aca="false">IF(J552="","",IF(AND(J552&gt;'Revenue Testing'!$E$9,K552=0),1,0))</f>
        <v>0</v>
      </c>
      <c r="M552" s="57" t="n">
        <v>0.092952356365</v>
      </c>
      <c r="N552" s="56" t="str">
        <f aca="false">IF(OR(A552="",I552=""),"",IF(COUNTIFS($A$2:$A$4500,A552,$D$2:$D$4500,D552,$I$2:$I$4500,I552)&gt;1,"Possible duplicate",""))</f>
        <v/>
      </c>
      <c r="O552" s="56" t="n">
        <f aca="false">IF(J552="","",IF(AND(L552=0,K552=0),1,0))</f>
        <v>1</v>
      </c>
      <c r="P552" s="56" t="str">
        <f aca="false">IF(L552=1,J552+ROW()/10^7,"")</f>
        <v/>
      </c>
      <c r="Q552" s="57" t="n">
        <f aca="false">IF(O552=1,M552,"")</f>
        <v>0.092952356365</v>
      </c>
      <c r="R552" s="56" t="str">
        <f aca="false">IF(K552=1,ROW(),"")</f>
        <v/>
      </c>
      <c r="S552" s="56" t="str">
        <f aca="false">IF(D552="","",TRIM(D552))</f>
        <v>CONTAINER GATE PASS FEE- INC</v>
      </c>
    </row>
    <row r="553" customFormat="false" ht="15" hidden="false" customHeight="false" outlineLevel="0" collapsed="false">
      <c r="A553" s="50" t="s">
        <v>1863</v>
      </c>
      <c r="B553" s="55" t="n">
        <v>45960</v>
      </c>
      <c r="C553" s="50" t="n">
        <f aca="false">IF(S553="","",IFERROR(IF(INDEX('Ledger Codes'!$C$6:$C$205,MATCH(S553,'Ledger Codes'!$B$6:$B$205,0))="","",INDEX('Ledger Codes'!$C$6:$C$205,MATCH(S553,'Ledger Codes'!$B$6:$B$205,0))),""))</f>
        <v>10049</v>
      </c>
      <c r="D553" s="50" t="s">
        <v>199</v>
      </c>
      <c r="E553" s="50" t="s">
        <v>1864</v>
      </c>
      <c r="F553" s="50" t="s">
        <v>1865</v>
      </c>
      <c r="G553" s="52" t="n">
        <v>0</v>
      </c>
      <c r="H553" s="52" t="n">
        <v>120</v>
      </c>
      <c r="I553" s="52" t="n">
        <f aca="false">IF(AND(G553="",H553=""),"",N(G553)-N(H553))</f>
        <v>-120</v>
      </c>
      <c r="J553" s="52" t="n">
        <f aca="false">IF(I553="","",ABS(I553))</f>
        <v>120</v>
      </c>
      <c r="K553" s="56" t="n">
        <f aca="false">IF(S553="","",0)</f>
        <v>0</v>
      </c>
      <c r="L553" s="56" t="n">
        <f aca="false">IF(J553="","",IF(AND(J553&gt;'Revenue Testing'!$E$9,K553=0),1,0))</f>
        <v>0</v>
      </c>
      <c r="M553" s="57" t="n">
        <v>0.101477638525</v>
      </c>
      <c r="N553" s="56" t="str">
        <f aca="false">IF(OR(A553="",I553=""),"",IF(COUNTIFS($A$2:$A$4500,A553,$D$2:$D$4500,D553,$I$2:$I$4500,I553)&gt;1,"Possible duplicate",""))</f>
        <v/>
      </c>
      <c r="O553" s="56" t="n">
        <f aca="false">IF(J553="","",IF(AND(L553=0,K553=0),1,0))</f>
        <v>1</v>
      </c>
      <c r="P553" s="56" t="str">
        <f aca="false">IF(L553=1,J553+ROW()/10^7,"")</f>
        <v/>
      </c>
      <c r="Q553" s="57" t="n">
        <f aca="false">IF(O553=1,M553,"")</f>
        <v>0.101477638525</v>
      </c>
      <c r="R553" s="56" t="str">
        <f aca="false">IF(K553=1,ROW(),"")</f>
        <v/>
      </c>
      <c r="S553" s="56" t="str">
        <f aca="false">IF(D553="","",TRIM(D553))</f>
        <v>CONTAINER GATE PASS FEE- INC</v>
      </c>
    </row>
    <row r="554" customFormat="false" ht="15" hidden="false" customHeight="false" outlineLevel="0" collapsed="false">
      <c r="A554" s="50" t="s">
        <v>1866</v>
      </c>
      <c r="B554" s="55" t="n">
        <v>45960</v>
      </c>
      <c r="C554" s="50" t="n">
        <f aca="false">IF(S554="","",IFERROR(IF(INDEX('Ledger Codes'!$C$6:$C$205,MATCH(S554,'Ledger Codes'!$B$6:$B$205,0))="","",INDEX('Ledger Codes'!$C$6:$C$205,MATCH(S554,'Ledger Codes'!$B$6:$B$205,0))),""))</f>
        <v>10049</v>
      </c>
      <c r="D554" s="50" t="s">
        <v>199</v>
      </c>
      <c r="E554" s="50" t="s">
        <v>1867</v>
      </c>
      <c r="F554" s="50" t="s">
        <v>1868</v>
      </c>
      <c r="G554" s="52" t="n">
        <v>0</v>
      </c>
      <c r="H554" s="52" t="n">
        <v>480</v>
      </c>
      <c r="I554" s="52" t="n">
        <f aca="false">IF(AND(G554="",H554=""),"",N(G554)-N(H554))</f>
        <v>-480</v>
      </c>
      <c r="J554" s="52" t="n">
        <f aca="false">IF(I554="","",ABS(I554))</f>
        <v>480</v>
      </c>
      <c r="K554" s="56" t="n">
        <f aca="false">IF(S554="","",0)</f>
        <v>0</v>
      </c>
      <c r="L554" s="56" t="n">
        <f aca="false">IF(J554="","",IF(AND(J554&gt;'Revenue Testing'!$E$9,K554=0),1,0))</f>
        <v>0</v>
      </c>
      <c r="M554" s="57" t="n">
        <v>0.113222314905</v>
      </c>
      <c r="N554" s="56" t="str">
        <f aca="false">IF(OR(A554="",I554=""),"",IF(COUNTIFS($A$2:$A$4500,A554,$D$2:$D$4500,D554,$I$2:$I$4500,I554)&gt;1,"Possible duplicate",""))</f>
        <v/>
      </c>
      <c r="O554" s="56" t="n">
        <f aca="false">IF(J554="","",IF(AND(L554=0,K554=0),1,0))</f>
        <v>1</v>
      </c>
      <c r="P554" s="56" t="str">
        <f aca="false">IF(L554=1,J554+ROW()/10^7,"")</f>
        <v/>
      </c>
      <c r="Q554" s="57" t="n">
        <f aca="false">IF(O554=1,M554,"")</f>
        <v>0.113222314905</v>
      </c>
      <c r="R554" s="56" t="str">
        <f aca="false">IF(K554=1,ROW(),"")</f>
        <v/>
      </c>
      <c r="S554" s="56" t="str">
        <f aca="false">IF(D554="","",TRIM(D554))</f>
        <v>CONTAINER GATE PASS FEE- INC</v>
      </c>
    </row>
    <row r="555" customFormat="false" ht="15" hidden="false" customHeight="false" outlineLevel="0" collapsed="false">
      <c r="A555" s="50" t="s">
        <v>1869</v>
      </c>
      <c r="B555" s="55" t="n">
        <v>45960</v>
      </c>
      <c r="C555" s="50" t="n">
        <f aca="false">IF(S555="","",IFERROR(IF(INDEX('Ledger Codes'!$C$6:$C$205,MATCH(S555,'Ledger Codes'!$B$6:$B$205,0))="","",INDEX('Ledger Codes'!$C$6:$C$205,MATCH(S555,'Ledger Codes'!$B$6:$B$205,0))),""))</f>
        <v>10049</v>
      </c>
      <c r="D555" s="50" t="s">
        <v>199</v>
      </c>
      <c r="E555" s="50" t="s">
        <v>1870</v>
      </c>
      <c r="F555" s="50" t="s">
        <v>1871</v>
      </c>
      <c r="G555" s="52" t="n">
        <v>0</v>
      </c>
      <c r="H555" s="52" t="n">
        <v>240</v>
      </c>
      <c r="I555" s="52" t="n">
        <f aca="false">IF(AND(G555="",H555=""),"",N(G555)-N(H555))</f>
        <v>-240</v>
      </c>
      <c r="J555" s="52" t="n">
        <f aca="false">IF(I555="","",ABS(I555))</f>
        <v>240</v>
      </c>
      <c r="K555" s="56" t="n">
        <f aca="false">IF(S555="","",0)</f>
        <v>0</v>
      </c>
      <c r="L555" s="56" t="n">
        <f aca="false">IF(J555="","",IF(AND(J555&gt;'Revenue Testing'!$E$9,K555=0),1,0))</f>
        <v>0</v>
      </c>
      <c r="M555" s="57" t="n">
        <v>0.547055718633</v>
      </c>
      <c r="N555" s="56" t="str">
        <f aca="false">IF(OR(A555="",I555=""),"",IF(COUNTIFS($A$2:$A$4500,A555,$D$2:$D$4500,D555,$I$2:$I$4500,I555)&gt;1,"Possible duplicate",""))</f>
        <v/>
      </c>
      <c r="O555" s="56" t="n">
        <f aca="false">IF(J555="","",IF(AND(L555=0,K555=0),1,0))</f>
        <v>1</v>
      </c>
      <c r="P555" s="56" t="str">
        <f aca="false">IF(L555=1,J555+ROW()/10^7,"")</f>
        <v/>
      </c>
      <c r="Q555" s="57" t="n">
        <f aca="false">IF(O555=1,M555,"")</f>
        <v>0.547055718633</v>
      </c>
      <c r="R555" s="56" t="str">
        <f aca="false">IF(K555=1,ROW(),"")</f>
        <v/>
      </c>
      <c r="S555" s="56" t="str">
        <f aca="false">IF(D555="","",TRIM(D555))</f>
        <v>CONTAINER GATE PASS FEE- INC</v>
      </c>
    </row>
    <row r="556" customFormat="false" ht="15" hidden="false" customHeight="false" outlineLevel="0" collapsed="false">
      <c r="A556" s="50" t="s">
        <v>1872</v>
      </c>
      <c r="B556" s="55" t="n">
        <v>45960</v>
      </c>
      <c r="C556" s="50" t="n">
        <f aca="false">IF(S556="","",IFERROR(IF(INDEX('Ledger Codes'!$C$6:$C$205,MATCH(S556,'Ledger Codes'!$B$6:$B$205,0))="","",INDEX('Ledger Codes'!$C$6:$C$205,MATCH(S556,'Ledger Codes'!$B$6:$B$205,0))),""))</f>
        <v>10049</v>
      </c>
      <c r="D556" s="50" t="s">
        <v>199</v>
      </c>
      <c r="E556" s="50" t="s">
        <v>1873</v>
      </c>
      <c r="F556" s="50" t="s">
        <v>1874</v>
      </c>
      <c r="G556" s="52" t="n">
        <v>0</v>
      </c>
      <c r="H556" s="52" t="n">
        <v>1200</v>
      </c>
      <c r="I556" s="52" t="n">
        <f aca="false">IF(AND(G556="",H556=""),"",N(G556)-N(H556))</f>
        <v>-1200</v>
      </c>
      <c r="J556" s="52" t="n">
        <f aca="false">IF(I556="","",ABS(I556))</f>
        <v>1200</v>
      </c>
      <c r="K556" s="56" t="n">
        <f aca="false">IF(S556="","",0)</f>
        <v>0</v>
      </c>
      <c r="L556" s="56" t="n">
        <f aca="false">IF(J556="","",IF(AND(J556&gt;'Revenue Testing'!$E$9,K556=0),1,0))</f>
        <v>0</v>
      </c>
      <c r="M556" s="57" t="n">
        <v>0.409068613226</v>
      </c>
      <c r="N556" s="56" t="str">
        <f aca="false">IF(OR(A556="",I556=""),"",IF(COUNTIFS($A$2:$A$4500,A556,$D$2:$D$4500,D556,$I$2:$I$4500,I556)&gt;1,"Possible duplicate",""))</f>
        <v/>
      </c>
      <c r="O556" s="56" t="n">
        <f aca="false">IF(J556="","",IF(AND(L556=0,K556=0),1,0))</f>
        <v>1</v>
      </c>
      <c r="P556" s="56" t="str">
        <f aca="false">IF(L556=1,J556+ROW()/10^7,"")</f>
        <v/>
      </c>
      <c r="Q556" s="57" t="n">
        <f aca="false">IF(O556=1,M556,"")</f>
        <v>0.409068613226</v>
      </c>
      <c r="R556" s="56" t="str">
        <f aca="false">IF(K556=1,ROW(),"")</f>
        <v/>
      </c>
      <c r="S556" s="56" t="str">
        <f aca="false">IF(D556="","",TRIM(D556))</f>
        <v>CONTAINER GATE PASS FEE- INC</v>
      </c>
    </row>
    <row r="557" customFormat="false" ht="15" hidden="false" customHeight="false" outlineLevel="0" collapsed="false">
      <c r="A557" s="50" t="s">
        <v>1875</v>
      </c>
      <c r="B557" s="55" t="n">
        <v>45960</v>
      </c>
      <c r="C557" s="50" t="n">
        <f aca="false">IF(S557="","",IFERROR(IF(INDEX('Ledger Codes'!$C$6:$C$205,MATCH(S557,'Ledger Codes'!$B$6:$B$205,0))="","",INDEX('Ledger Codes'!$C$6:$C$205,MATCH(S557,'Ledger Codes'!$B$6:$B$205,0))),""))</f>
        <v>10049</v>
      </c>
      <c r="D557" s="50" t="s">
        <v>199</v>
      </c>
      <c r="E557" s="50" t="s">
        <v>1876</v>
      </c>
      <c r="F557" s="50" t="s">
        <v>1877</v>
      </c>
      <c r="G557" s="52" t="n">
        <v>0</v>
      </c>
      <c r="H557" s="52" t="n">
        <v>120</v>
      </c>
      <c r="I557" s="52" t="n">
        <f aca="false">IF(AND(G557="",H557=""),"",N(G557)-N(H557))</f>
        <v>-120</v>
      </c>
      <c r="J557" s="52" t="n">
        <f aca="false">IF(I557="","",ABS(I557))</f>
        <v>120</v>
      </c>
      <c r="K557" s="56" t="n">
        <f aca="false">IF(S557="","",0)</f>
        <v>0</v>
      </c>
      <c r="L557" s="56" t="n">
        <f aca="false">IF(J557="","",IF(AND(J557&gt;'Revenue Testing'!$E$9,K557=0),1,0))</f>
        <v>0</v>
      </c>
      <c r="M557" s="57" t="n">
        <v>0.664956109221</v>
      </c>
      <c r="N557" s="56" t="str">
        <f aca="false">IF(OR(A557="",I557=""),"",IF(COUNTIFS($A$2:$A$4500,A557,$D$2:$D$4500,D557,$I$2:$I$4500,I557)&gt;1,"Possible duplicate",""))</f>
        <v/>
      </c>
      <c r="O557" s="56" t="n">
        <f aca="false">IF(J557="","",IF(AND(L557=0,K557=0),1,0))</f>
        <v>1</v>
      </c>
      <c r="P557" s="56" t="str">
        <f aca="false">IF(L557=1,J557+ROW()/10^7,"")</f>
        <v/>
      </c>
      <c r="Q557" s="57" t="n">
        <f aca="false">IF(O557=1,M557,"")</f>
        <v>0.664956109221</v>
      </c>
      <c r="R557" s="56" t="str">
        <f aca="false">IF(K557=1,ROW(),"")</f>
        <v/>
      </c>
      <c r="S557" s="56" t="str">
        <f aca="false">IF(D557="","",TRIM(D557))</f>
        <v>CONTAINER GATE PASS FEE- INC</v>
      </c>
    </row>
    <row r="558" customFormat="false" ht="15" hidden="false" customHeight="false" outlineLevel="0" collapsed="false">
      <c r="A558" s="50" t="s">
        <v>1878</v>
      </c>
      <c r="B558" s="55" t="n">
        <v>45960</v>
      </c>
      <c r="C558" s="50" t="n">
        <f aca="false">IF(S558="","",IFERROR(IF(INDEX('Ledger Codes'!$C$6:$C$205,MATCH(S558,'Ledger Codes'!$B$6:$B$205,0))="","",INDEX('Ledger Codes'!$C$6:$C$205,MATCH(S558,'Ledger Codes'!$B$6:$B$205,0))),""))</f>
        <v>10049</v>
      </c>
      <c r="D558" s="50" t="s">
        <v>199</v>
      </c>
      <c r="E558" s="50" t="s">
        <v>1879</v>
      </c>
      <c r="F558" s="50" t="s">
        <v>1880</v>
      </c>
      <c r="G558" s="52" t="n">
        <v>0</v>
      </c>
      <c r="H558" s="52" t="n">
        <v>120</v>
      </c>
      <c r="I558" s="52" t="n">
        <f aca="false">IF(AND(G558="",H558=""),"",N(G558)-N(H558))</f>
        <v>-120</v>
      </c>
      <c r="J558" s="52" t="n">
        <f aca="false">IF(I558="","",ABS(I558))</f>
        <v>120</v>
      </c>
      <c r="K558" s="56" t="n">
        <f aca="false">IF(S558="","",0)</f>
        <v>0</v>
      </c>
      <c r="L558" s="56" t="n">
        <f aca="false">IF(J558="","",IF(AND(J558&gt;'Revenue Testing'!$E$9,K558=0),1,0))</f>
        <v>0</v>
      </c>
      <c r="M558" s="57" t="n">
        <v>0.145871592304</v>
      </c>
      <c r="N558" s="56" t="str">
        <f aca="false">IF(OR(A558="",I558=""),"",IF(COUNTIFS($A$2:$A$4500,A558,$D$2:$D$4500,D558,$I$2:$I$4500,I558)&gt;1,"Possible duplicate",""))</f>
        <v/>
      </c>
      <c r="O558" s="56" t="n">
        <f aca="false">IF(J558="","",IF(AND(L558=0,K558=0),1,0))</f>
        <v>1</v>
      </c>
      <c r="P558" s="56" t="str">
        <f aca="false">IF(L558=1,J558+ROW()/10^7,"")</f>
        <v/>
      </c>
      <c r="Q558" s="57" t="n">
        <f aca="false">IF(O558=1,M558,"")</f>
        <v>0.145871592304</v>
      </c>
      <c r="R558" s="56" t="str">
        <f aca="false">IF(K558=1,ROW(),"")</f>
        <v/>
      </c>
      <c r="S558" s="56" t="str">
        <f aca="false">IF(D558="","",TRIM(D558))</f>
        <v>CONTAINER GATE PASS FEE- INC</v>
      </c>
    </row>
    <row r="559" customFormat="false" ht="15" hidden="false" customHeight="false" outlineLevel="0" collapsed="false">
      <c r="A559" s="50" t="s">
        <v>1881</v>
      </c>
      <c r="B559" s="55" t="n">
        <v>45960</v>
      </c>
      <c r="C559" s="50" t="n">
        <f aca="false">IF(S559="","",IFERROR(IF(INDEX('Ledger Codes'!$C$6:$C$205,MATCH(S559,'Ledger Codes'!$B$6:$B$205,0))="","",INDEX('Ledger Codes'!$C$6:$C$205,MATCH(S559,'Ledger Codes'!$B$6:$B$205,0))),""))</f>
        <v>10049</v>
      </c>
      <c r="D559" s="50" t="s">
        <v>199</v>
      </c>
      <c r="E559" s="50" t="s">
        <v>1882</v>
      </c>
      <c r="F559" s="50" t="s">
        <v>1883</v>
      </c>
      <c r="G559" s="52" t="n">
        <v>0</v>
      </c>
      <c r="H559" s="52" t="n">
        <v>120</v>
      </c>
      <c r="I559" s="52" t="n">
        <f aca="false">IF(AND(G559="",H559=""),"",N(G559)-N(H559))</f>
        <v>-120</v>
      </c>
      <c r="J559" s="52" t="n">
        <f aca="false">IF(I559="","",ABS(I559))</f>
        <v>120</v>
      </c>
      <c r="K559" s="56" t="n">
        <f aca="false">IF(S559="","",0)</f>
        <v>0</v>
      </c>
      <c r="L559" s="56" t="n">
        <f aca="false">IF(J559="","",IF(AND(J559&gt;'Revenue Testing'!$E$9,K559=0),1,0))</f>
        <v>0</v>
      </c>
      <c r="M559" s="57" t="n">
        <v>0.705900491657</v>
      </c>
      <c r="N559" s="56" t="str">
        <f aca="false">IF(OR(A559="",I559=""),"",IF(COUNTIFS($A$2:$A$4500,A559,$D$2:$D$4500,D559,$I$2:$I$4500,I559)&gt;1,"Possible duplicate",""))</f>
        <v/>
      </c>
      <c r="O559" s="56" t="n">
        <f aca="false">IF(J559="","",IF(AND(L559=0,K559=0),1,0))</f>
        <v>1</v>
      </c>
      <c r="P559" s="56" t="str">
        <f aca="false">IF(L559=1,J559+ROW()/10^7,"")</f>
        <v/>
      </c>
      <c r="Q559" s="57" t="n">
        <f aca="false">IF(O559=1,M559,"")</f>
        <v>0.705900491657</v>
      </c>
      <c r="R559" s="56" t="str">
        <f aca="false">IF(K559=1,ROW(),"")</f>
        <v/>
      </c>
      <c r="S559" s="56" t="str">
        <f aca="false">IF(D559="","",TRIM(D559))</f>
        <v>CONTAINER GATE PASS FEE- INC</v>
      </c>
    </row>
    <row r="560" customFormat="false" ht="15" hidden="false" customHeight="false" outlineLevel="0" collapsed="false">
      <c r="A560" s="50" t="s">
        <v>1884</v>
      </c>
      <c r="B560" s="55" t="n">
        <v>45960</v>
      </c>
      <c r="C560" s="50" t="n">
        <f aca="false">IF(S560="","",IFERROR(IF(INDEX('Ledger Codes'!$C$6:$C$205,MATCH(S560,'Ledger Codes'!$B$6:$B$205,0))="","",INDEX('Ledger Codes'!$C$6:$C$205,MATCH(S560,'Ledger Codes'!$B$6:$B$205,0))),""))</f>
        <v>10049</v>
      </c>
      <c r="D560" s="50" t="s">
        <v>199</v>
      </c>
      <c r="E560" s="50" t="s">
        <v>1885</v>
      </c>
      <c r="F560" s="50" t="s">
        <v>1886</v>
      </c>
      <c r="G560" s="52" t="n">
        <v>0</v>
      </c>
      <c r="H560" s="52" t="n">
        <v>360</v>
      </c>
      <c r="I560" s="52" t="n">
        <f aca="false">IF(AND(G560="",H560=""),"",N(G560)-N(H560))</f>
        <v>-360</v>
      </c>
      <c r="J560" s="52" t="n">
        <f aca="false">IF(I560="","",ABS(I560))</f>
        <v>360</v>
      </c>
      <c r="K560" s="56" t="n">
        <f aca="false">IF(S560="","",0)</f>
        <v>0</v>
      </c>
      <c r="L560" s="56" t="n">
        <f aca="false">IF(J560="","",IF(AND(J560&gt;'Revenue Testing'!$E$9,K560=0),1,0))</f>
        <v>0</v>
      </c>
      <c r="M560" s="57" t="n">
        <v>0.607917655941</v>
      </c>
      <c r="N560" s="56" t="str">
        <f aca="false">IF(OR(A560="",I560=""),"",IF(COUNTIFS($A$2:$A$4500,A560,$D$2:$D$4500,D560,$I$2:$I$4500,I560)&gt;1,"Possible duplicate",""))</f>
        <v/>
      </c>
      <c r="O560" s="56" t="n">
        <f aca="false">IF(J560="","",IF(AND(L560=0,K560=0),1,0))</f>
        <v>1</v>
      </c>
      <c r="P560" s="56" t="str">
        <f aca="false">IF(L560=1,J560+ROW()/10^7,"")</f>
        <v/>
      </c>
      <c r="Q560" s="57" t="n">
        <f aca="false">IF(O560=1,M560,"")</f>
        <v>0.607917655941</v>
      </c>
      <c r="R560" s="56" t="str">
        <f aca="false">IF(K560=1,ROW(),"")</f>
        <v/>
      </c>
      <c r="S560" s="56" t="str">
        <f aca="false">IF(D560="","",TRIM(D560))</f>
        <v>CONTAINER GATE PASS FEE- INC</v>
      </c>
    </row>
    <row r="561" customFormat="false" ht="15" hidden="false" customHeight="false" outlineLevel="0" collapsed="false">
      <c r="A561" s="50" t="s">
        <v>1887</v>
      </c>
      <c r="B561" s="55" t="n">
        <v>45960</v>
      </c>
      <c r="C561" s="50" t="n">
        <f aca="false">IF(S561="","",IFERROR(IF(INDEX('Ledger Codes'!$C$6:$C$205,MATCH(S561,'Ledger Codes'!$B$6:$B$205,0))="","",INDEX('Ledger Codes'!$C$6:$C$205,MATCH(S561,'Ledger Codes'!$B$6:$B$205,0))),""))</f>
        <v>10049</v>
      </c>
      <c r="D561" s="50" t="s">
        <v>199</v>
      </c>
      <c r="E561" s="50" t="s">
        <v>1888</v>
      </c>
      <c r="F561" s="50" t="s">
        <v>1889</v>
      </c>
      <c r="G561" s="52" t="n">
        <v>0</v>
      </c>
      <c r="H561" s="52" t="n">
        <v>120</v>
      </c>
      <c r="I561" s="52" t="n">
        <f aca="false">IF(AND(G561="",H561=""),"",N(G561)-N(H561))</f>
        <v>-120</v>
      </c>
      <c r="J561" s="52" t="n">
        <f aca="false">IF(I561="","",ABS(I561))</f>
        <v>120</v>
      </c>
      <c r="K561" s="56" t="n">
        <f aca="false">IF(S561="","",0)</f>
        <v>0</v>
      </c>
      <c r="L561" s="56" t="n">
        <f aca="false">IF(J561="","",IF(AND(J561&gt;'Revenue Testing'!$E$9,K561=0),1,0))</f>
        <v>0</v>
      </c>
      <c r="M561" s="57" t="n">
        <v>0.946223230314</v>
      </c>
      <c r="N561" s="56" t="str">
        <f aca="false">IF(OR(A561="",I561=""),"",IF(COUNTIFS($A$2:$A$4500,A561,$D$2:$D$4500,D561,$I$2:$I$4500,I561)&gt;1,"Possible duplicate",""))</f>
        <v/>
      </c>
      <c r="O561" s="56" t="n">
        <f aca="false">IF(J561="","",IF(AND(L561=0,K561=0),1,0))</f>
        <v>1</v>
      </c>
      <c r="P561" s="56" t="str">
        <f aca="false">IF(L561=1,J561+ROW()/10^7,"")</f>
        <v/>
      </c>
      <c r="Q561" s="57" t="n">
        <f aca="false">IF(O561=1,M561,"")</f>
        <v>0.946223230314</v>
      </c>
      <c r="R561" s="56" t="str">
        <f aca="false">IF(K561=1,ROW(),"")</f>
        <v/>
      </c>
      <c r="S561" s="56" t="str">
        <f aca="false">IF(D561="","",TRIM(D561))</f>
        <v>CONTAINER GATE PASS FEE- INC</v>
      </c>
    </row>
    <row r="562" customFormat="false" ht="15" hidden="false" customHeight="false" outlineLevel="0" collapsed="false">
      <c r="A562" s="50" t="s">
        <v>1890</v>
      </c>
      <c r="B562" s="55" t="n">
        <v>45960</v>
      </c>
      <c r="C562" s="50" t="n">
        <f aca="false">IF(S562="","",IFERROR(IF(INDEX('Ledger Codes'!$C$6:$C$205,MATCH(S562,'Ledger Codes'!$B$6:$B$205,0))="","",INDEX('Ledger Codes'!$C$6:$C$205,MATCH(S562,'Ledger Codes'!$B$6:$B$205,0))),""))</f>
        <v>10049</v>
      </c>
      <c r="D562" s="50" t="s">
        <v>199</v>
      </c>
      <c r="E562" s="50" t="s">
        <v>1891</v>
      </c>
      <c r="F562" s="50" t="s">
        <v>1892</v>
      </c>
      <c r="G562" s="52" t="n">
        <v>0</v>
      </c>
      <c r="H562" s="52" t="n">
        <v>120</v>
      </c>
      <c r="I562" s="52" t="n">
        <f aca="false">IF(AND(G562="",H562=""),"",N(G562)-N(H562))</f>
        <v>-120</v>
      </c>
      <c r="J562" s="52" t="n">
        <f aca="false">IF(I562="","",ABS(I562))</f>
        <v>120</v>
      </c>
      <c r="K562" s="56" t="n">
        <f aca="false">IF(S562="","",0)</f>
        <v>0</v>
      </c>
      <c r="L562" s="56" t="n">
        <f aca="false">IF(J562="","",IF(AND(J562&gt;'Revenue Testing'!$E$9,K562=0),1,0))</f>
        <v>0</v>
      </c>
      <c r="M562" s="57" t="n">
        <v>0.212404189305</v>
      </c>
      <c r="N562" s="56" t="str">
        <f aca="false">IF(OR(A562="",I562=""),"",IF(COUNTIFS($A$2:$A$4500,A562,$D$2:$D$4500,D562,$I$2:$I$4500,I562)&gt;1,"Possible duplicate",""))</f>
        <v/>
      </c>
      <c r="O562" s="56" t="n">
        <f aca="false">IF(J562="","",IF(AND(L562=0,K562=0),1,0))</f>
        <v>1</v>
      </c>
      <c r="P562" s="56" t="str">
        <f aca="false">IF(L562=1,J562+ROW()/10^7,"")</f>
        <v/>
      </c>
      <c r="Q562" s="57" t="n">
        <f aca="false">IF(O562=1,M562,"")</f>
        <v>0.212404189305</v>
      </c>
      <c r="R562" s="56" t="str">
        <f aca="false">IF(K562=1,ROW(),"")</f>
        <v/>
      </c>
      <c r="S562" s="56" t="str">
        <f aca="false">IF(D562="","",TRIM(D562))</f>
        <v>CONTAINER GATE PASS FEE- INC</v>
      </c>
    </row>
    <row r="563" customFormat="false" ht="15" hidden="false" customHeight="false" outlineLevel="0" collapsed="false">
      <c r="A563" s="50" t="s">
        <v>1893</v>
      </c>
      <c r="B563" s="55" t="n">
        <v>45960</v>
      </c>
      <c r="C563" s="50" t="n">
        <f aca="false">IF(S563="","",IFERROR(IF(INDEX('Ledger Codes'!$C$6:$C$205,MATCH(S563,'Ledger Codes'!$B$6:$B$205,0))="","",INDEX('Ledger Codes'!$C$6:$C$205,MATCH(S563,'Ledger Codes'!$B$6:$B$205,0))),""))</f>
        <v>10049</v>
      </c>
      <c r="D563" s="50" t="s">
        <v>199</v>
      </c>
      <c r="E563" s="50" t="s">
        <v>1894</v>
      </c>
      <c r="F563" s="50" t="s">
        <v>1895</v>
      </c>
      <c r="G563" s="52" t="n">
        <v>0</v>
      </c>
      <c r="H563" s="52" t="n">
        <v>120</v>
      </c>
      <c r="I563" s="52" t="n">
        <f aca="false">IF(AND(G563="",H563=""),"",N(G563)-N(H563))</f>
        <v>-120</v>
      </c>
      <c r="J563" s="52" t="n">
        <f aca="false">IF(I563="","",ABS(I563))</f>
        <v>120</v>
      </c>
      <c r="K563" s="56" t="n">
        <f aca="false">IF(S563="","",0)</f>
        <v>0</v>
      </c>
      <c r="L563" s="56" t="n">
        <f aca="false">IF(J563="","",IF(AND(J563&gt;'Revenue Testing'!$E$9,K563=0),1,0))</f>
        <v>0</v>
      </c>
      <c r="M563" s="57" t="n">
        <v>0.366085557108</v>
      </c>
      <c r="N563" s="56" t="str">
        <f aca="false">IF(OR(A563="",I563=""),"",IF(COUNTIFS($A$2:$A$4500,A563,$D$2:$D$4500,D563,$I$2:$I$4500,I563)&gt;1,"Possible duplicate",""))</f>
        <v/>
      </c>
      <c r="O563" s="56" t="n">
        <f aca="false">IF(J563="","",IF(AND(L563=0,K563=0),1,0))</f>
        <v>1</v>
      </c>
      <c r="P563" s="56" t="str">
        <f aca="false">IF(L563=1,J563+ROW()/10^7,"")</f>
        <v/>
      </c>
      <c r="Q563" s="57" t="n">
        <f aca="false">IF(O563=1,M563,"")</f>
        <v>0.366085557108</v>
      </c>
      <c r="R563" s="56" t="str">
        <f aca="false">IF(K563=1,ROW(),"")</f>
        <v/>
      </c>
      <c r="S563" s="56" t="str">
        <f aca="false">IF(D563="","",TRIM(D563))</f>
        <v>CONTAINER GATE PASS FEE- INC</v>
      </c>
    </row>
    <row r="564" customFormat="false" ht="15" hidden="false" customHeight="false" outlineLevel="0" collapsed="false">
      <c r="A564" s="50" t="s">
        <v>1896</v>
      </c>
      <c r="B564" s="55" t="n">
        <v>45962</v>
      </c>
      <c r="C564" s="50" t="n">
        <f aca="false">IF(S564="","",IFERROR(IF(INDEX('Ledger Codes'!$C$6:$C$205,MATCH(S564,'Ledger Codes'!$B$6:$B$205,0))="","",INDEX('Ledger Codes'!$C$6:$C$205,MATCH(S564,'Ledger Codes'!$B$6:$B$205,0))),""))</f>
        <v>10049</v>
      </c>
      <c r="D564" s="50" t="s">
        <v>199</v>
      </c>
      <c r="E564" s="50" t="s">
        <v>1897</v>
      </c>
      <c r="F564" s="50" t="s">
        <v>556</v>
      </c>
      <c r="G564" s="52" t="n">
        <v>0</v>
      </c>
      <c r="H564" s="52" t="n">
        <v>240</v>
      </c>
      <c r="I564" s="52" t="n">
        <f aca="false">IF(AND(G564="",H564=""),"",N(G564)-N(H564))</f>
        <v>-240</v>
      </c>
      <c r="J564" s="52" t="n">
        <f aca="false">IF(I564="","",ABS(I564))</f>
        <v>240</v>
      </c>
      <c r="K564" s="56" t="n">
        <f aca="false">IF(S564="","",0)</f>
        <v>0</v>
      </c>
      <c r="L564" s="56" t="n">
        <f aca="false">IF(J564="","",IF(AND(J564&gt;'Revenue Testing'!$E$9,K564=0),1,0))</f>
        <v>0</v>
      </c>
      <c r="M564" s="57" t="n">
        <v>0.77596342459</v>
      </c>
      <c r="N564" s="56" t="str">
        <f aca="false">IF(OR(A564="",I564=""),"",IF(COUNTIFS($A$2:$A$4500,A564,$D$2:$D$4500,D564,$I$2:$I$4500,I564)&gt;1,"Possible duplicate",""))</f>
        <v/>
      </c>
      <c r="O564" s="56" t="n">
        <f aca="false">IF(J564="","",IF(AND(L564=0,K564=0),1,0))</f>
        <v>1</v>
      </c>
      <c r="P564" s="56" t="str">
        <f aca="false">IF(L564=1,J564+ROW()/10^7,"")</f>
        <v/>
      </c>
      <c r="Q564" s="57" t="n">
        <f aca="false">IF(O564=1,M564,"")</f>
        <v>0.77596342459</v>
      </c>
      <c r="R564" s="56" t="str">
        <f aca="false">IF(K564=1,ROW(),"")</f>
        <v/>
      </c>
      <c r="S564" s="56" t="str">
        <f aca="false">IF(D564="","",TRIM(D564))</f>
        <v>CONTAINER GATE PASS FEE- INC</v>
      </c>
    </row>
    <row r="565" customFormat="false" ht="15" hidden="false" customHeight="false" outlineLevel="0" collapsed="false">
      <c r="A565" s="50" t="s">
        <v>1898</v>
      </c>
      <c r="B565" s="55" t="n">
        <v>45962</v>
      </c>
      <c r="C565" s="50" t="n">
        <f aca="false">IF(S565="","",IFERROR(IF(INDEX('Ledger Codes'!$C$6:$C$205,MATCH(S565,'Ledger Codes'!$B$6:$B$205,0))="","",INDEX('Ledger Codes'!$C$6:$C$205,MATCH(S565,'Ledger Codes'!$B$6:$B$205,0))),""))</f>
        <v>10049</v>
      </c>
      <c r="D565" s="50" t="s">
        <v>199</v>
      </c>
      <c r="E565" s="50" t="s">
        <v>1899</v>
      </c>
      <c r="F565" s="50" t="s">
        <v>1900</v>
      </c>
      <c r="G565" s="52" t="n">
        <v>0</v>
      </c>
      <c r="H565" s="52" t="n">
        <v>120</v>
      </c>
      <c r="I565" s="52" t="n">
        <f aca="false">IF(AND(G565="",H565=""),"",N(G565)-N(H565))</f>
        <v>-120</v>
      </c>
      <c r="J565" s="52" t="n">
        <f aca="false">IF(I565="","",ABS(I565))</f>
        <v>120</v>
      </c>
      <c r="K565" s="56" t="n">
        <f aca="false">IF(S565="","",0)</f>
        <v>0</v>
      </c>
      <c r="L565" s="56" t="n">
        <f aca="false">IF(J565="","",IF(AND(J565&gt;'Revenue Testing'!$E$9,K565=0),1,0))</f>
        <v>0</v>
      </c>
      <c r="M565" s="57" t="n">
        <v>0.896016622314</v>
      </c>
      <c r="N565" s="56" t="str">
        <f aca="false">IF(OR(A565="",I565=""),"",IF(COUNTIFS($A$2:$A$4500,A565,$D$2:$D$4500,D565,$I$2:$I$4500,I565)&gt;1,"Possible duplicate",""))</f>
        <v/>
      </c>
      <c r="O565" s="56" t="n">
        <f aca="false">IF(J565="","",IF(AND(L565=0,K565=0),1,0))</f>
        <v>1</v>
      </c>
      <c r="P565" s="56" t="str">
        <f aca="false">IF(L565=1,J565+ROW()/10^7,"")</f>
        <v/>
      </c>
      <c r="Q565" s="57" t="n">
        <f aca="false">IF(O565=1,M565,"")</f>
        <v>0.896016622314</v>
      </c>
      <c r="R565" s="56" t="str">
        <f aca="false">IF(K565=1,ROW(),"")</f>
        <v/>
      </c>
      <c r="S565" s="56" t="str">
        <f aca="false">IF(D565="","",TRIM(D565))</f>
        <v>CONTAINER GATE PASS FEE- INC</v>
      </c>
    </row>
    <row r="566" customFormat="false" ht="15" hidden="false" customHeight="false" outlineLevel="0" collapsed="false">
      <c r="A566" s="50" t="s">
        <v>1901</v>
      </c>
      <c r="B566" s="55" t="n">
        <v>45962</v>
      </c>
      <c r="C566" s="50" t="n">
        <f aca="false">IF(S566="","",IFERROR(IF(INDEX('Ledger Codes'!$C$6:$C$205,MATCH(S566,'Ledger Codes'!$B$6:$B$205,0))="","",INDEX('Ledger Codes'!$C$6:$C$205,MATCH(S566,'Ledger Codes'!$B$6:$B$205,0))),""))</f>
        <v>10049</v>
      </c>
      <c r="D566" s="50" t="s">
        <v>199</v>
      </c>
      <c r="E566" s="50" t="s">
        <v>1902</v>
      </c>
      <c r="F566" s="50" t="s">
        <v>1903</v>
      </c>
      <c r="G566" s="52" t="n">
        <v>0</v>
      </c>
      <c r="H566" s="52" t="n">
        <v>120</v>
      </c>
      <c r="I566" s="52" t="n">
        <f aca="false">IF(AND(G566="",H566=""),"",N(G566)-N(H566))</f>
        <v>-120</v>
      </c>
      <c r="J566" s="52" t="n">
        <f aca="false">IF(I566="","",ABS(I566))</f>
        <v>120</v>
      </c>
      <c r="K566" s="56" t="n">
        <f aca="false">IF(S566="","",0)</f>
        <v>0</v>
      </c>
      <c r="L566" s="56" t="n">
        <f aca="false">IF(J566="","",IF(AND(J566&gt;'Revenue Testing'!$E$9,K566=0),1,0))</f>
        <v>0</v>
      </c>
      <c r="M566" s="57" t="n">
        <v>0.618954304693</v>
      </c>
      <c r="N566" s="56" t="str">
        <f aca="false">IF(OR(A566="",I566=""),"",IF(COUNTIFS($A$2:$A$4500,A566,$D$2:$D$4500,D566,$I$2:$I$4500,I566)&gt;1,"Possible duplicate",""))</f>
        <v/>
      </c>
      <c r="O566" s="56" t="n">
        <f aca="false">IF(J566="","",IF(AND(L566=0,K566=0),1,0))</f>
        <v>1</v>
      </c>
      <c r="P566" s="56" t="str">
        <f aca="false">IF(L566=1,J566+ROW()/10^7,"")</f>
        <v/>
      </c>
      <c r="Q566" s="57" t="n">
        <f aca="false">IF(O566=1,M566,"")</f>
        <v>0.618954304693</v>
      </c>
      <c r="R566" s="56" t="str">
        <f aca="false">IF(K566=1,ROW(),"")</f>
        <v/>
      </c>
      <c r="S566" s="56" t="str">
        <f aca="false">IF(D566="","",TRIM(D566))</f>
        <v>CONTAINER GATE PASS FEE- INC</v>
      </c>
    </row>
    <row r="567" customFormat="false" ht="15" hidden="false" customHeight="false" outlineLevel="0" collapsed="false">
      <c r="A567" s="50" t="s">
        <v>1904</v>
      </c>
      <c r="B567" s="55" t="n">
        <v>45962</v>
      </c>
      <c r="C567" s="50" t="n">
        <f aca="false">IF(S567="","",IFERROR(IF(INDEX('Ledger Codes'!$C$6:$C$205,MATCH(S567,'Ledger Codes'!$B$6:$B$205,0))="","",INDEX('Ledger Codes'!$C$6:$C$205,MATCH(S567,'Ledger Codes'!$B$6:$B$205,0))),""))</f>
        <v>10049</v>
      </c>
      <c r="D567" s="50" t="s">
        <v>199</v>
      </c>
      <c r="E567" s="50" t="s">
        <v>1905</v>
      </c>
      <c r="F567" s="50" t="s">
        <v>1906</v>
      </c>
      <c r="G567" s="52" t="n">
        <v>0</v>
      </c>
      <c r="H567" s="52" t="n">
        <v>120</v>
      </c>
      <c r="I567" s="52" t="n">
        <f aca="false">IF(AND(G567="",H567=""),"",N(G567)-N(H567))</f>
        <v>-120</v>
      </c>
      <c r="J567" s="52" t="n">
        <f aca="false">IF(I567="","",ABS(I567))</f>
        <v>120</v>
      </c>
      <c r="K567" s="56" t="n">
        <f aca="false">IF(S567="","",0)</f>
        <v>0</v>
      </c>
      <c r="L567" s="56" t="n">
        <f aca="false">IF(J567="","",IF(AND(J567&gt;'Revenue Testing'!$E$9,K567=0),1,0))</f>
        <v>0</v>
      </c>
      <c r="M567" s="57" t="n">
        <v>0.193251619853</v>
      </c>
      <c r="N567" s="56" t="str">
        <f aca="false">IF(OR(A567="",I567=""),"",IF(COUNTIFS($A$2:$A$4500,A567,$D$2:$D$4500,D567,$I$2:$I$4500,I567)&gt;1,"Possible duplicate",""))</f>
        <v/>
      </c>
      <c r="O567" s="56" t="n">
        <f aca="false">IF(J567="","",IF(AND(L567=0,K567=0),1,0))</f>
        <v>1</v>
      </c>
      <c r="P567" s="56" t="str">
        <f aca="false">IF(L567=1,J567+ROW()/10^7,"")</f>
        <v/>
      </c>
      <c r="Q567" s="57" t="n">
        <f aca="false">IF(O567=1,M567,"")</f>
        <v>0.193251619853</v>
      </c>
      <c r="R567" s="56" t="str">
        <f aca="false">IF(K567=1,ROW(),"")</f>
        <v/>
      </c>
      <c r="S567" s="56" t="str">
        <f aca="false">IF(D567="","",TRIM(D567))</f>
        <v>CONTAINER GATE PASS FEE- INC</v>
      </c>
    </row>
    <row r="568" customFormat="false" ht="15" hidden="false" customHeight="false" outlineLevel="0" collapsed="false">
      <c r="A568" s="50" t="s">
        <v>1907</v>
      </c>
      <c r="B568" s="55" t="n">
        <v>45962</v>
      </c>
      <c r="C568" s="50" t="n">
        <f aca="false">IF(S568="","",IFERROR(IF(INDEX('Ledger Codes'!$C$6:$C$205,MATCH(S568,'Ledger Codes'!$B$6:$B$205,0))="","",INDEX('Ledger Codes'!$C$6:$C$205,MATCH(S568,'Ledger Codes'!$B$6:$B$205,0))),""))</f>
        <v>10049</v>
      </c>
      <c r="D568" s="50" t="s">
        <v>199</v>
      </c>
      <c r="E568" s="50" t="s">
        <v>1908</v>
      </c>
      <c r="F568" s="50" t="s">
        <v>1909</v>
      </c>
      <c r="G568" s="52" t="n">
        <v>0</v>
      </c>
      <c r="H568" s="52" t="n">
        <v>120</v>
      </c>
      <c r="I568" s="52" t="n">
        <f aca="false">IF(AND(G568="",H568=""),"",N(G568)-N(H568))</f>
        <v>-120</v>
      </c>
      <c r="J568" s="52" t="n">
        <f aca="false">IF(I568="","",ABS(I568))</f>
        <v>120</v>
      </c>
      <c r="K568" s="56" t="n">
        <f aca="false">IF(S568="","",0)</f>
        <v>0</v>
      </c>
      <c r="L568" s="56" t="n">
        <f aca="false">IF(J568="","",IF(AND(J568&gt;'Revenue Testing'!$E$9,K568=0),1,0))</f>
        <v>0</v>
      </c>
      <c r="M568" s="57" t="n">
        <v>0.809201213042</v>
      </c>
      <c r="N568" s="56" t="str">
        <f aca="false">IF(OR(A568="",I568=""),"",IF(COUNTIFS($A$2:$A$4500,A568,$D$2:$D$4500,D568,$I$2:$I$4500,I568)&gt;1,"Possible duplicate",""))</f>
        <v/>
      </c>
      <c r="O568" s="56" t="n">
        <f aca="false">IF(J568="","",IF(AND(L568=0,K568=0),1,0))</f>
        <v>1</v>
      </c>
      <c r="P568" s="56" t="str">
        <f aca="false">IF(L568=1,J568+ROW()/10^7,"")</f>
        <v/>
      </c>
      <c r="Q568" s="57" t="n">
        <f aca="false">IF(O568=1,M568,"")</f>
        <v>0.809201213042</v>
      </c>
      <c r="R568" s="56" t="str">
        <f aca="false">IF(K568=1,ROW(),"")</f>
        <v/>
      </c>
      <c r="S568" s="56" t="str">
        <f aca="false">IF(D568="","",TRIM(D568))</f>
        <v>CONTAINER GATE PASS FEE- INC</v>
      </c>
    </row>
    <row r="569" customFormat="false" ht="15" hidden="false" customHeight="false" outlineLevel="0" collapsed="false">
      <c r="A569" s="50" t="s">
        <v>1910</v>
      </c>
      <c r="B569" s="55" t="n">
        <v>45962</v>
      </c>
      <c r="C569" s="50" t="n">
        <f aca="false">IF(S569="","",IFERROR(IF(INDEX('Ledger Codes'!$C$6:$C$205,MATCH(S569,'Ledger Codes'!$B$6:$B$205,0))="","",INDEX('Ledger Codes'!$C$6:$C$205,MATCH(S569,'Ledger Codes'!$B$6:$B$205,0))),""))</f>
        <v>10049</v>
      </c>
      <c r="D569" s="50" t="s">
        <v>199</v>
      </c>
      <c r="E569" s="50" t="s">
        <v>1911</v>
      </c>
      <c r="F569" s="50" t="s">
        <v>1912</v>
      </c>
      <c r="G569" s="52" t="n">
        <v>0</v>
      </c>
      <c r="H569" s="52" t="n">
        <v>120</v>
      </c>
      <c r="I569" s="52" t="n">
        <f aca="false">IF(AND(G569="",H569=""),"",N(G569)-N(H569))</f>
        <v>-120</v>
      </c>
      <c r="J569" s="52" t="n">
        <f aca="false">IF(I569="","",ABS(I569))</f>
        <v>120</v>
      </c>
      <c r="K569" s="56" t="n">
        <f aca="false">IF(S569="","",0)</f>
        <v>0</v>
      </c>
      <c r="L569" s="56" t="n">
        <f aca="false">IF(J569="","",IF(AND(J569&gt;'Revenue Testing'!$E$9,K569=0),1,0))</f>
        <v>0</v>
      </c>
      <c r="M569" s="57" t="n">
        <v>0.845680918156</v>
      </c>
      <c r="N569" s="56" t="str">
        <f aca="false">IF(OR(A569="",I569=""),"",IF(COUNTIFS($A$2:$A$4500,A569,$D$2:$D$4500,D569,$I$2:$I$4500,I569)&gt;1,"Possible duplicate",""))</f>
        <v/>
      </c>
      <c r="O569" s="56" t="n">
        <f aca="false">IF(J569="","",IF(AND(L569=0,K569=0),1,0))</f>
        <v>1</v>
      </c>
      <c r="P569" s="56" t="str">
        <f aca="false">IF(L569=1,J569+ROW()/10^7,"")</f>
        <v/>
      </c>
      <c r="Q569" s="57" t="n">
        <f aca="false">IF(O569=1,M569,"")</f>
        <v>0.845680918156</v>
      </c>
      <c r="R569" s="56" t="str">
        <f aca="false">IF(K569=1,ROW(),"")</f>
        <v/>
      </c>
      <c r="S569" s="56" t="str">
        <f aca="false">IF(D569="","",TRIM(D569))</f>
        <v>CONTAINER GATE PASS FEE- INC</v>
      </c>
    </row>
    <row r="570" customFormat="false" ht="15" hidden="false" customHeight="false" outlineLevel="0" collapsed="false">
      <c r="A570" s="50" t="s">
        <v>1913</v>
      </c>
      <c r="B570" s="55" t="n">
        <v>45962</v>
      </c>
      <c r="C570" s="50" t="n">
        <f aca="false">IF(S570="","",IFERROR(IF(INDEX('Ledger Codes'!$C$6:$C$205,MATCH(S570,'Ledger Codes'!$B$6:$B$205,0))="","",INDEX('Ledger Codes'!$C$6:$C$205,MATCH(S570,'Ledger Codes'!$B$6:$B$205,0))),""))</f>
        <v>10049</v>
      </c>
      <c r="D570" s="50" t="s">
        <v>199</v>
      </c>
      <c r="E570" s="50" t="s">
        <v>1914</v>
      </c>
      <c r="F570" s="50" t="s">
        <v>1915</v>
      </c>
      <c r="G570" s="52" t="n">
        <v>0</v>
      </c>
      <c r="H570" s="52" t="n">
        <v>120</v>
      </c>
      <c r="I570" s="52" t="n">
        <f aca="false">IF(AND(G570="",H570=""),"",N(G570)-N(H570))</f>
        <v>-120</v>
      </c>
      <c r="J570" s="52" t="n">
        <f aca="false">IF(I570="","",ABS(I570))</f>
        <v>120</v>
      </c>
      <c r="K570" s="56" t="n">
        <f aca="false">IF(S570="","",0)</f>
        <v>0</v>
      </c>
      <c r="L570" s="56" t="n">
        <f aca="false">IF(J570="","",IF(AND(J570&gt;'Revenue Testing'!$E$9,K570=0),1,0))</f>
        <v>0</v>
      </c>
      <c r="M570" s="57" t="n">
        <v>0.067725147546</v>
      </c>
      <c r="N570" s="56" t="str">
        <f aca="false">IF(OR(A570="",I570=""),"",IF(COUNTIFS($A$2:$A$4500,A570,$D$2:$D$4500,D570,$I$2:$I$4500,I570)&gt;1,"Possible duplicate",""))</f>
        <v/>
      </c>
      <c r="O570" s="56" t="n">
        <f aca="false">IF(J570="","",IF(AND(L570=0,K570=0),1,0))</f>
        <v>1</v>
      </c>
      <c r="P570" s="56" t="str">
        <f aca="false">IF(L570=1,J570+ROW()/10^7,"")</f>
        <v/>
      </c>
      <c r="Q570" s="57" t="n">
        <f aca="false">IF(O570=1,M570,"")</f>
        <v>0.067725147546</v>
      </c>
      <c r="R570" s="56" t="str">
        <f aca="false">IF(K570=1,ROW(),"")</f>
        <v/>
      </c>
      <c r="S570" s="56" t="str">
        <f aca="false">IF(D570="","",TRIM(D570))</f>
        <v>CONTAINER GATE PASS FEE- INC</v>
      </c>
    </row>
    <row r="571" customFormat="false" ht="15" hidden="false" customHeight="false" outlineLevel="0" collapsed="false">
      <c r="A571" s="50" t="s">
        <v>1916</v>
      </c>
      <c r="B571" s="55" t="n">
        <v>45962</v>
      </c>
      <c r="C571" s="50" t="n">
        <f aca="false">IF(S571="","",IFERROR(IF(INDEX('Ledger Codes'!$C$6:$C$205,MATCH(S571,'Ledger Codes'!$B$6:$B$205,0))="","",INDEX('Ledger Codes'!$C$6:$C$205,MATCH(S571,'Ledger Codes'!$B$6:$B$205,0))),""))</f>
        <v>10049</v>
      </c>
      <c r="D571" s="50" t="s">
        <v>199</v>
      </c>
      <c r="E571" s="50" t="s">
        <v>1917</v>
      </c>
      <c r="F571" s="50" t="s">
        <v>1918</v>
      </c>
      <c r="G571" s="52" t="n">
        <v>0</v>
      </c>
      <c r="H571" s="52" t="n">
        <v>120</v>
      </c>
      <c r="I571" s="52" t="n">
        <f aca="false">IF(AND(G571="",H571=""),"",N(G571)-N(H571))</f>
        <v>-120</v>
      </c>
      <c r="J571" s="52" t="n">
        <f aca="false">IF(I571="","",ABS(I571))</f>
        <v>120</v>
      </c>
      <c r="K571" s="56" t="n">
        <f aca="false">IF(S571="","",0)</f>
        <v>0</v>
      </c>
      <c r="L571" s="56" t="n">
        <f aca="false">IF(J571="","",IF(AND(J571&gt;'Revenue Testing'!$E$9,K571=0),1,0))</f>
        <v>0</v>
      </c>
      <c r="M571" s="57" t="n">
        <v>0.284300959839</v>
      </c>
      <c r="N571" s="56" t="str">
        <f aca="false">IF(OR(A571="",I571=""),"",IF(COUNTIFS($A$2:$A$4500,A571,$D$2:$D$4500,D571,$I$2:$I$4500,I571)&gt;1,"Possible duplicate",""))</f>
        <v/>
      </c>
      <c r="O571" s="56" t="n">
        <f aca="false">IF(J571="","",IF(AND(L571=0,K571=0),1,0))</f>
        <v>1</v>
      </c>
      <c r="P571" s="56" t="str">
        <f aca="false">IF(L571=1,J571+ROW()/10^7,"")</f>
        <v/>
      </c>
      <c r="Q571" s="57" t="n">
        <f aca="false">IF(O571=1,M571,"")</f>
        <v>0.284300959839</v>
      </c>
      <c r="R571" s="56" t="str">
        <f aca="false">IF(K571=1,ROW(),"")</f>
        <v/>
      </c>
      <c r="S571" s="56" t="str">
        <f aca="false">IF(D571="","",TRIM(D571))</f>
        <v>CONTAINER GATE PASS FEE- INC</v>
      </c>
    </row>
    <row r="572" customFormat="false" ht="15" hidden="false" customHeight="false" outlineLevel="0" collapsed="false">
      <c r="A572" s="50" t="s">
        <v>1919</v>
      </c>
      <c r="B572" s="55" t="n">
        <v>45962</v>
      </c>
      <c r="C572" s="50" t="n">
        <f aca="false">IF(S572="","",IFERROR(IF(INDEX('Ledger Codes'!$C$6:$C$205,MATCH(S572,'Ledger Codes'!$B$6:$B$205,0))="","",INDEX('Ledger Codes'!$C$6:$C$205,MATCH(S572,'Ledger Codes'!$B$6:$B$205,0))),""))</f>
        <v>10049</v>
      </c>
      <c r="D572" s="50" t="s">
        <v>199</v>
      </c>
      <c r="E572" s="50" t="s">
        <v>1920</v>
      </c>
      <c r="F572" s="50" t="s">
        <v>1921</v>
      </c>
      <c r="G572" s="52" t="n">
        <v>0</v>
      </c>
      <c r="H572" s="52" t="n">
        <v>120</v>
      </c>
      <c r="I572" s="52" t="n">
        <f aca="false">IF(AND(G572="",H572=""),"",N(G572)-N(H572))</f>
        <v>-120</v>
      </c>
      <c r="J572" s="52" t="n">
        <f aca="false">IF(I572="","",ABS(I572))</f>
        <v>120</v>
      </c>
      <c r="K572" s="56" t="n">
        <f aca="false">IF(S572="","",0)</f>
        <v>0</v>
      </c>
      <c r="L572" s="56" t="n">
        <f aca="false">IF(J572="","",IF(AND(J572&gt;'Revenue Testing'!$E$9,K572=0),1,0))</f>
        <v>0</v>
      </c>
      <c r="M572" s="57" t="n">
        <v>0.20525808257</v>
      </c>
      <c r="N572" s="56" t="str">
        <f aca="false">IF(OR(A572="",I572=""),"",IF(COUNTIFS($A$2:$A$4500,A572,$D$2:$D$4500,D572,$I$2:$I$4500,I572)&gt;1,"Possible duplicate",""))</f>
        <v/>
      </c>
      <c r="O572" s="56" t="n">
        <f aca="false">IF(J572="","",IF(AND(L572=0,K572=0),1,0))</f>
        <v>1</v>
      </c>
      <c r="P572" s="56" t="str">
        <f aca="false">IF(L572=1,J572+ROW()/10^7,"")</f>
        <v/>
      </c>
      <c r="Q572" s="57" t="n">
        <f aca="false">IF(O572=1,M572,"")</f>
        <v>0.20525808257</v>
      </c>
      <c r="R572" s="56" t="str">
        <f aca="false">IF(K572=1,ROW(),"")</f>
        <v/>
      </c>
      <c r="S572" s="56" t="str">
        <f aca="false">IF(D572="","",TRIM(D572))</f>
        <v>CONTAINER GATE PASS FEE- INC</v>
      </c>
    </row>
    <row r="573" customFormat="false" ht="15" hidden="false" customHeight="false" outlineLevel="0" collapsed="false">
      <c r="A573" s="50" t="s">
        <v>1922</v>
      </c>
      <c r="B573" s="55" t="n">
        <v>45962</v>
      </c>
      <c r="C573" s="50" t="n">
        <f aca="false">IF(S573="","",IFERROR(IF(INDEX('Ledger Codes'!$C$6:$C$205,MATCH(S573,'Ledger Codes'!$B$6:$B$205,0))="","",INDEX('Ledger Codes'!$C$6:$C$205,MATCH(S573,'Ledger Codes'!$B$6:$B$205,0))),""))</f>
        <v>10049</v>
      </c>
      <c r="D573" s="50" t="s">
        <v>199</v>
      </c>
      <c r="E573" s="50" t="s">
        <v>1923</v>
      </c>
      <c r="F573" s="50" t="s">
        <v>1924</v>
      </c>
      <c r="G573" s="52" t="n">
        <v>0</v>
      </c>
      <c r="H573" s="52" t="n">
        <v>120</v>
      </c>
      <c r="I573" s="52" t="n">
        <f aca="false">IF(AND(G573="",H573=""),"",N(G573)-N(H573))</f>
        <v>-120</v>
      </c>
      <c r="J573" s="52" t="n">
        <f aca="false">IF(I573="","",ABS(I573))</f>
        <v>120</v>
      </c>
      <c r="K573" s="56" t="n">
        <f aca="false">IF(S573="","",0)</f>
        <v>0</v>
      </c>
      <c r="L573" s="56" t="n">
        <f aca="false">IF(J573="","",IF(AND(J573&gt;'Revenue Testing'!$E$9,K573=0),1,0))</f>
        <v>0</v>
      </c>
      <c r="M573" s="57" t="n">
        <v>0.986662488074</v>
      </c>
      <c r="N573" s="56" t="str">
        <f aca="false">IF(OR(A573="",I573=""),"",IF(COUNTIFS($A$2:$A$4500,A573,$D$2:$D$4500,D573,$I$2:$I$4500,I573)&gt;1,"Possible duplicate",""))</f>
        <v/>
      </c>
      <c r="O573" s="56" t="n">
        <f aca="false">IF(J573="","",IF(AND(L573=0,K573=0),1,0))</f>
        <v>1</v>
      </c>
      <c r="P573" s="56" t="str">
        <f aca="false">IF(L573=1,J573+ROW()/10^7,"")</f>
        <v/>
      </c>
      <c r="Q573" s="57" t="n">
        <f aca="false">IF(O573=1,M573,"")</f>
        <v>0.986662488074</v>
      </c>
      <c r="R573" s="56" t="str">
        <f aca="false">IF(K573=1,ROW(),"")</f>
        <v/>
      </c>
      <c r="S573" s="56" t="str">
        <f aca="false">IF(D573="","",TRIM(D573))</f>
        <v>CONTAINER GATE PASS FEE- INC</v>
      </c>
    </row>
    <row r="574" customFormat="false" ht="15" hidden="false" customHeight="false" outlineLevel="0" collapsed="false">
      <c r="A574" s="50" t="s">
        <v>1925</v>
      </c>
      <c r="B574" s="55" t="n">
        <v>45962</v>
      </c>
      <c r="C574" s="50" t="n">
        <f aca="false">IF(S574="","",IFERROR(IF(INDEX('Ledger Codes'!$C$6:$C$205,MATCH(S574,'Ledger Codes'!$B$6:$B$205,0))="","",INDEX('Ledger Codes'!$C$6:$C$205,MATCH(S574,'Ledger Codes'!$B$6:$B$205,0))),""))</f>
        <v>10049</v>
      </c>
      <c r="D574" s="50" t="s">
        <v>199</v>
      </c>
      <c r="E574" s="50" t="s">
        <v>1926</v>
      </c>
      <c r="F574" s="50" t="s">
        <v>1927</v>
      </c>
      <c r="G574" s="52" t="n">
        <v>0</v>
      </c>
      <c r="H574" s="52" t="n">
        <v>120</v>
      </c>
      <c r="I574" s="52" t="n">
        <f aca="false">IF(AND(G574="",H574=""),"",N(G574)-N(H574))</f>
        <v>-120</v>
      </c>
      <c r="J574" s="52" t="n">
        <f aca="false">IF(I574="","",ABS(I574))</f>
        <v>120</v>
      </c>
      <c r="K574" s="56" t="n">
        <f aca="false">IF(S574="","",0)</f>
        <v>0</v>
      </c>
      <c r="L574" s="56" t="n">
        <f aca="false">IF(J574="","",IF(AND(J574&gt;'Revenue Testing'!$E$9,K574=0),1,0))</f>
        <v>0</v>
      </c>
      <c r="M574" s="57" t="n">
        <v>0.903889764538</v>
      </c>
      <c r="N574" s="56" t="str">
        <f aca="false">IF(OR(A574="",I574=""),"",IF(COUNTIFS($A$2:$A$4500,A574,$D$2:$D$4500,D574,$I$2:$I$4500,I574)&gt;1,"Possible duplicate",""))</f>
        <v/>
      </c>
      <c r="O574" s="56" t="n">
        <f aca="false">IF(J574="","",IF(AND(L574=0,K574=0),1,0))</f>
        <v>1</v>
      </c>
      <c r="P574" s="56" t="str">
        <f aca="false">IF(L574=1,J574+ROW()/10^7,"")</f>
        <v/>
      </c>
      <c r="Q574" s="57" t="n">
        <f aca="false">IF(O574=1,M574,"")</f>
        <v>0.903889764538</v>
      </c>
      <c r="R574" s="56" t="str">
        <f aca="false">IF(K574=1,ROW(),"")</f>
        <v/>
      </c>
      <c r="S574" s="56" t="str">
        <f aca="false">IF(D574="","",TRIM(D574))</f>
        <v>CONTAINER GATE PASS FEE- INC</v>
      </c>
    </row>
    <row r="575" customFormat="false" ht="15" hidden="false" customHeight="false" outlineLevel="0" collapsed="false">
      <c r="A575" s="50" t="s">
        <v>1928</v>
      </c>
      <c r="B575" s="55" t="n">
        <v>45962</v>
      </c>
      <c r="C575" s="50" t="n">
        <f aca="false">IF(S575="","",IFERROR(IF(INDEX('Ledger Codes'!$C$6:$C$205,MATCH(S575,'Ledger Codes'!$B$6:$B$205,0))="","",INDEX('Ledger Codes'!$C$6:$C$205,MATCH(S575,'Ledger Codes'!$B$6:$B$205,0))),""))</f>
        <v>10049</v>
      </c>
      <c r="D575" s="50" t="s">
        <v>199</v>
      </c>
      <c r="E575" s="50" t="s">
        <v>1929</v>
      </c>
      <c r="F575" s="50" t="s">
        <v>1930</v>
      </c>
      <c r="G575" s="52" t="n">
        <v>0</v>
      </c>
      <c r="H575" s="52" t="n">
        <v>120</v>
      </c>
      <c r="I575" s="52" t="n">
        <f aca="false">IF(AND(G575="",H575=""),"",N(G575)-N(H575))</f>
        <v>-120</v>
      </c>
      <c r="J575" s="52" t="n">
        <f aca="false">IF(I575="","",ABS(I575))</f>
        <v>120</v>
      </c>
      <c r="K575" s="56" t="n">
        <f aca="false">IF(S575="","",0)</f>
        <v>0</v>
      </c>
      <c r="L575" s="56" t="n">
        <f aca="false">IF(J575="","",IF(AND(J575&gt;'Revenue Testing'!$E$9,K575=0),1,0))</f>
        <v>0</v>
      </c>
      <c r="M575" s="57" t="n">
        <v>0.437962132262</v>
      </c>
      <c r="N575" s="56" t="str">
        <f aca="false">IF(OR(A575="",I575=""),"",IF(COUNTIFS($A$2:$A$4500,A575,$D$2:$D$4500,D575,$I$2:$I$4500,I575)&gt;1,"Possible duplicate",""))</f>
        <v/>
      </c>
      <c r="O575" s="56" t="n">
        <f aca="false">IF(J575="","",IF(AND(L575=0,K575=0),1,0))</f>
        <v>1</v>
      </c>
      <c r="P575" s="56" t="str">
        <f aca="false">IF(L575=1,J575+ROW()/10^7,"")</f>
        <v/>
      </c>
      <c r="Q575" s="57" t="n">
        <f aca="false">IF(O575=1,M575,"")</f>
        <v>0.437962132262</v>
      </c>
      <c r="R575" s="56" t="str">
        <f aca="false">IF(K575=1,ROW(),"")</f>
        <v/>
      </c>
      <c r="S575" s="56" t="str">
        <f aca="false">IF(D575="","",TRIM(D575))</f>
        <v>CONTAINER GATE PASS FEE- INC</v>
      </c>
    </row>
    <row r="576" customFormat="false" ht="15" hidden="false" customHeight="false" outlineLevel="0" collapsed="false">
      <c r="A576" s="50" t="s">
        <v>1931</v>
      </c>
      <c r="B576" s="55" t="n">
        <v>45962</v>
      </c>
      <c r="C576" s="50" t="n">
        <f aca="false">IF(S576="","",IFERROR(IF(INDEX('Ledger Codes'!$C$6:$C$205,MATCH(S576,'Ledger Codes'!$B$6:$B$205,0))="","",INDEX('Ledger Codes'!$C$6:$C$205,MATCH(S576,'Ledger Codes'!$B$6:$B$205,0))),""))</f>
        <v>10049</v>
      </c>
      <c r="D576" s="50" t="s">
        <v>199</v>
      </c>
      <c r="E576" s="50" t="s">
        <v>1932</v>
      </c>
      <c r="F576" s="50" t="s">
        <v>1933</v>
      </c>
      <c r="G576" s="52" t="n">
        <v>0</v>
      </c>
      <c r="H576" s="52" t="n">
        <v>120</v>
      </c>
      <c r="I576" s="52" t="n">
        <f aca="false">IF(AND(G576="",H576=""),"",N(G576)-N(H576))</f>
        <v>-120</v>
      </c>
      <c r="J576" s="52" t="n">
        <f aca="false">IF(I576="","",ABS(I576))</f>
        <v>120</v>
      </c>
      <c r="K576" s="56" t="n">
        <f aca="false">IF(S576="","",0)</f>
        <v>0</v>
      </c>
      <c r="L576" s="56" t="n">
        <f aca="false">IF(J576="","",IF(AND(J576&gt;'Revenue Testing'!$E$9,K576=0),1,0))</f>
        <v>0</v>
      </c>
      <c r="M576" s="57" t="n">
        <v>0.91099580372</v>
      </c>
      <c r="N576" s="56" t="str">
        <f aca="false">IF(OR(A576="",I576=""),"",IF(COUNTIFS($A$2:$A$4500,A576,$D$2:$D$4500,D576,$I$2:$I$4500,I576)&gt;1,"Possible duplicate",""))</f>
        <v/>
      </c>
      <c r="O576" s="56" t="n">
        <f aca="false">IF(J576="","",IF(AND(L576=0,K576=0),1,0))</f>
        <v>1</v>
      </c>
      <c r="P576" s="56" t="str">
        <f aca="false">IF(L576=1,J576+ROW()/10^7,"")</f>
        <v/>
      </c>
      <c r="Q576" s="57" t="n">
        <f aca="false">IF(O576=1,M576,"")</f>
        <v>0.91099580372</v>
      </c>
      <c r="R576" s="56" t="str">
        <f aca="false">IF(K576=1,ROW(),"")</f>
        <v/>
      </c>
      <c r="S576" s="56" t="str">
        <f aca="false">IF(D576="","",TRIM(D576))</f>
        <v>CONTAINER GATE PASS FEE- INC</v>
      </c>
    </row>
    <row r="577" customFormat="false" ht="15" hidden="false" customHeight="false" outlineLevel="0" collapsed="false">
      <c r="A577" s="50" t="s">
        <v>1934</v>
      </c>
      <c r="B577" s="55" t="n">
        <v>45962</v>
      </c>
      <c r="C577" s="50" t="n">
        <f aca="false">IF(S577="","",IFERROR(IF(INDEX('Ledger Codes'!$C$6:$C$205,MATCH(S577,'Ledger Codes'!$B$6:$B$205,0))="","",INDEX('Ledger Codes'!$C$6:$C$205,MATCH(S577,'Ledger Codes'!$B$6:$B$205,0))),""))</f>
        <v>10049</v>
      </c>
      <c r="D577" s="50" t="s">
        <v>199</v>
      </c>
      <c r="E577" s="50" t="s">
        <v>1935</v>
      </c>
      <c r="F577" s="50" t="s">
        <v>1936</v>
      </c>
      <c r="G577" s="52" t="n">
        <v>0</v>
      </c>
      <c r="H577" s="52" t="n">
        <v>120</v>
      </c>
      <c r="I577" s="52" t="n">
        <f aca="false">IF(AND(G577="",H577=""),"",N(G577)-N(H577))</f>
        <v>-120</v>
      </c>
      <c r="J577" s="52" t="n">
        <f aca="false">IF(I577="","",ABS(I577))</f>
        <v>120</v>
      </c>
      <c r="K577" s="56" t="n">
        <f aca="false">IF(S577="","",0)</f>
        <v>0</v>
      </c>
      <c r="L577" s="56" t="n">
        <f aca="false">IF(J577="","",IF(AND(J577&gt;'Revenue Testing'!$E$9,K577=0),1,0))</f>
        <v>0</v>
      </c>
      <c r="M577" s="57" t="n">
        <v>0.22631601725</v>
      </c>
      <c r="N577" s="56" t="str">
        <f aca="false">IF(OR(A577="",I577=""),"",IF(COUNTIFS($A$2:$A$4500,A577,$D$2:$D$4500,D577,$I$2:$I$4500,I577)&gt;1,"Possible duplicate",""))</f>
        <v/>
      </c>
      <c r="O577" s="56" t="n">
        <f aca="false">IF(J577="","",IF(AND(L577=0,K577=0),1,0))</f>
        <v>1</v>
      </c>
      <c r="P577" s="56" t="str">
        <f aca="false">IF(L577=1,J577+ROW()/10^7,"")</f>
        <v/>
      </c>
      <c r="Q577" s="57" t="n">
        <f aca="false">IF(O577=1,M577,"")</f>
        <v>0.22631601725</v>
      </c>
      <c r="R577" s="56" t="str">
        <f aca="false">IF(K577=1,ROW(),"")</f>
        <v/>
      </c>
      <c r="S577" s="56" t="str">
        <f aca="false">IF(D577="","",TRIM(D577))</f>
        <v>CONTAINER GATE PASS FEE- INC</v>
      </c>
    </row>
    <row r="578" customFormat="false" ht="15" hidden="false" customHeight="false" outlineLevel="0" collapsed="false">
      <c r="A578" s="50" t="s">
        <v>1937</v>
      </c>
      <c r="B578" s="55" t="n">
        <v>45962</v>
      </c>
      <c r="C578" s="50" t="n">
        <f aca="false">IF(S578="","",IFERROR(IF(INDEX('Ledger Codes'!$C$6:$C$205,MATCH(S578,'Ledger Codes'!$B$6:$B$205,0))="","",INDEX('Ledger Codes'!$C$6:$C$205,MATCH(S578,'Ledger Codes'!$B$6:$B$205,0))),""))</f>
        <v>10049</v>
      </c>
      <c r="D578" s="50" t="s">
        <v>199</v>
      </c>
      <c r="E578" s="50" t="s">
        <v>1938</v>
      </c>
      <c r="F578" s="50" t="s">
        <v>1939</v>
      </c>
      <c r="G578" s="52" t="n">
        <v>0</v>
      </c>
      <c r="H578" s="52" t="n">
        <v>480</v>
      </c>
      <c r="I578" s="52" t="n">
        <f aca="false">IF(AND(G578="",H578=""),"",N(G578)-N(H578))</f>
        <v>-480</v>
      </c>
      <c r="J578" s="52" t="n">
        <f aca="false">IF(I578="","",ABS(I578))</f>
        <v>480</v>
      </c>
      <c r="K578" s="56" t="n">
        <f aca="false">IF(S578="","",0)</f>
        <v>0</v>
      </c>
      <c r="L578" s="56" t="n">
        <f aca="false">IF(J578="","",IF(AND(J578&gt;'Revenue Testing'!$E$9,K578=0),1,0))</f>
        <v>0</v>
      </c>
      <c r="M578" s="57" t="n">
        <v>0.017134120593</v>
      </c>
      <c r="N578" s="56" t="str">
        <f aca="false">IF(OR(A578="",I578=""),"",IF(COUNTIFS($A$2:$A$4500,A578,$D$2:$D$4500,D578,$I$2:$I$4500,I578)&gt;1,"Possible duplicate",""))</f>
        <v/>
      </c>
      <c r="O578" s="56" t="n">
        <f aca="false">IF(J578="","",IF(AND(L578=0,K578=0),1,0))</f>
        <v>1</v>
      </c>
      <c r="P578" s="56" t="str">
        <f aca="false">IF(L578=1,J578+ROW()/10^7,"")</f>
        <v/>
      </c>
      <c r="Q578" s="57" t="n">
        <f aca="false">IF(O578=1,M578,"")</f>
        <v>0.017134120593</v>
      </c>
      <c r="R578" s="56" t="str">
        <f aca="false">IF(K578=1,ROW(),"")</f>
        <v/>
      </c>
      <c r="S578" s="56" t="str">
        <f aca="false">IF(D578="","",TRIM(D578))</f>
        <v>CONTAINER GATE PASS FEE- INC</v>
      </c>
    </row>
    <row r="579" customFormat="false" ht="15" hidden="false" customHeight="false" outlineLevel="0" collapsed="false">
      <c r="A579" s="50" t="s">
        <v>1940</v>
      </c>
      <c r="B579" s="55" t="n">
        <v>45962</v>
      </c>
      <c r="C579" s="50" t="n">
        <f aca="false">IF(S579="","",IFERROR(IF(INDEX('Ledger Codes'!$C$6:$C$205,MATCH(S579,'Ledger Codes'!$B$6:$B$205,0))="","",INDEX('Ledger Codes'!$C$6:$C$205,MATCH(S579,'Ledger Codes'!$B$6:$B$205,0))),""))</f>
        <v>10049</v>
      </c>
      <c r="D579" s="50" t="s">
        <v>199</v>
      </c>
      <c r="E579" s="50" t="s">
        <v>1941</v>
      </c>
      <c r="F579" s="50" t="s">
        <v>1942</v>
      </c>
      <c r="G579" s="52" t="n">
        <v>0</v>
      </c>
      <c r="H579" s="52" t="n">
        <v>120</v>
      </c>
      <c r="I579" s="52" t="n">
        <f aca="false">IF(AND(G579="",H579=""),"",N(G579)-N(H579))</f>
        <v>-120</v>
      </c>
      <c r="J579" s="52" t="n">
        <f aca="false">IF(I579="","",ABS(I579))</f>
        <v>120</v>
      </c>
      <c r="K579" s="56" t="n">
        <f aca="false">IF(S579="","",0)</f>
        <v>0</v>
      </c>
      <c r="L579" s="56" t="n">
        <f aca="false">IF(J579="","",IF(AND(J579&gt;'Revenue Testing'!$E$9,K579=0),1,0))</f>
        <v>0</v>
      </c>
      <c r="M579" s="57" t="n">
        <v>0.796912168705</v>
      </c>
      <c r="N579" s="56" t="str">
        <f aca="false">IF(OR(A579="",I579=""),"",IF(COUNTIFS($A$2:$A$4500,A579,$D$2:$D$4500,D579,$I$2:$I$4500,I579)&gt;1,"Possible duplicate",""))</f>
        <v/>
      </c>
      <c r="O579" s="56" t="n">
        <f aca="false">IF(J579="","",IF(AND(L579=0,K579=0),1,0))</f>
        <v>1</v>
      </c>
      <c r="P579" s="56" t="str">
        <f aca="false">IF(L579=1,J579+ROW()/10^7,"")</f>
        <v/>
      </c>
      <c r="Q579" s="57" t="n">
        <f aca="false">IF(O579=1,M579,"")</f>
        <v>0.796912168705</v>
      </c>
      <c r="R579" s="56" t="str">
        <f aca="false">IF(K579=1,ROW(),"")</f>
        <v/>
      </c>
      <c r="S579" s="56" t="str">
        <f aca="false">IF(D579="","",TRIM(D579))</f>
        <v>CONTAINER GATE PASS FEE- INC</v>
      </c>
    </row>
    <row r="580" customFormat="false" ht="15" hidden="false" customHeight="false" outlineLevel="0" collapsed="false">
      <c r="A580" s="50" t="s">
        <v>1943</v>
      </c>
      <c r="B580" s="55" t="n">
        <v>45962</v>
      </c>
      <c r="C580" s="50" t="n">
        <f aca="false">IF(S580="","",IFERROR(IF(INDEX('Ledger Codes'!$C$6:$C$205,MATCH(S580,'Ledger Codes'!$B$6:$B$205,0))="","",INDEX('Ledger Codes'!$C$6:$C$205,MATCH(S580,'Ledger Codes'!$B$6:$B$205,0))),""))</f>
        <v>10049</v>
      </c>
      <c r="D580" s="50" t="s">
        <v>199</v>
      </c>
      <c r="E580" s="50" t="s">
        <v>1944</v>
      </c>
      <c r="F580" s="50" t="s">
        <v>1945</v>
      </c>
      <c r="G580" s="52" t="n">
        <v>0</v>
      </c>
      <c r="H580" s="52" t="n">
        <v>360</v>
      </c>
      <c r="I580" s="52" t="n">
        <f aca="false">IF(AND(G580="",H580=""),"",N(G580)-N(H580))</f>
        <v>-360</v>
      </c>
      <c r="J580" s="52" t="n">
        <f aca="false">IF(I580="","",ABS(I580))</f>
        <v>360</v>
      </c>
      <c r="K580" s="56" t="n">
        <f aca="false">IF(S580="","",0)</f>
        <v>0</v>
      </c>
      <c r="L580" s="56" t="n">
        <f aca="false">IF(J580="","",IF(AND(J580&gt;'Revenue Testing'!$E$9,K580=0),1,0))</f>
        <v>0</v>
      </c>
      <c r="M580" s="57" t="n">
        <v>0.743315138564</v>
      </c>
      <c r="N580" s="56" t="str">
        <f aca="false">IF(OR(A580="",I580=""),"",IF(COUNTIFS($A$2:$A$4500,A580,$D$2:$D$4500,D580,$I$2:$I$4500,I580)&gt;1,"Possible duplicate",""))</f>
        <v/>
      </c>
      <c r="O580" s="56" t="n">
        <f aca="false">IF(J580="","",IF(AND(L580=0,K580=0),1,0))</f>
        <v>1</v>
      </c>
      <c r="P580" s="56" t="str">
        <f aca="false">IF(L580=1,J580+ROW()/10^7,"")</f>
        <v/>
      </c>
      <c r="Q580" s="57" t="n">
        <f aca="false">IF(O580=1,M580,"")</f>
        <v>0.743315138564</v>
      </c>
      <c r="R580" s="56" t="str">
        <f aca="false">IF(K580=1,ROW(),"")</f>
        <v/>
      </c>
      <c r="S580" s="56" t="str">
        <f aca="false">IF(D580="","",TRIM(D580))</f>
        <v>CONTAINER GATE PASS FEE- INC</v>
      </c>
    </row>
    <row r="581" customFormat="false" ht="15" hidden="false" customHeight="false" outlineLevel="0" collapsed="false">
      <c r="A581" s="50" t="s">
        <v>1946</v>
      </c>
      <c r="B581" s="55" t="n">
        <v>45963</v>
      </c>
      <c r="C581" s="50" t="n">
        <f aca="false">IF(S581="","",IFERROR(IF(INDEX('Ledger Codes'!$C$6:$C$205,MATCH(S581,'Ledger Codes'!$B$6:$B$205,0))="","",INDEX('Ledger Codes'!$C$6:$C$205,MATCH(S581,'Ledger Codes'!$B$6:$B$205,0))),""))</f>
        <v>10049</v>
      </c>
      <c r="D581" s="50" t="s">
        <v>199</v>
      </c>
      <c r="E581" s="50" t="s">
        <v>1947</v>
      </c>
      <c r="F581" s="50" t="s">
        <v>553</v>
      </c>
      <c r="G581" s="52" t="n">
        <v>0</v>
      </c>
      <c r="H581" s="52" t="n">
        <v>112</v>
      </c>
      <c r="I581" s="52" t="n">
        <f aca="false">IF(AND(G581="",H581=""),"",N(G581)-N(H581))</f>
        <v>-112</v>
      </c>
      <c r="J581" s="52" t="n">
        <f aca="false">IF(I581="","",ABS(I581))</f>
        <v>112</v>
      </c>
      <c r="K581" s="56" t="n">
        <f aca="false">IF(S581="","",0)</f>
        <v>0</v>
      </c>
      <c r="L581" s="56" t="n">
        <f aca="false">IF(J581="","",IF(AND(J581&gt;'Revenue Testing'!$E$9,K581=0),1,0))</f>
        <v>0</v>
      </c>
      <c r="M581" s="57" t="n">
        <v>0.183371895803</v>
      </c>
      <c r="N581" s="56" t="str">
        <f aca="false">IF(OR(A581="",I581=""),"",IF(COUNTIFS($A$2:$A$4500,A581,$D$2:$D$4500,D581,$I$2:$I$4500,I581)&gt;1,"Possible duplicate",""))</f>
        <v/>
      </c>
      <c r="O581" s="56" t="n">
        <f aca="false">IF(J581="","",IF(AND(L581=0,K581=0),1,0))</f>
        <v>1</v>
      </c>
      <c r="P581" s="56" t="str">
        <f aca="false">IF(L581=1,J581+ROW()/10^7,"")</f>
        <v/>
      </c>
      <c r="Q581" s="57" t="n">
        <f aca="false">IF(O581=1,M581,"")</f>
        <v>0.183371895803</v>
      </c>
      <c r="R581" s="56" t="str">
        <f aca="false">IF(K581=1,ROW(),"")</f>
        <v/>
      </c>
      <c r="S581" s="56" t="str">
        <f aca="false">IF(D581="","",TRIM(D581))</f>
        <v>CONTAINER GATE PASS FEE- INC</v>
      </c>
    </row>
    <row r="582" customFormat="false" ht="15" hidden="false" customHeight="false" outlineLevel="0" collapsed="false">
      <c r="A582" s="50" t="s">
        <v>1948</v>
      </c>
      <c r="B582" s="55" t="n">
        <v>45963</v>
      </c>
      <c r="C582" s="50" t="n">
        <f aca="false">IF(S582="","",IFERROR(IF(INDEX('Ledger Codes'!$C$6:$C$205,MATCH(S582,'Ledger Codes'!$B$6:$B$205,0))="","",INDEX('Ledger Codes'!$C$6:$C$205,MATCH(S582,'Ledger Codes'!$B$6:$B$205,0))),""))</f>
        <v>10049</v>
      </c>
      <c r="D582" s="50" t="s">
        <v>199</v>
      </c>
      <c r="E582" s="50" t="s">
        <v>1949</v>
      </c>
      <c r="F582" s="50" t="s">
        <v>545</v>
      </c>
      <c r="G582" s="52" t="n">
        <v>0</v>
      </c>
      <c r="H582" s="52" t="n">
        <v>128</v>
      </c>
      <c r="I582" s="52" t="n">
        <f aca="false">IF(AND(G582="",H582=""),"",N(G582)-N(H582))</f>
        <v>-128</v>
      </c>
      <c r="J582" s="52" t="n">
        <f aca="false">IF(I582="","",ABS(I582))</f>
        <v>128</v>
      </c>
      <c r="K582" s="56" t="n">
        <f aca="false">IF(S582="","",0)</f>
        <v>0</v>
      </c>
      <c r="L582" s="56" t="n">
        <f aca="false">IF(J582="","",IF(AND(J582&gt;'Revenue Testing'!$E$9,K582=0),1,0))</f>
        <v>0</v>
      </c>
      <c r="M582" s="57" t="n">
        <v>0.800351644995</v>
      </c>
      <c r="N582" s="56" t="str">
        <f aca="false">IF(OR(A582="",I582=""),"",IF(COUNTIFS($A$2:$A$4500,A582,$D$2:$D$4500,D582,$I$2:$I$4500,I582)&gt;1,"Possible duplicate",""))</f>
        <v/>
      </c>
      <c r="O582" s="56" t="n">
        <f aca="false">IF(J582="","",IF(AND(L582=0,K582=0),1,0))</f>
        <v>1</v>
      </c>
      <c r="P582" s="56" t="str">
        <f aca="false">IF(L582=1,J582+ROW()/10^7,"")</f>
        <v/>
      </c>
      <c r="Q582" s="57" t="n">
        <f aca="false">IF(O582=1,M582,"")</f>
        <v>0.800351644995</v>
      </c>
      <c r="R582" s="56" t="str">
        <f aca="false">IF(K582=1,ROW(),"")</f>
        <v/>
      </c>
      <c r="S582" s="56" t="str">
        <f aca="false">IF(D582="","",TRIM(D582))</f>
        <v>CONTAINER GATE PASS FEE- INC</v>
      </c>
    </row>
    <row r="583" customFormat="false" ht="15" hidden="false" customHeight="false" outlineLevel="0" collapsed="false">
      <c r="A583" s="50" t="s">
        <v>1950</v>
      </c>
      <c r="B583" s="55" t="n">
        <v>45963</v>
      </c>
      <c r="C583" s="50" t="n">
        <f aca="false">IF(S583="","",IFERROR(IF(INDEX('Ledger Codes'!$C$6:$C$205,MATCH(S583,'Ledger Codes'!$B$6:$B$205,0))="","",INDEX('Ledger Codes'!$C$6:$C$205,MATCH(S583,'Ledger Codes'!$B$6:$B$205,0))),""))</f>
        <v>10049</v>
      </c>
      <c r="D583" s="50" t="s">
        <v>199</v>
      </c>
      <c r="E583" s="50" t="s">
        <v>1951</v>
      </c>
      <c r="F583" s="50" t="s">
        <v>1848</v>
      </c>
      <c r="G583" s="52" t="n">
        <v>0</v>
      </c>
      <c r="H583" s="52" t="n">
        <v>8</v>
      </c>
      <c r="I583" s="52" t="n">
        <f aca="false">IF(AND(G583="",H583=""),"",N(G583)-N(H583))</f>
        <v>-8</v>
      </c>
      <c r="J583" s="52" t="n">
        <f aca="false">IF(I583="","",ABS(I583))</f>
        <v>8</v>
      </c>
      <c r="K583" s="56" t="n">
        <f aca="false">IF(S583="","",0)</f>
        <v>0</v>
      </c>
      <c r="L583" s="56" t="n">
        <f aca="false">IF(J583="","",IF(AND(J583&gt;'Revenue Testing'!$E$9,K583=0),1,0))</f>
        <v>0</v>
      </c>
      <c r="M583" s="57" t="n">
        <v>0.198832691403</v>
      </c>
      <c r="N583" s="56" t="str">
        <f aca="false">IF(OR(A583="",I583=""),"",IF(COUNTIFS($A$2:$A$4500,A583,$D$2:$D$4500,D583,$I$2:$I$4500,I583)&gt;1,"Possible duplicate",""))</f>
        <v/>
      </c>
      <c r="O583" s="56" t="n">
        <f aca="false">IF(J583="","",IF(AND(L583=0,K583=0),1,0))</f>
        <v>1</v>
      </c>
      <c r="P583" s="56" t="str">
        <f aca="false">IF(L583=1,J583+ROW()/10^7,"")</f>
        <v/>
      </c>
      <c r="Q583" s="57" t="n">
        <f aca="false">IF(O583=1,M583,"")</f>
        <v>0.198832691403</v>
      </c>
      <c r="R583" s="56" t="str">
        <f aca="false">IF(K583=1,ROW(),"")</f>
        <v/>
      </c>
      <c r="S583" s="56" t="str">
        <f aca="false">IF(D583="","",TRIM(D583))</f>
        <v>CONTAINER GATE PASS FEE- INC</v>
      </c>
    </row>
    <row r="584" customFormat="false" ht="15" hidden="false" customHeight="false" outlineLevel="0" collapsed="false">
      <c r="A584" s="50" t="s">
        <v>1952</v>
      </c>
      <c r="B584" s="55" t="n">
        <v>45963</v>
      </c>
      <c r="C584" s="50" t="n">
        <f aca="false">IF(S584="","",IFERROR(IF(INDEX('Ledger Codes'!$C$6:$C$205,MATCH(S584,'Ledger Codes'!$B$6:$B$205,0))="","",INDEX('Ledger Codes'!$C$6:$C$205,MATCH(S584,'Ledger Codes'!$B$6:$B$205,0))),""))</f>
        <v>10049</v>
      </c>
      <c r="D584" s="50" t="s">
        <v>199</v>
      </c>
      <c r="E584" s="50" t="s">
        <v>1953</v>
      </c>
      <c r="F584" s="50" t="s">
        <v>1851</v>
      </c>
      <c r="G584" s="52" t="n">
        <v>0</v>
      </c>
      <c r="H584" s="52" t="n">
        <v>8</v>
      </c>
      <c r="I584" s="52" t="n">
        <f aca="false">IF(AND(G584="",H584=""),"",N(G584)-N(H584))</f>
        <v>-8</v>
      </c>
      <c r="J584" s="52" t="n">
        <f aca="false">IF(I584="","",ABS(I584))</f>
        <v>8</v>
      </c>
      <c r="K584" s="56" t="n">
        <f aca="false">IF(S584="","",0)</f>
        <v>0</v>
      </c>
      <c r="L584" s="56" t="n">
        <f aca="false">IF(J584="","",IF(AND(J584&gt;'Revenue Testing'!$E$9,K584=0),1,0))</f>
        <v>0</v>
      </c>
      <c r="M584" s="57" t="n">
        <v>0.27149996854</v>
      </c>
      <c r="N584" s="56" t="str">
        <f aca="false">IF(OR(A584="",I584=""),"",IF(COUNTIFS($A$2:$A$4500,A584,$D$2:$D$4500,D584,$I$2:$I$4500,I584)&gt;1,"Possible duplicate",""))</f>
        <v/>
      </c>
      <c r="O584" s="56" t="n">
        <f aca="false">IF(J584="","",IF(AND(L584=0,K584=0),1,0))</f>
        <v>1</v>
      </c>
      <c r="P584" s="56" t="str">
        <f aca="false">IF(L584=1,J584+ROW()/10^7,"")</f>
        <v/>
      </c>
      <c r="Q584" s="57" t="n">
        <f aca="false">IF(O584=1,M584,"")</f>
        <v>0.27149996854</v>
      </c>
      <c r="R584" s="56" t="str">
        <f aca="false">IF(K584=1,ROW(),"")</f>
        <v/>
      </c>
      <c r="S584" s="56" t="str">
        <f aca="false">IF(D584="","",TRIM(D584))</f>
        <v>CONTAINER GATE PASS FEE- INC</v>
      </c>
    </row>
    <row r="585" customFormat="false" ht="15" hidden="false" customHeight="false" outlineLevel="0" collapsed="false">
      <c r="A585" s="50" t="s">
        <v>1954</v>
      </c>
      <c r="B585" s="55" t="n">
        <v>45963</v>
      </c>
      <c r="C585" s="50" t="n">
        <f aca="false">IF(S585="","",IFERROR(IF(INDEX('Ledger Codes'!$C$6:$C$205,MATCH(S585,'Ledger Codes'!$B$6:$B$205,0))="","",INDEX('Ledger Codes'!$C$6:$C$205,MATCH(S585,'Ledger Codes'!$B$6:$B$205,0))),""))</f>
        <v>10049</v>
      </c>
      <c r="D585" s="50" t="s">
        <v>199</v>
      </c>
      <c r="E585" s="50" t="s">
        <v>1955</v>
      </c>
      <c r="F585" s="50" t="s">
        <v>559</v>
      </c>
      <c r="G585" s="52" t="n">
        <v>0</v>
      </c>
      <c r="H585" s="52" t="n">
        <v>8</v>
      </c>
      <c r="I585" s="52" t="n">
        <f aca="false">IF(AND(G585="",H585=""),"",N(G585)-N(H585))</f>
        <v>-8</v>
      </c>
      <c r="J585" s="52" t="n">
        <f aca="false">IF(I585="","",ABS(I585))</f>
        <v>8</v>
      </c>
      <c r="K585" s="56" t="n">
        <f aca="false">IF(S585="","",0)</f>
        <v>0</v>
      </c>
      <c r="L585" s="56" t="n">
        <f aca="false">IF(J585="","",IF(AND(J585&gt;'Revenue Testing'!$E$9,K585=0),1,0))</f>
        <v>0</v>
      </c>
      <c r="M585" s="57" t="n">
        <v>0.568038154868</v>
      </c>
      <c r="N585" s="56" t="str">
        <f aca="false">IF(OR(A585="",I585=""),"",IF(COUNTIFS($A$2:$A$4500,A585,$D$2:$D$4500,D585,$I$2:$I$4500,I585)&gt;1,"Possible duplicate",""))</f>
        <v/>
      </c>
      <c r="O585" s="56" t="n">
        <f aca="false">IF(J585="","",IF(AND(L585=0,K585=0),1,0))</f>
        <v>1</v>
      </c>
      <c r="P585" s="56" t="str">
        <f aca="false">IF(L585=1,J585+ROW()/10^7,"")</f>
        <v/>
      </c>
      <c r="Q585" s="57" t="n">
        <f aca="false">IF(O585=1,M585,"")</f>
        <v>0.568038154868</v>
      </c>
      <c r="R585" s="56" t="str">
        <f aca="false">IF(K585=1,ROW(),"")</f>
        <v/>
      </c>
      <c r="S585" s="56" t="str">
        <f aca="false">IF(D585="","",TRIM(D585))</f>
        <v>CONTAINER GATE PASS FEE- INC</v>
      </c>
    </row>
    <row r="586" customFormat="false" ht="15" hidden="false" customHeight="false" outlineLevel="0" collapsed="false">
      <c r="A586" s="50" t="s">
        <v>1956</v>
      </c>
      <c r="B586" s="55" t="n">
        <v>45963</v>
      </c>
      <c r="C586" s="50" t="n">
        <f aca="false">IF(S586="","",IFERROR(IF(INDEX('Ledger Codes'!$C$6:$C$205,MATCH(S586,'Ledger Codes'!$B$6:$B$205,0))="","",INDEX('Ledger Codes'!$C$6:$C$205,MATCH(S586,'Ledger Codes'!$B$6:$B$205,0))),""))</f>
        <v>10049</v>
      </c>
      <c r="D586" s="50" t="s">
        <v>199</v>
      </c>
      <c r="E586" s="50" t="s">
        <v>1957</v>
      </c>
      <c r="F586" s="50" t="s">
        <v>1856</v>
      </c>
      <c r="G586" s="52" t="n">
        <v>0</v>
      </c>
      <c r="H586" s="52" t="n">
        <v>64</v>
      </c>
      <c r="I586" s="52" t="n">
        <f aca="false">IF(AND(G586="",H586=""),"",N(G586)-N(H586))</f>
        <v>-64</v>
      </c>
      <c r="J586" s="52" t="n">
        <f aca="false">IF(I586="","",ABS(I586))</f>
        <v>64</v>
      </c>
      <c r="K586" s="56" t="n">
        <f aca="false">IF(S586="","",0)</f>
        <v>0</v>
      </c>
      <c r="L586" s="56" t="n">
        <f aca="false">IF(J586="","",IF(AND(J586&gt;'Revenue Testing'!$E$9,K586=0),1,0))</f>
        <v>0</v>
      </c>
      <c r="M586" s="57" t="n">
        <v>0.399556060952</v>
      </c>
      <c r="N586" s="56" t="str">
        <f aca="false">IF(OR(A586="",I586=""),"",IF(COUNTIFS($A$2:$A$4500,A586,$D$2:$D$4500,D586,$I$2:$I$4500,I586)&gt;1,"Possible duplicate",""))</f>
        <v/>
      </c>
      <c r="O586" s="56" t="n">
        <f aca="false">IF(J586="","",IF(AND(L586=0,K586=0),1,0))</f>
        <v>1</v>
      </c>
      <c r="P586" s="56" t="str">
        <f aca="false">IF(L586=1,J586+ROW()/10^7,"")</f>
        <v/>
      </c>
      <c r="Q586" s="57" t="n">
        <f aca="false">IF(O586=1,M586,"")</f>
        <v>0.399556060952</v>
      </c>
      <c r="R586" s="56" t="str">
        <f aca="false">IF(K586=1,ROW(),"")</f>
        <v/>
      </c>
      <c r="S586" s="56" t="str">
        <f aca="false">IF(D586="","",TRIM(D586))</f>
        <v>CONTAINER GATE PASS FEE- INC</v>
      </c>
    </row>
    <row r="587" customFormat="false" ht="15" hidden="false" customHeight="false" outlineLevel="0" collapsed="false">
      <c r="A587" s="50" t="s">
        <v>1958</v>
      </c>
      <c r="B587" s="55" t="n">
        <v>45963</v>
      </c>
      <c r="C587" s="50" t="n">
        <f aca="false">IF(S587="","",IFERROR(IF(INDEX('Ledger Codes'!$C$6:$C$205,MATCH(S587,'Ledger Codes'!$B$6:$B$205,0))="","",INDEX('Ledger Codes'!$C$6:$C$205,MATCH(S587,'Ledger Codes'!$B$6:$B$205,0))),""))</f>
        <v>10049</v>
      </c>
      <c r="D587" s="50" t="s">
        <v>199</v>
      </c>
      <c r="E587" s="50" t="s">
        <v>1959</v>
      </c>
      <c r="F587" s="50" t="s">
        <v>1960</v>
      </c>
      <c r="G587" s="52" t="n">
        <v>0</v>
      </c>
      <c r="H587" s="52" t="n">
        <v>256</v>
      </c>
      <c r="I587" s="52" t="n">
        <f aca="false">IF(AND(G587="",H587=""),"",N(G587)-N(H587))</f>
        <v>-256</v>
      </c>
      <c r="J587" s="52" t="n">
        <f aca="false">IF(I587="","",ABS(I587))</f>
        <v>256</v>
      </c>
      <c r="K587" s="56" t="n">
        <f aca="false">IF(S587="","",0)</f>
        <v>0</v>
      </c>
      <c r="L587" s="56" t="n">
        <f aca="false">IF(J587="","",IF(AND(J587&gt;'Revenue Testing'!$E$9,K587=0),1,0))</f>
        <v>0</v>
      </c>
      <c r="M587" s="57" t="n">
        <v>0.432726129843</v>
      </c>
      <c r="N587" s="56" t="str">
        <f aca="false">IF(OR(A587="",I587=""),"",IF(COUNTIFS($A$2:$A$4500,A587,$D$2:$D$4500,D587,$I$2:$I$4500,I587)&gt;1,"Possible duplicate",""))</f>
        <v/>
      </c>
      <c r="O587" s="56" t="n">
        <f aca="false">IF(J587="","",IF(AND(L587=0,K587=0),1,0))</f>
        <v>1</v>
      </c>
      <c r="P587" s="56" t="str">
        <f aca="false">IF(L587=1,J587+ROW()/10^7,"")</f>
        <v/>
      </c>
      <c r="Q587" s="57" t="n">
        <f aca="false">IF(O587=1,M587,"")</f>
        <v>0.432726129843</v>
      </c>
      <c r="R587" s="56" t="str">
        <f aca="false">IF(K587=1,ROW(),"")</f>
        <v/>
      </c>
      <c r="S587" s="56" t="str">
        <f aca="false">IF(D587="","",TRIM(D587))</f>
        <v>CONTAINER GATE PASS FEE- INC</v>
      </c>
    </row>
    <row r="588" customFormat="false" ht="15" hidden="false" customHeight="false" outlineLevel="0" collapsed="false">
      <c r="A588" s="50" t="s">
        <v>1961</v>
      </c>
      <c r="B588" s="55" t="n">
        <v>45963</v>
      </c>
      <c r="C588" s="50" t="n">
        <f aca="false">IF(S588="","",IFERROR(IF(INDEX('Ledger Codes'!$C$6:$C$205,MATCH(S588,'Ledger Codes'!$B$6:$B$205,0))="","",INDEX('Ledger Codes'!$C$6:$C$205,MATCH(S588,'Ledger Codes'!$B$6:$B$205,0))),""))</f>
        <v>10049</v>
      </c>
      <c r="D588" s="50" t="s">
        <v>199</v>
      </c>
      <c r="E588" s="50" t="s">
        <v>1962</v>
      </c>
      <c r="F588" s="50" t="s">
        <v>1859</v>
      </c>
      <c r="G588" s="52" t="n">
        <v>0</v>
      </c>
      <c r="H588" s="52" t="n">
        <v>8</v>
      </c>
      <c r="I588" s="52" t="n">
        <f aca="false">IF(AND(G588="",H588=""),"",N(G588)-N(H588))</f>
        <v>-8</v>
      </c>
      <c r="J588" s="52" t="n">
        <f aca="false">IF(I588="","",ABS(I588))</f>
        <v>8</v>
      </c>
      <c r="K588" s="56" t="n">
        <f aca="false">IF(S588="","",0)</f>
        <v>0</v>
      </c>
      <c r="L588" s="56" t="n">
        <f aca="false">IF(J588="","",IF(AND(J588&gt;'Revenue Testing'!$E$9,K588=0),1,0))</f>
        <v>0</v>
      </c>
      <c r="M588" s="57" t="n">
        <v>0.660749560781</v>
      </c>
      <c r="N588" s="56" t="str">
        <f aca="false">IF(OR(A588="",I588=""),"",IF(COUNTIFS($A$2:$A$4500,A588,$D$2:$D$4500,D588,$I$2:$I$4500,I588)&gt;1,"Possible duplicate",""))</f>
        <v/>
      </c>
      <c r="O588" s="56" t="n">
        <f aca="false">IF(J588="","",IF(AND(L588=0,K588=0),1,0))</f>
        <v>1</v>
      </c>
      <c r="P588" s="56" t="str">
        <f aca="false">IF(L588=1,J588+ROW()/10^7,"")</f>
        <v/>
      </c>
      <c r="Q588" s="57" t="n">
        <f aca="false">IF(O588=1,M588,"")</f>
        <v>0.660749560781</v>
      </c>
      <c r="R588" s="56" t="str">
        <f aca="false">IF(K588=1,ROW(),"")</f>
        <v/>
      </c>
      <c r="S588" s="56" t="str">
        <f aca="false">IF(D588="","",TRIM(D588))</f>
        <v>CONTAINER GATE PASS FEE- INC</v>
      </c>
    </row>
    <row r="589" customFormat="false" ht="15" hidden="false" customHeight="false" outlineLevel="0" collapsed="false">
      <c r="A589" s="50" t="s">
        <v>1963</v>
      </c>
      <c r="B589" s="55" t="n">
        <v>45963</v>
      </c>
      <c r="C589" s="50" t="n">
        <f aca="false">IF(S589="","",IFERROR(IF(INDEX('Ledger Codes'!$C$6:$C$205,MATCH(S589,'Ledger Codes'!$B$6:$B$205,0))="","",INDEX('Ledger Codes'!$C$6:$C$205,MATCH(S589,'Ledger Codes'!$B$6:$B$205,0))),""))</f>
        <v>10049</v>
      </c>
      <c r="D589" s="50" t="s">
        <v>199</v>
      </c>
      <c r="E589" s="50" t="s">
        <v>1964</v>
      </c>
      <c r="F589" s="50" t="s">
        <v>1862</v>
      </c>
      <c r="G589" s="52" t="n">
        <v>0</v>
      </c>
      <c r="H589" s="52" t="n">
        <v>8</v>
      </c>
      <c r="I589" s="52" t="n">
        <f aca="false">IF(AND(G589="",H589=""),"",N(G589)-N(H589))</f>
        <v>-8</v>
      </c>
      <c r="J589" s="52" t="n">
        <f aca="false">IF(I589="","",ABS(I589))</f>
        <v>8</v>
      </c>
      <c r="K589" s="56" t="n">
        <f aca="false">IF(S589="","",0)</f>
        <v>0</v>
      </c>
      <c r="L589" s="56" t="n">
        <f aca="false">IF(J589="","",IF(AND(J589&gt;'Revenue Testing'!$E$9,K589=0),1,0))</f>
        <v>0</v>
      </c>
      <c r="M589" s="57" t="n">
        <v>0.505300854252</v>
      </c>
      <c r="N589" s="56" t="str">
        <f aca="false">IF(OR(A589="",I589=""),"",IF(COUNTIFS($A$2:$A$4500,A589,$D$2:$D$4500,D589,$I$2:$I$4500,I589)&gt;1,"Possible duplicate",""))</f>
        <v/>
      </c>
      <c r="O589" s="56" t="n">
        <f aca="false">IF(J589="","",IF(AND(L589=0,K589=0),1,0))</f>
        <v>1</v>
      </c>
      <c r="P589" s="56" t="str">
        <f aca="false">IF(L589=1,J589+ROW()/10^7,"")</f>
        <v/>
      </c>
      <c r="Q589" s="57" t="n">
        <f aca="false">IF(O589=1,M589,"")</f>
        <v>0.505300854252</v>
      </c>
      <c r="R589" s="56" t="str">
        <f aca="false">IF(K589=1,ROW(),"")</f>
        <v/>
      </c>
      <c r="S589" s="56" t="str">
        <f aca="false">IF(D589="","",TRIM(D589))</f>
        <v>CONTAINER GATE PASS FEE- INC</v>
      </c>
    </row>
    <row r="590" customFormat="false" ht="15" hidden="false" customHeight="false" outlineLevel="0" collapsed="false">
      <c r="A590" s="50" t="s">
        <v>1965</v>
      </c>
      <c r="B590" s="55" t="n">
        <v>45963</v>
      </c>
      <c r="C590" s="50" t="n">
        <f aca="false">IF(S590="","",IFERROR(IF(INDEX('Ledger Codes'!$C$6:$C$205,MATCH(S590,'Ledger Codes'!$B$6:$B$205,0))="","",INDEX('Ledger Codes'!$C$6:$C$205,MATCH(S590,'Ledger Codes'!$B$6:$B$205,0))),""))</f>
        <v>10049</v>
      </c>
      <c r="D590" s="50" t="s">
        <v>199</v>
      </c>
      <c r="E590" s="50" t="s">
        <v>1966</v>
      </c>
      <c r="F590" s="50" t="s">
        <v>1865</v>
      </c>
      <c r="G590" s="52" t="n">
        <v>0</v>
      </c>
      <c r="H590" s="52" t="n">
        <v>8</v>
      </c>
      <c r="I590" s="52" t="n">
        <f aca="false">IF(AND(G590="",H590=""),"",N(G590)-N(H590))</f>
        <v>-8</v>
      </c>
      <c r="J590" s="52" t="n">
        <f aca="false">IF(I590="","",ABS(I590))</f>
        <v>8</v>
      </c>
      <c r="K590" s="56" t="n">
        <f aca="false">IF(S590="","",0)</f>
        <v>0</v>
      </c>
      <c r="L590" s="56" t="n">
        <f aca="false">IF(J590="","",IF(AND(J590&gt;'Revenue Testing'!$E$9,K590=0),1,0))</f>
        <v>0</v>
      </c>
      <c r="M590" s="57" t="n">
        <v>0.796958893999</v>
      </c>
      <c r="N590" s="56" t="str">
        <f aca="false">IF(OR(A590="",I590=""),"",IF(COUNTIFS($A$2:$A$4500,A590,$D$2:$D$4500,D590,$I$2:$I$4500,I590)&gt;1,"Possible duplicate",""))</f>
        <v/>
      </c>
      <c r="O590" s="56" t="n">
        <f aca="false">IF(J590="","",IF(AND(L590=0,K590=0),1,0))</f>
        <v>1</v>
      </c>
      <c r="P590" s="56" t="str">
        <f aca="false">IF(L590=1,J590+ROW()/10^7,"")</f>
        <v/>
      </c>
      <c r="Q590" s="57" t="n">
        <f aca="false">IF(O590=1,M590,"")</f>
        <v>0.796958893999</v>
      </c>
      <c r="R590" s="56" t="str">
        <f aca="false">IF(K590=1,ROW(),"")</f>
        <v/>
      </c>
      <c r="S590" s="56" t="str">
        <f aca="false">IF(D590="","",TRIM(D590))</f>
        <v>CONTAINER GATE PASS FEE- INC</v>
      </c>
    </row>
    <row r="591" customFormat="false" ht="15" hidden="false" customHeight="false" outlineLevel="0" collapsed="false">
      <c r="A591" s="50" t="s">
        <v>1967</v>
      </c>
      <c r="B591" s="55" t="n">
        <v>45963</v>
      </c>
      <c r="C591" s="50" t="n">
        <f aca="false">IF(S591="","",IFERROR(IF(INDEX('Ledger Codes'!$C$6:$C$205,MATCH(S591,'Ledger Codes'!$B$6:$B$205,0))="","",INDEX('Ledger Codes'!$C$6:$C$205,MATCH(S591,'Ledger Codes'!$B$6:$B$205,0))),""))</f>
        <v>10049</v>
      </c>
      <c r="D591" s="50" t="s">
        <v>199</v>
      </c>
      <c r="E591" s="50" t="s">
        <v>1968</v>
      </c>
      <c r="F591" s="50" t="s">
        <v>1969</v>
      </c>
      <c r="G591" s="52" t="n">
        <v>0</v>
      </c>
      <c r="H591" s="52" t="n">
        <v>120</v>
      </c>
      <c r="I591" s="52" t="n">
        <f aca="false">IF(AND(G591="",H591=""),"",N(G591)-N(H591))</f>
        <v>-120</v>
      </c>
      <c r="J591" s="52" t="n">
        <f aca="false">IF(I591="","",ABS(I591))</f>
        <v>120</v>
      </c>
      <c r="K591" s="56" t="n">
        <f aca="false">IF(S591="","",0)</f>
        <v>0</v>
      </c>
      <c r="L591" s="56" t="n">
        <f aca="false">IF(J591="","",IF(AND(J591&gt;'Revenue Testing'!$E$9,K591=0),1,0))</f>
        <v>0</v>
      </c>
      <c r="M591" s="57" t="n">
        <v>0.553176354258</v>
      </c>
      <c r="N591" s="56" t="str">
        <f aca="false">IF(OR(A591="",I591=""),"",IF(COUNTIFS($A$2:$A$4500,A591,$D$2:$D$4500,D591,$I$2:$I$4500,I591)&gt;1,"Possible duplicate",""))</f>
        <v/>
      </c>
      <c r="O591" s="56" t="n">
        <f aca="false">IF(J591="","",IF(AND(L591=0,K591=0),1,0))</f>
        <v>1</v>
      </c>
      <c r="P591" s="56" t="str">
        <f aca="false">IF(L591=1,J591+ROW()/10^7,"")</f>
        <v/>
      </c>
      <c r="Q591" s="57" t="n">
        <f aca="false">IF(O591=1,M591,"")</f>
        <v>0.553176354258</v>
      </c>
      <c r="R591" s="56" t="str">
        <f aca="false">IF(K591=1,ROW(),"")</f>
        <v/>
      </c>
      <c r="S591" s="56" t="str">
        <f aca="false">IF(D591="","",TRIM(D591))</f>
        <v>CONTAINER GATE PASS FEE- INC</v>
      </c>
    </row>
    <row r="592" customFormat="false" ht="15" hidden="false" customHeight="false" outlineLevel="0" collapsed="false">
      <c r="A592" s="50" t="s">
        <v>1970</v>
      </c>
      <c r="B592" s="55" t="n">
        <v>45963</v>
      </c>
      <c r="C592" s="50" t="n">
        <f aca="false">IF(S592="","",IFERROR(IF(INDEX('Ledger Codes'!$C$6:$C$205,MATCH(S592,'Ledger Codes'!$B$6:$B$205,0))="","",INDEX('Ledger Codes'!$C$6:$C$205,MATCH(S592,'Ledger Codes'!$B$6:$B$205,0))),""))</f>
        <v>10049</v>
      </c>
      <c r="D592" s="50" t="s">
        <v>199</v>
      </c>
      <c r="E592" s="50" t="s">
        <v>1971</v>
      </c>
      <c r="F592" s="50" t="s">
        <v>1969</v>
      </c>
      <c r="G592" s="52" t="n">
        <v>0</v>
      </c>
      <c r="H592" s="52" t="n">
        <v>8</v>
      </c>
      <c r="I592" s="52" t="n">
        <f aca="false">IF(AND(G592="",H592=""),"",N(G592)-N(H592))</f>
        <v>-8</v>
      </c>
      <c r="J592" s="52" t="n">
        <f aca="false">IF(I592="","",ABS(I592))</f>
        <v>8</v>
      </c>
      <c r="K592" s="56" t="n">
        <f aca="false">IF(S592="","",0)</f>
        <v>0</v>
      </c>
      <c r="L592" s="56" t="n">
        <f aca="false">IF(J592="","",IF(AND(J592&gt;'Revenue Testing'!$E$9,K592=0),1,0))</f>
        <v>0</v>
      </c>
      <c r="M592" s="57" t="n">
        <v>0.554559692813</v>
      </c>
      <c r="N592" s="56" t="str">
        <f aca="false">IF(OR(A592="",I592=""),"",IF(COUNTIFS($A$2:$A$4500,A592,$D$2:$D$4500,D592,$I$2:$I$4500,I592)&gt;1,"Possible duplicate",""))</f>
        <v/>
      </c>
      <c r="O592" s="56" t="n">
        <f aca="false">IF(J592="","",IF(AND(L592=0,K592=0),1,0))</f>
        <v>1</v>
      </c>
      <c r="P592" s="56" t="str">
        <f aca="false">IF(L592=1,J592+ROW()/10^7,"")</f>
        <v/>
      </c>
      <c r="Q592" s="57" t="n">
        <f aca="false">IF(O592=1,M592,"")</f>
        <v>0.554559692813</v>
      </c>
      <c r="R592" s="56" t="str">
        <f aca="false">IF(K592=1,ROW(),"")</f>
        <v/>
      </c>
      <c r="S592" s="56" t="str">
        <f aca="false">IF(D592="","",TRIM(D592))</f>
        <v>CONTAINER GATE PASS FEE- INC</v>
      </c>
    </row>
    <row r="593" customFormat="false" ht="15" hidden="false" customHeight="false" outlineLevel="0" collapsed="false">
      <c r="A593" s="50" t="s">
        <v>1972</v>
      </c>
      <c r="B593" s="55" t="n">
        <v>45963</v>
      </c>
      <c r="C593" s="50" t="n">
        <f aca="false">IF(S593="","",IFERROR(IF(INDEX('Ledger Codes'!$C$6:$C$205,MATCH(S593,'Ledger Codes'!$B$6:$B$205,0))="","",INDEX('Ledger Codes'!$C$6:$C$205,MATCH(S593,'Ledger Codes'!$B$6:$B$205,0))),""))</f>
        <v>10049</v>
      </c>
      <c r="D593" s="50" t="s">
        <v>199</v>
      </c>
      <c r="E593" s="50" t="s">
        <v>1973</v>
      </c>
      <c r="F593" s="50" t="s">
        <v>556</v>
      </c>
      <c r="G593" s="52" t="n">
        <v>0</v>
      </c>
      <c r="H593" s="52" t="n">
        <v>16</v>
      </c>
      <c r="I593" s="52" t="n">
        <f aca="false">IF(AND(G593="",H593=""),"",N(G593)-N(H593))</f>
        <v>-16</v>
      </c>
      <c r="J593" s="52" t="n">
        <f aca="false">IF(I593="","",ABS(I593))</f>
        <v>16</v>
      </c>
      <c r="K593" s="56" t="n">
        <f aca="false">IF(S593="","",0)</f>
        <v>0</v>
      </c>
      <c r="L593" s="56" t="n">
        <f aca="false">IF(J593="","",IF(AND(J593&gt;'Revenue Testing'!$E$9,K593=0),1,0))</f>
        <v>0</v>
      </c>
      <c r="M593" s="57" t="n">
        <v>0.074347962984</v>
      </c>
      <c r="N593" s="56" t="str">
        <f aca="false">IF(OR(A593="",I593=""),"",IF(COUNTIFS($A$2:$A$4500,A593,$D$2:$D$4500,D593,$I$2:$I$4500,I593)&gt;1,"Possible duplicate",""))</f>
        <v/>
      </c>
      <c r="O593" s="56" t="n">
        <f aca="false">IF(J593="","",IF(AND(L593=0,K593=0),1,0))</f>
        <v>1</v>
      </c>
      <c r="P593" s="56" t="str">
        <f aca="false">IF(L593=1,J593+ROW()/10^7,"")</f>
        <v/>
      </c>
      <c r="Q593" s="57" t="n">
        <f aca="false">IF(O593=1,M593,"")</f>
        <v>0.074347962984</v>
      </c>
      <c r="R593" s="56" t="str">
        <f aca="false">IF(K593=1,ROW(),"")</f>
        <v/>
      </c>
      <c r="S593" s="56" t="str">
        <f aca="false">IF(D593="","",TRIM(D593))</f>
        <v>CONTAINER GATE PASS FEE- INC</v>
      </c>
    </row>
    <row r="594" customFormat="false" ht="15" hidden="false" customHeight="false" outlineLevel="0" collapsed="false">
      <c r="A594" s="50" t="s">
        <v>1974</v>
      </c>
      <c r="B594" s="55" t="n">
        <v>45963</v>
      </c>
      <c r="C594" s="50" t="n">
        <f aca="false">IF(S594="","",IFERROR(IF(INDEX('Ledger Codes'!$C$6:$C$205,MATCH(S594,'Ledger Codes'!$B$6:$B$205,0))="","",INDEX('Ledger Codes'!$C$6:$C$205,MATCH(S594,'Ledger Codes'!$B$6:$B$205,0))),""))</f>
        <v>10049</v>
      </c>
      <c r="D594" s="50" t="s">
        <v>199</v>
      </c>
      <c r="E594" s="50" t="s">
        <v>1975</v>
      </c>
      <c r="F594" s="50" t="s">
        <v>1868</v>
      </c>
      <c r="G594" s="52" t="n">
        <v>0</v>
      </c>
      <c r="H594" s="52" t="n">
        <v>32</v>
      </c>
      <c r="I594" s="52" t="n">
        <f aca="false">IF(AND(G594="",H594=""),"",N(G594)-N(H594))</f>
        <v>-32</v>
      </c>
      <c r="J594" s="52" t="n">
        <f aca="false">IF(I594="","",ABS(I594))</f>
        <v>32</v>
      </c>
      <c r="K594" s="56" t="n">
        <f aca="false">IF(S594="","",0)</f>
        <v>0</v>
      </c>
      <c r="L594" s="56" t="n">
        <f aca="false">IF(J594="","",IF(AND(J594&gt;'Revenue Testing'!$E$9,K594=0),1,0))</f>
        <v>0</v>
      </c>
      <c r="M594" s="57" t="n">
        <v>0.519237747082</v>
      </c>
      <c r="N594" s="56" t="str">
        <f aca="false">IF(OR(A594="",I594=""),"",IF(COUNTIFS($A$2:$A$4500,A594,$D$2:$D$4500,D594,$I$2:$I$4500,I594)&gt;1,"Possible duplicate",""))</f>
        <v/>
      </c>
      <c r="O594" s="56" t="n">
        <f aca="false">IF(J594="","",IF(AND(L594=0,K594=0),1,0))</f>
        <v>1</v>
      </c>
      <c r="P594" s="56" t="str">
        <f aca="false">IF(L594=1,J594+ROW()/10^7,"")</f>
        <v/>
      </c>
      <c r="Q594" s="57" t="n">
        <f aca="false">IF(O594=1,M594,"")</f>
        <v>0.519237747082</v>
      </c>
      <c r="R594" s="56" t="str">
        <f aca="false">IF(K594=1,ROW(),"")</f>
        <v/>
      </c>
      <c r="S594" s="56" t="str">
        <f aca="false">IF(D594="","",TRIM(D594))</f>
        <v>CONTAINER GATE PASS FEE- INC</v>
      </c>
    </row>
    <row r="595" customFormat="false" ht="15" hidden="false" customHeight="false" outlineLevel="0" collapsed="false">
      <c r="A595" s="50" t="s">
        <v>1976</v>
      </c>
      <c r="B595" s="55" t="n">
        <v>45963</v>
      </c>
      <c r="C595" s="50" t="n">
        <f aca="false">IF(S595="","",IFERROR(IF(INDEX('Ledger Codes'!$C$6:$C$205,MATCH(S595,'Ledger Codes'!$B$6:$B$205,0))="","",INDEX('Ledger Codes'!$C$6:$C$205,MATCH(S595,'Ledger Codes'!$B$6:$B$205,0))),""))</f>
        <v>10049</v>
      </c>
      <c r="D595" s="50" t="s">
        <v>199</v>
      </c>
      <c r="E595" s="50" t="s">
        <v>1977</v>
      </c>
      <c r="F595" s="50" t="s">
        <v>1871</v>
      </c>
      <c r="G595" s="52" t="n">
        <v>0</v>
      </c>
      <c r="H595" s="52" t="n">
        <v>16</v>
      </c>
      <c r="I595" s="52" t="n">
        <f aca="false">IF(AND(G595="",H595=""),"",N(G595)-N(H595))</f>
        <v>-16</v>
      </c>
      <c r="J595" s="52" t="n">
        <f aca="false">IF(I595="","",ABS(I595))</f>
        <v>16</v>
      </c>
      <c r="K595" s="56" t="n">
        <f aca="false">IF(S595="","",0)</f>
        <v>0</v>
      </c>
      <c r="L595" s="56" t="n">
        <f aca="false">IF(J595="","",IF(AND(J595&gt;'Revenue Testing'!$E$9,K595=0),1,0))</f>
        <v>0</v>
      </c>
      <c r="M595" s="57" t="n">
        <v>0.104373551882</v>
      </c>
      <c r="N595" s="56" t="str">
        <f aca="false">IF(OR(A595="",I595=""),"",IF(COUNTIFS($A$2:$A$4500,A595,$D$2:$D$4500,D595,$I$2:$I$4500,I595)&gt;1,"Possible duplicate",""))</f>
        <v/>
      </c>
      <c r="O595" s="56" t="n">
        <f aca="false">IF(J595="","",IF(AND(L595=0,K595=0),1,0))</f>
        <v>1</v>
      </c>
      <c r="P595" s="56" t="str">
        <f aca="false">IF(L595=1,J595+ROW()/10^7,"")</f>
        <v/>
      </c>
      <c r="Q595" s="57" t="n">
        <f aca="false">IF(O595=1,M595,"")</f>
        <v>0.104373551882</v>
      </c>
      <c r="R595" s="56" t="str">
        <f aca="false">IF(K595=1,ROW(),"")</f>
        <v/>
      </c>
      <c r="S595" s="56" t="str">
        <f aca="false">IF(D595="","",TRIM(D595))</f>
        <v>CONTAINER GATE PASS FEE- INC</v>
      </c>
    </row>
    <row r="596" customFormat="false" ht="15" hidden="false" customHeight="false" outlineLevel="0" collapsed="false">
      <c r="A596" s="50" t="s">
        <v>1978</v>
      </c>
      <c r="B596" s="55" t="n">
        <v>45963</v>
      </c>
      <c r="C596" s="50" t="n">
        <f aca="false">IF(S596="","",IFERROR(IF(INDEX('Ledger Codes'!$C$6:$C$205,MATCH(S596,'Ledger Codes'!$B$6:$B$205,0))="","",INDEX('Ledger Codes'!$C$6:$C$205,MATCH(S596,'Ledger Codes'!$B$6:$B$205,0))),""))</f>
        <v>10049</v>
      </c>
      <c r="D596" s="50" t="s">
        <v>199</v>
      </c>
      <c r="E596" s="50" t="s">
        <v>1979</v>
      </c>
      <c r="F596" s="50" t="s">
        <v>1874</v>
      </c>
      <c r="G596" s="52" t="n">
        <v>0</v>
      </c>
      <c r="H596" s="52" t="n">
        <v>80</v>
      </c>
      <c r="I596" s="52" t="n">
        <f aca="false">IF(AND(G596="",H596=""),"",N(G596)-N(H596))</f>
        <v>-80</v>
      </c>
      <c r="J596" s="52" t="n">
        <f aca="false">IF(I596="","",ABS(I596))</f>
        <v>80</v>
      </c>
      <c r="K596" s="56" t="n">
        <f aca="false">IF(S596="","",0)</f>
        <v>0</v>
      </c>
      <c r="L596" s="56" t="n">
        <f aca="false">IF(J596="","",IF(AND(J596&gt;'Revenue Testing'!$E$9,K596=0),1,0))</f>
        <v>0</v>
      </c>
      <c r="M596" s="57" t="n">
        <v>0.168153411232</v>
      </c>
      <c r="N596" s="56" t="str">
        <f aca="false">IF(OR(A596="",I596=""),"",IF(COUNTIFS($A$2:$A$4500,A596,$D$2:$D$4500,D596,$I$2:$I$4500,I596)&gt;1,"Possible duplicate",""))</f>
        <v/>
      </c>
      <c r="O596" s="56" t="n">
        <f aca="false">IF(J596="","",IF(AND(L596=0,K596=0),1,0))</f>
        <v>1</v>
      </c>
      <c r="P596" s="56" t="str">
        <f aca="false">IF(L596=1,J596+ROW()/10^7,"")</f>
        <v/>
      </c>
      <c r="Q596" s="57" t="n">
        <f aca="false">IF(O596=1,M596,"")</f>
        <v>0.168153411232</v>
      </c>
      <c r="R596" s="56" t="str">
        <f aca="false">IF(K596=1,ROW(),"")</f>
        <v/>
      </c>
      <c r="S596" s="56" t="str">
        <f aca="false">IF(D596="","",TRIM(D596))</f>
        <v>CONTAINER GATE PASS FEE- INC</v>
      </c>
    </row>
    <row r="597" customFormat="false" ht="15" hidden="false" customHeight="false" outlineLevel="0" collapsed="false">
      <c r="A597" s="50" t="s">
        <v>1980</v>
      </c>
      <c r="B597" s="55" t="n">
        <v>45963</v>
      </c>
      <c r="C597" s="50" t="n">
        <f aca="false">IF(S597="","",IFERROR(IF(INDEX('Ledger Codes'!$C$6:$C$205,MATCH(S597,'Ledger Codes'!$B$6:$B$205,0))="","",INDEX('Ledger Codes'!$C$6:$C$205,MATCH(S597,'Ledger Codes'!$B$6:$B$205,0))),""))</f>
        <v>10049</v>
      </c>
      <c r="D597" s="50" t="s">
        <v>199</v>
      </c>
      <c r="E597" s="50" t="s">
        <v>1981</v>
      </c>
      <c r="F597" s="50" t="s">
        <v>1877</v>
      </c>
      <c r="G597" s="52" t="n">
        <v>0</v>
      </c>
      <c r="H597" s="52" t="n">
        <v>8</v>
      </c>
      <c r="I597" s="52" t="n">
        <f aca="false">IF(AND(G597="",H597=""),"",N(G597)-N(H597))</f>
        <v>-8</v>
      </c>
      <c r="J597" s="52" t="n">
        <f aca="false">IF(I597="","",ABS(I597))</f>
        <v>8</v>
      </c>
      <c r="K597" s="56" t="n">
        <f aca="false">IF(S597="","",0)</f>
        <v>0</v>
      </c>
      <c r="L597" s="56" t="n">
        <f aca="false">IF(J597="","",IF(AND(J597&gt;'Revenue Testing'!$E$9,K597=0),1,0))</f>
        <v>0</v>
      </c>
      <c r="M597" s="57" t="n">
        <v>0.968036696028</v>
      </c>
      <c r="N597" s="56" t="str">
        <f aca="false">IF(OR(A597="",I597=""),"",IF(COUNTIFS($A$2:$A$4500,A597,$D$2:$D$4500,D597,$I$2:$I$4500,I597)&gt;1,"Possible duplicate",""))</f>
        <v/>
      </c>
      <c r="O597" s="56" t="n">
        <f aca="false">IF(J597="","",IF(AND(L597=0,K597=0),1,0))</f>
        <v>1</v>
      </c>
      <c r="P597" s="56" t="str">
        <f aca="false">IF(L597=1,J597+ROW()/10^7,"")</f>
        <v/>
      </c>
      <c r="Q597" s="57" t="n">
        <f aca="false">IF(O597=1,M597,"")</f>
        <v>0.968036696028</v>
      </c>
      <c r="R597" s="56" t="str">
        <f aca="false">IF(K597=1,ROW(),"")</f>
        <v/>
      </c>
      <c r="S597" s="56" t="str">
        <f aca="false">IF(D597="","",TRIM(D597))</f>
        <v>CONTAINER GATE PASS FEE- INC</v>
      </c>
    </row>
    <row r="598" customFormat="false" ht="15" hidden="false" customHeight="false" outlineLevel="0" collapsed="false">
      <c r="A598" s="50" t="s">
        <v>1982</v>
      </c>
      <c r="B598" s="55" t="n">
        <v>45963</v>
      </c>
      <c r="C598" s="50" t="n">
        <f aca="false">IF(S598="","",IFERROR(IF(INDEX('Ledger Codes'!$C$6:$C$205,MATCH(S598,'Ledger Codes'!$B$6:$B$205,0))="","",INDEX('Ledger Codes'!$C$6:$C$205,MATCH(S598,'Ledger Codes'!$B$6:$B$205,0))),""))</f>
        <v>10049</v>
      </c>
      <c r="D598" s="50" t="s">
        <v>199</v>
      </c>
      <c r="E598" s="50" t="s">
        <v>1983</v>
      </c>
      <c r="F598" s="50" t="s">
        <v>1984</v>
      </c>
      <c r="G598" s="52" t="n">
        <v>0</v>
      </c>
      <c r="H598" s="52" t="n">
        <v>120</v>
      </c>
      <c r="I598" s="52" t="n">
        <f aca="false">IF(AND(G598="",H598=""),"",N(G598)-N(H598))</f>
        <v>-120</v>
      </c>
      <c r="J598" s="52" t="n">
        <f aca="false">IF(I598="","",ABS(I598))</f>
        <v>120</v>
      </c>
      <c r="K598" s="56" t="n">
        <f aca="false">IF(S598="","",0)</f>
        <v>0</v>
      </c>
      <c r="L598" s="56" t="n">
        <f aca="false">IF(J598="","",IF(AND(J598&gt;'Revenue Testing'!$E$9,K598=0),1,0))</f>
        <v>0</v>
      </c>
      <c r="M598" s="57" t="n">
        <v>0.917587584195</v>
      </c>
      <c r="N598" s="56" t="str">
        <f aca="false">IF(OR(A598="",I598=""),"",IF(COUNTIFS($A$2:$A$4500,A598,$D$2:$D$4500,D598,$I$2:$I$4500,I598)&gt;1,"Possible duplicate",""))</f>
        <v/>
      </c>
      <c r="O598" s="56" t="n">
        <f aca="false">IF(J598="","",IF(AND(L598=0,K598=0),1,0))</f>
        <v>1</v>
      </c>
      <c r="P598" s="56" t="str">
        <f aca="false">IF(L598=1,J598+ROW()/10^7,"")</f>
        <v/>
      </c>
      <c r="Q598" s="57" t="n">
        <f aca="false">IF(O598=1,M598,"")</f>
        <v>0.917587584195</v>
      </c>
      <c r="R598" s="56" t="str">
        <f aca="false">IF(K598=1,ROW(),"")</f>
        <v/>
      </c>
      <c r="S598" s="56" t="str">
        <f aca="false">IF(D598="","",TRIM(D598))</f>
        <v>CONTAINER GATE PASS FEE- INC</v>
      </c>
    </row>
    <row r="599" customFormat="false" ht="15" hidden="false" customHeight="false" outlineLevel="0" collapsed="false">
      <c r="A599" s="50" t="s">
        <v>1985</v>
      </c>
      <c r="B599" s="55" t="n">
        <v>45963</v>
      </c>
      <c r="C599" s="50" t="n">
        <f aca="false">IF(S599="","",IFERROR(IF(INDEX('Ledger Codes'!$C$6:$C$205,MATCH(S599,'Ledger Codes'!$B$6:$B$205,0))="","",INDEX('Ledger Codes'!$C$6:$C$205,MATCH(S599,'Ledger Codes'!$B$6:$B$205,0))),""))</f>
        <v>10049</v>
      </c>
      <c r="D599" s="50" t="s">
        <v>199</v>
      </c>
      <c r="E599" s="50" t="s">
        <v>1986</v>
      </c>
      <c r="F599" s="50" t="s">
        <v>1984</v>
      </c>
      <c r="G599" s="52" t="n">
        <v>0</v>
      </c>
      <c r="H599" s="52" t="n">
        <v>8</v>
      </c>
      <c r="I599" s="52" t="n">
        <f aca="false">IF(AND(G599="",H599=""),"",N(G599)-N(H599))</f>
        <v>-8</v>
      </c>
      <c r="J599" s="52" t="n">
        <f aca="false">IF(I599="","",ABS(I599))</f>
        <v>8</v>
      </c>
      <c r="K599" s="56" t="n">
        <f aca="false">IF(S599="","",0)</f>
        <v>0</v>
      </c>
      <c r="L599" s="56" t="n">
        <f aca="false">IF(J599="","",IF(AND(J599&gt;'Revenue Testing'!$E$9,K599=0),1,0))</f>
        <v>0</v>
      </c>
      <c r="M599" s="57" t="n">
        <v>0.174640511911</v>
      </c>
      <c r="N599" s="56" t="str">
        <f aca="false">IF(OR(A599="",I599=""),"",IF(COUNTIFS($A$2:$A$4500,A599,$D$2:$D$4500,D599,$I$2:$I$4500,I599)&gt;1,"Possible duplicate",""))</f>
        <v/>
      </c>
      <c r="O599" s="56" t="n">
        <f aca="false">IF(J599="","",IF(AND(L599=0,K599=0),1,0))</f>
        <v>1</v>
      </c>
      <c r="P599" s="56" t="str">
        <f aca="false">IF(L599=1,J599+ROW()/10^7,"")</f>
        <v/>
      </c>
      <c r="Q599" s="57" t="n">
        <f aca="false">IF(O599=1,M599,"")</f>
        <v>0.174640511911</v>
      </c>
      <c r="R599" s="56" t="str">
        <f aca="false">IF(K599=1,ROW(),"")</f>
        <v/>
      </c>
      <c r="S599" s="56" t="str">
        <f aca="false">IF(D599="","",TRIM(D599))</f>
        <v>CONTAINER GATE PASS FEE- INC</v>
      </c>
    </row>
    <row r="600" customFormat="false" ht="15" hidden="false" customHeight="false" outlineLevel="0" collapsed="false">
      <c r="A600" s="50" t="s">
        <v>1987</v>
      </c>
      <c r="B600" s="55" t="n">
        <v>45963</v>
      </c>
      <c r="C600" s="50" t="n">
        <f aca="false">IF(S600="","",IFERROR(IF(INDEX('Ledger Codes'!$C$6:$C$205,MATCH(S600,'Ledger Codes'!$B$6:$B$205,0))="","",INDEX('Ledger Codes'!$C$6:$C$205,MATCH(S600,'Ledger Codes'!$B$6:$B$205,0))),""))</f>
        <v>10049</v>
      </c>
      <c r="D600" s="50" t="s">
        <v>199</v>
      </c>
      <c r="E600" s="50" t="s">
        <v>1988</v>
      </c>
      <c r="F600" s="50" t="s">
        <v>1900</v>
      </c>
      <c r="G600" s="52" t="n">
        <v>0</v>
      </c>
      <c r="H600" s="52" t="n">
        <v>8</v>
      </c>
      <c r="I600" s="52" t="n">
        <f aca="false">IF(AND(G600="",H600=""),"",N(G600)-N(H600))</f>
        <v>-8</v>
      </c>
      <c r="J600" s="52" t="n">
        <f aca="false">IF(I600="","",ABS(I600))</f>
        <v>8</v>
      </c>
      <c r="K600" s="56" t="n">
        <f aca="false">IF(S600="","",0)</f>
        <v>0</v>
      </c>
      <c r="L600" s="56" t="n">
        <f aca="false">IF(J600="","",IF(AND(J600&gt;'Revenue Testing'!$E$9,K600=0),1,0))</f>
        <v>0</v>
      </c>
      <c r="M600" s="57" t="n">
        <v>0.432385734588</v>
      </c>
      <c r="N600" s="56" t="str">
        <f aca="false">IF(OR(A600="",I600=""),"",IF(COUNTIFS($A$2:$A$4500,A600,$D$2:$D$4500,D600,$I$2:$I$4500,I600)&gt;1,"Possible duplicate",""))</f>
        <v/>
      </c>
      <c r="O600" s="56" t="n">
        <f aca="false">IF(J600="","",IF(AND(L600=0,K600=0),1,0))</f>
        <v>1</v>
      </c>
      <c r="P600" s="56" t="str">
        <f aca="false">IF(L600=1,J600+ROW()/10^7,"")</f>
        <v/>
      </c>
      <c r="Q600" s="57" t="n">
        <f aca="false">IF(O600=1,M600,"")</f>
        <v>0.432385734588</v>
      </c>
      <c r="R600" s="56" t="str">
        <f aca="false">IF(K600=1,ROW(),"")</f>
        <v/>
      </c>
      <c r="S600" s="56" t="str">
        <f aca="false">IF(D600="","",TRIM(D600))</f>
        <v>CONTAINER GATE PASS FEE- INC</v>
      </c>
    </row>
    <row r="601" customFormat="false" ht="15" hidden="false" customHeight="false" outlineLevel="0" collapsed="false">
      <c r="A601" s="50" t="s">
        <v>1989</v>
      </c>
      <c r="B601" s="55" t="n">
        <v>45963</v>
      </c>
      <c r="C601" s="50" t="n">
        <f aca="false">IF(S601="","",IFERROR(IF(INDEX('Ledger Codes'!$C$6:$C$205,MATCH(S601,'Ledger Codes'!$B$6:$B$205,0))="","",INDEX('Ledger Codes'!$C$6:$C$205,MATCH(S601,'Ledger Codes'!$B$6:$B$205,0))),""))</f>
        <v>10049</v>
      </c>
      <c r="D601" s="50" t="s">
        <v>199</v>
      </c>
      <c r="E601" s="50" t="s">
        <v>1990</v>
      </c>
      <c r="F601" s="50" t="s">
        <v>1903</v>
      </c>
      <c r="G601" s="52" t="n">
        <v>0</v>
      </c>
      <c r="H601" s="52" t="n">
        <v>8</v>
      </c>
      <c r="I601" s="52" t="n">
        <f aca="false">IF(AND(G601="",H601=""),"",N(G601)-N(H601))</f>
        <v>-8</v>
      </c>
      <c r="J601" s="52" t="n">
        <f aca="false">IF(I601="","",ABS(I601))</f>
        <v>8</v>
      </c>
      <c r="K601" s="56" t="n">
        <f aca="false">IF(S601="","",0)</f>
        <v>0</v>
      </c>
      <c r="L601" s="56" t="n">
        <f aca="false">IF(J601="","",IF(AND(J601&gt;'Revenue Testing'!$E$9,K601=0),1,0))</f>
        <v>0</v>
      </c>
      <c r="M601" s="57" t="n">
        <v>0.417169738277</v>
      </c>
      <c r="N601" s="56" t="str">
        <f aca="false">IF(OR(A601="",I601=""),"",IF(COUNTIFS($A$2:$A$4500,A601,$D$2:$D$4500,D601,$I$2:$I$4500,I601)&gt;1,"Possible duplicate",""))</f>
        <v/>
      </c>
      <c r="O601" s="56" t="n">
        <f aca="false">IF(J601="","",IF(AND(L601=0,K601=0),1,0))</f>
        <v>1</v>
      </c>
      <c r="P601" s="56" t="str">
        <f aca="false">IF(L601=1,J601+ROW()/10^7,"")</f>
        <v/>
      </c>
      <c r="Q601" s="57" t="n">
        <f aca="false">IF(O601=1,M601,"")</f>
        <v>0.417169738277</v>
      </c>
      <c r="R601" s="56" t="str">
        <f aca="false">IF(K601=1,ROW(),"")</f>
        <v/>
      </c>
      <c r="S601" s="56" t="str">
        <f aca="false">IF(D601="","",TRIM(D601))</f>
        <v>CONTAINER GATE PASS FEE- INC</v>
      </c>
    </row>
    <row r="602" customFormat="false" ht="15" hidden="false" customHeight="false" outlineLevel="0" collapsed="false">
      <c r="A602" s="50" t="s">
        <v>1991</v>
      </c>
      <c r="B602" s="55" t="n">
        <v>45963</v>
      </c>
      <c r="C602" s="50" t="n">
        <f aca="false">IF(S602="","",IFERROR(IF(INDEX('Ledger Codes'!$C$6:$C$205,MATCH(S602,'Ledger Codes'!$B$6:$B$205,0))="","",INDEX('Ledger Codes'!$C$6:$C$205,MATCH(S602,'Ledger Codes'!$B$6:$B$205,0))),""))</f>
        <v>10049</v>
      </c>
      <c r="D602" s="50" t="s">
        <v>199</v>
      </c>
      <c r="E602" s="50" t="s">
        <v>1992</v>
      </c>
      <c r="F602" s="50" t="s">
        <v>1906</v>
      </c>
      <c r="G602" s="52" t="n">
        <v>0</v>
      </c>
      <c r="H602" s="52" t="n">
        <v>8</v>
      </c>
      <c r="I602" s="52" t="n">
        <f aca="false">IF(AND(G602="",H602=""),"",N(G602)-N(H602))</f>
        <v>-8</v>
      </c>
      <c r="J602" s="52" t="n">
        <f aca="false">IF(I602="","",ABS(I602))</f>
        <v>8</v>
      </c>
      <c r="K602" s="56" t="n">
        <f aca="false">IF(S602="","",0)</f>
        <v>0</v>
      </c>
      <c r="L602" s="56" t="n">
        <f aca="false">IF(J602="","",IF(AND(J602&gt;'Revenue Testing'!$E$9,K602=0),1,0))</f>
        <v>0</v>
      </c>
      <c r="M602" s="57" t="n">
        <v>0.32625699326</v>
      </c>
      <c r="N602" s="56" t="str">
        <f aca="false">IF(OR(A602="",I602=""),"",IF(COUNTIFS($A$2:$A$4500,A602,$D$2:$D$4500,D602,$I$2:$I$4500,I602)&gt;1,"Possible duplicate",""))</f>
        <v/>
      </c>
      <c r="O602" s="56" t="n">
        <f aca="false">IF(J602="","",IF(AND(L602=0,K602=0),1,0))</f>
        <v>1</v>
      </c>
      <c r="P602" s="56" t="str">
        <f aca="false">IF(L602=1,J602+ROW()/10^7,"")</f>
        <v/>
      </c>
      <c r="Q602" s="57" t="n">
        <f aca="false">IF(O602=1,M602,"")</f>
        <v>0.32625699326</v>
      </c>
      <c r="R602" s="56" t="str">
        <f aca="false">IF(K602=1,ROW(),"")</f>
        <v/>
      </c>
      <c r="S602" s="56" t="str">
        <f aca="false">IF(D602="","",TRIM(D602))</f>
        <v>CONTAINER GATE PASS FEE- INC</v>
      </c>
    </row>
    <row r="603" customFormat="false" ht="15" hidden="false" customHeight="false" outlineLevel="0" collapsed="false">
      <c r="A603" s="50" t="s">
        <v>1993</v>
      </c>
      <c r="B603" s="55" t="n">
        <v>45963</v>
      </c>
      <c r="C603" s="50" t="n">
        <f aca="false">IF(S603="","",IFERROR(IF(INDEX('Ledger Codes'!$C$6:$C$205,MATCH(S603,'Ledger Codes'!$B$6:$B$205,0))="","",INDEX('Ledger Codes'!$C$6:$C$205,MATCH(S603,'Ledger Codes'!$B$6:$B$205,0))),""))</f>
        <v>10049</v>
      </c>
      <c r="D603" s="50" t="s">
        <v>199</v>
      </c>
      <c r="E603" s="50" t="s">
        <v>1994</v>
      </c>
      <c r="F603" s="50" t="s">
        <v>1909</v>
      </c>
      <c r="G603" s="52" t="n">
        <v>0</v>
      </c>
      <c r="H603" s="52" t="n">
        <v>8</v>
      </c>
      <c r="I603" s="52" t="n">
        <f aca="false">IF(AND(G603="",H603=""),"",N(G603)-N(H603))</f>
        <v>-8</v>
      </c>
      <c r="J603" s="52" t="n">
        <f aca="false">IF(I603="","",ABS(I603))</f>
        <v>8</v>
      </c>
      <c r="K603" s="56" t="n">
        <f aca="false">IF(S603="","",0)</f>
        <v>0</v>
      </c>
      <c r="L603" s="56" t="n">
        <f aca="false">IF(J603="","",IF(AND(J603&gt;'Revenue Testing'!$E$9,K603=0),1,0))</f>
        <v>0</v>
      </c>
      <c r="M603" s="57" t="n">
        <v>0.04598134934</v>
      </c>
      <c r="N603" s="56" t="str">
        <f aca="false">IF(OR(A603="",I603=""),"",IF(COUNTIFS($A$2:$A$4500,A603,$D$2:$D$4500,D603,$I$2:$I$4500,I603)&gt;1,"Possible duplicate",""))</f>
        <v/>
      </c>
      <c r="O603" s="56" t="n">
        <f aca="false">IF(J603="","",IF(AND(L603=0,K603=0),1,0))</f>
        <v>1</v>
      </c>
      <c r="P603" s="56" t="str">
        <f aca="false">IF(L603=1,J603+ROW()/10^7,"")</f>
        <v/>
      </c>
      <c r="Q603" s="57" t="n">
        <f aca="false">IF(O603=1,M603,"")</f>
        <v>0.04598134934</v>
      </c>
      <c r="R603" s="56" t="str">
        <f aca="false">IF(K603=1,ROW(),"")</f>
        <v/>
      </c>
      <c r="S603" s="56" t="str">
        <f aca="false">IF(D603="","",TRIM(D603))</f>
        <v>CONTAINER GATE PASS FEE- INC</v>
      </c>
    </row>
    <row r="604" customFormat="false" ht="15" hidden="false" customHeight="false" outlineLevel="0" collapsed="false">
      <c r="A604" s="50" t="s">
        <v>1995</v>
      </c>
      <c r="B604" s="55" t="n">
        <v>45963</v>
      </c>
      <c r="C604" s="50" t="n">
        <f aca="false">IF(S604="","",IFERROR(IF(INDEX('Ledger Codes'!$C$6:$C$205,MATCH(S604,'Ledger Codes'!$B$6:$B$205,0))="","",INDEX('Ledger Codes'!$C$6:$C$205,MATCH(S604,'Ledger Codes'!$B$6:$B$205,0))),""))</f>
        <v>10049</v>
      </c>
      <c r="D604" s="50" t="s">
        <v>199</v>
      </c>
      <c r="E604" s="50" t="s">
        <v>1996</v>
      </c>
      <c r="F604" s="50" t="s">
        <v>1997</v>
      </c>
      <c r="G604" s="52" t="n">
        <v>0</v>
      </c>
      <c r="H604" s="52" t="n">
        <v>360</v>
      </c>
      <c r="I604" s="52" t="n">
        <f aca="false">IF(AND(G604="",H604=""),"",N(G604)-N(H604))</f>
        <v>-360</v>
      </c>
      <c r="J604" s="52" t="n">
        <f aca="false">IF(I604="","",ABS(I604))</f>
        <v>360</v>
      </c>
      <c r="K604" s="56" t="n">
        <f aca="false">IF(S604="","",0)</f>
        <v>0</v>
      </c>
      <c r="L604" s="56" t="n">
        <f aca="false">IF(J604="","",IF(AND(J604&gt;'Revenue Testing'!$E$9,K604=0),1,0))</f>
        <v>0</v>
      </c>
      <c r="M604" s="57" t="n">
        <v>0.249509134275</v>
      </c>
      <c r="N604" s="56" t="str">
        <f aca="false">IF(OR(A604="",I604=""),"",IF(COUNTIFS($A$2:$A$4500,A604,$D$2:$D$4500,D604,$I$2:$I$4500,I604)&gt;1,"Possible duplicate",""))</f>
        <v/>
      </c>
      <c r="O604" s="56" t="n">
        <f aca="false">IF(J604="","",IF(AND(L604=0,K604=0),1,0))</f>
        <v>1</v>
      </c>
      <c r="P604" s="56" t="str">
        <f aca="false">IF(L604=1,J604+ROW()/10^7,"")</f>
        <v/>
      </c>
      <c r="Q604" s="57" t="n">
        <f aca="false">IF(O604=1,M604,"")</f>
        <v>0.249509134275</v>
      </c>
      <c r="R604" s="56" t="str">
        <f aca="false">IF(K604=1,ROW(),"")</f>
        <v/>
      </c>
      <c r="S604" s="56" t="str">
        <f aca="false">IF(D604="","",TRIM(D604))</f>
        <v>CONTAINER GATE PASS FEE- INC</v>
      </c>
    </row>
    <row r="605" customFormat="false" ht="15" hidden="false" customHeight="false" outlineLevel="0" collapsed="false">
      <c r="A605" s="50" t="s">
        <v>1998</v>
      </c>
      <c r="B605" s="55" t="n">
        <v>45963</v>
      </c>
      <c r="C605" s="50" t="n">
        <f aca="false">IF(S605="","",IFERROR(IF(INDEX('Ledger Codes'!$C$6:$C$205,MATCH(S605,'Ledger Codes'!$B$6:$B$205,0))="","",INDEX('Ledger Codes'!$C$6:$C$205,MATCH(S605,'Ledger Codes'!$B$6:$B$205,0))),""))</f>
        <v>10049</v>
      </c>
      <c r="D605" s="50" t="s">
        <v>199</v>
      </c>
      <c r="E605" s="50" t="s">
        <v>1999</v>
      </c>
      <c r="F605" s="50" t="s">
        <v>1997</v>
      </c>
      <c r="G605" s="52" t="n">
        <v>0</v>
      </c>
      <c r="H605" s="52" t="n">
        <v>24</v>
      </c>
      <c r="I605" s="52" t="n">
        <f aca="false">IF(AND(G605="",H605=""),"",N(G605)-N(H605))</f>
        <v>-24</v>
      </c>
      <c r="J605" s="52" t="n">
        <f aca="false">IF(I605="","",ABS(I605))</f>
        <v>24</v>
      </c>
      <c r="K605" s="56" t="n">
        <f aca="false">IF(S605="","",0)</f>
        <v>0</v>
      </c>
      <c r="L605" s="56" t="n">
        <f aca="false">IF(J605="","",IF(AND(J605&gt;'Revenue Testing'!$E$9,K605=0),1,0))</f>
        <v>0</v>
      </c>
      <c r="M605" s="57" t="n">
        <v>0.286430368341</v>
      </c>
      <c r="N605" s="56" t="str">
        <f aca="false">IF(OR(A605="",I605=""),"",IF(COUNTIFS($A$2:$A$4500,A605,$D$2:$D$4500,D605,$I$2:$I$4500,I605)&gt;1,"Possible duplicate",""))</f>
        <v/>
      </c>
      <c r="O605" s="56" t="n">
        <f aca="false">IF(J605="","",IF(AND(L605=0,K605=0),1,0))</f>
        <v>1</v>
      </c>
      <c r="P605" s="56" t="str">
        <f aca="false">IF(L605=1,J605+ROW()/10^7,"")</f>
        <v/>
      </c>
      <c r="Q605" s="57" t="n">
        <f aca="false">IF(O605=1,M605,"")</f>
        <v>0.286430368341</v>
      </c>
      <c r="R605" s="56" t="str">
        <f aca="false">IF(K605=1,ROW(),"")</f>
        <v/>
      </c>
      <c r="S605" s="56" t="str">
        <f aca="false">IF(D605="","",TRIM(D605))</f>
        <v>CONTAINER GATE PASS FEE- INC</v>
      </c>
    </row>
    <row r="606" customFormat="false" ht="15" hidden="false" customHeight="false" outlineLevel="0" collapsed="false">
      <c r="A606" s="50" t="s">
        <v>2000</v>
      </c>
      <c r="B606" s="55" t="n">
        <v>45963</v>
      </c>
      <c r="C606" s="50" t="n">
        <f aca="false">IF(S606="","",IFERROR(IF(INDEX('Ledger Codes'!$C$6:$C$205,MATCH(S606,'Ledger Codes'!$B$6:$B$205,0))="","",INDEX('Ledger Codes'!$C$6:$C$205,MATCH(S606,'Ledger Codes'!$B$6:$B$205,0))),""))</f>
        <v>10049</v>
      </c>
      <c r="D606" s="50" t="s">
        <v>199</v>
      </c>
      <c r="E606" s="50" t="s">
        <v>2001</v>
      </c>
      <c r="F606" s="50" t="s">
        <v>1880</v>
      </c>
      <c r="G606" s="52" t="n">
        <v>0</v>
      </c>
      <c r="H606" s="52" t="n">
        <v>8</v>
      </c>
      <c r="I606" s="52" t="n">
        <f aca="false">IF(AND(G606="",H606=""),"",N(G606)-N(H606))</f>
        <v>-8</v>
      </c>
      <c r="J606" s="52" t="n">
        <f aca="false">IF(I606="","",ABS(I606))</f>
        <v>8</v>
      </c>
      <c r="K606" s="56" t="n">
        <f aca="false">IF(S606="","",0)</f>
        <v>0</v>
      </c>
      <c r="L606" s="56" t="n">
        <f aca="false">IF(J606="","",IF(AND(J606&gt;'Revenue Testing'!$E$9,K606=0),1,0))</f>
        <v>0</v>
      </c>
      <c r="M606" s="57" t="n">
        <v>0.009469490729</v>
      </c>
      <c r="N606" s="56" t="str">
        <f aca="false">IF(OR(A606="",I606=""),"",IF(COUNTIFS($A$2:$A$4500,A606,$D$2:$D$4500,D606,$I$2:$I$4500,I606)&gt;1,"Possible duplicate",""))</f>
        <v/>
      </c>
      <c r="O606" s="56" t="n">
        <f aca="false">IF(J606="","",IF(AND(L606=0,K606=0),1,0))</f>
        <v>1</v>
      </c>
      <c r="P606" s="56" t="str">
        <f aca="false">IF(L606=1,J606+ROW()/10^7,"")</f>
        <v/>
      </c>
      <c r="Q606" s="57" t="n">
        <f aca="false">IF(O606=1,M606,"")</f>
        <v>0.009469490729</v>
      </c>
      <c r="R606" s="56" t="str">
        <f aca="false">IF(K606=1,ROW(),"")</f>
        <v/>
      </c>
      <c r="S606" s="56" t="str">
        <f aca="false">IF(D606="","",TRIM(D606))</f>
        <v>CONTAINER GATE PASS FEE- INC</v>
      </c>
    </row>
    <row r="607" customFormat="false" ht="15" hidden="false" customHeight="false" outlineLevel="0" collapsed="false">
      <c r="A607" s="50" t="s">
        <v>2002</v>
      </c>
      <c r="B607" s="55" t="n">
        <v>45963</v>
      </c>
      <c r="C607" s="50" t="n">
        <f aca="false">IF(S607="","",IFERROR(IF(INDEX('Ledger Codes'!$C$6:$C$205,MATCH(S607,'Ledger Codes'!$B$6:$B$205,0))="","",INDEX('Ledger Codes'!$C$6:$C$205,MATCH(S607,'Ledger Codes'!$B$6:$B$205,0))),""))</f>
        <v>10049</v>
      </c>
      <c r="D607" s="50" t="s">
        <v>199</v>
      </c>
      <c r="E607" s="50" t="s">
        <v>2003</v>
      </c>
      <c r="F607" s="50" t="s">
        <v>1912</v>
      </c>
      <c r="G607" s="52" t="n">
        <v>0</v>
      </c>
      <c r="H607" s="52" t="n">
        <v>8</v>
      </c>
      <c r="I607" s="52" t="n">
        <f aca="false">IF(AND(G607="",H607=""),"",N(G607)-N(H607))</f>
        <v>-8</v>
      </c>
      <c r="J607" s="52" t="n">
        <f aca="false">IF(I607="","",ABS(I607))</f>
        <v>8</v>
      </c>
      <c r="K607" s="56" t="n">
        <f aca="false">IF(S607="","",0)</f>
        <v>0</v>
      </c>
      <c r="L607" s="56" t="n">
        <f aca="false">IF(J607="","",IF(AND(J607&gt;'Revenue Testing'!$E$9,K607=0),1,0))</f>
        <v>0</v>
      </c>
      <c r="M607" s="57" t="n">
        <v>0.170052836196</v>
      </c>
      <c r="N607" s="56" t="str">
        <f aca="false">IF(OR(A607="",I607=""),"",IF(COUNTIFS($A$2:$A$4500,A607,$D$2:$D$4500,D607,$I$2:$I$4500,I607)&gt;1,"Possible duplicate",""))</f>
        <v/>
      </c>
      <c r="O607" s="56" t="n">
        <f aca="false">IF(J607="","",IF(AND(L607=0,K607=0),1,0))</f>
        <v>1</v>
      </c>
      <c r="P607" s="56" t="str">
        <f aca="false">IF(L607=1,J607+ROW()/10^7,"")</f>
        <v/>
      </c>
      <c r="Q607" s="57" t="n">
        <f aca="false">IF(O607=1,M607,"")</f>
        <v>0.170052836196</v>
      </c>
      <c r="R607" s="56" t="str">
        <f aca="false">IF(K607=1,ROW(),"")</f>
        <v/>
      </c>
      <c r="S607" s="56" t="str">
        <f aca="false">IF(D607="","",TRIM(D607))</f>
        <v>CONTAINER GATE PASS FEE- INC</v>
      </c>
    </row>
    <row r="608" customFormat="false" ht="15" hidden="false" customHeight="false" outlineLevel="0" collapsed="false">
      <c r="A608" s="50" t="s">
        <v>2004</v>
      </c>
      <c r="B608" s="55" t="n">
        <v>45963</v>
      </c>
      <c r="C608" s="50" t="n">
        <f aca="false">IF(S608="","",IFERROR(IF(INDEX('Ledger Codes'!$C$6:$C$205,MATCH(S608,'Ledger Codes'!$B$6:$B$205,0))="","",INDEX('Ledger Codes'!$C$6:$C$205,MATCH(S608,'Ledger Codes'!$B$6:$B$205,0))),""))</f>
        <v>10049</v>
      </c>
      <c r="D608" s="50" t="s">
        <v>199</v>
      </c>
      <c r="E608" s="50" t="s">
        <v>2005</v>
      </c>
      <c r="F608" s="50" t="s">
        <v>1915</v>
      </c>
      <c r="G608" s="52" t="n">
        <v>0</v>
      </c>
      <c r="H608" s="52" t="n">
        <v>8</v>
      </c>
      <c r="I608" s="52" t="n">
        <f aca="false">IF(AND(G608="",H608=""),"",N(G608)-N(H608))</f>
        <v>-8</v>
      </c>
      <c r="J608" s="52" t="n">
        <f aca="false">IF(I608="","",ABS(I608))</f>
        <v>8</v>
      </c>
      <c r="K608" s="56" t="n">
        <f aca="false">IF(S608="","",0)</f>
        <v>0</v>
      </c>
      <c r="L608" s="56" t="n">
        <f aca="false">IF(J608="","",IF(AND(J608&gt;'Revenue Testing'!$E$9,K608=0),1,0))</f>
        <v>0</v>
      </c>
      <c r="M608" s="57" t="n">
        <v>0.262956443672</v>
      </c>
      <c r="N608" s="56" t="str">
        <f aca="false">IF(OR(A608="",I608=""),"",IF(COUNTIFS($A$2:$A$4500,A608,$D$2:$D$4500,D608,$I$2:$I$4500,I608)&gt;1,"Possible duplicate",""))</f>
        <v/>
      </c>
      <c r="O608" s="56" t="n">
        <f aca="false">IF(J608="","",IF(AND(L608=0,K608=0),1,0))</f>
        <v>1</v>
      </c>
      <c r="P608" s="56" t="str">
        <f aca="false">IF(L608=1,J608+ROW()/10^7,"")</f>
        <v/>
      </c>
      <c r="Q608" s="57" t="n">
        <f aca="false">IF(O608=1,M608,"")</f>
        <v>0.262956443672</v>
      </c>
      <c r="R608" s="56" t="str">
        <f aca="false">IF(K608=1,ROW(),"")</f>
        <v/>
      </c>
      <c r="S608" s="56" t="str">
        <f aca="false">IF(D608="","",TRIM(D608))</f>
        <v>CONTAINER GATE PASS FEE- INC</v>
      </c>
    </row>
    <row r="609" customFormat="false" ht="15" hidden="false" customHeight="false" outlineLevel="0" collapsed="false">
      <c r="A609" s="50" t="s">
        <v>2006</v>
      </c>
      <c r="B609" s="55" t="n">
        <v>45963</v>
      </c>
      <c r="C609" s="50" t="n">
        <f aca="false">IF(S609="","",IFERROR(IF(INDEX('Ledger Codes'!$C$6:$C$205,MATCH(S609,'Ledger Codes'!$B$6:$B$205,0))="","",INDEX('Ledger Codes'!$C$6:$C$205,MATCH(S609,'Ledger Codes'!$B$6:$B$205,0))),""))</f>
        <v>10049</v>
      </c>
      <c r="D609" s="50" t="s">
        <v>199</v>
      </c>
      <c r="E609" s="50" t="s">
        <v>2007</v>
      </c>
      <c r="F609" s="50" t="s">
        <v>1883</v>
      </c>
      <c r="G609" s="52" t="n">
        <v>0</v>
      </c>
      <c r="H609" s="52" t="n">
        <v>8</v>
      </c>
      <c r="I609" s="52" t="n">
        <f aca="false">IF(AND(G609="",H609=""),"",N(G609)-N(H609))</f>
        <v>-8</v>
      </c>
      <c r="J609" s="52" t="n">
        <f aca="false">IF(I609="","",ABS(I609))</f>
        <v>8</v>
      </c>
      <c r="K609" s="56" t="n">
        <f aca="false">IF(S609="","",0)</f>
        <v>0</v>
      </c>
      <c r="L609" s="56" t="n">
        <f aca="false">IF(J609="","",IF(AND(J609&gt;'Revenue Testing'!$E$9,K609=0),1,0))</f>
        <v>0</v>
      </c>
      <c r="M609" s="57" t="n">
        <v>0.33917305926</v>
      </c>
      <c r="N609" s="56" t="str">
        <f aca="false">IF(OR(A609="",I609=""),"",IF(COUNTIFS($A$2:$A$4500,A609,$D$2:$D$4500,D609,$I$2:$I$4500,I609)&gt;1,"Possible duplicate",""))</f>
        <v/>
      </c>
      <c r="O609" s="56" t="n">
        <f aca="false">IF(J609="","",IF(AND(L609=0,K609=0),1,0))</f>
        <v>1</v>
      </c>
      <c r="P609" s="56" t="str">
        <f aca="false">IF(L609=1,J609+ROW()/10^7,"")</f>
        <v/>
      </c>
      <c r="Q609" s="57" t="n">
        <f aca="false">IF(O609=1,M609,"")</f>
        <v>0.33917305926</v>
      </c>
      <c r="R609" s="56" t="str">
        <f aca="false">IF(K609=1,ROW(),"")</f>
        <v/>
      </c>
      <c r="S609" s="56" t="str">
        <f aca="false">IF(D609="","",TRIM(D609))</f>
        <v>CONTAINER GATE PASS FEE- INC</v>
      </c>
    </row>
    <row r="610" customFormat="false" ht="15" hidden="false" customHeight="false" outlineLevel="0" collapsed="false">
      <c r="A610" s="50" t="s">
        <v>2008</v>
      </c>
      <c r="B610" s="55" t="n">
        <v>45963</v>
      </c>
      <c r="C610" s="50" t="n">
        <f aca="false">IF(S610="","",IFERROR(IF(INDEX('Ledger Codes'!$C$6:$C$205,MATCH(S610,'Ledger Codes'!$B$6:$B$205,0))="","",INDEX('Ledger Codes'!$C$6:$C$205,MATCH(S610,'Ledger Codes'!$B$6:$B$205,0))),""))</f>
        <v>10049</v>
      </c>
      <c r="D610" s="50" t="s">
        <v>199</v>
      </c>
      <c r="E610" s="50" t="s">
        <v>2009</v>
      </c>
      <c r="F610" s="50" t="s">
        <v>2010</v>
      </c>
      <c r="G610" s="52" t="n">
        <v>0</v>
      </c>
      <c r="H610" s="52" t="n">
        <v>896</v>
      </c>
      <c r="I610" s="52" t="n">
        <f aca="false">IF(AND(G610="",H610=""),"",N(G610)-N(H610))</f>
        <v>-896</v>
      </c>
      <c r="J610" s="52" t="n">
        <f aca="false">IF(I610="","",ABS(I610))</f>
        <v>896</v>
      </c>
      <c r="K610" s="56" t="n">
        <f aca="false">IF(S610="","",0)</f>
        <v>0</v>
      </c>
      <c r="L610" s="56" t="n">
        <f aca="false">IF(J610="","",IF(AND(J610&gt;'Revenue Testing'!$E$9,K610=0),1,0))</f>
        <v>0</v>
      </c>
      <c r="M610" s="57" t="n">
        <v>0.110304996615</v>
      </c>
      <c r="N610" s="56" t="str">
        <f aca="false">IF(OR(A610="",I610=""),"",IF(COUNTIFS($A$2:$A$4500,A610,$D$2:$D$4500,D610,$I$2:$I$4500,I610)&gt;1,"Possible duplicate",""))</f>
        <v/>
      </c>
      <c r="O610" s="56" t="n">
        <f aca="false">IF(J610="","",IF(AND(L610=0,K610=0),1,0))</f>
        <v>1</v>
      </c>
      <c r="P610" s="56" t="str">
        <f aca="false">IF(L610=1,J610+ROW()/10^7,"")</f>
        <v/>
      </c>
      <c r="Q610" s="57" t="n">
        <f aca="false">IF(O610=1,M610,"")</f>
        <v>0.110304996615</v>
      </c>
      <c r="R610" s="56" t="str">
        <f aca="false">IF(K610=1,ROW(),"")</f>
        <v/>
      </c>
      <c r="S610" s="56" t="str">
        <f aca="false">IF(D610="","",TRIM(D610))</f>
        <v>CONTAINER GATE PASS FEE- INC</v>
      </c>
    </row>
    <row r="611" customFormat="false" ht="15" hidden="false" customHeight="false" outlineLevel="0" collapsed="false">
      <c r="A611" s="50" t="s">
        <v>2011</v>
      </c>
      <c r="B611" s="55" t="n">
        <v>45963</v>
      </c>
      <c r="C611" s="50" t="n">
        <f aca="false">IF(S611="","",IFERROR(IF(INDEX('Ledger Codes'!$C$6:$C$205,MATCH(S611,'Ledger Codes'!$B$6:$B$205,0))="","",INDEX('Ledger Codes'!$C$6:$C$205,MATCH(S611,'Ledger Codes'!$B$6:$B$205,0))),""))</f>
        <v>10049</v>
      </c>
      <c r="D611" s="50" t="s">
        <v>199</v>
      </c>
      <c r="E611" s="50" t="s">
        <v>2012</v>
      </c>
      <c r="F611" s="50" t="s">
        <v>1918</v>
      </c>
      <c r="G611" s="52" t="n">
        <v>0</v>
      </c>
      <c r="H611" s="52" t="n">
        <v>8</v>
      </c>
      <c r="I611" s="52" t="n">
        <f aca="false">IF(AND(G611="",H611=""),"",N(G611)-N(H611))</f>
        <v>-8</v>
      </c>
      <c r="J611" s="52" t="n">
        <f aca="false">IF(I611="","",ABS(I611))</f>
        <v>8</v>
      </c>
      <c r="K611" s="56" t="n">
        <f aca="false">IF(S611="","",0)</f>
        <v>0</v>
      </c>
      <c r="L611" s="56" t="n">
        <f aca="false">IF(J611="","",IF(AND(J611&gt;'Revenue Testing'!$E$9,K611=0),1,0))</f>
        <v>0</v>
      </c>
      <c r="M611" s="57" t="n">
        <v>0.830475792518</v>
      </c>
      <c r="N611" s="56" t="str">
        <f aca="false">IF(OR(A611="",I611=""),"",IF(COUNTIFS($A$2:$A$4500,A611,$D$2:$D$4500,D611,$I$2:$I$4500,I611)&gt;1,"Possible duplicate",""))</f>
        <v/>
      </c>
      <c r="O611" s="56" t="n">
        <f aca="false">IF(J611="","",IF(AND(L611=0,K611=0),1,0))</f>
        <v>1</v>
      </c>
      <c r="P611" s="56" t="str">
        <f aca="false">IF(L611=1,J611+ROW()/10^7,"")</f>
        <v/>
      </c>
      <c r="Q611" s="57" t="n">
        <f aca="false">IF(O611=1,M611,"")</f>
        <v>0.830475792518</v>
      </c>
      <c r="R611" s="56" t="str">
        <f aca="false">IF(K611=1,ROW(),"")</f>
        <v/>
      </c>
      <c r="S611" s="56" t="str">
        <f aca="false">IF(D611="","",TRIM(D611))</f>
        <v>CONTAINER GATE PASS FEE- INC</v>
      </c>
    </row>
    <row r="612" customFormat="false" ht="15" hidden="false" customHeight="false" outlineLevel="0" collapsed="false">
      <c r="A612" s="50" t="s">
        <v>2013</v>
      </c>
      <c r="B612" s="55" t="n">
        <v>45963</v>
      </c>
      <c r="C612" s="50" t="n">
        <f aca="false">IF(S612="","",IFERROR(IF(INDEX('Ledger Codes'!$C$6:$C$205,MATCH(S612,'Ledger Codes'!$B$6:$B$205,0))="","",INDEX('Ledger Codes'!$C$6:$C$205,MATCH(S612,'Ledger Codes'!$B$6:$B$205,0))),""))</f>
        <v>10049</v>
      </c>
      <c r="D612" s="50" t="s">
        <v>199</v>
      </c>
      <c r="E612" s="50" t="s">
        <v>2014</v>
      </c>
      <c r="F612" s="50" t="s">
        <v>1921</v>
      </c>
      <c r="G612" s="52" t="n">
        <v>0</v>
      </c>
      <c r="H612" s="52" t="n">
        <v>8</v>
      </c>
      <c r="I612" s="52" t="n">
        <f aca="false">IF(AND(G612="",H612=""),"",N(G612)-N(H612))</f>
        <v>-8</v>
      </c>
      <c r="J612" s="52" t="n">
        <f aca="false">IF(I612="","",ABS(I612))</f>
        <v>8</v>
      </c>
      <c r="K612" s="56" t="n">
        <f aca="false">IF(S612="","",0)</f>
        <v>0</v>
      </c>
      <c r="L612" s="56" t="n">
        <f aca="false">IF(J612="","",IF(AND(J612&gt;'Revenue Testing'!$E$9,K612=0),1,0))</f>
        <v>0</v>
      </c>
      <c r="M612" s="57" t="n">
        <v>0.344233833238</v>
      </c>
      <c r="N612" s="56" t="str">
        <f aca="false">IF(OR(A612="",I612=""),"",IF(COUNTIFS($A$2:$A$4500,A612,$D$2:$D$4500,D612,$I$2:$I$4500,I612)&gt;1,"Possible duplicate",""))</f>
        <v/>
      </c>
      <c r="O612" s="56" t="n">
        <f aca="false">IF(J612="","",IF(AND(L612=0,K612=0),1,0))</f>
        <v>1</v>
      </c>
      <c r="P612" s="56" t="str">
        <f aca="false">IF(L612=1,J612+ROW()/10^7,"")</f>
        <v/>
      </c>
      <c r="Q612" s="57" t="n">
        <f aca="false">IF(O612=1,M612,"")</f>
        <v>0.344233833238</v>
      </c>
      <c r="R612" s="56" t="str">
        <f aca="false">IF(K612=1,ROW(),"")</f>
        <v/>
      </c>
      <c r="S612" s="56" t="str">
        <f aca="false">IF(D612="","",TRIM(D612))</f>
        <v>CONTAINER GATE PASS FEE- INC</v>
      </c>
    </row>
    <row r="613" customFormat="false" ht="15" hidden="false" customHeight="false" outlineLevel="0" collapsed="false">
      <c r="A613" s="50" t="s">
        <v>2015</v>
      </c>
      <c r="B613" s="55" t="n">
        <v>45963</v>
      </c>
      <c r="C613" s="50" t="n">
        <f aca="false">IF(S613="","",IFERROR(IF(INDEX('Ledger Codes'!$C$6:$C$205,MATCH(S613,'Ledger Codes'!$B$6:$B$205,0))="","",INDEX('Ledger Codes'!$C$6:$C$205,MATCH(S613,'Ledger Codes'!$B$6:$B$205,0))),""))</f>
        <v>10049</v>
      </c>
      <c r="D613" s="50" t="s">
        <v>199</v>
      </c>
      <c r="E613" s="50" t="s">
        <v>2016</v>
      </c>
      <c r="F613" s="50" t="s">
        <v>1924</v>
      </c>
      <c r="G613" s="52" t="n">
        <v>0</v>
      </c>
      <c r="H613" s="52" t="n">
        <v>8</v>
      </c>
      <c r="I613" s="52" t="n">
        <f aca="false">IF(AND(G613="",H613=""),"",N(G613)-N(H613))</f>
        <v>-8</v>
      </c>
      <c r="J613" s="52" t="n">
        <f aca="false">IF(I613="","",ABS(I613))</f>
        <v>8</v>
      </c>
      <c r="K613" s="56" t="n">
        <f aca="false">IF(S613="","",0)</f>
        <v>0</v>
      </c>
      <c r="L613" s="56" t="n">
        <f aca="false">IF(J613="","",IF(AND(J613&gt;'Revenue Testing'!$E$9,K613=0),1,0))</f>
        <v>0</v>
      </c>
      <c r="M613" s="57" t="n">
        <v>0.050165641646</v>
      </c>
      <c r="N613" s="56" t="str">
        <f aca="false">IF(OR(A613="",I613=""),"",IF(COUNTIFS($A$2:$A$4500,A613,$D$2:$D$4500,D613,$I$2:$I$4500,I613)&gt;1,"Possible duplicate",""))</f>
        <v/>
      </c>
      <c r="O613" s="56" t="n">
        <f aca="false">IF(J613="","",IF(AND(L613=0,K613=0),1,0))</f>
        <v>1</v>
      </c>
      <c r="P613" s="56" t="str">
        <f aca="false">IF(L613=1,J613+ROW()/10^7,"")</f>
        <v/>
      </c>
      <c r="Q613" s="57" t="n">
        <f aca="false">IF(O613=1,M613,"")</f>
        <v>0.050165641646</v>
      </c>
      <c r="R613" s="56" t="str">
        <f aca="false">IF(K613=1,ROW(),"")</f>
        <v/>
      </c>
      <c r="S613" s="56" t="str">
        <f aca="false">IF(D613="","",TRIM(D613))</f>
        <v>CONTAINER GATE PASS FEE- INC</v>
      </c>
    </row>
    <row r="614" customFormat="false" ht="15" hidden="false" customHeight="false" outlineLevel="0" collapsed="false">
      <c r="A614" s="50" t="s">
        <v>2017</v>
      </c>
      <c r="B614" s="55" t="n">
        <v>45963</v>
      </c>
      <c r="C614" s="50" t="n">
        <f aca="false">IF(S614="","",IFERROR(IF(INDEX('Ledger Codes'!$C$6:$C$205,MATCH(S614,'Ledger Codes'!$B$6:$B$205,0))="","",INDEX('Ledger Codes'!$C$6:$C$205,MATCH(S614,'Ledger Codes'!$B$6:$B$205,0))),""))</f>
        <v>10049</v>
      </c>
      <c r="D614" s="50" t="s">
        <v>199</v>
      </c>
      <c r="E614" s="50" t="s">
        <v>2018</v>
      </c>
      <c r="F614" s="50" t="s">
        <v>1927</v>
      </c>
      <c r="G614" s="52" t="n">
        <v>0</v>
      </c>
      <c r="H614" s="52" t="n">
        <v>8</v>
      </c>
      <c r="I614" s="52" t="n">
        <f aca="false">IF(AND(G614="",H614=""),"",N(G614)-N(H614))</f>
        <v>-8</v>
      </c>
      <c r="J614" s="52" t="n">
        <f aca="false">IF(I614="","",ABS(I614))</f>
        <v>8</v>
      </c>
      <c r="K614" s="56" t="n">
        <f aca="false">IF(S614="","",0)</f>
        <v>0</v>
      </c>
      <c r="L614" s="56" t="n">
        <f aca="false">IF(J614="","",IF(AND(J614&gt;'Revenue Testing'!$E$9,K614=0),1,0))</f>
        <v>0</v>
      </c>
      <c r="M614" s="57" t="n">
        <v>0.77541109561</v>
      </c>
      <c r="N614" s="56" t="str">
        <f aca="false">IF(OR(A614="",I614=""),"",IF(COUNTIFS($A$2:$A$4500,A614,$D$2:$D$4500,D614,$I$2:$I$4500,I614)&gt;1,"Possible duplicate",""))</f>
        <v/>
      </c>
      <c r="O614" s="56" t="n">
        <f aca="false">IF(J614="","",IF(AND(L614=0,K614=0),1,0))</f>
        <v>1</v>
      </c>
      <c r="P614" s="56" t="str">
        <f aca="false">IF(L614=1,J614+ROW()/10^7,"")</f>
        <v/>
      </c>
      <c r="Q614" s="57" t="n">
        <f aca="false">IF(O614=1,M614,"")</f>
        <v>0.77541109561</v>
      </c>
      <c r="R614" s="56" t="str">
        <f aca="false">IF(K614=1,ROW(),"")</f>
        <v/>
      </c>
      <c r="S614" s="56" t="str">
        <f aca="false">IF(D614="","",TRIM(D614))</f>
        <v>CONTAINER GATE PASS FEE- INC</v>
      </c>
    </row>
    <row r="615" customFormat="false" ht="15" hidden="false" customHeight="false" outlineLevel="0" collapsed="false">
      <c r="A615" s="50" t="s">
        <v>2019</v>
      </c>
      <c r="B615" s="55" t="n">
        <v>45963</v>
      </c>
      <c r="C615" s="50" t="n">
        <f aca="false">IF(S615="","",IFERROR(IF(INDEX('Ledger Codes'!$C$6:$C$205,MATCH(S615,'Ledger Codes'!$B$6:$B$205,0))="","",INDEX('Ledger Codes'!$C$6:$C$205,MATCH(S615,'Ledger Codes'!$B$6:$B$205,0))),""))</f>
        <v>10049</v>
      </c>
      <c r="D615" s="50" t="s">
        <v>199</v>
      </c>
      <c r="E615" s="50" t="s">
        <v>2020</v>
      </c>
      <c r="F615" s="50" t="s">
        <v>1930</v>
      </c>
      <c r="G615" s="52" t="n">
        <v>0</v>
      </c>
      <c r="H615" s="52" t="n">
        <v>8</v>
      </c>
      <c r="I615" s="52" t="n">
        <f aca="false">IF(AND(G615="",H615=""),"",N(G615)-N(H615))</f>
        <v>-8</v>
      </c>
      <c r="J615" s="52" t="n">
        <f aca="false">IF(I615="","",ABS(I615))</f>
        <v>8</v>
      </c>
      <c r="K615" s="56" t="n">
        <f aca="false">IF(S615="","",0)</f>
        <v>0</v>
      </c>
      <c r="L615" s="56" t="n">
        <f aca="false">IF(J615="","",IF(AND(J615&gt;'Revenue Testing'!$E$9,K615=0),1,0))</f>
        <v>0</v>
      </c>
      <c r="M615" s="57" t="n">
        <v>0.481757324799</v>
      </c>
      <c r="N615" s="56" t="str">
        <f aca="false">IF(OR(A615="",I615=""),"",IF(COUNTIFS($A$2:$A$4500,A615,$D$2:$D$4500,D615,$I$2:$I$4500,I615)&gt;1,"Possible duplicate",""))</f>
        <v/>
      </c>
      <c r="O615" s="56" t="n">
        <f aca="false">IF(J615="","",IF(AND(L615=0,K615=0),1,0))</f>
        <v>1</v>
      </c>
      <c r="P615" s="56" t="str">
        <f aca="false">IF(L615=1,J615+ROW()/10^7,"")</f>
        <v/>
      </c>
      <c r="Q615" s="57" t="n">
        <f aca="false">IF(O615=1,M615,"")</f>
        <v>0.481757324799</v>
      </c>
      <c r="R615" s="56" t="str">
        <f aca="false">IF(K615=1,ROW(),"")</f>
        <v/>
      </c>
      <c r="S615" s="56" t="str">
        <f aca="false">IF(D615="","",TRIM(D615))</f>
        <v>CONTAINER GATE PASS FEE- INC</v>
      </c>
    </row>
    <row r="616" customFormat="false" ht="15" hidden="false" customHeight="false" outlineLevel="0" collapsed="false">
      <c r="A616" s="50" t="s">
        <v>2021</v>
      </c>
      <c r="B616" s="55" t="n">
        <v>45963</v>
      </c>
      <c r="C616" s="50" t="n">
        <f aca="false">IF(S616="","",IFERROR(IF(INDEX('Ledger Codes'!$C$6:$C$205,MATCH(S616,'Ledger Codes'!$B$6:$B$205,0))="","",INDEX('Ledger Codes'!$C$6:$C$205,MATCH(S616,'Ledger Codes'!$B$6:$B$205,0))),""))</f>
        <v>10049</v>
      </c>
      <c r="D616" s="50" t="s">
        <v>199</v>
      </c>
      <c r="E616" s="50" t="s">
        <v>2022</v>
      </c>
      <c r="F616" s="50" t="s">
        <v>1933</v>
      </c>
      <c r="G616" s="52" t="n">
        <v>0</v>
      </c>
      <c r="H616" s="52" t="n">
        <v>8</v>
      </c>
      <c r="I616" s="52" t="n">
        <f aca="false">IF(AND(G616="",H616=""),"",N(G616)-N(H616))</f>
        <v>-8</v>
      </c>
      <c r="J616" s="52" t="n">
        <f aca="false">IF(I616="","",ABS(I616))</f>
        <v>8</v>
      </c>
      <c r="K616" s="56" t="n">
        <f aca="false">IF(S616="","",0)</f>
        <v>0</v>
      </c>
      <c r="L616" s="56" t="n">
        <f aca="false">IF(J616="","",IF(AND(J616&gt;'Revenue Testing'!$E$9,K616=0),1,0))</f>
        <v>0</v>
      </c>
      <c r="M616" s="57" t="n">
        <v>0.864223655815</v>
      </c>
      <c r="N616" s="56" t="str">
        <f aca="false">IF(OR(A616="",I616=""),"",IF(COUNTIFS($A$2:$A$4500,A616,$D$2:$D$4500,D616,$I$2:$I$4500,I616)&gt;1,"Possible duplicate",""))</f>
        <v/>
      </c>
      <c r="O616" s="56" t="n">
        <f aca="false">IF(J616="","",IF(AND(L616=0,K616=0),1,0))</f>
        <v>1</v>
      </c>
      <c r="P616" s="56" t="str">
        <f aca="false">IF(L616=1,J616+ROW()/10^7,"")</f>
        <v/>
      </c>
      <c r="Q616" s="57" t="n">
        <f aca="false">IF(O616=1,M616,"")</f>
        <v>0.864223655815</v>
      </c>
      <c r="R616" s="56" t="str">
        <f aca="false">IF(K616=1,ROW(),"")</f>
        <v/>
      </c>
      <c r="S616" s="56" t="str">
        <f aca="false">IF(D616="","",TRIM(D616))</f>
        <v>CONTAINER GATE PASS FEE- INC</v>
      </c>
    </row>
    <row r="617" customFormat="false" ht="15" hidden="false" customHeight="false" outlineLevel="0" collapsed="false">
      <c r="A617" s="50" t="s">
        <v>2023</v>
      </c>
      <c r="B617" s="55" t="n">
        <v>45963</v>
      </c>
      <c r="C617" s="50" t="n">
        <f aca="false">IF(S617="","",IFERROR(IF(INDEX('Ledger Codes'!$C$6:$C$205,MATCH(S617,'Ledger Codes'!$B$6:$B$205,0))="","",INDEX('Ledger Codes'!$C$6:$C$205,MATCH(S617,'Ledger Codes'!$B$6:$B$205,0))),""))</f>
        <v>10049</v>
      </c>
      <c r="D617" s="50" t="s">
        <v>199</v>
      </c>
      <c r="E617" s="50" t="s">
        <v>2024</v>
      </c>
      <c r="F617" s="50" t="s">
        <v>2025</v>
      </c>
      <c r="G617" s="52" t="n">
        <v>0</v>
      </c>
      <c r="H617" s="52" t="n">
        <v>120</v>
      </c>
      <c r="I617" s="52" t="n">
        <f aca="false">IF(AND(G617="",H617=""),"",N(G617)-N(H617))</f>
        <v>-120</v>
      </c>
      <c r="J617" s="52" t="n">
        <f aca="false">IF(I617="","",ABS(I617))</f>
        <v>120</v>
      </c>
      <c r="K617" s="56" t="n">
        <f aca="false">IF(S617="","",0)</f>
        <v>0</v>
      </c>
      <c r="L617" s="56" t="n">
        <f aca="false">IF(J617="","",IF(AND(J617&gt;'Revenue Testing'!$E$9,K617=0),1,0))</f>
        <v>0</v>
      </c>
      <c r="M617" s="57" t="n">
        <v>0.765793789372</v>
      </c>
      <c r="N617" s="56" t="str">
        <f aca="false">IF(OR(A617="",I617=""),"",IF(COUNTIFS($A$2:$A$4500,A617,$D$2:$D$4500,D617,$I$2:$I$4500,I617)&gt;1,"Possible duplicate",""))</f>
        <v/>
      </c>
      <c r="O617" s="56" t="n">
        <f aca="false">IF(J617="","",IF(AND(L617=0,K617=0),1,0))</f>
        <v>1</v>
      </c>
      <c r="P617" s="56" t="str">
        <f aca="false">IF(L617=1,J617+ROW()/10^7,"")</f>
        <v/>
      </c>
      <c r="Q617" s="57" t="n">
        <f aca="false">IF(O617=1,M617,"")</f>
        <v>0.765793789372</v>
      </c>
      <c r="R617" s="56" t="str">
        <f aca="false">IF(K617=1,ROW(),"")</f>
        <v/>
      </c>
      <c r="S617" s="56" t="str">
        <f aca="false">IF(D617="","",TRIM(D617))</f>
        <v>CONTAINER GATE PASS FEE- INC</v>
      </c>
    </row>
    <row r="618" customFormat="false" ht="15" hidden="false" customHeight="false" outlineLevel="0" collapsed="false">
      <c r="A618" s="50" t="s">
        <v>2026</v>
      </c>
      <c r="B618" s="55" t="n">
        <v>45963</v>
      </c>
      <c r="C618" s="50" t="n">
        <f aca="false">IF(S618="","",IFERROR(IF(INDEX('Ledger Codes'!$C$6:$C$205,MATCH(S618,'Ledger Codes'!$B$6:$B$205,0))="","",INDEX('Ledger Codes'!$C$6:$C$205,MATCH(S618,'Ledger Codes'!$B$6:$B$205,0))),""))</f>
        <v>10049</v>
      </c>
      <c r="D618" s="50" t="s">
        <v>199</v>
      </c>
      <c r="E618" s="50" t="s">
        <v>2027</v>
      </c>
      <c r="F618" s="50" t="s">
        <v>2025</v>
      </c>
      <c r="G618" s="52" t="n">
        <v>0</v>
      </c>
      <c r="H618" s="52" t="n">
        <v>8</v>
      </c>
      <c r="I618" s="52" t="n">
        <f aca="false">IF(AND(G618="",H618=""),"",N(G618)-N(H618))</f>
        <v>-8</v>
      </c>
      <c r="J618" s="52" t="n">
        <f aca="false">IF(I618="","",ABS(I618))</f>
        <v>8</v>
      </c>
      <c r="K618" s="56" t="n">
        <f aca="false">IF(S618="","",0)</f>
        <v>0</v>
      </c>
      <c r="L618" s="56" t="n">
        <f aca="false">IF(J618="","",IF(AND(J618&gt;'Revenue Testing'!$E$9,K618=0),1,0))</f>
        <v>0</v>
      </c>
      <c r="M618" s="57" t="n">
        <v>0.626419230887</v>
      </c>
      <c r="N618" s="56" t="str">
        <f aca="false">IF(OR(A618="",I618=""),"",IF(COUNTIFS($A$2:$A$4500,A618,$D$2:$D$4500,D618,$I$2:$I$4500,I618)&gt;1,"Possible duplicate",""))</f>
        <v/>
      </c>
      <c r="O618" s="56" t="n">
        <f aca="false">IF(J618="","",IF(AND(L618=0,K618=0),1,0))</f>
        <v>1</v>
      </c>
      <c r="P618" s="56" t="str">
        <f aca="false">IF(L618=1,J618+ROW()/10^7,"")</f>
        <v/>
      </c>
      <c r="Q618" s="57" t="n">
        <f aca="false">IF(O618=1,M618,"")</f>
        <v>0.626419230887</v>
      </c>
      <c r="R618" s="56" t="str">
        <f aca="false">IF(K618=1,ROW(),"")</f>
        <v/>
      </c>
      <c r="S618" s="56" t="str">
        <f aca="false">IF(D618="","",TRIM(D618))</f>
        <v>CONTAINER GATE PASS FEE- INC</v>
      </c>
    </row>
    <row r="619" customFormat="false" ht="15" hidden="false" customHeight="false" outlineLevel="0" collapsed="false">
      <c r="A619" s="50" t="s">
        <v>2028</v>
      </c>
      <c r="B619" s="55" t="n">
        <v>45963</v>
      </c>
      <c r="C619" s="50" t="n">
        <f aca="false">IF(S619="","",IFERROR(IF(INDEX('Ledger Codes'!$C$6:$C$205,MATCH(S619,'Ledger Codes'!$B$6:$B$205,0))="","",INDEX('Ledger Codes'!$C$6:$C$205,MATCH(S619,'Ledger Codes'!$B$6:$B$205,0))),""))</f>
        <v>10049</v>
      </c>
      <c r="D619" s="50" t="s">
        <v>199</v>
      </c>
      <c r="E619" s="50" t="s">
        <v>2029</v>
      </c>
      <c r="F619" s="50" t="s">
        <v>1936</v>
      </c>
      <c r="G619" s="52" t="n">
        <v>0</v>
      </c>
      <c r="H619" s="52" t="n">
        <v>8</v>
      </c>
      <c r="I619" s="52" t="n">
        <f aca="false">IF(AND(G619="",H619=""),"",N(G619)-N(H619))</f>
        <v>-8</v>
      </c>
      <c r="J619" s="52" t="n">
        <f aca="false">IF(I619="","",ABS(I619))</f>
        <v>8</v>
      </c>
      <c r="K619" s="56" t="n">
        <f aca="false">IF(S619="","",0)</f>
        <v>0</v>
      </c>
      <c r="L619" s="56" t="n">
        <f aca="false">IF(J619="","",IF(AND(J619&gt;'Revenue Testing'!$E$9,K619=0),1,0))</f>
        <v>0</v>
      </c>
      <c r="M619" s="57" t="n">
        <v>0.806555449183</v>
      </c>
      <c r="N619" s="56" t="str">
        <f aca="false">IF(OR(A619="",I619=""),"",IF(COUNTIFS($A$2:$A$4500,A619,$D$2:$D$4500,D619,$I$2:$I$4500,I619)&gt;1,"Possible duplicate",""))</f>
        <v/>
      </c>
      <c r="O619" s="56" t="n">
        <f aca="false">IF(J619="","",IF(AND(L619=0,K619=0),1,0))</f>
        <v>1</v>
      </c>
      <c r="P619" s="56" t="str">
        <f aca="false">IF(L619=1,J619+ROW()/10^7,"")</f>
        <v/>
      </c>
      <c r="Q619" s="57" t="n">
        <f aca="false">IF(O619=1,M619,"")</f>
        <v>0.806555449183</v>
      </c>
      <c r="R619" s="56" t="str">
        <f aca="false">IF(K619=1,ROW(),"")</f>
        <v/>
      </c>
      <c r="S619" s="56" t="str">
        <f aca="false">IF(D619="","",TRIM(D619))</f>
        <v>CONTAINER GATE PASS FEE- INC</v>
      </c>
    </row>
    <row r="620" customFormat="false" ht="15" hidden="false" customHeight="false" outlineLevel="0" collapsed="false">
      <c r="A620" s="50" t="s">
        <v>2030</v>
      </c>
      <c r="B620" s="55" t="n">
        <v>45963</v>
      </c>
      <c r="C620" s="50" t="n">
        <f aca="false">IF(S620="","",IFERROR(IF(INDEX('Ledger Codes'!$C$6:$C$205,MATCH(S620,'Ledger Codes'!$B$6:$B$205,0))="","",INDEX('Ledger Codes'!$C$6:$C$205,MATCH(S620,'Ledger Codes'!$B$6:$B$205,0))),""))</f>
        <v>10049</v>
      </c>
      <c r="D620" s="50" t="s">
        <v>199</v>
      </c>
      <c r="E620" s="50" t="s">
        <v>2031</v>
      </c>
      <c r="F620" s="50" t="s">
        <v>1939</v>
      </c>
      <c r="G620" s="52" t="n">
        <v>0</v>
      </c>
      <c r="H620" s="52" t="n">
        <v>32</v>
      </c>
      <c r="I620" s="52" t="n">
        <f aca="false">IF(AND(G620="",H620=""),"",N(G620)-N(H620))</f>
        <v>-32</v>
      </c>
      <c r="J620" s="52" t="n">
        <f aca="false">IF(I620="","",ABS(I620))</f>
        <v>32</v>
      </c>
      <c r="K620" s="56" t="n">
        <f aca="false">IF(S620="","",0)</f>
        <v>0</v>
      </c>
      <c r="L620" s="56" t="n">
        <f aca="false">IF(J620="","",IF(AND(J620&gt;'Revenue Testing'!$E$9,K620=0),1,0))</f>
        <v>0</v>
      </c>
      <c r="M620" s="57" t="n">
        <v>0.759654801971</v>
      </c>
      <c r="N620" s="56" t="str">
        <f aca="false">IF(OR(A620="",I620=""),"",IF(COUNTIFS($A$2:$A$4500,A620,$D$2:$D$4500,D620,$I$2:$I$4500,I620)&gt;1,"Possible duplicate",""))</f>
        <v/>
      </c>
      <c r="O620" s="56" t="n">
        <f aca="false">IF(J620="","",IF(AND(L620=0,K620=0),1,0))</f>
        <v>1</v>
      </c>
      <c r="P620" s="56" t="str">
        <f aca="false">IF(L620=1,J620+ROW()/10^7,"")</f>
        <v/>
      </c>
      <c r="Q620" s="57" t="n">
        <f aca="false">IF(O620=1,M620,"")</f>
        <v>0.759654801971</v>
      </c>
      <c r="R620" s="56" t="str">
        <f aca="false">IF(K620=1,ROW(),"")</f>
        <v/>
      </c>
      <c r="S620" s="56" t="str">
        <f aca="false">IF(D620="","",TRIM(D620))</f>
        <v>CONTAINER GATE PASS FEE- INC</v>
      </c>
    </row>
    <row r="621" customFormat="false" ht="15" hidden="false" customHeight="false" outlineLevel="0" collapsed="false">
      <c r="A621" s="50" t="s">
        <v>2032</v>
      </c>
      <c r="B621" s="55" t="n">
        <v>45963</v>
      </c>
      <c r="C621" s="50" t="n">
        <f aca="false">IF(S621="","",IFERROR(IF(INDEX('Ledger Codes'!$C$6:$C$205,MATCH(S621,'Ledger Codes'!$B$6:$B$205,0))="","",INDEX('Ledger Codes'!$C$6:$C$205,MATCH(S621,'Ledger Codes'!$B$6:$B$205,0))),""))</f>
        <v>10049</v>
      </c>
      <c r="D621" s="50" t="s">
        <v>199</v>
      </c>
      <c r="E621" s="50" t="s">
        <v>2033</v>
      </c>
      <c r="F621" s="50" t="s">
        <v>1942</v>
      </c>
      <c r="G621" s="52" t="n">
        <v>0</v>
      </c>
      <c r="H621" s="52" t="n">
        <v>8</v>
      </c>
      <c r="I621" s="52" t="n">
        <f aca="false">IF(AND(G621="",H621=""),"",N(G621)-N(H621))</f>
        <v>-8</v>
      </c>
      <c r="J621" s="52" t="n">
        <f aca="false">IF(I621="","",ABS(I621))</f>
        <v>8</v>
      </c>
      <c r="K621" s="56" t="n">
        <f aca="false">IF(S621="","",0)</f>
        <v>0</v>
      </c>
      <c r="L621" s="56" t="n">
        <f aca="false">IF(J621="","",IF(AND(J621&gt;'Revenue Testing'!$E$9,K621=0),1,0))</f>
        <v>0</v>
      </c>
      <c r="M621" s="57" t="n">
        <v>0.279346723339</v>
      </c>
      <c r="N621" s="56" t="str">
        <f aca="false">IF(OR(A621="",I621=""),"",IF(COUNTIFS($A$2:$A$4500,A621,$D$2:$D$4500,D621,$I$2:$I$4500,I621)&gt;1,"Possible duplicate",""))</f>
        <v/>
      </c>
      <c r="O621" s="56" t="n">
        <f aca="false">IF(J621="","",IF(AND(L621=0,K621=0),1,0))</f>
        <v>1</v>
      </c>
      <c r="P621" s="56" t="str">
        <f aca="false">IF(L621=1,J621+ROW()/10^7,"")</f>
        <v/>
      </c>
      <c r="Q621" s="57" t="n">
        <f aca="false">IF(O621=1,M621,"")</f>
        <v>0.279346723339</v>
      </c>
      <c r="R621" s="56" t="str">
        <f aca="false">IF(K621=1,ROW(),"")</f>
        <v/>
      </c>
      <c r="S621" s="56" t="str">
        <f aca="false">IF(D621="","",TRIM(D621))</f>
        <v>CONTAINER GATE PASS FEE- INC</v>
      </c>
    </row>
    <row r="622" customFormat="false" ht="15" hidden="false" customHeight="false" outlineLevel="0" collapsed="false">
      <c r="A622" s="50" t="s">
        <v>2034</v>
      </c>
      <c r="B622" s="55" t="n">
        <v>45963</v>
      </c>
      <c r="C622" s="50" t="n">
        <f aca="false">IF(S622="","",IFERROR(IF(INDEX('Ledger Codes'!$C$6:$C$205,MATCH(S622,'Ledger Codes'!$B$6:$B$205,0))="","",INDEX('Ledger Codes'!$C$6:$C$205,MATCH(S622,'Ledger Codes'!$B$6:$B$205,0))),""))</f>
        <v>10049</v>
      </c>
      <c r="D622" s="50" t="s">
        <v>199</v>
      </c>
      <c r="E622" s="50" t="s">
        <v>2035</v>
      </c>
      <c r="F622" s="50" t="s">
        <v>1886</v>
      </c>
      <c r="G622" s="52" t="n">
        <v>0</v>
      </c>
      <c r="H622" s="52" t="n">
        <v>24</v>
      </c>
      <c r="I622" s="52" t="n">
        <f aca="false">IF(AND(G622="",H622=""),"",N(G622)-N(H622))</f>
        <v>-24</v>
      </c>
      <c r="J622" s="52" t="n">
        <f aca="false">IF(I622="","",ABS(I622))</f>
        <v>24</v>
      </c>
      <c r="K622" s="56" t="n">
        <f aca="false">IF(S622="","",0)</f>
        <v>0</v>
      </c>
      <c r="L622" s="56" t="n">
        <f aca="false">IF(J622="","",IF(AND(J622&gt;'Revenue Testing'!$E$9,K622=0),1,0))</f>
        <v>0</v>
      </c>
      <c r="M622" s="57" t="n">
        <v>0.711985131029</v>
      </c>
      <c r="N622" s="56" t="str">
        <f aca="false">IF(OR(A622="",I622=""),"",IF(COUNTIFS($A$2:$A$4500,A622,$D$2:$D$4500,D622,$I$2:$I$4500,I622)&gt;1,"Possible duplicate",""))</f>
        <v/>
      </c>
      <c r="O622" s="56" t="n">
        <f aca="false">IF(J622="","",IF(AND(L622=0,K622=0),1,0))</f>
        <v>1</v>
      </c>
      <c r="P622" s="56" t="str">
        <f aca="false">IF(L622=1,J622+ROW()/10^7,"")</f>
        <v/>
      </c>
      <c r="Q622" s="57" t="n">
        <f aca="false">IF(O622=1,M622,"")</f>
        <v>0.711985131029</v>
      </c>
      <c r="R622" s="56" t="str">
        <f aca="false">IF(K622=1,ROW(),"")</f>
        <v/>
      </c>
      <c r="S622" s="56" t="str">
        <f aca="false">IF(D622="","",TRIM(D622))</f>
        <v>CONTAINER GATE PASS FEE- INC</v>
      </c>
    </row>
    <row r="623" customFormat="false" ht="15" hidden="false" customHeight="false" outlineLevel="0" collapsed="false">
      <c r="A623" s="50" t="s">
        <v>2036</v>
      </c>
      <c r="B623" s="55" t="n">
        <v>45963</v>
      </c>
      <c r="C623" s="50" t="n">
        <f aca="false">IF(S623="","",IFERROR(IF(INDEX('Ledger Codes'!$C$6:$C$205,MATCH(S623,'Ledger Codes'!$B$6:$B$205,0))="","",INDEX('Ledger Codes'!$C$6:$C$205,MATCH(S623,'Ledger Codes'!$B$6:$B$205,0))),""))</f>
        <v>10049</v>
      </c>
      <c r="D623" s="50" t="s">
        <v>199</v>
      </c>
      <c r="E623" s="50" t="s">
        <v>2037</v>
      </c>
      <c r="F623" s="50" t="s">
        <v>1889</v>
      </c>
      <c r="G623" s="52" t="n">
        <v>0</v>
      </c>
      <c r="H623" s="52" t="n">
        <v>8</v>
      </c>
      <c r="I623" s="52" t="n">
        <f aca="false">IF(AND(G623="",H623=""),"",N(G623)-N(H623))</f>
        <v>-8</v>
      </c>
      <c r="J623" s="52" t="n">
        <f aca="false">IF(I623="","",ABS(I623))</f>
        <v>8</v>
      </c>
      <c r="K623" s="56" t="n">
        <f aca="false">IF(S623="","",0)</f>
        <v>0</v>
      </c>
      <c r="L623" s="56" t="n">
        <f aca="false">IF(J623="","",IF(AND(J623&gt;'Revenue Testing'!$E$9,K623=0),1,0))</f>
        <v>0</v>
      </c>
      <c r="M623" s="57" t="n">
        <v>0.546945365932</v>
      </c>
      <c r="N623" s="56" t="str">
        <f aca="false">IF(OR(A623="",I623=""),"",IF(COUNTIFS($A$2:$A$4500,A623,$D$2:$D$4500,D623,$I$2:$I$4500,I623)&gt;1,"Possible duplicate",""))</f>
        <v/>
      </c>
      <c r="O623" s="56" t="n">
        <f aca="false">IF(J623="","",IF(AND(L623=0,K623=0),1,0))</f>
        <v>1</v>
      </c>
      <c r="P623" s="56" t="str">
        <f aca="false">IF(L623=1,J623+ROW()/10^7,"")</f>
        <v/>
      </c>
      <c r="Q623" s="57" t="n">
        <f aca="false">IF(O623=1,M623,"")</f>
        <v>0.546945365932</v>
      </c>
      <c r="R623" s="56" t="str">
        <f aca="false">IF(K623=1,ROW(),"")</f>
        <v/>
      </c>
      <c r="S623" s="56" t="str">
        <f aca="false">IF(D623="","",TRIM(D623))</f>
        <v>CONTAINER GATE PASS FEE- INC</v>
      </c>
    </row>
    <row r="624" customFormat="false" ht="15" hidden="false" customHeight="false" outlineLevel="0" collapsed="false">
      <c r="A624" s="50" t="s">
        <v>2038</v>
      </c>
      <c r="B624" s="55" t="n">
        <v>45963</v>
      </c>
      <c r="C624" s="50" t="n">
        <f aca="false">IF(S624="","",IFERROR(IF(INDEX('Ledger Codes'!$C$6:$C$205,MATCH(S624,'Ledger Codes'!$B$6:$B$205,0))="","",INDEX('Ledger Codes'!$C$6:$C$205,MATCH(S624,'Ledger Codes'!$B$6:$B$205,0))),""))</f>
        <v>10049</v>
      </c>
      <c r="D624" s="50" t="s">
        <v>199</v>
      </c>
      <c r="E624" s="50" t="s">
        <v>2039</v>
      </c>
      <c r="F624" s="50" t="s">
        <v>1945</v>
      </c>
      <c r="G624" s="52" t="n">
        <v>0</v>
      </c>
      <c r="H624" s="52" t="n">
        <v>24</v>
      </c>
      <c r="I624" s="52" t="n">
        <f aca="false">IF(AND(G624="",H624=""),"",N(G624)-N(H624))</f>
        <v>-24</v>
      </c>
      <c r="J624" s="52" t="n">
        <f aca="false">IF(I624="","",ABS(I624))</f>
        <v>24</v>
      </c>
      <c r="K624" s="56" t="n">
        <f aca="false">IF(S624="","",0)</f>
        <v>0</v>
      </c>
      <c r="L624" s="56" t="n">
        <f aca="false">IF(J624="","",IF(AND(J624&gt;'Revenue Testing'!$E$9,K624=0),1,0))</f>
        <v>0</v>
      </c>
      <c r="M624" s="57" t="n">
        <v>0.221294375259</v>
      </c>
      <c r="N624" s="56" t="str">
        <f aca="false">IF(OR(A624="",I624=""),"",IF(COUNTIFS($A$2:$A$4500,A624,$D$2:$D$4500,D624,$I$2:$I$4500,I624)&gt;1,"Possible duplicate",""))</f>
        <v/>
      </c>
      <c r="O624" s="56" t="n">
        <f aca="false">IF(J624="","",IF(AND(L624=0,K624=0),1,0))</f>
        <v>1</v>
      </c>
      <c r="P624" s="56" t="str">
        <f aca="false">IF(L624=1,J624+ROW()/10^7,"")</f>
        <v/>
      </c>
      <c r="Q624" s="57" t="n">
        <f aca="false">IF(O624=1,M624,"")</f>
        <v>0.221294375259</v>
      </c>
      <c r="R624" s="56" t="str">
        <f aca="false">IF(K624=1,ROW(),"")</f>
        <v/>
      </c>
      <c r="S624" s="56" t="str">
        <f aca="false">IF(D624="","",TRIM(D624))</f>
        <v>CONTAINER GATE PASS FEE- INC</v>
      </c>
    </row>
    <row r="625" customFormat="false" ht="15" hidden="false" customHeight="false" outlineLevel="0" collapsed="false">
      <c r="A625" s="50" t="s">
        <v>2040</v>
      </c>
      <c r="B625" s="55" t="n">
        <v>45963</v>
      </c>
      <c r="C625" s="50" t="n">
        <f aca="false">IF(S625="","",IFERROR(IF(INDEX('Ledger Codes'!$C$6:$C$205,MATCH(S625,'Ledger Codes'!$B$6:$B$205,0))="","",INDEX('Ledger Codes'!$C$6:$C$205,MATCH(S625,'Ledger Codes'!$B$6:$B$205,0))),""))</f>
        <v>10049</v>
      </c>
      <c r="D625" s="50" t="s">
        <v>199</v>
      </c>
      <c r="E625" s="50" t="s">
        <v>2041</v>
      </c>
      <c r="F625" s="50" t="s">
        <v>1892</v>
      </c>
      <c r="G625" s="52" t="n">
        <v>0</v>
      </c>
      <c r="H625" s="52" t="n">
        <v>8</v>
      </c>
      <c r="I625" s="52" t="n">
        <f aca="false">IF(AND(G625="",H625=""),"",N(G625)-N(H625))</f>
        <v>-8</v>
      </c>
      <c r="J625" s="52" t="n">
        <f aca="false">IF(I625="","",ABS(I625))</f>
        <v>8</v>
      </c>
      <c r="K625" s="56" t="n">
        <f aca="false">IF(S625="","",0)</f>
        <v>0</v>
      </c>
      <c r="L625" s="56" t="n">
        <f aca="false">IF(J625="","",IF(AND(J625&gt;'Revenue Testing'!$E$9,K625=0),1,0))</f>
        <v>0</v>
      </c>
      <c r="M625" s="57" t="n">
        <v>0.082431417583</v>
      </c>
      <c r="N625" s="56" t="str">
        <f aca="false">IF(OR(A625="",I625=""),"",IF(COUNTIFS($A$2:$A$4500,A625,$D$2:$D$4500,D625,$I$2:$I$4500,I625)&gt;1,"Possible duplicate",""))</f>
        <v/>
      </c>
      <c r="O625" s="56" t="n">
        <f aca="false">IF(J625="","",IF(AND(L625=0,K625=0),1,0))</f>
        <v>1</v>
      </c>
      <c r="P625" s="56" t="str">
        <f aca="false">IF(L625=1,J625+ROW()/10^7,"")</f>
        <v/>
      </c>
      <c r="Q625" s="57" t="n">
        <f aca="false">IF(O625=1,M625,"")</f>
        <v>0.082431417583</v>
      </c>
      <c r="R625" s="56" t="str">
        <f aca="false">IF(K625=1,ROW(),"")</f>
        <v/>
      </c>
      <c r="S625" s="56" t="str">
        <f aca="false">IF(D625="","",TRIM(D625))</f>
        <v>CONTAINER GATE PASS FEE- INC</v>
      </c>
    </row>
    <row r="626" customFormat="false" ht="15" hidden="false" customHeight="false" outlineLevel="0" collapsed="false">
      <c r="A626" s="50" t="s">
        <v>2042</v>
      </c>
      <c r="B626" s="55" t="n">
        <v>45963</v>
      </c>
      <c r="C626" s="50" t="n">
        <f aca="false">IF(S626="","",IFERROR(IF(INDEX('Ledger Codes'!$C$6:$C$205,MATCH(S626,'Ledger Codes'!$B$6:$B$205,0))="","",INDEX('Ledger Codes'!$C$6:$C$205,MATCH(S626,'Ledger Codes'!$B$6:$B$205,0))),""))</f>
        <v>10049</v>
      </c>
      <c r="D626" s="50" t="s">
        <v>199</v>
      </c>
      <c r="E626" s="50" t="s">
        <v>2043</v>
      </c>
      <c r="F626" s="50" t="s">
        <v>1895</v>
      </c>
      <c r="G626" s="52" t="n">
        <v>0</v>
      </c>
      <c r="H626" s="52" t="n">
        <v>8</v>
      </c>
      <c r="I626" s="52" t="n">
        <f aca="false">IF(AND(G626="",H626=""),"",N(G626)-N(H626))</f>
        <v>-8</v>
      </c>
      <c r="J626" s="52" t="n">
        <f aca="false">IF(I626="","",ABS(I626))</f>
        <v>8</v>
      </c>
      <c r="K626" s="56" t="n">
        <f aca="false">IF(S626="","",0)</f>
        <v>0</v>
      </c>
      <c r="L626" s="56" t="n">
        <f aca="false">IF(J626="","",IF(AND(J626&gt;'Revenue Testing'!$E$9,K626=0),1,0))</f>
        <v>0</v>
      </c>
      <c r="M626" s="57" t="n">
        <v>0.464562657625</v>
      </c>
      <c r="N626" s="56" t="str">
        <f aca="false">IF(OR(A626="",I626=""),"",IF(COUNTIFS($A$2:$A$4500,A626,$D$2:$D$4500,D626,$I$2:$I$4500,I626)&gt;1,"Possible duplicate",""))</f>
        <v/>
      </c>
      <c r="O626" s="56" t="n">
        <f aca="false">IF(J626="","",IF(AND(L626=0,K626=0),1,0))</f>
        <v>1</v>
      </c>
      <c r="P626" s="56" t="str">
        <f aca="false">IF(L626=1,J626+ROW()/10^7,"")</f>
        <v/>
      </c>
      <c r="Q626" s="57" t="n">
        <f aca="false">IF(O626=1,M626,"")</f>
        <v>0.464562657625</v>
      </c>
      <c r="R626" s="56" t="str">
        <f aca="false">IF(K626=1,ROW(),"")</f>
        <v/>
      </c>
      <c r="S626" s="56" t="str">
        <f aca="false">IF(D626="","",TRIM(D626))</f>
        <v>CONTAINER GATE PASS FEE- INC</v>
      </c>
    </row>
    <row r="627" customFormat="false" ht="15" hidden="false" customHeight="false" outlineLevel="0" collapsed="false">
      <c r="A627" s="50" t="s">
        <v>2044</v>
      </c>
      <c r="B627" s="55" t="n">
        <v>45964</v>
      </c>
      <c r="C627" s="50" t="n">
        <f aca="false">IF(S627="","",IFERROR(IF(INDEX('Ledger Codes'!$C$6:$C$205,MATCH(S627,'Ledger Codes'!$B$6:$B$205,0))="","",INDEX('Ledger Codes'!$C$6:$C$205,MATCH(S627,'Ledger Codes'!$B$6:$B$205,0))),""))</f>
        <v>10049</v>
      </c>
      <c r="D627" s="50" t="s">
        <v>199</v>
      </c>
      <c r="E627" s="50" t="s">
        <v>2045</v>
      </c>
      <c r="F627" s="50" t="s">
        <v>2046</v>
      </c>
      <c r="G627" s="52" t="n">
        <v>0</v>
      </c>
      <c r="H627" s="52" t="n">
        <v>128</v>
      </c>
      <c r="I627" s="52" t="n">
        <f aca="false">IF(AND(G627="",H627=""),"",N(G627)-N(H627))</f>
        <v>-128</v>
      </c>
      <c r="J627" s="52" t="n">
        <f aca="false">IF(I627="","",ABS(I627))</f>
        <v>128</v>
      </c>
      <c r="K627" s="56" t="n">
        <f aca="false">IF(S627="","",0)</f>
        <v>0</v>
      </c>
      <c r="L627" s="56" t="n">
        <f aca="false">IF(J627="","",IF(AND(J627&gt;'Revenue Testing'!$E$9,K627=0),1,0))</f>
        <v>0</v>
      </c>
      <c r="M627" s="57" t="n">
        <v>0.563770297067</v>
      </c>
      <c r="N627" s="56" t="str">
        <f aca="false">IF(OR(A627="",I627=""),"",IF(COUNTIFS($A$2:$A$4500,A627,$D$2:$D$4500,D627,$I$2:$I$4500,I627)&gt;1,"Possible duplicate",""))</f>
        <v/>
      </c>
      <c r="O627" s="56" t="n">
        <f aca="false">IF(J627="","",IF(AND(L627=0,K627=0),1,0))</f>
        <v>1</v>
      </c>
      <c r="P627" s="56" t="str">
        <f aca="false">IF(L627=1,J627+ROW()/10^7,"")</f>
        <v/>
      </c>
      <c r="Q627" s="57" t="n">
        <f aca="false">IF(O627=1,M627,"")</f>
        <v>0.563770297067</v>
      </c>
      <c r="R627" s="56" t="str">
        <f aca="false">IF(K627=1,ROW(),"")</f>
        <v/>
      </c>
      <c r="S627" s="56" t="str">
        <f aca="false">IF(D627="","",TRIM(D627))</f>
        <v>CONTAINER GATE PASS FEE- INC</v>
      </c>
    </row>
    <row r="628" customFormat="false" ht="15" hidden="false" customHeight="false" outlineLevel="0" collapsed="false">
      <c r="A628" s="50" t="s">
        <v>2047</v>
      </c>
      <c r="B628" s="55" t="n">
        <v>45965</v>
      </c>
      <c r="C628" s="50" t="n">
        <f aca="false">IF(S628="","",IFERROR(IF(INDEX('Ledger Codes'!$C$6:$C$205,MATCH(S628,'Ledger Codes'!$B$6:$B$205,0))="","",INDEX('Ledger Codes'!$C$6:$C$205,MATCH(S628,'Ledger Codes'!$B$6:$B$205,0))),""))</f>
        <v>10049</v>
      </c>
      <c r="D628" s="50" t="s">
        <v>199</v>
      </c>
      <c r="E628" s="50" t="s">
        <v>2048</v>
      </c>
      <c r="F628" s="50" t="s">
        <v>2049</v>
      </c>
      <c r="G628" s="52" t="n">
        <v>0</v>
      </c>
      <c r="H628" s="52" t="n">
        <v>120</v>
      </c>
      <c r="I628" s="52" t="n">
        <f aca="false">IF(AND(G628="",H628=""),"",N(G628)-N(H628))</f>
        <v>-120</v>
      </c>
      <c r="J628" s="52" t="n">
        <f aca="false">IF(I628="","",ABS(I628))</f>
        <v>120</v>
      </c>
      <c r="K628" s="56" t="n">
        <f aca="false">IF(S628="","",0)</f>
        <v>0</v>
      </c>
      <c r="L628" s="56" t="n">
        <f aca="false">IF(J628="","",IF(AND(J628&gt;'Revenue Testing'!$E$9,K628=0),1,0))</f>
        <v>0</v>
      </c>
      <c r="M628" s="57" t="n">
        <v>0.936442744602</v>
      </c>
      <c r="N628" s="56" t="str">
        <f aca="false">IF(OR(A628="",I628=""),"",IF(COUNTIFS($A$2:$A$4500,A628,$D$2:$D$4500,D628,$I$2:$I$4500,I628)&gt;1,"Possible duplicate",""))</f>
        <v/>
      </c>
      <c r="O628" s="56" t="n">
        <f aca="false">IF(J628="","",IF(AND(L628=0,K628=0),1,0))</f>
        <v>1</v>
      </c>
      <c r="P628" s="56" t="str">
        <f aca="false">IF(L628=1,J628+ROW()/10^7,"")</f>
        <v/>
      </c>
      <c r="Q628" s="57" t="n">
        <f aca="false">IF(O628=1,M628,"")</f>
        <v>0.936442744602</v>
      </c>
      <c r="R628" s="56" t="str">
        <f aca="false">IF(K628=1,ROW(),"")</f>
        <v/>
      </c>
      <c r="S628" s="56" t="str">
        <f aca="false">IF(D628="","",TRIM(D628))</f>
        <v>CONTAINER GATE PASS FEE- INC</v>
      </c>
    </row>
    <row r="629" customFormat="false" ht="15" hidden="false" customHeight="false" outlineLevel="0" collapsed="false">
      <c r="A629" s="50" t="s">
        <v>2050</v>
      </c>
      <c r="B629" s="55" t="n">
        <v>45966</v>
      </c>
      <c r="C629" s="50" t="n">
        <f aca="false">IF(S629="","",IFERROR(IF(INDEX('Ledger Codes'!$C$6:$C$205,MATCH(S629,'Ledger Codes'!$B$6:$B$205,0))="","",INDEX('Ledger Codes'!$C$6:$C$205,MATCH(S629,'Ledger Codes'!$B$6:$B$205,0))),""))</f>
        <v>10049</v>
      </c>
      <c r="D629" s="50" t="s">
        <v>199</v>
      </c>
      <c r="E629" s="50" t="s">
        <v>2051</v>
      </c>
      <c r="F629" s="50" t="s">
        <v>2052</v>
      </c>
      <c r="G629" s="52" t="n">
        <v>0</v>
      </c>
      <c r="H629" s="52" t="n">
        <v>120</v>
      </c>
      <c r="I629" s="52" t="n">
        <f aca="false">IF(AND(G629="",H629=""),"",N(G629)-N(H629))</f>
        <v>-120</v>
      </c>
      <c r="J629" s="52" t="n">
        <f aca="false">IF(I629="","",ABS(I629))</f>
        <v>120</v>
      </c>
      <c r="K629" s="56" t="n">
        <f aca="false">IF(S629="","",0)</f>
        <v>0</v>
      </c>
      <c r="L629" s="56" t="n">
        <f aca="false">IF(J629="","",IF(AND(J629&gt;'Revenue Testing'!$E$9,K629=0),1,0))</f>
        <v>0</v>
      </c>
      <c r="M629" s="57" t="n">
        <v>0.902138343843</v>
      </c>
      <c r="N629" s="56" t="str">
        <f aca="false">IF(OR(A629="",I629=""),"",IF(COUNTIFS($A$2:$A$4500,A629,$D$2:$D$4500,D629,$I$2:$I$4500,I629)&gt;1,"Possible duplicate",""))</f>
        <v/>
      </c>
      <c r="O629" s="56" t="n">
        <f aca="false">IF(J629="","",IF(AND(L629=0,K629=0),1,0))</f>
        <v>1</v>
      </c>
      <c r="P629" s="56" t="str">
        <f aca="false">IF(L629=1,J629+ROW()/10^7,"")</f>
        <v/>
      </c>
      <c r="Q629" s="57" t="n">
        <f aca="false">IF(O629=1,M629,"")</f>
        <v>0.902138343843</v>
      </c>
      <c r="R629" s="56" t="str">
        <f aca="false">IF(K629=1,ROW(),"")</f>
        <v/>
      </c>
      <c r="S629" s="56" t="str">
        <f aca="false">IF(D629="","",TRIM(D629))</f>
        <v>CONTAINER GATE PASS FEE- INC</v>
      </c>
    </row>
    <row r="630" customFormat="false" ht="15" hidden="false" customHeight="false" outlineLevel="0" collapsed="false">
      <c r="A630" s="50" t="s">
        <v>2053</v>
      </c>
      <c r="B630" s="55" t="n">
        <v>45967</v>
      </c>
      <c r="C630" s="50" t="n">
        <f aca="false">IF(S630="","",IFERROR(IF(INDEX('Ledger Codes'!$C$6:$C$205,MATCH(S630,'Ledger Codes'!$B$6:$B$205,0))="","",INDEX('Ledger Codes'!$C$6:$C$205,MATCH(S630,'Ledger Codes'!$B$6:$B$205,0))),""))</f>
        <v>10049</v>
      </c>
      <c r="D630" s="50" t="s">
        <v>199</v>
      </c>
      <c r="E630" s="50" t="s">
        <v>2054</v>
      </c>
      <c r="F630" s="50" t="s">
        <v>2055</v>
      </c>
      <c r="G630" s="52" t="n">
        <v>0</v>
      </c>
      <c r="H630" s="52" t="n">
        <v>256</v>
      </c>
      <c r="I630" s="52" t="n">
        <f aca="false">IF(AND(G630="",H630=""),"",N(G630)-N(H630))</f>
        <v>-256</v>
      </c>
      <c r="J630" s="52" t="n">
        <f aca="false">IF(I630="","",ABS(I630))</f>
        <v>256</v>
      </c>
      <c r="K630" s="56" t="n">
        <f aca="false">IF(S630="","",0)</f>
        <v>0</v>
      </c>
      <c r="L630" s="56" t="n">
        <f aca="false">IF(J630="","",IF(AND(J630&gt;'Revenue Testing'!$E$9,K630=0),1,0))</f>
        <v>0</v>
      </c>
      <c r="M630" s="57" t="n">
        <v>0.095137853185</v>
      </c>
      <c r="N630" s="56" t="str">
        <f aca="false">IF(OR(A630="",I630=""),"",IF(COUNTIFS($A$2:$A$4500,A630,$D$2:$D$4500,D630,$I$2:$I$4500,I630)&gt;1,"Possible duplicate",""))</f>
        <v/>
      </c>
      <c r="O630" s="56" t="n">
        <f aca="false">IF(J630="","",IF(AND(L630=0,K630=0),1,0))</f>
        <v>1</v>
      </c>
      <c r="P630" s="56" t="str">
        <f aca="false">IF(L630=1,J630+ROW()/10^7,"")</f>
        <v/>
      </c>
      <c r="Q630" s="57" t="n">
        <f aca="false">IF(O630=1,M630,"")</f>
        <v>0.095137853185</v>
      </c>
      <c r="R630" s="56" t="str">
        <f aca="false">IF(K630=1,ROW(),"")</f>
        <v/>
      </c>
      <c r="S630" s="56" t="str">
        <f aca="false">IF(D630="","",TRIM(D630))</f>
        <v>CONTAINER GATE PASS FEE- INC</v>
      </c>
    </row>
    <row r="631" customFormat="false" ht="15" hidden="false" customHeight="false" outlineLevel="0" collapsed="false">
      <c r="A631" s="50" t="s">
        <v>2056</v>
      </c>
      <c r="B631" s="55" t="n">
        <v>45968</v>
      </c>
      <c r="C631" s="50" t="n">
        <f aca="false">IF(S631="","",IFERROR(IF(INDEX('Ledger Codes'!$C$6:$C$205,MATCH(S631,'Ledger Codes'!$B$6:$B$205,0))="","",INDEX('Ledger Codes'!$C$6:$C$205,MATCH(S631,'Ledger Codes'!$B$6:$B$205,0))),""))</f>
        <v>10049</v>
      </c>
      <c r="D631" s="50" t="s">
        <v>199</v>
      </c>
      <c r="E631" s="50" t="s">
        <v>2057</v>
      </c>
      <c r="F631" s="50" t="s">
        <v>2058</v>
      </c>
      <c r="G631" s="52" t="n">
        <v>0</v>
      </c>
      <c r="H631" s="52" t="n">
        <v>256</v>
      </c>
      <c r="I631" s="52" t="n">
        <f aca="false">IF(AND(G631="",H631=""),"",N(G631)-N(H631))</f>
        <v>-256</v>
      </c>
      <c r="J631" s="52" t="n">
        <f aca="false">IF(I631="","",ABS(I631))</f>
        <v>256</v>
      </c>
      <c r="K631" s="56" t="n">
        <f aca="false">IF(S631="","",0)</f>
        <v>0</v>
      </c>
      <c r="L631" s="56" t="n">
        <f aca="false">IF(J631="","",IF(AND(J631&gt;'Revenue Testing'!$E$9,K631=0),1,0))</f>
        <v>0</v>
      </c>
      <c r="M631" s="57" t="n">
        <v>0.367227492793</v>
      </c>
      <c r="N631" s="56" t="str">
        <f aca="false">IF(OR(A631="",I631=""),"",IF(COUNTIFS($A$2:$A$4500,A631,$D$2:$D$4500,D631,$I$2:$I$4500,I631)&gt;1,"Possible duplicate",""))</f>
        <v/>
      </c>
      <c r="O631" s="56" t="n">
        <f aca="false">IF(J631="","",IF(AND(L631=0,K631=0),1,0))</f>
        <v>1</v>
      </c>
      <c r="P631" s="56" t="str">
        <f aca="false">IF(L631=1,J631+ROW()/10^7,"")</f>
        <v/>
      </c>
      <c r="Q631" s="57" t="n">
        <f aca="false">IF(O631=1,M631,"")</f>
        <v>0.367227492793</v>
      </c>
      <c r="R631" s="56" t="str">
        <f aca="false">IF(K631=1,ROW(),"")</f>
        <v/>
      </c>
      <c r="S631" s="56" t="str">
        <f aca="false">IF(D631="","",TRIM(D631))</f>
        <v>CONTAINER GATE PASS FEE- INC</v>
      </c>
    </row>
    <row r="632" customFormat="false" ht="15" hidden="false" customHeight="false" outlineLevel="0" collapsed="false">
      <c r="A632" s="50" t="s">
        <v>2059</v>
      </c>
      <c r="B632" s="55" t="n">
        <v>45968</v>
      </c>
      <c r="C632" s="50" t="n">
        <f aca="false">IF(S632="","",IFERROR(IF(INDEX('Ledger Codes'!$C$6:$C$205,MATCH(S632,'Ledger Codes'!$B$6:$B$205,0))="","",INDEX('Ledger Codes'!$C$6:$C$205,MATCH(S632,'Ledger Codes'!$B$6:$B$205,0))),""))</f>
        <v>10049</v>
      </c>
      <c r="D632" s="50" t="s">
        <v>199</v>
      </c>
      <c r="E632" s="50" t="s">
        <v>2060</v>
      </c>
      <c r="F632" s="50" t="s">
        <v>2061</v>
      </c>
      <c r="G632" s="52" t="n">
        <v>0</v>
      </c>
      <c r="H632" s="52" t="n">
        <v>128</v>
      </c>
      <c r="I632" s="52" t="n">
        <f aca="false">IF(AND(G632="",H632=""),"",N(G632)-N(H632))</f>
        <v>-128</v>
      </c>
      <c r="J632" s="52" t="n">
        <f aca="false">IF(I632="","",ABS(I632))</f>
        <v>128</v>
      </c>
      <c r="K632" s="56" t="n">
        <f aca="false">IF(S632="","",0)</f>
        <v>0</v>
      </c>
      <c r="L632" s="56" t="n">
        <f aca="false">IF(J632="","",IF(AND(J632&gt;'Revenue Testing'!$E$9,K632=0),1,0))</f>
        <v>0</v>
      </c>
      <c r="M632" s="57" t="n">
        <v>0.730927642399</v>
      </c>
      <c r="N632" s="56" t="str">
        <f aca="false">IF(OR(A632="",I632=""),"",IF(COUNTIFS($A$2:$A$4500,A632,$D$2:$D$4500,D632,$I$2:$I$4500,I632)&gt;1,"Possible duplicate",""))</f>
        <v/>
      </c>
      <c r="O632" s="56" t="n">
        <f aca="false">IF(J632="","",IF(AND(L632=0,K632=0),1,0))</f>
        <v>1</v>
      </c>
      <c r="P632" s="56" t="str">
        <f aca="false">IF(L632=1,J632+ROW()/10^7,"")</f>
        <v/>
      </c>
      <c r="Q632" s="57" t="n">
        <f aca="false">IF(O632=1,M632,"")</f>
        <v>0.730927642399</v>
      </c>
      <c r="R632" s="56" t="str">
        <f aca="false">IF(K632=1,ROW(),"")</f>
        <v/>
      </c>
      <c r="S632" s="56" t="str">
        <f aca="false">IF(D632="","",TRIM(D632))</f>
        <v>CONTAINER GATE PASS FEE- INC</v>
      </c>
    </row>
    <row r="633" customFormat="false" ht="15" hidden="false" customHeight="false" outlineLevel="0" collapsed="false">
      <c r="A633" s="50" t="s">
        <v>2062</v>
      </c>
      <c r="B633" s="55" t="n">
        <v>45969</v>
      </c>
      <c r="C633" s="50" t="n">
        <f aca="false">IF(S633="","",IFERROR(IF(INDEX('Ledger Codes'!$C$6:$C$205,MATCH(S633,'Ledger Codes'!$B$6:$B$205,0))="","",INDEX('Ledger Codes'!$C$6:$C$205,MATCH(S633,'Ledger Codes'!$B$6:$B$205,0))),""))</f>
        <v>10049</v>
      </c>
      <c r="D633" s="50" t="s">
        <v>199</v>
      </c>
      <c r="E633" s="50" t="s">
        <v>2063</v>
      </c>
      <c r="F633" s="50" t="s">
        <v>2064</v>
      </c>
      <c r="G633" s="52" t="n">
        <v>0</v>
      </c>
      <c r="H633" s="52" t="n">
        <v>128</v>
      </c>
      <c r="I633" s="52" t="n">
        <f aca="false">IF(AND(G633="",H633=""),"",N(G633)-N(H633))</f>
        <v>-128</v>
      </c>
      <c r="J633" s="52" t="n">
        <f aca="false">IF(I633="","",ABS(I633))</f>
        <v>128</v>
      </c>
      <c r="K633" s="56" t="n">
        <f aca="false">IF(S633="","",0)</f>
        <v>0</v>
      </c>
      <c r="L633" s="56" t="n">
        <f aca="false">IF(J633="","",IF(AND(J633&gt;'Revenue Testing'!$E$9,K633=0),1,0))</f>
        <v>0</v>
      </c>
      <c r="M633" s="57" t="n">
        <v>0.216567026361</v>
      </c>
      <c r="N633" s="56" t="str">
        <f aca="false">IF(OR(A633="",I633=""),"",IF(COUNTIFS($A$2:$A$4500,A633,$D$2:$D$4500,D633,$I$2:$I$4500,I633)&gt;1,"Possible duplicate",""))</f>
        <v/>
      </c>
      <c r="O633" s="56" t="n">
        <f aca="false">IF(J633="","",IF(AND(L633=0,K633=0),1,0))</f>
        <v>1</v>
      </c>
      <c r="P633" s="56" t="str">
        <f aca="false">IF(L633=1,J633+ROW()/10^7,"")</f>
        <v/>
      </c>
      <c r="Q633" s="57" t="n">
        <f aca="false">IF(O633=1,M633,"")</f>
        <v>0.216567026361</v>
      </c>
      <c r="R633" s="56" t="str">
        <f aca="false">IF(K633=1,ROW(),"")</f>
        <v/>
      </c>
      <c r="S633" s="56" t="str">
        <f aca="false">IF(D633="","",TRIM(D633))</f>
        <v>CONTAINER GATE PASS FEE- INC</v>
      </c>
    </row>
    <row r="634" customFormat="false" ht="15" hidden="false" customHeight="false" outlineLevel="0" collapsed="false">
      <c r="A634" s="50" t="s">
        <v>2065</v>
      </c>
      <c r="B634" s="55" t="n">
        <v>45969</v>
      </c>
      <c r="C634" s="50" t="n">
        <f aca="false">IF(S634="","",IFERROR(IF(INDEX('Ledger Codes'!$C$6:$C$205,MATCH(S634,'Ledger Codes'!$B$6:$B$205,0))="","",INDEX('Ledger Codes'!$C$6:$C$205,MATCH(S634,'Ledger Codes'!$B$6:$B$205,0))),""))</f>
        <v>10049</v>
      </c>
      <c r="D634" s="50" t="s">
        <v>199</v>
      </c>
      <c r="E634" s="50" t="s">
        <v>2066</v>
      </c>
      <c r="F634" s="50" t="s">
        <v>575</v>
      </c>
      <c r="G634" s="52" t="n">
        <v>0</v>
      </c>
      <c r="H634" s="52" t="n">
        <v>128</v>
      </c>
      <c r="I634" s="52" t="n">
        <f aca="false">IF(AND(G634="",H634=""),"",N(G634)-N(H634))</f>
        <v>-128</v>
      </c>
      <c r="J634" s="52" t="n">
        <f aca="false">IF(I634="","",ABS(I634))</f>
        <v>128</v>
      </c>
      <c r="K634" s="56" t="n">
        <f aca="false">IF(S634="","",0)</f>
        <v>0</v>
      </c>
      <c r="L634" s="56" t="n">
        <f aca="false">IF(J634="","",IF(AND(J634&gt;'Revenue Testing'!$E$9,K634=0),1,0))</f>
        <v>0</v>
      </c>
      <c r="M634" s="57" t="n">
        <v>0.524104276612</v>
      </c>
      <c r="N634" s="56" t="str">
        <f aca="false">IF(OR(A634="",I634=""),"",IF(COUNTIFS($A$2:$A$4500,A634,$D$2:$D$4500,D634,$I$2:$I$4500,I634)&gt;1,"Possible duplicate",""))</f>
        <v/>
      </c>
      <c r="O634" s="56" t="n">
        <f aca="false">IF(J634="","",IF(AND(L634=0,K634=0),1,0))</f>
        <v>1</v>
      </c>
      <c r="P634" s="56" t="str">
        <f aca="false">IF(L634=1,J634+ROW()/10^7,"")</f>
        <v/>
      </c>
      <c r="Q634" s="57" t="n">
        <f aca="false">IF(O634=1,M634,"")</f>
        <v>0.524104276612</v>
      </c>
      <c r="R634" s="56" t="str">
        <f aca="false">IF(K634=1,ROW(),"")</f>
        <v/>
      </c>
      <c r="S634" s="56" t="str">
        <f aca="false">IF(D634="","",TRIM(D634))</f>
        <v>CONTAINER GATE PASS FEE- INC</v>
      </c>
    </row>
    <row r="635" customFormat="false" ht="15" hidden="false" customHeight="false" outlineLevel="0" collapsed="false">
      <c r="A635" s="50" t="s">
        <v>2067</v>
      </c>
      <c r="B635" s="55" t="n">
        <v>45970</v>
      </c>
      <c r="C635" s="50" t="n">
        <f aca="false">IF(S635="","",IFERROR(IF(INDEX('Ledger Codes'!$C$6:$C$205,MATCH(S635,'Ledger Codes'!$B$6:$B$205,0))="","",INDEX('Ledger Codes'!$C$6:$C$205,MATCH(S635,'Ledger Codes'!$B$6:$B$205,0))),""))</f>
        <v>10049</v>
      </c>
      <c r="D635" s="50" t="s">
        <v>199</v>
      </c>
      <c r="E635" s="50" t="s">
        <v>2068</v>
      </c>
      <c r="F635" s="50" t="s">
        <v>2069</v>
      </c>
      <c r="G635" s="52" t="n">
        <v>0</v>
      </c>
      <c r="H635" s="52" t="n">
        <v>128</v>
      </c>
      <c r="I635" s="52" t="n">
        <f aca="false">IF(AND(G635="",H635=""),"",N(G635)-N(H635))</f>
        <v>-128</v>
      </c>
      <c r="J635" s="52" t="n">
        <f aca="false">IF(I635="","",ABS(I635))</f>
        <v>128</v>
      </c>
      <c r="K635" s="56" t="n">
        <f aca="false">IF(S635="","",0)</f>
        <v>0</v>
      </c>
      <c r="L635" s="56" t="n">
        <f aca="false">IF(J635="","",IF(AND(J635&gt;'Revenue Testing'!$E$9,K635=0),1,0))</f>
        <v>0</v>
      </c>
      <c r="M635" s="57" t="n">
        <v>0.208094261528</v>
      </c>
      <c r="N635" s="56" t="str">
        <f aca="false">IF(OR(A635="",I635=""),"",IF(COUNTIFS($A$2:$A$4500,A635,$D$2:$D$4500,D635,$I$2:$I$4500,I635)&gt;1,"Possible duplicate",""))</f>
        <v/>
      </c>
      <c r="O635" s="56" t="n">
        <f aca="false">IF(J635="","",IF(AND(L635=0,K635=0),1,0))</f>
        <v>1</v>
      </c>
      <c r="P635" s="56" t="str">
        <f aca="false">IF(L635=1,J635+ROW()/10^7,"")</f>
        <v/>
      </c>
      <c r="Q635" s="57" t="n">
        <f aca="false">IF(O635=1,M635,"")</f>
        <v>0.208094261528</v>
      </c>
      <c r="R635" s="56" t="str">
        <f aca="false">IF(K635=1,ROW(),"")</f>
        <v/>
      </c>
      <c r="S635" s="56" t="str">
        <f aca="false">IF(D635="","",TRIM(D635))</f>
        <v>CONTAINER GATE PASS FEE- INC</v>
      </c>
    </row>
    <row r="636" customFormat="false" ht="15" hidden="false" customHeight="false" outlineLevel="0" collapsed="false">
      <c r="A636" s="50" t="s">
        <v>2070</v>
      </c>
      <c r="B636" s="55" t="n">
        <v>45970</v>
      </c>
      <c r="C636" s="50" t="n">
        <f aca="false">IF(S636="","",IFERROR(IF(INDEX('Ledger Codes'!$C$6:$C$205,MATCH(S636,'Ledger Codes'!$B$6:$B$205,0))="","",INDEX('Ledger Codes'!$C$6:$C$205,MATCH(S636,'Ledger Codes'!$B$6:$B$205,0))),""))</f>
        <v>10049</v>
      </c>
      <c r="D636" s="50" t="s">
        <v>199</v>
      </c>
      <c r="E636" s="50" t="s">
        <v>2071</v>
      </c>
      <c r="F636" s="50" t="s">
        <v>2072</v>
      </c>
      <c r="G636" s="52" t="n">
        <v>0</v>
      </c>
      <c r="H636" s="52" t="n">
        <v>128</v>
      </c>
      <c r="I636" s="52" t="n">
        <f aca="false">IF(AND(G636="",H636=""),"",N(G636)-N(H636))</f>
        <v>-128</v>
      </c>
      <c r="J636" s="52" t="n">
        <f aca="false">IF(I636="","",ABS(I636))</f>
        <v>128</v>
      </c>
      <c r="K636" s="56" t="n">
        <f aca="false">IF(S636="","",0)</f>
        <v>0</v>
      </c>
      <c r="L636" s="56" t="n">
        <f aca="false">IF(J636="","",IF(AND(J636&gt;'Revenue Testing'!$E$9,K636=0),1,0))</f>
        <v>0</v>
      </c>
      <c r="M636" s="57" t="n">
        <v>0.838573352257</v>
      </c>
      <c r="N636" s="56" t="str">
        <f aca="false">IF(OR(A636="",I636=""),"",IF(COUNTIFS($A$2:$A$4500,A636,$D$2:$D$4500,D636,$I$2:$I$4500,I636)&gt;1,"Possible duplicate",""))</f>
        <v/>
      </c>
      <c r="O636" s="56" t="n">
        <f aca="false">IF(J636="","",IF(AND(L636=0,K636=0),1,0))</f>
        <v>1</v>
      </c>
      <c r="P636" s="56" t="str">
        <f aca="false">IF(L636=1,J636+ROW()/10^7,"")</f>
        <v/>
      </c>
      <c r="Q636" s="57" t="n">
        <f aca="false">IF(O636=1,M636,"")</f>
        <v>0.838573352257</v>
      </c>
      <c r="R636" s="56" t="str">
        <f aca="false">IF(K636=1,ROW(),"")</f>
        <v/>
      </c>
      <c r="S636" s="56" t="str">
        <f aca="false">IF(D636="","",TRIM(D636))</f>
        <v>CONTAINER GATE PASS FEE- INC</v>
      </c>
    </row>
    <row r="637" customFormat="false" ht="15" hidden="false" customHeight="false" outlineLevel="0" collapsed="false">
      <c r="A637" s="50" t="s">
        <v>2073</v>
      </c>
      <c r="B637" s="55" t="n">
        <v>45970</v>
      </c>
      <c r="C637" s="50" t="n">
        <f aca="false">IF(S637="","",IFERROR(IF(INDEX('Ledger Codes'!$C$6:$C$205,MATCH(S637,'Ledger Codes'!$B$6:$B$205,0))="","",INDEX('Ledger Codes'!$C$6:$C$205,MATCH(S637,'Ledger Codes'!$B$6:$B$205,0))),""))</f>
        <v>10049</v>
      </c>
      <c r="D637" s="50" t="s">
        <v>199</v>
      </c>
      <c r="E637" s="50" t="s">
        <v>2074</v>
      </c>
      <c r="F637" s="50" t="s">
        <v>2075</v>
      </c>
      <c r="G637" s="52" t="n">
        <v>0</v>
      </c>
      <c r="H637" s="52" t="n">
        <v>128</v>
      </c>
      <c r="I637" s="52" t="n">
        <f aca="false">IF(AND(G637="",H637=""),"",N(G637)-N(H637))</f>
        <v>-128</v>
      </c>
      <c r="J637" s="52" t="n">
        <f aca="false">IF(I637="","",ABS(I637))</f>
        <v>128</v>
      </c>
      <c r="K637" s="56" t="n">
        <f aca="false">IF(S637="","",0)</f>
        <v>0</v>
      </c>
      <c r="L637" s="56" t="n">
        <f aca="false">IF(J637="","",IF(AND(J637&gt;'Revenue Testing'!$E$9,K637=0),1,0))</f>
        <v>0</v>
      </c>
      <c r="M637" s="57" t="n">
        <v>0.791423953558</v>
      </c>
      <c r="N637" s="56" t="str">
        <f aca="false">IF(OR(A637="",I637=""),"",IF(COUNTIFS($A$2:$A$4500,A637,$D$2:$D$4500,D637,$I$2:$I$4500,I637)&gt;1,"Possible duplicate",""))</f>
        <v/>
      </c>
      <c r="O637" s="56" t="n">
        <f aca="false">IF(J637="","",IF(AND(L637=0,K637=0),1,0))</f>
        <v>1</v>
      </c>
      <c r="P637" s="56" t="str">
        <f aca="false">IF(L637=1,J637+ROW()/10^7,"")</f>
        <v/>
      </c>
      <c r="Q637" s="57" t="n">
        <f aca="false">IF(O637=1,M637,"")</f>
        <v>0.791423953558</v>
      </c>
      <c r="R637" s="56" t="str">
        <f aca="false">IF(K637=1,ROW(),"")</f>
        <v/>
      </c>
      <c r="S637" s="56" t="str">
        <f aca="false">IF(D637="","",TRIM(D637))</f>
        <v>CONTAINER GATE PASS FEE- INC</v>
      </c>
    </row>
    <row r="638" customFormat="false" ht="15" hidden="false" customHeight="false" outlineLevel="0" collapsed="false">
      <c r="A638" s="50" t="s">
        <v>2076</v>
      </c>
      <c r="B638" s="55" t="n">
        <v>45970</v>
      </c>
      <c r="C638" s="50" t="n">
        <f aca="false">IF(S638="","",IFERROR(IF(INDEX('Ledger Codes'!$C$6:$C$205,MATCH(S638,'Ledger Codes'!$B$6:$B$205,0))="","",INDEX('Ledger Codes'!$C$6:$C$205,MATCH(S638,'Ledger Codes'!$B$6:$B$205,0))),""))</f>
        <v>10049</v>
      </c>
      <c r="D638" s="50" t="s">
        <v>199</v>
      </c>
      <c r="E638" s="50" t="s">
        <v>2077</v>
      </c>
      <c r="F638" s="50" t="s">
        <v>2078</v>
      </c>
      <c r="G638" s="52" t="n">
        <v>0</v>
      </c>
      <c r="H638" s="52" t="n">
        <v>768</v>
      </c>
      <c r="I638" s="52" t="n">
        <f aca="false">IF(AND(G638="",H638=""),"",N(G638)-N(H638))</f>
        <v>-768</v>
      </c>
      <c r="J638" s="52" t="n">
        <f aca="false">IF(I638="","",ABS(I638))</f>
        <v>768</v>
      </c>
      <c r="K638" s="56" t="n">
        <f aca="false">IF(S638="","",0)</f>
        <v>0</v>
      </c>
      <c r="L638" s="56" t="n">
        <f aca="false">IF(J638="","",IF(AND(J638&gt;'Revenue Testing'!$E$9,K638=0),1,0))</f>
        <v>0</v>
      </c>
      <c r="M638" s="57" t="n">
        <v>0.593786267981</v>
      </c>
      <c r="N638" s="56" t="str">
        <f aca="false">IF(OR(A638="",I638=""),"",IF(COUNTIFS($A$2:$A$4500,A638,$D$2:$D$4500,D638,$I$2:$I$4500,I638)&gt;1,"Possible duplicate",""))</f>
        <v/>
      </c>
      <c r="O638" s="56" t="n">
        <f aca="false">IF(J638="","",IF(AND(L638=0,K638=0),1,0))</f>
        <v>1</v>
      </c>
      <c r="P638" s="56" t="str">
        <f aca="false">IF(L638=1,J638+ROW()/10^7,"")</f>
        <v/>
      </c>
      <c r="Q638" s="57" t="n">
        <f aca="false">IF(O638=1,M638,"")</f>
        <v>0.593786267981</v>
      </c>
      <c r="R638" s="56" t="str">
        <f aca="false">IF(K638=1,ROW(),"")</f>
        <v/>
      </c>
      <c r="S638" s="56" t="str">
        <f aca="false">IF(D638="","",TRIM(D638))</f>
        <v>CONTAINER GATE PASS FEE- INC</v>
      </c>
    </row>
    <row r="639" customFormat="false" ht="15" hidden="false" customHeight="false" outlineLevel="0" collapsed="false">
      <c r="A639" s="50" t="s">
        <v>2079</v>
      </c>
      <c r="B639" s="55" t="n">
        <v>45971</v>
      </c>
      <c r="C639" s="50" t="n">
        <f aca="false">IF(S639="","",IFERROR(IF(INDEX('Ledger Codes'!$C$6:$C$205,MATCH(S639,'Ledger Codes'!$B$6:$B$205,0))="","",INDEX('Ledger Codes'!$C$6:$C$205,MATCH(S639,'Ledger Codes'!$B$6:$B$205,0))),""))</f>
        <v>10049</v>
      </c>
      <c r="D639" s="50" t="s">
        <v>199</v>
      </c>
      <c r="E639" s="50" t="s">
        <v>2080</v>
      </c>
      <c r="F639" s="50" t="s">
        <v>2081</v>
      </c>
      <c r="G639" s="52" t="n">
        <v>0</v>
      </c>
      <c r="H639" s="52" t="n">
        <v>256</v>
      </c>
      <c r="I639" s="52" t="n">
        <f aca="false">IF(AND(G639="",H639=""),"",N(G639)-N(H639))</f>
        <v>-256</v>
      </c>
      <c r="J639" s="52" t="n">
        <f aca="false">IF(I639="","",ABS(I639))</f>
        <v>256</v>
      </c>
      <c r="K639" s="56" t="n">
        <f aca="false">IF(S639="","",0)</f>
        <v>0</v>
      </c>
      <c r="L639" s="56" t="n">
        <f aca="false">IF(J639="","",IF(AND(J639&gt;'Revenue Testing'!$E$9,K639=0),1,0))</f>
        <v>0</v>
      </c>
      <c r="M639" s="57" t="n">
        <v>0.801470287685</v>
      </c>
      <c r="N639" s="56" t="str">
        <f aca="false">IF(OR(A639="",I639=""),"",IF(COUNTIFS($A$2:$A$4500,A639,$D$2:$D$4500,D639,$I$2:$I$4500,I639)&gt;1,"Possible duplicate",""))</f>
        <v/>
      </c>
      <c r="O639" s="56" t="n">
        <f aca="false">IF(J639="","",IF(AND(L639=0,K639=0),1,0))</f>
        <v>1</v>
      </c>
      <c r="P639" s="56" t="str">
        <f aca="false">IF(L639=1,J639+ROW()/10^7,"")</f>
        <v/>
      </c>
      <c r="Q639" s="57" t="n">
        <f aca="false">IF(O639=1,M639,"")</f>
        <v>0.801470287685</v>
      </c>
      <c r="R639" s="56" t="str">
        <f aca="false">IF(K639=1,ROW(),"")</f>
        <v/>
      </c>
      <c r="S639" s="56" t="str">
        <f aca="false">IF(D639="","",TRIM(D639))</f>
        <v>CONTAINER GATE PASS FEE- INC</v>
      </c>
    </row>
    <row r="640" customFormat="false" ht="15" hidden="false" customHeight="false" outlineLevel="0" collapsed="false">
      <c r="A640" s="50" t="s">
        <v>2082</v>
      </c>
      <c r="B640" s="55" t="n">
        <v>45971</v>
      </c>
      <c r="C640" s="50" t="n">
        <f aca="false">IF(S640="","",IFERROR(IF(INDEX('Ledger Codes'!$C$6:$C$205,MATCH(S640,'Ledger Codes'!$B$6:$B$205,0))="","",INDEX('Ledger Codes'!$C$6:$C$205,MATCH(S640,'Ledger Codes'!$B$6:$B$205,0))),""))</f>
        <v>10049</v>
      </c>
      <c r="D640" s="50" t="s">
        <v>199</v>
      </c>
      <c r="E640" s="50" t="s">
        <v>2083</v>
      </c>
      <c r="F640" s="50" t="s">
        <v>2084</v>
      </c>
      <c r="G640" s="52" t="n">
        <v>0</v>
      </c>
      <c r="H640" s="52" t="n">
        <v>128</v>
      </c>
      <c r="I640" s="52" t="n">
        <f aca="false">IF(AND(G640="",H640=""),"",N(G640)-N(H640))</f>
        <v>-128</v>
      </c>
      <c r="J640" s="52" t="n">
        <f aca="false">IF(I640="","",ABS(I640))</f>
        <v>128</v>
      </c>
      <c r="K640" s="56" t="n">
        <f aca="false">IF(S640="","",0)</f>
        <v>0</v>
      </c>
      <c r="L640" s="56" t="n">
        <f aca="false">IF(J640="","",IF(AND(J640&gt;'Revenue Testing'!$E$9,K640=0),1,0))</f>
        <v>0</v>
      </c>
      <c r="M640" s="57" t="n">
        <v>0.790145050584</v>
      </c>
      <c r="N640" s="56" t="str">
        <f aca="false">IF(OR(A640="",I640=""),"",IF(COUNTIFS($A$2:$A$4500,A640,$D$2:$D$4500,D640,$I$2:$I$4500,I640)&gt;1,"Possible duplicate",""))</f>
        <v/>
      </c>
      <c r="O640" s="56" t="n">
        <f aca="false">IF(J640="","",IF(AND(L640=0,K640=0),1,0))</f>
        <v>1</v>
      </c>
      <c r="P640" s="56" t="str">
        <f aca="false">IF(L640=1,J640+ROW()/10^7,"")</f>
        <v/>
      </c>
      <c r="Q640" s="57" t="n">
        <f aca="false">IF(O640=1,M640,"")</f>
        <v>0.790145050584</v>
      </c>
      <c r="R640" s="56" t="str">
        <f aca="false">IF(K640=1,ROW(),"")</f>
        <v/>
      </c>
      <c r="S640" s="56" t="str">
        <f aca="false">IF(D640="","",TRIM(D640))</f>
        <v>CONTAINER GATE PASS FEE- INC</v>
      </c>
    </row>
    <row r="641" customFormat="false" ht="15" hidden="false" customHeight="false" outlineLevel="0" collapsed="false">
      <c r="A641" s="50" t="s">
        <v>2085</v>
      </c>
      <c r="B641" s="55" t="n">
        <v>45972</v>
      </c>
      <c r="C641" s="50" t="n">
        <f aca="false">IF(S641="","",IFERROR(IF(INDEX('Ledger Codes'!$C$6:$C$205,MATCH(S641,'Ledger Codes'!$B$6:$B$205,0))="","",INDEX('Ledger Codes'!$C$6:$C$205,MATCH(S641,'Ledger Codes'!$B$6:$B$205,0))),""))</f>
        <v>10049</v>
      </c>
      <c r="D641" s="50" t="s">
        <v>199</v>
      </c>
      <c r="E641" s="50" t="s">
        <v>2086</v>
      </c>
      <c r="F641" s="50" t="s">
        <v>2087</v>
      </c>
      <c r="G641" s="52" t="n">
        <v>0</v>
      </c>
      <c r="H641" s="52" t="n">
        <v>120</v>
      </c>
      <c r="I641" s="52" t="n">
        <f aca="false">IF(AND(G641="",H641=""),"",N(G641)-N(H641))</f>
        <v>-120</v>
      </c>
      <c r="J641" s="52" t="n">
        <f aca="false">IF(I641="","",ABS(I641))</f>
        <v>120</v>
      </c>
      <c r="K641" s="56" t="n">
        <f aca="false">IF(S641="","",0)</f>
        <v>0</v>
      </c>
      <c r="L641" s="56" t="n">
        <f aca="false">IF(J641="","",IF(AND(J641&gt;'Revenue Testing'!$E$9,K641=0),1,0))</f>
        <v>0</v>
      </c>
      <c r="M641" s="57" t="n">
        <v>0.415613210691</v>
      </c>
      <c r="N641" s="56" t="str">
        <f aca="false">IF(OR(A641="",I641=""),"",IF(COUNTIFS($A$2:$A$4500,A641,$D$2:$D$4500,D641,$I$2:$I$4500,I641)&gt;1,"Possible duplicate",""))</f>
        <v/>
      </c>
      <c r="O641" s="56" t="n">
        <f aca="false">IF(J641="","",IF(AND(L641=0,K641=0),1,0))</f>
        <v>1</v>
      </c>
      <c r="P641" s="56" t="str">
        <f aca="false">IF(L641=1,J641+ROW()/10^7,"")</f>
        <v/>
      </c>
      <c r="Q641" s="57" t="n">
        <f aca="false">IF(O641=1,M641,"")</f>
        <v>0.415613210691</v>
      </c>
      <c r="R641" s="56" t="str">
        <f aca="false">IF(K641=1,ROW(),"")</f>
        <v/>
      </c>
      <c r="S641" s="56" t="str">
        <f aca="false">IF(D641="","",TRIM(D641))</f>
        <v>CONTAINER GATE PASS FEE- INC</v>
      </c>
    </row>
    <row r="642" customFormat="false" ht="15" hidden="false" customHeight="false" outlineLevel="0" collapsed="false">
      <c r="A642" s="50" t="s">
        <v>2088</v>
      </c>
      <c r="B642" s="55" t="n">
        <v>45973</v>
      </c>
      <c r="C642" s="50" t="n">
        <f aca="false">IF(S642="","",IFERROR(IF(INDEX('Ledger Codes'!$C$6:$C$205,MATCH(S642,'Ledger Codes'!$B$6:$B$205,0))="","",INDEX('Ledger Codes'!$C$6:$C$205,MATCH(S642,'Ledger Codes'!$B$6:$B$205,0))),""))</f>
        <v>10049</v>
      </c>
      <c r="D642" s="50" t="s">
        <v>199</v>
      </c>
      <c r="E642" s="50" t="s">
        <v>2089</v>
      </c>
      <c r="F642" s="50" t="s">
        <v>2090</v>
      </c>
      <c r="G642" s="52" t="n">
        <v>0</v>
      </c>
      <c r="H642" s="52" t="n">
        <v>128</v>
      </c>
      <c r="I642" s="52" t="n">
        <f aca="false">IF(AND(G642="",H642=""),"",N(G642)-N(H642))</f>
        <v>-128</v>
      </c>
      <c r="J642" s="52" t="n">
        <f aca="false">IF(I642="","",ABS(I642))</f>
        <v>128</v>
      </c>
      <c r="K642" s="56" t="n">
        <f aca="false">IF(S642="","",0)</f>
        <v>0</v>
      </c>
      <c r="L642" s="56" t="n">
        <f aca="false">IF(J642="","",IF(AND(J642&gt;'Revenue Testing'!$E$9,K642=0),1,0))</f>
        <v>0</v>
      </c>
      <c r="M642" s="57" t="n">
        <v>0.612855625758</v>
      </c>
      <c r="N642" s="56" t="str">
        <f aca="false">IF(OR(A642="",I642=""),"",IF(COUNTIFS($A$2:$A$4500,A642,$D$2:$D$4500,D642,$I$2:$I$4500,I642)&gt;1,"Possible duplicate",""))</f>
        <v/>
      </c>
      <c r="O642" s="56" t="n">
        <f aca="false">IF(J642="","",IF(AND(L642=0,K642=0),1,0))</f>
        <v>1</v>
      </c>
      <c r="P642" s="56" t="str">
        <f aca="false">IF(L642=1,J642+ROW()/10^7,"")</f>
        <v/>
      </c>
      <c r="Q642" s="57" t="n">
        <f aca="false">IF(O642=1,M642,"")</f>
        <v>0.612855625758</v>
      </c>
      <c r="R642" s="56" t="str">
        <f aca="false">IF(K642=1,ROW(),"")</f>
        <v/>
      </c>
      <c r="S642" s="56" t="str">
        <f aca="false">IF(D642="","",TRIM(D642))</f>
        <v>CONTAINER GATE PASS FEE- INC</v>
      </c>
    </row>
    <row r="643" customFormat="false" ht="15" hidden="false" customHeight="false" outlineLevel="0" collapsed="false">
      <c r="A643" s="50" t="s">
        <v>2091</v>
      </c>
      <c r="B643" s="55" t="n">
        <v>45973</v>
      </c>
      <c r="C643" s="50" t="n">
        <f aca="false">IF(S643="","",IFERROR(IF(INDEX('Ledger Codes'!$C$6:$C$205,MATCH(S643,'Ledger Codes'!$B$6:$B$205,0))="","",INDEX('Ledger Codes'!$C$6:$C$205,MATCH(S643,'Ledger Codes'!$B$6:$B$205,0))),""))</f>
        <v>10049</v>
      </c>
      <c r="D643" s="50" t="s">
        <v>199</v>
      </c>
      <c r="E643" s="50" t="s">
        <v>2092</v>
      </c>
      <c r="F643" s="50" t="s">
        <v>2093</v>
      </c>
      <c r="G643" s="52" t="n">
        <v>0</v>
      </c>
      <c r="H643" s="52" t="n">
        <v>128</v>
      </c>
      <c r="I643" s="52" t="n">
        <f aca="false">IF(AND(G643="",H643=""),"",N(G643)-N(H643))</f>
        <v>-128</v>
      </c>
      <c r="J643" s="52" t="n">
        <f aca="false">IF(I643="","",ABS(I643))</f>
        <v>128</v>
      </c>
      <c r="K643" s="56" t="n">
        <f aca="false">IF(S643="","",0)</f>
        <v>0</v>
      </c>
      <c r="L643" s="56" t="n">
        <f aca="false">IF(J643="","",IF(AND(J643&gt;'Revenue Testing'!$E$9,K643=0),1,0))</f>
        <v>0</v>
      </c>
      <c r="M643" s="57" t="n">
        <v>0.280315476781</v>
      </c>
      <c r="N643" s="56" t="str">
        <f aca="false">IF(OR(A643="",I643=""),"",IF(COUNTIFS($A$2:$A$4500,A643,$D$2:$D$4500,D643,$I$2:$I$4500,I643)&gt;1,"Possible duplicate",""))</f>
        <v/>
      </c>
      <c r="O643" s="56" t="n">
        <f aca="false">IF(J643="","",IF(AND(L643=0,K643=0),1,0))</f>
        <v>1</v>
      </c>
      <c r="P643" s="56" t="str">
        <f aca="false">IF(L643=1,J643+ROW()/10^7,"")</f>
        <v/>
      </c>
      <c r="Q643" s="57" t="n">
        <f aca="false">IF(O643=1,M643,"")</f>
        <v>0.280315476781</v>
      </c>
      <c r="R643" s="56" t="str">
        <f aca="false">IF(K643=1,ROW(),"")</f>
        <v/>
      </c>
      <c r="S643" s="56" t="str">
        <f aca="false">IF(D643="","",TRIM(D643))</f>
        <v>CONTAINER GATE PASS FEE- INC</v>
      </c>
    </row>
    <row r="644" customFormat="false" ht="15" hidden="false" customHeight="false" outlineLevel="0" collapsed="false">
      <c r="A644" s="50" t="s">
        <v>2094</v>
      </c>
      <c r="B644" s="55" t="n">
        <v>45980</v>
      </c>
      <c r="C644" s="50" t="n">
        <f aca="false">IF(S644="","",IFERROR(IF(INDEX('Ledger Codes'!$C$6:$C$205,MATCH(S644,'Ledger Codes'!$B$6:$B$205,0))="","",INDEX('Ledger Codes'!$C$6:$C$205,MATCH(S644,'Ledger Codes'!$B$6:$B$205,0))),""))</f>
        <v>10049</v>
      </c>
      <c r="D644" s="50" t="s">
        <v>199</v>
      </c>
      <c r="E644" s="50" t="s">
        <v>2095</v>
      </c>
      <c r="F644" s="50" t="s">
        <v>578</v>
      </c>
      <c r="G644" s="52" t="n">
        <v>0</v>
      </c>
      <c r="H644" s="52" t="n">
        <v>128</v>
      </c>
      <c r="I644" s="52" t="n">
        <f aca="false">IF(AND(G644="",H644=""),"",N(G644)-N(H644))</f>
        <v>-128</v>
      </c>
      <c r="J644" s="52" t="n">
        <f aca="false">IF(I644="","",ABS(I644))</f>
        <v>128</v>
      </c>
      <c r="K644" s="56" t="n">
        <f aca="false">IF(S644="","",0)</f>
        <v>0</v>
      </c>
      <c r="L644" s="56" t="n">
        <f aca="false">IF(J644="","",IF(AND(J644&gt;'Revenue Testing'!$E$9,K644=0),1,0))</f>
        <v>0</v>
      </c>
      <c r="M644" s="57" t="n">
        <v>0.213726433183</v>
      </c>
      <c r="N644" s="56" t="str">
        <f aca="false">IF(OR(A644="",I644=""),"",IF(COUNTIFS($A$2:$A$4500,A644,$D$2:$D$4500,D644,$I$2:$I$4500,I644)&gt;1,"Possible duplicate",""))</f>
        <v/>
      </c>
      <c r="O644" s="56" t="n">
        <f aca="false">IF(J644="","",IF(AND(L644=0,K644=0),1,0))</f>
        <v>1</v>
      </c>
      <c r="P644" s="56" t="str">
        <f aca="false">IF(L644=1,J644+ROW()/10^7,"")</f>
        <v/>
      </c>
      <c r="Q644" s="57" t="n">
        <f aca="false">IF(O644=1,M644,"")</f>
        <v>0.213726433183</v>
      </c>
      <c r="R644" s="56" t="str">
        <f aca="false">IF(K644=1,ROW(),"")</f>
        <v/>
      </c>
      <c r="S644" s="56" t="str">
        <f aca="false">IF(D644="","",TRIM(D644))</f>
        <v>CONTAINER GATE PASS FEE- INC</v>
      </c>
    </row>
    <row r="645" customFormat="false" ht="15" hidden="false" customHeight="false" outlineLevel="0" collapsed="false">
      <c r="A645" s="50" t="s">
        <v>2096</v>
      </c>
      <c r="B645" s="55" t="n">
        <v>45984</v>
      </c>
      <c r="C645" s="50" t="n">
        <f aca="false">IF(S645="","",IFERROR(IF(INDEX('Ledger Codes'!$C$6:$C$205,MATCH(S645,'Ledger Codes'!$B$6:$B$205,0))="","",INDEX('Ledger Codes'!$C$6:$C$205,MATCH(S645,'Ledger Codes'!$B$6:$B$205,0))),""))</f>
        <v>10049</v>
      </c>
      <c r="D645" s="50" t="s">
        <v>199</v>
      </c>
      <c r="E645" s="50" t="s">
        <v>2097</v>
      </c>
      <c r="F645" s="58" t="s">
        <v>2098</v>
      </c>
      <c r="G645" s="52" t="n">
        <v>0</v>
      </c>
      <c r="H645" s="52" t="n">
        <v>1536</v>
      </c>
      <c r="I645" s="52" t="n">
        <f aca="false">IF(AND(G645="",H645=""),"",N(G645)-N(H645))</f>
        <v>-1536</v>
      </c>
      <c r="J645" s="52" t="n">
        <f aca="false">IF(I645="","",ABS(I645))</f>
        <v>1536</v>
      </c>
      <c r="K645" s="56" t="n">
        <f aca="false">IF(S645="","",0)</f>
        <v>0</v>
      </c>
      <c r="L645" s="56" t="n">
        <f aca="false">IF(J645="","",IF(AND(J645&gt;'Revenue Testing'!$E$9,K645=0),1,0))</f>
        <v>0</v>
      </c>
      <c r="M645" s="57" t="n">
        <v>0.561744954615</v>
      </c>
      <c r="N645" s="56" t="str">
        <f aca="false">IF(OR(A645="",I645=""),"",IF(COUNTIFS($A$2:$A$4500,A645,$D$2:$D$4500,D645,$I$2:$I$4500,I645)&gt;1,"Possible duplicate",""))</f>
        <v/>
      </c>
      <c r="O645" s="56" t="n">
        <f aca="false">IF(J645="","",IF(AND(L645=0,K645=0),1,0))</f>
        <v>1</v>
      </c>
      <c r="P645" s="56" t="str">
        <f aca="false">IF(L645=1,J645+ROW()/10^7,"")</f>
        <v/>
      </c>
      <c r="Q645" s="57" t="n">
        <f aca="false">IF(O645=1,M645,"")</f>
        <v>0.561744954615</v>
      </c>
      <c r="R645" s="56" t="str">
        <f aca="false">IF(K645=1,ROW(),"")</f>
        <v/>
      </c>
      <c r="S645" s="56" t="str">
        <f aca="false">IF(D645="","",TRIM(D645))</f>
        <v>CONTAINER GATE PASS FEE- INC</v>
      </c>
    </row>
    <row r="646" customFormat="false" ht="15" hidden="false" customHeight="false" outlineLevel="0" collapsed="false">
      <c r="A646" s="50" t="s">
        <v>2099</v>
      </c>
      <c r="B646" s="55" t="n">
        <v>45990</v>
      </c>
      <c r="C646" s="50" t="n">
        <f aca="false">IF(S646="","",IFERROR(IF(INDEX('Ledger Codes'!$C$6:$C$205,MATCH(S646,'Ledger Codes'!$B$6:$B$205,0))="","",INDEX('Ledger Codes'!$C$6:$C$205,MATCH(S646,'Ledger Codes'!$B$6:$B$205,0))),""))</f>
        <v>10049</v>
      </c>
      <c r="D646" s="50" t="s">
        <v>199</v>
      </c>
      <c r="E646" s="50" t="s">
        <v>2100</v>
      </c>
      <c r="F646" s="58" t="s">
        <v>2101</v>
      </c>
      <c r="G646" s="52" t="n">
        <v>0</v>
      </c>
      <c r="H646" s="52" t="n">
        <v>128</v>
      </c>
      <c r="I646" s="52" t="n">
        <f aca="false">IF(AND(G646="",H646=""),"",N(G646)-N(H646))</f>
        <v>-128</v>
      </c>
      <c r="J646" s="52" t="n">
        <f aca="false">IF(I646="","",ABS(I646))</f>
        <v>128</v>
      </c>
      <c r="K646" s="56" t="n">
        <f aca="false">IF(S646="","",0)</f>
        <v>0</v>
      </c>
      <c r="L646" s="56" t="n">
        <f aca="false">IF(J646="","",IF(AND(J646&gt;'Revenue Testing'!$E$9,K646=0),1,0))</f>
        <v>0</v>
      </c>
      <c r="M646" s="57" t="n">
        <v>0.825852387801</v>
      </c>
      <c r="N646" s="56" t="str">
        <f aca="false">IF(OR(A646="",I646=""),"",IF(COUNTIFS($A$2:$A$4500,A646,$D$2:$D$4500,D646,$I$2:$I$4500,I646)&gt;1,"Possible duplicate",""))</f>
        <v/>
      </c>
      <c r="O646" s="56" t="n">
        <f aca="false">IF(J646="","",IF(AND(L646=0,K646=0),1,0))</f>
        <v>1</v>
      </c>
      <c r="P646" s="56" t="str">
        <f aca="false">IF(L646=1,J646+ROW()/10^7,"")</f>
        <v/>
      </c>
      <c r="Q646" s="57" t="n">
        <f aca="false">IF(O646=1,M646,"")</f>
        <v>0.825852387801</v>
      </c>
      <c r="R646" s="56" t="str">
        <f aca="false">IF(K646=1,ROW(),"")</f>
        <v/>
      </c>
      <c r="S646" s="56" t="str">
        <f aca="false">IF(D646="","",TRIM(D646))</f>
        <v>CONTAINER GATE PASS FEE- INC</v>
      </c>
    </row>
    <row r="647" customFormat="false" ht="15" hidden="false" customHeight="false" outlineLevel="0" collapsed="false">
      <c r="A647" s="50" t="s">
        <v>2102</v>
      </c>
      <c r="B647" s="55" t="n">
        <v>45998</v>
      </c>
      <c r="C647" s="50" t="n">
        <f aca="false">IF(S647="","",IFERROR(IF(INDEX('Ledger Codes'!$C$6:$C$205,MATCH(S647,'Ledger Codes'!$B$6:$B$205,0))="","",INDEX('Ledger Codes'!$C$6:$C$205,MATCH(S647,'Ledger Codes'!$B$6:$B$205,0))),""))</f>
        <v>10049</v>
      </c>
      <c r="D647" s="50" t="s">
        <v>199</v>
      </c>
      <c r="E647" s="50" t="s">
        <v>2103</v>
      </c>
      <c r="F647" s="50" t="s">
        <v>2104</v>
      </c>
      <c r="G647" s="52" t="n">
        <v>0</v>
      </c>
      <c r="H647" s="52" t="n">
        <v>120</v>
      </c>
      <c r="I647" s="52" t="n">
        <f aca="false">IF(AND(G647="",H647=""),"",N(G647)-N(H647))</f>
        <v>-120</v>
      </c>
      <c r="J647" s="52" t="n">
        <f aca="false">IF(I647="","",ABS(I647))</f>
        <v>120</v>
      </c>
      <c r="K647" s="56" t="n">
        <f aca="false">IF(S647="","",0)</f>
        <v>0</v>
      </c>
      <c r="L647" s="56" t="n">
        <f aca="false">IF(J647="","",IF(AND(J647&gt;'Revenue Testing'!$E$9,K647=0),1,0))</f>
        <v>0</v>
      </c>
      <c r="M647" s="57" t="n">
        <v>0.687364416381</v>
      </c>
      <c r="N647" s="56" t="str">
        <f aca="false">IF(OR(A647="",I647=""),"",IF(COUNTIFS($A$2:$A$4500,A647,$D$2:$D$4500,D647,$I$2:$I$4500,I647)&gt;1,"Possible duplicate",""))</f>
        <v/>
      </c>
      <c r="O647" s="56" t="n">
        <f aca="false">IF(J647="","",IF(AND(L647=0,K647=0),1,0))</f>
        <v>1</v>
      </c>
      <c r="P647" s="56" t="str">
        <f aca="false">IF(L647=1,J647+ROW()/10^7,"")</f>
        <v/>
      </c>
      <c r="Q647" s="57" t="n">
        <f aca="false">IF(O647=1,M647,"")</f>
        <v>0.687364416381</v>
      </c>
      <c r="R647" s="56" t="str">
        <f aca="false">IF(K647=1,ROW(),"")</f>
        <v/>
      </c>
      <c r="S647" s="56" t="str">
        <f aca="false">IF(D647="","",TRIM(D647))</f>
        <v>CONTAINER GATE PASS FEE- INC</v>
      </c>
    </row>
    <row r="648" customFormat="false" ht="15" hidden="false" customHeight="false" outlineLevel="0" collapsed="false">
      <c r="A648" s="50" t="s">
        <v>2105</v>
      </c>
      <c r="B648" s="55" t="n">
        <v>45998</v>
      </c>
      <c r="C648" s="50" t="n">
        <f aca="false">IF(S648="","",IFERROR(IF(INDEX('Ledger Codes'!$C$6:$C$205,MATCH(S648,'Ledger Codes'!$B$6:$B$205,0))="","",INDEX('Ledger Codes'!$C$6:$C$205,MATCH(S648,'Ledger Codes'!$B$6:$B$205,0))),""))</f>
        <v>10049</v>
      </c>
      <c r="D648" s="50" t="s">
        <v>199</v>
      </c>
      <c r="E648" s="50" t="s">
        <v>2106</v>
      </c>
      <c r="F648" s="50" t="s">
        <v>2107</v>
      </c>
      <c r="G648" s="52" t="n">
        <v>0</v>
      </c>
      <c r="H648" s="52" t="n">
        <v>120</v>
      </c>
      <c r="I648" s="52" t="n">
        <f aca="false">IF(AND(G648="",H648=""),"",N(G648)-N(H648))</f>
        <v>-120</v>
      </c>
      <c r="J648" s="52" t="n">
        <f aca="false">IF(I648="","",ABS(I648))</f>
        <v>120</v>
      </c>
      <c r="K648" s="56" t="n">
        <f aca="false">IF(S648="","",0)</f>
        <v>0</v>
      </c>
      <c r="L648" s="56" t="n">
        <f aca="false">IF(J648="","",IF(AND(J648&gt;'Revenue Testing'!$E$9,K648=0),1,0))</f>
        <v>0</v>
      </c>
      <c r="M648" s="57" t="n">
        <v>0.68286246843</v>
      </c>
      <c r="N648" s="56" t="str">
        <f aca="false">IF(OR(A648="",I648=""),"",IF(COUNTIFS($A$2:$A$4500,A648,$D$2:$D$4500,D648,$I$2:$I$4500,I648)&gt;1,"Possible duplicate",""))</f>
        <v/>
      </c>
      <c r="O648" s="56" t="n">
        <f aca="false">IF(J648="","",IF(AND(L648=0,K648=0),1,0))</f>
        <v>1</v>
      </c>
      <c r="P648" s="56" t="str">
        <f aca="false">IF(L648=1,J648+ROW()/10^7,"")</f>
        <v/>
      </c>
      <c r="Q648" s="57" t="n">
        <f aca="false">IF(O648=1,M648,"")</f>
        <v>0.68286246843</v>
      </c>
      <c r="R648" s="56" t="str">
        <f aca="false">IF(K648=1,ROW(),"")</f>
        <v/>
      </c>
      <c r="S648" s="56" t="str">
        <f aca="false">IF(D648="","",TRIM(D648))</f>
        <v>CONTAINER GATE PASS FEE- INC</v>
      </c>
    </row>
    <row r="649" customFormat="false" ht="15" hidden="false" customHeight="false" outlineLevel="0" collapsed="false">
      <c r="A649" s="50" t="s">
        <v>2108</v>
      </c>
      <c r="B649" s="55" t="n">
        <v>45999</v>
      </c>
      <c r="C649" s="50" t="n">
        <f aca="false">IF(S649="","",IFERROR(IF(INDEX('Ledger Codes'!$C$6:$C$205,MATCH(S649,'Ledger Codes'!$B$6:$B$205,0))="","",INDEX('Ledger Codes'!$C$6:$C$205,MATCH(S649,'Ledger Codes'!$B$6:$B$205,0))),""))</f>
        <v>10049</v>
      </c>
      <c r="D649" s="50" t="s">
        <v>199</v>
      </c>
      <c r="E649" s="50" t="s">
        <v>2109</v>
      </c>
      <c r="F649" s="58" t="s">
        <v>2110</v>
      </c>
      <c r="G649" s="52" t="n">
        <v>0</v>
      </c>
      <c r="H649" s="52" t="n">
        <v>256</v>
      </c>
      <c r="I649" s="52" t="n">
        <f aca="false">IF(AND(G649="",H649=""),"",N(G649)-N(H649))</f>
        <v>-256</v>
      </c>
      <c r="J649" s="52" t="n">
        <f aca="false">IF(I649="","",ABS(I649))</f>
        <v>256</v>
      </c>
      <c r="K649" s="56" t="n">
        <f aca="false">IF(S649="","",0)</f>
        <v>0</v>
      </c>
      <c r="L649" s="56" t="n">
        <f aca="false">IF(J649="","",IF(AND(J649&gt;'Revenue Testing'!$E$9,K649=0),1,0))</f>
        <v>0</v>
      </c>
      <c r="M649" s="57" t="n">
        <v>0.100344158459</v>
      </c>
      <c r="N649" s="56" t="str">
        <f aca="false">IF(OR(A649="",I649=""),"",IF(COUNTIFS($A$2:$A$4500,A649,$D$2:$D$4500,D649,$I$2:$I$4500,I649)&gt;1,"Possible duplicate",""))</f>
        <v/>
      </c>
      <c r="O649" s="56" t="n">
        <f aca="false">IF(J649="","",IF(AND(L649=0,K649=0),1,0))</f>
        <v>1</v>
      </c>
      <c r="P649" s="56" t="str">
        <f aca="false">IF(L649=1,J649+ROW()/10^7,"")</f>
        <v/>
      </c>
      <c r="Q649" s="57" t="n">
        <f aca="false">IF(O649=1,M649,"")</f>
        <v>0.100344158459</v>
      </c>
      <c r="R649" s="56" t="str">
        <f aca="false">IF(K649=1,ROW(),"")</f>
        <v/>
      </c>
      <c r="S649" s="56" t="str">
        <f aca="false">IF(D649="","",TRIM(D649))</f>
        <v>CONTAINER GATE PASS FEE- INC</v>
      </c>
    </row>
    <row r="650" customFormat="false" ht="15" hidden="false" customHeight="false" outlineLevel="0" collapsed="false">
      <c r="A650" s="50" t="s">
        <v>2111</v>
      </c>
      <c r="B650" s="55" t="n">
        <v>46001</v>
      </c>
      <c r="C650" s="50" t="n">
        <f aca="false">IF(S650="","",IFERROR(IF(INDEX('Ledger Codes'!$C$6:$C$205,MATCH(S650,'Ledger Codes'!$B$6:$B$205,0))="","",INDEX('Ledger Codes'!$C$6:$C$205,MATCH(S650,'Ledger Codes'!$B$6:$B$205,0))),""))</f>
        <v>10049</v>
      </c>
      <c r="D650" s="50" t="s">
        <v>199</v>
      </c>
      <c r="E650" s="50" t="s">
        <v>2112</v>
      </c>
      <c r="F650" s="50" t="s">
        <v>2113</v>
      </c>
      <c r="G650" s="52" t="n">
        <v>0</v>
      </c>
      <c r="H650" s="52" t="n">
        <v>128</v>
      </c>
      <c r="I650" s="52" t="n">
        <f aca="false">IF(AND(G650="",H650=""),"",N(G650)-N(H650))</f>
        <v>-128</v>
      </c>
      <c r="J650" s="52" t="n">
        <f aca="false">IF(I650="","",ABS(I650))</f>
        <v>128</v>
      </c>
      <c r="K650" s="56" t="n">
        <f aca="false">IF(S650="","",0)</f>
        <v>0</v>
      </c>
      <c r="L650" s="56" t="n">
        <f aca="false">IF(J650="","",IF(AND(J650&gt;'Revenue Testing'!$E$9,K650=0),1,0))</f>
        <v>0</v>
      </c>
      <c r="M650" s="57" t="n">
        <v>0.155195035051</v>
      </c>
      <c r="N650" s="56" t="str">
        <f aca="false">IF(OR(A650="",I650=""),"",IF(COUNTIFS($A$2:$A$4500,A650,$D$2:$D$4500,D650,$I$2:$I$4500,I650)&gt;1,"Possible duplicate",""))</f>
        <v/>
      </c>
      <c r="O650" s="56" t="n">
        <f aca="false">IF(J650="","",IF(AND(L650=0,K650=0),1,0))</f>
        <v>1</v>
      </c>
      <c r="P650" s="56" t="str">
        <f aca="false">IF(L650=1,J650+ROW()/10^7,"")</f>
        <v/>
      </c>
      <c r="Q650" s="57" t="n">
        <f aca="false">IF(O650=1,M650,"")</f>
        <v>0.155195035051</v>
      </c>
      <c r="R650" s="56" t="str">
        <f aca="false">IF(K650=1,ROW(),"")</f>
        <v/>
      </c>
      <c r="S650" s="56" t="str">
        <f aca="false">IF(D650="","",TRIM(D650))</f>
        <v>CONTAINER GATE PASS FEE- INC</v>
      </c>
    </row>
    <row r="651" customFormat="false" ht="15" hidden="false" customHeight="false" outlineLevel="0" collapsed="false">
      <c r="A651" s="50" t="s">
        <v>2114</v>
      </c>
      <c r="B651" s="55" t="n">
        <v>46007</v>
      </c>
      <c r="C651" s="50" t="n">
        <f aca="false">IF(S651="","",IFERROR(IF(INDEX('Ledger Codes'!$C$6:$C$205,MATCH(S651,'Ledger Codes'!$B$6:$B$205,0))="","",INDEX('Ledger Codes'!$C$6:$C$205,MATCH(S651,'Ledger Codes'!$B$6:$B$205,0))),""))</f>
        <v>10049</v>
      </c>
      <c r="D651" s="50" t="s">
        <v>199</v>
      </c>
      <c r="E651" s="50" t="s">
        <v>2115</v>
      </c>
      <c r="F651" s="50" t="s">
        <v>2116</v>
      </c>
      <c r="G651" s="52" t="n">
        <v>0</v>
      </c>
      <c r="H651" s="52" t="n">
        <v>256</v>
      </c>
      <c r="I651" s="52" t="n">
        <f aca="false">IF(AND(G651="",H651=""),"",N(G651)-N(H651))</f>
        <v>-256</v>
      </c>
      <c r="J651" s="52" t="n">
        <f aca="false">IF(I651="","",ABS(I651))</f>
        <v>256</v>
      </c>
      <c r="K651" s="56" t="n">
        <f aca="false">IF(S651="","",0)</f>
        <v>0</v>
      </c>
      <c r="L651" s="56" t="n">
        <f aca="false">IF(J651="","",IF(AND(J651&gt;'Revenue Testing'!$E$9,K651=0),1,0))</f>
        <v>0</v>
      </c>
      <c r="M651" s="57" t="n">
        <v>0.894540785939</v>
      </c>
      <c r="N651" s="56" t="str">
        <f aca="false">IF(OR(A651="",I651=""),"",IF(COUNTIFS($A$2:$A$4500,A651,$D$2:$D$4500,D651,$I$2:$I$4500,I651)&gt;1,"Possible duplicate",""))</f>
        <v/>
      </c>
      <c r="O651" s="56" t="n">
        <f aca="false">IF(J651="","",IF(AND(L651=0,K651=0),1,0))</f>
        <v>1</v>
      </c>
      <c r="P651" s="56" t="str">
        <f aca="false">IF(L651=1,J651+ROW()/10^7,"")</f>
        <v/>
      </c>
      <c r="Q651" s="57" t="n">
        <f aca="false">IF(O651=1,M651,"")</f>
        <v>0.894540785939</v>
      </c>
      <c r="R651" s="56" t="str">
        <f aca="false">IF(K651=1,ROW(),"")</f>
        <v/>
      </c>
      <c r="S651" s="56" t="str">
        <f aca="false">IF(D651="","",TRIM(D651))</f>
        <v>CONTAINER GATE PASS FEE- INC</v>
      </c>
    </row>
    <row r="652" customFormat="false" ht="15" hidden="false" customHeight="false" outlineLevel="0" collapsed="false">
      <c r="A652" s="50" t="s">
        <v>2117</v>
      </c>
      <c r="B652" s="55" t="n">
        <v>46013</v>
      </c>
      <c r="C652" s="50" t="n">
        <f aca="false">IF(S652="","",IFERROR(IF(INDEX('Ledger Codes'!$C$6:$C$205,MATCH(S652,'Ledger Codes'!$B$6:$B$205,0))="","",INDEX('Ledger Codes'!$C$6:$C$205,MATCH(S652,'Ledger Codes'!$B$6:$B$205,0))),""))</f>
        <v>10049</v>
      </c>
      <c r="D652" s="50" t="s">
        <v>199</v>
      </c>
      <c r="E652" s="50" t="s">
        <v>2118</v>
      </c>
      <c r="F652" s="50" t="s">
        <v>2119</v>
      </c>
      <c r="G652" s="52" t="n">
        <v>0</v>
      </c>
      <c r="H652" s="52" t="n">
        <v>120</v>
      </c>
      <c r="I652" s="52" t="n">
        <f aca="false">IF(AND(G652="",H652=""),"",N(G652)-N(H652))</f>
        <v>-120</v>
      </c>
      <c r="J652" s="52" t="n">
        <f aca="false">IF(I652="","",ABS(I652))</f>
        <v>120</v>
      </c>
      <c r="K652" s="56" t="n">
        <f aca="false">IF(S652="","",0)</f>
        <v>0</v>
      </c>
      <c r="L652" s="56" t="n">
        <f aca="false">IF(J652="","",IF(AND(J652&gt;'Revenue Testing'!$E$9,K652=0),1,0))</f>
        <v>0</v>
      </c>
      <c r="M652" s="57" t="n">
        <v>0.939533234521</v>
      </c>
      <c r="N652" s="56" t="str">
        <f aca="false">IF(OR(A652="",I652=""),"",IF(COUNTIFS($A$2:$A$4500,A652,$D$2:$D$4500,D652,$I$2:$I$4500,I652)&gt;1,"Possible duplicate",""))</f>
        <v/>
      </c>
      <c r="O652" s="56" t="n">
        <f aca="false">IF(J652="","",IF(AND(L652=0,K652=0),1,0))</f>
        <v>1</v>
      </c>
      <c r="P652" s="56" t="str">
        <f aca="false">IF(L652=1,J652+ROW()/10^7,"")</f>
        <v/>
      </c>
      <c r="Q652" s="57" t="n">
        <f aca="false">IF(O652=1,M652,"")</f>
        <v>0.939533234521</v>
      </c>
      <c r="R652" s="56" t="str">
        <f aca="false">IF(K652=1,ROW(),"")</f>
        <v/>
      </c>
      <c r="S652" s="56" t="str">
        <f aca="false">IF(D652="","",TRIM(D652))</f>
        <v>CONTAINER GATE PASS FEE- INC</v>
      </c>
    </row>
    <row r="653" customFormat="false" ht="15" hidden="false" customHeight="false" outlineLevel="0" collapsed="false">
      <c r="A653" s="50" t="s">
        <v>2120</v>
      </c>
      <c r="B653" s="55" t="n">
        <v>46013</v>
      </c>
      <c r="C653" s="50" t="n">
        <f aca="false">IF(S653="","",IFERROR(IF(INDEX('Ledger Codes'!$C$6:$C$205,MATCH(S653,'Ledger Codes'!$B$6:$B$205,0))="","",INDEX('Ledger Codes'!$C$6:$C$205,MATCH(S653,'Ledger Codes'!$B$6:$B$205,0))),""))</f>
        <v>10049</v>
      </c>
      <c r="D653" s="50" t="s">
        <v>199</v>
      </c>
      <c r="E653" s="50" t="s">
        <v>2121</v>
      </c>
      <c r="F653" s="50" t="s">
        <v>2122</v>
      </c>
      <c r="G653" s="52" t="n">
        <v>0</v>
      </c>
      <c r="H653" s="52" t="n">
        <v>120</v>
      </c>
      <c r="I653" s="52" t="n">
        <f aca="false">IF(AND(G653="",H653=""),"",N(G653)-N(H653))</f>
        <v>-120</v>
      </c>
      <c r="J653" s="52" t="n">
        <f aca="false">IF(I653="","",ABS(I653))</f>
        <v>120</v>
      </c>
      <c r="K653" s="56" t="n">
        <f aca="false">IF(S653="","",0)</f>
        <v>0</v>
      </c>
      <c r="L653" s="56" t="n">
        <f aca="false">IF(J653="","",IF(AND(J653&gt;'Revenue Testing'!$E$9,K653=0),1,0))</f>
        <v>0</v>
      </c>
      <c r="M653" s="57" t="n">
        <v>0.744697801837</v>
      </c>
      <c r="N653" s="56" t="str">
        <f aca="false">IF(OR(A653="",I653=""),"",IF(COUNTIFS($A$2:$A$4500,A653,$D$2:$D$4500,D653,$I$2:$I$4500,I653)&gt;1,"Possible duplicate",""))</f>
        <v/>
      </c>
      <c r="O653" s="56" t="n">
        <f aca="false">IF(J653="","",IF(AND(L653=0,K653=0),1,0))</f>
        <v>1</v>
      </c>
      <c r="P653" s="56" t="str">
        <f aca="false">IF(L653=1,J653+ROW()/10^7,"")</f>
        <v/>
      </c>
      <c r="Q653" s="57" t="n">
        <f aca="false">IF(O653=1,M653,"")</f>
        <v>0.744697801837</v>
      </c>
      <c r="R653" s="56" t="str">
        <f aca="false">IF(K653=1,ROW(),"")</f>
        <v/>
      </c>
      <c r="S653" s="56" t="str">
        <f aca="false">IF(D653="","",TRIM(D653))</f>
        <v>CONTAINER GATE PASS FEE- INC</v>
      </c>
    </row>
    <row r="654" customFormat="false" ht="15" hidden="false" customHeight="false" outlineLevel="0" collapsed="false">
      <c r="A654" s="50" t="s">
        <v>585</v>
      </c>
      <c r="B654" s="55" t="n">
        <v>45887</v>
      </c>
      <c r="C654" s="50" t="n">
        <f aca="false">IF(S654="","",IFERROR(IF(INDEX('Ledger Codes'!$C$6:$C$205,MATCH(S654,'Ledger Codes'!$B$6:$B$205,0))="","",INDEX('Ledger Codes'!$C$6:$C$205,MATCH(S654,'Ledger Codes'!$B$6:$B$205,0))),""))</f>
        <v>10073</v>
      </c>
      <c r="D654" s="50" t="s">
        <v>200</v>
      </c>
      <c r="E654" s="50" t="s">
        <v>586</v>
      </c>
      <c r="F654" s="50" t="s">
        <v>587</v>
      </c>
      <c r="G654" s="52" t="n">
        <v>0</v>
      </c>
      <c r="H654" s="52" t="n">
        <v>325</v>
      </c>
      <c r="I654" s="52" t="n">
        <f aca="false">IF(AND(G654="",H654=""),"",N(G654)-N(H654))</f>
        <v>-325</v>
      </c>
      <c r="J654" s="52" t="n">
        <f aca="false">IF(I654="","",ABS(I654))</f>
        <v>325</v>
      </c>
      <c r="K654" s="56" t="n">
        <f aca="false">IF(S654="","",0)</f>
        <v>0</v>
      </c>
      <c r="L654" s="56" t="n">
        <f aca="false">IF(J654="","",IF(AND(J654&gt;'Revenue Testing'!$E$9,K654=0),1,0))</f>
        <v>0</v>
      </c>
      <c r="M654" s="57" t="n">
        <v>0.39097625943</v>
      </c>
      <c r="N654" s="56" t="str">
        <f aca="false">IF(OR(A654="",I654=""),"",IF(COUNTIFS($A$2:$A$4500,A654,$D$2:$D$4500,D654,$I$2:$I$4500,I654)&gt;1,"Possible duplicate",""))</f>
        <v/>
      </c>
      <c r="O654" s="56" t="n">
        <f aca="false">IF(J654="","",IF(AND(L654=0,K654=0),1,0))</f>
        <v>1</v>
      </c>
      <c r="P654" s="56" t="str">
        <f aca="false">IF(L654=1,J654+ROW()/10^7,"")</f>
        <v/>
      </c>
      <c r="Q654" s="57" t="n">
        <f aca="false">IF(O654=1,M654,"")</f>
        <v>0.39097625943</v>
      </c>
      <c r="R654" s="56" t="str">
        <f aca="false">IF(K654=1,ROW(),"")</f>
        <v/>
      </c>
      <c r="S654" s="56" t="str">
        <f aca="false">IF(D654="","",TRIM(D654))</f>
        <v>DELIVERY ORDER CHARGES- INC</v>
      </c>
    </row>
    <row r="655" customFormat="false" ht="15" hidden="false" customHeight="false" outlineLevel="0" collapsed="false">
      <c r="A655" s="50" t="s">
        <v>588</v>
      </c>
      <c r="B655" s="55" t="n">
        <v>45887</v>
      </c>
      <c r="C655" s="50" t="n">
        <f aca="false">IF(S655="","",IFERROR(IF(INDEX('Ledger Codes'!$C$6:$C$205,MATCH(S655,'Ledger Codes'!$B$6:$B$205,0))="","",INDEX('Ledger Codes'!$C$6:$C$205,MATCH(S655,'Ledger Codes'!$B$6:$B$205,0))),""))</f>
        <v>10073</v>
      </c>
      <c r="D655" s="50" t="s">
        <v>200</v>
      </c>
      <c r="E655" s="50" t="s">
        <v>589</v>
      </c>
      <c r="F655" s="50" t="s">
        <v>590</v>
      </c>
      <c r="G655" s="52" t="n">
        <v>0</v>
      </c>
      <c r="H655" s="52" t="n">
        <v>325</v>
      </c>
      <c r="I655" s="52" t="n">
        <f aca="false">IF(AND(G655="",H655=""),"",N(G655)-N(H655))</f>
        <v>-325</v>
      </c>
      <c r="J655" s="52" t="n">
        <f aca="false">IF(I655="","",ABS(I655))</f>
        <v>325</v>
      </c>
      <c r="K655" s="56" t="n">
        <f aca="false">IF(S655="","",0)</f>
        <v>0</v>
      </c>
      <c r="L655" s="56" t="n">
        <f aca="false">IF(J655="","",IF(AND(J655&gt;'Revenue Testing'!$E$9,K655=0),1,0))</f>
        <v>0</v>
      </c>
      <c r="M655" s="57" t="n">
        <v>0.770781750321</v>
      </c>
      <c r="N655" s="56" t="str">
        <f aca="false">IF(OR(A655="",I655=""),"",IF(COUNTIFS($A$2:$A$4500,A655,$D$2:$D$4500,D655,$I$2:$I$4500,I655)&gt;1,"Possible duplicate",""))</f>
        <v/>
      </c>
      <c r="O655" s="56" t="n">
        <f aca="false">IF(J655="","",IF(AND(L655=0,K655=0),1,0))</f>
        <v>1</v>
      </c>
      <c r="P655" s="56" t="str">
        <f aca="false">IF(L655=1,J655+ROW()/10^7,"")</f>
        <v/>
      </c>
      <c r="Q655" s="57" t="n">
        <f aca="false">IF(O655=1,M655,"")</f>
        <v>0.770781750321</v>
      </c>
      <c r="R655" s="56" t="str">
        <f aca="false">IF(K655=1,ROW(),"")</f>
        <v/>
      </c>
      <c r="S655" s="56" t="str">
        <f aca="false">IF(D655="","",TRIM(D655))</f>
        <v>DELIVERY ORDER CHARGES- INC</v>
      </c>
    </row>
    <row r="656" customFormat="false" ht="15" hidden="false" customHeight="false" outlineLevel="0" collapsed="false">
      <c r="A656" s="50" t="s">
        <v>591</v>
      </c>
      <c r="B656" s="55" t="n">
        <v>45887</v>
      </c>
      <c r="C656" s="50" t="n">
        <f aca="false">IF(S656="","",IFERROR(IF(INDEX('Ledger Codes'!$C$6:$C$205,MATCH(S656,'Ledger Codes'!$B$6:$B$205,0))="","",INDEX('Ledger Codes'!$C$6:$C$205,MATCH(S656,'Ledger Codes'!$B$6:$B$205,0))),""))</f>
        <v>10073</v>
      </c>
      <c r="D656" s="50" t="s">
        <v>200</v>
      </c>
      <c r="E656" s="50" t="s">
        <v>592</v>
      </c>
      <c r="F656" s="50" t="s">
        <v>402</v>
      </c>
      <c r="G656" s="52" t="n">
        <v>0</v>
      </c>
      <c r="H656" s="52" t="n">
        <v>325</v>
      </c>
      <c r="I656" s="52" t="n">
        <f aca="false">IF(AND(G656="",H656=""),"",N(G656)-N(H656))</f>
        <v>-325</v>
      </c>
      <c r="J656" s="52" t="n">
        <f aca="false">IF(I656="","",ABS(I656))</f>
        <v>325</v>
      </c>
      <c r="K656" s="56" t="n">
        <f aca="false">IF(S656="","",0)</f>
        <v>0</v>
      </c>
      <c r="L656" s="56" t="n">
        <f aca="false">IF(J656="","",IF(AND(J656&gt;'Revenue Testing'!$E$9,K656=0),1,0))</f>
        <v>0</v>
      </c>
      <c r="M656" s="57" t="n">
        <v>0.512911738346</v>
      </c>
      <c r="N656" s="56" t="str">
        <f aca="false">IF(OR(A656="",I656=""),"",IF(COUNTIFS($A$2:$A$4500,A656,$D$2:$D$4500,D656,$I$2:$I$4500,I656)&gt;1,"Possible duplicate",""))</f>
        <v/>
      </c>
      <c r="O656" s="56" t="n">
        <f aca="false">IF(J656="","",IF(AND(L656=0,K656=0),1,0))</f>
        <v>1</v>
      </c>
      <c r="P656" s="56" t="str">
        <f aca="false">IF(L656=1,J656+ROW()/10^7,"")</f>
        <v/>
      </c>
      <c r="Q656" s="57" t="n">
        <f aca="false">IF(O656=1,M656,"")</f>
        <v>0.512911738346</v>
      </c>
      <c r="R656" s="56" t="str">
        <f aca="false">IF(K656=1,ROW(),"")</f>
        <v/>
      </c>
      <c r="S656" s="56" t="str">
        <f aca="false">IF(D656="","",TRIM(D656))</f>
        <v>DELIVERY ORDER CHARGES- INC</v>
      </c>
    </row>
    <row r="657" customFormat="false" ht="15" hidden="false" customHeight="false" outlineLevel="0" collapsed="false">
      <c r="A657" s="50" t="s">
        <v>593</v>
      </c>
      <c r="B657" s="55" t="n">
        <v>45903</v>
      </c>
      <c r="C657" s="50" t="n">
        <f aca="false">IF(S657="","",IFERROR(IF(INDEX('Ledger Codes'!$C$6:$C$205,MATCH(S657,'Ledger Codes'!$B$6:$B$205,0))="","",INDEX('Ledger Codes'!$C$6:$C$205,MATCH(S657,'Ledger Codes'!$B$6:$B$205,0))),""))</f>
        <v>10073</v>
      </c>
      <c r="D657" s="50" t="s">
        <v>200</v>
      </c>
      <c r="E657" s="50" t="s">
        <v>594</v>
      </c>
      <c r="F657" s="50" t="s">
        <v>482</v>
      </c>
      <c r="G657" s="52" t="n">
        <v>0</v>
      </c>
      <c r="H657" s="52" t="n">
        <v>325</v>
      </c>
      <c r="I657" s="52" t="n">
        <f aca="false">IF(AND(G657="",H657=""),"",N(G657)-N(H657))</f>
        <v>-325</v>
      </c>
      <c r="J657" s="52" t="n">
        <f aca="false">IF(I657="","",ABS(I657))</f>
        <v>325</v>
      </c>
      <c r="K657" s="56" t="n">
        <f aca="false">IF(S657="","",0)</f>
        <v>0</v>
      </c>
      <c r="L657" s="56" t="n">
        <f aca="false">IF(J657="","",IF(AND(J657&gt;'Revenue Testing'!$E$9,K657=0),1,0))</f>
        <v>0</v>
      </c>
      <c r="M657" s="57" t="n">
        <v>0.553628910284</v>
      </c>
      <c r="N657" s="56" t="str">
        <f aca="false">IF(OR(A657="",I657=""),"",IF(COUNTIFS($A$2:$A$4500,A657,$D$2:$D$4500,D657,$I$2:$I$4500,I657)&gt;1,"Possible duplicate",""))</f>
        <v/>
      </c>
      <c r="O657" s="56" t="n">
        <f aca="false">IF(J657="","",IF(AND(L657=0,K657=0),1,0))</f>
        <v>1</v>
      </c>
      <c r="P657" s="56" t="str">
        <f aca="false">IF(L657=1,J657+ROW()/10^7,"")</f>
        <v/>
      </c>
      <c r="Q657" s="57" t="n">
        <f aca="false">IF(O657=1,M657,"")</f>
        <v>0.553628910284</v>
      </c>
      <c r="R657" s="56" t="str">
        <f aca="false">IF(K657=1,ROW(),"")</f>
        <v/>
      </c>
      <c r="S657" s="56" t="str">
        <f aca="false">IF(D657="","",TRIM(D657))</f>
        <v>DELIVERY ORDER CHARGES- INC</v>
      </c>
    </row>
    <row r="658" customFormat="false" ht="15" hidden="false" customHeight="false" outlineLevel="0" collapsed="false">
      <c r="A658" s="50" t="s">
        <v>595</v>
      </c>
      <c r="B658" s="55" t="n">
        <v>45903</v>
      </c>
      <c r="C658" s="50" t="n">
        <f aca="false">IF(S658="","",IFERROR(IF(INDEX('Ledger Codes'!$C$6:$C$205,MATCH(S658,'Ledger Codes'!$B$6:$B$205,0))="","",INDEX('Ledger Codes'!$C$6:$C$205,MATCH(S658,'Ledger Codes'!$B$6:$B$205,0))),""))</f>
        <v>10073</v>
      </c>
      <c r="D658" s="50" t="s">
        <v>200</v>
      </c>
      <c r="E658" s="50" t="s">
        <v>596</v>
      </c>
      <c r="F658" s="50" t="s">
        <v>597</v>
      </c>
      <c r="G658" s="52" t="n">
        <v>0</v>
      </c>
      <c r="H658" s="52" t="n">
        <v>325</v>
      </c>
      <c r="I658" s="52" t="n">
        <f aca="false">IF(AND(G658="",H658=""),"",N(G658)-N(H658))</f>
        <v>-325</v>
      </c>
      <c r="J658" s="52" t="n">
        <f aca="false">IF(I658="","",ABS(I658))</f>
        <v>325</v>
      </c>
      <c r="K658" s="56" t="n">
        <f aca="false">IF(S658="","",0)</f>
        <v>0</v>
      </c>
      <c r="L658" s="56" t="n">
        <f aca="false">IF(J658="","",IF(AND(J658&gt;'Revenue Testing'!$E$9,K658=0),1,0))</f>
        <v>0</v>
      </c>
      <c r="M658" s="57" t="n">
        <v>0.751492859308</v>
      </c>
      <c r="N658" s="56" t="str">
        <f aca="false">IF(OR(A658="",I658=""),"",IF(COUNTIFS($A$2:$A$4500,A658,$D$2:$D$4500,D658,$I$2:$I$4500,I658)&gt;1,"Possible duplicate",""))</f>
        <v/>
      </c>
      <c r="O658" s="56" t="n">
        <f aca="false">IF(J658="","",IF(AND(L658=0,K658=0),1,0))</f>
        <v>1</v>
      </c>
      <c r="P658" s="56" t="str">
        <f aca="false">IF(L658=1,J658+ROW()/10^7,"")</f>
        <v/>
      </c>
      <c r="Q658" s="57" t="n">
        <f aca="false">IF(O658=1,M658,"")</f>
        <v>0.751492859308</v>
      </c>
      <c r="R658" s="56" t="str">
        <f aca="false">IF(K658=1,ROW(),"")</f>
        <v/>
      </c>
      <c r="S658" s="56" t="str">
        <f aca="false">IF(D658="","",TRIM(D658))</f>
        <v>DELIVERY ORDER CHARGES- INC</v>
      </c>
    </row>
    <row r="659" customFormat="false" ht="15" hidden="false" customHeight="false" outlineLevel="0" collapsed="false">
      <c r="A659" s="50" t="s">
        <v>598</v>
      </c>
      <c r="B659" s="55" t="n">
        <v>45903</v>
      </c>
      <c r="C659" s="50" t="n">
        <f aca="false">IF(S659="","",IFERROR(IF(INDEX('Ledger Codes'!$C$6:$C$205,MATCH(S659,'Ledger Codes'!$B$6:$B$205,0))="","",INDEX('Ledger Codes'!$C$6:$C$205,MATCH(S659,'Ledger Codes'!$B$6:$B$205,0))),""))</f>
        <v>10073</v>
      </c>
      <c r="D659" s="50" t="s">
        <v>200</v>
      </c>
      <c r="E659" s="50" t="s">
        <v>599</v>
      </c>
      <c r="F659" s="50" t="s">
        <v>600</v>
      </c>
      <c r="G659" s="52" t="n">
        <v>0</v>
      </c>
      <c r="H659" s="52" t="n">
        <v>325</v>
      </c>
      <c r="I659" s="52" t="n">
        <f aca="false">IF(AND(G659="",H659=""),"",N(G659)-N(H659))</f>
        <v>-325</v>
      </c>
      <c r="J659" s="52" t="n">
        <f aca="false">IF(I659="","",ABS(I659))</f>
        <v>325</v>
      </c>
      <c r="K659" s="56" t="n">
        <f aca="false">IF(S659="","",0)</f>
        <v>0</v>
      </c>
      <c r="L659" s="56" t="n">
        <f aca="false">IF(J659="","",IF(AND(J659&gt;'Revenue Testing'!$E$9,K659=0),1,0))</f>
        <v>0</v>
      </c>
      <c r="M659" s="57" t="n">
        <v>0.504373891761</v>
      </c>
      <c r="N659" s="56" t="str">
        <f aca="false">IF(OR(A659="",I659=""),"",IF(COUNTIFS($A$2:$A$4500,A659,$D$2:$D$4500,D659,$I$2:$I$4500,I659)&gt;1,"Possible duplicate",""))</f>
        <v/>
      </c>
      <c r="O659" s="56" t="n">
        <f aca="false">IF(J659="","",IF(AND(L659=0,K659=0),1,0))</f>
        <v>1</v>
      </c>
      <c r="P659" s="56" t="str">
        <f aca="false">IF(L659=1,J659+ROW()/10^7,"")</f>
        <v/>
      </c>
      <c r="Q659" s="57" t="n">
        <f aca="false">IF(O659=1,M659,"")</f>
        <v>0.504373891761</v>
      </c>
      <c r="R659" s="56" t="str">
        <f aca="false">IF(K659=1,ROW(),"")</f>
        <v/>
      </c>
      <c r="S659" s="56" t="str">
        <f aca="false">IF(D659="","",TRIM(D659))</f>
        <v>DELIVERY ORDER CHARGES- INC</v>
      </c>
    </row>
    <row r="660" customFormat="false" ht="15" hidden="false" customHeight="false" outlineLevel="0" collapsed="false">
      <c r="A660" s="50" t="s">
        <v>601</v>
      </c>
      <c r="B660" s="55" t="n">
        <v>45903</v>
      </c>
      <c r="C660" s="50" t="n">
        <f aca="false">IF(S660="","",IFERROR(IF(INDEX('Ledger Codes'!$C$6:$C$205,MATCH(S660,'Ledger Codes'!$B$6:$B$205,0))="","",INDEX('Ledger Codes'!$C$6:$C$205,MATCH(S660,'Ledger Codes'!$B$6:$B$205,0))),""))</f>
        <v>10073</v>
      </c>
      <c r="D660" s="50" t="s">
        <v>200</v>
      </c>
      <c r="E660" s="50" t="s">
        <v>602</v>
      </c>
      <c r="F660" s="50" t="s">
        <v>603</v>
      </c>
      <c r="G660" s="52" t="n">
        <v>0</v>
      </c>
      <c r="H660" s="52" t="n">
        <v>325</v>
      </c>
      <c r="I660" s="52" t="n">
        <f aca="false">IF(AND(G660="",H660=""),"",N(G660)-N(H660))</f>
        <v>-325</v>
      </c>
      <c r="J660" s="52" t="n">
        <f aca="false">IF(I660="","",ABS(I660))</f>
        <v>325</v>
      </c>
      <c r="K660" s="56" t="n">
        <f aca="false">IF(S660="","",0)</f>
        <v>0</v>
      </c>
      <c r="L660" s="56" t="n">
        <f aca="false">IF(J660="","",IF(AND(J660&gt;'Revenue Testing'!$E$9,K660=0),1,0))</f>
        <v>0</v>
      </c>
      <c r="M660" s="57" t="n">
        <v>0.015285201319</v>
      </c>
      <c r="N660" s="56" t="str">
        <f aca="false">IF(OR(A660="",I660=""),"",IF(COUNTIFS($A$2:$A$4500,A660,$D$2:$D$4500,D660,$I$2:$I$4500,I660)&gt;1,"Possible duplicate",""))</f>
        <v/>
      </c>
      <c r="O660" s="56" t="n">
        <f aca="false">IF(J660="","",IF(AND(L660=0,K660=0),1,0))</f>
        <v>1</v>
      </c>
      <c r="P660" s="56" t="str">
        <f aca="false">IF(L660=1,J660+ROW()/10^7,"")</f>
        <v/>
      </c>
      <c r="Q660" s="57" t="n">
        <f aca="false">IF(O660=1,M660,"")</f>
        <v>0.015285201319</v>
      </c>
      <c r="R660" s="56" t="str">
        <f aca="false">IF(K660=1,ROW(),"")</f>
        <v/>
      </c>
      <c r="S660" s="56" t="str">
        <f aca="false">IF(D660="","",TRIM(D660))</f>
        <v>DELIVERY ORDER CHARGES- INC</v>
      </c>
    </row>
    <row r="661" customFormat="false" ht="15" hidden="false" customHeight="false" outlineLevel="0" collapsed="false">
      <c r="A661" s="50" t="s">
        <v>604</v>
      </c>
      <c r="B661" s="55" t="n">
        <v>45903</v>
      </c>
      <c r="C661" s="50" t="n">
        <f aca="false">IF(S661="","",IFERROR(IF(INDEX('Ledger Codes'!$C$6:$C$205,MATCH(S661,'Ledger Codes'!$B$6:$B$205,0))="","",INDEX('Ledger Codes'!$C$6:$C$205,MATCH(S661,'Ledger Codes'!$B$6:$B$205,0))),""))</f>
        <v>10073</v>
      </c>
      <c r="D661" s="50" t="s">
        <v>200</v>
      </c>
      <c r="E661" s="50" t="s">
        <v>605</v>
      </c>
      <c r="F661" s="50" t="s">
        <v>405</v>
      </c>
      <c r="G661" s="52" t="n">
        <v>0</v>
      </c>
      <c r="H661" s="52" t="n">
        <v>325</v>
      </c>
      <c r="I661" s="52" t="n">
        <f aca="false">IF(AND(G661="",H661=""),"",N(G661)-N(H661))</f>
        <v>-325</v>
      </c>
      <c r="J661" s="52" t="n">
        <f aca="false">IF(I661="","",ABS(I661))</f>
        <v>325</v>
      </c>
      <c r="K661" s="56" t="n">
        <f aca="false">IF(S661="","",0)</f>
        <v>0</v>
      </c>
      <c r="L661" s="56" t="n">
        <f aca="false">IF(J661="","",IF(AND(J661&gt;'Revenue Testing'!$E$9,K661=0),1,0))</f>
        <v>0</v>
      </c>
      <c r="M661" s="57" t="n">
        <v>0.105702015183</v>
      </c>
      <c r="N661" s="56" t="str">
        <f aca="false">IF(OR(A661="",I661=""),"",IF(COUNTIFS($A$2:$A$4500,A661,$D$2:$D$4500,D661,$I$2:$I$4500,I661)&gt;1,"Possible duplicate",""))</f>
        <v/>
      </c>
      <c r="O661" s="56" t="n">
        <f aca="false">IF(J661="","",IF(AND(L661=0,K661=0),1,0))</f>
        <v>1</v>
      </c>
      <c r="P661" s="56" t="str">
        <f aca="false">IF(L661=1,J661+ROW()/10^7,"")</f>
        <v/>
      </c>
      <c r="Q661" s="57" t="n">
        <f aca="false">IF(O661=1,M661,"")</f>
        <v>0.105702015183</v>
      </c>
      <c r="R661" s="56" t="str">
        <f aca="false">IF(K661=1,ROW(),"")</f>
        <v/>
      </c>
      <c r="S661" s="56" t="str">
        <f aca="false">IF(D661="","",TRIM(D661))</f>
        <v>DELIVERY ORDER CHARGES- INC</v>
      </c>
    </row>
    <row r="662" customFormat="false" ht="15" hidden="false" customHeight="false" outlineLevel="0" collapsed="false">
      <c r="A662" s="50" t="s">
        <v>606</v>
      </c>
      <c r="B662" s="55" t="n">
        <v>45903</v>
      </c>
      <c r="C662" s="50" t="n">
        <f aca="false">IF(S662="","",IFERROR(IF(INDEX('Ledger Codes'!$C$6:$C$205,MATCH(S662,'Ledger Codes'!$B$6:$B$205,0))="","",INDEX('Ledger Codes'!$C$6:$C$205,MATCH(S662,'Ledger Codes'!$B$6:$B$205,0))),""))</f>
        <v>10073</v>
      </c>
      <c r="D662" s="50" t="s">
        <v>200</v>
      </c>
      <c r="E662" s="50" t="s">
        <v>607</v>
      </c>
      <c r="F662" s="50" t="s">
        <v>608</v>
      </c>
      <c r="G662" s="52" t="n">
        <v>0</v>
      </c>
      <c r="H662" s="52" t="n">
        <v>325</v>
      </c>
      <c r="I662" s="52" t="n">
        <f aca="false">IF(AND(G662="",H662=""),"",N(G662)-N(H662))</f>
        <v>-325</v>
      </c>
      <c r="J662" s="52" t="n">
        <f aca="false">IF(I662="","",ABS(I662))</f>
        <v>325</v>
      </c>
      <c r="K662" s="56" t="n">
        <f aca="false">IF(S662="","",0)</f>
        <v>0</v>
      </c>
      <c r="L662" s="56" t="n">
        <f aca="false">IF(J662="","",IF(AND(J662&gt;'Revenue Testing'!$E$9,K662=0),1,0))</f>
        <v>0</v>
      </c>
      <c r="M662" s="57" t="n">
        <v>0.651951045516</v>
      </c>
      <c r="N662" s="56" t="str">
        <f aca="false">IF(OR(A662="",I662=""),"",IF(COUNTIFS($A$2:$A$4500,A662,$D$2:$D$4500,D662,$I$2:$I$4500,I662)&gt;1,"Possible duplicate",""))</f>
        <v/>
      </c>
      <c r="O662" s="56" t="n">
        <f aca="false">IF(J662="","",IF(AND(L662=0,K662=0),1,0))</f>
        <v>1</v>
      </c>
      <c r="P662" s="56" t="str">
        <f aca="false">IF(L662=1,J662+ROW()/10^7,"")</f>
        <v/>
      </c>
      <c r="Q662" s="57" t="n">
        <f aca="false">IF(O662=1,M662,"")</f>
        <v>0.651951045516</v>
      </c>
      <c r="R662" s="56" t="str">
        <f aca="false">IF(K662=1,ROW(),"")</f>
        <v/>
      </c>
      <c r="S662" s="56" t="str">
        <f aca="false">IF(D662="","",TRIM(D662))</f>
        <v>DELIVERY ORDER CHARGES- INC</v>
      </c>
    </row>
    <row r="663" customFormat="false" ht="15" hidden="false" customHeight="false" outlineLevel="0" collapsed="false">
      <c r="A663" s="50" t="s">
        <v>609</v>
      </c>
      <c r="B663" s="55" t="n">
        <v>45903</v>
      </c>
      <c r="C663" s="50" t="n">
        <f aca="false">IF(S663="","",IFERROR(IF(INDEX('Ledger Codes'!$C$6:$C$205,MATCH(S663,'Ledger Codes'!$B$6:$B$205,0))="","",INDEX('Ledger Codes'!$C$6:$C$205,MATCH(S663,'Ledger Codes'!$B$6:$B$205,0))),""))</f>
        <v>10073</v>
      </c>
      <c r="D663" s="50" t="s">
        <v>200</v>
      </c>
      <c r="E663" s="50" t="s">
        <v>610</v>
      </c>
      <c r="F663" s="50" t="s">
        <v>611</v>
      </c>
      <c r="G663" s="52" t="n">
        <v>0</v>
      </c>
      <c r="H663" s="52" t="n">
        <v>325</v>
      </c>
      <c r="I663" s="52" t="n">
        <f aca="false">IF(AND(G663="",H663=""),"",N(G663)-N(H663))</f>
        <v>-325</v>
      </c>
      <c r="J663" s="52" t="n">
        <f aca="false">IF(I663="","",ABS(I663))</f>
        <v>325</v>
      </c>
      <c r="K663" s="56" t="n">
        <f aca="false">IF(S663="","",0)</f>
        <v>0</v>
      </c>
      <c r="L663" s="56" t="n">
        <f aca="false">IF(J663="","",IF(AND(J663&gt;'Revenue Testing'!$E$9,K663=0),1,0))</f>
        <v>0</v>
      </c>
      <c r="M663" s="57" t="n">
        <v>0.633232713636</v>
      </c>
      <c r="N663" s="56" t="str">
        <f aca="false">IF(OR(A663="",I663=""),"",IF(COUNTIFS($A$2:$A$4500,A663,$D$2:$D$4500,D663,$I$2:$I$4500,I663)&gt;1,"Possible duplicate",""))</f>
        <v/>
      </c>
      <c r="O663" s="56" t="n">
        <f aca="false">IF(J663="","",IF(AND(L663=0,K663=0),1,0))</f>
        <v>1</v>
      </c>
      <c r="P663" s="56" t="str">
        <f aca="false">IF(L663=1,J663+ROW()/10^7,"")</f>
        <v/>
      </c>
      <c r="Q663" s="57" t="n">
        <f aca="false">IF(O663=1,M663,"")</f>
        <v>0.633232713636</v>
      </c>
      <c r="R663" s="56" t="str">
        <f aca="false">IF(K663=1,ROW(),"")</f>
        <v/>
      </c>
      <c r="S663" s="56" t="str">
        <f aca="false">IF(D663="","",TRIM(D663))</f>
        <v>DELIVERY ORDER CHARGES- INC</v>
      </c>
    </row>
    <row r="664" customFormat="false" ht="15" hidden="false" customHeight="false" outlineLevel="0" collapsed="false">
      <c r="A664" s="50" t="s">
        <v>612</v>
      </c>
      <c r="B664" s="55" t="n">
        <v>45903</v>
      </c>
      <c r="C664" s="50" t="n">
        <f aca="false">IF(S664="","",IFERROR(IF(INDEX('Ledger Codes'!$C$6:$C$205,MATCH(S664,'Ledger Codes'!$B$6:$B$205,0))="","",INDEX('Ledger Codes'!$C$6:$C$205,MATCH(S664,'Ledger Codes'!$B$6:$B$205,0))),""))</f>
        <v>10073</v>
      </c>
      <c r="D664" s="50" t="s">
        <v>200</v>
      </c>
      <c r="E664" s="50" t="s">
        <v>613</v>
      </c>
      <c r="F664" s="50" t="s">
        <v>614</v>
      </c>
      <c r="G664" s="52" t="n">
        <v>0</v>
      </c>
      <c r="H664" s="52" t="n">
        <v>325</v>
      </c>
      <c r="I664" s="52" t="n">
        <f aca="false">IF(AND(G664="",H664=""),"",N(G664)-N(H664))</f>
        <v>-325</v>
      </c>
      <c r="J664" s="52" t="n">
        <f aca="false">IF(I664="","",ABS(I664))</f>
        <v>325</v>
      </c>
      <c r="K664" s="56" t="n">
        <f aca="false">IF(S664="","",0)</f>
        <v>0</v>
      </c>
      <c r="L664" s="56" t="n">
        <f aca="false">IF(J664="","",IF(AND(J664&gt;'Revenue Testing'!$E$9,K664=0),1,0))</f>
        <v>0</v>
      </c>
      <c r="M664" s="57" t="n">
        <v>0.535605878084</v>
      </c>
      <c r="N664" s="56" t="str">
        <f aca="false">IF(OR(A664="",I664=""),"",IF(COUNTIFS($A$2:$A$4500,A664,$D$2:$D$4500,D664,$I$2:$I$4500,I664)&gt;1,"Possible duplicate",""))</f>
        <v/>
      </c>
      <c r="O664" s="56" t="n">
        <f aca="false">IF(J664="","",IF(AND(L664=0,K664=0),1,0))</f>
        <v>1</v>
      </c>
      <c r="P664" s="56" t="str">
        <f aca="false">IF(L664=1,J664+ROW()/10^7,"")</f>
        <v/>
      </c>
      <c r="Q664" s="57" t="n">
        <f aca="false">IF(O664=1,M664,"")</f>
        <v>0.535605878084</v>
      </c>
      <c r="R664" s="56" t="str">
        <f aca="false">IF(K664=1,ROW(),"")</f>
        <v/>
      </c>
      <c r="S664" s="56" t="str">
        <f aca="false">IF(D664="","",TRIM(D664))</f>
        <v>DELIVERY ORDER CHARGES- INC</v>
      </c>
    </row>
    <row r="665" customFormat="false" ht="15" hidden="false" customHeight="false" outlineLevel="0" collapsed="false">
      <c r="A665" s="50" t="s">
        <v>615</v>
      </c>
      <c r="B665" s="55" t="n">
        <v>45903</v>
      </c>
      <c r="C665" s="50" t="n">
        <f aca="false">IF(S665="","",IFERROR(IF(INDEX('Ledger Codes'!$C$6:$C$205,MATCH(S665,'Ledger Codes'!$B$6:$B$205,0))="","",INDEX('Ledger Codes'!$C$6:$C$205,MATCH(S665,'Ledger Codes'!$B$6:$B$205,0))),""))</f>
        <v>10073</v>
      </c>
      <c r="D665" s="50" t="s">
        <v>200</v>
      </c>
      <c r="E665" s="50" t="s">
        <v>616</v>
      </c>
      <c r="F665" s="50" t="s">
        <v>617</v>
      </c>
      <c r="G665" s="52" t="n">
        <v>0</v>
      </c>
      <c r="H665" s="52" t="n">
        <v>325</v>
      </c>
      <c r="I665" s="52" t="n">
        <f aca="false">IF(AND(G665="",H665=""),"",N(G665)-N(H665))</f>
        <v>-325</v>
      </c>
      <c r="J665" s="52" t="n">
        <f aca="false">IF(I665="","",ABS(I665))</f>
        <v>325</v>
      </c>
      <c r="K665" s="56" t="n">
        <f aca="false">IF(S665="","",0)</f>
        <v>0</v>
      </c>
      <c r="L665" s="56" t="n">
        <f aca="false">IF(J665="","",IF(AND(J665&gt;'Revenue Testing'!$E$9,K665=0),1,0))</f>
        <v>0</v>
      </c>
      <c r="M665" s="57" t="n">
        <v>0.051340404857</v>
      </c>
      <c r="N665" s="56" t="str">
        <f aca="false">IF(OR(A665="",I665=""),"",IF(COUNTIFS($A$2:$A$4500,A665,$D$2:$D$4500,D665,$I$2:$I$4500,I665)&gt;1,"Possible duplicate",""))</f>
        <v/>
      </c>
      <c r="O665" s="56" t="n">
        <f aca="false">IF(J665="","",IF(AND(L665=0,K665=0),1,0))</f>
        <v>1</v>
      </c>
      <c r="P665" s="56" t="str">
        <f aca="false">IF(L665=1,J665+ROW()/10^7,"")</f>
        <v/>
      </c>
      <c r="Q665" s="57" t="n">
        <f aca="false">IF(O665=1,M665,"")</f>
        <v>0.051340404857</v>
      </c>
      <c r="R665" s="56" t="str">
        <f aca="false">IF(K665=1,ROW(),"")</f>
        <v/>
      </c>
      <c r="S665" s="56" t="str">
        <f aca="false">IF(D665="","",TRIM(D665))</f>
        <v>DELIVERY ORDER CHARGES- INC</v>
      </c>
    </row>
    <row r="666" customFormat="false" ht="15" hidden="false" customHeight="false" outlineLevel="0" collapsed="false">
      <c r="A666" s="50" t="s">
        <v>618</v>
      </c>
      <c r="B666" s="55" t="n">
        <v>45903</v>
      </c>
      <c r="C666" s="50" t="n">
        <f aca="false">IF(S666="","",IFERROR(IF(INDEX('Ledger Codes'!$C$6:$C$205,MATCH(S666,'Ledger Codes'!$B$6:$B$205,0))="","",INDEX('Ledger Codes'!$C$6:$C$205,MATCH(S666,'Ledger Codes'!$B$6:$B$205,0))),""))</f>
        <v>10073</v>
      </c>
      <c r="D666" s="50" t="s">
        <v>200</v>
      </c>
      <c r="E666" s="50" t="s">
        <v>619</v>
      </c>
      <c r="F666" s="50" t="s">
        <v>620</v>
      </c>
      <c r="G666" s="52" t="n">
        <v>0</v>
      </c>
      <c r="H666" s="52" t="n">
        <v>325</v>
      </c>
      <c r="I666" s="52" t="n">
        <f aca="false">IF(AND(G666="",H666=""),"",N(G666)-N(H666))</f>
        <v>-325</v>
      </c>
      <c r="J666" s="52" t="n">
        <f aca="false">IF(I666="","",ABS(I666))</f>
        <v>325</v>
      </c>
      <c r="K666" s="56" t="n">
        <f aca="false">IF(S666="","",0)</f>
        <v>0</v>
      </c>
      <c r="L666" s="56" t="n">
        <f aca="false">IF(J666="","",IF(AND(J666&gt;'Revenue Testing'!$E$9,K666=0),1,0))</f>
        <v>0</v>
      </c>
      <c r="M666" s="57" t="n">
        <v>0.896204193105</v>
      </c>
      <c r="N666" s="56" t="str">
        <f aca="false">IF(OR(A666="",I666=""),"",IF(COUNTIFS($A$2:$A$4500,A666,$D$2:$D$4500,D666,$I$2:$I$4500,I666)&gt;1,"Possible duplicate",""))</f>
        <v/>
      </c>
      <c r="O666" s="56" t="n">
        <f aca="false">IF(J666="","",IF(AND(L666=0,K666=0),1,0))</f>
        <v>1</v>
      </c>
      <c r="P666" s="56" t="str">
        <f aca="false">IF(L666=1,J666+ROW()/10^7,"")</f>
        <v/>
      </c>
      <c r="Q666" s="57" t="n">
        <f aca="false">IF(O666=1,M666,"")</f>
        <v>0.896204193105</v>
      </c>
      <c r="R666" s="56" t="str">
        <f aca="false">IF(K666=1,ROW(),"")</f>
        <v/>
      </c>
      <c r="S666" s="56" t="str">
        <f aca="false">IF(D666="","",TRIM(D666))</f>
        <v>DELIVERY ORDER CHARGES- INC</v>
      </c>
    </row>
    <row r="667" customFormat="false" ht="15" hidden="false" customHeight="false" outlineLevel="0" collapsed="false">
      <c r="A667" s="50" t="s">
        <v>621</v>
      </c>
      <c r="B667" s="55" t="n">
        <v>45903</v>
      </c>
      <c r="C667" s="50" t="n">
        <f aca="false">IF(S667="","",IFERROR(IF(INDEX('Ledger Codes'!$C$6:$C$205,MATCH(S667,'Ledger Codes'!$B$6:$B$205,0))="","",INDEX('Ledger Codes'!$C$6:$C$205,MATCH(S667,'Ledger Codes'!$B$6:$B$205,0))),""))</f>
        <v>10073</v>
      </c>
      <c r="D667" s="50" t="s">
        <v>200</v>
      </c>
      <c r="E667" s="50" t="s">
        <v>622</v>
      </c>
      <c r="F667" s="50" t="s">
        <v>623</v>
      </c>
      <c r="G667" s="52" t="n">
        <v>0</v>
      </c>
      <c r="H667" s="52" t="n">
        <v>325</v>
      </c>
      <c r="I667" s="52" t="n">
        <f aca="false">IF(AND(G667="",H667=""),"",N(G667)-N(H667))</f>
        <v>-325</v>
      </c>
      <c r="J667" s="52" t="n">
        <f aca="false">IF(I667="","",ABS(I667))</f>
        <v>325</v>
      </c>
      <c r="K667" s="56" t="n">
        <f aca="false">IF(S667="","",0)</f>
        <v>0</v>
      </c>
      <c r="L667" s="56" t="n">
        <f aca="false">IF(J667="","",IF(AND(J667&gt;'Revenue Testing'!$E$9,K667=0),1,0))</f>
        <v>0</v>
      </c>
      <c r="M667" s="57" t="n">
        <v>0.690729482429</v>
      </c>
      <c r="N667" s="56" t="str">
        <f aca="false">IF(OR(A667="",I667=""),"",IF(COUNTIFS($A$2:$A$4500,A667,$D$2:$D$4500,D667,$I$2:$I$4500,I667)&gt;1,"Possible duplicate",""))</f>
        <v/>
      </c>
      <c r="O667" s="56" t="n">
        <f aca="false">IF(J667="","",IF(AND(L667=0,K667=0),1,0))</f>
        <v>1</v>
      </c>
      <c r="P667" s="56" t="str">
        <f aca="false">IF(L667=1,J667+ROW()/10^7,"")</f>
        <v/>
      </c>
      <c r="Q667" s="57" t="n">
        <f aca="false">IF(O667=1,M667,"")</f>
        <v>0.690729482429</v>
      </c>
      <c r="R667" s="56" t="str">
        <f aca="false">IF(K667=1,ROW(),"")</f>
        <v/>
      </c>
      <c r="S667" s="56" t="str">
        <f aca="false">IF(D667="","",TRIM(D667))</f>
        <v>DELIVERY ORDER CHARGES- INC</v>
      </c>
    </row>
    <row r="668" customFormat="false" ht="15" hidden="false" customHeight="false" outlineLevel="0" collapsed="false">
      <c r="A668" s="50" t="s">
        <v>624</v>
      </c>
      <c r="B668" s="55" t="n">
        <v>45903</v>
      </c>
      <c r="C668" s="50" t="n">
        <f aca="false">IF(S668="","",IFERROR(IF(INDEX('Ledger Codes'!$C$6:$C$205,MATCH(S668,'Ledger Codes'!$B$6:$B$205,0))="","",INDEX('Ledger Codes'!$C$6:$C$205,MATCH(S668,'Ledger Codes'!$B$6:$B$205,0))),""))</f>
        <v>10073</v>
      </c>
      <c r="D668" s="50" t="s">
        <v>200</v>
      </c>
      <c r="E668" s="50" t="s">
        <v>625</v>
      </c>
      <c r="F668" s="50" t="s">
        <v>626</v>
      </c>
      <c r="G668" s="52" t="n">
        <v>0</v>
      </c>
      <c r="H668" s="52" t="n">
        <v>325</v>
      </c>
      <c r="I668" s="52" t="n">
        <f aca="false">IF(AND(G668="",H668=""),"",N(G668)-N(H668))</f>
        <v>-325</v>
      </c>
      <c r="J668" s="52" t="n">
        <f aca="false">IF(I668="","",ABS(I668))</f>
        <v>325</v>
      </c>
      <c r="K668" s="56" t="n">
        <f aca="false">IF(S668="","",0)</f>
        <v>0</v>
      </c>
      <c r="L668" s="56" t="n">
        <f aca="false">IF(J668="","",IF(AND(J668&gt;'Revenue Testing'!$E$9,K668=0),1,0))</f>
        <v>0</v>
      </c>
      <c r="M668" s="57" t="n">
        <v>0.393696123728</v>
      </c>
      <c r="N668" s="56" t="str">
        <f aca="false">IF(OR(A668="",I668=""),"",IF(COUNTIFS($A$2:$A$4500,A668,$D$2:$D$4500,D668,$I$2:$I$4500,I668)&gt;1,"Possible duplicate",""))</f>
        <v/>
      </c>
      <c r="O668" s="56" t="n">
        <f aca="false">IF(J668="","",IF(AND(L668=0,K668=0),1,0))</f>
        <v>1</v>
      </c>
      <c r="P668" s="56" t="str">
        <f aca="false">IF(L668=1,J668+ROW()/10^7,"")</f>
        <v/>
      </c>
      <c r="Q668" s="57" t="n">
        <f aca="false">IF(O668=1,M668,"")</f>
        <v>0.393696123728</v>
      </c>
      <c r="R668" s="56" t="str">
        <f aca="false">IF(K668=1,ROW(),"")</f>
        <v/>
      </c>
      <c r="S668" s="56" t="str">
        <f aca="false">IF(D668="","",TRIM(D668))</f>
        <v>DELIVERY ORDER CHARGES- INC</v>
      </c>
    </row>
    <row r="669" customFormat="false" ht="15" hidden="false" customHeight="false" outlineLevel="0" collapsed="false">
      <c r="A669" s="50" t="s">
        <v>627</v>
      </c>
      <c r="B669" s="55" t="n">
        <v>45903</v>
      </c>
      <c r="C669" s="50" t="n">
        <f aca="false">IF(S669="","",IFERROR(IF(INDEX('Ledger Codes'!$C$6:$C$205,MATCH(S669,'Ledger Codes'!$B$6:$B$205,0))="","",INDEX('Ledger Codes'!$C$6:$C$205,MATCH(S669,'Ledger Codes'!$B$6:$B$205,0))),""))</f>
        <v>10073</v>
      </c>
      <c r="D669" s="50" t="s">
        <v>200</v>
      </c>
      <c r="E669" s="50" t="s">
        <v>628</v>
      </c>
      <c r="F669" s="50" t="s">
        <v>491</v>
      </c>
      <c r="G669" s="52" t="n">
        <v>0</v>
      </c>
      <c r="H669" s="52" t="n">
        <v>325</v>
      </c>
      <c r="I669" s="52" t="n">
        <f aca="false">IF(AND(G669="",H669=""),"",N(G669)-N(H669))</f>
        <v>-325</v>
      </c>
      <c r="J669" s="52" t="n">
        <f aca="false">IF(I669="","",ABS(I669))</f>
        <v>325</v>
      </c>
      <c r="K669" s="56" t="n">
        <f aca="false">IF(S669="","",0)</f>
        <v>0</v>
      </c>
      <c r="L669" s="56" t="n">
        <f aca="false">IF(J669="","",IF(AND(J669&gt;'Revenue Testing'!$E$9,K669=0),1,0))</f>
        <v>0</v>
      </c>
      <c r="M669" s="57" t="n">
        <v>0.04115995664</v>
      </c>
      <c r="N669" s="56" t="str">
        <f aca="false">IF(OR(A669="",I669=""),"",IF(COUNTIFS($A$2:$A$4500,A669,$D$2:$D$4500,D669,$I$2:$I$4500,I669)&gt;1,"Possible duplicate",""))</f>
        <v/>
      </c>
      <c r="O669" s="56" t="n">
        <f aca="false">IF(J669="","",IF(AND(L669=0,K669=0),1,0))</f>
        <v>1</v>
      </c>
      <c r="P669" s="56" t="str">
        <f aca="false">IF(L669=1,J669+ROW()/10^7,"")</f>
        <v/>
      </c>
      <c r="Q669" s="57" t="n">
        <f aca="false">IF(O669=1,M669,"")</f>
        <v>0.04115995664</v>
      </c>
      <c r="R669" s="56" t="str">
        <f aca="false">IF(K669=1,ROW(),"")</f>
        <v/>
      </c>
      <c r="S669" s="56" t="str">
        <f aca="false">IF(D669="","",TRIM(D669))</f>
        <v>DELIVERY ORDER CHARGES- INC</v>
      </c>
    </row>
    <row r="670" customFormat="false" ht="15" hidden="false" customHeight="false" outlineLevel="0" collapsed="false">
      <c r="A670" s="50" t="s">
        <v>629</v>
      </c>
      <c r="B670" s="55" t="n">
        <v>45903</v>
      </c>
      <c r="C670" s="50" t="n">
        <f aca="false">IF(S670="","",IFERROR(IF(INDEX('Ledger Codes'!$C$6:$C$205,MATCH(S670,'Ledger Codes'!$B$6:$B$205,0))="","",INDEX('Ledger Codes'!$C$6:$C$205,MATCH(S670,'Ledger Codes'!$B$6:$B$205,0))),""))</f>
        <v>10073</v>
      </c>
      <c r="D670" s="50" t="s">
        <v>200</v>
      </c>
      <c r="E670" s="50" t="s">
        <v>630</v>
      </c>
      <c r="F670" s="50" t="s">
        <v>417</v>
      </c>
      <c r="G670" s="52" t="n">
        <v>0</v>
      </c>
      <c r="H670" s="52" t="n">
        <v>325</v>
      </c>
      <c r="I670" s="52" t="n">
        <f aca="false">IF(AND(G670="",H670=""),"",N(G670)-N(H670))</f>
        <v>-325</v>
      </c>
      <c r="J670" s="52" t="n">
        <f aca="false">IF(I670="","",ABS(I670))</f>
        <v>325</v>
      </c>
      <c r="K670" s="56" t="n">
        <f aca="false">IF(S670="","",0)</f>
        <v>0</v>
      </c>
      <c r="L670" s="56" t="n">
        <f aca="false">IF(J670="","",IF(AND(J670&gt;'Revenue Testing'!$E$9,K670=0),1,0))</f>
        <v>0</v>
      </c>
      <c r="M670" s="57" t="n">
        <v>0.871243507837</v>
      </c>
      <c r="N670" s="56" t="str">
        <f aca="false">IF(OR(A670="",I670=""),"",IF(COUNTIFS($A$2:$A$4500,A670,$D$2:$D$4500,D670,$I$2:$I$4500,I670)&gt;1,"Possible duplicate",""))</f>
        <v/>
      </c>
      <c r="O670" s="56" t="n">
        <f aca="false">IF(J670="","",IF(AND(L670=0,K670=0),1,0))</f>
        <v>1</v>
      </c>
      <c r="P670" s="56" t="str">
        <f aca="false">IF(L670=1,J670+ROW()/10^7,"")</f>
        <v/>
      </c>
      <c r="Q670" s="57" t="n">
        <f aca="false">IF(O670=1,M670,"")</f>
        <v>0.871243507837</v>
      </c>
      <c r="R670" s="56" t="str">
        <f aca="false">IF(K670=1,ROW(),"")</f>
        <v/>
      </c>
      <c r="S670" s="56" t="str">
        <f aca="false">IF(D670="","",TRIM(D670))</f>
        <v>DELIVERY ORDER CHARGES- INC</v>
      </c>
    </row>
    <row r="671" customFormat="false" ht="15" hidden="false" customHeight="false" outlineLevel="0" collapsed="false">
      <c r="A671" s="50" t="s">
        <v>631</v>
      </c>
      <c r="B671" s="55" t="n">
        <v>45903</v>
      </c>
      <c r="C671" s="50" t="n">
        <f aca="false">IF(S671="","",IFERROR(IF(INDEX('Ledger Codes'!$C$6:$C$205,MATCH(S671,'Ledger Codes'!$B$6:$B$205,0))="","",INDEX('Ledger Codes'!$C$6:$C$205,MATCH(S671,'Ledger Codes'!$B$6:$B$205,0))),""))</f>
        <v>10073</v>
      </c>
      <c r="D671" s="50" t="s">
        <v>200</v>
      </c>
      <c r="E671" s="50" t="s">
        <v>632</v>
      </c>
      <c r="F671" s="50" t="s">
        <v>633</v>
      </c>
      <c r="G671" s="52" t="n">
        <v>0</v>
      </c>
      <c r="H671" s="52" t="n">
        <v>325</v>
      </c>
      <c r="I671" s="52" t="n">
        <f aca="false">IF(AND(G671="",H671=""),"",N(G671)-N(H671))</f>
        <v>-325</v>
      </c>
      <c r="J671" s="52" t="n">
        <f aca="false">IF(I671="","",ABS(I671))</f>
        <v>325</v>
      </c>
      <c r="K671" s="56" t="n">
        <f aca="false">IF(S671="","",0)</f>
        <v>0</v>
      </c>
      <c r="L671" s="56" t="n">
        <f aca="false">IF(J671="","",IF(AND(J671&gt;'Revenue Testing'!$E$9,K671=0),1,0))</f>
        <v>0</v>
      </c>
      <c r="M671" s="57" t="n">
        <v>0.175626741814</v>
      </c>
      <c r="N671" s="56" t="str">
        <f aca="false">IF(OR(A671="",I671=""),"",IF(COUNTIFS($A$2:$A$4500,A671,$D$2:$D$4500,D671,$I$2:$I$4500,I671)&gt;1,"Possible duplicate",""))</f>
        <v/>
      </c>
      <c r="O671" s="56" t="n">
        <f aca="false">IF(J671="","",IF(AND(L671=0,K671=0),1,0))</f>
        <v>1</v>
      </c>
      <c r="P671" s="56" t="str">
        <f aca="false">IF(L671=1,J671+ROW()/10^7,"")</f>
        <v/>
      </c>
      <c r="Q671" s="57" t="n">
        <f aca="false">IF(O671=1,M671,"")</f>
        <v>0.175626741814</v>
      </c>
      <c r="R671" s="56" t="str">
        <f aca="false">IF(K671=1,ROW(),"")</f>
        <v/>
      </c>
      <c r="S671" s="56" t="str">
        <f aca="false">IF(D671="","",TRIM(D671))</f>
        <v>DELIVERY ORDER CHARGES- INC</v>
      </c>
    </row>
    <row r="672" customFormat="false" ht="15" hidden="false" customHeight="false" outlineLevel="0" collapsed="false">
      <c r="A672" s="50" t="s">
        <v>634</v>
      </c>
      <c r="B672" s="55" t="n">
        <v>45903</v>
      </c>
      <c r="C672" s="50" t="n">
        <f aca="false">IF(S672="","",IFERROR(IF(INDEX('Ledger Codes'!$C$6:$C$205,MATCH(S672,'Ledger Codes'!$B$6:$B$205,0))="","",INDEX('Ledger Codes'!$C$6:$C$205,MATCH(S672,'Ledger Codes'!$B$6:$B$205,0))),""))</f>
        <v>10073</v>
      </c>
      <c r="D672" s="50" t="s">
        <v>200</v>
      </c>
      <c r="E672" s="50" t="s">
        <v>635</v>
      </c>
      <c r="F672" s="50" t="s">
        <v>485</v>
      </c>
      <c r="G672" s="52" t="n">
        <v>0</v>
      </c>
      <c r="H672" s="52" t="n">
        <v>325</v>
      </c>
      <c r="I672" s="52" t="n">
        <f aca="false">IF(AND(G672="",H672=""),"",N(G672)-N(H672))</f>
        <v>-325</v>
      </c>
      <c r="J672" s="52" t="n">
        <f aca="false">IF(I672="","",ABS(I672))</f>
        <v>325</v>
      </c>
      <c r="K672" s="56" t="n">
        <f aca="false">IF(S672="","",0)</f>
        <v>0</v>
      </c>
      <c r="L672" s="56" t="n">
        <f aca="false">IF(J672="","",IF(AND(J672&gt;'Revenue Testing'!$E$9,K672=0),1,0))</f>
        <v>0</v>
      </c>
      <c r="M672" s="57" t="n">
        <v>0.345262460848</v>
      </c>
      <c r="N672" s="56" t="str">
        <f aca="false">IF(OR(A672="",I672=""),"",IF(COUNTIFS($A$2:$A$4500,A672,$D$2:$D$4500,D672,$I$2:$I$4500,I672)&gt;1,"Possible duplicate",""))</f>
        <v/>
      </c>
      <c r="O672" s="56" t="n">
        <f aca="false">IF(J672="","",IF(AND(L672=0,K672=0),1,0))</f>
        <v>1</v>
      </c>
      <c r="P672" s="56" t="str">
        <f aca="false">IF(L672=1,J672+ROW()/10^7,"")</f>
        <v/>
      </c>
      <c r="Q672" s="57" t="n">
        <f aca="false">IF(O672=1,M672,"")</f>
        <v>0.345262460848</v>
      </c>
      <c r="R672" s="56" t="str">
        <f aca="false">IF(K672=1,ROW(),"")</f>
        <v/>
      </c>
      <c r="S672" s="56" t="str">
        <f aca="false">IF(D672="","",TRIM(D672))</f>
        <v>DELIVERY ORDER CHARGES- INC</v>
      </c>
    </row>
    <row r="673" customFormat="false" ht="15" hidden="false" customHeight="false" outlineLevel="0" collapsed="false">
      <c r="A673" s="50" t="s">
        <v>636</v>
      </c>
      <c r="B673" s="55" t="n">
        <v>45903</v>
      </c>
      <c r="C673" s="50" t="n">
        <f aca="false">IF(S673="","",IFERROR(IF(INDEX('Ledger Codes'!$C$6:$C$205,MATCH(S673,'Ledger Codes'!$B$6:$B$205,0))="","",INDEX('Ledger Codes'!$C$6:$C$205,MATCH(S673,'Ledger Codes'!$B$6:$B$205,0))),""))</f>
        <v>10073</v>
      </c>
      <c r="D673" s="50" t="s">
        <v>200</v>
      </c>
      <c r="E673" s="50" t="s">
        <v>637</v>
      </c>
      <c r="F673" s="50" t="s">
        <v>638</v>
      </c>
      <c r="G673" s="52" t="n">
        <v>0</v>
      </c>
      <c r="H673" s="52" t="n">
        <v>325</v>
      </c>
      <c r="I673" s="52" t="n">
        <f aca="false">IF(AND(G673="",H673=""),"",N(G673)-N(H673))</f>
        <v>-325</v>
      </c>
      <c r="J673" s="52" t="n">
        <f aca="false">IF(I673="","",ABS(I673))</f>
        <v>325</v>
      </c>
      <c r="K673" s="56" t="n">
        <f aca="false">IF(S673="","",0)</f>
        <v>0</v>
      </c>
      <c r="L673" s="56" t="n">
        <f aca="false">IF(J673="","",IF(AND(J673&gt;'Revenue Testing'!$E$9,K673=0),1,0))</f>
        <v>0</v>
      </c>
      <c r="M673" s="57" t="n">
        <v>0.469422055812</v>
      </c>
      <c r="N673" s="56" t="str">
        <f aca="false">IF(OR(A673="",I673=""),"",IF(COUNTIFS($A$2:$A$4500,A673,$D$2:$D$4500,D673,$I$2:$I$4500,I673)&gt;1,"Possible duplicate",""))</f>
        <v/>
      </c>
      <c r="O673" s="56" t="n">
        <f aca="false">IF(J673="","",IF(AND(L673=0,K673=0),1,0))</f>
        <v>1</v>
      </c>
      <c r="P673" s="56" t="str">
        <f aca="false">IF(L673=1,J673+ROW()/10^7,"")</f>
        <v/>
      </c>
      <c r="Q673" s="57" t="n">
        <f aca="false">IF(O673=1,M673,"")</f>
        <v>0.469422055812</v>
      </c>
      <c r="R673" s="56" t="str">
        <f aca="false">IF(K673=1,ROW(),"")</f>
        <v/>
      </c>
      <c r="S673" s="56" t="str">
        <f aca="false">IF(D673="","",TRIM(D673))</f>
        <v>DELIVERY ORDER CHARGES- INC</v>
      </c>
    </row>
    <row r="674" customFormat="false" ht="15" hidden="false" customHeight="false" outlineLevel="0" collapsed="false">
      <c r="A674" s="50" t="s">
        <v>639</v>
      </c>
      <c r="B674" s="55" t="n">
        <v>45903</v>
      </c>
      <c r="C674" s="50" t="n">
        <f aca="false">IF(S674="","",IFERROR(IF(INDEX('Ledger Codes'!$C$6:$C$205,MATCH(S674,'Ledger Codes'!$B$6:$B$205,0))="","",INDEX('Ledger Codes'!$C$6:$C$205,MATCH(S674,'Ledger Codes'!$B$6:$B$205,0))),""))</f>
        <v>10073</v>
      </c>
      <c r="D674" s="50" t="s">
        <v>200</v>
      </c>
      <c r="E674" s="50" t="s">
        <v>640</v>
      </c>
      <c r="F674" s="50" t="s">
        <v>641</v>
      </c>
      <c r="G674" s="52" t="n">
        <v>0</v>
      </c>
      <c r="H674" s="52" t="n">
        <v>325</v>
      </c>
      <c r="I674" s="52" t="n">
        <f aca="false">IF(AND(G674="",H674=""),"",N(G674)-N(H674))</f>
        <v>-325</v>
      </c>
      <c r="J674" s="52" t="n">
        <f aca="false">IF(I674="","",ABS(I674))</f>
        <v>325</v>
      </c>
      <c r="K674" s="56" t="n">
        <f aca="false">IF(S674="","",0)</f>
        <v>0</v>
      </c>
      <c r="L674" s="56" t="n">
        <f aca="false">IF(J674="","",IF(AND(J674&gt;'Revenue Testing'!$E$9,K674=0),1,0))</f>
        <v>0</v>
      </c>
      <c r="M674" s="57" t="n">
        <v>0.377216892965</v>
      </c>
      <c r="N674" s="56" t="str">
        <f aca="false">IF(OR(A674="",I674=""),"",IF(COUNTIFS($A$2:$A$4500,A674,$D$2:$D$4500,D674,$I$2:$I$4500,I674)&gt;1,"Possible duplicate",""))</f>
        <v/>
      </c>
      <c r="O674" s="56" t="n">
        <f aca="false">IF(J674="","",IF(AND(L674=0,K674=0),1,0))</f>
        <v>1</v>
      </c>
      <c r="P674" s="56" t="str">
        <f aca="false">IF(L674=1,J674+ROW()/10^7,"")</f>
        <v/>
      </c>
      <c r="Q674" s="57" t="n">
        <f aca="false">IF(O674=1,M674,"")</f>
        <v>0.377216892965</v>
      </c>
      <c r="R674" s="56" t="str">
        <f aca="false">IF(K674=1,ROW(),"")</f>
        <v/>
      </c>
      <c r="S674" s="56" t="str">
        <f aca="false">IF(D674="","",TRIM(D674))</f>
        <v>DELIVERY ORDER CHARGES- INC</v>
      </c>
    </row>
    <row r="675" customFormat="false" ht="15" hidden="false" customHeight="false" outlineLevel="0" collapsed="false">
      <c r="A675" s="50" t="s">
        <v>642</v>
      </c>
      <c r="B675" s="55" t="n">
        <v>45903</v>
      </c>
      <c r="C675" s="50" t="n">
        <f aca="false">IF(S675="","",IFERROR(IF(INDEX('Ledger Codes'!$C$6:$C$205,MATCH(S675,'Ledger Codes'!$B$6:$B$205,0))="","",INDEX('Ledger Codes'!$C$6:$C$205,MATCH(S675,'Ledger Codes'!$B$6:$B$205,0))),""))</f>
        <v>10073</v>
      </c>
      <c r="D675" s="50" t="s">
        <v>200</v>
      </c>
      <c r="E675" s="50" t="s">
        <v>643</v>
      </c>
      <c r="F675" s="50" t="s">
        <v>644</v>
      </c>
      <c r="G675" s="52" t="n">
        <v>0</v>
      </c>
      <c r="H675" s="52" t="n">
        <v>325</v>
      </c>
      <c r="I675" s="52" t="n">
        <f aca="false">IF(AND(G675="",H675=""),"",N(G675)-N(H675))</f>
        <v>-325</v>
      </c>
      <c r="J675" s="52" t="n">
        <f aca="false">IF(I675="","",ABS(I675))</f>
        <v>325</v>
      </c>
      <c r="K675" s="56" t="n">
        <f aca="false">IF(S675="","",0)</f>
        <v>0</v>
      </c>
      <c r="L675" s="56" t="n">
        <f aca="false">IF(J675="","",IF(AND(J675&gt;'Revenue Testing'!$E$9,K675=0),1,0))</f>
        <v>0</v>
      </c>
      <c r="M675" s="57" t="n">
        <v>0.871230942948</v>
      </c>
      <c r="N675" s="56" t="str">
        <f aca="false">IF(OR(A675="",I675=""),"",IF(COUNTIFS($A$2:$A$4500,A675,$D$2:$D$4500,D675,$I$2:$I$4500,I675)&gt;1,"Possible duplicate",""))</f>
        <v/>
      </c>
      <c r="O675" s="56" t="n">
        <f aca="false">IF(J675="","",IF(AND(L675=0,K675=0),1,0))</f>
        <v>1</v>
      </c>
      <c r="P675" s="56" t="str">
        <f aca="false">IF(L675=1,J675+ROW()/10^7,"")</f>
        <v/>
      </c>
      <c r="Q675" s="57" t="n">
        <f aca="false">IF(O675=1,M675,"")</f>
        <v>0.871230942948</v>
      </c>
      <c r="R675" s="56" t="str">
        <f aca="false">IF(K675=1,ROW(),"")</f>
        <v/>
      </c>
      <c r="S675" s="56" t="str">
        <f aca="false">IF(D675="","",TRIM(D675))</f>
        <v>DELIVERY ORDER CHARGES- INC</v>
      </c>
    </row>
    <row r="676" customFormat="false" ht="15" hidden="false" customHeight="false" outlineLevel="0" collapsed="false">
      <c r="A676" s="50" t="s">
        <v>645</v>
      </c>
      <c r="B676" s="55" t="n">
        <v>45903</v>
      </c>
      <c r="C676" s="50" t="n">
        <f aca="false">IF(S676="","",IFERROR(IF(INDEX('Ledger Codes'!$C$6:$C$205,MATCH(S676,'Ledger Codes'!$B$6:$B$205,0))="","",INDEX('Ledger Codes'!$C$6:$C$205,MATCH(S676,'Ledger Codes'!$B$6:$B$205,0))),""))</f>
        <v>10073</v>
      </c>
      <c r="D676" s="50" t="s">
        <v>200</v>
      </c>
      <c r="E676" s="50" t="s">
        <v>646</v>
      </c>
      <c r="F676" s="50" t="s">
        <v>647</v>
      </c>
      <c r="G676" s="52" t="n">
        <v>0</v>
      </c>
      <c r="H676" s="52" t="n">
        <v>325</v>
      </c>
      <c r="I676" s="52" t="n">
        <f aca="false">IF(AND(G676="",H676=""),"",N(G676)-N(H676))</f>
        <v>-325</v>
      </c>
      <c r="J676" s="52" t="n">
        <f aca="false">IF(I676="","",ABS(I676))</f>
        <v>325</v>
      </c>
      <c r="K676" s="56" t="n">
        <f aca="false">IF(S676="","",0)</f>
        <v>0</v>
      </c>
      <c r="L676" s="56" t="n">
        <f aca="false">IF(J676="","",IF(AND(J676&gt;'Revenue Testing'!$E$9,K676=0),1,0))</f>
        <v>0</v>
      </c>
      <c r="M676" s="57" t="n">
        <v>0.530476600372</v>
      </c>
      <c r="N676" s="56" t="str">
        <f aca="false">IF(OR(A676="",I676=""),"",IF(COUNTIFS($A$2:$A$4500,A676,$D$2:$D$4500,D676,$I$2:$I$4500,I676)&gt;1,"Possible duplicate",""))</f>
        <v/>
      </c>
      <c r="O676" s="56" t="n">
        <f aca="false">IF(J676="","",IF(AND(L676=0,K676=0),1,0))</f>
        <v>1</v>
      </c>
      <c r="P676" s="56" t="str">
        <f aca="false">IF(L676=1,J676+ROW()/10^7,"")</f>
        <v/>
      </c>
      <c r="Q676" s="57" t="n">
        <f aca="false">IF(O676=1,M676,"")</f>
        <v>0.530476600372</v>
      </c>
      <c r="R676" s="56" t="str">
        <f aca="false">IF(K676=1,ROW(),"")</f>
        <v/>
      </c>
      <c r="S676" s="56" t="str">
        <f aca="false">IF(D676="","",TRIM(D676))</f>
        <v>DELIVERY ORDER CHARGES- INC</v>
      </c>
    </row>
    <row r="677" customFormat="false" ht="15" hidden="false" customHeight="false" outlineLevel="0" collapsed="false">
      <c r="A677" s="50" t="s">
        <v>648</v>
      </c>
      <c r="B677" s="55" t="n">
        <v>45903</v>
      </c>
      <c r="C677" s="50" t="n">
        <f aca="false">IF(S677="","",IFERROR(IF(INDEX('Ledger Codes'!$C$6:$C$205,MATCH(S677,'Ledger Codes'!$B$6:$B$205,0))="","",INDEX('Ledger Codes'!$C$6:$C$205,MATCH(S677,'Ledger Codes'!$B$6:$B$205,0))),""))</f>
        <v>10073</v>
      </c>
      <c r="D677" s="50" t="s">
        <v>200</v>
      </c>
      <c r="E677" s="50" t="s">
        <v>649</v>
      </c>
      <c r="F677" s="50" t="s">
        <v>650</v>
      </c>
      <c r="G677" s="52" t="n">
        <v>0</v>
      </c>
      <c r="H677" s="52" t="n">
        <v>325</v>
      </c>
      <c r="I677" s="52" t="n">
        <f aca="false">IF(AND(G677="",H677=""),"",N(G677)-N(H677))</f>
        <v>-325</v>
      </c>
      <c r="J677" s="52" t="n">
        <f aca="false">IF(I677="","",ABS(I677))</f>
        <v>325</v>
      </c>
      <c r="K677" s="56" t="n">
        <f aca="false">IF(S677="","",0)</f>
        <v>0</v>
      </c>
      <c r="L677" s="56" t="n">
        <f aca="false">IF(J677="","",IF(AND(J677&gt;'Revenue Testing'!$E$9,K677=0),1,0))</f>
        <v>0</v>
      </c>
      <c r="M677" s="57" t="n">
        <v>0.263265150784</v>
      </c>
      <c r="N677" s="56" t="str">
        <f aca="false">IF(OR(A677="",I677=""),"",IF(COUNTIFS($A$2:$A$4500,A677,$D$2:$D$4500,D677,$I$2:$I$4500,I677)&gt;1,"Possible duplicate",""))</f>
        <v/>
      </c>
      <c r="O677" s="56" t="n">
        <f aca="false">IF(J677="","",IF(AND(L677=0,K677=0),1,0))</f>
        <v>1</v>
      </c>
      <c r="P677" s="56" t="str">
        <f aca="false">IF(L677=1,J677+ROW()/10^7,"")</f>
        <v/>
      </c>
      <c r="Q677" s="57" t="n">
        <f aca="false">IF(O677=1,M677,"")</f>
        <v>0.263265150784</v>
      </c>
      <c r="R677" s="56" t="str">
        <f aca="false">IF(K677=1,ROW(),"")</f>
        <v/>
      </c>
      <c r="S677" s="56" t="str">
        <f aca="false">IF(D677="","",TRIM(D677))</f>
        <v>DELIVERY ORDER CHARGES- INC</v>
      </c>
    </row>
    <row r="678" customFormat="false" ht="15" hidden="false" customHeight="false" outlineLevel="0" collapsed="false">
      <c r="A678" s="50" t="s">
        <v>651</v>
      </c>
      <c r="B678" s="55" t="n">
        <v>45903</v>
      </c>
      <c r="C678" s="50" t="n">
        <f aca="false">IF(S678="","",IFERROR(IF(INDEX('Ledger Codes'!$C$6:$C$205,MATCH(S678,'Ledger Codes'!$B$6:$B$205,0))="","",INDEX('Ledger Codes'!$C$6:$C$205,MATCH(S678,'Ledger Codes'!$B$6:$B$205,0))),""))</f>
        <v>10073</v>
      </c>
      <c r="D678" s="50" t="s">
        <v>200</v>
      </c>
      <c r="E678" s="50" t="s">
        <v>652</v>
      </c>
      <c r="F678" s="50" t="s">
        <v>653</v>
      </c>
      <c r="G678" s="52" t="n">
        <v>0</v>
      </c>
      <c r="H678" s="52" t="n">
        <v>325</v>
      </c>
      <c r="I678" s="52" t="n">
        <f aca="false">IF(AND(G678="",H678=""),"",N(G678)-N(H678))</f>
        <v>-325</v>
      </c>
      <c r="J678" s="52" t="n">
        <f aca="false">IF(I678="","",ABS(I678))</f>
        <v>325</v>
      </c>
      <c r="K678" s="56" t="n">
        <f aca="false">IF(S678="","",0)</f>
        <v>0</v>
      </c>
      <c r="L678" s="56" t="n">
        <f aca="false">IF(J678="","",IF(AND(J678&gt;'Revenue Testing'!$E$9,K678=0),1,0))</f>
        <v>0</v>
      </c>
      <c r="M678" s="57" t="n">
        <v>0.653474970551</v>
      </c>
      <c r="N678" s="56" t="str">
        <f aca="false">IF(OR(A678="",I678=""),"",IF(COUNTIFS($A$2:$A$4500,A678,$D$2:$D$4500,D678,$I$2:$I$4500,I678)&gt;1,"Possible duplicate",""))</f>
        <v/>
      </c>
      <c r="O678" s="56" t="n">
        <f aca="false">IF(J678="","",IF(AND(L678=0,K678=0),1,0))</f>
        <v>1</v>
      </c>
      <c r="P678" s="56" t="str">
        <f aca="false">IF(L678=1,J678+ROW()/10^7,"")</f>
        <v/>
      </c>
      <c r="Q678" s="57" t="n">
        <f aca="false">IF(O678=1,M678,"")</f>
        <v>0.653474970551</v>
      </c>
      <c r="R678" s="56" t="str">
        <f aca="false">IF(K678=1,ROW(),"")</f>
        <v/>
      </c>
      <c r="S678" s="56" t="str">
        <f aca="false">IF(D678="","",TRIM(D678))</f>
        <v>DELIVERY ORDER CHARGES- INC</v>
      </c>
    </row>
    <row r="679" customFormat="false" ht="15" hidden="false" customHeight="false" outlineLevel="0" collapsed="false">
      <c r="A679" s="50" t="s">
        <v>654</v>
      </c>
      <c r="B679" s="55" t="n">
        <v>45903</v>
      </c>
      <c r="C679" s="50" t="n">
        <f aca="false">IF(S679="","",IFERROR(IF(INDEX('Ledger Codes'!$C$6:$C$205,MATCH(S679,'Ledger Codes'!$B$6:$B$205,0))="","",INDEX('Ledger Codes'!$C$6:$C$205,MATCH(S679,'Ledger Codes'!$B$6:$B$205,0))),""))</f>
        <v>10073</v>
      </c>
      <c r="D679" s="50" t="s">
        <v>200</v>
      </c>
      <c r="E679" s="50" t="s">
        <v>655</v>
      </c>
      <c r="F679" s="50" t="s">
        <v>656</v>
      </c>
      <c r="G679" s="52" t="n">
        <v>0</v>
      </c>
      <c r="H679" s="52" t="n">
        <v>325</v>
      </c>
      <c r="I679" s="52" t="n">
        <f aca="false">IF(AND(G679="",H679=""),"",N(G679)-N(H679))</f>
        <v>-325</v>
      </c>
      <c r="J679" s="52" t="n">
        <f aca="false">IF(I679="","",ABS(I679))</f>
        <v>325</v>
      </c>
      <c r="K679" s="56" t="n">
        <f aca="false">IF(S679="","",0)</f>
        <v>0</v>
      </c>
      <c r="L679" s="56" t="n">
        <f aca="false">IF(J679="","",IF(AND(J679&gt;'Revenue Testing'!$E$9,K679=0),1,0))</f>
        <v>0</v>
      </c>
      <c r="M679" s="57" t="n">
        <v>0.275835879781</v>
      </c>
      <c r="N679" s="56" t="str">
        <f aca="false">IF(OR(A679="",I679=""),"",IF(COUNTIFS($A$2:$A$4500,A679,$D$2:$D$4500,D679,$I$2:$I$4500,I679)&gt;1,"Possible duplicate",""))</f>
        <v/>
      </c>
      <c r="O679" s="56" t="n">
        <f aca="false">IF(J679="","",IF(AND(L679=0,K679=0),1,0))</f>
        <v>1</v>
      </c>
      <c r="P679" s="56" t="str">
        <f aca="false">IF(L679=1,J679+ROW()/10^7,"")</f>
        <v/>
      </c>
      <c r="Q679" s="57" t="n">
        <f aca="false">IF(O679=1,M679,"")</f>
        <v>0.275835879781</v>
      </c>
      <c r="R679" s="56" t="str">
        <f aca="false">IF(K679=1,ROW(),"")</f>
        <v/>
      </c>
      <c r="S679" s="56" t="str">
        <f aca="false">IF(D679="","",TRIM(D679))</f>
        <v>DELIVERY ORDER CHARGES- INC</v>
      </c>
    </row>
    <row r="680" customFormat="false" ht="15" hidden="false" customHeight="false" outlineLevel="0" collapsed="false">
      <c r="A680" s="50" t="s">
        <v>657</v>
      </c>
      <c r="B680" s="55" t="n">
        <v>45903</v>
      </c>
      <c r="C680" s="50" t="n">
        <f aca="false">IF(S680="","",IFERROR(IF(INDEX('Ledger Codes'!$C$6:$C$205,MATCH(S680,'Ledger Codes'!$B$6:$B$205,0))="","",INDEX('Ledger Codes'!$C$6:$C$205,MATCH(S680,'Ledger Codes'!$B$6:$B$205,0))),""))</f>
        <v>10073</v>
      </c>
      <c r="D680" s="50" t="s">
        <v>200</v>
      </c>
      <c r="E680" s="50" t="s">
        <v>658</v>
      </c>
      <c r="F680" s="50" t="s">
        <v>659</v>
      </c>
      <c r="G680" s="52" t="n">
        <v>0</v>
      </c>
      <c r="H680" s="52" t="n">
        <v>325</v>
      </c>
      <c r="I680" s="52" t="n">
        <f aca="false">IF(AND(G680="",H680=""),"",N(G680)-N(H680))</f>
        <v>-325</v>
      </c>
      <c r="J680" s="52" t="n">
        <f aca="false">IF(I680="","",ABS(I680))</f>
        <v>325</v>
      </c>
      <c r="K680" s="56" t="n">
        <f aca="false">IF(S680="","",0)</f>
        <v>0</v>
      </c>
      <c r="L680" s="56" t="n">
        <f aca="false">IF(J680="","",IF(AND(J680&gt;'Revenue Testing'!$E$9,K680=0),1,0))</f>
        <v>0</v>
      </c>
      <c r="M680" s="57" t="n">
        <v>0.923778159016</v>
      </c>
      <c r="N680" s="56" t="str">
        <f aca="false">IF(OR(A680="",I680=""),"",IF(COUNTIFS($A$2:$A$4500,A680,$D$2:$D$4500,D680,$I$2:$I$4500,I680)&gt;1,"Possible duplicate",""))</f>
        <v/>
      </c>
      <c r="O680" s="56" t="n">
        <f aca="false">IF(J680="","",IF(AND(L680=0,K680=0),1,0))</f>
        <v>1</v>
      </c>
      <c r="P680" s="56" t="str">
        <f aca="false">IF(L680=1,J680+ROW()/10^7,"")</f>
        <v/>
      </c>
      <c r="Q680" s="57" t="n">
        <f aca="false">IF(O680=1,M680,"")</f>
        <v>0.923778159016</v>
      </c>
      <c r="R680" s="56" t="str">
        <f aca="false">IF(K680=1,ROW(),"")</f>
        <v/>
      </c>
      <c r="S680" s="56" t="str">
        <f aca="false">IF(D680="","",TRIM(D680))</f>
        <v>DELIVERY ORDER CHARGES- INC</v>
      </c>
    </row>
    <row r="681" customFormat="false" ht="15" hidden="false" customHeight="false" outlineLevel="0" collapsed="false">
      <c r="A681" s="50" t="s">
        <v>660</v>
      </c>
      <c r="B681" s="55" t="n">
        <v>45903</v>
      </c>
      <c r="C681" s="50" t="n">
        <f aca="false">IF(S681="","",IFERROR(IF(INDEX('Ledger Codes'!$C$6:$C$205,MATCH(S681,'Ledger Codes'!$B$6:$B$205,0))="","",INDEX('Ledger Codes'!$C$6:$C$205,MATCH(S681,'Ledger Codes'!$B$6:$B$205,0))),""))</f>
        <v>10073</v>
      </c>
      <c r="D681" s="50" t="s">
        <v>200</v>
      </c>
      <c r="E681" s="50" t="s">
        <v>661</v>
      </c>
      <c r="F681" s="50" t="s">
        <v>438</v>
      </c>
      <c r="G681" s="52" t="n">
        <v>0</v>
      </c>
      <c r="H681" s="52" t="n">
        <v>325</v>
      </c>
      <c r="I681" s="52" t="n">
        <f aca="false">IF(AND(G681="",H681=""),"",N(G681)-N(H681))</f>
        <v>-325</v>
      </c>
      <c r="J681" s="52" t="n">
        <f aca="false">IF(I681="","",ABS(I681))</f>
        <v>325</v>
      </c>
      <c r="K681" s="56" t="n">
        <f aca="false">IF(S681="","",0)</f>
        <v>0</v>
      </c>
      <c r="L681" s="56" t="n">
        <f aca="false">IF(J681="","",IF(AND(J681&gt;'Revenue Testing'!$E$9,K681=0),1,0))</f>
        <v>0</v>
      </c>
      <c r="M681" s="57" t="n">
        <v>0.611701916069</v>
      </c>
      <c r="N681" s="56" t="str">
        <f aca="false">IF(OR(A681="",I681=""),"",IF(COUNTIFS($A$2:$A$4500,A681,$D$2:$D$4500,D681,$I$2:$I$4500,I681)&gt;1,"Possible duplicate",""))</f>
        <v/>
      </c>
      <c r="O681" s="56" t="n">
        <f aca="false">IF(J681="","",IF(AND(L681=0,K681=0),1,0))</f>
        <v>1</v>
      </c>
      <c r="P681" s="56" t="str">
        <f aca="false">IF(L681=1,J681+ROW()/10^7,"")</f>
        <v/>
      </c>
      <c r="Q681" s="57" t="n">
        <f aca="false">IF(O681=1,M681,"")</f>
        <v>0.611701916069</v>
      </c>
      <c r="R681" s="56" t="str">
        <f aca="false">IF(K681=1,ROW(),"")</f>
        <v/>
      </c>
      <c r="S681" s="56" t="str">
        <f aca="false">IF(D681="","",TRIM(D681))</f>
        <v>DELIVERY ORDER CHARGES- INC</v>
      </c>
    </row>
    <row r="682" customFormat="false" ht="15" hidden="false" customHeight="false" outlineLevel="0" collapsed="false">
      <c r="A682" s="50" t="s">
        <v>662</v>
      </c>
      <c r="B682" s="55" t="n">
        <v>45904</v>
      </c>
      <c r="C682" s="50" t="n">
        <f aca="false">IF(S682="","",IFERROR(IF(INDEX('Ledger Codes'!$C$6:$C$205,MATCH(S682,'Ledger Codes'!$B$6:$B$205,0))="","",INDEX('Ledger Codes'!$C$6:$C$205,MATCH(S682,'Ledger Codes'!$B$6:$B$205,0))),""))</f>
        <v>10073</v>
      </c>
      <c r="D682" s="50" t="s">
        <v>200</v>
      </c>
      <c r="E682" s="50" t="s">
        <v>663</v>
      </c>
      <c r="F682" s="50" t="s">
        <v>664</v>
      </c>
      <c r="G682" s="52" t="n">
        <v>0</v>
      </c>
      <c r="H682" s="52" t="n">
        <v>325</v>
      </c>
      <c r="I682" s="52" t="n">
        <f aca="false">IF(AND(G682="",H682=""),"",N(G682)-N(H682))</f>
        <v>-325</v>
      </c>
      <c r="J682" s="52" t="n">
        <f aca="false">IF(I682="","",ABS(I682))</f>
        <v>325</v>
      </c>
      <c r="K682" s="56" t="n">
        <f aca="false">IF(S682="","",0)</f>
        <v>0</v>
      </c>
      <c r="L682" s="56" t="n">
        <f aca="false">IF(J682="","",IF(AND(J682&gt;'Revenue Testing'!$E$9,K682=0),1,0))</f>
        <v>0</v>
      </c>
      <c r="M682" s="57" t="n">
        <v>0.231307610949</v>
      </c>
      <c r="N682" s="56" t="str">
        <f aca="false">IF(OR(A682="",I682=""),"",IF(COUNTIFS($A$2:$A$4500,A682,$D$2:$D$4500,D682,$I$2:$I$4500,I682)&gt;1,"Possible duplicate",""))</f>
        <v/>
      </c>
      <c r="O682" s="56" t="n">
        <f aca="false">IF(J682="","",IF(AND(L682=0,K682=0),1,0))</f>
        <v>1</v>
      </c>
      <c r="P682" s="56" t="str">
        <f aca="false">IF(L682=1,J682+ROW()/10^7,"")</f>
        <v/>
      </c>
      <c r="Q682" s="57" t="n">
        <f aca="false">IF(O682=1,M682,"")</f>
        <v>0.231307610949</v>
      </c>
      <c r="R682" s="56" t="str">
        <f aca="false">IF(K682=1,ROW(),"")</f>
        <v/>
      </c>
      <c r="S682" s="56" t="str">
        <f aca="false">IF(D682="","",TRIM(D682))</f>
        <v>DELIVERY ORDER CHARGES- INC</v>
      </c>
    </row>
    <row r="683" customFormat="false" ht="15" hidden="false" customHeight="false" outlineLevel="0" collapsed="false">
      <c r="A683" s="50" t="s">
        <v>665</v>
      </c>
      <c r="B683" s="55" t="n">
        <v>45904</v>
      </c>
      <c r="C683" s="50" t="n">
        <f aca="false">IF(S683="","",IFERROR(IF(INDEX('Ledger Codes'!$C$6:$C$205,MATCH(S683,'Ledger Codes'!$B$6:$B$205,0))="","",INDEX('Ledger Codes'!$C$6:$C$205,MATCH(S683,'Ledger Codes'!$B$6:$B$205,0))),""))</f>
        <v>10073</v>
      </c>
      <c r="D683" s="50" t="s">
        <v>200</v>
      </c>
      <c r="E683" s="50" t="s">
        <v>666</v>
      </c>
      <c r="F683" s="50" t="s">
        <v>667</v>
      </c>
      <c r="G683" s="52" t="n">
        <v>0</v>
      </c>
      <c r="H683" s="52" t="n">
        <v>325</v>
      </c>
      <c r="I683" s="52" t="n">
        <f aca="false">IF(AND(G683="",H683=""),"",N(G683)-N(H683))</f>
        <v>-325</v>
      </c>
      <c r="J683" s="52" t="n">
        <f aca="false">IF(I683="","",ABS(I683))</f>
        <v>325</v>
      </c>
      <c r="K683" s="56" t="n">
        <f aca="false">IF(S683="","",0)</f>
        <v>0</v>
      </c>
      <c r="L683" s="56" t="n">
        <f aca="false">IF(J683="","",IF(AND(J683&gt;'Revenue Testing'!$E$9,K683=0),1,0))</f>
        <v>0</v>
      </c>
      <c r="M683" s="57" t="n">
        <v>0.286454393809</v>
      </c>
      <c r="N683" s="56" t="str">
        <f aca="false">IF(OR(A683="",I683=""),"",IF(COUNTIFS($A$2:$A$4500,A683,$D$2:$D$4500,D683,$I$2:$I$4500,I683)&gt;1,"Possible duplicate",""))</f>
        <v/>
      </c>
      <c r="O683" s="56" t="n">
        <f aca="false">IF(J683="","",IF(AND(L683=0,K683=0),1,0))</f>
        <v>1</v>
      </c>
      <c r="P683" s="56" t="str">
        <f aca="false">IF(L683=1,J683+ROW()/10^7,"")</f>
        <v/>
      </c>
      <c r="Q683" s="57" t="n">
        <f aca="false">IF(O683=1,M683,"")</f>
        <v>0.286454393809</v>
      </c>
      <c r="R683" s="56" t="str">
        <f aca="false">IF(K683=1,ROW(),"")</f>
        <v/>
      </c>
      <c r="S683" s="56" t="str">
        <f aca="false">IF(D683="","",TRIM(D683))</f>
        <v>DELIVERY ORDER CHARGES- INC</v>
      </c>
    </row>
    <row r="684" customFormat="false" ht="15" hidden="false" customHeight="false" outlineLevel="0" collapsed="false">
      <c r="A684" s="50" t="s">
        <v>668</v>
      </c>
      <c r="B684" s="55" t="n">
        <v>45904</v>
      </c>
      <c r="C684" s="50" t="n">
        <f aca="false">IF(S684="","",IFERROR(IF(INDEX('Ledger Codes'!$C$6:$C$205,MATCH(S684,'Ledger Codes'!$B$6:$B$205,0))="","",INDEX('Ledger Codes'!$C$6:$C$205,MATCH(S684,'Ledger Codes'!$B$6:$B$205,0))),""))</f>
        <v>10073</v>
      </c>
      <c r="D684" s="50" t="s">
        <v>200</v>
      </c>
      <c r="E684" s="50" t="s">
        <v>669</v>
      </c>
      <c r="F684" s="50" t="s">
        <v>670</v>
      </c>
      <c r="G684" s="52" t="n">
        <v>0</v>
      </c>
      <c r="H684" s="52" t="n">
        <v>325</v>
      </c>
      <c r="I684" s="52" t="n">
        <f aca="false">IF(AND(G684="",H684=""),"",N(G684)-N(H684))</f>
        <v>-325</v>
      </c>
      <c r="J684" s="52" t="n">
        <f aca="false">IF(I684="","",ABS(I684))</f>
        <v>325</v>
      </c>
      <c r="K684" s="56" t="n">
        <f aca="false">IF(S684="","",0)</f>
        <v>0</v>
      </c>
      <c r="L684" s="56" t="n">
        <f aca="false">IF(J684="","",IF(AND(J684&gt;'Revenue Testing'!$E$9,K684=0),1,0))</f>
        <v>0</v>
      </c>
      <c r="M684" s="57" t="n">
        <v>0.504702027325</v>
      </c>
      <c r="N684" s="56" t="str">
        <f aca="false">IF(OR(A684="",I684=""),"",IF(COUNTIFS($A$2:$A$4500,A684,$D$2:$D$4500,D684,$I$2:$I$4500,I684)&gt;1,"Possible duplicate",""))</f>
        <v/>
      </c>
      <c r="O684" s="56" t="n">
        <f aca="false">IF(J684="","",IF(AND(L684=0,K684=0),1,0))</f>
        <v>1</v>
      </c>
      <c r="P684" s="56" t="str">
        <f aca="false">IF(L684=1,J684+ROW()/10^7,"")</f>
        <v/>
      </c>
      <c r="Q684" s="57" t="n">
        <f aca="false">IF(O684=1,M684,"")</f>
        <v>0.504702027325</v>
      </c>
      <c r="R684" s="56" t="str">
        <f aca="false">IF(K684=1,ROW(),"")</f>
        <v/>
      </c>
      <c r="S684" s="56" t="str">
        <f aca="false">IF(D684="","",TRIM(D684))</f>
        <v>DELIVERY ORDER CHARGES- INC</v>
      </c>
    </row>
    <row r="685" customFormat="false" ht="15" hidden="false" customHeight="false" outlineLevel="0" collapsed="false">
      <c r="A685" s="50" t="s">
        <v>671</v>
      </c>
      <c r="B685" s="55" t="n">
        <v>45904</v>
      </c>
      <c r="C685" s="50" t="n">
        <f aca="false">IF(S685="","",IFERROR(IF(INDEX('Ledger Codes'!$C$6:$C$205,MATCH(S685,'Ledger Codes'!$B$6:$B$205,0))="","",INDEX('Ledger Codes'!$C$6:$C$205,MATCH(S685,'Ledger Codes'!$B$6:$B$205,0))),""))</f>
        <v>10073</v>
      </c>
      <c r="D685" s="50" t="s">
        <v>200</v>
      </c>
      <c r="E685" s="50" t="s">
        <v>672</v>
      </c>
      <c r="F685" s="50" t="s">
        <v>673</v>
      </c>
      <c r="G685" s="52" t="n">
        <v>0</v>
      </c>
      <c r="H685" s="52" t="n">
        <v>325</v>
      </c>
      <c r="I685" s="52" t="n">
        <f aca="false">IF(AND(G685="",H685=""),"",N(G685)-N(H685))</f>
        <v>-325</v>
      </c>
      <c r="J685" s="52" t="n">
        <f aca="false">IF(I685="","",ABS(I685))</f>
        <v>325</v>
      </c>
      <c r="K685" s="56" t="n">
        <f aca="false">IF(S685="","",0)</f>
        <v>0</v>
      </c>
      <c r="L685" s="56" t="n">
        <f aca="false">IF(J685="","",IF(AND(J685&gt;'Revenue Testing'!$E$9,K685=0),1,0))</f>
        <v>0</v>
      </c>
      <c r="M685" s="57" t="n">
        <v>0.463238334813</v>
      </c>
      <c r="N685" s="56" t="str">
        <f aca="false">IF(OR(A685="",I685=""),"",IF(COUNTIFS($A$2:$A$4500,A685,$D$2:$D$4500,D685,$I$2:$I$4500,I685)&gt;1,"Possible duplicate",""))</f>
        <v/>
      </c>
      <c r="O685" s="56" t="n">
        <f aca="false">IF(J685="","",IF(AND(L685=0,K685=0),1,0))</f>
        <v>1</v>
      </c>
      <c r="P685" s="56" t="str">
        <f aca="false">IF(L685=1,J685+ROW()/10^7,"")</f>
        <v/>
      </c>
      <c r="Q685" s="57" t="n">
        <f aca="false">IF(O685=1,M685,"")</f>
        <v>0.463238334813</v>
      </c>
      <c r="R685" s="56" t="str">
        <f aca="false">IF(K685=1,ROW(),"")</f>
        <v/>
      </c>
      <c r="S685" s="56" t="str">
        <f aca="false">IF(D685="","",TRIM(D685))</f>
        <v>DELIVERY ORDER CHARGES- INC</v>
      </c>
    </row>
    <row r="686" customFormat="false" ht="15" hidden="false" customHeight="false" outlineLevel="0" collapsed="false">
      <c r="A686" s="50" t="s">
        <v>674</v>
      </c>
      <c r="B686" s="55" t="n">
        <v>45904</v>
      </c>
      <c r="C686" s="50" t="n">
        <f aca="false">IF(S686="","",IFERROR(IF(INDEX('Ledger Codes'!$C$6:$C$205,MATCH(S686,'Ledger Codes'!$B$6:$B$205,0))="","",INDEX('Ledger Codes'!$C$6:$C$205,MATCH(S686,'Ledger Codes'!$B$6:$B$205,0))),""))</f>
        <v>10073</v>
      </c>
      <c r="D686" s="50" t="s">
        <v>200</v>
      </c>
      <c r="E686" s="50" t="s">
        <v>675</v>
      </c>
      <c r="F686" s="50" t="s">
        <v>676</v>
      </c>
      <c r="G686" s="52" t="n">
        <v>0</v>
      </c>
      <c r="H686" s="52" t="n">
        <v>325</v>
      </c>
      <c r="I686" s="52" t="n">
        <f aca="false">IF(AND(G686="",H686=""),"",N(G686)-N(H686))</f>
        <v>-325</v>
      </c>
      <c r="J686" s="52" t="n">
        <f aca="false">IF(I686="","",ABS(I686))</f>
        <v>325</v>
      </c>
      <c r="K686" s="56" t="n">
        <f aca="false">IF(S686="","",0)</f>
        <v>0</v>
      </c>
      <c r="L686" s="56" t="n">
        <f aca="false">IF(J686="","",IF(AND(J686&gt;'Revenue Testing'!$E$9,K686=0),1,0))</f>
        <v>0</v>
      </c>
      <c r="M686" s="57" t="n">
        <v>0.846913059297</v>
      </c>
      <c r="N686" s="56" t="str">
        <f aca="false">IF(OR(A686="",I686=""),"",IF(COUNTIFS($A$2:$A$4500,A686,$D$2:$D$4500,D686,$I$2:$I$4500,I686)&gt;1,"Possible duplicate",""))</f>
        <v/>
      </c>
      <c r="O686" s="56" t="n">
        <f aca="false">IF(J686="","",IF(AND(L686=0,K686=0),1,0))</f>
        <v>1</v>
      </c>
      <c r="P686" s="56" t="str">
        <f aca="false">IF(L686=1,J686+ROW()/10^7,"")</f>
        <v/>
      </c>
      <c r="Q686" s="57" t="n">
        <f aca="false">IF(O686=1,M686,"")</f>
        <v>0.846913059297</v>
      </c>
      <c r="R686" s="56" t="str">
        <f aca="false">IF(K686=1,ROW(),"")</f>
        <v/>
      </c>
      <c r="S686" s="56" t="str">
        <f aca="false">IF(D686="","",TRIM(D686))</f>
        <v>DELIVERY ORDER CHARGES- INC</v>
      </c>
    </row>
    <row r="687" customFormat="false" ht="15" hidden="false" customHeight="false" outlineLevel="0" collapsed="false">
      <c r="A687" s="50" t="s">
        <v>677</v>
      </c>
      <c r="B687" s="55" t="n">
        <v>45904</v>
      </c>
      <c r="C687" s="50" t="n">
        <f aca="false">IF(S687="","",IFERROR(IF(INDEX('Ledger Codes'!$C$6:$C$205,MATCH(S687,'Ledger Codes'!$B$6:$B$205,0))="","",INDEX('Ledger Codes'!$C$6:$C$205,MATCH(S687,'Ledger Codes'!$B$6:$B$205,0))),""))</f>
        <v>10073</v>
      </c>
      <c r="D687" s="50" t="s">
        <v>200</v>
      </c>
      <c r="E687" s="50" t="s">
        <v>678</v>
      </c>
      <c r="F687" s="50" t="s">
        <v>679</v>
      </c>
      <c r="G687" s="52" t="n">
        <v>0</v>
      </c>
      <c r="H687" s="52" t="n">
        <v>325</v>
      </c>
      <c r="I687" s="52" t="n">
        <f aca="false">IF(AND(G687="",H687=""),"",N(G687)-N(H687))</f>
        <v>-325</v>
      </c>
      <c r="J687" s="52" t="n">
        <f aca="false">IF(I687="","",ABS(I687))</f>
        <v>325</v>
      </c>
      <c r="K687" s="56" t="n">
        <f aca="false">IF(S687="","",0)</f>
        <v>0</v>
      </c>
      <c r="L687" s="56" t="n">
        <f aca="false">IF(J687="","",IF(AND(J687&gt;'Revenue Testing'!$E$9,K687=0),1,0))</f>
        <v>0</v>
      </c>
      <c r="M687" s="57" t="n">
        <v>0.639434314972</v>
      </c>
      <c r="N687" s="56" t="str">
        <f aca="false">IF(OR(A687="",I687=""),"",IF(COUNTIFS($A$2:$A$4500,A687,$D$2:$D$4500,D687,$I$2:$I$4500,I687)&gt;1,"Possible duplicate",""))</f>
        <v/>
      </c>
      <c r="O687" s="56" t="n">
        <f aca="false">IF(J687="","",IF(AND(L687=0,K687=0),1,0))</f>
        <v>1</v>
      </c>
      <c r="P687" s="56" t="str">
        <f aca="false">IF(L687=1,J687+ROW()/10^7,"")</f>
        <v/>
      </c>
      <c r="Q687" s="57" t="n">
        <f aca="false">IF(O687=1,M687,"")</f>
        <v>0.639434314972</v>
      </c>
      <c r="R687" s="56" t="str">
        <f aca="false">IF(K687=1,ROW(),"")</f>
        <v/>
      </c>
      <c r="S687" s="56" t="str">
        <f aca="false">IF(D687="","",TRIM(D687))</f>
        <v>DELIVERY ORDER CHARGES- INC</v>
      </c>
    </row>
    <row r="688" customFormat="false" ht="15" hidden="false" customHeight="false" outlineLevel="0" collapsed="false">
      <c r="A688" s="50" t="s">
        <v>680</v>
      </c>
      <c r="B688" s="55" t="n">
        <v>45904</v>
      </c>
      <c r="C688" s="50" t="n">
        <f aca="false">IF(S688="","",IFERROR(IF(INDEX('Ledger Codes'!$C$6:$C$205,MATCH(S688,'Ledger Codes'!$B$6:$B$205,0))="","",INDEX('Ledger Codes'!$C$6:$C$205,MATCH(S688,'Ledger Codes'!$B$6:$B$205,0))),""))</f>
        <v>10073</v>
      </c>
      <c r="D688" s="50" t="s">
        <v>200</v>
      </c>
      <c r="E688" s="50" t="s">
        <v>681</v>
      </c>
      <c r="F688" s="50" t="s">
        <v>682</v>
      </c>
      <c r="G688" s="52" t="n">
        <v>0</v>
      </c>
      <c r="H688" s="52" t="n">
        <v>325</v>
      </c>
      <c r="I688" s="52" t="n">
        <f aca="false">IF(AND(G688="",H688=""),"",N(G688)-N(H688))</f>
        <v>-325</v>
      </c>
      <c r="J688" s="52" t="n">
        <f aca="false">IF(I688="","",ABS(I688))</f>
        <v>325</v>
      </c>
      <c r="K688" s="56" t="n">
        <f aca="false">IF(S688="","",0)</f>
        <v>0</v>
      </c>
      <c r="L688" s="56" t="n">
        <f aca="false">IF(J688="","",IF(AND(J688&gt;'Revenue Testing'!$E$9,K688=0),1,0))</f>
        <v>0</v>
      </c>
      <c r="M688" s="57" t="n">
        <v>0.199260823508</v>
      </c>
      <c r="N688" s="56" t="str">
        <f aca="false">IF(OR(A688="",I688=""),"",IF(COUNTIFS($A$2:$A$4500,A688,$D$2:$D$4500,D688,$I$2:$I$4500,I688)&gt;1,"Possible duplicate",""))</f>
        <v/>
      </c>
      <c r="O688" s="56" t="n">
        <f aca="false">IF(J688="","",IF(AND(L688=0,K688=0),1,0))</f>
        <v>1</v>
      </c>
      <c r="P688" s="56" t="str">
        <f aca="false">IF(L688=1,J688+ROW()/10^7,"")</f>
        <v/>
      </c>
      <c r="Q688" s="57" t="n">
        <f aca="false">IF(O688=1,M688,"")</f>
        <v>0.199260823508</v>
      </c>
      <c r="R688" s="56" t="str">
        <f aca="false">IF(K688=1,ROW(),"")</f>
        <v/>
      </c>
      <c r="S688" s="56" t="str">
        <f aca="false">IF(D688="","",TRIM(D688))</f>
        <v>DELIVERY ORDER CHARGES- INC</v>
      </c>
    </row>
    <row r="689" customFormat="false" ht="15" hidden="false" customHeight="false" outlineLevel="0" collapsed="false">
      <c r="A689" s="50" t="s">
        <v>683</v>
      </c>
      <c r="B689" s="55" t="n">
        <v>45904</v>
      </c>
      <c r="C689" s="50" t="n">
        <f aca="false">IF(S689="","",IFERROR(IF(INDEX('Ledger Codes'!$C$6:$C$205,MATCH(S689,'Ledger Codes'!$B$6:$B$205,0))="","",INDEX('Ledger Codes'!$C$6:$C$205,MATCH(S689,'Ledger Codes'!$B$6:$B$205,0))),""))</f>
        <v>10073</v>
      </c>
      <c r="D689" s="50" t="s">
        <v>200</v>
      </c>
      <c r="E689" s="50" t="s">
        <v>684</v>
      </c>
      <c r="F689" s="50" t="s">
        <v>685</v>
      </c>
      <c r="G689" s="52" t="n">
        <v>0</v>
      </c>
      <c r="H689" s="52" t="n">
        <v>325</v>
      </c>
      <c r="I689" s="52" t="n">
        <f aca="false">IF(AND(G689="",H689=""),"",N(G689)-N(H689))</f>
        <v>-325</v>
      </c>
      <c r="J689" s="52" t="n">
        <f aca="false">IF(I689="","",ABS(I689))</f>
        <v>325</v>
      </c>
      <c r="K689" s="56" t="n">
        <f aca="false">IF(S689="","",0)</f>
        <v>0</v>
      </c>
      <c r="L689" s="56" t="n">
        <f aca="false">IF(J689="","",IF(AND(J689&gt;'Revenue Testing'!$E$9,K689=0),1,0))</f>
        <v>0</v>
      </c>
      <c r="M689" s="57" t="n">
        <v>0.611457798275</v>
      </c>
      <c r="N689" s="56" t="str">
        <f aca="false">IF(OR(A689="",I689=""),"",IF(COUNTIFS($A$2:$A$4500,A689,$D$2:$D$4500,D689,$I$2:$I$4500,I689)&gt;1,"Possible duplicate",""))</f>
        <v/>
      </c>
      <c r="O689" s="56" t="n">
        <f aca="false">IF(J689="","",IF(AND(L689=0,K689=0),1,0))</f>
        <v>1</v>
      </c>
      <c r="P689" s="56" t="str">
        <f aca="false">IF(L689=1,J689+ROW()/10^7,"")</f>
        <v/>
      </c>
      <c r="Q689" s="57" t="n">
        <f aca="false">IF(O689=1,M689,"")</f>
        <v>0.611457798275</v>
      </c>
      <c r="R689" s="56" t="str">
        <f aca="false">IF(K689=1,ROW(),"")</f>
        <v/>
      </c>
      <c r="S689" s="56" t="str">
        <f aca="false">IF(D689="","",TRIM(D689))</f>
        <v>DELIVERY ORDER CHARGES- INC</v>
      </c>
    </row>
    <row r="690" customFormat="false" ht="15" hidden="false" customHeight="false" outlineLevel="0" collapsed="false">
      <c r="A690" s="50" t="s">
        <v>686</v>
      </c>
      <c r="B690" s="55" t="n">
        <v>45904</v>
      </c>
      <c r="C690" s="50" t="n">
        <f aca="false">IF(S690="","",IFERROR(IF(INDEX('Ledger Codes'!$C$6:$C$205,MATCH(S690,'Ledger Codes'!$B$6:$B$205,0))="","",INDEX('Ledger Codes'!$C$6:$C$205,MATCH(S690,'Ledger Codes'!$B$6:$B$205,0))),""))</f>
        <v>10073</v>
      </c>
      <c r="D690" s="50" t="s">
        <v>200</v>
      </c>
      <c r="E690" s="50" t="s">
        <v>687</v>
      </c>
      <c r="F690" s="50" t="s">
        <v>688</v>
      </c>
      <c r="G690" s="52" t="n">
        <v>0</v>
      </c>
      <c r="H690" s="52" t="n">
        <v>325</v>
      </c>
      <c r="I690" s="52" t="n">
        <f aca="false">IF(AND(G690="",H690=""),"",N(G690)-N(H690))</f>
        <v>-325</v>
      </c>
      <c r="J690" s="52" t="n">
        <f aca="false">IF(I690="","",ABS(I690))</f>
        <v>325</v>
      </c>
      <c r="K690" s="56" t="n">
        <f aca="false">IF(S690="","",0)</f>
        <v>0</v>
      </c>
      <c r="L690" s="56" t="n">
        <f aca="false">IF(J690="","",IF(AND(J690&gt;'Revenue Testing'!$E$9,K690=0),1,0))</f>
        <v>0</v>
      </c>
      <c r="M690" s="57" t="n">
        <v>0.570322155365</v>
      </c>
      <c r="N690" s="56" t="str">
        <f aca="false">IF(OR(A690="",I690=""),"",IF(COUNTIFS($A$2:$A$4500,A690,$D$2:$D$4500,D690,$I$2:$I$4500,I690)&gt;1,"Possible duplicate",""))</f>
        <v/>
      </c>
      <c r="O690" s="56" t="n">
        <f aca="false">IF(J690="","",IF(AND(L690=0,K690=0),1,0))</f>
        <v>1</v>
      </c>
      <c r="P690" s="56" t="str">
        <f aca="false">IF(L690=1,J690+ROW()/10^7,"")</f>
        <v/>
      </c>
      <c r="Q690" s="57" t="n">
        <f aca="false">IF(O690=1,M690,"")</f>
        <v>0.570322155365</v>
      </c>
      <c r="R690" s="56" t="str">
        <f aca="false">IF(K690=1,ROW(),"")</f>
        <v/>
      </c>
      <c r="S690" s="56" t="str">
        <f aca="false">IF(D690="","",TRIM(D690))</f>
        <v>DELIVERY ORDER CHARGES- INC</v>
      </c>
    </row>
    <row r="691" customFormat="false" ht="15" hidden="false" customHeight="false" outlineLevel="0" collapsed="false">
      <c r="A691" s="50" t="s">
        <v>689</v>
      </c>
      <c r="B691" s="55" t="n">
        <v>45904</v>
      </c>
      <c r="C691" s="50" t="n">
        <f aca="false">IF(S691="","",IFERROR(IF(INDEX('Ledger Codes'!$C$6:$C$205,MATCH(S691,'Ledger Codes'!$B$6:$B$205,0))="","",INDEX('Ledger Codes'!$C$6:$C$205,MATCH(S691,'Ledger Codes'!$B$6:$B$205,0))),""))</f>
        <v>10073</v>
      </c>
      <c r="D691" s="50" t="s">
        <v>200</v>
      </c>
      <c r="E691" s="50" t="s">
        <v>690</v>
      </c>
      <c r="F691" s="50" t="s">
        <v>691</v>
      </c>
      <c r="G691" s="52" t="n">
        <v>0</v>
      </c>
      <c r="H691" s="52" t="n">
        <v>325</v>
      </c>
      <c r="I691" s="52" t="n">
        <f aca="false">IF(AND(G691="",H691=""),"",N(G691)-N(H691))</f>
        <v>-325</v>
      </c>
      <c r="J691" s="52" t="n">
        <f aca="false">IF(I691="","",ABS(I691))</f>
        <v>325</v>
      </c>
      <c r="K691" s="56" t="n">
        <f aca="false">IF(S691="","",0)</f>
        <v>0</v>
      </c>
      <c r="L691" s="56" t="n">
        <f aca="false">IF(J691="","",IF(AND(J691&gt;'Revenue Testing'!$E$9,K691=0),1,0))</f>
        <v>0</v>
      </c>
      <c r="M691" s="57" t="n">
        <v>0.194429918337</v>
      </c>
      <c r="N691" s="56" t="str">
        <f aca="false">IF(OR(A691="",I691=""),"",IF(COUNTIFS($A$2:$A$4500,A691,$D$2:$D$4500,D691,$I$2:$I$4500,I691)&gt;1,"Possible duplicate",""))</f>
        <v/>
      </c>
      <c r="O691" s="56" t="n">
        <f aca="false">IF(J691="","",IF(AND(L691=0,K691=0),1,0))</f>
        <v>1</v>
      </c>
      <c r="P691" s="56" t="str">
        <f aca="false">IF(L691=1,J691+ROW()/10^7,"")</f>
        <v/>
      </c>
      <c r="Q691" s="57" t="n">
        <f aca="false">IF(O691=1,M691,"")</f>
        <v>0.194429918337</v>
      </c>
      <c r="R691" s="56" t="str">
        <f aca="false">IF(K691=1,ROW(),"")</f>
        <v/>
      </c>
      <c r="S691" s="56" t="str">
        <f aca="false">IF(D691="","",TRIM(D691))</f>
        <v>DELIVERY ORDER CHARGES- INC</v>
      </c>
    </row>
    <row r="692" customFormat="false" ht="15" hidden="false" customHeight="false" outlineLevel="0" collapsed="false">
      <c r="A692" s="50" t="s">
        <v>692</v>
      </c>
      <c r="B692" s="55" t="n">
        <v>45904</v>
      </c>
      <c r="C692" s="50" t="n">
        <f aca="false">IF(S692="","",IFERROR(IF(INDEX('Ledger Codes'!$C$6:$C$205,MATCH(S692,'Ledger Codes'!$B$6:$B$205,0))="","",INDEX('Ledger Codes'!$C$6:$C$205,MATCH(S692,'Ledger Codes'!$B$6:$B$205,0))),""))</f>
        <v>10073</v>
      </c>
      <c r="D692" s="50" t="s">
        <v>200</v>
      </c>
      <c r="E692" s="50" t="s">
        <v>693</v>
      </c>
      <c r="F692" s="50" t="s">
        <v>411</v>
      </c>
      <c r="G692" s="52" t="n">
        <v>0</v>
      </c>
      <c r="H692" s="52" t="n">
        <v>325</v>
      </c>
      <c r="I692" s="52" t="n">
        <f aca="false">IF(AND(G692="",H692=""),"",N(G692)-N(H692))</f>
        <v>-325</v>
      </c>
      <c r="J692" s="52" t="n">
        <f aca="false">IF(I692="","",ABS(I692))</f>
        <v>325</v>
      </c>
      <c r="K692" s="56" t="n">
        <f aca="false">IF(S692="","",0)</f>
        <v>0</v>
      </c>
      <c r="L692" s="56" t="n">
        <f aca="false">IF(J692="","",IF(AND(J692&gt;'Revenue Testing'!$E$9,K692=0),1,0))</f>
        <v>0</v>
      </c>
      <c r="M692" s="57" t="n">
        <v>0.210518451357</v>
      </c>
      <c r="N692" s="56" t="str">
        <f aca="false">IF(OR(A692="",I692=""),"",IF(COUNTIFS($A$2:$A$4500,A692,$D$2:$D$4500,D692,$I$2:$I$4500,I692)&gt;1,"Possible duplicate",""))</f>
        <v/>
      </c>
      <c r="O692" s="56" t="n">
        <f aca="false">IF(J692="","",IF(AND(L692=0,K692=0),1,0))</f>
        <v>1</v>
      </c>
      <c r="P692" s="56" t="str">
        <f aca="false">IF(L692=1,J692+ROW()/10^7,"")</f>
        <v/>
      </c>
      <c r="Q692" s="57" t="n">
        <f aca="false">IF(O692=1,M692,"")</f>
        <v>0.210518451357</v>
      </c>
      <c r="R692" s="56" t="str">
        <f aca="false">IF(K692=1,ROW(),"")</f>
        <v/>
      </c>
      <c r="S692" s="56" t="str">
        <f aca="false">IF(D692="","",TRIM(D692))</f>
        <v>DELIVERY ORDER CHARGES- INC</v>
      </c>
    </row>
    <row r="693" customFormat="false" ht="15" hidden="false" customHeight="false" outlineLevel="0" collapsed="false">
      <c r="A693" s="50" t="s">
        <v>694</v>
      </c>
      <c r="B693" s="55" t="n">
        <v>45904</v>
      </c>
      <c r="C693" s="50" t="n">
        <f aca="false">IF(S693="","",IFERROR(IF(INDEX('Ledger Codes'!$C$6:$C$205,MATCH(S693,'Ledger Codes'!$B$6:$B$205,0))="","",INDEX('Ledger Codes'!$C$6:$C$205,MATCH(S693,'Ledger Codes'!$B$6:$B$205,0))),""))</f>
        <v>10073</v>
      </c>
      <c r="D693" s="50" t="s">
        <v>200</v>
      </c>
      <c r="E693" s="50" t="s">
        <v>695</v>
      </c>
      <c r="F693" s="50" t="s">
        <v>696</v>
      </c>
      <c r="G693" s="52" t="n">
        <v>0</v>
      </c>
      <c r="H693" s="52" t="n">
        <v>325</v>
      </c>
      <c r="I693" s="52" t="n">
        <f aca="false">IF(AND(G693="",H693=""),"",N(G693)-N(H693))</f>
        <v>-325</v>
      </c>
      <c r="J693" s="52" t="n">
        <f aca="false">IF(I693="","",ABS(I693))</f>
        <v>325</v>
      </c>
      <c r="K693" s="56" t="n">
        <f aca="false">IF(S693="","",0)</f>
        <v>0</v>
      </c>
      <c r="L693" s="56" t="n">
        <f aca="false">IF(J693="","",IF(AND(J693&gt;'Revenue Testing'!$E$9,K693=0),1,0))</f>
        <v>0</v>
      </c>
      <c r="M693" s="57" t="n">
        <v>0.123474423389</v>
      </c>
      <c r="N693" s="56" t="str">
        <f aca="false">IF(OR(A693="",I693=""),"",IF(COUNTIFS($A$2:$A$4500,A693,$D$2:$D$4500,D693,$I$2:$I$4500,I693)&gt;1,"Possible duplicate",""))</f>
        <v/>
      </c>
      <c r="O693" s="56" t="n">
        <f aca="false">IF(J693="","",IF(AND(L693=0,K693=0),1,0))</f>
        <v>1</v>
      </c>
      <c r="P693" s="56" t="str">
        <f aca="false">IF(L693=1,J693+ROW()/10^7,"")</f>
        <v/>
      </c>
      <c r="Q693" s="57" t="n">
        <f aca="false">IF(O693=1,M693,"")</f>
        <v>0.123474423389</v>
      </c>
      <c r="R693" s="56" t="str">
        <f aca="false">IF(K693=1,ROW(),"")</f>
        <v/>
      </c>
      <c r="S693" s="56" t="str">
        <f aca="false">IF(D693="","",TRIM(D693))</f>
        <v>DELIVERY ORDER CHARGES- INC</v>
      </c>
    </row>
    <row r="694" customFormat="false" ht="15" hidden="false" customHeight="false" outlineLevel="0" collapsed="false">
      <c r="A694" s="50" t="s">
        <v>697</v>
      </c>
      <c r="B694" s="55" t="n">
        <v>45904</v>
      </c>
      <c r="C694" s="50" t="n">
        <f aca="false">IF(S694="","",IFERROR(IF(INDEX('Ledger Codes'!$C$6:$C$205,MATCH(S694,'Ledger Codes'!$B$6:$B$205,0))="","",INDEX('Ledger Codes'!$C$6:$C$205,MATCH(S694,'Ledger Codes'!$B$6:$B$205,0))),""))</f>
        <v>10073</v>
      </c>
      <c r="D694" s="50" t="s">
        <v>200</v>
      </c>
      <c r="E694" s="50" t="s">
        <v>698</v>
      </c>
      <c r="F694" s="50" t="s">
        <v>699</v>
      </c>
      <c r="G694" s="52" t="n">
        <v>0</v>
      </c>
      <c r="H694" s="52" t="n">
        <v>325</v>
      </c>
      <c r="I694" s="52" t="n">
        <f aca="false">IF(AND(G694="",H694=""),"",N(G694)-N(H694))</f>
        <v>-325</v>
      </c>
      <c r="J694" s="52" t="n">
        <f aca="false">IF(I694="","",ABS(I694))</f>
        <v>325</v>
      </c>
      <c r="K694" s="56" t="n">
        <f aca="false">IF(S694="","",0)</f>
        <v>0</v>
      </c>
      <c r="L694" s="56" t="n">
        <f aca="false">IF(J694="","",IF(AND(J694&gt;'Revenue Testing'!$E$9,K694=0),1,0))</f>
        <v>0</v>
      </c>
      <c r="M694" s="57" t="n">
        <v>0.646464723825</v>
      </c>
      <c r="N694" s="56" t="str">
        <f aca="false">IF(OR(A694="",I694=""),"",IF(COUNTIFS($A$2:$A$4500,A694,$D$2:$D$4500,D694,$I$2:$I$4500,I694)&gt;1,"Possible duplicate",""))</f>
        <v/>
      </c>
      <c r="O694" s="56" t="n">
        <f aca="false">IF(J694="","",IF(AND(L694=0,K694=0),1,0))</f>
        <v>1</v>
      </c>
      <c r="P694" s="56" t="str">
        <f aca="false">IF(L694=1,J694+ROW()/10^7,"")</f>
        <v/>
      </c>
      <c r="Q694" s="57" t="n">
        <f aca="false">IF(O694=1,M694,"")</f>
        <v>0.646464723825</v>
      </c>
      <c r="R694" s="56" t="str">
        <f aca="false">IF(K694=1,ROW(),"")</f>
        <v/>
      </c>
      <c r="S694" s="56" t="str">
        <f aca="false">IF(D694="","",TRIM(D694))</f>
        <v>DELIVERY ORDER CHARGES- INC</v>
      </c>
    </row>
    <row r="695" customFormat="false" ht="15" hidden="false" customHeight="false" outlineLevel="0" collapsed="false">
      <c r="A695" s="50" t="s">
        <v>700</v>
      </c>
      <c r="B695" s="55" t="n">
        <v>45904</v>
      </c>
      <c r="C695" s="50" t="n">
        <f aca="false">IF(S695="","",IFERROR(IF(INDEX('Ledger Codes'!$C$6:$C$205,MATCH(S695,'Ledger Codes'!$B$6:$B$205,0))="","",INDEX('Ledger Codes'!$C$6:$C$205,MATCH(S695,'Ledger Codes'!$B$6:$B$205,0))),""))</f>
        <v>10073</v>
      </c>
      <c r="D695" s="50" t="s">
        <v>200</v>
      </c>
      <c r="E695" s="50" t="s">
        <v>701</v>
      </c>
      <c r="F695" s="50" t="s">
        <v>702</v>
      </c>
      <c r="G695" s="52" t="n">
        <v>0</v>
      </c>
      <c r="H695" s="52" t="n">
        <v>325</v>
      </c>
      <c r="I695" s="52" t="n">
        <f aca="false">IF(AND(G695="",H695=""),"",N(G695)-N(H695))</f>
        <v>-325</v>
      </c>
      <c r="J695" s="52" t="n">
        <f aca="false">IF(I695="","",ABS(I695))</f>
        <v>325</v>
      </c>
      <c r="K695" s="56" t="n">
        <f aca="false">IF(S695="","",0)</f>
        <v>0</v>
      </c>
      <c r="L695" s="56" t="n">
        <f aca="false">IF(J695="","",IF(AND(J695&gt;'Revenue Testing'!$E$9,K695=0),1,0))</f>
        <v>0</v>
      </c>
      <c r="M695" s="57" t="n">
        <v>0.214221737297</v>
      </c>
      <c r="N695" s="56" t="str">
        <f aca="false">IF(OR(A695="",I695=""),"",IF(COUNTIFS($A$2:$A$4500,A695,$D$2:$D$4500,D695,$I$2:$I$4500,I695)&gt;1,"Possible duplicate",""))</f>
        <v/>
      </c>
      <c r="O695" s="56" t="n">
        <f aca="false">IF(J695="","",IF(AND(L695=0,K695=0),1,0))</f>
        <v>1</v>
      </c>
      <c r="P695" s="56" t="str">
        <f aca="false">IF(L695=1,J695+ROW()/10^7,"")</f>
        <v/>
      </c>
      <c r="Q695" s="57" t="n">
        <f aca="false">IF(O695=1,M695,"")</f>
        <v>0.214221737297</v>
      </c>
      <c r="R695" s="56" t="str">
        <f aca="false">IF(K695=1,ROW(),"")</f>
        <v/>
      </c>
      <c r="S695" s="56" t="str">
        <f aca="false">IF(D695="","",TRIM(D695))</f>
        <v>DELIVERY ORDER CHARGES- INC</v>
      </c>
    </row>
    <row r="696" customFormat="false" ht="15" hidden="false" customHeight="false" outlineLevel="0" collapsed="false">
      <c r="A696" s="50" t="s">
        <v>703</v>
      </c>
      <c r="B696" s="55" t="n">
        <v>45904</v>
      </c>
      <c r="C696" s="50" t="n">
        <f aca="false">IF(S696="","",IFERROR(IF(INDEX('Ledger Codes'!$C$6:$C$205,MATCH(S696,'Ledger Codes'!$B$6:$B$205,0))="","",INDEX('Ledger Codes'!$C$6:$C$205,MATCH(S696,'Ledger Codes'!$B$6:$B$205,0))),""))</f>
        <v>10073</v>
      </c>
      <c r="D696" s="50" t="s">
        <v>200</v>
      </c>
      <c r="E696" s="50" t="s">
        <v>704</v>
      </c>
      <c r="F696" s="50" t="s">
        <v>705</v>
      </c>
      <c r="G696" s="52" t="n">
        <v>0</v>
      </c>
      <c r="H696" s="52" t="n">
        <v>325</v>
      </c>
      <c r="I696" s="52" t="n">
        <f aca="false">IF(AND(G696="",H696=""),"",N(G696)-N(H696))</f>
        <v>-325</v>
      </c>
      <c r="J696" s="52" t="n">
        <f aca="false">IF(I696="","",ABS(I696))</f>
        <v>325</v>
      </c>
      <c r="K696" s="56" t="n">
        <f aca="false">IF(S696="","",0)</f>
        <v>0</v>
      </c>
      <c r="L696" s="56" t="n">
        <f aca="false">IF(J696="","",IF(AND(J696&gt;'Revenue Testing'!$E$9,K696=0),1,0))</f>
        <v>0</v>
      </c>
      <c r="M696" s="57" t="n">
        <v>0.607830338009</v>
      </c>
      <c r="N696" s="56" t="str">
        <f aca="false">IF(OR(A696="",I696=""),"",IF(COUNTIFS($A$2:$A$4500,A696,$D$2:$D$4500,D696,$I$2:$I$4500,I696)&gt;1,"Possible duplicate",""))</f>
        <v/>
      </c>
      <c r="O696" s="56" t="n">
        <f aca="false">IF(J696="","",IF(AND(L696=0,K696=0),1,0))</f>
        <v>1</v>
      </c>
      <c r="P696" s="56" t="str">
        <f aca="false">IF(L696=1,J696+ROW()/10^7,"")</f>
        <v/>
      </c>
      <c r="Q696" s="57" t="n">
        <f aca="false">IF(O696=1,M696,"")</f>
        <v>0.607830338009</v>
      </c>
      <c r="R696" s="56" t="str">
        <f aca="false">IF(K696=1,ROW(),"")</f>
        <v/>
      </c>
      <c r="S696" s="56" t="str">
        <f aca="false">IF(D696="","",TRIM(D696))</f>
        <v>DELIVERY ORDER CHARGES- INC</v>
      </c>
    </row>
    <row r="697" customFormat="false" ht="15" hidden="false" customHeight="false" outlineLevel="0" collapsed="false">
      <c r="A697" s="50" t="s">
        <v>706</v>
      </c>
      <c r="B697" s="55" t="n">
        <v>45904</v>
      </c>
      <c r="C697" s="50" t="n">
        <f aca="false">IF(S697="","",IFERROR(IF(INDEX('Ledger Codes'!$C$6:$C$205,MATCH(S697,'Ledger Codes'!$B$6:$B$205,0))="","",INDEX('Ledger Codes'!$C$6:$C$205,MATCH(S697,'Ledger Codes'!$B$6:$B$205,0))),""))</f>
        <v>10073</v>
      </c>
      <c r="D697" s="50" t="s">
        <v>200</v>
      </c>
      <c r="E697" s="50" t="s">
        <v>707</v>
      </c>
      <c r="F697" s="50" t="s">
        <v>708</v>
      </c>
      <c r="G697" s="52" t="n">
        <v>0</v>
      </c>
      <c r="H697" s="52" t="n">
        <v>325</v>
      </c>
      <c r="I697" s="52" t="n">
        <f aca="false">IF(AND(G697="",H697=""),"",N(G697)-N(H697))</f>
        <v>-325</v>
      </c>
      <c r="J697" s="52" t="n">
        <f aca="false">IF(I697="","",ABS(I697))</f>
        <v>325</v>
      </c>
      <c r="K697" s="56" t="n">
        <f aca="false">IF(S697="","",0)</f>
        <v>0</v>
      </c>
      <c r="L697" s="56" t="n">
        <f aca="false">IF(J697="","",IF(AND(J697&gt;'Revenue Testing'!$E$9,K697=0),1,0))</f>
        <v>0</v>
      </c>
      <c r="M697" s="57" t="n">
        <v>0.309052865514</v>
      </c>
      <c r="N697" s="56" t="str">
        <f aca="false">IF(OR(A697="",I697=""),"",IF(COUNTIFS($A$2:$A$4500,A697,$D$2:$D$4500,D697,$I$2:$I$4500,I697)&gt;1,"Possible duplicate",""))</f>
        <v/>
      </c>
      <c r="O697" s="56" t="n">
        <f aca="false">IF(J697="","",IF(AND(L697=0,K697=0),1,0))</f>
        <v>1</v>
      </c>
      <c r="P697" s="56" t="str">
        <f aca="false">IF(L697=1,J697+ROW()/10^7,"")</f>
        <v/>
      </c>
      <c r="Q697" s="57" t="n">
        <f aca="false">IF(O697=1,M697,"")</f>
        <v>0.309052865514</v>
      </c>
      <c r="R697" s="56" t="str">
        <f aca="false">IF(K697=1,ROW(),"")</f>
        <v/>
      </c>
      <c r="S697" s="56" t="str">
        <f aca="false">IF(D697="","",TRIM(D697))</f>
        <v>DELIVERY ORDER CHARGES- INC</v>
      </c>
    </row>
    <row r="698" customFormat="false" ht="15" hidden="false" customHeight="false" outlineLevel="0" collapsed="false">
      <c r="A698" s="50" t="s">
        <v>709</v>
      </c>
      <c r="B698" s="55" t="n">
        <v>45904</v>
      </c>
      <c r="C698" s="50" t="n">
        <f aca="false">IF(S698="","",IFERROR(IF(INDEX('Ledger Codes'!$C$6:$C$205,MATCH(S698,'Ledger Codes'!$B$6:$B$205,0))="","",INDEX('Ledger Codes'!$C$6:$C$205,MATCH(S698,'Ledger Codes'!$B$6:$B$205,0))),""))</f>
        <v>10073</v>
      </c>
      <c r="D698" s="50" t="s">
        <v>200</v>
      </c>
      <c r="E698" s="50" t="s">
        <v>710</v>
      </c>
      <c r="F698" s="50" t="s">
        <v>711</v>
      </c>
      <c r="G698" s="52" t="n">
        <v>0</v>
      </c>
      <c r="H698" s="52" t="n">
        <v>325</v>
      </c>
      <c r="I698" s="52" t="n">
        <f aca="false">IF(AND(G698="",H698=""),"",N(G698)-N(H698))</f>
        <v>-325</v>
      </c>
      <c r="J698" s="52" t="n">
        <f aca="false">IF(I698="","",ABS(I698))</f>
        <v>325</v>
      </c>
      <c r="K698" s="56" t="n">
        <f aca="false">IF(S698="","",0)</f>
        <v>0</v>
      </c>
      <c r="L698" s="56" t="n">
        <f aca="false">IF(J698="","",IF(AND(J698&gt;'Revenue Testing'!$E$9,K698=0),1,0))</f>
        <v>0</v>
      </c>
      <c r="M698" s="57" t="n">
        <v>0.135792821648</v>
      </c>
      <c r="N698" s="56" t="str">
        <f aca="false">IF(OR(A698="",I698=""),"",IF(COUNTIFS($A$2:$A$4500,A698,$D$2:$D$4500,D698,$I$2:$I$4500,I698)&gt;1,"Possible duplicate",""))</f>
        <v/>
      </c>
      <c r="O698" s="56" t="n">
        <f aca="false">IF(J698="","",IF(AND(L698=0,K698=0),1,0))</f>
        <v>1</v>
      </c>
      <c r="P698" s="56" t="str">
        <f aca="false">IF(L698=1,J698+ROW()/10^7,"")</f>
        <v/>
      </c>
      <c r="Q698" s="57" t="n">
        <f aca="false">IF(O698=1,M698,"")</f>
        <v>0.135792821648</v>
      </c>
      <c r="R698" s="56" t="str">
        <f aca="false">IF(K698=1,ROW(),"")</f>
        <v/>
      </c>
      <c r="S698" s="56" t="str">
        <f aca="false">IF(D698="","",TRIM(D698))</f>
        <v>DELIVERY ORDER CHARGES- INC</v>
      </c>
    </row>
    <row r="699" customFormat="false" ht="15" hidden="false" customHeight="false" outlineLevel="0" collapsed="false">
      <c r="A699" s="50" t="s">
        <v>712</v>
      </c>
      <c r="B699" s="55" t="n">
        <v>45904</v>
      </c>
      <c r="C699" s="50" t="n">
        <f aca="false">IF(S699="","",IFERROR(IF(INDEX('Ledger Codes'!$C$6:$C$205,MATCH(S699,'Ledger Codes'!$B$6:$B$205,0))="","",INDEX('Ledger Codes'!$C$6:$C$205,MATCH(S699,'Ledger Codes'!$B$6:$B$205,0))),""))</f>
        <v>10073</v>
      </c>
      <c r="D699" s="50" t="s">
        <v>200</v>
      </c>
      <c r="E699" s="50" t="s">
        <v>713</v>
      </c>
      <c r="F699" s="50" t="s">
        <v>714</v>
      </c>
      <c r="G699" s="52" t="n">
        <v>0</v>
      </c>
      <c r="H699" s="52" t="n">
        <v>325</v>
      </c>
      <c r="I699" s="52" t="n">
        <f aca="false">IF(AND(G699="",H699=""),"",N(G699)-N(H699))</f>
        <v>-325</v>
      </c>
      <c r="J699" s="52" t="n">
        <f aca="false">IF(I699="","",ABS(I699))</f>
        <v>325</v>
      </c>
      <c r="K699" s="56" t="n">
        <f aca="false">IF(S699="","",0)</f>
        <v>0</v>
      </c>
      <c r="L699" s="56" t="n">
        <f aca="false">IF(J699="","",IF(AND(J699&gt;'Revenue Testing'!$E$9,K699=0),1,0))</f>
        <v>0</v>
      </c>
      <c r="M699" s="57" t="n">
        <v>0.910207290306</v>
      </c>
      <c r="N699" s="56" t="str">
        <f aca="false">IF(OR(A699="",I699=""),"",IF(COUNTIFS($A$2:$A$4500,A699,$D$2:$D$4500,D699,$I$2:$I$4500,I699)&gt;1,"Possible duplicate",""))</f>
        <v/>
      </c>
      <c r="O699" s="56" t="n">
        <f aca="false">IF(J699="","",IF(AND(L699=0,K699=0),1,0))</f>
        <v>1</v>
      </c>
      <c r="P699" s="56" t="str">
        <f aca="false">IF(L699=1,J699+ROW()/10^7,"")</f>
        <v/>
      </c>
      <c r="Q699" s="57" t="n">
        <f aca="false">IF(O699=1,M699,"")</f>
        <v>0.910207290306</v>
      </c>
      <c r="R699" s="56" t="str">
        <f aca="false">IF(K699=1,ROW(),"")</f>
        <v/>
      </c>
      <c r="S699" s="56" t="str">
        <f aca="false">IF(D699="","",TRIM(D699))</f>
        <v>DELIVERY ORDER CHARGES- INC</v>
      </c>
    </row>
    <row r="700" customFormat="false" ht="15" hidden="false" customHeight="false" outlineLevel="0" collapsed="false">
      <c r="A700" s="50" t="s">
        <v>715</v>
      </c>
      <c r="B700" s="55" t="n">
        <v>45904</v>
      </c>
      <c r="C700" s="50" t="n">
        <f aca="false">IF(S700="","",IFERROR(IF(INDEX('Ledger Codes'!$C$6:$C$205,MATCH(S700,'Ledger Codes'!$B$6:$B$205,0))="","",INDEX('Ledger Codes'!$C$6:$C$205,MATCH(S700,'Ledger Codes'!$B$6:$B$205,0))),""))</f>
        <v>10073</v>
      </c>
      <c r="D700" s="50" t="s">
        <v>200</v>
      </c>
      <c r="E700" s="50" t="s">
        <v>716</v>
      </c>
      <c r="F700" s="50" t="s">
        <v>717</v>
      </c>
      <c r="G700" s="52" t="n">
        <v>0</v>
      </c>
      <c r="H700" s="52" t="n">
        <v>325</v>
      </c>
      <c r="I700" s="52" t="n">
        <f aca="false">IF(AND(G700="",H700=""),"",N(G700)-N(H700))</f>
        <v>-325</v>
      </c>
      <c r="J700" s="52" t="n">
        <f aca="false">IF(I700="","",ABS(I700))</f>
        <v>325</v>
      </c>
      <c r="K700" s="56" t="n">
        <f aca="false">IF(S700="","",0)</f>
        <v>0</v>
      </c>
      <c r="L700" s="56" t="n">
        <f aca="false">IF(J700="","",IF(AND(J700&gt;'Revenue Testing'!$E$9,K700=0),1,0))</f>
        <v>0</v>
      </c>
      <c r="M700" s="57" t="n">
        <v>0.578981558204</v>
      </c>
      <c r="N700" s="56" t="str">
        <f aca="false">IF(OR(A700="",I700=""),"",IF(COUNTIFS($A$2:$A$4500,A700,$D$2:$D$4500,D700,$I$2:$I$4500,I700)&gt;1,"Possible duplicate",""))</f>
        <v/>
      </c>
      <c r="O700" s="56" t="n">
        <f aca="false">IF(J700="","",IF(AND(L700=0,K700=0),1,0))</f>
        <v>1</v>
      </c>
      <c r="P700" s="56" t="str">
        <f aca="false">IF(L700=1,J700+ROW()/10^7,"")</f>
        <v/>
      </c>
      <c r="Q700" s="57" t="n">
        <f aca="false">IF(O700=1,M700,"")</f>
        <v>0.578981558204</v>
      </c>
      <c r="R700" s="56" t="str">
        <f aca="false">IF(K700=1,ROW(),"")</f>
        <v/>
      </c>
      <c r="S700" s="56" t="str">
        <f aca="false">IF(D700="","",TRIM(D700))</f>
        <v>DELIVERY ORDER CHARGES- INC</v>
      </c>
    </row>
    <row r="701" customFormat="false" ht="15" hidden="false" customHeight="false" outlineLevel="0" collapsed="false">
      <c r="A701" s="50" t="s">
        <v>718</v>
      </c>
      <c r="B701" s="55" t="n">
        <v>45904</v>
      </c>
      <c r="C701" s="50" t="n">
        <f aca="false">IF(S701="","",IFERROR(IF(INDEX('Ledger Codes'!$C$6:$C$205,MATCH(S701,'Ledger Codes'!$B$6:$B$205,0))="","",INDEX('Ledger Codes'!$C$6:$C$205,MATCH(S701,'Ledger Codes'!$B$6:$B$205,0))),""))</f>
        <v>10073</v>
      </c>
      <c r="D701" s="50" t="s">
        <v>200</v>
      </c>
      <c r="E701" s="50" t="s">
        <v>719</v>
      </c>
      <c r="F701" s="50" t="s">
        <v>720</v>
      </c>
      <c r="G701" s="52" t="n">
        <v>0</v>
      </c>
      <c r="H701" s="52" t="n">
        <v>325</v>
      </c>
      <c r="I701" s="52" t="n">
        <f aca="false">IF(AND(G701="",H701=""),"",N(G701)-N(H701))</f>
        <v>-325</v>
      </c>
      <c r="J701" s="52" t="n">
        <f aca="false">IF(I701="","",ABS(I701))</f>
        <v>325</v>
      </c>
      <c r="K701" s="56" t="n">
        <f aca="false">IF(S701="","",0)</f>
        <v>0</v>
      </c>
      <c r="L701" s="56" t="n">
        <f aca="false">IF(J701="","",IF(AND(J701&gt;'Revenue Testing'!$E$9,K701=0),1,0))</f>
        <v>0</v>
      </c>
      <c r="M701" s="57" t="n">
        <v>0.57989206044</v>
      </c>
      <c r="N701" s="56" t="str">
        <f aca="false">IF(OR(A701="",I701=""),"",IF(COUNTIFS($A$2:$A$4500,A701,$D$2:$D$4500,D701,$I$2:$I$4500,I701)&gt;1,"Possible duplicate",""))</f>
        <v/>
      </c>
      <c r="O701" s="56" t="n">
        <f aca="false">IF(J701="","",IF(AND(L701=0,K701=0),1,0))</f>
        <v>1</v>
      </c>
      <c r="P701" s="56" t="str">
        <f aca="false">IF(L701=1,J701+ROW()/10^7,"")</f>
        <v/>
      </c>
      <c r="Q701" s="57" t="n">
        <f aca="false">IF(O701=1,M701,"")</f>
        <v>0.57989206044</v>
      </c>
      <c r="R701" s="56" t="str">
        <f aca="false">IF(K701=1,ROW(),"")</f>
        <v/>
      </c>
      <c r="S701" s="56" t="str">
        <f aca="false">IF(D701="","",TRIM(D701))</f>
        <v>DELIVERY ORDER CHARGES- INC</v>
      </c>
    </row>
    <row r="702" customFormat="false" ht="15" hidden="false" customHeight="false" outlineLevel="0" collapsed="false">
      <c r="A702" s="50" t="s">
        <v>721</v>
      </c>
      <c r="B702" s="55" t="n">
        <v>45904</v>
      </c>
      <c r="C702" s="50" t="n">
        <f aca="false">IF(S702="","",IFERROR(IF(INDEX('Ledger Codes'!$C$6:$C$205,MATCH(S702,'Ledger Codes'!$B$6:$B$205,0))="","",INDEX('Ledger Codes'!$C$6:$C$205,MATCH(S702,'Ledger Codes'!$B$6:$B$205,0))),""))</f>
        <v>10073</v>
      </c>
      <c r="D702" s="50" t="s">
        <v>200</v>
      </c>
      <c r="E702" s="50" t="s">
        <v>722</v>
      </c>
      <c r="F702" s="50" t="s">
        <v>723</v>
      </c>
      <c r="G702" s="52" t="n">
        <v>0</v>
      </c>
      <c r="H702" s="52" t="n">
        <v>325</v>
      </c>
      <c r="I702" s="52" t="n">
        <f aca="false">IF(AND(G702="",H702=""),"",N(G702)-N(H702))</f>
        <v>-325</v>
      </c>
      <c r="J702" s="52" t="n">
        <f aca="false">IF(I702="","",ABS(I702))</f>
        <v>325</v>
      </c>
      <c r="K702" s="56" t="n">
        <f aca="false">IF(S702="","",0)</f>
        <v>0</v>
      </c>
      <c r="L702" s="56" t="n">
        <f aca="false">IF(J702="","",IF(AND(J702&gt;'Revenue Testing'!$E$9,K702=0),1,0))</f>
        <v>0</v>
      </c>
      <c r="M702" s="57" t="n">
        <v>0.691324125287</v>
      </c>
      <c r="N702" s="56" t="str">
        <f aca="false">IF(OR(A702="",I702=""),"",IF(COUNTIFS($A$2:$A$4500,A702,$D$2:$D$4500,D702,$I$2:$I$4500,I702)&gt;1,"Possible duplicate",""))</f>
        <v/>
      </c>
      <c r="O702" s="56" t="n">
        <f aca="false">IF(J702="","",IF(AND(L702=0,K702=0),1,0))</f>
        <v>1</v>
      </c>
      <c r="P702" s="56" t="str">
        <f aca="false">IF(L702=1,J702+ROW()/10^7,"")</f>
        <v/>
      </c>
      <c r="Q702" s="57" t="n">
        <f aca="false">IF(O702=1,M702,"")</f>
        <v>0.691324125287</v>
      </c>
      <c r="R702" s="56" t="str">
        <f aca="false">IF(K702=1,ROW(),"")</f>
        <v/>
      </c>
      <c r="S702" s="56" t="str">
        <f aca="false">IF(D702="","",TRIM(D702))</f>
        <v>DELIVERY ORDER CHARGES- INC</v>
      </c>
    </row>
    <row r="703" customFormat="false" ht="15" hidden="false" customHeight="false" outlineLevel="0" collapsed="false">
      <c r="A703" s="50" t="s">
        <v>724</v>
      </c>
      <c r="B703" s="55" t="n">
        <v>45904</v>
      </c>
      <c r="C703" s="50" t="n">
        <f aca="false">IF(S703="","",IFERROR(IF(INDEX('Ledger Codes'!$C$6:$C$205,MATCH(S703,'Ledger Codes'!$B$6:$B$205,0))="","",INDEX('Ledger Codes'!$C$6:$C$205,MATCH(S703,'Ledger Codes'!$B$6:$B$205,0))),""))</f>
        <v>10073</v>
      </c>
      <c r="D703" s="50" t="s">
        <v>200</v>
      </c>
      <c r="E703" s="50" t="s">
        <v>725</v>
      </c>
      <c r="F703" s="50" t="s">
        <v>726</v>
      </c>
      <c r="G703" s="52" t="n">
        <v>0</v>
      </c>
      <c r="H703" s="52" t="n">
        <v>325</v>
      </c>
      <c r="I703" s="52" t="n">
        <f aca="false">IF(AND(G703="",H703=""),"",N(G703)-N(H703))</f>
        <v>-325</v>
      </c>
      <c r="J703" s="52" t="n">
        <f aca="false">IF(I703="","",ABS(I703))</f>
        <v>325</v>
      </c>
      <c r="K703" s="56" t="n">
        <f aca="false">IF(S703="","",0)</f>
        <v>0</v>
      </c>
      <c r="L703" s="56" t="n">
        <f aca="false">IF(J703="","",IF(AND(J703&gt;'Revenue Testing'!$E$9,K703=0),1,0))</f>
        <v>0</v>
      </c>
      <c r="M703" s="57" t="n">
        <v>0.532733516571</v>
      </c>
      <c r="N703" s="56" t="str">
        <f aca="false">IF(OR(A703="",I703=""),"",IF(COUNTIFS($A$2:$A$4500,A703,$D$2:$D$4500,D703,$I$2:$I$4500,I703)&gt;1,"Possible duplicate",""))</f>
        <v/>
      </c>
      <c r="O703" s="56" t="n">
        <f aca="false">IF(J703="","",IF(AND(L703=0,K703=0),1,0))</f>
        <v>1</v>
      </c>
      <c r="P703" s="56" t="str">
        <f aca="false">IF(L703=1,J703+ROW()/10^7,"")</f>
        <v/>
      </c>
      <c r="Q703" s="57" t="n">
        <f aca="false">IF(O703=1,M703,"")</f>
        <v>0.532733516571</v>
      </c>
      <c r="R703" s="56" t="str">
        <f aca="false">IF(K703=1,ROW(),"")</f>
        <v/>
      </c>
      <c r="S703" s="56" t="str">
        <f aca="false">IF(D703="","",TRIM(D703))</f>
        <v>DELIVERY ORDER CHARGES- INC</v>
      </c>
    </row>
    <row r="704" customFormat="false" ht="15" hidden="false" customHeight="false" outlineLevel="0" collapsed="false">
      <c r="A704" s="50" t="s">
        <v>727</v>
      </c>
      <c r="B704" s="55" t="n">
        <v>45904</v>
      </c>
      <c r="C704" s="50" t="n">
        <f aca="false">IF(S704="","",IFERROR(IF(INDEX('Ledger Codes'!$C$6:$C$205,MATCH(S704,'Ledger Codes'!$B$6:$B$205,0))="","",INDEX('Ledger Codes'!$C$6:$C$205,MATCH(S704,'Ledger Codes'!$B$6:$B$205,0))),""))</f>
        <v>10073</v>
      </c>
      <c r="D704" s="50" t="s">
        <v>200</v>
      </c>
      <c r="E704" s="50" t="s">
        <v>728</v>
      </c>
      <c r="F704" s="50" t="s">
        <v>729</v>
      </c>
      <c r="G704" s="52" t="n">
        <v>0</v>
      </c>
      <c r="H704" s="52" t="n">
        <v>325</v>
      </c>
      <c r="I704" s="52" t="n">
        <f aca="false">IF(AND(G704="",H704=""),"",N(G704)-N(H704))</f>
        <v>-325</v>
      </c>
      <c r="J704" s="52" t="n">
        <f aca="false">IF(I704="","",ABS(I704))</f>
        <v>325</v>
      </c>
      <c r="K704" s="56" t="n">
        <f aca="false">IF(S704="","",0)</f>
        <v>0</v>
      </c>
      <c r="L704" s="56" t="n">
        <f aca="false">IF(J704="","",IF(AND(J704&gt;'Revenue Testing'!$E$9,K704=0),1,0))</f>
        <v>0</v>
      </c>
      <c r="M704" s="57" t="n">
        <v>0.148451814935</v>
      </c>
      <c r="N704" s="56" t="str">
        <f aca="false">IF(OR(A704="",I704=""),"",IF(COUNTIFS($A$2:$A$4500,A704,$D$2:$D$4500,D704,$I$2:$I$4500,I704)&gt;1,"Possible duplicate",""))</f>
        <v/>
      </c>
      <c r="O704" s="56" t="n">
        <f aca="false">IF(J704="","",IF(AND(L704=0,K704=0),1,0))</f>
        <v>1</v>
      </c>
      <c r="P704" s="56" t="str">
        <f aca="false">IF(L704=1,J704+ROW()/10^7,"")</f>
        <v/>
      </c>
      <c r="Q704" s="57" t="n">
        <f aca="false">IF(O704=1,M704,"")</f>
        <v>0.148451814935</v>
      </c>
      <c r="R704" s="56" t="str">
        <f aca="false">IF(K704=1,ROW(),"")</f>
        <v/>
      </c>
      <c r="S704" s="56" t="str">
        <f aca="false">IF(D704="","",TRIM(D704))</f>
        <v>DELIVERY ORDER CHARGES- INC</v>
      </c>
    </row>
    <row r="705" customFormat="false" ht="15" hidden="false" customHeight="false" outlineLevel="0" collapsed="false">
      <c r="A705" s="50" t="s">
        <v>730</v>
      </c>
      <c r="B705" s="55" t="n">
        <v>45904</v>
      </c>
      <c r="C705" s="50" t="n">
        <f aca="false">IF(S705="","",IFERROR(IF(INDEX('Ledger Codes'!$C$6:$C$205,MATCH(S705,'Ledger Codes'!$B$6:$B$205,0))="","",INDEX('Ledger Codes'!$C$6:$C$205,MATCH(S705,'Ledger Codes'!$B$6:$B$205,0))),""))</f>
        <v>10073</v>
      </c>
      <c r="D705" s="50" t="s">
        <v>200</v>
      </c>
      <c r="E705" s="50" t="s">
        <v>731</v>
      </c>
      <c r="F705" s="50" t="s">
        <v>732</v>
      </c>
      <c r="G705" s="52" t="n">
        <v>0</v>
      </c>
      <c r="H705" s="52" t="n">
        <v>325</v>
      </c>
      <c r="I705" s="52" t="n">
        <f aca="false">IF(AND(G705="",H705=""),"",N(G705)-N(H705))</f>
        <v>-325</v>
      </c>
      <c r="J705" s="52" t="n">
        <f aca="false">IF(I705="","",ABS(I705))</f>
        <v>325</v>
      </c>
      <c r="K705" s="56" t="n">
        <f aca="false">IF(S705="","",0)</f>
        <v>0</v>
      </c>
      <c r="L705" s="56" t="n">
        <f aca="false">IF(J705="","",IF(AND(J705&gt;'Revenue Testing'!$E$9,K705=0),1,0))</f>
        <v>0</v>
      </c>
      <c r="M705" s="57" t="n">
        <v>0.558794293913</v>
      </c>
      <c r="N705" s="56" t="str">
        <f aca="false">IF(OR(A705="",I705=""),"",IF(COUNTIFS($A$2:$A$4500,A705,$D$2:$D$4500,D705,$I$2:$I$4500,I705)&gt;1,"Possible duplicate",""))</f>
        <v/>
      </c>
      <c r="O705" s="56" t="n">
        <f aca="false">IF(J705="","",IF(AND(L705=0,K705=0),1,0))</f>
        <v>1</v>
      </c>
      <c r="P705" s="56" t="str">
        <f aca="false">IF(L705=1,J705+ROW()/10^7,"")</f>
        <v/>
      </c>
      <c r="Q705" s="57" t="n">
        <f aca="false">IF(O705=1,M705,"")</f>
        <v>0.558794293913</v>
      </c>
      <c r="R705" s="56" t="str">
        <f aca="false">IF(K705=1,ROW(),"")</f>
        <v/>
      </c>
      <c r="S705" s="56" t="str">
        <f aca="false">IF(D705="","",TRIM(D705))</f>
        <v>DELIVERY ORDER CHARGES- INC</v>
      </c>
    </row>
    <row r="706" customFormat="false" ht="15" hidden="false" customHeight="false" outlineLevel="0" collapsed="false">
      <c r="A706" s="50" t="s">
        <v>733</v>
      </c>
      <c r="B706" s="55" t="n">
        <v>45904</v>
      </c>
      <c r="C706" s="50" t="n">
        <f aca="false">IF(S706="","",IFERROR(IF(INDEX('Ledger Codes'!$C$6:$C$205,MATCH(S706,'Ledger Codes'!$B$6:$B$205,0))="","",INDEX('Ledger Codes'!$C$6:$C$205,MATCH(S706,'Ledger Codes'!$B$6:$B$205,0))),""))</f>
        <v>10073</v>
      </c>
      <c r="D706" s="50" t="s">
        <v>200</v>
      </c>
      <c r="E706" s="50" t="s">
        <v>734</v>
      </c>
      <c r="F706" s="50" t="s">
        <v>735</v>
      </c>
      <c r="G706" s="52" t="n">
        <v>0</v>
      </c>
      <c r="H706" s="52" t="n">
        <v>325</v>
      </c>
      <c r="I706" s="52" t="n">
        <f aca="false">IF(AND(G706="",H706=""),"",N(G706)-N(H706))</f>
        <v>-325</v>
      </c>
      <c r="J706" s="52" t="n">
        <f aca="false">IF(I706="","",ABS(I706))</f>
        <v>325</v>
      </c>
      <c r="K706" s="56" t="n">
        <f aca="false">IF(S706="","",0)</f>
        <v>0</v>
      </c>
      <c r="L706" s="56" t="n">
        <f aca="false">IF(J706="","",IF(AND(J706&gt;'Revenue Testing'!$E$9,K706=0),1,0))</f>
        <v>0</v>
      </c>
      <c r="M706" s="57" t="n">
        <v>0.588465442204</v>
      </c>
      <c r="N706" s="56" t="str">
        <f aca="false">IF(OR(A706="",I706=""),"",IF(COUNTIFS($A$2:$A$4500,A706,$D$2:$D$4500,D706,$I$2:$I$4500,I706)&gt;1,"Possible duplicate",""))</f>
        <v/>
      </c>
      <c r="O706" s="56" t="n">
        <f aca="false">IF(J706="","",IF(AND(L706=0,K706=0),1,0))</f>
        <v>1</v>
      </c>
      <c r="P706" s="56" t="str">
        <f aca="false">IF(L706=1,J706+ROW()/10^7,"")</f>
        <v/>
      </c>
      <c r="Q706" s="57" t="n">
        <f aca="false">IF(O706=1,M706,"")</f>
        <v>0.588465442204</v>
      </c>
      <c r="R706" s="56" t="str">
        <f aca="false">IF(K706=1,ROW(),"")</f>
        <v/>
      </c>
      <c r="S706" s="56" t="str">
        <f aca="false">IF(D706="","",TRIM(D706))</f>
        <v>DELIVERY ORDER CHARGES- INC</v>
      </c>
    </row>
    <row r="707" customFormat="false" ht="15" hidden="false" customHeight="false" outlineLevel="0" collapsed="false">
      <c r="A707" s="50" t="s">
        <v>736</v>
      </c>
      <c r="B707" s="55" t="n">
        <v>45904</v>
      </c>
      <c r="C707" s="50" t="n">
        <f aca="false">IF(S707="","",IFERROR(IF(INDEX('Ledger Codes'!$C$6:$C$205,MATCH(S707,'Ledger Codes'!$B$6:$B$205,0))="","",INDEX('Ledger Codes'!$C$6:$C$205,MATCH(S707,'Ledger Codes'!$B$6:$B$205,0))),""))</f>
        <v>10073</v>
      </c>
      <c r="D707" s="50" t="s">
        <v>200</v>
      </c>
      <c r="E707" s="50" t="s">
        <v>737</v>
      </c>
      <c r="F707" s="50" t="s">
        <v>738</v>
      </c>
      <c r="G707" s="52" t="n">
        <v>0</v>
      </c>
      <c r="H707" s="52" t="n">
        <v>325</v>
      </c>
      <c r="I707" s="52" t="n">
        <f aca="false">IF(AND(G707="",H707=""),"",N(G707)-N(H707))</f>
        <v>-325</v>
      </c>
      <c r="J707" s="52" t="n">
        <f aca="false">IF(I707="","",ABS(I707))</f>
        <v>325</v>
      </c>
      <c r="K707" s="56" t="n">
        <f aca="false">IF(S707="","",0)</f>
        <v>0</v>
      </c>
      <c r="L707" s="56" t="n">
        <f aca="false">IF(J707="","",IF(AND(J707&gt;'Revenue Testing'!$E$9,K707=0),1,0))</f>
        <v>0</v>
      </c>
      <c r="M707" s="57" t="n">
        <v>0.662086686176</v>
      </c>
      <c r="N707" s="56" t="str">
        <f aca="false">IF(OR(A707="",I707=""),"",IF(COUNTIFS($A$2:$A$4500,A707,$D$2:$D$4500,D707,$I$2:$I$4500,I707)&gt;1,"Possible duplicate",""))</f>
        <v/>
      </c>
      <c r="O707" s="56" t="n">
        <f aca="false">IF(J707="","",IF(AND(L707=0,K707=0),1,0))</f>
        <v>1</v>
      </c>
      <c r="P707" s="56" t="str">
        <f aca="false">IF(L707=1,J707+ROW()/10^7,"")</f>
        <v/>
      </c>
      <c r="Q707" s="57" t="n">
        <f aca="false">IF(O707=1,M707,"")</f>
        <v>0.662086686176</v>
      </c>
      <c r="R707" s="56" t="str">
        <f aca="false">IF(K707=1,ROW(),"")</f>
        <v/>
      </c>
      <c r="S707" s="56" t="str">
        <f aca="false">IF(D707="","",TRIM(D707))</f>
        <v>DELIVERY ORDER CHARGES- INC</v>
      </c>
    </row>
    <row r="708" customFormat="false" ht="15" hidden="false" customHeight="false" outlineLevel="0" collapsed="false">
      <c r="A708" s="50" t="s">
        <v>739</v>
      </c>
      <c r="B708" s="55" t="n">
        <v>45904</v>
      </c>
      <c r="C708" s="50" t="n">
        <f aca="false">IF(S708="","",IFERROR(IF(INDEX('Ledger Codes'!$C$6:$C$205,MATCH(S708,'Ledger Codes'!$B$6:$B$205,0))="","",INDEX('Ledger Codes'!$C$6:$C$205,MATCH(S708,'Ledger Codes'!$B$6:$B$205,0))),""))</f>
        <v>10073</v>
      </c>
      <c r="D708" s="50" t="s">
        <v>200</v>
      </c>
      <c r="E708" s="50" t="s">
        <v>740</v>
      </c>
      <c r="F708" s="50" t="s">
        <v>741</v>
      </c>
      <c r="G708" s="52" t="n">
        <v>0</v>
      </c>
      <c r="H708" s="52" t="n">
        <v>325</v>
      </c>
      <c r="I708" s="52" t="n">
        <f aca="false">IF(AND(G708="",H708=""),"",N(G708)-N(H708))</f>
        <v>-325</v>
      </c>
      <c r="J708" s="52" t="n">
        <f aca="false">IF(I708="","",ABS(I708))</f>
        <v>325</v>
      </c>
      <c r="K708" s="56" t="n">
        <f aca="false">IF(S708="","",0)</f>
        <v>0</v>
      </c>
      <c r="L708" s="56" t="n">
        <f aca="false">IF(J708="","",IF(AND(J708&gt;'Revenue Testing'!$E$9,K708=0),1,0))</f>
        <v>0</v>
      </c>
      <c r="M708" s="57" t="n">
        <v>0.523327224224</v>
      </c>
      <c r="N708" s="56" t="str">
        <f aca="false">IF(OR(A708="",I708=""),"",IF(COUNTIFS($A$2:$A$4500,A708,$D$2:$D$4500,D708,$I$2:$I$4500,I708)&gt;1,"Possible duplicate",""))</f>
        <v/>
      </c>
      <c r="O708" s="56" t="n">
        <f aca="false">IF(J708="","",IF(AND(L708=0,K708=0),1,0))</f>
        <v>1</v>
      </c>
      <c r="P708" s="56" t="str">
        <f aca="false">IF(L708=1,J708+ROW()/10^7,"")</f>
        <v/>
      </c>
      <c r="Q708" s="57" t="n">
        <f aca="false">IF(O708=1,M708,"")</f>
        <v>0.523327224224</v>
      </c>
      <c r="R708" s="56" t="str">
        <f aca="false">IF(K708=1,ROW(),"")</f>
        <v/>
      </c>
      <c r="S708" s="56" t="str">
        <f aca="false">IF(D708="","",TRIM(D708))</f>
        <v>DELIVERY ORDER CHARGES- INC</v>
      </c>
    </row>
    <row r="709" customFormat="false" ht="15" hidden="false" customHeight="false" outlineLevel="0" collapsed="false">
      <c r="A709" s="50" t="s">
        <v>742</v>
      </c>
      <c r="B709" s="55" t="n">
        <v>45904</v>
      </c>
      <c r="C709" s="50" t="n">
        <f aca="false">IF(S709="","",IFERROR(IF(INDEX('Ledger Codes'!$C$6:$C$205,MATCH(S709,'Ledger Codes'!$B$6:$B$205,0))="","",INDEX('Ledger Codes'!$C$6:$C$205,MATCH(S709,'Ledger Codes'!$B$6:$B$205,0))),""))</f>
        <v>10073</v>
      </c>
      <c r="D709" s="50" t="s">
        <v>200</v>
      </c>
      <c r="E709" s="50" t="s">
        <v>743</v>
      </c>
      <c r="F709" s="50" t="s">
        <v>744</v>
      </c>
      <c r="G709" s="52" t="n">
        <v>0</v>
      </c>
      <c r="H709" s="52" t="n">
        <v>325</v>
      </c>
      <c r="I709" s="52" t="n">
        <f aca="false">IF(AND(G709="",H709=""),"",N(G709)-N(H709))</f>
        <v>-325</v>
      </c>
      <c r="J709" s="52" t="n">
        <f aca="false">IF(I709="","",ABS(I709))</f>
        <v>325</v>
      </c>
      <c r="K709" s="56" t="n">
        <f aca="false">IF(S709="","",0)</f>
        <v>0</v>
      </c>
      <c r="L709" s="56" t="n">
        <f aca="false">IF(J709="","",IF(AND(J709&gt;'Revenue Testing'!$E$9,K709=0),1,0))</f>
        <v>0</v>
      </c>
      <c r="M709" s="57" t="n">
        <v>0.066758739352</v>
      </c>
      <c r="N709" s="56" t="str">
        <f aca="false">IF(OR(A709="",I709=""),"",IF(COUNTIFS($A$2:$A$4500,A709,$D$2:$D$4500,D709,$I$2:$I$4500,I709)&gt;1,"Possible duplicate",""))</f>
        <v/>
      </c>
      <c r="O709" s="56" t="n">
        <f aca="false">IF(J709="","",IF(AND(L709=0,K709=0),1,0))</f>
        <v>1</v>
      </c>
      <c r="P709" s="56" t="str">
        <f aca="false">IF(L709=1,J709+ROW()/10^7,"")</f>
        <v/>
      </c>
      <c r="Q709" s="57" t="n">
        <f aca="false">IF(O709=1,M709,"")</f>
        <v>0.066758739352</v>
      </c>
      <c r="R709" s="56" t="str">
        <f aca="false">IF(K709=1,ROW(),"")</f>
        <v/>
      </c>
      <c r="S709" s="56" t="str">
        <f aca="false">IF(D709="","",TRIM(D709))</f>
        <v>DELIVERY ORDER CHARGES- INC</v>
      </c>
    </row>
    <row r="710" customFormat="false" ht="15" hidden="false" customHeight="false" outlineLevel="0" collapsed="false">
      <c r="A710" s="50" t="s">
        <v>745</v>
      </c>
      <c r="B710" s="55" t="n">
        <v>45904</v>
      </c>
      <c r="C710" s="50" t="n">
        <f aca="false">IF(S710="","",IFERROR(IF(INDEX('Ledger Codes'!$C$6:$C$205,MATCH(S710,'Ledger Codes'!$B$6:$B$205,0))="","",INDEX('Ledger Codes'!$C$6:$C$205,MATCH(S710,'Ledger Codes'!$B$6:$B$205,0))),""))</f>
        <v>10073</v>
      </c>
      <c r="D710" s="50" t="s">
        <v>200</v>
      </c>
      <c r="E710" s="50" t="s">
        <v>746</v>
      </c>
      <c r="F710" s="50" t="s">
        <v>747</v>
      </c>
      <c r="G710" s="52" t="n">
        <v>0</v>
      </c>
      <c r="H710" s="52" t="n">
        <v>325</v>
      </c>
      <c r="I710" s="52" t="n">
        <f aca="false">IF(AND(G710="",H710=""),"",N(G710)-N(H710))</f>
        <v>-325</v>
      </c>
      <c r="J710" s="52" t="n">
        <f aca="false">IF(I710="","",ABS(I710))</f>
        <v>325</v>
      </c>
      <c r="K710" s="56" t="n">
        <f aca="false">IF(S710="","",0)</f>
        <v>0</v>
      </c>
      <c r="L710" s="56" t="n">
        <f aca="false">IF(J710="","",IF(AND(J710&gt;'Revenue Testing'!$E$9,K710=0),1,0))</f>
        <v>0</v>
      </c>
      <c r="M710" s="57" t="n">
        <v>0.588043711667</v>
      </c>
      <c r="N710" s="56" t="str">
        <f aca="false">IF(OR(A710="",I710=""),"",IF(COUNTIFS($A$2:$A$4500,A710,$D$2:$D$4500,D710,$I$2:$I$4500,I710)&gt;1,"Possible duplicate",""))</f>
        <v/>
      </c>
      <c r="O710" s="56" t="n">
        <f aca="false">IF(J710="","",IF(AND(L710=0,K710=0),1,0))</f>
        <v>1</v>
      </c>
      <c r="P710" s="56" t="str">
        <f aca="false">IF(L710=1,J710+ROW()/10^7,"")</f>
        <v/>
      </c>
      <c r="Q710" s="57" t="n">
        <f aca="false">IF(O710=1,M710,"")</f>
        <v>0.588043711667</v>
      </c>
      <c r="R710" s="56" t="str">
        <f aca="false">IF(K710=1,ROW(),"")</f>
        <v/>
      </c>
      <c r="S710" s="56" t="str">
        <f aca="false">IF(D710="","",TRIM(D710))</f>
        <v>DELIVERY ORDER CHARGES- INC</v>
      </c>
    </row>
    <row r="711" customFormat="false" ht="15" hidden="false" customHeight="false" outlineLevel="0" collapsed="false">
      <c r="A711" s="50" t="s">
        <v>748</v>
      </c>
      <c r="B711" s="55" t="n">
        <v>45904</v>
      </c>
      <c r="C711" s="50" t="n">
        <f aca="false">IF(S711="","",IFERROR(IF(INDEX('Ledger Codes'!$C$6:$C$205,MATCH(S711,'Ledger Codes'!$B$6:$B$205,0))="","",INDEX('Ledger Codes'!$C$6:$C$205,MATCH(S711,'Ledger Codes'!$B$6:$B$205,0))),""))</f>
        <v>10073</v>
      </c>
      <c r="D711" s="50" t="s">
        <v>200</v>
      </c>
      <c r="E711" s="50" t="s">
        <v>749</v>
      </c>
      <c r="F711" s="50" t="s">
        <v>750</v>
      </c>
      <c r="G711" s="52" t="n">
        <v>0</v>
      </c>
      <c r="H711" s="52" t="n">
        <v>325</v>
      </c>
      <c r="I711" s="52" t="n">
        <f aca="false">IF(AND(G711="",H711=""),"",N(G711)-N(H711))</f>
        <v>-325</v>
      </c>
      <c r="J711" s="52" t="n">
        <f aca="false">IF(I711="","",ABS(I711))</f>
        <v>325</v>
      </c>
      <c r="K711" s="56" t="n">
        <f aca="false">IF(S711="","",0)</f>
        <v>0</v>
      </c>
      <c r="L711" s="56" t="n">
        <f aca="false">IF(J711="","",IF(AND(J711&gt;'Revenue Testing'!$E$9,K711=0),1,0))</f>
        <v>0</v>
      </c>
      <c r="M711" s="57" t="n">
        <v>0.261173905093</v>
      </c>
      <c r="N711" s="56" t="str">
        <f aca="false">IF(OR(A711="",I711=""),"",IF(COUNTIFS($A$2:$A$4500,A711,$D$2:$D$4500,D711,$I$2:$I$4500,I711)&gt;1,"Possible duplicate",""))</f>
        <v/>
      </c>
      <c r="O711" s="56" t="n">
        <f aca="false">IF(J711="","",IF(AND(L711=0,K711=0),1,0))</f>
        <v>1</v>
      </c>
      <c r="P711" s="56" t="str">
        <f aca="false">IF(L711=1,J711+ROW()/10^7,"")</f>
        <v/>
      </c>
      <c r="Q711" s="57" t="n">
        <f aca="false">IF(O711=1,M711,"")</f>
        <v>0.261173905093</v>
      </c>
      <c r="R711" s="56" t="str">
        <f aca="false">IF(K711=1,ROW(),"")</f>
        <v/>
      </c>
      <c r="S711" s="56" t="str">
        <f aca="false">IF(D711="","",TRIM(D711))</f>
        <v>DELIVERY ORDER CHARGES- INC</v>
      </c>
    </row>
    <row r="712" customFormat="false" ht="15" hidden="false" customHeight="false" outlineLevel="0" collapsed="false">
      <c r="A712" s="50" t="s">
        <v>751</v>
      </c>
      <c r="B712" s="55" t="n">
        <v>45904</v>
      </c>
      <c r="C712" s="50" t="n">
        <f aca="false">IF(S712="","",IFERROR(IF(INDEX('Ledger Codes'!$C$6:$C$205,MATCH(S712,'Ledger Codes'!$B$6:$B$205,0))="","",INDEX('Ledger Codes'!$C$6:$C$205,MATCH(S712,'Ledger Codes'!$B$6:$B$205,0))),""))</f>
        <v>10073</v>
      </c>
      <c r="D712" s="50" t="s">
        <v>200</v>
      </c>
      <c r="E712" s="50" t="s">
        <v>752</v>
      </c>
      <c r="F712" s="50" t="s">
        <v>753</v>
      </c>
      <c r="G712" s="52" t="n">
        <v>0</v>
      </c>
      <c r="H712" s="52" t="n">
        <v>325</v>
      </c>
      <c r="I712" s="52" t="n">
        <f aca="false">IF(AND(G712="",H712=""),"",N(G712)-N(H712))</f>
        <v>-325</v>
      </c>
      <c r="J712" s="52" t="n">
        <f aca="false">IF(I712="","",ABS(I712))</f>
        <v>325</v>
      </c>
      <c r="K712" s="56" t="n">
        <f aca="false">IF(S712="","",0)</f>
        <v>0</v>
      </c>
      <c r="L712" s="56" t="n">
        <f aca="false">IF(J712="","",IF(AND(J712&gt;'Revenue Testing'!$E$9,K712=0),1,0))</f>
        <v>0</v>
      </c>
      <c r="M712" s="57" t="n">
        <v>0.519590111412</v>
      </c>
      <c r="N712" s="56" t="str">
        <f aca="false">IF(OR(A712="",I712=""),"",IF(COUNTIFS($A$2:$A$4500,A712,$D$2:$D$4500,D712,$I$2:$I$4500,I712)&gt;1,"Possible duplicate",""))</f>
        <v/>
      </c>
      <c r="O712" s="56" t="n">
        <f aca="false">IF(J712="","",IF(AND(L712=0,K712=0),1,0))</f>
        <v>1</v>
      </c>
      <c r="P712" s="56" t="str">
        <f aca="false">IF(L712=1,J712+ROW()/10^7,"")</f>
        <v/>
      </c>
      <c r="Q712" s="57" t="n">
        <f aca="false">IF(O712=1,M712,"")</f>
        <v>0.519590111412</v>
      </c>
      <c r="R712" s="56" t="str">
        <f aca="false">IF(K712=1,ROW(),"")</f>
        <v/>
      </c>
      <c r="S712" s="56" t="str">
        <f aca="false">IF(D712="","",TRIM(D712))</f>
        <v>DELIVERY ORDER CHARGES- INC</v>
      </c>
    </row>
    <row r="713" customFormat="false" ht="15" hidden="false" customHeight="false" outlineLevel="0" collapsed="false">
      <c r="A713" s="50" t="s">
        <v>754</v>
      </c>
      <c r="B713" s="55" t="n">
        <v>45904</v>
      </c>
      <c r="C713" s="50" t="n">
        <f aca="false">IF(S713="","",IFERROR(IF(INDEX('Ledger Codes'!$C$6:$C$205,MATCH(S713,'Ledger Codes'!$B$6:$B$205,0))="","",INDEX('Ledger Codes'!$C$6:$C$205,MATCH(S713,'Ledger Codes'!$B$6:$B$205,0))),""))</f>
        <v>10073</v>
      </c>
      <c r="D713" s="50" t="s">
        <v>200</v>
      </c>
      <c r="E713" s="50" t="s">
        <v>755</v>
      </c>
      <c r="F713" s="50" t="s">
        <v>756</v>
      </c>
      <c r="G713" s="52" t="n">
        <v>0</v>
      </c>
      <c r="H713" s="52" t="n">
        <v>325</v>
      </c>
      <c r="I713" s="52" t="n">
        <f aca="false">IF(AND(G713="",H713=""),"",N(G713)-N(H713))</f>
        <v>-325</v>
      </c>
      <c r="J713" s="52" t="n">
        <f aca="false">IF(I713="","",ABS(I713))</f>
        <v>325</v>
      </c>
      <c r="K713" s="56" t="n">
        <f aca="false">IF(S713="","",0)</f>
        <v>0</v>
      </c>
      <c r="L713" s="56" t="n">
        <f aca="false">IF(J713="","",IF(AND(J713&gt;'Revenue Testing'!$E$9,K713=0),1,0))</f>
        <v>0</v>
      </c>
      <c r="M713" s="57" t="n">
        <v>0.834094621677</v>
      </c>
      <c r="N713" s="56" t="str">
        <f aca="false">IF(OR(A713="",I713=""),"",IF(COUNTIFS($A$2:$A$4500,A713,$D$2:$D$4500,D713,$I$2:$I$4500,I713)&gt;1,"Possible duplicate",""))</f>
        <v/>
      </c>
      <c r="O713" s="56" t="n">
        <f aca="false">IF(J713="","",IF(AND(L713=0,K713=0),1,0))</f>
        <v>1</v>
      </c>
      <c r="P713" s="56" t="str">
        <f aca="false">IF(L713=1,J713+ROW()/10^7,"")</f>
        <v/>
      </c>
      <c r="Q713" s="57" t="n">
        <f aca="false">IF(O713=1,M713,"")</f>
        <v>0.834094621677</v>
      </c>
      <c r="R713" s="56" t="str">
        <f aca="false">IF(K713=1,ROW(),"")</f>
        <v/>
      </c>
      <c r="S713" s="56" t="str">
        <f aca="false">IF(D713="","",TRIM(D713))</f>
        <v>DELIVERY ORDER CHARGES- INC</v>
      </c>
    </row>
    <row r="714" customFormat="false" ht="15" hidden="false" customHeight="false" outlineLevel="0" collapsed="false">
      <c r="A714" s="50" t="s">
        <v>757</v>
      </c>
      <c r="B714" s="55" t="n">
        <v>45904</v>
      </c>
      <c r="C714" s="50" t="n">
        <f aca="false">IF(S714="","",IFERROR(IF(INDEX('Ledger Codes'!$C$6:$C$205,MATCH(S714,'Ledger Codes'!$B$6:$B$205,0))="","",INDEX('Ledger Codes'!$C$6:$C$205,MATCH(S714,'Ledger Codes'!$B$6:$B$205,0))),""))</f>
        <v>10073</v>
      </c>
      <c r="D714" s="50" t="s">
        <v>200</v>
      </c>
      <c r="E714" s="50" t="s">
        <v>758</v>
      </c>
      <c r="F714" s="50" t="s">
        <v>759</v>
      </c>
      <c r="G714" s="52" t="n">
        <v>0</v>
      </c>
      <c r="H714" s="52" t="n">
        <v>325</v>
      </c>
      <c r="I714" s="52" t="n">
        <f aca="false">IF(AND(G714="",H714=""),"",N(G714)-N(H714))</f>
        <v>-325</v>
      </c>
      <c r="J714" s="52" t="n">
        <f aca="false">IF(I714="","",ABS(I714))</f>
        <v>325</v>
      </c>
      <c r="K714" s="56" t="n">
        <f aca="false">IF(S714="","",0)</f>
        <v>0</v>
      </c>
      <c r="L714" s="56" t="n">
        <f aca="false">IF(J714="","",IF(AND(J714&gt;'Revenue Testing'!$E$9,K714=0),1,0))</f>
        <v>0</v>
      </c>
      <c r="M714" s="57" t="n">
        <v>0.6876864542</v>
      </c>
      <c r="N714" s="56" t="str">
        <f aca="false">IF(OR(A714="",I714=""),"",IF(COUNTIFS($A$2:$A$4500,A714,$D$2:$D$4500,D714,$I$2:$I$4500,I714)&gt;1,"Possible duplicate",""))</f>
        <v/>
      </c>
      <c r="O714" s="56" t="n">
        <f aca="false">IF(J714="","",IF(AND(L714=0,K714=0),1,0))</f>
        <v>1</v>
      </c>
      <c r="P714" s="56" t="str">
        <f aca="false">IF(L714=1,J714+ROW()/10^7,"")</f>
        <v/>
      </c>
      <c r="Q714" s="57" t="n">
        <f aca="false">IF(O714=1,M714,"")</f>
        <v>0.6876864542</v>
      </c>
      <c r="R714" s="56" t="str">
        <f aca="false">IF(K714=1,ROW(),"")</f>
        <v/>
      </c>
      <c r="S714" s="56" t="str">
        <f aca="false">IF(D714="","",TRIM(D714))</f>
        <v>DELIVERY ORDER CHARGES- INC</v>
      </c>
    </row>
    <row r="715" customFormat="false" ht="15" hidden="false" customHeight="false" outlineLevel="0" collapsed="false">
      <c r="A715" s="50" t="s">
        <v>760</v>
      </c>
      <c r="B715" s="55" t="n">
        <v>45904</v>
      </c>
      <c r="C715" s="50" t="n">
        <f aca="false">IF(S715="","",IFERROR(IF(INDEX('Ledger Codes'!$C$6:$C$205,MATCH(S715,'Ledger Codes'!$B$6:$B$205,0))="","",INDEX('Ledger Codes'!$C$6:$C$205,MATCH(S715,'Ledger Codes'!$B$6:$B$205,0))),""))</f>
        <v>10073</v>
      </c>
      <c r="D715" s="50" t="s">
        <v>200</v>
      </c>
      <c r="E715" s="50" t="s">
        <v>761</v>
      </c>
      <c r="F715" s="50" t="s">
        <v>762</v>
      </c>
      <c r="G715" s="52" t="n">
        <v>0</v>
      </c>
      <c r="H715" s="52" t="n">
        <v>325</v>
      </c>
      <c r="I715" s="52" t="n">
        <f aca="false">IF(AND(G715="",H715=""),"",N(G715)-N(H715))</f>
        <v>-325</v>
      </c>
      <c r="J715" s="52" t="n">
        <f aca="false">IF(I715="","",ABS(I715))</f>
        <v>325</v>
      </c>
      <c r="K715" s="56" t="n">
        <f aca="false">IF(S715="","",0)</f>
        <v>0</v>
      </c>
      <c r="L715" s="56" t="n">
        <f aca="false">IF(J715="","",IF(AND(J715&gt;'Revenue Testing'!$E$9,K715=0),1,0))</f>
        <v>0</v>
      </c>
      <c r="M715" s="57" t="n">
        <v>0.216315015517</v>
      </c>
      <c r="N715" s="56" t="str">
        <f aca="false">IF(OR(A715="",I715=""),"",IF(COUNTIFS($A$2:$A$4500,A715,$D$2:$D$4500,D715,$I$2:$I$4500,I715)&gt;1,"Possible duplicate",""))</f>
        <v/>
      </c>
      <c r="O715" s="56" t="n">
        <f aca="false">IF(J715="","",IF(AND(L715=0,K715=0),1,0))</f>
        <v>1</v>
      </c>
      <c r="P715" s="56" t="str">
        <f aca="false">IF(L715=1,J715+ROW()/10^7,"")</f>
        <v/>
      </c>
      <c r="Q715" s="57" t="n">
        <f aca="false">IF(O715=1,M715,"")</f>
        <v>0.216315015517</v>
      </c>
      <c r="R715" s="56" t="str">
        <f aca="false">IF(K715=1,ROW(),"")</f>
        <v/>
      </c>
      <c r="S715" s="56" t="str">
        <f aca="false">IF(D715="","",TRIM(D715))</f>
        <v>DELIVERY ORDER CHARGES- INC</v>
      </c>
    </row>
    <row r="716" customFormat="false" ht="15" hidden="false" customHeight="false" outlineLevel="0" collapsed="false">
      <c r="A716" s="50" t="s">
        <v>763</v>
      </c>
      <c r="B716" s="55" t="n">
        <v>45904</v>
      </c>
      <c r="C716" s="50" t="n">
        <f aca="false">IF(S716="","",IFERROR(IF(INDEX('Ledger Codes'!$C$6:$C$205,MATCH(S716,'Ledger Codes'!$B$6:$B$205,0))="","",INDEX('Ledger Codes'!$C$6:$C$205,MATCH(S716,'Ledger Codes'!$B$6:$B$205,0))),""))</f>
        <v>10073</v>
      </c>
      <c r="D716" s="50" t="s">
        <v>200</v>
      </c>
      <c r="E716" s="50" t="s">
        <v>764</v>
      </c>
      <c r="F716" s="50" t="s">
        <v>765</v>
      </c>
      <c r="G716" s="52" t="n">
        <v>0</v>
      </c>
      <c r="H716" s="52" t="n">
        <v>325</v>
      </c>
      <c r="I716" s="52" t="n">
        <f aca="false">IF(AND(G716="",H716=""),"",N(G716)-N(H716))</f>
        <v>-325</v>
      </c>
      <c r="J716" s="52" t="n">
        <f aca="false">IF(I716="","",ABS(I716))</f>
        <v>325</v>
      </c>
      <c r="K716" s="56" t="n">
        <f aca="false">IF(S716="","",0)</f>
        <v>0</v>
      </c>
      <c r="L716" s="56" t="n">
        <f aca="false">IF(J716="","",IF(AND(J716&gt;'Revenue Testing'!$E$9,K716=0),1,0))</f>
        <v>0</v>
      </c>
      <c r="M716" s="57" t="n">
        <v>0.476194599238</v>
      </c>
      <c r="N716" s="56" t="str">
        <f aca="false">IF(OR(A716="",I716=""),"",IF(COUNTIFS($A$2:$A$4500,A716,$D$2:$D$4500,D716,$I$2:$I$4500,I716)&gt;1,"Possible duplicate",""))</f>
        <v/>
      </c>
      <c r="O716" s="56" t="n">
        <f aca="false">IF(J716="","",IF(AND(L716=0,K716=0),1,0))</f>
        <v>1</v>
      </c>
      <c r="P716" s="56" t="str">
        <f aca="false">IF(L716=1,J716+ROW()/10^7,"")</f>
        <v/>
      </c>
      <c r="Q716" s="57" t="n">
        <f aca="false">IF(O716=1,M716,"")</f>
        <v>0.476194599238</v>
      </c>
      <c r="R716" s="56" t="str">
        <f aca="false">IF(K716=1,ROW(),"")</f>
        <v/>
      </c>
      <c r="S716" s="56" t="str">
        <f aca="false">IF(D716="","",TRIM(D716))</f>
        <v>DELIVERY ORDER CHARGES- INC</v>
      </c>
    </row>
    <row r="717" customFormat="false" ht="15" hidden="false" customHeight="false" outlineLevel="0" collapsed="false">
      <c r="A717" s="50" t="s">
        <v>766</v>
      </c>
      <c r="B717" s="55" t="n">
        <v>45904</v>
      </c>
      <c r="C717" s="50" t="n">
        <f aca="false">IF(S717="","",IFERROR(IF(INDEX('Ledger Codes'!$C$6:$C$205,MATCH(S717,'Ledger Codes'!$B$6:$B$205,0))="","",INDEX('Ledger Codes'!$C$6:$C$205,MATCH(S717,'Ledger Codes'!$B$6:$B$205,0))),""))</f>
        <v>10073</v>
      </c>
      <c r="D717" s="50" t="s">
        <v>200</v>
      </c>
      <c r="E717" s="50" t="s">
        <v>767</v>
      </c>
      <c r="F717" s="50" t="s">
        <v>768</v>
      </c>
      <c r="G717" s="52" t="n">
        <v>0</v>
      </c>
      <c r="H717" s="52" t="n">
        <v>325</v>
      </c>
      <c r="I717" s="52" t="n">
        <f aca="false">IF(AND(G717="",H717=""),"",N(G717)-N(H717))</f>
        <v>-325</v>
      </c>
      <c r="J717" s="52" t="n">
        <f aca="false">IF(I717="","",ABS(I717))</f>
        <v>325</v>
      </c>
      <c r="K717" s="56" t="n">
        <f aca="false">IF(S717="","",0)</f>
        <v>0</v>
      </c>
      <c r="L717" s="56" t="n">
        <f aca="false">IF(J717="","",IF(AND(J717&gt;'Revenue Testing'!$E$9,K717=0),1,0))</f>
        <v>0</v>
      </c>
      <c r="M717" s="57" t="n">
        <v>0.679368097753</v>
      </c>
      <c r="N717" s="56" t="str">
        <f aca="false">IF(OR(A717="",I717=""),"",IF(COUNTIFS($A$2:$A$4500,A717,$D$2:$D$4500,D717,$I$2:$I$4500,I717)&gt;1,"Possible duplicate",""))</f>
        <v/>
      </c>
      <c r="O717" s="56" t="n">
        <f aca="false">IF(J717="","",IF(AND(L717=0,K717=0),1,0))</f>
        <v>1</v>
      </c>
      <c r="P717" s="56" t="str">
        <f aca="false">IF(L717=1,J717+ROW()/10^7,"")</f>
        <v/>
      </c>
      <c r="Q717" s="57" t="n">
        <f aca="false">IF(O717=1,M717,"")</f>
        <v>0.679368097753</v>
      </c>
      <c r="R717" s="56" t="str">
        <f aca="false">IF(K717=1,ROW(),"")</f>
        <v/>
      </c>
      <c r="S717" s="56" t="str">
        <f aca="false">IF(D717="","",TRIM(D717))</f>
        <v>DELIVERY ORDER CHARGES- INC</v>
      </c>
    </row>
    <row r="718" customFormat="false" ht="15" hidden="false" customHeight="false" outlineLevel="0" collapsed="false">
      <c r="A718" s="50" t="s">
        <v>769</v>
      </c>
      <c r="B718" s="55" t="n">
        <v>45904</v>
      </c>
      <c r="C718" s="50" t="n">
        <f aca="false">IF(S718="","",IFERROR(IF(INDEX('Ledger Codes'!$C$6:$C$205,MATCH(S718,'Ledger Codes'!$B$6:$B$205,0))="","",INDEX('Ledger Codes'!$C$6:$C$205,MATCH(S718,'Ledger Codes'!$B$6:$B$205,0))),""))</f>
        <v>10073</v>
      </c>
      <c r="D718" s="50" t="s">
        <v>200</v>
      </c>
      <c r="E718" s="50" t="s">
        <v>770</v>
      </c>
      <c r="F718" s="50" t="s">
        <v>771</v>
      </c>
      <c r="G718" s="52" t="n">
        <v>0</v>
      </c>
      <c r="H718" s="52" t="n">
        <v>325</v>
      </c>
      <c r="I718" s="52" t="n">
        <f aca="false">IF(AND(G718="",H718=""),"",N(G718)-N(H718))</f>
        <v>-325</v>
      </c>
      <c r="J718" s="52" t="n">
        <f aca="false">IF(I718="","",ABS(I718))</f>
        <v>325</v>
      </c>
      <c r="K718" s="56" t="n">
        <f aca="false">IF(S718="","",0)</f>
        <v>0</v>
      </c>
      <c r="L718" s="56" t="n">
        <f aca="false">IF(J718="","",IF(AND(J718&gt;'Revenue Testing'!$E$9,K718=0),1,0))</f>
        <v>0</v>
      </c>
      <c r="M718" s="57" t="n">
        <v>0.925627106449</v>
      </c>
      <c r="N718" s="56" t="str">
        <f aca="false">IF(OR(A718="",I718=""),"",IF(COUNTIFS($A$2:$A$4500,A718,$D$2:$D$4500,D718,$I$2:$I$4500,I718)&gt;1,"Possible duplicate",""))</f>
        <v/>
      </c>
      <c r="O718" s="56" t="n">
        <f aca="false">IF(J718="","",IF(AND(L718=0,K718=0),1,0))</f>
        <v>1</v>
      </c>
      <c r="P718" s="56" t="str">
        <f aca="false">IF(L718=1,J718+ROW()/10^7,"")</f>
        <v/>
      </c>
      <c r="Q718" s="57" t="n">
        <f aca="false">IF(O718=1,M718,"")</f>
        <v>0.925627106449</v>
      </c>
      <c r="R718" s="56" t="str">
        <f aca="false">IF(K718=1,ROW(),"")</f>
        <v/>
      </c>
      <c r="S718" s="56" t="str">
        <f aca="false">IF(D718="","",TRIM(D718))</f>
        <v>DELIVERY ORDER CHARGES- INC</v>
      </c>
    </row>
    <row r="719" customFormat="false" ht="15" hidden="false" customHeight="false" outlineLevel="0" collapsed="false">
      <c r="A719" s="50" t="s">
        <v>772</v>
      </c>
      <c r="B719" s="55" t="n">
        <v>45904</v>
      </c>
      <c r="C719" s="50" t="n">
        <f aca="false">IF(S719="","",IFERROR(IF(INDEX('Ledger Codes'!$C$6:$C$205,MATCH(S719,'Ledger Codes'!$B$6:$B$205,0))="","",INDEX('Ledger Codes'!$C$6:$C$205,MATCH(S719,'Ledger Codes'!$B$6:$B$205,0))),""))</f>
        <v>10073</v>
      </c>
      <c r="D719" s="50" t="s">
        <v>200</v>
      </c>
      <c r="E719" s="50" t="s">
        <v>773</v>
      </c>
      <c r="F719" s="50" t="s">
        <v>774</v>
      </c>
      <c r="G719" s="52" t="n">
        <v>0</v>
      </c>
      <c r="H719" s="52" t="n">
        <v>325</v>
      </c>
      <c r="I719" s="52" t="n">
        <f aca="false">IF(AND(G719="",H719=""),"",N(G719)-N(H719))</f>
        <v>-325</v>
      </c>
      <c r="J719" s="52" t="n">
        <f aca="false">IF(I719="","",ABS(I719))</f>
        <v>325</v>
      </c>
      <c r="K719" s="56" t="n">
        <f aca="false">IF(S719="","",0)</f>
        <v>0</v>
      </c>
      <c r="L719" s="56" t="n">
        <f aca="false">IF(J719="","",IF(AND(J719&gt;'Revenue Testing'!$E$9,K719=0),1,0))</f>
        <v>0</v>
      </c>
      <c r="M719" s="57" t="n">
        <v>0.7305362163</v>
      </c>
      <c r="N719" s="56" t="str">
        <f aca="false">IF(OR(A719="",I719=""),"",IF(COUNTIFS($A$2:$A$4500,A719,$D$2:$D$4500,D719,$I$2:$I$4500,I719)&gt;1,"Possible duplicate",""))</f>
        <v/>
      </c>
      <c r="O719" s="56" t="n">
        <f aca="false">IF(J719="","",IF(AND(L719=0,K719=0),1,0))</f>
        <v>1</v>
      </c>
      <c r="P719" s="56" t="str">
        <f aca="false">IF(L719=1,J719+ROW()/10^7,"")</f>
        <v/>
      </c>
      <c r="Q719" s="57" t="n">
        <f aca="false">IF(O719=1,M719,"")</f>
        <v>0.7305362163</v>
      </c>
      <c r="R719" s="56" t="str">
        <f aca="false">IF(K719=1,ROW(),"")</f>
        <v/>
      </c>
      <c r="S719" s="56" t="str">
        <f aca="false">IF(D719="","",TRIM(D719))</f>
        <v>DELIVERY ORDER CHARGES- INC</v>
      </c>
    </row>
    <row r="720" customFormat="false" ht="15" hidden="false" customHeight="false" outlineLevel="0" collapsed="false">
      <c r="A720" s="50" t="s">
        <v>775</v>
      </c>
      <c r="B720" s="55" t="n">
        <v>45904</v>
      </c>
      <c r="C720" s="50" t="n">
        <f aca="false">IF(S720="","",IFERROR(IF(INDEX('Ledger Codes'!$C$6:$C$205,MATCH(S720,'Ledger Codes'!$B$6:$B$205,0))="","",INDEX('Ledger Codes'!$C$6:$C$205,MATCH(S720,'Ledger Codes'!$B$6:$B$205,0))),""))</f>
        <v>10073</v>
      </c>
      <c r="D720" s="50" t="s">
        <v>200</v>
      </c>
      <c r="E720" s="50" t="s">
        <v>776</v>
      </c>
      <c r="F720" s="50" t="s">
        <v>777</v>
      </c>
      <c r="G720" s="52" t="n">
        <v>0</v>
      </c>
      <c r="H720" s="52" t="n">
        <v>325</v>
      </c>
      <c r="I720" s="52" t="n">
        <f aca="false">IF(AND(G720="",H720=""),"",N(G720)-N(H720))</f>
        <v>-325</v>
      </c>
      <c r="J720" s="52" t="n">
        <f aca="false">IF(I720="","",ABS(I720))</f>
        <v>325</v>
      </c>
      <c r="K720" s="56" t="n">
        <f aca="false">IF(S720="","",0)</f>
        <v>0</v>
      </c>
      <c r="L720" s="56" t="n">
        <f aca="false">IF(J720="","",IF(AND(J720&gt;'Revenue Testing'!$E$9,K720=0),1,0))</f>
        <v>0</v>
      </c>
      <c r="M720" s="57" t="n">
        <v>0.032795182009</v>
      </c>
      <c r="N720" s="56" t="str">
        <f aca="false">IF(OR(A720="",I720=""),"",IF(COUNTIFS($A$2:$A$4500,A720,$D$2:$D$4500,D720,$I$2:$I$4500,I720)&gt;1,"Possible duplicate",""))</f>
        <v/>
      </c>
      <c r="O720" s="56" t="n">
        <f aca="false">IF(J720="","",IF(AND(L720=0,K720=0),1,0))</f>
        <v>1</v>
      </c>
      <c r="P720" s="56" t="str">
        <f aca="false">IF(L720=1,J720+ROW()/10^7,"")</f>
        <v/>
      </c>
      <c r="Q720" s="57" t="n">
        <f aca="false">IF(O720=1,M720,"")</f>
        <v>0.032795182009</v>
      </c>
      <c r="R720" s="56" t="str">
        <f aca="false">IF(K720=1,ROW(),"")</f>
        <v/>
      </c>
      <c r="S720" s="56" t="str">
        <f aca="false">IF(D720="","",TRIM(D720))</f>
        <v>DELIVERY ORDER CHARGES- INC</v>
      </c>
    </row>
    <row r="721" customFormat="false" ht="15" hidden="false" customHeight="false" outlineLevel="0" collapsed="false">
      <c r="A721" s="50" t="s">
        <v>778</v>
      </c>
      <c r="B721" s="55" t="n">
        <v>45904</v>
      </c>
      <c r="C721" s="50" t="n">
        <f aca="false">IF(S721="","",IFERROR(IF(INDEX('Ledger Codes'!$C$6:$C$205,MATCH(S721,'Ledger Codes'!$B$6:$B$205,0))="","",INDEX('Ledger Codes'!$C$6:$C$205,MATCH(S721,'Ledger Codes'!$B$6:$B$205,0))),""))</f>
        <v>10073</v>
      </c>
      <c r="D721" s="50" t="s">
        <v>200</v>
      </c>
      <c r="E721" s="50" t="s">
        <v>779</v>
      </c>
      <c r="F721" s="50" t="s">
        <v>780</v>
      </c>
      <c r="G721" s="52" t="n">
        <v>0</v>
      </c>
      <c r="H721" s="52" t="n">
        <v>325</v>
      </c>
      <c r="I721" s="52" t="n">
        <f aca="false">IF(AND(G721="",H721=""),"",N(G721)-N(H721))</f>
        <v>-325</v>
      </c>
      <c r="J721" s="52" t="n">
        <f aca="false">IF(I721="","",ABS(I721))</f>
        <v>325</v>
      </c>
      <c r="K721" s="56" t="n">
        <f aca="false">IF(S721="","",0)</f>
        <v>0</v>
      </c>
      <c r="L721" s="56" t="n">
        <f aca="false">IF(J721="","",IF(AND(J721&gt;'Revenue Testing'!$E$9,K721=0),1,0))</f>
        <v>0</v>
      </c>
      <c r="M721" s="57" t="n">
        <v>0.820014595552</v>
      </c>
      <c r="N721" s="56" t="str">
        <f aca="false">IF(OR(A721="",I721=""),"",IF(COUNTIFS($A$2:$A$4500,A721,$D$2:$D$4500,D721,$I$2:$I$4500,I721)&gt;1,"Possible duplicate",""))</f>
        <v/>
      </c>
      <c r="O721" s="56" t="n">
        <f aca="false">IF(J721="","",IF(AND(L721=0,K721=0),1,0))</f>
        <v>1</v>
      </c>
      <c r="P721" s="56" t="str">
        <f aca="false">IF(L721=1,J721+ROW()/10^7,"")</f>
        <v/>
      </c>
      <c r="Q721" s="57" t="n">
        <f aca="false">IF(O721=1,M721,"")</f>
        <v>0.820014595552</v>
      </c>
      <c r="R721" s="56" t="str">
        <f aca="false">IF(K721=1,ROW(),"")</f>
        <v/>
      </c>
      <c r="S721" s="56" t="str">
        <f aca="false">IF(D721="","",TRIM(D721))</f>
        <v>DELIVERY ORDER CHARGES- INC</v>
      </c>
    </row>
    <row r="722" customFormat="false" ht="15" hidden="false" customHeight="false" outlineLevel="0" collapsed="false">
      <c r="A722" s="50" t="s">
        <v>781</v>
      </c>
      <c r="B722" s="55" t="n">
        <v>45904</v>
      </c>
      <c r="C722" s="50" t="n">
        <f aca="false">IF(S722="","",IFERROR(IF(INDEX('Ledger Codes'!$C$6:$C$205,MATCH(S722,'Ledger Codes'!$B$6:$B$205,0))="","",INDEX('Ledger Codes'!$C$6:$C$205,MATCH(S722,'Ledger Codes'!$B$6:$B$205,0))),""))</f>
        <v>10073</v>
      </c>
      <c r="D722" s="50" t="s">
        <v>200</v>
      </c>
      <c r="E722" s="50" t="s">
        <v>782</v>
      </c>
      <c r="F722" s="50" t="s">
        <v>783</v>
      </c>
      <c r="G722" s="52" t="n">
        <v>0</v>
      </c>
      <c r="H722" s="52" t="n">
        <v>325</v>
      </c>
      <c r="I722" s="52" t="n">
        <f aca="false">IF(AND(G722="",H722=""),"",N(G722)-N(H722))</f>
        <v>-325</v>
      </c>
      <c r="J722" s="52" t="n">
        <f aca="false">IF(I722="","",ABS(I722))</f>
        <v>325</v>
      </c>
      <c r="K722" s="56" t="n">
        <f aca="false">IF(S722="","",0)</f>
        <v>0</v>
      </c>
      <c r="L722" s="56" t="n">
        <f aca="false">IF(J722="","",IF(AND(J722&gt;'Revenue Testing'!$E$9,K722=0),1,0))</f>
        <v>0</v>
      </c>
      <c r="M722" s="57" t="n">
        <v>0.97111740095</v>
      </c>
      <c r="N722" s="56" t="str">
        <f aca="false">IF(OR(A722="",I722=""),"",IF(COUNTIFS($A$2:$A$4500,A722,$D$2:$D$4500,D722,$I$2:$I$4500,I722)&gt;1,"Possible duplicate",""))</f>
        <v/>
      </c>
      <c r="O722" s="56" t="n">
        <f aca="false">IF(J722="","",IF(AND(L722=0,K722=0),1,0))</f>
        <v>1</v>
      </c>
      <c r="P722" s="56" t="str">
        <f aca="false">IF(L722=1,J722+ROW()/10^7,"")</f>
        <v/>
      </c>
      <c r="Q722" s="57" t="n">
        <f aca="false">IF(O722=1,M722,"")</f>
        <v>0.97111740095</v>
      </c>
      <c r="R722" s="56" t="str">
        <f aca="false">IF(K722=1,ROW(),"")</f>
        <v/>
      </c>
      <c r="S722" s="56" t="str">
        <f aca="false">IF(D722="","",TRIM(D722))</f>
        <v>DELIVERY ORDER CHARGES- INC</v>
      </c>
    </row>
    <row r="723" customFormat="false" ht="15" hidden="false" customHeight="false" outlineLevel="0" collapsed="false">
      <c r="A723" s="50" t="s">
        <v>784</v>
      </c>
      <c r="B723" s="55" t="n">
        <v>45904</v>
      </c>
      <c r="C723" s="50" t="n">
        <f aca="false">IF(S723="","",IFERROR(IF(INDEX('Ledger Codes'!$C$6:$C$205,MATCH(S723,'Ledger Codes'!$B$6:$B$205,0))="","",INDEX('Ledger Codes'!$C$6:$C$205,MATCH(S723,'Ledger Codes'!$B$6:$B$205,0))),""))</f>
        <v>10073</v>
      </c>
      <c r="D723" s="50" t="s">
        <v>200</v>
      </c>
      <c r="E723" s="50" t="s">
        <v>785</v>
      </c>
      <c r="F723" s="50" t="s">
        <v>786</v>
      </c>
      <c r="G723" s="52" t="n">
        <v>0</v>
      </c>
      <c r="H723" s="52" t="n">
        <v>325</v>
      </c>
      <c r="I723" s="52" t="n">
        <f aca="false">IF(AND(G723="",H723=""),"",N(G723)-N(H723))</f>
        <v>-325</v>
      </c>
      <c r="J723" s="52" t="n">
        <f aca="false">IF(I723="","",ABS(I723))</f>
        <v>325</v>
      </c>
      <c r="K723" s="56" t="n">
        <f aca="false">IF(S723="","",0)</f>
        <v>0</v>
      </c>
      <c r="L723" s="56" t="n">
        <f aca="false">IF(J723="","",IF(AND(J723&gt;'Revenue Testing'!$E$9,K723=0),1,0))</f>
        <v>0</v>
      </c>
      <c r="M723" s="57" t="n">
        <v>0.756829978368</v>
      </c>
      <c r="N723" s="56" t="str">
        <f aca="false">IF(OR(A723="",I723=""),"",IF(COUNTIFS($A$2:$A$4500,A723,$D$2:$D$4500,D723,$I$2:$I$4500,I723)&gt;1,"Possible duplicate",""))</f>
        <v/>
      </c>
      <c r="O723" s="56" t="n">
        <f aca="false">IF(J723="","",IF(AND(L723=0,K723=0),1,0))</f>
        <v>1</v>
      </c>
      <c r="P723" s="56" t="str">
        <f aca="false">IF(L723=1,J723+ROW()/10^7,"")</f>
        <v/>
      </c>
      <c r="Q723" s="57" t="n">
        <f aca="false">IF(O723=1,M723,"")</f>
        <v>0.756829978368</v>
      </c>
      <c r="R723" s="56" t="str">
        <f aca="false">IF(K723=1,ROW(),"")</f>
        <v/>
      </c>
      <c r="S723" s="56" t="str">
        <f aca="false">IF(D723="","",TRIM(D723))</f>
        <v>DELIVERY ORDER CHARGES- INC</v>
      </c>
    </row>
    <row r="724" customFormat="false" ht="15" hidden="false" customHeight="false" outlineLevel="0" collapsed="false">
      <c r="A724" s="50" t="s">
        <v>787</v>
      </c>
      <c r="B724" s="55" t="n">
        <v>45904</v>
      </c>
      <c r="C724" s="50" t="n">
        <f aca="false">IF(S724="","",IFERROR(IF(INDEX('Ledger Codes'!$C$6:$C$205,MATCH(S724,'Ledger Codes'!$B$6:$B$205,0))="","",INDEX('Ledger Codes'!$C$6:$C$205,MATCH(S724,'Ledger Codes'!$B$6:$B$205,0))),""))</f>
        <v>10073</v>
      </c>
      <c r="D724" s="50" t="s">
        <v>200</v>
      </c>
      <c r="E724" s="50" t="s">
        <v>788</v>
      </c>
      <c r="F724" s="50" t="s">
        <v>789</v>
      </c>
      <c r="G724" s="52" t="n">
        <v>0</v>
      </c>
      <c r="H724" s="52" t="n">
        <v>325</v>
      </c>
      <c r="I724" s="52" t="n">
        <f aca="false">IF(AND(G724="",H724=""),"",N(G724)-N(H724))</f>
        <v>-325</v>
      </c>
      <c r="J724" s="52" t="n">
        <f aca="false">IF(I724="","",ABS(I724))</f>
        <v>325</v>
      </c>
      <c r="K724" s="56" t="n">
        <f aca="false">IF(S724="","",0)</f>
        <v>0</v>
      </c>
      <c r="L724" s="56" t="n">
        <f aca="false">IF(J724="","",IF(AND(J724&gt;'Revenue Testing'!$E$9,K724=0),1,0))</f>
        <v>0</v>
      </c>
      <c r="M724" s="57" t="n">
        <v>0.722237869112</v>
      </c>
      <c r="N724" s="56" t="str">
        <f aca="false">IF(OR(A724="",I724=""),"",IF(COUNTIFS($A$2:$A$4500,A724,$D$2:$D$4500,D724,$I$2:$I$4500,I724)&gt;1,"Possible duplicate",""))</f>
        <v/>
      </c>
      <c r="O724" s="56" t="n">
        <f aca="false">IF(J724="","",IF(AND(L724=0,K724=0),1,0))</f>
        <v>1</v>
      </c>
      <c r="P724" s="56" t="str">
        <f aca="false">IF(L724=1,J724+ROW()/10^7,"")</f>
        <v/>
      </c>
      <c r="Q724" s="57" t="n">
        <f aca="false">IF(O724=1,M724,"")</f>
        <v>0.722237869112</v>
      </c>
      <c r="R724" s="56" t="str">
        <f aca="false">IF(K724=1,ROW(),"")</f>
        <v/>
      </c>
      <c r="S724" s="56" t="str">
        <f aca="false">IF(D724="","",TRIM(D724))</f>
        <v>DELIVERY ORDER CHARGES- INC</v>
      </c>
    </row>
    <row r="725" customFormat="false" ht="15" hidden="false" customHeight="false" outlineLevel="0" collapsed="false">
      <c r="A725" s="50" t="s">
        <v>790</v>
      </c>
      <c r="B725" s="55" t="n">
        <v>45904</v>
      </c>
      <c r="C725" s="50" t="n">
        <f aca="false">IF(S725="","",IFERROR(IF(INDEX('Ledger Codes'!$C$6:$C$205,MATCH(S725,'Ledger Codes'!$B$6:$B$205,0))="","",INDEX('Ledger Codes'!$C$6:$C$205,MATCH(S725,'Ledger Codes'!$B$6:$B$205,0))),""))</f>
        <v>10073</v>
      </c>
      <c r="D725" s="50" t="s">
        <v>200</v>
      </c>
      <c r="E725" s="50" t="s">
        <v>791</v>
      </c>
      <c r="F725" s="50" t="s">
        <v>792</v>
      </c>
      <c r="G725" s="52" t="n">
        <v>0</v>
      </c>
      <c r="H725" s="52" t="n">
        <v>325</v>
      </c>
      <c r="I725" s="52" t="n">
        <f aca="false">IF(AND(G725="",H725=""),"",N(G725)-N(H725))</f>
        <v>-325</v>
      </c>
      <c r="J725" s="52" t="n">
        <f aca="false">IF(I725="","",ABS(I725))</f>
        <v>325</v>
      </c>
      <c r="K725" s="56" t="n">
        <f aca="false">IF(S725="","",0)</f>
        <v>0</v>
      </c>
      <c r="L725" s="56" t="n">
        <f aca="false">IF(J725="","",IF(AND(J725&gt;'Revenue Testing'!$E$9,K725=0),1,0))</f>
        <v>0</v>
      </c>
      <c r="M725" s="57" t="n">
        <v>0.87891933718</v>
      </c>
      <c r="N725" s="56" t="str">
        <f aca="false">IF(OR(A725="",I725=""),"",IF(COUNTIFS($A$2:$A$4500,A725,$D$2:$D$4500,D725,$I$2:$I$4500,I725)&gt;1,"Possible duplicate",""))</f>
        <v/>
      </c>
      <c r="O725" s="56" t="n">
        <f aca="false">IF(J725="","",IF(AND(L725=0,K725=0),1,0))</f>
        <v>1</v>
      </c>
      <c r="P725" s="56" t="str">
        <f aca="false">IF(L725=1,J725+ROW()/10^7,"")</f>
        <v/>
      </c>
      <c r="Q725" s="57" t="n">
        <f aca="false">IF(O725=1,M725,"")</f>
        <v>0.87891933718</v>
      </c>
      <c r="R725" s="56" t="str">
        <f aca="false">IF(K725=1,ROW(),"")</f>
        <v/>
      </c>
      <c r="S725" s="56" t="str">
        <f aca="false">IF(D725="","",TRIM(D725))</f>
        <v>DELIVERY ORDER CHARGES- INC</v>
      </c>
    </row>
    <row r="726" customFormat="false" ht="15" hidden="false" customHeight="false" outlineLevel="0" collapsed="false">
      <c r="A726" s="50" t="s">
        <v>793</v>
      </c>
      <c r="B726" s="55" t="n">
        <v>45904</v>
      </c>
      <c r="C726" s="50" t="n">
        <f aca="false">IF(S726="","",IFERROR(IF(INDEX('Ledger Codes'!$C$6:$C$205,MATCH(S726,'Ledger Codes'!$B$6:$B$205,0))="","",INDEX('Ledger Codes'!$C$6:$C$205,MATCH(S726,'Ledger Codes'!$B$6:$B$205,0))),""))</f>
        <v>10073</v>
      </c>
      <c r="D726" s="50" t="s">
        <v>200</v>
      </c>
      <c r="E726" s="50" t="s">
        <v>794</v>
      </c>
      <c r="F726" s="50" t="s">
        <v>795</v>
      </c>
      <c r="G726" s="52" t="n">
        <v>0</v>
      </c>
      <c r="H726" s="52" t="n">
        <v>325</v>
      </c>
      <c r="I726" s="52" t="n">
        <f aca="false">IF(AND(G726="",H726=""),"",N(G726)-N(H726))</f>
        <v>-325</v>
      </c>
      <c r="J726" s="52" t="n">
        <f aca="false">IF(I726="","",ABS(I726))</f>
        <v>325</v>
      </c>
      <c r="K726" s="56" t="n">
        <f aca="false">IF(S726="","",0)</f>
        <v>0</v>
      </c>
      <c r="L726" s="56" t="n">
        <f aca="false">IF(J726="","",IF(AND(J726&gt;'Revenue Testing'!$E$9,K726=0),1,0))</f>
        <v>0</v>
      </c>
      <c r="M726" s="57" t="n">
        <v>0.909270619858</v>
      </c>
      <c r="N726" s="56" t="str">
        <f aca="false">IF(OR(A726="",I726=""),"",IF(COUNTIFS($A$2:$A$4500,A726,$D$2:$D$4500,D726,$I$2:$I$4500,I726)&gt;1,"Possible duplicate",""))</f>
        <v/>
      </c>
      <c r="O726" s="56" t="n">
        <f aca="false">IF(J726="","",IF(AND(L726=0,K726=0),1,0))</f>
        <v>1</v>
      </c>
      <c r="P726" s="56" t="str">
        <f aca="false">IF(L726=1,J726+ROW()/10^7,"")</f>
        <v/>
      </c>
      <c r="Q726" s="57" t="n">
        <f aca="false">IF(O726=1,M726,"")</f>
        <v>0.909270619858</v>
      </c>
      <c r="R726" s="56" t="str">
        <f aca="false">IF(K726=1,ROW(),"")</f>
        <v/>
      </c>
      <c r="S726" s="56" t="str">
        <f aca="false">IF(D726="","",TRIM(D726))</f>
        <v>DELIVERY ORDER CHARGES- INC</v>
      </c>
    </row>
    <row r="727" customFormat="false" ht="15" hidden="false" customHeight="false" outlineLevel="0" collapsed="false">
      <c r="A727" s="50" t="s">
        <v>796</v>
      </c>
      <c r="B727" s="55" t="n">
        <v>45904</v>
      </c>
      <c r="C727" s="50" t="n">
        <f aca="false">IF(S727="","",IFERROR(IF(INDEX('Ledger Codes'!$C$6:$C$205,MATCH(S727,'Ledger Codes'!$B$6:$B$205,0))="","",INDEX('Ledger Codes'!$C$6:$C$205,MATCH(S727,'Ledger Codes'!$B$6:$B$205,0))),""))</f>
        <v>10073</v>
      </c>
      <c r="D727" s="50" t="s">
        <v>200</v>
      </c>
      <c r="E727" s="50" t="s">
        <v>797</v>
      </c>
      <c r="F727" s="50" t="s">
        <v>798</v>
      </c>
      <c r="G727" s="52" t="n">
        <v>0</v>
      </c>
      <c r="H727" s="52" t="n">
        <v>325</v>
      </c>
      <c r="I727" s="52" t="n">
        <f aca="false">IF(AND(G727="",H727=""),"",N(G727)-N(H727))</f>
        <v>-325</v>
      </c>
      <c r="J727" s="52" t="n">
        <f aca="false">IF(I727="","",ABS(I727))</f>
        <v>325</v>
      </c>
      <c r="K727" s="56" t="n">
        <f aca="false">IF(S727="","",0)</f>
        <v>0</v>
      </c>
      <c r="L727" s="56" t="n">
        <f aca="false">IF(J727="","",IF(AND(J727&gt;'Revenue Testing'!$E$9,K727=0),1,0))</f>
        <v>0</v>
      </c>
      <c r="M727" s="57" t="n">
        <v>0.766843586303</v>
      </c>
      <c r="N727" s="56" t="str">
        <f aca="false">IF(OR(A727="",I727=""),"",IF(COUNTIFS($A$2:$A$4500,A727,$D$2:$D$4500,D727,$I$2:$I$4500,I727)&gt;1,"Possible duplicate",""))</f>
        <v/>
      </c>
      <c r="O727" s="56" t="n">
        <f aca="false">IF(J727="","",IF(AND(L727=0,K727=0),1,0))</f>
        <v>1</v>
      </c>
      <c r="P727" s="56" t="str">
        <f aca="false">IF(L727=1,J727+ROW()/10^7,"")</f>
        <v/>
      </c>
      <c r="Q727" s="57" t="n">
        <f aca="false">IF(O727=1,M727,"")</f>
        <v>0.766843586303</v>
      </c>
      <c r="R727" s="56" t="str">
        <f aca="false">IF(K727=1,ROW(),"")</f>
        <v/>
      </c>
      <c r="S727" s="56" t="str">
        <f aca="false">IF(D727="","",TRIM(D727))</f>
        <v>DELIVERY ORDER CHARGES- INC</v>
      </c>
    </row>
    <row r="728" customFormat="false" ht="15" hidden="false" customHeight="false" outlineLevel="0" collapsed="false">
      <c r="A728" s="50" t="s">
        <v>799</v>
      </c>
      <c r="B728" s="55" t="n">
        <v>45904</v>
      </c>
      <c r="C728" s="50" t="n">
        <f aca="false">IF(S728="","",IFERROR(IF(INDEX('Ledger Codes'!$C$6:$C$205,MATCH(S728,'Ledger Codes'!$B$6:$B$205,0))="","",INDEX('Ledger Codes'!$C$6:$C$205,MATCH(S728,'Ledger Codes'!$B$6:$B$205,0))),""))</f>
        <v>10073</v>
      </c>
      <c r="D728" s="50" t="s">
        <v>200</v>
      </c>
      <c r="E728" s="50" t="s">
        <v>800</v>
      </c>
      <c r="F728" s="50" t="s">
        <v>801</v>
      </c>
      <c r="G728" s="52" t="n">
        <v>0</v>
      </c>
      <c r="H728" s="52" t="n">
        <v>325</v>
      </c>
      <c r="I728" s="52" t="n">
        <f aca="false">IF(AND(G728="",H728=""),"",N(G728)-N(H728))</f>
        <v>-325</v>
      </c>
      <c r="J728" s="52" t="n">
        <f aca="false">IF(I728="","",ABS(I728))</f>
        <v>325</v>
      </c>
      <c r="K728" s="56" t="n">
        <f aca="false">IF(S728="","",0)</f>
        <v>0</v>
      </c>
      <c r="L728" s="56" t="n">
        <f aca="false">IF(J728="","",IF(AND(J728&gt;'Revenue Testing'!$E$9,K728=0),1,0))</f>
        <v>0</v>
      </c>
      <c r="M728" s="57" t="n">
        <v>0.006578706158</v>
      </c>
      <c r="N728" s="56" t="str">
        <f aca="false">IF(OR(A728="",I728=""),"",IF(COUNTIFS($A$2:$A$4500,A728,$D$2:$D$4500,D728,$I$2:$I$4500,I728)&gt;1,"Possible duplicate",""))</f>
        <v/>
      </c>
      <c r="O728" s="56" t="n">
        <f aca="false">IF(J728="","",IF(AND(L728=0,K728=0),1,0))</f>
        <v>1</v>
      </c>
      <c r="P728" s="56" t="str">
        <f aca="false">IF(L728=1,J728+ROW()/10^7,"")</f>
        <v/>
      </c>
      <c r="Q728" s="57" t="n">
        <f aca="false">IF(O728=1,M728,"")</f>
        <v>0.006578706158</v>
      </c>
      <c r="R728" s="56" t="str">
        <f aca="false">IF(K728=1,ROW(),"")</f>
        <v/>
      </c>
      <c r="S728" s="56" t="str">
        <f aca="false">IF(D728="","",TRIM(D728))</f>
        <v>DELIVERY ORDER CHARGES- INC</v>
      </c>
    </row>
    <row r="729" customFormat="false" ht="15" hidden="false" customHeight="false" outlineLevel="0" collapsed="false">
      <c r="A729" s="50" t="s">
        <v>802</v>
      </c>
      <c r="B729" s="55" t="n">
        <v>45904</v>
      </c>
      <c r="C729" s="50" t="n">
        <f aca="false">IF(S729="","",IFERROR(IF(INDEX('Ledger Codes'!$C$6:$C$205,MATCH(S729,'Ledger Codes'!$B$6:$B$205,0))="","",INDEX('Ledger Codes'!$C$6:$C$205,MATCH(S729,'Ledger Codes'!$B$6:$B$205,0))),""))</f>
        <v>10073</v>
      </c>
      <c r="D729" s="50" t="s">
        <v>200</v>
      </c>
      <c r="E729" s="50" t="s">
        <v>803</v>
      </c>
      <c r="F729" s="50" t="s">
        <v>804</v>
      </c>
      <c r="G729" s="52" t="n">
        <v>0</v>
      </c>
      <c r="H729" s="52" t="n">
        <v>325</v>
      </c>
      <c r="I729" s="52" t="n">
        <f aca="false">IF(AND(G729="",H729=""),"",N(G729)-N(H729))</f>
        <v>-325</v>
      </c>
      <c r="J729" s="52" t="n">
        <f aca="false">IF(I729="","",ABS(I729))</f>
        <v>325</v>
      </c>
      <c r="K729" s="56" t="n">
        <f aca="false">IF(S729="","",0)</f>
        <v>0</v>
      </c>
      <c r="L729" s="56" t="n">
        <f aca="false">IF(J729="","",IF(AND(J729&gt;'Revenue Testing'!$E$9,K729=0),1,0))</f>
        <v>0</v>
      </c>
      <c r="M729" s="57" t="n">
        <v>0.752740392722</v>
      </c>
      <c r="N729" s="56" t="str">
        <f aca="false">IF(OR(A729="",I729=""),"",IF(COUNTIFS($A$2:$A$4500,A729,$D$2:$D$4500,D729,$I$2:$I$4500,I729)&gt;1,"Possible duplicate",""))</f>
        <v/>
      </c>
      <c r="O729" s="56" t="n">
        <f aca="false">IF(J729="","",IF(AND(L729=0,K729=0),1,0))</f>
        <v>1</v>
      </c>
      <c r="P729" s="56" t="str">
        <f aca="false">IF(L729=1,J729+ROW()/10^7,"")</f>
        <v/>
      </c>
      <c r="Q729" s="57" t="n">
        <f aca="false">IF(O729=1,M729,"")</f>
        <v>0.752740392722</v>
      </c>
      <c r="R729" s="56" t="str">
        <f aca="false">IF(K729=1,ROW(),"")</f>
        <v/>
      </c>
      <c r="S729" s="56" t="str">
        <f aca="false">IF(D729="","",TRIM(D729))</f>
        <v>DELIVERY ORDER CHARGES- INC</v>
      </c>
    </row>
    <row r="730" customFormat="false" ht="15" hidden="false" customHeight="false" outlineLevel="0" collapsed="false">
      <c r="A730" s="50" t="s">
        <v>805</v>
      </c>
      <c r="B730" s="55" t="n">
        <v>45904</v>
      </c>
      <c r="C730" s="50" t="n">
        <f aca="false">IF(S730="","",IFERROR(IF(INDEX('Ledger Codes'!$C$6:$C$205,MATCH(S730,'Ledger Codes'!$B$6:$B$205,0))="","",INDEX('Ledger Codes'!$C$6:$C$205,MATCH(S730,'Ledger Codes'!$B$6:$B$205,0))),""))</f>
        <v>10073</v>
      </c>
      <c r="D730" s="50" t="s">
        <v>200</v>
      </c>
      <c r="E730" s="50" t="s">
        <v>806</v>
      </c>
      <c r="F730" s="50" t="s">
        <v>807</v>
      </c>
      <c r="G730" s="52" t="n">
        <v>0</v>
      </c>
      <c r="H730" s="52" t="n">
        <v>325</v>
      </c>
      <c r="I730" s="52" t="n">
        <f aca="false">IF(AND(G730="",H730=""),"",N(G730)-N(H730))</f>
        <v>-325</v>
      </c>
      <c r="J730" s="52" t="n">
        <f aca="false">IF(I730="","",ABS(I730))</f>
        <v>325</v>
      </c>
      <c r="K730" s="56" t="n">
        <f aca="false">IF(S730="","",0)</f>
        <v>0</v>
      </c>
      <c r="L730" s="56" t="n">
        <f aca="false">IF(J730="","",IF(AND(J730&gt;'Revenue Testing'!$E$9,K730=0),1,0))</f>
        <v>0</v>
      </c>
      <c r="M730" s="57" t="n">
        <v>0.708875744787</v>
      </c>
      <c r="N730" s="56" t="str">
        <f aca="false">IF(OR(A730="",I730=""),"",IF(COUNTIFS($A$2:$A$4500,A730,$D$2:$D$4500,D730,$I$2:$I$4500,I730)&gt;1,"Possible duplicate",""))</f>
        <v/>
      </c>
      <c r="O730" s="56" t="n">
        <f aca="false">IF(J730="","",IF(AND(L730=0,K730=0),1,0))</f>
        <v>1</v>
      </c>
      <c r="P730" s="56" t="str">
        <f aca="false">IF(L730=1,J730+ROW()/10^7,"")</f>
        <v/>
      </c>
      <c r="Q730" s="57" t="n">
        <f aca="false">IF(O730=1,M730,"")</f>
        <v>0.708875744787</v>
      </c>
      <c r="R730" s="56" t="str">
        <f aca="false">IF(K730=1,ROW(),"")</f>
        <v/>
      </c>
      <c r="S730" s="56" t="str">
        <f aca="false">IF(D730="","",TRIM(D730))</f>
        <v>DELIVERY ORDER CHARGES- INC</v>
      </c>
    </row>
    <row r="731" customFormat="false" ht="15" hidden="false" customHeight="false" outlineLevel="0" collapsed="false">
      <c r="A731" s="50" t="s">
        <v>808</v>
      </c>
      <c r="B731" s="55" t="n">
        <v>45904</v>
      </c>
      <c r="C731" s="50" t="n">
        <f aca="false">IF(S731="","",IFERROR(IF(INDEX('Ledger Codes'!$C$6:$C$205,MATCH(S731,'Ledger Codes'!$B$6:$B$205,0))="","",INDEX('Ledger Codes'!$C$6:$C$205,MATCH(S731,'Ledger Codes'!$B$6:$B$205,0))),""))</f>
        <v>10073</v>
      </c>
      <c r="D731" s="50" t="s">
        <v>200</v>
      </c>
      <c r="E731" s="50" t="s">
        <v>809</v>
      </c>
      <c r="F731" s="50" t="s">
        <v>810</v>
      </c>
      <c r="G731" s="52" t="n">
        <v>0</v>
      </c>
      <c r="H731" s="52" t="n">
        <v>325</v>
      </c>
      <c r="I731" s="52" t="n">
        <f aca="false">IF(AND(G731="",H731=""),"",N(G731)-N(H731))</f>
        <v>-325</v>
      </c>
      <c r="J731" s="52" t="n">
        <f aca="false">IF(I731="","",ABS(I731))</f>
        <v>325</v>
      </c>
      <c r="K731" s="56" t="n">
        <f aca="false">IF(S731="","",0)</f>
        <v>0</v>
      </c>
      <c r="L731" s="56" t="n">
        <f aca="false">IF(J731="","",IF(AND(J731&gt;'Revenue Testing'!$E$9,K731=0),1,0))</f>
        <v>0</v>
      </c>
      <c r="M731" s="57" t="n">
        <v>0.89296355958</v>
      </c>
      <c r="N731" s="56" t="str">
        <f aca="false">IF(OR(A731="",I731=""),"",IF(COUNTIFS($A$2:$A$4500,A731,$D$2:$D$4500,D731,$I$2:$I$4500,I731)&gt;1,"Possible duplicate",""))</f>
        <v/>
      </c>
      <c r="O731" s="56" t="n">
        <f aca="false">IF(J731="","",IF(AND(L731=0,K731=0),1,0))</f>
        <v>1</v>
      </c>
      <c r="P731" s="56" t="str">
        <f aca="false">IF(L731=1,J731+ROW()/10^7,"")</f>
        <v/>
      </c>
      <c r="Q731" s="57" t="n">
        <f aca="false">IF(O731=1,M731,"")</f>
        <v>0.89296355958</v>
      </c>
      <c r="R731" s="56" t="str">
        <f aca="false">IF(K731=1,ROW(),"")</f>
        <v/>
      </c>
      <c r="S731" s="56" t="str">
        <f aca="false">IF(D731="","",TRIM(D731))</f>
        <v>DELIVERY ORDER CHARGES- INC</v>
      </c>
    </row>
    <row r="732" customFormat="false" ht="15" hidden="false" customHeight="false" outlineLevel="0" collapsed="false">
      <c r="A732" s="50" t="s">
        <v>811</v>
      </c>
      <c r="B732" s="55" t="n">
        <v>45904</v>
      </c>
      <c r="C732" s="50" t="n">
        <f aca="false">IF(S732="","",IFERROR(IF(INDEX('Ledger Codes'!$C$6:$C$205,MATCH(S732,'Ledger Codes'!$B$6:$B$205,0))="","",INDEX('Ledger Codes'!$C$6:$C$205,MATCH(S732,'Ledger Codes'!$B$6:$B$205,0))),""))</f>
        <v>10073</v>
      </c>
      <c r="D732" s="50" t="s">
        <v>200</v>
      </c>
      <c r="E732" s="50" t="s">
        <v>812</v>
      </c>
      <c r="F732" s="50" t="s">
        <v>813</v>
      </c>
      <c r="G732" s="52" t="n">
        <v>0</v>
      </c>
      <c r="H732" s="52" t="n">
        <v>325</v>
      </c>
      <c r="I732" s="52" t="n">
        <f aca="false">IF(AND(G732="",H732=""),"",N(G732)-N(H732))</f>
        <v>-325</v>
      </c>
      <c r="J732" s="52" t="n">
        <f aca="false">IF(I732="","",ABS(I732))</f>
        <v>325</v>
      </c>
      <c r="K732" s="56" t="n">
        <f aca="false">IF(S732="","",0)</f>
        <v>0</v>
      </c>
      <c r="L732" s="56" t="n">
        <f aca="false">IF(J732="","",IF(AND(J732&gt;'Revenue Testing'!$E$9,K732=0),1,0))</f>
        <v>0</v>
      </c>
      <c r="M732" s="57" t="n">
        <v>0.958822129747</v>
      </c>
      <c r="N732" s="56" t="str">
        <f aca="false">IF(OR(A732="",I732=""),"",IF(COUNTIFS($A$2:$A$4500,A732,$D$2:$D$4500,D732,$I$2:$I$4500,I732)&gt;1,"Possible duplicate",""))</f>
        <v/>
      </c>
      <c r="O732" s="56" t="n">
        <f aca="false">IF(J732="","",IF(AND(L732=0,K732=0),1,0))</f>
        <v>1</v>
      </c>
      <c r="P732" s="56" t="str">
        <f aca="false">IF(L732=1,J732+ROW()/10^7,"")</f>
        <v/>
      </c>
      <c r="Q732" s="57" t="n">
        <f aca="false">IF(O732=1,M732,"")</f>
        <v>0.958822129747</v>
      </c>
      <c r="R732" s="56" t="str">
        <f aca="false">IF(K732=1,ROW(),"")</f>
        <v/>
      </c>
      <c r="S732" s="56" t="str">
        <f aca="false">IF(D732="","",TRIM(D732))</f>
        <v>DELIVERY ORDER CHARGES- INC</v>
      </c>
    </row>
    <row r="733" customFormat="false" ht="15" hidden="false" customHeight="false" outlineLevel="0" collapsed="false">
      <c r="A733" s="50" t="s">
        <v>814</v>
      </c>
      <c r="B733" s="55" t="n">
        <v>45904</v>
      </c>
      <c r="C733" s="50" t="n">
        <f aca="false">IF(S733="","",IFERROR(IF(INDEX('Ledger Codes'!$C$6:$C$205,MATCH(S733,'Ledger Codes'!$B$6:$B$205,0))="","",INDEX('Ledger Codes'!$C$6:$C$205,MATCH(S733,'Ledger Codes'!$B$6:$B$205,0))),""))</f>
        <v>10073</v>
      </c>
      <c r="D733" s="50" t="s">
        <v>200</v>
      </c>
      <c r="E733" s="50" t="s">
        <v>815</v>
      </c>
      <c r="F733" s="50" t="s">
        <v>816</v>
      </c>
      <c r="G733" s="52" t="n">
        <v>0</v>
      </c>
      <c r="H733" s="52" t="n">
        <v>325</v>
      </c>
      <c r="I733" s="52" t="n">
        <f aca="false">IF(AND(G733="",H733=""),"",N(G733)-N(H733))</f>
        <v>-325</v>
      </c>
      <c r="J733" s="52" t="n">
        <f aca="false">IF(I733="","",ABS(I733))</f>
        <v>325</v>
      </c>
      <c r="K733" s="56" t="n">
        <f aca="false">IF(S733="","",0)</f>
        <v>0</v>
      </c>
      <c r="L733" s="56" t="n">
        <f aca="false">IF(J733="","",IF(AND(J733&gt;'Revenue Testing'!$E$9,K733=0),1,0))</f>
        <v>0</v>
      </c>
      <c r="M733" s="57" t="n">
        <v>0.410915791124</v>
      </c>
      <c r="N733" s="56" t="str">
        <f aca="false">IF(OR(A733="",I733=""),"",IF(COUNTIFS($A$2:$A$4500,A733,$D$2:$D$4500,D733,$I$2:$I$4500,I733)&gt;1,"Possible duplicate",""))</f>
        <v/>
      </c>
      <c r="O733" s="56" t="n">
        <f aca="false">IF(J733="","",IF(AND(L733=0,K733=0),1,0))</f>
        <v>1</v>
      </c>
      <c r="P733" s="56" t="str">
        <f aca="false">IF(L733=1,J733+ROW()/10^7,"")</f>
        <v/>
      </c>
      <c r="Q733" s="57" t="n">
        <f aca="false">IF(O733=1,M733,"")</f>
        <v>0.410915791124</v>
      </c>
      <c r="R733" s="56" t="str">
        <f aca="false">IF(K733=1,ROW(),"")</f>
        <v/>
      </c>
      <c r="S733" s="56" t="str">
        <f aca="false">IF(D733="","",TRIM(D733))</f>
        <v>DELIVERY ORDER CHARGES- INC</v>
      </c>
    </row>
    <row r="734" customFormat="false" ht="15" hidden="false" customHeight="false" outlineLevel="0" collapsed="false">
      <c r="A734" s="50" t="s">
        <v>817</v>
      </c>
      <c r="B734" s="55" t="n">
        <v>45904</v>
      </c>
      <c r="C734" s="50" t="n">
        <f aca="false">IF(S734="","",IFERROR(IF(INDEX('Ledger Codes'!$C$6:$C$205,MATCH(S734,'Ledger Codes'!$B$6:$B$205,0))="","",INDEX('Ledger Codes'!$C$6:$C$205,MATCH(S734,'Ledger Codes'!$B$6:$B$205,0))),""))</f>
        <v>10073</v>
      </c>
      <c r="D734" s="50" t="s">
        <v>200</v>
      </c>
      <c r="E734" s="50" t="s">
        <v>818</v>
      </c>
      <c r="F734" s="50" t="s">
        <v>819</v>
      </c>
      <c r="G734" s="52" t="n">
        <v>0</v>
      </c>
      <c r="H734" s="52" t="n">
        <v>325</v>
      </c>
      <c r="I734" s="52" t="n">
        <f aca="false">IF(AND(G734="",H734=""),"",N(G734)-N(H734))</f>
        <v>-325</v>
      </c>
      <c r="J734" s="52" t="n">
        <f aca="false">IF(I734="","",ABS(I734))</f>
        <v>325</v>
      </c>
      <c r="K734" s="56" t="n">
        <f aca="false">IF(S734="","",0)</f>
        <v>0</v>
      </c>
      <c r="L734" s="56" t="n">
        <f aca="false">IF(J734="","",IF(AND(J734&gt;'Revenue Testing'!$E$9,K734=0),1,0))</f>
        <v>0</v>
      </c>
      <c r="M734" s="57" t="n">
        <v>0.663916561843</v>
      </c>
      <c r="N734" s="56" t="str">
        <f aca="false">IF(OR(A734="",I734=""),"",IF(COUNTIFS($A$2:$A$4500,A734,$D$2:$D$4500,D734,$I$2:$I$4500,I734)&gt;1,"Possible duplicate",""))</f>
        <v/>
      </c>
      <c r="O734" s="56" t="n">
        <f aca="false">IF(J734="","",IF(AND(L734=0,K734=0),1,0))</f>
        <v>1</v>
      </c>
      <c r="P734" s="56" t="str">
        <f aca="false">IF(L734=1,J734+ROW()/10^7,"")</f>
        <v/>
      </c>
      <c r="Q734" s="57" t="n">
        <f aca="false">IF(O734=1,M734,"")</f>
        <v>0.663916561843</v>
      </c>
      <c r="R734" s="56" t="str">
        <f aca="false">IF(K734=1,ROW(),"")</f>
        <v/>
      </c>
      <c r="S734" s="56" t="str">
        <f aca="false">IF(D734="","",TRIM(D734))</f>
        <v>DELIVERY ORDER CHARGES- INC</v>
      </c>
    </row>
    <row r="735" customFormat="false" ht="15" hidden="false" customHeight="false" outlineLevel="0" collapsed="false">
      <c r="A735" s="50" t="s">
        <v>820</v>
      </c>
      <c r="B735" s="55" t="n">
        <v>45904</v>
      </c>
      <c r="C735" s="50" t="n">
        <f aca="false">IF(S735="","",IFERROR(IF(INDEX('Ledger Codes'!$C$6:$C$205,MATCH(S735,'Ledger Codes'!$B$6:$B$205,0))="","",INDEX('Ledger Codes'!$C$6:$C$205,MATCH(S735,'Ledger Codes'!$B$6:$B$205,0))),""))</f>
        <v>10073</v>
      </c>
      <c r="D735" s="50" t="s">
        <v>200</v>
      </c>
      <c r="E735" s="50" t="s">
        <v>821</v>
      </c>
      <c r="F735" s="50" t="s">
        <v>822</v>
      </c>
      <c r="G735" s="52" t="n">
        <v>0</v>
      </c>
      <c r="H735" s="52" t="n">
        <v>325</v>
      </c>
      <c r="I735" s="52" t="n">
        <f aca="false">IF(AND(G735="",H735=""),"",N(G735)-N(H735))</f>
        <v>-325</v>
      </c>
      <c r="J735" s="52" t="n">
        <f aca="false">IF(I735="","",ABS(I735))</f>
        <v>325</v>
      </c>
      <c r="K735" s="56" t="n">
        <f aca="false">IF(S735="","",0)</f>
        <v>0</v>
      </c>
      <c r="L735" s="56" t="n">
        <f aca="false">IF(J735="","",IF(AND(J735&gt;'Revenue Testing'!$E$9,K735=0),1,0))</f>
        <v>0</v>
      </c>
      <c r="M735" s="57" t="n">
        <v>0.416549161427</v>
      </c>
      <c r="N735" s="56" t="str">
        <f aca="false">IF(OR(A735="",I735=""),"",IF(COUNTIFS($A$2:$A$4500,A735,$D$2:$D$4500,D735,$I$2:$I$4500,I735)&gt;1,"Possible duplicate",""))</f>
        <v/>
      </c>
      <c r="O735" s="56" t="n">
        <f aca="false">IF(J735="","",IF(AND(L735=0,K735=0),1,0))</f>
        <v>1</v>
      </c>
      <c r="P735" s="56" t="str">
        <f aca="false">IF(L735=1,J735+ROW()/10^7,"")</f>
        <v/>
      </c>
      <c r="Q735" s="57" t="n">
        <f aca="false">IF(O735=1,M735,"")</f>
        <v>0.416549161427</v>
      </c>
      <c r="R735" s="56" t="str">
        <f aca="false">IF(K735=1,ROW(),"")</f>
        <v/>
      </c>
      <c r="S735" s="56" t="str">
        <f aca="false">IF(D735="","",TRIM(D735))</f>
        <v>DELIVERY ORDER CHARGES- INC</v>
      </c>
    </row>
    <row r="736" customFormat="false" ht="15" hidden="false" customHeight="false" outlineLevel="0" collapsed="false">
      <c r="A736" s="50" t="s">
        <v>823</v>
      </c>
      <c r="B736" s="55" t="n">
        <v>45904</v>
      </c>
      <c r="C736" s="50" t="n">
        <f aca="false">IF(S736="","",IFERROR(IF(INDEX('Ledger Codes'!$C$6:$C$205,MATCH(S736,'Ledger Codes'!$B$6:$B$205,0))="","",INDEX('Ledger Codes'!$C$6:$C$205,MATCH(S736,'Ledger Codes'!$B$6:$B$205,0))),""))</f>
        <v>10073</v>
      </c>
      <c r="D736" s="50" t="s">
        <v>200</v>
      </c>
      <c r="E736" s="50" t="s">
        <v>824</v>
      </c>
      <c r="F736" s="50" t="s">
        <v>825</v>
      </c>
      <c r="G736" s="52" t="n">
        <v>0</v>
      </c>
      <c r="H736" s="52" t="n">
        <v>325</v>
      </c>
      <c r="I736" s="52" t="n">
        <f aca="false">IF(AND(G736="",H736=""),"",N(G736)-N(H736))</f>
        <v>-325</v>
      </c>
      <c r="J736" s="52" t="n">
        <f aca="false">IF(I736="","",ABS(I736))</f>
        <v>325</v>
      </c>
      <c r="K736" s="56" t="n">
        <f aca="false">IF(S736="","",0)</f>
        <v>0</v>
      </c>
      <c r="L736" s="56" t="n">
        <f aca="false">IF(J736="","",IF(AND(J736&gt;'Revenue Testing'!$E$9,K736=0),1,0))</f>
        <v>0</v>
      </c>
      <c r="M736" s="57" t="n">
        <v>0.218660587065</v>
      </c>
      <c r="N736" s="56" t="str">
        <f aca="false">IF(OR(A736="",I736=""),"",IF(COUNTIFS($A$2:$A$4500,A736,$D$2:$D$4500,D736,$I$2:$I$4500,I736)&gt;1,"Possible duplicate",""))</f>
        <v/>
      </c>
      <c r="O736" s="56" t="n">
        <f aca="false">IF(J736="","",IF(AND(L736=0,K736=0),1,0))</f>
        <v>1</v>
      </c>
      <c r="P736" s="56" t="str">
        <f aca="false">IF(L736=1,J736+ROW()/10^7,"")</f>
        <v/>
      </c>
      <c r="Q736" s="57" t="n">
        <f aca="false">IF(O736=1,M736,"")</f>
        <v>0.218660587065</v>
      </c>
      <c r="R736" s="56" t="str">
        <f aca="false">IF(K736=1,ROW(),"")</f>
        <v/>
      </c>
      <c r="S736" s="56" t="str">
        <f aca="false">IF(D736="","",TRIM(D736))</f>
        <v>DELIVERY ORDER CHARGES- INC</v>
      </c>
    </row>
    <row r="737" customFormat="false" ht="15" hidden="false" customHeight="false" outlineLevel="0" collapsed="false">
      <c r="A737" s="50" t="s">
        <v>826</v>
      </c>
      <c r="B737" s="55" t="n">
        <v>45904</v>
      </c>
      <c r="C737" s="50" t="n">
        <f aca="false">IF(S737="","",IFERROR(IF(INDEX('Ledger Codes'!$C$6:$C$205,MATCH(S737,'Ledger Codes'!$B$6:$B$205,0))="","",INDEX('Ledger Codes'!$C$6:$C$205,MATCH(S737,'Ledger Codes'!$B$6:$B$205,0))),""))</f>
        <v>10073</v>
      </c>
      <c r="D737" s="50" t="s">
        <v>200</v>
      </c>
      <c r="E737" s="50" t="s">
        <v>827</v>
      </c>
      <c r="F737" s="50" t="s">
        <v>828</v>
      </c>
      <c r="G737" s="52" t="n">
        <v>0</v>
      </c>
      <c r="H737" s="52" t="n">
        <v>325</v>
      </c>
      <c r="I737" s="52" t="n">
        <f aca="false">IF(AND(G737="",H737=""),"",N(G737)-N(H737))</f>
        <v>-325</v>
      </c>
      <c r="J737" s="52" t="n">
        <f aca="false">IF(I737="","",ABS(I737))</f>
        <v>325</v>
      </c>
      <c r="K737" s="56" t="n">
        <f aca="false">IF(S737="","",0)</f>
        <v>0</v>
      </c>
      <c r="L737" s="56" t="n">
        <f aca="false">IF(J737="","",IF(AND(J737&gt;'Revenue Testing'!$E$9,K737=0),1,0))</f>
        <v>0</v>
      </c>
      <c r="M737" s="57" t="n">
        <v>0.323470189278</v>
      </c>
      <c r="N737" s="56" t="str">
        <f aca="false">IF(OR(A737="",I737=""),"",IF(COUNTIFS($A$2:$A$4500,A737,$D$2:$D$4500,D737,$I$2:$I$4500,I737)&gt;1,"Possible duplicate",""))</f>
        <v/>
      </c>
      <c r="O737" s="56" t="n">
        <f aca="false">IF(J737="","",IF(AND(L737=0,K737=0),1,0))</f>
        <v>1</v>
      </c>
      <c r="P737" s="56" t="str">
        <f aca="false">IF(L737=1,J737+ROW()/10^7,"")</f>
        <v/>
      </c>
      <c r="Q737" s="57" t="n">
        <f aca="false">IF(O737=1,M737,"")</f>
        <v>0.323470189278</v>
      </c>
      <c r="R737" s="56" t="str">
        <f aca="false">IF(K737=1,ROW(),"")</f>
        <v/>
      </c>
      <c r="S737" s="56" t="str">
        <f aca="false">IF(D737="","",TRIM(D737))</f>
        <v>DELIVERY ORDER CHARGES- INC</v>
      </c>
    </row>
    <row r="738" customFormat="false" ht="15" hidden="false" customHeight="false" outlineLevel="0" collapsed="false">
      <c r="A738" s="50" t="s">
        <v>829</v>
      </c>
      <c r="B738" s="55" t="n">
        <v>45904</v>
      </c>
      <c r="C738" s="50" t="n">
        <f aca="false">IF(S738="","",IFERROR(IF(INDEX('Ledger Codes'!$C$6:$C$205,MATCH(S738,'Ledger Codes'!$B$6:$B$205,0))="","",INDEX('Ledger Codes'!$C$6:$C$205,MATCH(S738,'Ledger Codes'!$B$6:$B$205,0))),""))</f>
        <v>10073</v>
      </c>
      <c r="D738" s="50" t="s">
        <v>200</v>
      </c>
      <c r="E738" s="50" t="s">
        <v>830</v>
      </c>
      <c r="F738" s="50" t="s">
        <v>831</v>
      </c>
      <c r="G738" s="52" t="n">
        <v>0</v>
      </c>
      <c r="H738" s="52" t="n">
        <v>325</v>
      </c>
      <c r="I738" s="52" t="n">
        <f aca="false">IF(AND(G738="",H738=""),"",N(G738)-N(H738))</f>
        <v>-325</v>
      </c>
      <c r="J738" s="52" t="n">
        <f aca="false">IF(I738="","",ABS(I738))</f>
        <v>325</v>
      </c>
      <c r="K738" s="56" t="n">
        <f aca="false">IF(S738="","",0)</f>
        <v>0</v>
      </c>
      <c r="L738" s="56" t="n">
        <f aca="false">IF(J738="","",IF(AND(J738&gt;'Revenue Testing'!$E$9,K738=0),1,0))</f>
        <v>0</v>
      </c>
      <c r="M738" s="57" t="n">
        <v>0.801954353766</v>
      </c>
      <c r="N738" s="56" t="str">
        <f aca="false">IF(OR(A738="",I738=""),"",IF(COUNTIFS($A$2:$A$4500,A738,$D$2:$D$4500,D738,$I$2:$I$4500,I738)&gt;1,"Possible duplicate",""))</f>
        <v/>
      </c>
      <c r="O738" s="56" t="n">
        <f aca="false">IF(J738="","",IF(AND(L738=0,K738=0),1,0))</f>
        <v>1</v>
      </c>
      <c r="P738" s="56" t="str">
        <f aca="false">IF(L738=1,J738+ROW()/10^7,"")</f>
        <v/>
      </c>
      <c r="Q738" s="57" t="n">
        <f aca="false">IF(O738=1,M738,"")</f>
        <v>0.801954353766</v>
      </c>
      <c r="R738" s="56" t="str">
        <f aca="false">IF(K738=1,ROW(),"")</f>
        <v/>
      </c>
      <c r="S738" s="56" t="str">
        <f aca="false">IF(D738="","",TRIM(D738))</f>
        <v>DELIVERY ORDER CHARGES- INC</v>
      </c>
    </row>
    <row r="739" customFormat="false" ht="15" hidden="false" customHeight="false" outlineLevel="0" collapsed="false">
      <c r="A739" s="50" t="s">
        <v>832</v>
      </c>
      <c r="B739" s="55" t="n">
        <v>45904</v>
      </c>
      <c r="C739" s="50" t="n">
        <f aca="false">IF(S739="","",IFERROR(IF(INDEX('Ledger Codes'!$C$6:$C$205,MATCH(S739,'Ledger Codes'!$B$6:$B$205,0))="","",INDEX('Ledger Codes'!$C$6:$C$205,MATCH(S739,'Ledger Codes'!$B$6:$B$205,0))),""))</f>
        <v>10073</v>
      </c>
      <c r="D739" s="50" t="s">
        <v>200</v>
      </c>
      <c r="E739" s="50" t="s">
        <v>833</v>
      </c>
      <c r="F739" s="50" t="s">
        <v>834</v>
      </c>
      <c r="G739" s="52" t="n">
        <v>0</v>
      </c>
      <c r="H739" s="52" t="n">
        <v>325</v>
      </c>
      <c r="I739" s="52" t="n">
        <f aca="false">IF(AND(G739="",H739=""),"",N(G739)-N(H739))</f>
        <v>-325</v>
      </c>
      <c r="J739" s="52" t="n">
        <f aca="false">IF(I739="","",ABS(I739))</f>
        <v>325</v>
      </c>
      <c r="K739" s="56" t="n">
        <f aca="false">IF(S739="","",0)</f>
        <v>0</v>
      </c>
      <c r="L739" s="56" t="n">
        <f aca="false">IF(J739="","",IF(AND(J739&gt;'Revenue Testing'!$E$9,K739=0),1,0))</f>
        <v>0</v>
      </c>
      <c r="M739" s="57" t="n">
        <v>0.830357081625</v>
      </c>
      <c r="N739" s="56" t="str">
        <f aca="false">IF(OR(A739="",I739=""),"",IF(COUNTIFS($A$2:$A$4500,A739,$D$2:$D$4500,D739,$I$2:$I$4500,I739)&gt;1,"Possible duplicate",""))</f>
        <v/>
      </c>
      <c r="O739" s="56" t="n">
        <f aca="false">IF(J739="","",IF(AND(L739=0,K739=0),1,0))</f>
        <v>1</v>
      </c>
      <c r="P739" s="56" t="str">
        <f aca="false">IF(L739=1,J739+ROW()/10^7,"")</f>
        <v/>
      </c>
      <c r="Q739" s="57" t="n">
        <f aca="false">IF(O739=1,M739,"")</f>
        <v>0.830357081625</v>
      </c>
      <c r="R739" s="56" t="str">
        <f aca="false">IF(K739=1,ROW(),"")</f>
        <v/>
      </c>
      <c r="S739" s="56" t="str">
        <f aca="false">IF(D739="","",TRIM(D739))</f>
        <v>DELIVERY ORDER CHARGES- INC</v>
      </c>
    </row>
    <row r="740" customFormat="false" ht="15" hidden="false" customHeight="false" outlineLevel="0" collapsed="false">
      <c r="A740" s="50" t="s">
        <v>835</v>
      </c>
      <c r="B740" s="55" t="n">
        <v>45904</v>
      </c>
      <c r="C740" s="50" t="n">
        <f aca="false">IF(S740="","",IFERROR(IF(INDEX('Ledger Codes'!$C$6:$C$205,MATCH(S740,'Ledger Codes'!$B$6:$B$205,0))="","",INDEX('Ledger Codes'!$C$6:$C$205,MATCH(S740,'Ledger Codes'!$B$6:$B$205,0))),""))</f>
        <v>10073</v>
      </c>
      <c r="D740" s="50" t="s">
        <v>200</v>
      </c>
      <c r="E740" s="50" t="s">
        <v>836</v>
      </c>
      <c r="F740" s="50" t="s">
        <v>450</v>
      </c>
      <c r="G740" s="52" t="n">
        <v>0</v>
      </c>
      <c r="H740" s="52" t="n">
        <v>325</v>
      </c>
      <c r="I740" s="52" t="n">
        <f aca="false">IF(AND(G740="",H740=""),"",N(G740)-N(H740))</f>
        <v>-325</v>
      </c>
      <c r="J740" s="52" t="n">
        <f aca="false">IF(I740="","",ABS(I740))</f>
        <v>325</v>
      </c>
      <c r="K740" s="56" t="n">
        <f aca="false">IF(S740="","",0)</f>
        <v>0</v>
      </c>
      <c r="L740" s="56" t="n">
        <f aca="false">IF(J740="","",IF(AND(J740&gt;'Revenue Testing'!$E$9,K740=0),1,0))</f>
        <v>0</v>
      </c>
      <c r="M740" s="57" t="n">
        <v>0.36213881668</v>
      </c>
      <c r="N740" s="56" t="str">
        <f aca="false">IF(OR(A740="",I740=""),"",IF(COUNTIFS($A$2:$A$4500,A740,$D$2:$D$4500,D740,$I$2:$I$4500,I740)&gt;1,"Possible duplicate",""))</f>
        <v/>
      </c>
      <c r="O740" s="56" t="n">
        <f aca="false">IF(J740="","",IF(AND(L740=0,K740=0),1,0))</f>
        <v>1</v>
      </c>
      <c r="P740" s="56" t="str">
        <f aca="false">IF(L740=1,J740+ROW()/10^7,"")</f>
        <v/>
      </c>
      <c r="Q740" s="57" t="n">
        <f aca="false">IF(O740=1,M740,"")</f>
        <v>0.36213881668</v>
      </c>
      <c r="R740" s="56" t="str">
        <f aca="false">IF(K740=1,ROW(),"")</f>
        <v/>
      </c>
      <c r="S740" s="56" t="str">
        <f aca="false">IF(D740="","",TRIM(D740))</f>
        <v>DELIVERY ORDER CHARGES- INC</v>
      </c>
    </row>
    <row r="741" customFormat="false" ht="15" hidden="false" customHeight="false" outlineLevel="0" collapsed="false">
      <c r="A741" s="50" t="s">
        <v>837</v>
      </c>
      <c r="B741" s="55" t="n">
        <v>45904</v>
      </c>
      <c r="C741" s="50" t="n">
        <f aca="false">IF(S741="","",IFERROR(IF(INDEX('Ledger Codes'!$C$6:$C$205,MATCH(S741,'Ledger Codes'!$B$6:$B$205,0))="","",INDEX('Ledger Codes'!$C$6:$C$205,MATCH(S741,'Ledger Codes'!$B$6:$B$205,0))),""))</f>
        <v>10073</v>
      </c>
      <c r="D741" s="50" t="s">
        <v>200</v>
      </c>
      <c r="E741" s="50" t="s">
        <v>838</v>
      </c>
      <c r="F741" s="50" t="s">
        <v>839</v>
      </c>
      <c r="G741" s="52" t="n">
        <v>0</v>
      </c>
      <c r="H741" s="52" t="n">
        <v>325</v>
      </c>
      <c r="I741" s="52" t="n">
        <f aca="false">IF(AND(G741="",H741=""),"",N(G741)-N(H741))</f>
        <v>-325</v>
      </c>
      <c r="J741" s="52" t="n">
        <f aca="false">IF(I741="","",ABS(I741))</f>
        <v>325</v>
      </c>
      <c r="K741" s="56" t="n">
        <f aca="false">IF(S741="","",0)</f>
        <v>0</v>
      </c>
      <c r="L741" s="56" t="n">
        <f aca="false">IF(J741="","",IF(AND(J741&gt;'Revenue Testing'!$E$9,K741=0),1,0))</f>
        <v>0</v>
      </c>
      <c r="M741" s="57" t="n">
        <v>0.760899141792</v>
      </c>
      <c r="N741" s="56" t="str">
        <f aca="false">IF(OR(A741="",I741=""),"",IF(COUNTIFS($A$2:$A$4500,A741,$D$2:$D$4500,D741,$I$2:$I$4500,I741)&gt;1,"Possible duplicate",""))</f>
        <v/>
      </c>
      <c r="O741" s="56" t="n">
        <f aca="false">IF(J741="","",IF(AND(L741=0,K741=0),1,0))</f>
        <v>1</v>
      </c>
      <c r="P741" s="56" t="str">
        <f aca="false">IF(L741=1,J741+ROW()/10^7,"")</f>
        <v/>
      </c>
      <c r="Q741" s="57" t="n">
        <f aca="false">IF(O741=1,M741,"")</f>
        <v>0.760899141792</v>
      </c>
      <c r="R741" s="56" t="str">
        <f aca="false">IF(K741=1,ROW(),"")</f>
        <v/>
      </c>
      <c r="S741" s="56" t="str">
        <f aca="false">IF(D741="","",TRIM(D741))</f>
        <v>DELIVERY ORDER CHARGES- INC</v>
      </c>
    </row>
    <row r="742" customFormat="false" ht="15" hidden="false" customHeight="false" outlineLevel="0" collapsed="false">
      <c r="A742" s="50" t="s">
        <v>840</v>
      </c>
      <c r="B742" s="55" t="n">
        <v>45904</v>
      </c>
      <c r="C742" s="50" t="n">
        <f aca="false">IF(S742="","",IFERROR(IF(INDEX('Ledger Codes'!$C$6:$C$205,MATCH(S742,'Ledger Codes'!$B$6:$B$205,0))="","",INDEX('Ledger Codes'!$C$6:$C$205,MATCH(S742,'Ledger Codes'!$B$6:$B$205,0))),""))</f>
        <v>10073</v>
      </c>
      <c r="D742" s="50" t="s">
        <v>200</v>
      </c>
      <c r="E742" s="50" t="s">
        <v>841</v>
      </c>
      <c r="F742" s="50" t="s">
        <v>842</v>
      </c>
      <c r="G742" s="52" t="n">
        <v>0</v>
      </c>
      <c r="H742" s="52" t="n">
        <v>325</v>
      </c>
      <c r="I742" s="52" t="n">
        <f aca="false">IF(AND(G742="",H742=""),"",N(G742)-N(H742))</f>
        <v>-325</v>
      </c>
      <c r="J742" s="52" t="n">
        <f aca="false">IF(I742="","",ABS(I742))</f>
        <v>325</v>
      </c>
      <c r="K742" s="56" t="n">
        <f aca="false">IF(S742="","",0)</f>
        <v>0</v>
      </c>
      <c r="L742" s="56" t="n">
        <f aca="false">IF(J742="","",IF(AND(J742&gt;'Revenue Testing'!$E$9,K742=0),1,0))</f>
        <v>0</v>
      </c>
      <c r="M742" s="57" t="n">
        <v>0.505247061056</v>
      </c>
      <c r="N742" s="56" t="str">
        <f aca="false">IF(OR(A742="",I742=""),"",IF(COUNTIFS($A$2:$A$4500,A742,$D$2:$D$4500,D742,$I$2:$I$4500,I742)&gt;1,"Possible duplicate",""))</f>
        <v/>
      </c>
      <c r="O742" s="56" t="n">
        <f aca="false">IF(J742="","",IF(AND(L742=0,K742=0),1,0))</f>
        <v>1</v>
      </c>
      <c r="P742" s="56" t="str">
        <f aca="false">IF(L742=1,J742+ROW()/10^7,"")</f>
        <v/>
      </c>
      <c r="Q742" s="57" t="n">
        <f aca="false">IF(O742=1,M742,"")</f>
        <v>0.505247061056</v>
      </c>
      <c r="R742" s="56" t="str">
        <f aca="false">IF(K742=1,ROW(),"")</f>
        <v/>
      </c>
      <c r="S742" s="56" t="str">
        <f aca="false">IF(D742="","",TRIM(D742))</f>
        <v>DELIVERY ORDER CHARGES- INC</v>
      </c>
    </row>
    <row r="743" customFormat="false" ht="15" hidden="false" customHeight="false" outlineLevel="0" collapsed="false">
      <c r="A743" s="50" t="s">
        <v>843</v>
      </c>
      <c r="B743" s="55" t="n">
        <v>45904</v>
      </c>
      <c r="C743" s="50" t="n">
        <f aca="false">IF(S743="","",IFERROR(IF(INDEX('Ledger Codes'!$C$6:$C$205,MATCH(S743,'Ledger Codes'!$B$6:$B$205,0))="","",INDEX('Ledger Codes'!$C$6:$C$205,MATCH(S743,'Ledger Codes'!$B$6:$B$205,0))),""))</f>
        <v>10073</v>
      </c>
      <c r="D743" s="50" t="s">
        <v>200</v>
      </c>
      <c r="E743" s="50" t="s">
        <v>844</v>
      </c>
      <c r="F743" s="50" t="s">
        <v>845</v>
      </c>
      <c r="G743" s="52" t="n">
        <v>0</v>
      </c>
      <c r="H743" s="52" t="n">
        <v>325</v>
      </c>
      <c r="I743" s="52" t="n">
        <f aca="false">IF(AND(G743="",H743=""),"",N(G743)-N(H743))</f>
        <v>-325</v>
      </c>
      <c r="J743" s="52" t="n">
        <f aca="false">IF(I743="","",ABS(I743))</f>
        <v>325</v>
      </c>
      <c r="K743" s="56" t="n">
        <f aca="false">IF(S743="","",0)</f>
        <v>0</v>
      </c>
      <c r="L743" s="56" t="n">
        <f aca="false">IF(J743="","",IF(AND(J743&gt;'Revenue Testing'!$E$9,K743=0),1,0))</f>
        <v>0</v>
      </c>
      <c r="M743" s="57" t="n">
        <v>0.21427336144</v>
      </c>
      <c r="N743" s="56" t="str">
        <f aca="false">IF(OR(A743="",I743=""),"",IF(COUNTIFS($A$2:$A$4500,A743,$D$2:$D$4500,D743,$I$2:$I$4500,I743)&gt;1,"Possible duplicate",""))</f>
        <v/>
      </c>
      <c r="O743" s="56" t="n">
        <f aca="false">IF(J743="","",IF(AND(L743=0,K743=0),1,0))</f>
        <v>1</v>
      </c>
      <c r="P743" s="56" t="str">
        <f aca="false">IF(L743=1,J743+ROW()/10^7,"")</f>
        <v/>
      </c>
      <c r="Q743" s="57" t="n">
        <f aca="false">IF(O743=1,M743,"")</f>
        <v>0.21427336144</v>
      </c>
      <c r="R743" s="56" t="str">
        <f aca="false">IF(K743=1,ROW(),"")</f>
        <v/>
      </c>
      <c r="S743" s="56" t="str">
        <f aca="false">IF(D743="","",TRIM(D743))</f>
        <v>DELIVERY ORDER CHARGES- INC</v>
      </c>
    </row>
    <row r="744" customFormat="false" ht="15" hidden="false" customHeight="false" outlineLevel="0" collapsed="false">
      <c r="A744" s="50" t="s">
        <v>846</v>
      </c>
      <c r="B744" s="55" t="n">
        <v>45904</v>
      </c>
      <c r="C744" s="50" t="n">
        <f aca="false">IF(S744="","",IFERROR(IF(INDEX('Ledger Codes'!$C$6:$C$205,MATCH(S744,'Ledger Codes'!$B$6:$B$205,0))="","",INDEX('Ledger Codes'!$C$6:$C$205,MATCH(S744,'Ledger Codes'!$B$6:$B$205,0))),""))</f>
        <v>10073</v>
      </c>
      <c r="D744" s="50" t="s">
        <v>200</v>
      </c>
      <c r="E744" s="50" t="s">
        <v>847</v>
      </c>
      <c r="F744" s="50" t="s">
        <v>848</v>
      </c>
      <c r="G744" s="52" t="n">
        <v>0</v>
      </c>
      <c r="H744" s="52" t="n">
        <v>325</v>
      </c>
      <c r="I744" s="52" t="n">
        <f aca="false">IF(AND(G744="",H744=""),"",N(G744)-N(H744))</f>
        <v>-325</v>
      </c>
      <c r="J744" s="52" t="n">
        <f aca="false">IF(I744="","",ABS(I744))</f>
        <v>325</v>
      </c>
      <c r="K744" s="56" t="n">
        <f aca="false">IF(S744="","",0)</f>
        <v>0</v>
      </c>
      <c r="L744" s="56" t="n">
        <f aca="false">IF(J744="","",IF(AND(J744&gt;'Revenue Testing'!$E$9,K744=0),1,0))</f>
        <v>0</v>
      </c>
      <c r="M744" s="57" t="n">
        <v>0.481890013944</v>
      </c>
      <c r="N744" s="56" t="str">
        <f aca="false">IF(OR(A744="",I744=""),"",IF(COUNTIFS($A$2:$A$4500,A744,$D$2:$D$4500,D744,$I$2:$I$4500,I744)&gt;1,"Possible duplicate",""))</f>
        <v/>
      </c>
      <c r="O744" s="56" t="n">
        <f aca="false">IF(J744="","",IF(AND(L744=0,K744=0),1,0))</f>
        <v>1</v>
      </c>
      <c r="P744" s="56" t="str">
        <f aca="false">IF(L744=1,J744+ROW()/10^7,"")</f>
        <v/>
      </c>
      <c r="Q744" s="57" t="n">
        <f aca="false">IF(O744=1,M744,"")</f>
        <v>0.481890013944</v>
      </c>
      <c r="R744" s="56" t="str">
        <f aca="false">IF(K744=1,ROW(),"")</f>
        <v/>
      </c>
      <c r="S744" s="56" t="str">
        <f aca="false">IF(D744="","",TRIM(D744))</f>
        <v>DELIVERY ORDER CHARGES- INC</v>
      </c>
    </row>
    <row r="745" customFormat="false" ht="15" hidden="false" customHeight="false" outlineLevel="0" collapsed="false">
      <c r="A745" s="50" t="s">
        <v>849</v>
      </c>
      <c r="B745" s="55" t="n">
        <v>45904</v>
      </c>
      <c r="C745" s="50" t="n">
        <f aca="false">IF(S745="","",IFERROR(IF(INDEX('Ledger Codes'!$C$6:$C$205,MATCH(S745,'Ledger Codes'!$B$6:$B$205,0))="","",INDEX('Ledger Codes'!$C$6:$C$205,MATCH(S745,'Ledger Codes'!$B$6:$B$205,0))),""))</f>
        <v>10073</v>
      </c>
      <c r="D745" s="50" t="s">
        <v>200</v>
      </c>
      <c r="E745" s="50" t="s">
        <v>850</v>
      </c>
      <c r="F745" s="50" t="s">
        <v>408</v>
      </c>
      <c r="G745" s="52" t="n">
        <v>0</v>
      </c>
      <c r="H745" s="52" t="n">
        <v>325</v>
      </c>
      <c r="I745" s="52" t="n">
        <f aca="false">IF(AND(G745="",H745=""),"",N(G745)-N(H745))</f>
        <v>-325</v>
      </c>
      <c r="J745" s="52" t="n">
        <f aca="false">IF(I745="","",ABS(I745))</f>
        <v>325</v>
      </c>
      <c r="K745" s="56" t="n">
        <f aca="false">IF(S745="","",0)</f>
        <v>0</v>
      </c>
      <c r="L745" s="56" t="n">
        <f aca="false">IF(J745="","",IF(AND(J745&gt;'Revenue Testing'!$E$9,K745=0),1,0))</f>
        <v>0</v>
      </c>
      <c r="M745" s="57" t="n">
        <v>0.326042952658</v>
      </c>
      <c r="N745" s="56" t="str">
        <f aca="false">IF(OR(A745="",I745=""),"",IF(COUNTIFS($A$2:$A$4500,A745,$D$2:$D$4500,D745,$I$2:$I$4500,I745)&gt;1,"Possible duplicate",""))</f>
        <v/>
      </c>
      <c r="O745" s="56" t="n">
        <f aca="false">IF(J745="","",IF(AND(L745=0,K745=0),1,0))</f>
        <v>1</v>
      </c>
      <c r="P745" s="56" t="str">
        <f aca="false">IF(L745=1,J745+ROW()/10^7,"")</f>
        <v/>
      </c>
      <c r="Q745" s="57" t="n">
        <f aca="false">IF(O745=1,M745,"")</f>
        <v>0.326042952658</v>
      </c>
      <c r="R745" s="56" t="str">
        <f aca="false">IF(K745=1,ROW(),"")</f>
        <v/>
      </c>
      <c r="S745" s="56" t="str">
        <f aca="false">IF(D745="","",TRIM(D745))</f>
        <v>DELIVERY ORDER CHARGES- INC</v>
      </c>
    </row>
    <row r="746" customFormat="false" ht="15" hidden="false" customHeight="false" outlineLevel="0" collapsed="false">
      <c r="A746" s="50" t="s">
        <v>851</v>
      </c>
      <c r="B746" s="55" t="n">
        <v>45904</v>
      </c>
      <c r="C746" s="50" t="n">
        <f aca="false">IF(S746="","",IFERROR(IF(INDEX('Ledger Codes'!$C$6:$C$205,MATCH(S746,'Ledger Codes'!$B$6:$B$205,0))="","",INDEX('Ledger Codes'!$C$6:$C$205,MATCH(S746,'Ledger Codes'!$B$6:$B$205,0))),""))</f>
        <v>10073</v>
      </c>
      <c r="D746" s="50" t="s">
        <v>200</v>
      </c>
      <c r="E746" s="50" t="s">
        <v>852</v>
      </c>
      <c r="F746" s="50" t="s">
        <v>853</v>
      </c>
      <c r="G746" s="52" t="n">
        <v>0</v>
      </c>
      <c r="H746" s="52" t="n">
        <v>325</v>
      </c>
      <c r="I746" s="52" t="n">
        <f aca="false">IF(AND(G746="",H746=""),"",N(G746)-N(H746))</f>
        <v>-325</v>
      </c>
      <c r="J746" s="52" t="n">
        <f aca="false">IF(I746="","",ABS(I746))</f>
        <v>325</v>
      </c>
      <c r="K746" s="56" t="n">
        <f aca="false">IF(S746="","",0)</f>
        <v>0</v>
      </c>
      <c r="L746" s="56" t="n">
        <f aca="false">IF(J746="","",IF(AND(J746&gt;'Revenue Testing'!$E$9,K746=0),1,0))</f>
        <v>0</v>
      </c>
      <c r="M746" s="57" t="n">
        <v>0.10273599583</v>
      </c>
      <c r="N746" s="56" t="str">
        <f aca="false">IF(OR(A746="",I746=""),"",IF(COUNTIFS($A$2:$A$4500,A746,$D$2:$D$4500,D746,$I$2:$I$4500,I746)&gt;1,"Possible duplicate",""))</f>
        <v/>
      </c>
      <c r="O746" s="56" t="n">
        <f aca="false">IF(J746="","",IF(AND(L746=0,K746=0),1,0))</f>
        <v>1</v>
      </c>
      <c r="P746" s="56" t="str">
        <f aca="false">IF(L746=1,J746+ROW()/10^7,"")</f>
        <v/>
      </c>
      <c r="Q746" s="57" t="n">
        <f aca="false">IF(O746=1,M746,"")</f>
        <v>0.10273599583</v>
      </c>
      <c r="R746" s="56" t="str">
        <f aca="false">IF(K746=1,ROW(),"")</f>
        <v/>
      </c>
      <c r="S746" s="56" t="str">
        <f aca="false">IF(D746="","",TRIM(D746))</f>
        <v>DELIVERY ORDER CHARGES- INC</v>
      </c>
    </row>
    <row r="747" customFormat="false" ht="15" hidden="false" customHeight="false" outlineLevel="0" collapsed="false">
      <c r="A747" s="50" t="s">
        <v>854</v>
      </c>
      <c r="B747" s="55" t="n">
        <v>45904</v>
      </c>
      <c r="C747" s="50" t="n">
        <f aca="false">IF(S747="","",IFERROR(IF(INDEX('Ledger Codes'!$C$6:$C$205,MATCH(S747,'Ledger Codes'!$B$6:$B$205,0))="","",INDEX('Ledger Codes'!$C$6:$C$205,MATCH(S747,'Ledger Codes'!$B$6:$B$205,0))),""))</f>
        <v>10073</v>
      </c>
      <c r="D747" s="50" t="s">
        <v>200</v>
      </c>
      <c r="E747" s="50" t="s">
        <v>855</v>
      </c>
      <c r="F747" s="50" t="s">
        <v>856</v>
      </c>
      <c r="G747" s="52" t="n">
        <v>0</v>
      </c>
      <c r="H747" s="52" t="n">
        <v>325</v>
      </c>
      <c r="I747" s="52" t="n">
        <f aca="false">IF(AND(G747="",H747=""),"",N(G747)-N(H747))</f>
        <v>-325</v>
      </c>
      <c r="J747" s="52" t="n">
        <f aca="false">IF(I747="","",ABS(I747))</f>
        <v>325</v>
      </c>
      <c r="K747" s="56" t="n">
        <f aca="false">IF(S747="","",0)</f>
        <v>0</v>
      </c>
      <c r="L747" s="56" t="n">
        <f aca="false">IF(J747="","",IF(AND(J747&gt;'Revenue Testing'!$E$9,K747=0),1,0))</f>
        <v>0</v>
      </c>
      <c r="M747" s="57" t="n">
        <v>0.459312690459</v>
      </c>
      <c r="N747" s="56" t="str">
        <f aca="false">IF(OR(A747="",I747=""),"",IF(COUNTIFS($A$2:$A$4500,A747,$D$2:$D$4500,D747,$I$2:$I$4500,I747)&gt;1,"Possible duplicate",""))</f>
        <v/>
      </c>
      <c r="O747" s="56" t="n">
        <f aca="false">IF(J747="","",IF(AND(L747=0,K747=0),1,0))</f>
        <v>1</v>
      </c>
      <c r="P747" s="56" t="str">
        <f aca="false">IF(L747=1,J747+ROW()/10^7,"")</f>
        <v/>
      </c>
      <c r="Q747" s="57" t="n">
        <f aca="false">IF(O747=1,M747,"")</f>
        <v>0.459312690459</v>
      </c>
      <c r="R747" s="56" t="str">
        <f aca="false">IF(K747=1,ROW(),"")</f>
        <v/>
      </c>
      <c r="S747" s="56" t="str">
        <f aca="false">IF(D747="","",TRIM(D747))</f>
        <v>DELIVERY ORDER CHARGES- INC</v>
      </c>
    </row>
    <row r="748" customFormat="false" ht="15" hidden="false" customHeight="false" outlineLevel="0" collapsed="false">
      <c r="A748" s="50" t="s">
        <v>857</v>
      </c>
      <c r="B748" s="55" t="n">
        <v>45904</v>
      </c>
      <c r="C748" s="50" t="n">
        <f aca="false">IF(S748="","",IFERROR(IF(INDEX('Ledger Codes'!$C$6:$C$205,MATCH(S748,'Ledger Codes'!$B$6:$B$205,0))="","",INDEX('Ledger Codes'!$C$6:$C$205,MATCH(S748,'Ledger Codes'!$B$6:$B$205,0))),""))</f>
        <v>10073</v>
      </c>
      <c r="D748" s="50" t="s">
        <v>200</v>
      </c>
      <c r="E748" s="50" t="s">
        <v>858</v>
      </c>
      <c r="F748" s="50" t="s">
        <v>859</v>
      </c>
      <c r="G748" s="52" t="n">
        <v>0</v>
      </c>
      <c r="H748" s="52" t="n">
        <v>325</v>
      </c>
      <c r="I748" s="52" t="n">
        <f aca="false">IF(AND(G748="",H748=""),"",N(G748)-N(H748))</f>
        <v>-325</v>
      </c>
      <c r="J748" s="52" t="n">
        <f aca="false">IF(I748="","",ABS(I748))</f>
        <v>325</v>
      </c>
      <c r="K748" s="56" t="n">
        <f aca="false">IF(S748="","",0)</f>
        <v>0</v>
      </c>
      <c r="L748" s="56" t="n">
        <f aca="false">IF(J748="","",IF(AND(J748&gt;'Revenue Testing'!$E$9,K748=0),1,0))</f>
        <v>0</v>
      </c>
      <c r="M748" s="57" t="n">
        <v>0.618891789361</v>
      </c>
      <c r="N748" s="56" t="str">
        <f aca="false">IF(OR(A748="",I748=""),"",IF(COUNTIFS($A$2:$A$4500,A748,$D$2:$D$4500,D748,$I$2:$I$4500,I748)&gt;1,"Possible duplicate",""))</f>
        <v/>
      </c>
      <c r="O748" s="56" t="n">
        <f aca="false">IF(J748="","",IF(AND(L748=0,K748=0),1,0))</f>
        <v>1</v>
      </c>
      <c r="P748" s="56" t="str">
        <f aca="false">IF(L748=1,J748+ROW()/10^7,"")</f>
        <v/>
      </c>
      <c r="Q748" s="57" t="n">
        <f aca="false">IF(O748=1,M748,"")</f>
        <v>0.618891789361</v>
      </c>
      <c r="R748" s="56" t="str">
        <f aca="false">IF(K748=1,ROW(),"")</f>
        <v/>
      </c>
      <c r="S748" s="56" t="str">
        <f aca="false">IF(D748="","",TRIM(D748))</f>
        <v>DELIVERY ORDER CHARGES- INC</v>
      </c>
    </row>
    <row r="749" customFormat="false" ht="15" hidden="false" customHeight="false" outlineLevel="0" collapsed="false">
      <c r="A749" s="50" t="s">
        <v>860</v>
      </c>
      <c r="B749" s="55" t="n">
        <v>45904</v>
      </c>
      <c r="C749" s="50" t="n">
        <f aca="false">IF(S749="","",IFERROR(IF(INDEX('Ledger Codes'!$C$6:$C$205,MATCH(S749,'Ledger Codes'!$B$6:$B$205,0))="","",INDEX('Ledger Codes'!$C$6:$C$205,MATCH(S749,'Ledger Codes'!$B$6:$B$205,0))),""))</f>
        <v>10073</v>
      </c>
      <c r="D749" s="50" t="s">
        <v>200</v>
      </c>
      <c r="E749" s="50" t="s">
        <v>861</v>
      </c>
      <c r="F749" s="50" t="s">
        <v>862</v>
      </c>
      <c r="G749" s="52" t="n">
        <v>0</v>
      </c>
      <c r="H749" s="52" t="n">
        <v>325</v>
      </c>
      <c r="I749" s="52" t="n">
        <f aca="false">IF(AND(G749="",H749=""),"",N(G749)-N(H749))</f>
        <v>-325</v>
      </c>
      <c r="J749" s="52" t="n">
        <f aca="false">IF(I749="","",ABS(I749))</f>
        <v>325</v>
      </c>
      <c r="K749" s="56" t="n">
        <f aca="false">IF(S749="","",0)</f>
        <v>0</v>
      </c>
      <c r="L749" s="56" t="n">
        <f aca="false">IF(J749="","",IF(AND(J749&gt;'Revenue Testing'!$E$9,K749=0),1,0))</f>
        <v>0</v>
      </c>
      <c r="M749" s="57" t="n">
        <v>0.651024740971</v>
      </c>
      <c r="N749" s="56" t="str">
        <f aca="false">IF(OR(A749="",I749=""),"",IF(COUNTIFS($A$2:$A$4500,A749,$D$2:$D$4500,D749,$I$2:$I$4500,I749)&gt;1,"Possible duplicate",""))</f>
        <v/>
      </c>
      <c r="O749" s="56" t="n">
        <f aca="false">IF(J749="","",IF(AND(L749=0,K749=0),1,0))</f>
        <v>1</v>
      </c>
      <c r="P749" s="56" t="str">
        <f aca="false">IF(L749=1,J749+ROW()/10^7,"")</f>
        <v/>
      </c>
      <c r="Q749" s="57" t="n">
        <f aca="false">IF(O749=1,M749,"")</f>
        <v>0.651024740971</v>
      </c>
      <c r="R749" s="56" t="str">
        <f aca="false">IF(K749=1,ROW(),"")</f>
        <v/>
      </c>
      <c r="S749" s="56" t="str">
        <f aca="false">IF(D749="","",TRIM(D749))</f>
        <v>DELIVERY ORDER CHARGES- INC</v>
      </c>
    </row>
    <row r="750" customFormat="false" ht="15" hidden="false" customHeight="false" outlineLevel="0" collapsed="false">
      <c r="A750" s="50" t="s">
        <v>863</v>
      </c>
      <c r="B750" s="55" t="n">
        <v>45904</v>
      </c>
      <c r="C750" s="50" t="n">
        <f aca="false">IF(S750="","",IFERROR(IF(INDEX('Ledger Codes'!$C$6:$C$205,MATCH(S750,'Ledger Codes'!$B$6:$B$205,0))="","",INDEX('Ledger Codes'!$C$6:$C$205,MATCH(S750,'Ledger Codes'!$B$6:$B$205,0))),""))</f>
        <v>10073</v>
      </c>
      <c r="D750" s="50" t="s">
        <v>200</v>
      </c>
      <c r="E750" s="50" t="s">
        <v>864</v>
      </c>
      <c r="F750" s="50" t="s">
        <v>865</v>
      </c>
      <c r="G750" s="52" t="n">
        <v>0</v>
      </c>
      <c r="H750" s="52" t="n">
        <v>325</v>
      </c>
      <c r="I750" s="52" t="n">
        <f aca="false">IF(AND(G750="",H750=""),"",N(G750)-N(H750))</f>
        <v>-325</v>
      </c>
      <c r="J750" s="52" t="n">
        <f aca="false">IF(I750="","",ABS(I750))</f>
        <v>325</v>
      </c>
      <c r="K750" s="56" t="n">
        <f aca="false">IF(S750="","",0)</f>
        <v>0</v>
      </c>
      <c r="L750" s="56" t="n">
        <f aca="false">IF(J750="","",IF(AND(J750&gt;'Revenue Testing'!$E$9,K750=0),1,0))</f>
        <v>0</v>
      </c>
      <c r="M750" s="57" t="n">
        <v>0.560140375837</v>
      </c>
      <c r="N750" s="56" t="str">
        <f aca="false">IF(OR(A750="",I750=""),"",IF(COUNTIFS($A$2:$A$4500,A750,$D$2:$D$4500,D750,$I$2:$I$4500,I750)&gt;1,"Possible duplicate",""))</f>
        <v/>
      </c>
      <c r="O750" s="56" t="n">
        <f aca="false">IF(J750="","",IF(AND(L750=0,K750=0),1,0))</f>
        <v>1</v>
      </c>
      <c r="P750" s="56" t="str">
        <f aca="false">IF(L750=1,J750+ROW()/10^7,"")</f>
        <v/>
      </c>
      <c r="Q750" s="57" t="n">
        <f aca="false">IF(O750=1,M750,"")</f>
        <v>0.560140375837</v>
      </c>
      <c r="R750" s="56" t="str">
        <f aca="false">IF(K750=1,ROW(),"")</f>
        <v/>
      </c>
      <c r="S750" s="56" t="str">
        <f aca="false">IF(D750="","",TRIM(D750))</f>
        <v>DELIVERY ORDER CHARGES- INC</v>
      </c>
    </row>
    <row r="751" customFormat="false" ht="15" hidden="false" customHeight="false" outlineLevel="0" collapsed="false">
      <c r="A751" s="50" t="s">
        <v>866</v>
      </c>
      <c r="B751" s="55" t="n">
        <v>45904</v>
      </c>
      <c r="C751" s="50" t="n">
        <f aca="false">IF(S751="","",IFERROR(IF(INDEX('Ledger Codes'!$C$6:$C$205,MATCH(S751,'Ledger Codes'!$B$6:$B$205,0))="","",INDEX('Ledger Codes'!$C$6:$C$205,MATCH(S751,'Ledger Codes'!$B$6:$B$205,0))),""))</f>
        <v>10073</v>
      </c>
      <c r="D751" s="50" t="s">
        <v>200</v>
      </c>
      <c r="E751" s="50" t="s">
        <v>867</v>
      </c>
      <c r="F751" s="50" t="s">
        <v>868</v>
      </c>
      <c r="G751" s="52" t="n">
        <v>0</v>
      </c>
      <c r="H751" s="52" t="n">
        <v>325</v>
      </c>
      <c r="I751" s="52" t="n">
        <f aca="false">IF(AND(G751="",H751=""),"",N(G751)-N(H751))</f>
        <v>-325</v>
      </c>
      <c r="J751" s="52" t="n">
        <f aca="false">IF(I751="","",ABS(I751))</f>
        <v>325</v>
      </c>
      <c r="K751" s="56" t="n">
        <f aca="false">IF(S751="","",0)</f>
        <v>0</v>
      </c>
      <c r="L751" s="56" t="n">
        <f aca="false">IF(J751="","",IF(AND(J751&gt;'Revenue Testing'!$E$9,K751=0),1,0))</f>
        <v>0</v>
      </c>
      <c r="M751" s="57" t="n">
        <v>0.200710268349</v>
      </c>
      <c r="N751" s="56" t="str">
        <f aca="false">IF(OR(A751="",I751=""),"",IF(COUNTIFS($A$2:$A$4500,A751,$D$2:$D$4500,D751,$I$2:$I$4500,I751)&gt;1,"Possible duplicate",""))</f>
        <v/>
      </c>
      <c r="O751" s="56" t="n">
        <f aca="false">IF(J751="","",IF(AND(L751=0,K751=0),1,0))</f>
        <v>1</v>
      </c>
      <c r="P751" s="56" t="str">
        <f aca="false">IF(L751=1,J751+ROW()/10^7,"")</f>
        <v/>
      </c>
      <c r="Q751" s="57" t="n">
        <f aca="false">IF(O751=1,M751,"")</f>
        <v>0.200710268349</v>
      </c>
      <c r="R751" s="56" t="str">
        <f aca="false">IF(K751=1,ROW(),"")</f>
        <v/>
      </c>
      <c r="S751" s="56" t="str">
        <f aca="false">IF(D751="","",TRIM(D751))</f>
        <v>DELIVERY ORDER CHARGES- INC</v>
      </c>
    </row>
    <row r="752" customFormat="false" ht="15" hidden="false" customHeight="false" outlineLevel="0" collapsed="false">
      <c r="A752" s="50" t="s">
        <v>869</v>
      </c>
      <c r="B752" s="55" t="n">
        <v>45904</v>
      </c>
      <c r="C752" s="50" t="n">
        <f aca="false">IF(S752="","",IFERROR(IF(INDEX('Ledger Codes'!$C$6:$C$205,MATCH(S752,'Ledger Codes'!$B$6:$B$205,0))="","",INDEX('Ledger Codes'!$C$6:$C$205,MATCH(S752,'Ledger Codes'!$B$6:$B$205,0))),""))</f>
        <v>10073</v>
      </c>
      <c r="D752" s="50" t="s">
        <v>200</v>
      </c>
      <c r="E752" s="50" t="s">
        <v>870</v>
      </c>
      <c r="F752" s="50" t="s">
        <v>871</v>
      </c>
      <c r="G752" s="52" t="n">
        <v>0</v>
      </c>
      <c r="H752" s="52" t="n">
        <v>325</v>
      </c>
      <c r="I752" s="52" t="n">
        <f aca="false">IF(AND(G752="",H752=""),"",N(G752)-N(H752))</f>
        <v>-325</v>
      </c>
      <c r="J752" s="52" t="n">
        <f aca="false">IF(I752="","",ABS(I752))</f>
        <v>325</v>
      </c>
      <c r="K752" s="56" t="n">
        <f aca="false">IF(S752="","",0)</f>
        <v>0</v>
      </c>
      <c r="L752" s="56" t="n">
        <f aca="false">IF(J752="","",IF(AND(J752&gt;'Revenue Testing'!$E$9,K752=0),1,0))</f>
        <v>0</v>
      </c>
      <c r="M752" s="57" t="n">
        <v>0.584376494869</v>
      </c>
      <c r="N752" s="56" t="str">
        <f aca="false">IF(OR(A752="",I752=""),"",IF(COUNTIFS($A$2:$A$4500,A752,$D$2:$D$4500,D752,$I$2:$I$4500,I752)&gt;1,"Possible duplicate",""))</f>
        <v/>
      </c>
      <c r="O752" s="56" t="n">
        <f aca="false">IF(J752="","",IF(AND(L752=0,K752=0),1,0))</f>
        <v>1</v>
      </c>
      <c r="P752" s="56" t="str">
        <f aca="false">IF(L752=1,J752+ROW()/10^7,"")</f>
        <v/>
      </c>
      <c r="Q752" s="57" t="n">
        <f aca="false">IF(O752=1,M752,"")</f>
        <v>0.584376494869</v>
      </c>
      <c r="R752" s="56" t="str">
        <f aca="false">IF(K752=1,ROW(),"")</f>
        <v/>
      </c>
      <c r="S752" s="56" t="str">
        <f aca="false">IF(D752="","",TRIM(D752))</f>
        <v>DELIVERY ORDER CHARGES- INC</v>
      </c>
    </row>
    <row r="753" customFormat="false" ht="15" hidden="false" customHeight="false" outlineLevel="0" collapsed="false">
      <c r="A753" s="50" t="s">
        <v>872</v>
      </c>
      <c r="B753" s="55" t="n">
        <v>45904</v>
      </c>
      <c r="C753" s="50" t="n">
        <f aca="false">IF(S753="","",IFERROR(IF(INDEX('Ledger Codes'!$C$6:$C$205,MATCH(S753,'Ledger Codes'!$B$6:$B$205,0))="","",INDEX('Ledger Codes'!$C$6:$C$205,MATCH(S753,'Ledger Codes'!$B$6:$B$205,0))),""))</f>
        <v>10073</v>
      </c>
      <c r="D753" s="50" t="s">
        <v>200</v>
      </c>
      <c r="E753" s="50" t="s">
        <v>873</v>
      </c>
      <c r="F753" s="50" t="s">
        <v>874</v>
      </c>
      <c r="G753" s="52" t="n">
        <v>0</v>
      </c>
      <c r="H753" s="52" t="n">
        <v>325</v>
      </c>
      <c r="I753" s="52" t="n">
        <f aca="false">IF(AND(G753="",H753=""),"",N(G753)-N(H753))</f>
        <v>-325</v>
      </c>
      <c r="J753" s="52" t="n">
        <f aca="false">IF(I753="","",ABS(I753))</f>
        <v>325</v>
      </c>
      <c r="K753" s="56" t="n">
        <f aca="false">IF(S753="","",0)</f>
        <v>0</v>
      </c>
      <c r="L753" s="56" t="n">
        <f aca="false">IF(J753="","",IF(AND(J753&gt;'Revenue Testing'!$E$9,K753=0),1,0))</f>
        <v>0</v>
      </c>
      <c r="M753" s="57" t="n">
        <v>0.308832961634</v>
      </c>
      <c r="N753" s="56" t="str">
        <f aca="false">IF(OR(A753="",I753=""),"",IF(COUNTIFS($A$2:$A$4500,A753,$D$2:$D$4500,D753,$I$2:$I$4500,I753)&gt;1,"Possible duplicate",""))</f>
        <v/>
      </c>
      <c r="O753" s="56" t="n">
        <f aca="false">IF(J753="","",IF(AND(L753=0,K753=0),1,0))</f>
        <v>1</v>
      </c>
      <c r="P753" s="56" t="str">
        <f aca="false">IF(L753=1,J753+ROW()/10^7,"")</f>
        <v/>
      </c>
      <c r="Q753" s="57" t="n">
        <f aca="false">IF(O753=1,M753,"")</f>
        <v>0.308832961634</v>
      </c>
      <c r="R753" s="56" t="str">
        <f aca="false">IF(K753=1,ROW(),"")</f>
        <v/>
      </c>
      <c r="S753" s="56" t="str">
        <f aca="false">IF(D753="","",TRIM(D753))</f>
        <v>DELIVERY ORDER CHARGES- INC</v>
      </c>
    </row>
    <row r="754" customFormat="false" ht="15" hidden="false" customHeight="false" outlineLevel="0" collapsed="false">
      <c r="A754" s="50" t="s">
        <v>875</v>
      </c>
      <c r="B754" s="55" t="n">
        <v>45904</v>
      </c>
      <c r="C754" s="50" t="n">
        <f aca="false">IF(S754="","",IFERROR(IF(INDEX('Ledger Codes'!$C$6:$C$205,MATCH(S754,'Ledger Codes'!$B$6:$B$205,0))="","",INDEX('Ledger Codes'!$C$6:$C$205,MATCH(S754,'Ledger Codes'!$B$6:$B$205,0))),""))</f>
        <v>10073</v>
      </c>
      <c r="D754" s="50" t="s">
        <v>200</v>
      </c>
      <c r="E754" s="50" t="s">
        <v>876</v>
      </c>
      <c r="F754" s="50" t="s">
        <v>877</v>
      </c>
      <c r="G754" s="52" t="n">
        <v>0</v>
      </c>
      <c r="H754" s="52" t="n">
        <v>325</v>
      </c>
      <c r="I754" s="52" t="n">
        <f aca="false">IF(AND(G754="",H754=""),"",N(G754)-N(H754))</f>
        <v>-325</v>
      </c>
      <c r="J754" s="52" t="n">
        <f aca="false">IF(I754="","",ABS(I754))</f>
        <v>325</v>
      </c>
      <c r="K754" s="56" t="n">
        <f aca="false">IF(S754="","",0)</f>
        <v>0</v>
      </c>
      <c r="L754" s="56" t="n">
        <f aca="false">IF(J754="","",IF(AND(J754&gt;'Revenue Testing'!$E$9,K754=0),1,0))</f>
        <v>0</v>
      </c>
      <c r="M754" s="57" t="n">
        <v>0.396506563061</v>
      </c>
      <c r="N754" s="56" t="str">
        <f aca="false">IF(OR(A754="",I754=""),"",IF(COUNTIFS($A$2:$A$4500,A754,$D$2:$D$4500,D754,$I$2:$I$4500,I754)&gt;1,"Possible duplicate",""))</f>
        <v/>
      </c>
      <c r="O754" s="56" t="n">
        <f aca="false">IF(J754="","",IF(AND(L754=0,K754=0),1,0))</f>
        <v>1</v>
      </c>
      <c r="P754" s="56" t="str">
        <f aca="false">IF(L754=1,J754+ROW()/10^7,"")</f>
        <v/>
      </c>
      <c r="Q754" s="57" t="n">
        <f aca="false">IF(O754=1,M754,"")</f>
        <v>0.396506563061</v>
      </c>
      <c r="R754" s="56" t="str">
        <f aca="false">IF(K754=1,ROW(),"")</f>
        <v/>
      </c>
      <c r="S754" s="56" t="str">
        <f aca="false">IF(D754="","",TRIM(D754))</f>
        <v>DELIVERY ORDER CHARGES- INC</v>
      </c>
    </row>
    <row r="755" customFormat="false" ht="15" hidden="false" customHeight="false" outlineLevel="0" collapsed="false">
      <c r="A755" s="50" t="s">
        <v>878</v>
      </c>
      <c r="B755" s="55" t="n">
        <v>45904</v>
      </c>
      <c r="C755" s="50" t="n">
        <f aca="false">IF(S755="","",IFERROR(IF(INDEX('Ledger Codes'!$C$6:$C$205,MATCH(S755,'Ledger Codes'!$B$6:$B$205,0))="","",INDEX('Ledger Codes'!$C$6:$C$205,MATCH(S755,'Ledger Codes'!$B$6:$B$205,0))),""))</f>
        <v>10073</v>
      </c>
      <c r="D755" s="50" t="s">
        <v>200</v>
      </c>
      <c r="E755" s="50" t="s">
        <v>879</v>
      </c>
      <c r="F755" s="50" t="s">
        <v>476</v>
      </c>
      <c r="G755" s="52" t="n">
        <v>0</v>
      </c>
      <c r="H755" s="52" t="n">
        <v>325</v>
      </c>
      <c r="I755" s="52" t="n">
        <f aca="false">IF(AND(G755="",H755=""),"",N(G755)-N(H755))</f>
        <v>-325</v>
      </c>
      <c r="J755" s="52" t="n">
        <f aca="false">IF(I755="","",ABS(I755))</f>
        <v>325</v>
      </c>
      <c r="K755" s="56" t="n">
        <f aca="false">IF(S755="","",0)</f>
        <v>0</v>
      </c>
      <c r="L755" s="56" t="n">
        <f aca="false">IF(J755="","",IF(AND(J755&gt;'Revenue Testing'!$E$9,K755=0),1,0))</f>
        <v>0</v>
      </c>
      <c r="M755" s="57" t="n">
        <v>0.02804179944</v>
      </c>
      <c r="N755" s="56" t="str">
        <f aca="false">IF(OR(A755="",I755=""),"",IF(COUNTIFS($A$2:$A$4500,A755,$D$2:$D$4500,D755,$I$2:$I$4500,I755)&gt;1,"Possible duplicate",""))</f>
        <v/>
      </c>
      <c r="O755" s="56" t="n">
        <f aca="false">IF(J755="","",IF(AND(L755=0,K755=0),1,0))</f>
        <v>1</v>
      </c>
      <c r="P755" s="56" t="str">
        <f aca="false">IF(L755=1,J755+ROW()/10^7,"")</f>
        <v/>
      </c>
      <c r="Q755" s="57" t="n">
        <f aca="false">IF(O755=1,M755,"")</f>
        <v>0.02804179944</v>
      </c>
      <c r="R755" s="56" t="str">
        <f aca="false">IF(K755=1,ROW(),"")</f>
        <v/>
      </c>
      <c r="S755" s="56" t="str">
        <f aca="false">IF(D755="","",TRIM(D755))</f>
        <v>DELIVERY ORDER CHARGES- INC</v>
      </c>
    </row>
    <row r="756" customFormat="false" ht="15" hidden="false" customHeight="false" outlineLevel="0" collapsed="false">
      <c r="A756" s="50" t="s">
        <v>880</v>
      </c>
      <c r="B756" s="55" t="n">
        <v>45904</v>
      </c>
      <c r="C756" s="50" t="n">
        <f aca="false">IF(S756="","",IFERROR(IF(INDEX('Ledger Codes'!$C$6:$C$205,MATCH(S756,'Ledger Codes'!$B$6:$B$205,0))="","",INDEX('Ledger Codes'!$C$6:$C$205,MATCH(S756,'Ledger Codes'!$B$6:$B$205,0))),""))</f>
        <v>10073</v>
      </c>
      <c r="D756" s="50" t="s">
        <v>200</v>
      </c>
      <c r="E756" s="50" t="s">
        <v>881</v>
      </c>
      <c r="F756" s="50" t="s">
        <v>882</v>
      </c>
      <c r="G756" s="52" t="n">
        <v>0</v>
      </c>
      <c r="H756" s="52" t="n">
        <v>325</v>
      </c>
      <c r="I756" s="52" t="n">
        <f aca="false">IF(AND(G756="",H756=""),"",N(G756)-N(H756))</f>
        <v>-325</v>
      </c>
      <c r="J756" s="52" t="n">
        <f aca="false">IF(I756="","",ABS(I756))</f>
        <v>325</v>
      </c>
      <c r="K756" s="56" t="n">
        <f aca="false">IF(S756="","",0)</f>
        <v>0</v>
      </c>
      <c r="L756" s="56" t="n">
        <f aca="false">IF(J756="","",IF(AND(J756&gt;'Revenue Testing'!$E$9,K756=0),1,0))</f>
        <v>0</v>
      </c>
      <c r="M756" s="57" t="n">
        <v>0.224337296239</v>
      </c>
      <c r="N756" s="56" t="str">
        <f aca="false">IF(OR(A756="",I756=""),"",IF(COUNTIFS($A$2:$A$4500,A756,$D$2:$D$4500,D756,$I$2:$I$4500,I756)&gt;1,"Possible duplicate",""))</f>
        <v/>
      </c>
      <c r="O756" s="56" t="n">
        <f aca="false">IF(J756="","",IF(AND(L756=0,K756=0),1,0))</f>
        <v>1</v>
      </c>
      <c r="P756" s="56" t="str">
        <f aca="false">IF(L756=1,J756+ROW()/10^7,"")</f>
        <v/>
      </c>
      <c r="Q756" s="57" t="n">
        <f aca="false">IF(O756=1,M756,"")</f>
        <v>0.224337296239</v>
      </c>
      <c r="R756" s="56" t="str">
        <f aca="false">IF(K756=1,ROW(),"")</f>
        <v/>
      </c>
      <c r="S756" s="56" t="str">
        <f aca="false">IF(D756="","",TRIM(D756))</f>
        <v>DELIVERY ORDER CHARGES- INC</v>
      </c>
    </row>
    <row r="757" customFormat="false" ht="15" hidden="false" customHeight="false" outlineLevel="0" collapsed="false">
      <c r="A757" s="50" t="s">
        <v>883</v>
      </c>
      <c r="B757" s="55" t="n">
        <v>45904</v>
      </c>
      <c r="C757" s="50" t="n">
        <f aca="false">IF(S757="","",IFERROR(IF(INDEX('Ledger Codes'!$C$6:$C$205,MATCH(S757,'Ledger Codes'!$B$6:$B$205,0))="","",INDEX('Ledger Codes'!$C$6:$C$205,MATCH(S757,'Ledger Codes'!$B$6:$B$205,0))),""))</f>
        <v>10073</v>
      </c>
      <c r="D757" s="50" t="s">
        <v>200</v>
      </c>
      <c r="E757" s="50" t="s">
        <v>884</v>
      </c>
      <c r="F757" s="50" t="s">
        <v>885</v>
      </c>
      <c r="G757" s="52" t="n">
        <v>0</v>
      </c>
      <c r="H757" s="52" t="n">
        <v>325</v>
      </c>
      <c r="I757" s="52" t="n">
        <f aca="false">IF(AND(G757="",H757=""),"",N(G757)-N(H757))</f>
        <v>-325</v>
      </c>
      <c r="J757" s="52" t="n">
        <f aca="false">IF(I757="","",ABS(I757))</f>
        <v>325</v>
      </c>
      <c r="K757" s="56" t="n">
        <f aca="false">IF(S757="","",0)</f>
        <v>0</v>
      </c>
      <c r="L757" s="56" t="n">
        <f aca="false">IF(J757="","",IF(AND(J757&gt;'Revenue Testing'!$E$9,K757=0),1,0))</f>
        <v>0</v>
      </c>
      <c r="M757" s="57" t="n">
        <v>0.177008309381</v>
      </c>
      <c r="N757" s="56" t="str">
        <f aca="false">IF(OR(A757="",I757=""),"",IF(COUNTIFS($A$2:$A$4500,A757,$D$2:$D$4500,D757,$I$2:$I$4500,I757)&gt;1,"Possible duplicate",""))</f>
        <v/>
      </c>
      <c r="O757" s="56" t="n">
        <f aca="false">IF(J757="","",IF(AND(L757=0,K757=0),1,0))</f>
        <v>1</v>
      </c>
      <c r="P757" s="56" t="str">
        <f aca="false">IF(L757=1,J757+ROW()/10^7,"")</f>
        <v/>
      </c>
      <c r="Q757" s="57" t="n">
        <f aca="false">IF(O757=1,M757,"")</f>
        <v>0.177008309381</v>
      </c>
      <c r="R757" s="56" t="str">
        <f aca="false">IF(K757=1,ROW(),"")</f>
        <v/>
      </c>
      <c r="S757" s="56" t="str">
        <f aca="false">IF(D757="","",TRIM(D757))</f>
        <v>DELIVERY ORDER CHARGES- INC</v>
      </c>
    </row>
    <row r="758" customFormat="false" ht="15" hidden="false" customHeight="false" outlineLevel="0" collapsed="false">
      <c r="A758" s="50" t="s">
        <v>886</v>
      </c>
      <c r="B758" s="55" t="n">
        <v>45904</v>
      </c>
      <c r="C758" s="50" t="n">
        <f aca="false">IF(S758="","",IFERROR(IF(INDEX('Ledger Codes'!$C$6:$C$205,MATCH(S758,'Ledger Codes'!$B$6:$B$205,0))="","",INDEX('Ledger Codes'!$C$6:$C$205,MATCH(S758,'Ledger Codes'!$B$6:$B$205,0))),""))</f>
        <v>10073</v>
      </c>
      <c r="D758" s="50" t="s">
        <v>200</v>
      </c>
      <c r="E758" s="50" t="s">
        <v>887</v>
      </c>
      <c r="F758" s="50" t="s">
        <v>888</v>
      </c>
      <c r="G758" s="52" t="n">
        <v>0</v>
      </c>
      <c r="H758" s="52" t="n">
        <v>325</v>
      </c>
      <c r="I758" s="52" t="n">
        <f aca="false">IF(AND(G758="",H758=""),"",N(G758)-N(H758))</f>
        <v>-325</v>
      </c>
      <c r="J758" s="52" t="n">
        <f aca="false">IF(I758="","",ABS(I758))</f>
        <v>325</v>
      </c>
      <c r="K758" s="56" t="n">
        <f aca="false">IF(S758="","",0)</f>
        <v>0</v>
      </c>
      <c r="L758" s="56" t="n">
        <f aca="false">IF(J758="","",IF(AND(J758&gt;'Revenue Testing'!$E$9,K758=0),1,0))</f>
        <v>0</v>
      </c>
      <c r="M758" s="57" t="n">
        <v>0.27582880686</v>
      </c>
      <c r="N758" s="56" t="str">
        <f aca="false">IF(OR(A758="",I758=""),"",IF(COUNTIFS($A$2:$A$4500,A758,$D$2:$D$4500,D758,$I$2:$I$4500,I758)&gt;1,"Possible duplicate",""))</f>
        <v/>
      </c>
      <c r="O758" s="56" t="n">
        <f aca="false">IF(J758="","",IF(AND(L758=0,K758=0),1,0))</f>
        <v>1</v>
      </c>
      <c r="P758" s="56" t="str">
        <f aca="false">IF(L758=1,J758+ROW()/10^7,"")</f>
        <v/>
      </c>
      <c r="Q758" s="57" t="n">
        <f aca="false">IF(O758=1,M758,"")</f>
        <v>0.27582880686</v>
      </c>
      <c r="R758" s="56" t="str">
        <f aca="false">IF(K758=1,ROW(),"")</f>
        <v/>
      </c>
      <c r="S758" s="56" t="str">
        <f aca="false">IF(D758="","",TRIM(D758))</f>
        <v>DELIVERY ORDER CHARGES- INC</v>
      </c>
    </row>
    <row r="759" customFormat="false" ht="15" hidden="false" customHeight="false" outlineLevel="0" collapsed="false">
      <c r="A759" s="50" t="s">
        <v>889</v>
      </c>
      <c r="B759" s="55" t="n">
        <v>45904</v>
      </c>
      <c r="C759" s="50" t="n">
        <f aca="false">IF(S759="","",IFERROR(IF(INDEX('Ledger Codes'!$C$6:$C$205,MATCH(S759,'Ledger Codes'!$B$6:$B$205,0))="","",INDEX('Ledger Codes'!$C$6:$C$205,MATCH(S759,'Ledger Codes'!$B$6:$B$205,0))),""))</f>
        <v>10073</v>
      </c>
      <c r="D759" s="50" t="s">
        <v>200</v>
      </c>
      <c r="E759" s="50" t="s">
        <v>890</v>
      </c>
      <c r="F759" s="50" t="s">
        <v>891</v>
      </c>
      <c r="G759" s="52" t="n">
        <v>0</v>
      </c>
      <c r="H759" s="52" t="n">
        <v>325</v>
      </c>
      <c r="I759" s="52" t="n">
        <f aca="false">IF(AND(G759="",H759=""),"",N(G759)-N(H759))</f>
        <v>-325</v>
      </c>
      <c r="J759" s="52" t="n">
        <f aca="false">IF(I759="","",ABS(I759))</f>
        <v>325</v>
      </c>
      <c r="K759" s="56" t="n">
        <f aca="false">IF(S759="","",0)</f>
        <v>0</v>
      </c>
      <c r="L759" s="56" t="n">
        <f aca="false">IF(J759="","",IF(AND(J759&gt;'Revenue Testing'!$E$9,K759=0),1,0))</f>
        <v>0</v>
      </c>
      <c r="M759" s="57" t="n">
        <v>0.41742305297</v>
      </c>
      <c r="N759" s="56" t="str">
        <f aca="false">IF(OR(A759="",I759=""),"",IF(COUNTIFS($A$2:$A$4500,A759,$D$2:$D$4500,D759,$I$2:$I$4500,I759)&gt;1,"Possible duplicate",""))</f>
        <v/>
      </c>
      <c r="O759" s="56" t="n">
        <f aca="false">IF(J759="","",IF(AND(L759=0,K759=0),1,0))</f>
        <v>1</v>
      </c>
      <c r="P759" s="56" t="str">
        <f aca="false">IF(L759=1,J759+ROW()/10^7,"")</f>
        <v/>
      </c>
      <c r="Q759" s="57" t="n">
        <f aca="false">IF(O759=1,M759,"")</f>
        <v>0.41742305297</v>
      </c>
      <c r="R759" s="56" t="str">
        <f aca="false">IF(K759=1,ROW(),"")</f>
        <v/>
      </c>
      <c r="S759" s="56" t="str">
        <f aca="false">IF(D759="","",TRIM(D759))</f>
        <v>DELIVERY ORDER CHARGES- INC</v>
      </c>
    </row>
    <row r="760" customFormat="false" ht="15" hidden="false" customHeight="false" outlineLevel="0" collapsed="false">
      <c r="A760" s="50" t="s">
        <v>892</v>
      </c>
      <c r="B760" s="55" t="n">
        <v>45904</v>
      </c>
      <c r="C760" s="50" t="n">
        <f aca="false">IF(S760="","",IFERROR(IF(INDEX('Ledger Codes'!$C$6:$C$205,MATCH(S760,'Ledger Codes'!$B$6:$B$205,0))="","",INDEX('Ledger Codes'!$C$6:$C$205,MATCH(S760,'Ledger Codes'!$B$6:$B$205,0))),""))</f>
        <v>10073</v>
      </c>
      <c r="D760" s="50" t="s">
        <v>200</v>
      </c>
      <c r="E760" s="50" t="s">
        <v>893</v>
      </c>
      <c r="F760" s="50" t="s">
        <v>423</v>
      </c>
      <c r="G760" s="52" t="n">
        <v>0</v>
      </c>
      <c r="H760" s="52" t="n">
        <v>325</v>
      </c>
      <c r="I760" s="52" t="n">
        <f aca="false">IF(AND(G760="",H760=""),"",N(G760)-N(H760))</f>
        <v>-325</v>
      </c>
      <c r="J760" s="52" t="n">
        <f aca="false">IF(I760="","",ABS(I760))</f>
        <v>325</v>
      </c>
      <c r="K760" s="56" t="n">
        <f aca="false">IF(S760="","",0)</f>
        <v>0</v>
      </c>
      <c r="L760" s="56" t="n">
        <f aca="false">IF(J760="","",IF(AND(J760&gt;'Revenue Testing'!$E$9,K760=0),1,0))</f>
        <v>0</v>
      </c>
      <c r="M760" s="57" t="n">
        <v>0.023877886554</v>
      </c>
      <c r="N760" s="56" t="str">
        <f aca="false">IF(OR(A760="",I760=""),"",IF(COUNTIFS($A$2:$A$4500,A760,$D$2:$D$4500,D760,$I$2:$I$4500,I760)&gt;1,"Possible duplicate",""))</f>
        <v/>
      </c>
      <c r="O760" s="56" t="n">
        <f aca="false">IF(J760="","",IF(AND(L760=0,K760=0),1,0))</f>
        <v>1</v>
      </c>
      <c r="P760" s="56" t="str">
        <f aca="false">IF(L760=1,J760+ROW()/10^7,"")</f>
        <v/>
      </c>
      <c r="Q760" s="57" t="n">
        <f aca="false">IF(O760=1,M760,"")</f>
        <v>0.023877886554</v>
      </c>
      <c r="R760" s="56" t="str">
        <f aca="false">IF(K760=1,ROW(),"")</f>
        <v/>
      </c>
      <c r="S760" s="56" t="str">
        <f aca="false">IF(D760="","",TRIM(D760))</f>
        <v>DELIVERY ORDER CHARGES- INC</v>
      </c>
    </row>
    <row r="761" customFormat="false" ht="15" hidden="false" customHeight="false" outlineLevel="0" collapsed="false">
      <c r="A761" s="50" t="s">
        <v>894</v>
      </c>
      <c r="B761" s="55" t="n">
        <v>45904</v>
      </c>
      <c r="C761" s="50" t="n">
        <f aca="false">IF(S761="","",IFERROR(IF(INDEX('Ledger Codes'!$C$6:$C$205,MATCH(S761,'Ledger Codes'!$B$6:$B$205,0))="","",INDEX('Ledger Codes'!$C$6:$C$205,MATCH(S761,'Ledger Codes'!$B$6:$B$205,0))),""))</f>
        <v>10073</v>
      </c>
      <c r="D761" s="50" t="s">
        <v>200</v>
      </c>
      <c r="E761" s="50" t="s">
        <v>895</v>
      </c>
      <c r="F761" s="50" t="s">
        <v>896</v>
      </c>
      <c r="G761" s="52" t="n">
        <v>0</v>
      </c>
      <c r="H761" s="52" t="n">
        <v>325</v>
      </c>
      <c r="I761" s="52" t="n">
        <f aca="false">IF(AND(G761="",H761=""),"",N(G761)-N(H761))</f>
        <v>-325</v>
      </c>
      <c r="J761" s="52" t="n">
        <f aca="false">IF(I761="","",ABS(I761))</f>
        <v>325</v>
      </c>
      <c r="K761" s="56" t="n">
        <f aca="false">IF(S761="","",0)</f>
        <v>0</v>
      </c>
      <c r="L761" s="56" t="n">
        <f aca="false">IF(J761="","",IF(AND(J761&gt;'Revenue Testing'!$E$9,K761=0),1,0))</f>
        <v>0</v>
      </c>
      <c r="M761" s="57" t="n">
        <v>0.037048607447</v>
      </c>
      <c r="N761" s="56" t="str">
        <f aca="false">IF(OR(A761="",I761=""),"",IF(COUNTIFS($A$2:$A$4500,A761,$D$2:$D$4500,D761,$I$2:$I$4500,I761)&gt;1,"Possible duplicate",""))</f>
        <v/>
      </c>
      <c r="O761" s="56" t="n">
        <f aca="false">IF(J761="","",IF(AND(L761=0,K761=0),1,0))</f>
        <v>1</v>
      </c>
      <c r="P761" s="56" t="str">
        <f aca="false">IF(L761=1,J761+ROW()/10^7,"")</f>
        <v/>
      </c>
      <c r="Q761" s="57" t="n">
        <f aca="false">IF(O761=1,M761,"")</f>
        <v>0.037048607447</v>
      </c>
      <c r="R761" s="56" t="str">
        <f aca="false">IF(K761=1,ROW(),"")</f>
        <v/>
      </c>
      <c r="S761" s="56" t="str">
        <f aca="false">IF(D761="","",TRIM(D761))</f>
        <v>DELIVERY ORDER CHARGES- INC</v>
      </c>
    </row>
    <row r="762" customFormat="false" ht="15" hidden="false" customHeight="false" outlineLevel="0" collapsed="false">
      <c r="A762" s="50" t="s">
        <v>897</v>
      </c>
      <c r="B762" s="55" t="n">
        <v>45904</v>
      </c>
      <c r="C762" s="50" t="n">
        <f aca="false">IF(S762="","",IFERROR(IF(INDEX('Ledger Codes'!$C$6:$C$205,MATCH(S762,'Ledger Codes'!$B$6:$B$205,0))="","",INDEX('Ledger Codes'!$C$6:$C$205,MATCH(S762,'Ledger Codes'!$B$6:$B$205,0))),""))</f>
        <v>10073</v>
      </c>
      <c r="D762" s="50" t="s">
        <v>200</v>
      </c>
      <c r="E762" s="50" t="s">
        <v>898</v>
      </c>
      <c r="F762" s="50" t="s">
        <v>899</v>
      </c>
      <c r="G762" s="52" t="n">
        <v>0</v>
      </c>
      <c r="H762" s="52" t="n">
        <v>325</v>
      </c>
      <c r="I762" s="52" t="n">
        <f aca="false">IF(AND(G762="",H762=""),"",N(G762)-N(H762))</f>
        <v>-325</v>
      </c>
      <c r="J762" s="52" t="n">
        <f aca="false">IF(I762="","",ABS(I762))</f>
        <v>325</v>
      </c>
      <c r="K762" s="56" t="n">
        <f aca="false">IF(S762="","",0)</f>
        <v>0</v>
      </c>
      <c r="L762" s="56" t="n">
        <f aca="false">IF(J762="","",IF(AND(J762&gt;'Revenue Testing'!$E$9,K762=0),1,0))</f>
        <v>0</v>
      </c>
      <c r="M762" s="57" t="n">
        <v>0.997845313671</v>
      </c>
      <c r="N762" s="56" t="str">
        <f aca="false">IF(OR(A762="",I762=""),"",IF(COUNTIFS($A$2:$A$4500,A762,$D$2:$D$4500,D762,$I$2:$I$4500,I762)&gt;1,"Possible duplicate",""))</f>
        <v/>
      </c>
      <c r="O762" s="56" t="n">
        <f aca="false">IF(J762="","",IF(AND(L762=0,K762=0),1,0))</f>
        <v>1</v>
      </c>
      <c r="P762" s="56" t="str">
        <f aca="false">IF(L762=1,J762+ROW()/10^7,"")</f>
        <v/>
      </c>
      <c r="Q762" s="57" t="n">
        <f aca="false">IF(O762=1,M762,"")</f>
        <v>0.997845313671</v>
      </c>
      <c r="R762" s="56" t="str">
        <f aca="false">IF(K762=1,ROW(),"")</f>
        <v/>
      </c>
      <c r="S762" s="56" t="str">
        <f aca="false">IF(D762="","",TRIM(D762))</f>
        <v>DELIVERY ORDER CHARGES- INC</v>
      </c>
    </row>
    <row r="763" customFormat="false" ht="15" hidden="false" customHeight="false" outlineLevel="0" collapsed="false">
      <c r="A763" s="50" t="s">
        <v>900</v>
      </c>
      <c r="B763" s="55" t="n">
        <v>45904</v>
      </c>
      <c r="C763" s="50" t="n">
        <f aca="false">IF(S763="","",IFERROR(IF(INDEX('Ledger Codes'!$C$6:$C$205,MATCH(S763,'Ledger Codes'!$B$6:$B$205,0))="","",INDEX('Ledger Codes'!$C$6:$C$205,MATCH(S763,'Ledger Codes'!$B$6:$B$205,0))),""))</f>
        <v>10073</v>
      </c>
      <c r="D763" s="50" t="s">
        <v>200</v>
      </c>
      <c r="E763" s="50" t="s">
        <v>901</v>
      </c>
      <c r="F763" s="50" t="s">
        <v>902</v>
      </c>
      <c r="G763" s="52" t="n">
        <v>0</v>
      </c>
      <c r="H763" s="52" t="n">
        <v>325</v>
      </c>
      <c r="I763" s="52" t="n">
        <f aca="false">IF(AND(G763="",H763=""),"",N(G763)-N(H763))</f>
        <v>-325</v>
      </c>
      <c r="J763" s="52" t="n">
        <f aca="false">IF(I763="","",ABS(I763))</f>
        <v>325</v>
      </c>
      <c r="K763" s="56" t="n">
        <f aca="false">IF(S763="","",0)</f>
        <v>0</v>
      </c>
      <c r="L763" s="56" t="n">
        <f aca="false">IF(J763="","",IF(AND(J763&gt;'Revenue Testing'!$E$9,K763=0),1,0))</f>
        <v>0</v>
      </c>
      <c r="M763" s="57" t="n">
        <v>0.680891471855</v>
      </c>
      <c r="N763" s="56" t="str">
        <f aca="false">IF(OR(A763="",I763=""),"",IF(COUNTIFS($A$2:$A$4500,A763,$D$2:$D$4500,D763,$I$2:$I$4500,I763)&gt;1,"Possible duplicate",""))</f>
        <v/>
      </c>
      <c r="O763" s="56" t="n">
        <f aca="false">IF(J763="","",IF(AND(L763=0,K763=0),1,0))</f>
        <v>1</v>
      </c>
      <c r="P763" s="56" t="str">
        <f aca="false">IF(L763=1,J763+ROW()/10^7,"")</f>
        <v/>
      </c>
      <c r="Q763" s="57" t="n">
        <f aca="false">IF(O763=1,M763,"")</f>
        <v>0.680891471855</v>
      </c>
      <c r="R763" s="56" t="str">
        <f aca="false">IF(K763=1,ROW(),"")</f>
        <v/>
      </c>
      <c r="S763" s="56" t="str">
        <f aca="false">IF(D763="","",TRIM(D763))</f>
        <v>DELIVERY ORDER CHARGES- INC</v>
      </c>
    </row>
    <row r="764" customFormat="false" ht="15" hidden="false" customHeight="false" outlineLevel="0" collapsed="false">
      <c r="A764" s="50" t="s">
        <v>903</v>
      </c>
      <c r="B764" s="55" t="n">
        <v>45904</v>
      </c>
      <c r="C764" s="50" t="n">
        <f aca="false">IF(S764="","",IFERROR(IF(INDEX('Ledger Codes'!$C$6:$C$205,MATCH(S764,'Ledger Codes'!$B$6:$B$205,0))="","",INDEX('Ledger Codes'!$C$6:$C$205,MATCH(S764,'Ledger Codes'!$B$6:$B$205,0))),""))</f>
        <v>10073</v>
      </c>
      <c r="D764" s="50" t="s">
        <v>200</v>
      </c>
      <c r="E764" s="50" t="s">
        <v>904</v>
      </c>
      <c r="F764" s="50" t="s">
        <v>905</v>
      </c>
      <c r="G764" s="52" t="n">
        <v>0</v>
      </c>
      <c r="H764" s="52" t="n">
        <v>325</v>
      </c>
      <c r="I764" s="52" t="n">
        <f aca="false">IF(AND(G764="",H764=""),"",N(G764)-N(H764))</f>
        <v>-325</v>
      </c>
      <c r="J764" s="52" t="n">
        <f aca="false">IF(I764="","",ABS(I764))</f>
        <v>325</v>
      </c>
      <c r="K764" s="56" t="n">
        <f aca="false">IF(S764="","",0)</f>
        <v>0</v>
      </c>
      <c r="L764" s="56" t="n">
        <f aca="false">IF(J764="","",IF(AND(J764&gt;'Revenue Testing'!$E$9,K764=0),1,0))</f>
        <v>0</v>
      </c>
      <c r="M764" s="57" t="n">
        <v>0.10584718256</v>
      </c>
      <c r="N764" s="56" t="str">
        <f aca="false">IF(OR(A764="",I764=""),"",IF(COUNTIFS($A$2:$A$4500,A764,$D$2:$D$4500,D764,$I$2:$I$4500,I764)&gt;1,"Possible duplicate",""))</f>
        <v/>
      </c>
      <c r="O764" s="56" t="n">
        <f aca="false">IF(J764="","",IF(AND(L764=0,K764=0),1,0))</f>
        <v>1</v>
      </c>
      <c r="P764" s="56" t="str">
        <f aca="false">IF(L764=1,J764+ROW()/10^7,"")</f>
        <v/>
      </c>
      <c r="Q764" s="57" t="n">
        <f aca="false">IF(O764=1,M764,"")</f>
        <v>0.10584718256</v>
      </c>
      <c r="R764" s="56" t="str">
        <f aca="false">IF(K764=1,ROW(),"")</f>
        <v/>
      </c>
      <c r="S764" s="56" t="str">
        <f aca="false">IF(D764="","",TRIM(D764))</f>
        <v>DELIVERY ORDER CHARGES- INC</v>
      </c>
    </row>
    <row r="765" customFormat="false" ht="15" hidden="false" customHeight="false" outlineLevel="0" collapsed="false">
      <c r="A765" s="50" t="s">
        <v>906</v>
      </c>
      <c r="B765" s="55" t="n">
        <v>45904</v>
      </c>
      <c r="C765" s="50" t="n">
        <f aca="false">IF(S765="","",IFERROR(IF(INDEX('Ledger Codes'!$C$6:$C$205,MATCH(S765,'Ledger Codes'!$B$6:$B$205,0))="","",INDEX('Ledger Codes'!$C$6:$C$205,MATCH(S765,'Ledger Codes'!$B$6:$B$205,0))),""))</f>
        <v>10073</v>
      </c>
      <c r="D765" s="50" t="s">
        <v>200</v>
      </c>
      <c r="E765" s="50" t="s">
        <v>907</v>
      </c>
      <c r="F765" s="50" t="s">
        <v>426</v>
      </c>
      <c r="G765" s="52" t="n">
        <v>0</v>
      </c>
      <c r="H765" s="52" t="n">
        <v>325</v>
      </c>
      <c r="I765" s="52" t="n">
        <f aca="false">IF(AND(G765="",H765=""),"",N(G765)-N(H765))</f>
        <v>-325</v>
      </c>
      <c r="J765" s="52" t="n">
        <f aca="false">IF(I765="","",ABS(I765))</f>
        <v>325</v>
      </c>
      <c r="K765" s="56" t="n">
        <f aca="false">IF(S765="","",0)</f>
        <v>0</v>
      </c>
      <c r="L765" s="56" t="n">
        <f aca="false">IF(J765="","",IF(AND(J765&gt;'Revenue Testing'!$E$9,K765=0),1,0))</f>
        <v>0</v>
      </c>
      <c r="M765" s="57" t="n">
        <v>0.977670381797</v>
      </c>
      <c r="N765" s="56" t="str">
        <f aca="false">IF(OR(A765="",I765=""),"",IF(COUNTIFS($A$2:$A$4500,A765,$D$2:$D$4500,D765,$I$2:$I$4500,I765)&gt;1,"Possible duplicate",""))</f>
        <v/>
      </c>
      <c r="O765" s="56" t="n">
        <f aca="false">IF(J765="","",IF(AND(L765=0,K765=0),1,0))</f>
        <v>1</v>
      </c>
      <c r="P765" s="56" t="str">
        <f aca="false">IF(L765=1,J765+ROW()/10^7,"")</f>
        <v/>
      </c>
      <c r="Q765" s="57" t="n">
        <f aca="false">IF(O765=1,M765,"")</f>
        <v>0.977670381797</v>
      </c>
      <c r="R765" s="56" t="str">
        <f aca="false">IF(K765=1,ROW(),"")</f>
        <v/>
      </c>
      <c r="S765" s="56" t="str">
        <f aca="false">IF(D765="","",TRIM(D765))</f>
        <v>DELIVERY ORDER CHARGES- INC</v>
      </c>
    </row>
    <row r="766" customFormat="false" ht="15" hidden="false" customHeight="false" outlineLevel="0" collapsed="false">
      <c r="A766" s="50" t="s">
        <v>908</v>
      </c>
      <c r="B766" s="55" t="n">
        <v>45904</v>
      </c>
      <c r="C766" s="50" t="n">
        <f aca="false">IF(S766="","",IFERROR(IF(INDEX('Ledger Codes'!$C$6:$C$205,MATCH(S766,'Ledger Codes'!$B$6:$B$205,0))="","",INDEX('Ledger Codes'!$C$6:$C$205,MATCH(S766,'Ledger Codes'!$B$6:$B$205,0))),""))</f>
        <v>10073</v>
      </c>
      <c r="D766" s="50" t="s">
        <v>200</v>
      </c>
      <c r="E766" s="50" t="s">
        <v>909</v>
      </c>
      <c r="F766" s="50" t="s">
        <v>470</v>
      </c>
      <c r="G766" s="52" t="n">
        <v>0</v>
      </c>
      <c r="H766" s="52" t="n">
        <v>325</v>
      </c>
      <c r="I766" s="52" t="n">
        <f aca="false">IF(AND(G766="",H766=""),"",N(G766)-N(H766))</f>
        <v>-325</v>
      </c>
      <c r="J766" s="52" t="n">
        <f aca="false">IF(I766="","",ABS(I766))</f>
        <v>325</v>
      </c>
      <c r="K766" s="56" t="n">
        <f aca="false">IF(S766="","",0)</f>
        <v>0</v>
      </c>
      <c r="L766" s="56" t="n">
        <f aca="false">IF(J766="","",IF(AND(J766&gt;'Revenue Testing'!$E$9,K766=0),1,0))</f>
        <v>0</v>
      </c>
      <c r="M766" s="57" t="n">
        <v>0.962444830316</v>
      </c>
      <c r="N766" s="56" t="str">
        <f aca="false">IF(OR(A766="",I766=""),"",IF(COUNTIFS($A$2:$A$4500,A766,$D$2:$D$4500,D766,$I$2:$I$4500,I766)&gt;1,"Possible duplicate",""))</f>
        <v/>
      </c>
      <c r="O766" s="56" t="n">
        <f aca="false">IF(J766="","",IF(AND(L766=0,K766=0),1,0))</f>
        <v>1</v>
      </c>
      <c r="P766" s="56" t="str">
        <f aca="false">IF(L766=1,J766+ROW()/10^7,"")</f>
        <v/>
      </c>
      <c r="Q766" s="57" t="n">
        <f aca="false">IF(O766=1,M766,"")</f>
        <v>0.962444830316</v>
      </c>
      <c r="R766" s="56" t="str">
        <f aca="false">IF(K766=1,ROW(),"")</f>
        <v/>
      </c>
      <c r="S766" s="56" t="str">
        <f aca="false">IF(D766="","",TRIM(D766))</f>
        <v>DELIVERY ORDER CHARGES- INC</v>
      </c>
    </row>
    <row r="767" customFormat="false" ht="15" hidden="false" customHeight="false" outlineLevel="0" collapsed="false">
      <c r="A767" s="50" t="s">
        <v>910</v>
      </c>
      <c r="B767" s="55" t="n">
        <v>45904</v>
      </c>
      <c r="C767" s="50" t="n">
        <f aca="false">IF(S767="","",IFERROR(IF(INDEX('Ledger Codes'!$C$6:$C$205,MATCH(S767,'Ledger Codes'!$B$6:$B$205,0))="","",INDEX('Ledger Codes'!$C$6:$C$205,MATCH(S767,'Ledger Codes'!$B$6:$B$205,0))),""))</f>
        <v>10073</v>
      </c>
      <c r="D767" s="50" t="s">
        <v>200</v>
      </c>
      <c r="E767" s="50" t="s">
        <v>911</v>
      </c>
      <c r="F767" s="50" t="s">
        <v>912</v>
      </c>
      <c r="G767" s="52" t="n">
        <v>0</v>
      </c>
      <c r="H767" s="52" t="n">
        <v>325</v>
      </c>
      <c r="I767" s="52" t="n">
        <f aca="false">IF(AND(G767="",H767=""),"",N(G767)-N(H767))</f>
        <v>-325</v>
      </c>
      <c r="J767" s="52" t="n">
        <f aca="false">IF(I767="","",ABS(I767))</f>
        <v>325</v>
      </c>
      <c r="K767" s="56" t="n">
        <f aca="false">IF(S767="","",0)</f>
        <v>0</v>
      </c>
      <c r="L767" s="56" t="n">
        <f aca="false">IF(J767="","",IF(AND(J767&gt;'Revenue Testing'!$E$9,K767=0),1,0))</f>
        <v>0</v>
      </c>
      <c r="M767" s="57" t="n">
        <v>0.412731293241</v>
      </c>
      <c r="N767" s="56" t="str">
        <f aca="false">IF(OR(A767="",I767=""),"",IF(COUNTIFS($A$2:$A$4500,A767,$D$2:$D$4500,D767,$I$2:$I$4500,I767)&gt;1,"Possible duplicate",""))</f>
        <v/>
      </c>
      <c r="O767" s="56" t="n">
        <f aca="false">IF(J767="","",IF(AND(L767=0,K767=0),1,0))</f>
        <v>1</v>
      </c>
      <c r="P767" s="56" t="str">
        <f aca="false">IF(L767=1,J767+ROW()/10^7,"")</f>
        <v/>
      </c>
      <c r="Q767" s="57" t="n">
        <f aca="false">IF(O767=1,M767,"")</f>
        <v>0.412731293241</v>
      </c>
      <c r="R767" s="56" t="str">
        <f aca="false">IF(K767=1,ROW(),"")</f>
        <v/>
      </c>
      <c r="S767" s="56" t="str">
        <f aca="false">IF(D767="","",TRIM(D767))</f>
        <v>DELIVERY ORDER CHARGES- INC</v>
      </c>
    </row>
    <row r="768" customFormat="false" ht="15" hidden="false" customHeight="false" outlineLevel="0" collapsed="false">
      <c r="A768" s="50" t="s">
        <v>913</v>
      </c>
      <c r="B768" s="55" t="n">
        <v>45904</v>
      </c>
      <c r="C768" s="50" t="n">
        <f aca="false">IF(S768="","",IFERROR(IF(INDEX('Ledger Codes'!$C$6:$C$205,MATCH(S768,'Ledger Codes'!$B$6:$B$205,0))="","",INDEX('Ledger Codes'!$C$6:$C$205,MATCH(S768,'Ledger Codes'!$B$6:$B$205,0))),""))</f>
        <v>10073</v>
      </c>
      <c r="D768" s="50" t="s">
        <v>200</v>
      </c>
      <c r="E768" s="50" t="s">
        <v>914</v>
      </c>
      <c r="F768" s="50" t="s">
        <v>915</v>
      </c>
      <c r="G768" s="52" t="n">
        <v>0</v>
      </c>
      <c r="H768" s="52" t="n">
        <v>325</v>
      </c>
      <c r="I768" s="52" t="n">
        <f aca="false">IF(AND(G768="",H768=""),"",N(G768)-N(H768))</f>
        <v>-325</v>
      </c>
      <c r="J768" s="52" t="n">
        <f aca="false">IF(I768="","",ABS(I768))</f>
        <v>325</v>
      </c>
      <c r="K768" s="56" t="n">
        <f aca="false">IF(S768="","",0)</f>
        <v>0</v>
      </c>
      <c r="L768" s="56" t="n">
        <f aca="false">IF(J768="","",IF(AND(J768&gt;'Revenue Testing'!$E$9,K768=0),1,0))</f>
        <v>0</v>
      </c>
      <c r="M768" s="57" t="n">
        <v>0.414503226573</v>
      </c>
      <c r="N768" s="56" t="str">
        <f aca="false">IF(OR(A768="",I768=""),"",IF(COUNTIFS($A$2:$A$4500,A768,$D$2:$D$4500,D768,$I$2:$I$4500,I768)&gt;1,"Possible duplicate",""))</f>
        <v/>
      </c>
      <c r="O768" s="56" t="n">
        <f aca="false">IF(J768="","",IF(AND(L768=0,K768=0),1,0))</f>
        <v>1</v>
      </c>
      <c r="P768" s="56" t="str">
        <f aca="false">IF(L768=1,J768+ROW()/10^7,"")</f>
        <v/>
      </c>
      <c r="Q768" s="57" t="n">
        <f aca="false">IF(O768=1,M768,"")</f>
        <v>0.414503226573</v>
      </c>
      <c r="R768" s="56" t="str">
        <f aca="false">IF(K768=1,ROW(),"")</f>
        <v/>
      </c>
      <c r="S768" s="56" t="str">
        <f aca="false">IF(D768="","",TRIM(D768))</f>
        <v>DELIVERY ORDER CHARGES- INC</v>
      </c>
    </row>
    <row r="769" customFormat="false" ht="15" hidden="false" customHeight="false" outlineLevel="0" collapsed="false">
      <c r="A769" s="50" t="s">
        <v>916</v>
      </c>
      <c r="B769" s="55" t="n">
        <v>45904</v>
      </c>
      <c r="C769" s="50" t="n">
        <f aca="false">IF(S769="","",IFERROR(IF(INDEX('Ledger Codes'!$C$6:$C$205,MATCH(S769,'Ledger Codes'!$B$6:$B$205,0))="","",INDEX('Ledger Codes'!$C$6:$C$205,MATCH(S769,'Ledger Codes'!$B$6:$B$205,0))),""))</f>
        <v>10073</v>
      </c>
      <c r="D769" s="50" t="s">
        <v>200</v>
      </c>
      <c r="E769" s="50" t="s">
        <v>917</v>
      </c>
      <c r="F769" s="50" t="s">
        <v>429</v>
      </c>
      <c r="G769" s="52" t="n">
        <v>0</v>
      </c>
      <c r="H769" s="52" t="n">
        <v>325</v>
      </c>
      <c r="I769" s="52" t="n">
        <f aca="false">IF(AND(G769="",H769=""),"",N(G769)-N(H769))</f>
        <v>-325</v>
      </c>
      <c r="J769" s="52" t="n">
        <f aca="false">IF(I769="","",ABS(I769))</f>
        <v>325</v>
      </c>
      <c r="K769" s="56" t="n">
        <f aca="false">IF(S769="","",0)</f>
        <v>0</v>
      </c>
      <c r="L769" s="56" t="n">
        <f aca="false">IF(J769="","",IF(AND(J769&gt;'Revenue Testing'!$E$9,K769=0),1,0))</f>
        <v>0</v>
      </c>
      <c r="M769" s="57" t="n">
        <v>0.162331764265</v>
      </c>
      <c r="N769" s="56" t="str">
        <f aca="false">IF(OR(A769="",I769=""),"",IF(COUNTIFS($A$2:$A$4500,A769,$D$2:$D$4500,D769,$I$2:$I$4500,I769)&gt;1,"Possible duplicate",""))</f>
        <v/>
      </c>
      <c r="O769" s="56" t="n">
        <f aca="false">IF(J769="","",IF(AND(L769=0,K769=0),1,0))</f>
        <v>1</v>
      </c>
      <c r="P769" s="56" t="str">
        <f aca="false">IF(L769=1,J769+ROW()/10^7,"")</f>
        <v/>
      </c>
      <c r="Q769" s="57" t="n">
        <f aca="false">IF(O769=1,M769,"")</f>
        <v>0.162331764265</v>
      </c>
      <c r="R769" s="56" t="str">
        <f aca="false">IF(K769=1,ROW(),"")</f>
        <v/>
      </c>
      <c r="S769" s="56" t="str">
        <f aca="false">IF(D769="","",TRIM(D769))</f>
        <v>DELIVERY ORDER CHARGES- INC</v>
      </c>
    </row>
    <row r="770" customFormat="false" ht="15" hidden="false" customHeight="false" outlineLevel="0" collapsed="false">
      <c r="A770" s="50" t="s">
        <v>918</v>
      </c>
      <c r="B770" s="55" t="n">
        <v>45904</v>
      </c>
      <c r="C770" s="50" t="n">
        <f aca="false">IF(S770="","",IFERROR(IF(INDEX('Ledger Codes'!$C$6:$C$205,MATCH(S770,'Ledger Codes'!$B$6:$B$205,0))="","",INDEX('Ledger Codes'!$C$6:$C$205,MATCH(S770,'Ledger Codes'!$B$6:$B$205,0))),""))</f>
        <v>10073</v>
      </c>
      <c r="D770" s="50" t="s">
        <v>200</v>
      </c>
      <c r="E770" s="50" t="s">
        <v>919</v>
      </c>
      <c r="F770" s="50" t="s">
        <v>920</v>
      </c>
      <c r="G770" s="52" t="n">
        <v>0</v>
      </c>
      <c r="H770" s="52" t="n">
        <v>325</v>
      </c>
      <c r="I770" s="52" t="n">
        <f aca="false">IF(AND(G770="",H770=""),"",N(G770)-N(H770))</f>
        <v>-325</v>
      </c>
      <c r="J770" s="52" t="n">
        <f aca="false">IF(I770="","",ABS(I770))</f>
        <v>325</v>
      </c>
      <c r="K770" s="56" t="n">
        <f aca="false">IF(S770="","",0)</f>
        <v>0</v>
      </c>
      <c r="L770" s="56" t="n">
        <f aca="false">IF(J770="","",IF(AND(J770&gt;'Revenue Testing'!$E$9,K770=0),1,0))</f>
        <v>0</v>
      </c>
      <c r="M770" s="57" t="n">
        <v>0.476165089245</v>
      </c>
      <c r="N770" s="56" t="str">
        <f aca="false">IF(OR(A770="",I770=""),"",IF(COUNTIFS($A$2:$A$4500,A770,$D$2:$D$4500,D770,$I$2:$I$4500,I770)&gt;1,"Possible duplicate",""))</f>
        <v/>
      </c>
      <c r="O770" s="56" t="n">
        <f aca="false">IF(J770="","",IF(AND(L770=0,K770=0),1,0))</f>
        <v>1</v>
      </c>
      <c r="P770" s="56" t="str">
        <f aca="false">IF(L770=1,J770+ROW()/10^7,"")</f>
        <v/>
      </c>
      <c r="Q770" s="57" t="n">
        <f aca="false">IF(O770=1,M770,"")</f>
        <v>0.476165089245</v>
      </c>
      <c r="R770" s="56" t="str">
        <f aca="false">IF(K770=1,ROW(),"")</f>
        <v/>
      </c>
      <c r="S770" s="56" t="str">
        <f aca="false">IF(D770="","",TRIM(D770))</f>
        <v>DELIVERY ORDER CHARGES- INC</v>
      </c>
    </row>
    <row r="771" customFormat="false" ht="15" hidden="false" customHeight="false" outlineLevel="0" collapsed="false">
      <c r="A771" s="50" t="s">
        <v>921</v>
      </c>
      <c r="B771" s="55" t="n">
        <v>45904</v>
      </c>
      <c r="C771" s="50" t="n">
        <f aca="false">IF(S771="","",IFERROR(IF(INDEX('Ledger Codes'!$C$6:$C$205,MATCH(S771,'Ledger Codes'!$B$6:$B$205,0))="","",INDEX('Ledger Codes'!$C$6:$C$205,MATCH(S771,'Ledger Codes'!$B$6:$B$205,0))),""))</f>
        <v>10073</v>
      </c>
      <c r="D771" s="50" t="s">
        <v>200</v>
      </c>
      <c r="E771" s="50" t="s">
        <v>922</v>
      </c>
      <c r="F771" s="50" t="s">
        <v>923</v>
      </c>
      <c r="G771" s="52" t="n">
        <v>0</v>
      </c>
      <c r="H771" s="52" t="n">
        <v>325</v>
      </c>
      <c r="I771" s="52" t="n">
        <f aca="false">IF(AND(G771="",H771=""),"",N(G771)-N(H771))</f>
        <v>-325</v>
      </c>
      <c r="J771" s="52" t="n">
        <f aca="false">IF(I771="","",ABS(I771))</f>
        <v>325</v>
      </c>
      <c r="K771" s="56" t="n">
        <f aca="false">IF(S771="","",0)</f>
        <v>0</v>
      </c>
      <c r="L771" s="56" t="n">
        <f aca="false">IF(J771="","",IF(AND(J771&gt;'Revenue Testing'!$E$9,K771=0),1,0))</f>
        <v>0</v>
      </c>
      <c r="M771" s="57" t="n">
        <v>0.790442089559</v>
      </c>
      <c r="N771" s="56" t="str">
        <f aca="false">IF(OR(A771="",I771=""),"",IF(COUNTIFS($A$2:$A$4500,A771,$D$2:$D$4500,D771,$I$2:$I$4500,I771)&gt;1,"Possible duplicate",""))</f>
        <v/>
      </c>
      <c r="O771" s="56" t="n">
        <f aca="false">IF(J771="","",IF(AND(L771=0,K771=0),1,0))</f>
        <v>1</v>
      </c>
      <c r="P771" s="56" t="str">
        <f aca="false">IF(L771=1,J771+ROW()/10^7,"")</f>
        <v/>
      </c>
      <c r="Q771" s="57" t="n">
        <f aca="false">IF(O771=1,M771,"")</f>
        <v>0.790442089559</v>
      </c>
      <c r="R771" s="56" t="str">
        <f aca="false">IF(K771=1,ROW(),"")</f>
        <v/>
      </c>
      <c r="S771" s="56" t="str">
        <f aca="false">IF(D771="","",TRIM(D771))</f>
        <v>DELIVERY ORDER CHARGES- INC</v>
      </c>
    </row>
    <row r="772" customFormat="false" ht="15" hidden="false" customHeight="false" outlineLevel="0" collapsed="false">
      <c r="A772" s="50" t="s">
        <v>924</v>
      </c>
      <c r="B772" s="55" t="n">
        <v>45904</v>
      </c>
      <c r="C772" s="50" t="n">
        <f aca="false">IF(S772="","",IFERROR(IF(INDEX('Ledger Codes'!$C$6:$C$205,MATCH(S772,'Ledger Codes'!$B$6:$B$205,0))="","",INDEX('Ledger Codes'!$C$6:$C$205,MATCH(S772,'Ledger Codes'!$B$6:$B$205,0))),""))</f>
        <v>10073</v>
      </c>
      <c r="D772" s="50" t="s">
        <v>200</v>
      </c>
      <c r="E772" s="50" t="s">
        <v>925</v>
      </c>
      <c r="F772" s="50" t="s">
        <v>926</v>
      </c>
      <c r="G772" s="52" t="n">
        <v>0</v>
      </c>
      <c r="H772" s="52" t="n">
        <v>325</v>
      </c>
      <c r="I772" s="52" t="n">
        <f aca="false">IF(AND(G772="",H772=""),"",N(G772)-N(H772))</f>
        <v>-325</v>
      </c>
      <c r="J772" s="52" t="n">
        <f aca="false">IF(I772="","",ABS(I772))</f>
        <v>325</v>
      </c>
      <c r="K772" s="56" t="n">
        <f aca="false">IF(S772="","",0)</f>
        <v>0</v>
      </c>
      <c r="L772" s="56" t="n">
        <f aca="false">IF(J772="","",IF(AND(J772&gt;'Revenue Testing'!$E$9,K772=0),1,0))</f>
        <v>0</v>
      </c>
      <c r="M772" s="57" t="n">
        <v>0.50855027927</v>
      </c>
      <c r="N772" s="56" t="str">
        <f aca="false">IF(OR(A772="",I772=""),"",IF(COUNTIFS($A$2:$A$4500,A772,$D$2:$D$4500,D772,$I$2:$I$4500,I772)&gt;1,"Possible duplicate",""))</f>
        <v/>
      </c>
      <c r="O772" s="56" t="n">
        <f aca="false">IF(J772="","",IF(AND(L772=0,K772=0),1,0))</f>
        <v>1</v>
      </c>
      <c r="P772" s="56" t="str">
        <f aca="false">IF(L772=1,J772+ROW()/10^7,"")</f>
        <v/>
      </c>
      <c r="Q772" s="57" t="n">
        <f aca="false">IF(O772=1,M772,"")</f>
        <v>0.50855027927</v>
      </c>
      <c r="R772" s="56" t="str">
        <f aca="false">IF(K772=1,ROW(),"")</f>
        <v/>
      </c>
      <c r="S772" s="56" t="str">
        <f aca="false">IF(D772="","",TRIM(D772))</f>
        <v>DELIVERY ORDER CHARGES- INC</v>
      </c>
    </row>
    <row r="773" customFormat="false" ht="15" hidden="false" customHeight="false" outlineLevel="0" collapsed="false">
      <c r="A773" s="50" t="s">
        <v>927</v>
      </c>
      <c r="B773" s="55" t="n">
        <v>45904</v>
      </c>
      <c r="C773" s="50" t="n">
        <f aca="false">IF(S773="","",IFERROR(IF(INDEX('Ledger Codes'!$C$6:$C$205,MATCH(S773,'Ledger Codes'!$B$6:$B$205,0))="","",INDEX('Ledger Codes'!$C$6:$C$205,MATCH(S773,'Ledger Codes'!$B$6:$B$205,0))),""))</f>
        <v>10073</v>
      </c>
      <c r="D773" s="50" t="s">
        <v>200</v>
      </c>
      <c r="E773" s="50" t="s">
        <v>928</v>
      </c>
      <c r="F773" s="50" t="s">
        <v>929</v>
      </c>
      <c r="G773" s="52" t="n">
        <v>0</v>
      </c>
      <c r="H773" s="52" t="n">
        <v>325</v>
      </c>
      <c r="I773" s="52" t="n">
        <f aca="false">IF(AND(G773="",H773=""),"",N(G773)-N(H773))</f>
        <v>-325</v>
      </c>
      <c r="J773" s="52" t="n">
        <f aca="false">IF(I773="","",ABS(I773))</f>
        <v>325</v>
      </c>
      <c r="K773" s="56" t="n">
        <f aca="false">IF(S773="","",0)</f>
        <v>0</v>
      </c>
      <c r="L773" s="56" t="n">
        <f aca="false">IF(J773="","",IF(AND(J773&gt;'Revenue Testing'!$E$9,K773=0),1,0))</f>
        <v>0</v>
      </c>
      <c r="M773" s="57" t="n">
        <v>0.388339121932</v>
      </c>
      <c r="N773" s="56" t="str">
        <f aca="false">IF(OR(A773="",I773=""),"",IF(COUNTIFS($A$2:$A$4500,A773,$D$2:$D$4500,D773,$I$2:$I$4500,I773)&gt;1,"Possible duplicate",""))</f>
        <v/>
      </c>
      <c r="O773" s="56" t="n">
        <f aca="false">IF(J773="","",IF(AND(L773=0,K773=0),1,0))</f>
        <v>1</v>
      </c>
      <c r="P773" s="56" t="str">
        <f aca="false">IF(L773=1,J773+ROW()/10^7,"")</f>
        <v/>
      </c>
      <c r="Q773" s="57" t="n">
        <f aca="false">IF(O773=1,M773,"")</f>
        <v>0.388339121932</v>
      </c>
      <c r="R773" s="56" t="str">
        <f aca="false">IF(K773=1,ROW(),"")</f>
        <v/>
      </c>
      <c r="S773" s="56" t="str">
        <f aca="false">IF(D773="","",TRIM(D773))</f>
        <v>DELIVERY ORDER CHARGES- INC</v>
      </c>
    </row>
    <row r="774" customFormat="false" ht="15" hidden="false" customHeight="false" outlineLevel="0" collapsed="false">
      <c r="A774" s="50" t="s">
        <v>930</v>
      </c>
      <c r="B774" s="55" t="n">
        <v>45904</v>
      </c>
      <c r="C774" s="50" t="n">
        <f aca="false">IF(S774="","",IFERROR(IF(INDEX('Ledger Codes'!$C$6:$C$205,MATCH(S774,'Ledger Codes'!$B$6:$B$205,0))="","",INDEX('Ledger Codes'!$C$6:$C$205,MATCH(S774,'Ledger Codes'!$B$6:$B$205,0))),""))</f>
        <v>10073</v>
      </c>
      <c r="D774" s="50" t="s">
        <v>200</v>
      </c>
      <c r="E774" s="50" t="s">
        <v>931</v>
      </c>
      <c r="F774" s="50" t="s">
        <v>473</v>
      </c>
      <c r="G774" s="52" t="n">
        <v>0</v>
      </c>
      <c r="H774" s="52" t="n">
        <v>325</v>
      </c>
      <c r="I774" s="52" t="n">
        <f aca="false">IF(AND(G774="",H774=""),"",N(G774)-N(H774))</f>
        <v>-325</v>
      </c>
      <c r="J774" s="52" t="n">
        <f aca="false">IF(I774="","",ABS(I774))</f>
        <v>325</v>
      </c>
      <c r="K774" s="56" t="n">
        <f aca="false">IF(S774="","",0)</f>
        <v>0</v>
      </c>
      <c r="L774" s="56" t="n">
        <f aca="false">IF(J774="","",IF(AND(J774&gt;'Revenue Testing'!$E$9,K774=0),1,0))</f>
        <v>0</v>
      </c>
      <c r="M774" s="57" t="n">
        <v>0.121320314446</v>
      </c>
      <c r="N774" s="56" t="str">
        <f aca="false">IF(OR(A774="",I774=""),"",IF(COUNTIFS($A$2:$A$4500,A774,$D$2:$D$4500,D774,$I$2:$I$4500,I774)&gt;1,"Possible duplicate",""))</f>
        <v/>
      </c>
      <c r="O774" s="56" t="n">
        <f aca="false">IF(J774="","",IF(AND(L774=0,K774=0),1,0))</f>
        <v>1</v>
      </c>
      <c r="P774" s="56" t="str">
        <f aca="false">IF(L774=1,J774+ROW()/10^7,"")</f>
        <v/>
      </c>
      <c r="Q774" s="57" t="n">
        <f aca="false">IF(O774=1,M774,"")</f>
        <v>0.121320314446</v>
      </c>
      <c r="R774" s="56" t="str">
        <f aca="false">IF(K774=1,ROW(),"")</f>
        <v/>
      </c>
      <c r="S774" s="56" t="str">
        <f aca="false">IF(D774="","",TRIM(D774))</f>
        <v>DELIVERY ORDER CHARGES- INC</v>
      </c>
    </row>
    <row r="775" customFormat="false" ht="15" hidden="false" customHeight="false" outlineLevel="0" collapsed="false">
      <c r="A775" s="50" t="s">
        <v>932</v>
      </c>
      <c r="B775" s="55" t="n">
        <v>45904</v>
      </c>
      <c r="C775" s="50" t="n">
        <f aca="false">IF(S775="","",IFERROR(IF(INDEX('Ledger Codes'!$C$6:$C$205,MATCH(S775,'Ledger Codes'!$B$6:$B$205,0))="","",INDEX('Ledger Codes'!$C$6:$C$205,MATCH(S775,'Ledger Codes'!$B$6:$B$205,0))),""))</f>
        <v>10073</v>
      </c>
      <c r="D775" s="50" t="s">
        <v>200</v>
      </c>
      <c r="E775" s="50" t="s">
        <v>933</v>
      </c>
      <c r="F775" s="50" t="s">
        <v>435</v>
      </c>
      <c r="G775" s="52" t="n">
        <v>0</v>
      </c>
      <c r="H775" s="52" t="n">
        <v>325</v>
      </c>
      <c r="I775" s="52" t="n">
        <f aca="false">IF(AND(G775="",H775=""),"",N(G775)-N(H775))</f>
        <v>-325</v>
      </c>
      <c r="J775" s="52" t="n">
        <f aca="false">IF(I775="","",ABS(I775))</f>
        <v>325</v>
      </c>
      <c r="K775" s="56" t="n">
        <f aca="false">IF(S775="","",0)</f>
        <v>0</v>
      </c>
      <c r="L775" s="56" t="n">
        <f aca="false">IF(J775="","",IF(AND(J775&gt;'Revenue Testing'!$E$9,K775=0),1,0))</f>
        <v>0</v>
      </c>
      <c r="M775" s="57" t="n">
        <v>0.399311123179</v>
      </c>
      <c r="N775" s="56" t="str">
        <f aca="false">IF(OR(A775="",I775=""),"",IF(COUNTIFS($A$2:$A$4500,A775,$D$2:$D$4500,D775,$I$2:$I$4500,I775)&gt;1,"Possible duplicate",""))</f>
        <v/>
      </c>
      <c r="O775" s="56" t="n">
        <f aca="false">IF(J775="","",IF(AND(L775=0,K775=0),1,0))</f>
        <v>1</v>
      </c>
      <c r="P775" s="56" t="str">
        <f aca="false">IF(L775=1,J775+ROW()/10^7,"")</f>
        <v/>
      </c>
      <c r="Q775" s="57" t="n">
        <f aca="false">IF(O775=1,M775,"")</f>
        <v>0.399311123179</v>
      </c>
      <c r="R775" s="56" t="str">
        <f aca="false">IF(K775=1,ROW(),"")</f>
        <v/>
      </c>
      <c r="S775" s="56" t="str">
        <f aca="false">IF(D775="","",TRIM(D775))</f>
        <v>DELIVERY ORDER CHARGES- INC</v>
      </c>
    </row>
    <row r="776" customFormat="false" ht="15" hidden="false" customHeight="false" outlineLevel="0" collapsed="false">
      <c r="A776" s="50" t="s">
        <v>934</v>
      </c>
      <c r="B776" s="55" t="n">
        <v>45904</v>
      </c>
      <c r="C776" s="50" t="n">
        <f aca="false">IF(S776="","",IFERROR(IF(INDEX('Ledger Codes'!$C$6:$C$205,MATCH(S776,'Ledger Codes'!$B$6:$B$205,0))="","",INDEX('Ledger Codes'!$C$6:$C$205,MATCH(S776,'Ledger Codes'!$B$6:$B$205,0))),""))</f>
        <v>10073</v>
      </c>
      <c r="D776" s="50" t="s">
        <v>200</v>
      </c>
      <c r="E776" s="50" t="s">
        <v>935</v>
      </c>
      <c r="F776" s="50" t="s">
        <v>936</v>
      </c>
      <c r="G776" s="52" t="n">
        <v>0</v>
      </c>
      <c r="H776" s="52" t="n">
        <v>325</v>
      </c>
      <c r="I776" s="52" t="n">
        <f aca="false">IF(AND(G776="",H776=""),"",N(G776)-N(H776))</f>
        <v>-325</v>
      </c>
      <c r="J776" s="52" t="n">
        <f aca="false">IF(I776="","",ABS(I776))</f>
        <v>325</v>
      </c>
      <c r="K776" s="56" t="n">
        <f aca="false">IF(S776="","",0)</f>
        <v>0</v>
      </c>
      <c r="L776" s="56" t="n">
        <f aca="false">IF(J776="","",IF(AND(J776&gt;'Revenue Testing'!$E$9,K776=0),1,0))</f>
        <v>0</v>
      </c>
      <c r="M776" s="57" t="n">
        <v>0.278016651571</v>
      </c>
      <c r="N776" s="56" t="str">
        <f aca="false">IF(OR(A776="",I776=""),"",IF(COUNTIFS($A$2:$A$4500,A776,$D$2:$D$4500,D776,$I$2:$I$4500,I776)&gt;1,"Possible duplicate",""))</f>
        <v/>
      </c>
      <c r="O776" s="56" t="n">
        <f aca="false">IF(J776="","",IF(AND(L776=0,K776=0),1,0))</f>
        <v>1</v>
      </c>
      <c r="P776" s="56" t="str">
        <f aca="false">IF(L776=1,J776+ROW()/10^7,"")</f>
        <v/>
      </c>
      <c r="Q776" s="57" t="n">
        <f aca="false">IF(O776=1,M776,"")</f>
        <v>0.278016651571</v>
      </c>
      <c r="R776" s="56" t="str">
        <f aca="false">IF(K776=1,ROW(),"")</f>
        <v/>
      </c>
      <c r="S776" s="56" t="str">
        <f aca="false">IF(D776="","",TRIM(D776))</f>
        <v>DELIVERY ORDER CHARGES- INC</v>
      </c>
    </row>
    <row r="777" customFormat="false" ht="15" hidden="false" customHeight="false" outlineLevel="0" collapsed="false">
      <c r="A777" s="50" t="s">
        <v>937</v>
      </c>
      <c r="B777" s="55" t="n">
        <v>45904</v>
      </c>
      <c r="C777" s="50" t="n">
        <f aca="false">IF(S777="","",IFERROR(IF(INDEX('Ledger Codes'!$C$6:$C$205,MATCH(S777,'Ledger Codes'!$B$6:$B$205,0))="","",INDEX('Ledger Codes'!$C$6:$C$205,MATCH(S777,'Ledger Codes'!$B$6:$B$205,0))),""))</f>
        <v>10073</v>
      </c>
      <c r="D777" s="50" t="s">
        <v>200</v>
      </c>
      <c r="E777" s="50" t="s">
        <v>938</v>
      </c>
      <c r="F777" s="50" t="s">
        <v>939</v>
      </c>
      <c r="G777" s="52" t="n">
        <v>0</v>
      </c>
      <c r="H777" s="52" t="n">
        <v>325</v>
      </c>
      <c r="I777" s="52" t="n">
        <f aca="false">IF(AND(G777="",H777=""),"",N(G777)-N(H777))</f>
        <v>-325</v>
      </c>
      <c r="J777" s="52" t="n">
        <f aca="false">IF(I777="","",ABS(I777))</f>
        <v>325</v>
      </c>
      <c r="K777" s="56" t="n">
        <f aca="false">IF(S777="","",0)</f>
        <v>0</v>
      </c>
      <c r="L777" s="56" t="n">
        <f aca="false">IF(J777="","",IF(AND(J777&gt;'Revenue Testing'!$E$9,K777=0),1,0))</f>
        <v>0</v>
      </c>
      <c r="M777" s="57" t="n">
        <v>0.733830877655</v>
      </c>
      <c r="N777" s="56" t="str">
        <f aca="false">IF(OR(A777="",I777=""),"",IF(COUNTIFS($A$2:$A$4500,A777,$D$2:$D$4500,D777,$I$2:$I$4500,I777)&gt;1,"Possible duplicate",""))</f>
        <v/>
      </c>
      <c r="O777" s="56" t="n">
        <f aca="false">IF(J777="","",IF(AND(L777=0,K777=0),1,0))</f>
        <v>1</v>
      </c>
      <c r="P777" s="56" t="str">
        <f aca="false">IF(L777=1,J777+ROW()/10^7,"")</f>
        <v/>
      </c>
      <c r="Q777" s="57" t="n">
        <f aca="false">IF(O777=1,M777,"")</f>
        <v>0.733830877655</v>
      </c>
      <c r="R777" s="56" t="str">
        <f aca="false">IF(K777=1,ROW(),"")</f>
        <v/>
      </c>
      <c r="S777" s="56" t="str">
        <f aca="false">IF(D777="","",TRIM(D777))</f>
        <v>DELIVERY ORDER CHARGES- INC</v>
      </c>
    </row>
    <row r="778" customFormat="false" ht="15" hidden="false" customHeight="false" outlineLevel="0" collapsed="false">
      <c r="A778" s="50" t="s">
        <v>940</v>
      </c>
      <c r="B778" s="55" t="n">
        <v>45904</v>
      </c>
      <c r="C778" s="50" t="n">
        <f aca="false">IF(S778="","",IFERROR(IF(INDEX('Ledger Codes'!$C$6:$C$205,MATCH(S778,'Ledger Codes'!$B$6:$B$205,0))="","",INDEX('Ledger Codes'!$C$6:$C$205,MATCH(S778,'Ledger Codes'!$B$6:$B$205,0))),""))</f>
        <v>10073</v>
      </c>
      <c r="D778" s="50" t="s">
        <v>200</v>
      </c>
      <c r="E778" s="50" t="s">
        <v>941</v>
      </c>
      <c r="F778" s="50" t="s">
        <v>942</v>
      </c>
      <c r="G778" s="52" t="n">
        <v>0</v>
      </c>
      <c r="H778" s="52" t="n">
        <v>325</v>
      </c>
      <c r="I778" s="52" t="n">
        <f aca="false">IF(AND(G778="",H778=""),"",N(G778)-N(H778))</f>
        <v>-325</v>
      </c>
      <c r="J778" s="52" t="n">
        <f aca="false">IF(I778="","",ABS(I778))</f>
        <v>325</v>
      </c>
      <c r="K778" s="56" t="n">
        <f aca="false">IF(S778="","",0)</f>
        <v>0</v>
      </c>
      <c r="L778" s="56" t="n">
        <f aca="false">IF(J778="","",IF(AND(J778&gt;'Revenue Testing'!$E$9,K778=0),1,0))</f>
        <v>0</v>
      </c>
      <c r="M778" s="57" t="n">
        <v>0.427275864708</v>
      </c>
      <c r="N778" s="56" t="str">
        <f aca="false">IF(OR(A778="",I778=""),"",IF(COUNTIFS($A$2:$A$4500,A778,$D$2:$D$4500,D778,$I$2:$I$4500,I778)&gt;1,"Possible duplicate",""))</f>
        <v/>
      </c>
      <c r="O778" s="56" t="n">
        <f aca="false">IF(J778="","",IF(AND(L778=0,K778=0),1,0))</f>
        <v>1</v>
      </c>
      <c r="P778" s="56" t="str">
        <f aca="false">IF(L778=1,J778+ROW()/10^7,"")</f>
        <v/>
      </c>
      <c r="Q778" s="57" t="n">
        <f aca="false">IF(O778=1,M778,"")</f>
        <v>0.427275864708</v>
      </c>
      <c r="R778" s="56" t="str">
        <f aca="false">IF(K778=1,ROW(),"")</f>
        <v/>
      </c>
      <c r="S778" s="56" t="str">
        <f aca="false">IF(D778="","",TRIM(D778))</f>
        <v>DELIVERY ORDER CHARGES- INC</v>
      </c>
    </row>
    <row r="779" customFormat="false" ht="15" hidden="false" customHeight="false" outlineLevel="0" collapsed="false">
      <c r="A779" s="50" t="s">
        <v>943</v>
      </c>
      <c r="B779" s="55" t="n">
        <v>45904</v>
      </c>
      <c r="C779" s="50" t="n">
        <f aca="false">IF(S779="","",IFERROR(IF(INDEX('Ledger Codes'!$C$6:$C$205,MATCH(S779,'Ledger Codes'!$B$6:$B$205,0))="","",INDEX('Ledger Codes'!$C$6:$C$205,MATCH(S779,'Ledger Codes'!$B$6:$B$205,0))),""))</f>
        <v>10073</v>
      </c>
      <c r="D779" s="50" t="s">
        <v>200</v>
      </c>
      <c r="E779" s="50" t="s">
        <v>944</v>
      </c>
      <c r="F779" s="50" t="s">
        <v>945</v>
      </c>
      <c r="G779" s="52" t="n">
        <v>0</v>
      </c>
      <c r="H779" s="52" t="n">
        <v>325</v>
      </c>
      <c r="I779" s="52" t="n">
        <f aca="false">IF(AND(G779="",H779=""),"",N(G779)-N(H779))</f>
        <v>-325</v>
      </c>
      <c r="J779" s="52" t="n">
        <f aca="false">IF(I779="","",ABS(I779))</f>
        <v>325</v>
      </c>
      <c r="K779" s="56" t="n">
        <f aca="false">IF(S779="","",0)</f>
        <v>0</v>
      </c>
      <c r="L779" s="56" t="n">
        <f aca="false">IF(J779="","",IF(AND(J779&gt;'Revenue Testing'!$E$9,K779=0),1,0))</f>
        <v>0</v>
      </c>
      <c r="M779" s="57" t="n">
        <v>0.292829600929</v>
      </c>
      <c r="N779" s="56" t="str">
        <f aca="false">IF(OR(A779="",I779=""),"",IF(COUNTIFS($A$2:$A$4500,A779,$D$2:$D$4500,D779,$I$2:$I$4500,I779)&gt;1,"Possible duplicate",""))</f>
        <v/>
      </c>
      <c r="O779" s="56" t="n">
        <f aca="false">IF(J779="","",IF(AND(L779=0,K779=0),1,0))</f>
        <v>1</v>
      </c>
      <c r="P779" s="56" t="str">
        <f aca="false">IF(L779=1,J779+ROW()/10^7,"")</f>
        <v/>
      </c>
      <c r="Q779" s="57" t="n">
        <f aca="false">IF(O779=1,M779,"")</f>
        <v>0.292829600929</v>
      </c>
      <c r="R779" s="56" t="str">
        <f aca="false">IF(K779=1,ROW(),"")</f>
        <v/>
      </c>
      <c r="S779" s="56" t="str">
        <f aca="false">IF(D779="","",TRIM(D779))</f>
        <v>DELIVERY ORDER CHARGES- INC</v>
      </c>
    </row>
    <row r="780" customFormat="false" ht="15" hidden="false" customHeight="false" outlineLevel="0" collapsed="false">
      <c r="A780" s="50" t="s">
        <v>946</v>
      </c>
      <c r="B780" s="55" t="n">
        <v>45904</v>
      </c>
      <c r="C780" s="50" t="n">
        <f aca="false">IF(S780="","",IFERROR(IF(INDEX('Ledger Codes'!$C$6:$C$205,MATCH(S780,'Ledger Codes'!$B$6:$B$205,0))="","",INDEX('Ledger Codes'!$C$6:$C$205,MATCH(S780,'Ledger Codes'!$B$6:$B$205,0))),""))</f>
        <v>10073</v>
      </c>
      <c r="D780" s="50" t="s">
        <v>200</v>
      </c>
      <c r="E780" s="50" t="s">
        <v>947</v>
      </c>
      <c r="F780" s="50" t="s">
        <v>948</v>
      </c>
      <c r="G780" s="52" t="n">
        <v>0</v>
      </c>
      <c r="H780" s="52" t="n">
        <v>325</v>
      </c>
      <c r="I780" s="52" t="n">
        <f aca="false">IF(AND(G780="",H780=""),"",N(G780)-N(H780))</f>
        <v>-325</v>
      </c>
      <c r="J780" s="52" t="n">
        <f aca="false">IF(I780="","",ABS(I780))</f>
        <v>325</v>
      </c>
      <c r="K780" s="56" t="n">
        <f aca="false">IF(S780="","",0)</f>
        <v>0</v>
      </c>
      <c r="L780" s="56" t="n">
        <f aca="false">IF(J780="","",IF(AND(J780&gt;'Revenue Testing'!$E$9,K780=0),1,0))</f>
        <v>0</v>
      </c>
      <c r="M780" s="57" t="n">
        <v>0.173329872786</v>
      </c>
      <c r="N780" s="56" t="str">
        <f aca="false">IF(OR(A780="",I780=""),"",IF(COUNTIFS($A$2:$A$4500,A780,$D$2:$D$4500,D780,$I$2:$I$4500,I780)&gt;1,"Possible duplicate",""))</f>
        <v/>
      </c>
      <c r="O780" s="56" t="n">
        <f aca="false">IF(J780="","",IF(AND(L780=0,K780=0),1,0))</f>
        <v>1</v>
      </c>
      <c r="P780" s="56" t="str">
        <f aca="false">IF(L780=1,J780+ROW()/10^7,"")</f>
        <v/>
      </c>
      <c r="Q780" s="57" t="n">
        <f aca="false">IF(O780=1,M780,"")</f>
        <v>0.173329872786</v>
      </c>
      <c r="R780" s="56" t="str">
        <f aca="false">IF(K780=1,ROW(),"")</f>
        <v/>
      </c>
      <c r="S780" s="56" t="str">
        <f aca="false">IF(D780="","",TRIM(D780))</f>
        <v>DELIVERY ORDER CHARGES- INC</v>
      </c>
    </row>
    <row r="781" customFormat="false" ht="15" hidden="false" customHeight="false" outlineLevel="0" collapsed="false">
      <c r="A781" s="50" t="s">
        <v>949</v>
      </c>
      <c r="B781" s="55" t="n">
        <v>45904</v>
      </c>
      <c r="C781" s="50" t="n">
        <f aca="false">IF(S781="","",IFERROR(IF(INDEX('Ledger Codes'!$C$6:$C$205,MATCH(S781,'Ledger Codes'!$B$6:$B$205,0))="","",INDEX('Ledger Codes'!$C$6:$C$205,MATCH(S781,'Ledger Codes'!$B$6:$B$205,0))),""))</f>
        <v>10073</v>
      </c>
      <c r="D781" s="50" t="s">
        <v>200</v>
      </c>
      <c r="E781" s="50" t="s">
        <v>950</v>
      </c>
      <c r="F781" s="50" t="s">
        <v>951</v>
      </c>
      <c r="G781" s="52" t="n">
        <v>0</v>
      </c>
      <c r="H781" s="52" t="n">
        <v>325</v>
      </c>
      <c r="I781" s="52" t="n">
        <f aca="false">IF(AND(G781="",H781=""),"",N(G781)-N(H781))</f>
        <v>-325</v>
      </c>
      <c r="J781" s="52" t="n">
        <f aca="false">IF(I781="","",ABS(I781))</f>
        <v>325</v>
      </c>
      <c r="K781" s="56" t="n">
        <f aca="false">IF(S781="","",0)</f>
        <v>0</v>
      </c>
      <c r="L781" s="56" t="n">
        <f aca="false">IF(J781="","",IF(AND(J781&gt;'Revenue Testing'!$E$9,K781=0),1,0))</f>
        <v>0</v>
      </c>
      <c r="M781" s="57" t="n">
        <v>0.534431797783</v>
      </c>
      <c r="N781" s="56" t="str">
        <f aca="false">IF(OR(A781="",I781=""),"",IF(COUNTIFS($A$2:$A$4500,A781,$D$2:$D$4500,D781,$I$2:$I$4500,I781)&gt;1,"Possible duplicate",""))</f>
        <v/>
      </c>
      <c r="O781" s="56" t="n">
        <f aca="false">IF(J781="","",IF(AND(L781=0,K781=0),1,0))</f>
        <v>1</v>
      </c>
      <c r="P781" s="56" t="str">
        <f aca="false">IF(L781=1,J781+ROW()/10^7,"")</f>
        <v/>
      </c>
      <c r="Q781" s="57" t="n">
        <f aca="false">IF(O781=1,M781,"")</f>
        <v>0.534431797783</v>
      </c>
      <c r="R781" s="56" t="str">
        <f aca="false">IF(K781=1,ROW(),"")</f>
        <v/>
      </c>
      <c r="S781" s="56" t="str">
        <f aca="false">IF(D781="","",TRIM(D781))</f>
        <v>DELIVERY ORDER CHARGES- INC</v>
      </c>
    </row>
    <row r="782" customFormat="false" ht="15" hidden="false" customHeight="false" outlineLevel="0" collapsed="false">
      <c r="A782" s="50" t="s">
        <v>952</v>
      </c>
      <c r="B782" s="55" t="n">
        <v>45904</v>
      </c>
      <c r="C782" s="50" t="n">
        <f aca="false">IF(S782="","",IFERROR(IF(INDEX('Ledger Codes'!$C$6:$C$205,MATCH(S782,'Ledger Codes'!$B$6:$B$205,0))="","",INDEX('Ledger Codes'!$C$6:$C$205,MATCH(S782,'Ledger Codes'!$B$6:$B$205,0))),""))</f>
        <v>10073</v>
      </c>
      <c r="D782" s="50" t="s">
        <v>200</v>
      </c>
      <c r="E782" s="50" t="s">
        <v>953</v>
      </c>
      <c r="F782" s="50" t="s">
        <v>954</v>
      </c>
      <c r="G782" s="52" t="n">
        <v>0</v>
      </c>
      <c r="H782" s="52" t="n">
        <v>325</v>
      </c>
      <c r="I782" s="52" t="n">
        <f aca="false">IF(AND(G782="",H782=""),"",N(G782)-N(H782))</f>
        <v>-325</v>
      </c>
      <c r="J782" s="52" t="n">
        <f aca="false">IF(I782="","",ABS(I782))</f>
        <v>325</v>
      </c>
      <c r="K782" s="56" t="n">
        <f aca="false">IF(S782="","",0)</f>
        <v>0</v>
      </c>
      <c r="L782" s="56" t="n">
        <f aca="false">IF(J782="","",IF(AND(J782&gt;'Revenue Testing'!$E$9,K782=0),1,0))</f>
        <v>0</v>
      </c>
      <c r="M782" s="57" t="n">
        <v>0.720616637458</v>
      </c>
      <c r="N782" s="56" t="str">
        <f aca="false">IF(OR(A782="",I782=""),"",IF(COUNTIFS($A$2:$A$4500,A782,$D$2:$D$4500,D782,$I$2:$I$4500,I782)&gt;1,"Possible duplicate",""))</f>
        <v/>
      </c>
      <c r="O782" s="56" t="n">
        <f aca="false">IF(J782="","",IF(AND(L782=0,K782=0),1,0))</f>
        <v>1</v>
      </c>
      <c r="P782" s="56" t="str">
        <f aca="false">IF(L782=1,J782+ROW()/10^7,"")</f>
        <v/>
      </c>
      <c r="Q782" s="57" t="n">
        <f aca="false">IF(O782=1,M782,"")</f>
        <v>0.720616637458</v>
      </c>
      <c r="R782" s="56" t="str">
        <f aca="false">IF(K782=1,ROW(),"")</f>
        <v/>
      </c>
      <c r="S782" s="56" t="str">
        <f aca="false">IF(D782="","",TRIM(D782))</f>
        <v>DELIVERY ORDER CHARGES- INC</v>
      </c>
    </row>
    <row r="783" customFormat="false" ht="15" hidden="false" customHeight="false" outlineLevel="0" collapsed="false">
      <c r="A783" s="50" t="s">
        <v>955</v>
      </c>
      <c r="B783" s="55" t="n">
        <v>45905</v>
      </c>
      <c r="C783" s="50" t="n">
        <f aca="false">IF(S783="","",IFERROR(IF(INDEX('Ledger Codes'!$C$6:$C$205,MATCH(S783,'Ledger Codes'!$B$6:$B$205,0))="","",INDEX('Ledger Codes'!$C$6:$C$205,MATCH(S783,'Ledger Codes'!$B$6:$B$205,0))),""))</f>
        <v>10073</v>
      </c>
      <c r="D783" s="50" t="s">
        <v>200</v>
      </c>
      <c r="E783" s="50" t="s">
        <v>956</v>
      </c>
      <c r="F783" s="50" t="s">
        <v>957</v>
      </c>
      <c r="G783" s="52" t="n">
        <v>0</v>
      </c>
      <c r="H783" s="52" t="n">
        <v>325</v>
      </c>
      <c r="I783" s="52" t="n">
        <f aca="false">IF(AND(G783="",H783=""),"",N(G783)-N(H783))</f>
        <v>-325</v>
      </c>
      <c r="J783" s="52" t="n">
        <f aca="false">IF(I783="","",ABS(I783))</f>
        <v>325</v>
      </c>
      <c r="K783" s="56" t="n">
        <f aca="false">IF(S783="","",0)</f>
        <v>0</v>
      </c>
      <c r="L783" s="56" t="n">
        <f aca="false">IF(J783="","",IF(AND(J783&gt;'Revenue Testing'!$E$9,K783=0),1,0))</f>
        <v>0</v>
      </c>
      <c r="M783" s="57" t="n">
        <v>0.051518934031</v>
      </c>
      <c r="N783" s="56" t="str">
        <f aca="false">IF(OR(A783="",I783=""),"",IF(COUNTIFS($A$2:$A$4500,A783,$D$2:$D$4500,D783,$I$2:$I$4500,I783)&gt;1,"Possible duplicate",""))</f>
        <v/>
      </c>
      <c r="O783" s="56" t="n">
        <f aca="false">IF(J783="","",IF(AND(L783=0,K783=0),1,0))</f>
        <v>1</v>
      </c>
      <c r="P783" s="56" t="str">
        <f aca="false">IF(L783=1,J783+ROW()/10^7,"")</f>
        <v/>
      </c>
      <c r="Q783" s="57" t="n">
        <f aca="false">IF(O783=1,M783,"")</f>
        <v>0.051518934031</v>
      </c>
      <c r="R783" s="56" t="str">
        <f aca="false">IF(K783=1,ROW(),"")</f>
        <v/>
      </c>
      <c r="S783" s="56" t="str">
        <f aca="false">IF(D783="","",TRIM(D783))</f>
        <v>DELIVERY ORDER CHARGES- INC</v>
      </c>
    </row>
    <row r="784" customFormat="false" ht="15" hidden="false" customHeight="false" outlineLevel="0" collapsed="false">
      <c r="A784" s="50" t="s">
        <v>958</v>
      </c>
      <c r="B784" s="55" t="n">
        <v>45905</v>
      </c>
      <c r="C784" s="50" t="n">
        <f aca="false">IF(S784="","",IFERROR(IF(INDEX('Ledger Codes'!$C$6:$C$205,MATCH(S784,'Ledger Codes'!$B$6:$B$205,0))="","",INDEX('Ledger Codes'!$C$6:$C$205,MATCH(S784,'Ledger Codes'!$B$6:$B$205,0))),""))</f>
        <v>10073</v>
      </c>
      <c r="D784" s="50" t="s">
        <v>200</v>
      </c>
      <c r="E784" s="50" t="s">
        <v>959</v>
      </c>
      <c r="F784" s="50" t="s">
        <v>960</v>
      </c>
      <c r="G784" s="52" t="n">
        <v>0</v>
      </c>
      <c r="H784" s="52" t="n">
        <v>325</v>
      </c>
      <c r="I784" s="52" t="n">
        <f aca="false">IF(AND(G784="",H784=""),"",N(G784)-N(H784))</f>
        <v>-325</v>
      </c>
      <c r="J784" s="52" t="n">
        <f aca="false">IF(I784="","",ABS(I784))</f>
        <v>325</v>
      </c>
      <c r="K784" s="56" t="n">
        <f aca="false">IF(S784="","",0)</f>
        <v>0</v>
      </c>
      <c r="L784" s="56" t="n">
        <f aca="false">IF(J784="","",IF(AND(J784&gt;'Revenue Testing'!$E$9,K784=0),1,0))</f>
        <v>0</v>
      </c>
      <c r="M784" s="57" t="n">
        <v>0.889118173479</v>
      </c>
      <c r="N784" s="56" t="str">
        <f aca="false">IF(OR(A784="",I784=""),"",IF(COUNTIFS($A$2:$A$4500,A784,$D$2:$D$4500,D784,$I$2:$I$4500,I784)&gt;1,"Possible duplicate",""))</f>
        <v/>
      </c>
      <c r="O784" s="56" t="n">
        <f aca="false">IF(J784="","",IF(AND(L784=0,K784=0),1,0))</f>
        <v>1</v>
      </c>
      <c r="P784" s="56" t="str">
        <f aca="false">IF(L784=1,J784+ROW()/10^7,"")</f>
        <v/>
      </c>
      <c r="Q784" s="57" t="n">
        <f aca="false">IF(O784=1,M784,"")</f>
        <v>0.889118173479</v>
      </c>
      <c r="R784" s="56" t="str">
        <f aca="false">IF(K784=1,ROW(),"")</f>
        <v/>
      </c>
      <c r="S784" s="56" t="str">
        <f aca="false">IF(D784="","",TRIM(D784))</f>
        <v>DELIVERY ORDER CHARGES- INC</v>
      </c>
    </row>
    <row r="785" customFormat="false" ht="15" hidden="false" customHeight="false" outlineLevel="0" collapsed="false">
      <c r="A785" s="50" t="s">
        <v>961</v>
      </c>
      <c r="B785" s="55" t="n">
        <v>45905</v>
      </c>
      <c r="C785" s="50" t="n">
        <f aca="false">IF(S785="","",IFERROR(IF(INDEX('Ledger Codes'!$C$6:$C$205,MATCH(S785,'Ledger Codes'!$B$6:$B$205,0))="","",INDEX('Ledger Codes'!$C$6:$C$205,MATCH(S785,'Ledger Codes'!$B$6:$B$205,0))),""))</f>
        <v>10073</v>
      </c>
      <c r="D785" s="50" t="s">
        <v>200</v>
      </c>
      <c r="E785" s="50" t="s">
        <v>962</v>
      </c>
      <c r="F785" s="50" t="s">
        <v>963</v>
      </c>
      <c r="G785" s="52" t="n">
        <v>0</v>
      </c>
      <c r="H785" s="52" t="n">
        <v>325</v>
      </c>
      <c r="I785" s="52" t="n">
        <f aca="false">IF(AND(G785="",H785=""),"",N(G785)-N(H785))</f>
        <v>-325</v>
      </c>
      <c r="J785" s="52" t="n">
        <f aca="false">IF(I785="","",ABS(I785))</f>
        <v>325</v>
      </c>
      <c r="K785" s="56" t="n">
        <f aca="false">IF(S785="","",0)</f>
        <v>0</v>
      </c>
      <c r="L785" s="56" t="n">
        <f aca="false">IF(J785="","",IF(AND(J785&gt;'Revenue Testing'!$E$9,K785=0),1,0))</f>
        <v>0</v>
      </c>
      <c r="M785" s="57" t="n">
        <v>0.997798362734</v>
      </c>
      <c r="N785" s="56" t="str">
        <f aca="false">IF(OR(A785="",I785=""),"",IF(COUNTIFS($A$2:$A$4500,A785,$D$2:$D$4500,D785,$I$2:$I$4500,I785)&gt;1,"Possible duplicate",""))</f>
        <v/>
      </c>
      <c r="O785" s="56" t="n">
        <f aca="false">IF(J785="","",IF(AND(L785=0,K785=0),1,0))</f>
        <v>1</v>
      </c>
      <c r="P785" s="56" t="str">
        <f aca="false">IF(L785=1,J785+ROW()/10^7,"")</f>
        <v/>
      </c>
      <c r="Q785" s="57" t="n">
        <f aca="false">IF(O785=1,M785,"")</f>
        <v>0.997798362734</v>
      </c>
      <c r="R785" s="56" t="str">
        <f aca="false">IF(K785=1,ROW(),"")</f>
        <v/>
      </c>
      <c r="S785" s="56" t="str">
        <f aca="false">IF(D785="","",TRIM(D785))</f>
        <v>DELIVERY ORDER CHARGES- INC</v>
      </c>
    </row>
    <row r="786" customFormat="false" ht="15" hidden="false" customHeight="false" outlineLevel="0" collapsed="false">
      <c r="A786" s="50" t="s">
        <v>964</v>
      </c>
      <c r="B786" s="55" t="n">
        <v>45905</v>
      </c>
      <c r="C786" s="50" t="n">
        <f aca="false">IF(S786="","",IFERROR(IF(INDEX('Ledger Codes'!$C$6:$C$205,MATCH(S786,'Ledger Codes'!$B$6:$B$205,0))="","",INDEX('Ledger Codes'!$C$6:$C$205,MATCH(S786,'Ledger Codes'!$B$6:$B$205,0))),""))</f>
        <v>10073</v>
      </c>
      <c r="D786" s="50" t="s">
        <v>200</v>
      </c>
      <c r="E786" s="50" t="s">
        <v>965</v>
      </c>
      <c r="F786" s="50" t="s">
        <v>966</v>
      </c>
      <c r="G786" s="52" t="n">
        <v>0</v>
      </c>
      <c r="H786" s="52" t="n">
        <v>325</v>
      </c>
      <c r="I786" s="52" t="n">
        <f aca="false">IF(AND(G786="",H786=""),"",N(G786)-N(H786))</f>
        <v>-325</v>
      </c>
      <c r="J786" s="52" t="n">
        <f aca="false">IF(I786="","",ABS(I786))</f>
        <v>325</v>
      </c>
      <c r="K786" s="56" t="n">
        <f aca="false">IF(S786="","",0)</f>
        <v>0</v>
      </c>
      <c r="L786" s="56" t="n">
        <f aca="false">IF(J786="","",IF(AND(J786&gt;'Revenue Testing'!$E$9,K786=0),1,0))</f>
        <v>0</v>
      </c>
      <c r="M786" s="57" t="n">
        <v>0.494944573767</v>
      </c>
      <c r="N786" s="56" t="str">
        <f aca="false">IF(OR(A786="",I786=""),"",IF(COUNTIFS($A$2:$A$4500,A786,$D$2:$D$4500,D786,$I$2:$I$4500,I786)&gt;1,"Possible duplicate",""))</f>
        <v/>
      </c>
      <c r="O786" s="56" t="n">
        <f aca="false">IF(J786="","",IF(AND(L786=0,K786=0),1,0))</f>
        <v>1</v>
      </c>
      <c r="P786" s="56" t="str">
        <f aca="false">IF(L786=1,J786+ROW()/10^7,"")</f>
        <v/>
      </c>
      <c r="Q786" s="57" t="n">
        <f aca="false">IF(O786=1,M786,"")</f>
        <v>0.494944573767</v>
      </c>
      <c r="R786" s="56" t="str">
        <f aca="false">IF(K786=1,ROW(),"")</f>
        <v/>
      </c>
      <c r="S786" s="56" t="str">
        <f aca="false">IF(D786="","",TRIM(D786))</f>
        <v>DELIVERY ORDER CHARGES- INC</v>
      </c>
    </row>
    <row r="787" customFormat="false" ht="15" hidden="false" customHeight="false" outlineLevel="0" collapsed="false">
      <c r="A787" s="50" t="s">
        <v>967</v>
      </c>
      <c r="B787" s="55" t="n">
        <v>45905</v>
      </c>
      <c r="C787" s="50" t="n">
        <f aca="false">IF(S787="","",IFERROR(IF(INDEX('Ledger Codes'!$C$6:$C$205,MATCH(S787,'Ledger Codes'!$B$6:$B$205,0))="","",INDEX('Ledger Codes'!$C$6:$C$205,MATCH(S787,'Ledger Codes'!$B$6:$B$205,0))),""))</f>
        <v>10073</v>
      </c>
      <c r="D787" s="50" t="s">
        <v>200</v>
      </c>
      <c r="E787" s="50" t="s">
        <v>968</v>
      </c>
      <c r="F787" s="50" t="s">
        <v>969</v>
      </c>
      <c r="G787" s="52" t="n">
        <v>0</v>
      </c>
      <c r="H787" s="52" t="n">
        <v>325</v>
      </c>
      <c r="I787" s="52" t="n">
        <f aca="false">IF(AND(G787="",H787=""),"",N(G787)-N(H787))</f>
        <v>-325</v>
      </c>
      <c r="J787" s="52" t="n">
        <f aca="false">IF(I787="","",ABS(I787))</f>
        <v>325</v>
      </c>
      <c r="K787" s="56" t="n">
        <f aca="false">IF(S787="","",0)</f>
        <v>0</v>
      </c>
      <c r="L787" s="56" t="n">
        <f aca="false">IF(J787="","",IF(AND(J787&gt;'Revenue Testing'!$E$9,K787=0),1,0))</f>
        <v>0</v>
      </c>
      <c r="M787" s="57" t="n">
        <v>0.118499869409</v>
      </c>
      <c r="N787" s="56" t="str">
        <f aca="false">IF(OR(A787="",I787=""),"",IF(COUNTIFS($A$2:$A$4500,A787,$D$2:$D$4500,D787,$I$2:$I$4500,I787)&gt;1,"Possible duplicate",""))</f>
        <v/>
      </c>
      <c r="O787" s="56" t="n">
        <f aca="false">IF(J787="","",IF(AND(L787=0,K787=0),1,0))</f>
        <v>1</v>
      </c>
      <c r="P787" s="56" t="str">
        <f aca="false">IF(L787=1,J787+ROW()/10^7,"")</f>
        <v/>
      </c>
      <c r="Q787" s="57" t="n">
        <f aca="false">IF(O787=1,M787,"")</f>
        <v>0.118499869409</v>
      </c>
      <c r="R787" s="56" t="str">
        <f aca="false">IF(K787=1,ROW(),"")</f>
        <v/>
      </c>
      <c r="S787" s="56" t="str">
        <f aca="false">IF(D787="","",TRIM(D787))</f>
        <v>DELIVERY ORDER CHARGES- INC</v>
      </c>
    </row>
    <row r="788" customFormat="false" ht="15" hidden="false" customHeight="false" outlineLevel="0" collapsed="false">
      <c r="A788" s="50" t="s">
        <v>970</v>
      </c>
      <c r="B788" s="55" t="n">
        <v>45905</v>
      </c>
      <c r="C788" s="50" t="n">
        <f aca="false">IF(S788="","",IFERROR(IF(INDEX('Ledger Codes'!$C$6:$C$205,MATCH(S788,'Ledger Codes'!$B$6:$B$205,0))="","",INDEX('Ledger Codes'!$C$6:$C$205,MATCH(S788,'Ledger Codes'!$B$6:$B$205,0))),""))</f>
        <v>10073</v>
      </c>
      <c r="D788" s="50" t="s">
        <v>200</v>
      </c>
      <c r="E788" s="50" t="s">
        <v>971</v>
      </c>
      <c r="F788" s="50" t="s">
        <v>972</v>
      </c>
      <c r="G788" s="52" t="n">
        <v>0</v>
      </c>
      <c r="H788" s="52" t="n">
        <v>325</v>
      </c>
      <c r="I788" s="52" t="n">
        <f aca="false">IF(AND(G788="",H788=""),"",N(G788)-N(H788))</f>
        <v>-325</v>
      </c>
      <c r="J788" s="52" t="n">
        <f aca="false">IF(I788="","",ABS(I788))</f>
        <v>325</v>
      </c>
      <c r="K788" s="56" t="n">
        <f aca="false">IF(S788="","",0)</f>
        <v>0</v>
      </c>
      <c r="L788" s="56" t="n">
        <f aca="false">IF(J788="","",IF(AND(J788&gt;'Revenue Testing'!$E$9,K788=0),1,0))</f>
        <v>0</v>
      </c>
      <c r="M788" s="57" t="n">
        <v>0.439571390706</v>
      </c>
      <c r="N788" s="56" t="str">
        <f aca="false">IF(OR(A788="",I788=""),"",IF(COUNTIFS($A$2:$A$4500,A788,$D$2:$D$4500,D788,$I$2:$I$4500,I788)&gt;1,"Possible duplicate",""))</f>
        <v/>
      </c>
      <c r="O788" s="56" t="n">
        <f aca="false">IF(J788="","",IF(AND(L788=0,K788=0),1,0))</f>
        <v>1</v>
      </c>
      <c r="P788" s="56" t="str">
        <f aca="false">IF(L788=1,J788+ROW()/10^7,"")</f>
        <v/>
      </c>
      <c r="Q788" s="57" t="n">
        <f aca="false">IF(O788=1,M788,"")</f>
        <v>0.439571390706</v>
      </c>
      <c r="R788" s="56" t="str">
        <f aca="false">IF(K788=1,ROW(),"")</f>
        <v/>
      </c>
      <c r="S788" s="56" t="str">
        <f aca="false">IF(D788="","",TRIM(D788))</f>
        <v>DELIVERY ORDER CHARGES- INC</v>
      </c>
    </row>
    <row r="789" customFormat="false" ht="15" hidden="false" customHeight="false" outlineLevel="0" collapsed="false">
      <c r="A789" s="50" t="s">
        <v>973</v>
      </c>
      <c r="B789" s="55" t="n">
        <v>45905</v>
      </c>
      <c r="C789" s="50" t="n">
        <f aca="false">IF(S789="","",IFERROR(IF(INDEX('Ledger Codes'!$C$6:$C$205,MATCH(S789,'Ledger Codes'!$B$6:$B$205,0))="","",INDEX('Ledger Codes'!$C$6:$C$205,MATCH(S789,'Ledger Codes'!$B$6:$B$205,0))),""))</f>
        <v>10073</v>
      </c>
      <c r="D789" s="50" t="s">
        <v>200</v>
      </c>
      <c r="E789" s="50" t="s">
        <v>974</v>
      </c>
      <c r="F789" s="50" t="s">
        <v>975</v>
      </c>
      <c r="G789" s="52" t="n">
        <v>0</v>
      </c>
      <c r="H789" s="52" t="n">
        <v>325</v>
      </c>
      <c r="I789" s="52" t="n">
        <f aca="false">IF(AND(G789="",H789=""),"",N(G789)-N(H789))</f>
        <v>-325</v>
      </c>
      <c r="J789" s="52" t="n">
        <f aca="false">IF(I789="","",ABS(I789))</f>
        <v>325</v>
      </c>
      <c r="K789" s="56" t="n">
        <f aca="false">IF(S789="","",0)</f>
        <v>0</v>
      </c>
      <c r="L789" s="56" t="n">
        <f aca="false">IF(J789="","",IF(AND(J789&gt;'Revenue Testing'!$E$9,K789=0),1,0))</f>
        <v>0</v>
      </c>
      <c r="M789" s="57" t="n">
        <v>0.341358915864</v>
      </c>
      <c r="N789" s="56" t="str">
        <f aca="false">IF(OR(A789="",I789=""),"",IF(COUNTIFS($A$2:$A$4500,A789,$D$2:$D$4500,D789,$I$2:$I$4500,I789)&gt;1,"Possible duplicate",""))</f>
        <v/>
      </c>
      <c r="O789" s="56" t="n">
        <f aca="false">IF(J789="","",IF(AND(L789=0,K789=0),1,0))</f>
        <v>1</v>
      </c>
      <c r="P789" s="56" t="str">
        <f aca="false">IF(L789=1,J789+ROW()/10^7,"")</f>
        <v/>
      </c>
      <c r="Q789" s="57" t="n">
        <f aca="false">IF(O789=1,M789,"")</f>
        <v>0.341358915864</v>
      </c>
      <c r="R789" s="56" t="str">
        <f aca="false">IF(K789=1,ROW(),"")</f>
        <v/>
      </c>
      <c r="S789" s="56" t="str">
        <f aca="false">IF(D789="","",TRIM(D789))</f>
        <v>DELIVERY ORDER CHARGES- INC</v>
      </c>
    </row>
    <row r="790" customFormat="false" ht="15" hidden="false" customHeight="false" outlineLevel="0" collapsed="false">
      <c r="A790" s="50" t="s">
        <v>976</v>
      </c>
      <c r="B790" s="55" t="n">
        <v>45905</v>
      </c>
      <c r="C790" s="50" t="n">
        <f aca="false">IF(S790="","",IFERROR(IF(INDEX('Ledger Codes'!$C$6:$C$205,MATCH(S790,'Ledger Codes'!$B$6:$B$205,0))="","",INDEX('Ledger Codes'!$C$6:$C$205,MATCH(S790,'Ledger Codes'!$B$6:$B$205,0))),""))</f>
        <v>10073</v>
      </c>
      <c r="D790" s="50" t="s">
        <v>200</v>
      </c>
      <c r="E790" s="50" t="s">
        <v>977</v>
      </c>
      <c r="F790" s="50" t="s">
        <v>467</v>
      </c>
      <c r="G790" s="52" t="n">
        <v>0</v>
      </c>
      <c r="H790" s="52" t="n">
        <v>325</v>
      </c>
      <c r="I790" s="52" t="n">
        <f aca="false">IF(AND(G790="",H790=""),"",N(G790)-N(H790))</f>
        <v>-325</v>
      </c>
      <c r="J790" s="52" t="n">
        <f aca="false">IF(I790="","",ABS(I790))</f>
        <v>325</v>
      </c>
      <c r="K790" s="56" t="n">
        <f aca="false">IF(S790="","",0)</f>
        <v>0</v>
      </c>
      <c r="L790" s="56" t="n">
        <f aca="false">IF(J790="","",IF(AND(J790&gt;'Revenue Testing'!$E$9,K790=0),1,0))</f>
        <v>0</v>
      </c>
      <c r="M790" s="57" t="n">
        <v>0.847901922106</v>
      </c>
      <c r="N790" s="56" t="str">
        <f aca="false">IF(OR(A790="",I790=""),"",IF(COUNTIFS($A$2:$A$4500,A790,$D$2:$D$4500,D790,$I$2:$I$4500,I790)&gt;1,"Possible duplicate",""))</f>
        <v/>
      </c>
      <c r="O790" s="56" t="n">
        <f aca="false">IF(J790="","",IF(AND(L790=0,K790=0),1,0))</f>
        <v>1</v>
      </c>
      <c r="P790" s="56" t="str">
        <f aca="false">IF(L790=1,J790+ROW()/10^7,"")</f>
        <v/>
      </c>
      <c r="Q790" s="57" t="n">
        <f aca="false">IF(O790=1,M790,"")</f>
        <v>0.847901922106</v>
      </c>
      <c r="R790" s="56" t="str">
        <f aca="false">IF(K790=1,ROW(),"")</f>
        <v/>
      </c>
      <c r="S790" s="56" t="str">
        <f aca="false">IF(D790="","",TRIM(D790))</f>
        <v>DELIVERY ORDER CHARGES- INC</v>
      </c>
    </row>
    <row r="791" customFormat="false" ht="15" hidden="false" customHeight="false" outlineLevel="0" collapsed="false">
      <c r="A791" s="50" t="s">
        <v>978</v>
      </c>
      <c r="B791" s="55" t="n">
        <v>45905</v>
      </c>
      <c r="C791" s="50" t="n">
        <f aca="false">IF(S791="","",IFERROR(IF(INDEX('Ledger Codes'!$C$6:$C$205,MATCH(S791,'Ledger Codes'!$B$6:$B$205,0))="","",INDEX('Ledger Codes'!$C$6:$C$205,MATCH(S791,'Ledger Codes'!$B$6:$B$205,0))),""))</f>
        <v>10073</v>
      </c>
      <c r="D791" s="50" t="s">
        <v>200</v>
      </c>
      <c r="E791" s="50" t="s">
        <v>979</v>
      </c>
      <c r="F791" s="50" t="s">
        <v>980</v>
      </c>
      <c r="G791" s="52" t="n">
        <v>0</v>
      </c>
      <c r="H791" s="52" t="n">
        <v>325</v>
      </c>
      <c r="I791" s="52" t="n">
        <f aca="false">IF(AND(G791="",H791=""),"",N(G791)-N(H791))</f>
        <v>-325</v>
      </c>
      <c r="J791" s="52" t="n">
        <f aca="false">IF(I791="","",ABS(I791))</f>
        <v>325</v>
      </c>
      <c r="K791" s="56" t="n">
        <f aca="false">IF(S791="","",0)</f>
        <v>0</v>
      </c>
      <c r="L791" s="56" t="n">
        <f aca="false">IF(J791="","",IF(AND(J791&gt;'Revenue Testing'!$E$9,K791=0),1,0))</f>
        <v>0</v>
      </c>
      <c r="M791" s="57" t="n">
        <v>0.953684306374</v>
      </c>
      <c r="N791" s="56" t="str">
        <f aca="false">IF(OR(A791="",I791=""),"",IF(COUNTIFS($A$2:$A$4500,A791,$D$2:$D$4500,D791,$I$2:$I$4500,I791)&gt;1,"Possible duplicate",""))</f>
        <v/>
      </c>
      <c r="O791" s="56" t="n">
        <f aca="false">IF(J791="","",IF(AND(L791=0,K791=0),1,0))</f>
        <v>1</v>
      </c>
      <c r="P791" s="56" t="str">
        <f aca="false">IF(L791=1,J791+ROW()/10^7,"")</f>
        <v/>
      </c>
      <c r="Q791" s="57" t="n">
        <f aca="false">IF(O791=1,M791,"")</f>
        <v>0.953684306374</v>
      </c>
      <c r="R791" s="56" t="str">
        <f aca="false">IF(K791=1,ROW(),"")</f>
        <v/>
      </c>
      <c r="S791" s="56" t="str">
        <f aca="false">IF(D791="","",TRIM(D791))</f>
        <v>DELIVERY ORDER CHARGES- INC</v>
      </c>
    </row>
    <row r="792" customFormat="false" ht="15" hidden="false" customHeight="false" outlineLevel="0" collapsed="false">
      <c r="A792" s="50" t="s">
        <v>981</v>
      </c>
      <c r="B792" s="55" t="n">
        <v>45905</v>
      </c>
      <c r="C792" s="50" t="n">
        <f aca="false">IF(S792="","",IFERROR(IF(INDEX('Ledger Codes'!$C$6:$C$205,MATCH(S792,'Ledger Codes'!$B$6:$B$205,0))="","",INDEX('Ledger Codes'!$C$6:$C$205,MATCH(S792,'Ledger Codes'!$B$6:$B$205,0))),""))</f>
        <v>10073</v>
      </c>
      <c r="D792" s="50" t="s">
        <v>200</v>
      </c>
      <c r="E792" s="50" t="s">
        <v>982</v>
      </c>
      <c r="F792" s="50" t="s">
        <v>983</v>
      </c>
      <c r="G792" s="52" t="n">
        <v>0</v>
      </c>
      <c r="H792" s="52" t="n">
        <v>325</v>
      </c>
      <c r="I792" s="52" t="n">
        <f aca="false">IF(AND(G792="",H792=""),"",N(G792)-N(H792))</f>
        <v>-325</v>
      </c>
      <c r="J792" s="52" t="n">
        <f aca="false">IF(I792="","",ABS(I792))</f>
        <v>325</v>
      </c>
      <c r="K792" s="56" t="n">
        <f aca="false">IF(S792="","",0)</f>
        <v>0</v>
      </c>
      <c r="L792" s="56" t="n">
        <f aca="false">IF(J792="","",IF(AND(J792&gt;'Revenue Testing'!$E$9,K792=0),1,0))</f>
        <v>0</v>
      </c>
      <c r="M792" s="57" t="n">
        <v>0.489500819743</v>
      </c>
      <c r="N792" s="56" t="str">
        <f aca="false">IF(OR(A792="",I792=""),"",IF(COUNTIFS($A$2:$A$4500,A792,$D$2:$D$4500,D792,$I$2:$I$4500,I792)&gt;1,"Possible duplicate",""))</f>
        <v/>
      </c>
      <c r="O792" s="56" t="n">
        <f aca="false">IF(J792="","",IF(AND(L792=0,K792=0),1,0))</f>
        <v>1</v>
      </c>
      <c r="P792" s="56" t="str">
        <f aca="false">IF(L792=1,J792+ROW()/10^7,"")</f>
        <v/>
      </c>
      <c r="Q792" s="57" t="n">
        <f aca="false">IF(O792=1,M792,"")</f>
        <v>0.489500819743</v>
      </c>
      <c r="R792" s="56" t="str">
        <f aca="false">IF(K792=1,ROW(),"")</f>
        <v/>
      </c>
      <c r="S792" s="56" t="str">
        <f aca="false">IF(D792="","",TRIM(D792))</f>
        <v>DELIVERY ORDER CHARGES- INC</v>
      </c>
    </row>
    <row r="793" customFormat="false" ht="15" hidden="false" customHeight="false" outlineLevel="0" collapsed="false">
      <c r="A793" s="50" t="s">
        <v>984</v>
      </c>
      <c r="B793" s="55" t="n">
        <v>45905</v>
      </c>
      <c r="C793" s="50" t="n">
        <f aca="false">IF(S793="","",IFERROR(IF(INDEX('Ledger Codes'!$C$6:$C$205,MATCH(S793,'Ledger Codes'!$B$6:$B$205,0))="","",INDEX('Ledger Codes'!$C$6:$C$205,MATCH(S793,'Ledger Codes'!$B$6:$B$205,0))),""))</f>
        <v>10073</v>
      </c>
      <c r="D793" s="50" t="s">
        <v>200</v>
      </c>
      <c r="E793" s="50" t="s">
        <v>985</v>
      </c>
      <c r="F793" s="50" t="s">
        <v>986</v>
      </c>
      <c r="G793" s="52" t="n">
        <v>0</v>
      </c>
      <c r="H793" s="52" t="n">
        <v>325</v>
      </c>
      <c r="I793" s="52" t="n">
        <f aca="false">IF(AND(G793="",H793=""),"",N(G793)-N(H793))</f>
        <v>-325</v>
      </c>
      <c r="J793" s="52" t="n">
        <f aca="false">IF(I793="","",ABS(I793))</f>
        <v>325</v>
      </c>
      <c r="K793" s="56" t="n">
        <f aca="false">IF(S793="","",0)</f>
        <v>0</v>
      </c>
      <c r="L793" s="56" t="n">
        <f aca="false">IF(J793="","",IF(AND(J793&gt;'Revenue Testing'!$E$9,K793=0),1,0))</f>
        <v>0</v>
      </c>
      <c r="M793" s="57" t="n">
        <v>0.117935207574</v>
      </c>
      <c r="N793" s="56" t="str">
        <f aca="false">IF(OR(A793="",I793=""),"",IF(COUNTIFS($A$2:$A$4500,A793,$D$2:$D$4500,D793,$I$2:$I$4500,I793)&gt;1,"Possible duplicate",""))</f>
        <v/>
      </c>
      <c r="O793" s="56" t="n">
        <f aca="false">IF(J793="","",IF(AND(L793=0,K793=0),1,0))</f>
        <v>1</v>
      </c>
      <c r="P793" s="56" t="str">
        <f aca="false">IF(L793=1,J793+ROW()/10^7,"")</f>
        <v/>
      </c>
      <c r="Q793" s="57" t="n">
        <f aca="false">IF(O793=1,M793,"")</f>
        <v>0.117935207574</v>
      </c>
      <c r="R793" s="56" t="str">
        <f aca="false">IF(K793=1,ROW(),"")</f>
        <v/>
      </c>
      <c r="S793" s="56" t="str">
        <f aca="false">IF(D793="","",TRIM(D793))</f>
        <v>DELIVERY ORDER CHARGES- INC</v>
      </c>
    </row>
    <row r="794" customFormat="false" ht="15" hidden="false" customHeight="false" outlineLevel="0" collapsed="false">
      <c r="A794" s="50" t="s">
        <v>987</v>
      </c>
      <c r="B794" s="55" t="n">
        <v>45905</v>
      </c>
      <c r="C794" s="50" t="n">
        <f aca="false">IF(S794="","",IFERROR(IF(INDEX('Ledger Codes'!$C$6:$C$205,MATCH(S794,'Ledger Codes'!$B$6:$B$205,0))="","",INDEX('Ledger Codes'!$C$6:$C$205,MATCH(S794,'Ledger Codes'!$B$6:$B$205,0))),""))</f>
        <v>10073</v>
      </c>
      <c r="D794" s="50" t="s">
        <v>200</v>
      </c>
      <c r="E794" s="50" t="s">
        <v>988</v>
      </c>
      <c r="F794" s="50" t="s">
        <v>989</v>
      </c>
      <c r="G794" s="52" t="n">
        <v>0</v>
      </c>
      <c r="H794" s="52" t="n">
        <v>325</v>
      </c>
      <c r="I794" s="52" t="n">
        <f aca="false">IF(AND(G794="",H794=""),"",N(G794)-N(H794))</f>
        <v>-325</v>
      </c>
      <c r="J794" s="52" t="n">
        <f aca="false">IF(I794="","",ABS(I794))</f>
        <v>325</v>
      </c>
      <c r="K794" s="56" t="n">
        <f aca="false">IF(S794="","",0)</f>
        <v>0</v>
      </c>
      <c r="L794" s="56" t="n">
        <f aca="false">IF(J794="","",IF(AND(J794&gt;'Revenue Testing'!$E$9,K794=0),1,0))</f>
        <v>0</v>
      </c>
      <c r="M794" s="57" t="n">
        <v>0.656843135398</v>
      </c>
      <c r="N794" s="56" t="str">
        <f aca="false">IF(OR(A794="",I794=""),"",IF(COUNTIFS($A$2:$A$4500,A794,$D$2:$D$4500,D794,$I$2:$I$4500,I794)&gt;1,"Possible duplicate",""))</f>
        <v/>
      </c>
      <c r="O794" s="56" t="n">
        <f aca="false">IF(J794="","",IF(AND(L794=0,K794=0),1,0))</f>
        <v>1</v>
      </c>
      <c r="P794" s="56" t="str">
        <f aca="false">IF(L794=1,J794+ROW()/10^7,"")</f>
        <v/>
      </c>
      <c r="Q794" s="57" t="n">
        <f aca="false">IF(O794=1,M794,"")</f>
        <v>0.656843135398</v>
      </c>
      <c r="R794" s="56" t="str">
        <f aca="false">IF(K794=1,ROW(),"")</f>
        <v/>
      </c>
      <c r="S794" s="56" t="str">
        <f aca="false">IF(D794="","",TRIM(D794))</f>
        <v>DELIVERY ORDER CHARGES- INC</v>
      </c>
    </row>
    <row r="795" customFormat="false" ht="15" hidden="false" customHeight="false" outlineLevel="0" collapsed="false">
      <c r="A795" s="50" t="s">
        <v>990</v>
      </c>
      <c r="B795" s="55" t="n">
        <v>45905</v>
      </c>
      <c r="C795" s="50" t="n">
        <f aca="false">IF(S795="","",IFERROR(IF(INDEX('Ledger Codes'!$C$6:$C$205,MATCH(S795,'Ledger Codes'!$B$6:$B$205,0))="","",INDEX('Ledger Codes'!$C$6:$C$205,MATCH(S795,'Ledger Codes'!$B$6:$B$205,0))),""))</f>
        <v>10073</v>
      </c>
      <c r="D795" s="50" t="s">
        <v>200</v>
      </c>
      <c r="E795" s="50" t="s">
        <v>991</v>
      </c>
      <c r="F795" s="50" t="s">
        <v>992</v>
      </c>
      <c r="G795" s="52" t="n">
        <v>0</v>
      </c>
      <c r="H795" s="52" t="n">
        <v>325</v>
      </c>
      <c r="I795" s="52" t="n">
        <f aca="false">IF(AND(G795="",H795=""),"",N(G795)-N(H795))</f>
        <v>-325</v>
      </c>
      <c r="J795" s="52" t="n">
        <f aca="false">IF(I795="","",ABS(I795))</f>
        <v>325</v>
      </c>
      <c r="K795" s="56" t="n">
        <f aca="false">IF(S795="","",0)</f>
        <v>0</v>
      </c>
      <c r="L795" s="56" t="n">
        <f aca="false">IF(J795="","",IF(AND(J795&gt;'Revenue Testing'!$E$9,K795=0),1,0))</f>
        <v>0</v>
      </c>
      <c r="M795" s="57" t="n">
        <v>0.087337544173</v>
      </c>
      <c r="N795" s="56" t="str">
        <f aca="false">IF(OR(A795="",I795=""),"",IF(COUNTIFS($A$2:$A$4500,A795,$D$2:$D$4500,D795,$I$2:$I$4500,I795)&gt;1,"Possible duplicate",""))</f>
        <v/>
      </c>
      <c r="O795" s="56" t="n">
        <f aca="false">IF(J795="","",IF(AND(L795=0,K795=0),1,0))</f>
        <v>1</v>
      </c>
      <c r="P795" s="56" t="str">
        <f aca="false">IF(L795=1,J795+ROW()/10^7,"")</f>
        <v/>
      </c>
      <c r="Q795" s="57" t="n">
        <f aca="false">IF(O795=1,M795,"")</f>
        <v>0.087337544173</v>
      </c>
      <c r="R795" s="56" t="str">
        <f aca="false">IF(K795=1,ROW(),"")</f>
        <v/>
      </c>
      <c r="S795" s="56" t="str">
        <f aca="false">IF(D795="","",TRIM(D795))</f>
        <v>DELIVERY ORDER CHARGES- INC</v>
      </c>
    </row>
    <row r="796" customFormat="false" ht="15" hidden="false" customHeight="false" outlineLevel="0" collapsed="false">
      <c r="A796" s="50" t="s">
        <v>993</v>
      </c>
      <c r="B796" s="55" t="n">
        <v>45905</v>
      </c>
      <c r="C796" s="50" t="n">
        <f aca="false">IF(S796="","",IFERROR(IF(INDEX('Ledger Codes'!$C$6:$C$205,MATCH(S796,'Ledger Codes'!$B$6:$B$205,0))="","",INDEX('Ledger Codes'!$C$6:$C$205,MATCH(S796,'Ledger Codes'!$B$6:$B$205,0))),""))</f>
        <v>10073</v>
      </c>
      <c r="D796" s="50" t="s">
        <v>200</v>
      </c>
      <c r="E796" s="50" t="s">
        <v>994</v>
      </c>
      <c r="F796" s="50" t="s">
        <v>995</v>
      </c>
      <c r="G796" s="52" t="n">
        <v>0</v>
      </c>
      <c r="H796" s="52" t="n">
        <v>325</v>
      </c>
      <c r="I796" s="52" t="n">
        <f aca="false">IF(AND(G796="",H796=""),"",N(G796)-N(H796))</f>
        <v>-325</v>
      </c>
      <c r="J796" s="52" t="n">
        <f aca="false">IF(I796="","",ABS(I796))</f>
        <v>325</v>
      </c>
      <c r="K796" s="56" t="n">
        <f aca="false">IF(S796="","",0)</f>
        <v>0</v>
      </c>
      <c r="L796" s="56" t="n">
        <f aca="false">IF(J796="","",IF(AND(J796&gt;'Revenue Testing'!$E$9,K796=0),1,0))</f>
        <v>0</v>
      </c>
      <c r="M796" s="57" t="n">
        <v>0.358535377664</v>
      </c>
      <c r="N796" s="56" t="str">
        <f aca="false">IF(OR(A796="",I796=""),"",IF(COUNTIFS($A$2:$A$4500,A796,$D$2:$D$4500,D796,$I$2:$I$4500,I796)&gt;1,"Possible duplicate",""))</f>
        <v/>
      </c>
      <c r="O796" s="56" t="n">
        <f aca="false">IF(J796="","",IF(AND(L796=0,K796=0),1,0))</f>
        <v>1</v>
      </c>
      <c r="P796" s="56" t="str">
        <f aca="false">IF(L796=1,J796+ROW()/10^7,"")</f>
        <v/>
      </c>
      <c r="Q796" s="57" t="n">
        <f aca="false">IF(O796=1,M796,"")</f>
        <v>0.358535377664</v>
      </c>
      <c r="R796" s="56" t="str">
        <f aca="false">IF(K796=1,ROW(),"")</f>
        <v/>
      </c>
      <c r="S796" s="56" t="str">
        <f aca="false">IF(D796="","",TRIM(D796))</f>
        <v>DELIVERY ORDER CHARGES- INC</v>
      </c>
    </row>
    <row r="797" customFormat="false" ht="15" hidden="false" customHeight="false" outlineLevel="0" collapsed="false">
      <c r="A797" s="50" t="s">
        <v>996</v>
      </c>
      <c r="B797" s="55" t="n">
        <v>45905</v>
      </c>
      <c r="C797" s="50" t="n">
        <f aca="false">IF(S797="","",IFERROR(IF(INDEX('Ledger Codes'!$C$6:$C$205,MATCH(S797,'Ledger Codes'!$B$6:$B$205,0))="","",INDEX('Ledger Codes'!$C$6:$C$205,MATCH(S797,'Ledger Codes'!$B$6:$B$205,0))),""))</f>
        <v>10073</v>
      </c>
      <c r="D797" s="50" t="s">
        <v>200</v>
      </c>
      <c r="E797" s="50" t="s">
        <v>997</v>
      </c>
      <c r="F797" s="50" t="s">
        <v>998</v>
      </c>
      <c r="G797" s="52" t="n">
        <v>0</v>
      </c>
      <c r="H797" s="52" t="n">
        <v>325</v>
      </c>
      <c r="I797" s="52" t="n">
        <f aca="false">IF(AND(G797="",H797=""),"",N(G797)-N(H797))</f>
        <v>-325</v>
      </c>
      <c r="J797" s="52" t="n">
        <f aca="false">IF(I797="","",ABS(I797))</f>
        <v>325</v>
      </c>
      <c r="K797" s="56" t="n">
        <f aca="false">IF(S797="","",0)</f>
        <v>0</v>
      </c>
      <c r="L797" s="56" t="n">
        <f aca="false">IF(J797="","",IF(AND(J797&gt;'Revenue Testing'!$E$9,K797=0),1,0))</f>
        <v>0</v>
      </c>
      <c r="M797" s="57" t="n">
        <v>0.518360071079</v>
      </c>
      <c r="N797" s="56" t="str">
        <f aca="false">IF(OR(A797="",I797=""),"",IF(COUNTIFS($A$2:$A$4500,A797,$D$2:$D$4500,D797,$I$2:$I$4500,I797)&gt;1,"Possible duplicate",""))</f>
        <v/>
      </c>
      <c r="O797" s="56" t="n">
        <f aca="false">IF(J797="","",IF(AND(L797=0,K797=0),1,0))</f>
        <v>1</v>
      </c>
      <c r="P797" s="56" t="str">
        <f aca="false">IF(L797=1,J797+ROW()/10^7,"")</f>
        <v/>
      </c>
      <c r="Q797" s="57" t="n">
        <f aca="false">IF(O797=1,M797,"")</f>
        <v>0.518360071079</v>
      </c>
      <c r="R797" s="56" t="str">
        <f aca="false">IF(K797=1,ROW(),"")</f>
        <v/>
      </c>
      <c r="S797" s="56" t="str">
        <f aca="false">IF(D797="","",TRIM(D797))</f>
        <v>DELIVERY ORDER CHARGES- INC</v>
      </c>
    </row>
    <row r="798" customFormat="false" ht="15" hidden="false" customHeight="false" outlineLevel="0" collapsed="false">
      <c r="A798" s="50" t="s">
        <v>999</v>
      </c>
      <c r="B798" s="55" t="n">
        <v>45905</v>
      </c>
      <c r="C798" s="50" t="n">
        <f aca="false">IF(S798="","",IFERROR(IF(INDEX('Ledger Codes'!$C$6:$C$205,MATCH(S798,'Ledger Codes'!$B$6:$B$205,0))="","",INDEX('Ledger Codes'!$C$6:$C$205,MATCH(S798,'Ledger Codes'!$B$6:$B$205,0))),""))</f>
        <v>10073</v>
      </c>
      <c r="D798" s="50" t="s">
        <v>200</v>
      </c>
      <c r="E798" s="50" t="s">
        <v>1000</v>
      </c>
      <c r="F798" s="50" t="s">
        <v>447</v>
      </c>
      <c r="G798" s="52" t="n">
        <v>0</v>
      </c>
      <c r="H798" s="52" t="n">
        <v>325</v>
      </c>
      <c r="I798" s="52" t="n">
        <f aca="false">IF(AND(G798="",H798=""),"",N(G798)-N(H798))</f>
        <v>-325</v>
      </c>
      <c r="J798" s="52" t="n">
        <f aca="false">IF(I798="","",ABS(I798))</f>
        <v>325</v>
      </c>
      <c r="K798" s="56" t="n">
        <f aca="false">IF(S798="","",0)</f>
        <v>0</v>
      </c>
      <c r="L798" s="56" t="n">
        <f aca="false">IF(J798="","",IF(AND(J798&gt;'Revenue Testing'!$E$9,K798=0),1,0))</f>
        <v>0</v>
      </c>
      <c r="M798" s="57" t="n">
        <v>0.353923911364</v>
      </c>
      <c r="N798" s="56" t="str">
        <f aca="false">IF(OR(A798="",I798=""),"",IF(COUNTIFS($A$2:$A$4500,A798,$D$2:$D$4500,D798,$I$2:$I$4500,I798)&gt;1,"Possible duplicate",""))</f>
        <v/>
      </c>
      <c r="O798" s="56" t="n">
        <f aca="false">IF(J798="","",IF(AND(L798=0,K798=0),1,0))</f>
        <v>1</v>
      </c>
      <c r="P798" s="56" t="str">
        <f aca="false">IF(L798=1,J798+ROW()/10^7,"")</f>
        <v/>
      </c>
      <c r="Q798" s="57" t="n">
        <f aca="false">IF(O798=1,M798,"")</f>
        <v>0.353923911364</v>
      </c>
      <c r="R798" s="56" t="str">
        <f aca="false">IF(K798=1,ROW(),"")</f>
        <v/>
      </c>
      <c r="S798" s="56" t="str">
        <f aca="false">IF(D798="","",TRIM(D798))</f>
        <v>DELIVERY ORDER CHARGES- INC</v>
      </c>
    </row>
    <row r="799" customFormat="false" ht="15" hidden="false" customHeight="false" outlineLevel="0" collapsed="false">
      <c r="A799" s="50" t="s">
        <v>1001</v>
      </c>
      <c r="B799" s="55" t="n">
        <v>45905</v>
      </c>
      <c r="C799" s="50" t="n">
        <f aca="false">IF(S799="","",IFERROR(IF(INDEX('Ledger Codes'!$C$6:$C$205,MATCH(S799,'Ledger Codes'!$B$6:$B$205,0))="","",INDEX('Ledger Codes'!$C$6:$C$205,MATCH(S799,'Ledger Codes'!$B$6:$B$205,0))),""))</f>
        <v>10073</v>
      </c>
      <c r="D799" s="50" t="s">
        <v>200</v>
      </c>
      <c r="E799" s="50" t="s">
        <v>1002</v>
      </c>
      <c r="F799" s="50" t="s">
        <v>1003</v>
      </c>
      <c r="G799" s="52" t="n">
        <v>0</v>
      </c>
      <c r="H799" s="52" t="n">
        <v>325</v>
      </c>
      <c r="I799" s="52" t="n">
        <f aca="false">IF(AND(G799="",H799=""),"",N(G799)-N(H799))</f>
        <v>-325</v>
      </c>
      <c r="J799" s="52" t="n">
        <f aca="false">IF(I799="","",ABS(I799))</f>
        <v>325</v>
      </c>
      <c r="K799" s="56" t="n">
        <f aca="false">IF(S799="","",0)</f>
        <v>0</v>
      </c>
      <c r="L799" s="56" t="n">
        <f aca="false">IF(J799="","",IF(AND(J799&gt;'Revenue Testing'!$E$9,K799=0),1,0))</f>
        <v>0</v>
      </c>
      <c r="M799" s="57" t="n">
        <v>0.233501022207</v>
      </c>
      <c r="N799" s="56" t="str">
        <f aca="false">IF(OR(A799="",I799=""),"",IF(COUNTIFS($A$2:$A$4500,A799,$D$2:$D$4500,D799,$I$2:$I$4500,I799)&gt;1,"Possible duplicate",""))</f>
        <v/>
      </c>
      <c r="O799" s="56" t="n">
        <f aca="false">IF(J799="","",IF(AND(L799=0,K799=0),1,0))</f>
        <v>1</v>
      </c>
      <c r="P799" s="56" t="str">
        <f aca="false">IF(L799=1,J799+ROW()/10^7,"")</f>
        <v/>
      </c>
      <c r="Q799" s="57" t="n">
        <f aca="false">IF(O799=1,M799,"")</f>
        <v>0.233501022207</v>
      </c>
      <c r="R799" s="56" t="str">
        <f aca="false">IF(K799=1,ROW(),"")</f>
        <v/>
      </c>
      <c r="S799" s="56" t="str">
        <f aca="false">IF(D799="","",TRIM(D799))</f>
        <v>DELIVERY ORDER CHARGES- INC</v>
      </c>
    </row>
    <row r="800" customFormat="false" ht="15" hidden="false" customHeight="false" outlineLevel="0" collapsed="false">
      <c r="A800" s="50" t="s">
        <v>1004</v>
      </c>
      <c r="B800" s="55" t="n">
        <v>45905</v>
      </c>
      <c r="C800" s="50" t="n">
        <f aca="false">IF(S800="","",IFERROR(IF(INDEX('Ledger Codes'!$C$6:$C$205,MATCH(S800,'Ledger Codes'!$B$6:$B$205,0))="","",INDEX('Ledger Codes'!$C$6:$C$205,MATCH(S800,'Ledger Codes'!$B$6:$B$205,0))),""))</f>
        <v>10073</v>
      </c>
      <c r="D800" s="50" t="s">
        <v>200</v>
      </c>
      <c r="E800" s="50" t="s">
        <v>1005</v>
      </c>
      <c r="F800" s="50" t="s">
        <v>1006</v>
      </c>
      <c r="G800" s="52" t="n">
        <v>0</v>
      </c>
      <c r="H800" s="52" t="n">
        <v>325</v>
      </c>
      <c r="I800" s="52" t="n">
        <f aca="false">IF(AND(G800="",H800=""),"",N(G800)-N(H800))</f>
        <v>-325</v>
      </c>
      <c r="J800" s="52" t="n">
        <f aca="false">IF(I800="","",ABS(I800))</f>
        <v>325</v>
      </c>
      <c r="K800" s="56" t="n">
        <f aca="false">IF(S800="","",0)</f>
        <v>0</v>
      </c>
      <c r="L800" s="56" t="n">
        <f aca="false">IF(J800="","",IF(AND(J800&gt;'Revenue Testing'!$E$9,K800=0),1,0))</f>
        <v>0</v>
      </c>
      <c r="M800" s="57" t="n">
        <v>0.834278551237</v>
      </c>
      <c r="N800" s="56" t="str">
        <f aca="false">IF(OR(A800="",I800=""),"",IF(COUNTIFS($A$2:$A$4500,A800,$D$2:$D$4500,D800,$I$2:$I$4500,I800)&gt;1,"Possible duplicate",""))</f>
        <v/>
      </c>
      <c r="O800" s="56" t="n">
        <f aca="false">IF(J800="","",IF(AND(L800=0,K800=0),1,0))</f>
        <v>1</v>
      </c>
      <c r="P800" s="56" t="str">
        <f aca="false">IF(L800=1,J800+ROW()/10^7,"")</f>
        <v/>
      </c>
      <c r="Q800" s="57" t="n">
        <f aca="false">IF(O800=1,M800,"")</f>
        <v>0.834278551237</v>
      </c>
      <c r="R800" s="56" t="str">
        <f aca="false">IF(K800=1,ROW(),"")</f>
        <v/>
      </c>
      <c r="S800" s="56" t="str">
        <f aca="false">IF(D800="","",TRIM(D800))</f>
        <v>DELIVERY ORDER CHARGES- INC</v>
      </c>
    </row>
    <row r="801" customFormat="false" ht="15" hidden="false" customHeight="false" outlineLevel="0" collapsed="false">
      <c r="A801" s="50" t="s">
        <v>1007</v>
      </c>
      <c r="B801" s="55" t="n">
        <v>45905</v>
      </c>
      <c r="C801" s="50" t="n">
        <f aca="false">IF(S801="","",IFERROR(IF(INDEX('Ledger Codes'!$C$6:$C$205,MATCH(S801,'Ledger Codes'!$B$6:$B$205,0))="","",INDEX('Ledger Codes'!$C$6:$C$205,MATCH(S801,'Ledger Codes'!$B$6:$B$205,0))),""))</f>
        <v>10073</v>
      </c>
      <c r="D801" s="50" t="s">
        <v>200</v>
      </c>
      <c r="E801" s="50" t="s">
        <v>1008</v>
      </c>
      <c r="F801" s="50" t="s">
        <v>1009</v>
      </c>
      <c r="G801" s="52" t="n">
        <v>0</v>
      </c>
      <c r="H801" s="52" t="n">
        <v>325</v>
      </c>
      <c r="I801" s="52" t="n">
        <f aca="false">IF(AND(G801="",H801=""),"",N(G801)-N(H801))</f>
        <v>-325</v>
      </c>
      <c r="J801" s="52" t="n">
        <f aca="false">IF(I801="","",ABS(I801))</f>
        <v>325</v>
      </c>
      <c r="K801" s="56" t="n">
        <f aca="false">IF(S801="","",0)</f>
        <v>0</v>
      </c>
      <c r="L801" s="56" t="n">
        <f aca="false">IF(J801="","",IF(AND(J801&gt;'Revenue Testing'!$E$9,K801=0),1,0))</f>
        <v>0</v>
      </c>
      <c r="M801" s="57" t="n">
        <v>0.139509275844</v>
      </c>
      <c r="N801" s="56" t="str">
        <f aca="false">IF(OR(A801="",I801=""),"",IF(COUNTIFS($A$2:$A$4500,A801,$D$2:$D$4500,D801,$I$2:$I$4500,I801)&gt;1,"Possible duplicate",""))</f>
        <v/>
      </c>
      <c r="O801" s="56" t="n">
        <f aca="false">IF(J801="","",IF(AND(L801=0,K801=0),1,0))</f>
        <v>1</v>
      </c>
      <c r="P801" s="56" t="str">
        <f aca="false">IF(L801=1,J801+ROW()/10^7,"")</f>
        <v/>
      </c>
      <c r="Q801" s="57" t="n">
        <f aca="false">IF(O801=1,M801,"")</f>
        <v>0.139509275844</v>
      </c>
      <c r="R801" s="56" t="str">
        <f aca="false">IF(K801=1,ROW(),"")</f>
        <v/>
      </c>
      <c r="S801" s="56" t="str">
        <f aca="false">IF(D801="","",TRIM(D801))</f>
        <v>DELIVERY ORDER CHARGES- INC</v>
      </c>
    </row>
    <row r="802" customFormat="false" ht="15" hidden="false" customHeight="false" outlineLevel="0" collapsed="false">
      <c r="A802" s="50" t="s">
        <v>1010</v>
      </c>
      <c r="B802" s="55" t="n">
        <v>45905</v>
      </c>
      <c r="C802" s="50" t="n">
        <f aca="false">IF(S802="","",IFERROR(IF(INDEX('Ledger Codes'!$C$6:$C$205,MATCH(S802,'Ledger Codes'!$B$6:$B$205,0))="","",INDEX('Ledger Codes'!$C$6:$C$205,MATCH(S802,'Ledger Codes'!$B$6:$B$205,0))),""))</f>
        <v>10073</v>
      </c>
      <c r="D802" s="50" t="s">
        <v>200</v>
      </c>
      <c r="E802" s="50" t="s">
        <v>1011</v>
      </c>
      <c r="F802" s="50" t="s">
        <v>1012</v>
      </c>
      <c r="G802" s="52" t="n">
        <v>0</v>
      </c>
      <c r="H802" s="52" t="n">
        <v>325</v>
      </c>
      <c r="I802" s="52" t="n">
        <f aca="false">IF(AND(G802="",H802=""),"",N(G802)-N(H802))</f>
        <v>-325</v>
      </c>
      <c r="J802" s="52" t="n">
        <f aca="false">IF(I802="","",ABS(I802))</f>
        <v>325</v>
      </c>
      <c r="K802" s="56" t="n">
        <f aca="false">IF(S802="","",0)</f>
        <v>0</v>
      </c>
      <c r="L802" s="56" t="n">
        <f aca="false">IF(J802="","",IF(AND(J802&gt;'Revenue Testing'!$E$9,K802=0),1,0))</f>
        <v>0</v>
      </c>
      <c r="M802" s="57" t="n">
        <v>0.160976094848</v>
      </c>
      <c r="N802" s="56" t="str">
        <f aca="false">IF(OR(A802="",I802=""),"",IF(COUNTIFS($A$2:$A$4500,A802,$D$2:$D$4500,D802,$I$2:$I$4500,I802)&gt;1,"Possible duplicate",""))</f>
        <v/>
      </c>
      <c r="O802" s="56" t="n">
        <f aca="false">IF(J802="","",IF(AND(L802=0,K802=0),1,0))</f>
        <v>1</v>
      </c>
      <c r="P802" s="56" t="str">
        <f aca="false">IF(L802=1,J802+ROW()/10^7,"")</f>
        <v/>
      </c>
      <c r="Q802" s="57" t="n">
        <f aca="false">IF(O802=1,M802,"")</f>
        <v>0.160976094848</v>
      </c>
      <c r="R802" s="56" t="str">
        <f aca="false">IF(K802=1,ROW(),"")</f>
        <v/>
      </c>
      <c r="S802" s="56" t="str">
        <f aca="false">IF(D802="","",TRIM(D802))</f>
        <v>DELIVERY ORDER CHARGES- INC</v>
      </c>
    </row>
    <row r="803" customFormat="false" ht="15" hidden="false" customHeight="false" outlineLevel="0" collapsed="false">
      <c r="A803" s="50" t="s">
        <v>1013</v>
      </c>
      <c r="B803" s="55" t="n">
        <v>45905</v>
      </c>
      <c r="C803" s="50" t="n">
        <f aca="false">IF(S803="","",IFERROR(IF(INDEX('Ledger Codes'!$C$6:$C$205,MATCH(S803,'Ledger Codes'!$B$6:$B$205,0))="","",INDEX('Ledger Codes'!$C$6:$C$205,MATCH(S803,'Ledger Codes'!$B$6:$B$205,0))),""))</f>
        <v>10073</v>
      </c>
      <c r="D803" s="50" t="s">
        <v>200</v>
      </c>
      <c r="E803" s="50" t="s">
        <v>1014</v>
      </c>
      <c r="F803" s="50" t="s">
        <v>1015</v>
      </c>
      <c r="G803" s="52" t="n">
        <v>0</v>
      </c>
      <c r="H803" s="52" t="n">
        <v>325</v>
      </c>
      <c r="I803" s="52" t="n">
        <f aca="false">IF(AND(G803="",H803=""),"",N(G803)-N(H803))</f>
        <v>-325</v>
      </c>
      <c r="J803" s="52" t="n">
        <f aca="false">IF(I803="","",ABS(I803))</f>
        <v>325</v>
      </c>
      <c r="K803" s="56" t="n">
        <f aca="false">IF(S803="","",0)</f>
        <v>0</v>
      </c>
      <c r="L803" s="56" t="n">
        <f aca="false">IF(J803="","",IF(AND(J803&gt;'Revenue Testing'!$E$9,K803=0),1,0))</f>
        <v>0</v>
      </c>
      <c r="M803" s="57" t="n">
        <v>0.98955975118</v>
      </c>
      <c r="N803" s="56" t="str">
        <f aca="false">IF(OR(A803="",I803=""),"",IF(COUNTIFS($A$2:$A$4500,A803,$D$2:$D$4500,D803,$I$2:$I$4500,I803)&gt;1,"Possible duplicate",""))</f>
        <v/>
      </c>
      <c r="O803" s="56" t="n">
        <f aca="false">IF(J803="","",IF(AND(L803=0,K803=0),1,0))</f>
        <v>1</v>
      </c>
      <c r="P803" s="56" t="str">
        <f aca="false">IF(L803=1,J803+ROW()/10^7,"")</f>
        <v/>
      </c>
      <c r="Q803" s="57" t="n">
        <f aca="false">IF(O803=1,M803,"")</f>
        <v>0.98955975118</v>
      </c>
      <c r="R803" s="56" t="str">
        <f aca="false">IF(K803=1,ROW(),"")</f>
        <v/>
      </c>
      <c r="S803" s="56" t="str">
        <f aca="false">IF(D803="","",TRIM(D803))</f>
        <v>DELIVERY ORDER CHARGES- INC</v>
      </c>
    </row>
    <row r="804" customFormat="false" ht="15" hidden="false" customHeight="false" outlineLevel="0" collapsed="false">
      <c r="A804" s="50" t="s">
        <v>1016</v>
      </c>
      <c r="B804" s="55" t="n">
        <v>45905</v>
      </c>
      <c r="C804" s="50" t="n">
        <f aca="false">IF(S804="","",IFERROR(IF(INDEX('Ledger Codes'!$C$6:$C$205,MATCH(S804,'Ledger Codes'!$B$6:$B$205,0))="","",INDEX('Ledger Codes'!$C$6:$C$205,MATCH(S804,'Ledger Codes'!$B$6:$B$205,0))),""))</f>
        <v>10073</v>
      </c>
      <c r="D804" s="50" t="s">
        <v>200</v>
      </c>
      <c r="E804" s="50" t="s">
        <v>1017</v>
      </c>
      <c r="F804" s="50" t="s">
        <v>1018</v>
      </c>
      <c r="G804" s="52" t="n">
        <v>0</v>
      </c>
      <c r="H804" s="52" t="n">
        <v>325</v>
      </c>
      <c r="I804" s="52" t="n">
        <f aca="false">IF(AND(G804="",H804=""),"",N(G804)-N(H804))</f>
        <v>-325</v>
      </c>
      <c r="J804" s="52" t="n">
        <f aca="false">IF(I804="","",ABS(I804))</f>
        <v>325</v>
      </c>
      <c r="K804" s="56" t="n">
        <f aca="false">IF(S804="","",0)</f>
        <v>0</v>
      </c>
      <c r="L804" s="56" t="n">
        <f aca="false">IF(J804="","",IF(AND(J804&gt;'Revenue Testing'!$E$9,K804=0),1,0))</f>
        <v>0</v>
      </c>
      <c r="M804" s="57" t="n">
        <v>0.962939724347</v>
      </c>
      <c r="N804" s="56" t="str">
        <f aca="false">IF(OR(A804="",I804=""),"",IF(COUNTIFS($A$2:$A$4500,A804,$D$2:$D$4500,D804,$I$2:$I$4500,I804)&gt;1,"Possible duplicate",""))</f>
        <v/>
      </c>
      <c r="O804" s="56" t="n">
        <f aca="false">IF(J804="","",IF(AND(L804=0,K804=0),1,0))</f>
        <v>1</v>
      </c>
      <c r="P804" s="56" t="str">
        <f aca="false">IF(L804=1,J804+ROW()/10^7,"")</f>
        <v/>
      </c>
      <c r="Q804" s="57" t="n">
        <f aca="false">IF(O804=1,M804,"")</f>
        <v>0.962939724347</v>
      </c>
      <c r="R804" s="56" t="str">
        <f aca="false">IF(K804=1,ROW(),"")</f>
        <v/>
      </c>
      <c r="S804" s="56" t="str">
        <f aca="false">IF(D804="","",TRIM(D804))</f>
        <v>DELIVERY ORDER CHARGES- INC</v>
      </c>
    </row>
    <row r="805" customFormat="false" ht="15" hidden="false" customHeight="false" outlineLevel="0" collapsed="false">
      <c r="A805" s="50" t="s">
        <v>1019</v>
      </c>
      <c r="B805" s="55" t="n">
        <v>45905</v>
      </c>
      <c r="C805" s="50" t="n">
        <f aca="false">IF(S805="","",IFERROR(IF(INDEX('Ledger Codes'!$C$6:$C$205,MATCH(S805,'Ledger Codes'!$B$6:$B$205,0))="","",INDEX('Ledger Codes'!$C$6:$C$205,MATCH(S805,'Ledger Codes'!$B$6:$B$205,0))),""))</f>
        <v>10073</v>
      </c>
      <c r="D805" s="50" t="s">
        <v>200</v>
      </c>
      <c r="E805" s="50" t="s">
        <v>1020</v>
      </c>
      <c r="F805" s="50" t="s">
        <v>479</v>
      </c>
      <c r="G805" s="52" t="n">
        <v>0</v>
      </c>
      <c r="H805" s="52" t="n">
        <v>325</v>
      </c>
      <c r="I805" s="52" t="n">
        <f aca="false">IF(AND(G805="",H805=""),"",N(G805)-N(H805))</f>
        <v>-325</v>
      </c>
      <c r="J805" s="52" t="n">
        <f aca="false">IF(I805="","",ABS(I805))</f>
        <v>325</v>
      </c>
      <c r="K805" s="56" t="n">
        <f aca="false">IF(S805="","",0)</f>
        <v>0</v>
      </c>
      <c r="L805" s="56" t="n">
        <f aca="false">IF(J805="","",IF(AND(J805&gt;'Revenue Testing'!$E$9,K805=0),1,0))</f>
        <v>0</v>
      </c>
      <c r="M805" s="57" t="n">
        <v>0.138276385092</v>
      </c>
      <c r="N805" s="56" t="str">
        <f aca="false">IF(OR(A805="",I805=""),"",IF(COUNTIFS($A$2:$A$4500,A805,$D$2:$D$4500,D805,$I$2:$I$4500,I805)&gt;1,"Possible duplicate",""))</f>
        <v/>
      </c>
      <c r="O805" s="56" t="n">
        <f aca="false">IF(J805="","",IF(AND(L805=0,K805=0),1,0))</f>
        <v>1</v>
      </c>
      <c r="P805" s="56" t="str">
        <f aca="false">IF(L805=1,J805+ROW()/10^7,"")</f>
        <v/>
      </c>
      <c r="Q805" s="57" t="n">
        <f aca="false">IF(O805=1,M805,"")</f>
        <v>0.138276385092</v>
      </c>
      <c r="R805" s="56" t="str">
        <f aca="false">IF(K805=1,ROW(),"")</f>
        <v/>
      </c>
      <c r="S805" s="56" t="str">
        <f aca="false">IF(D805="","",TRIM(D805))</f>
        <v>DELIVERY ORDER CHARGES- INC</v>
      </c>
    </row>
    <row r="806" customFormat="false" ht="15" hidden="false" customHeight="false" outlineLevel="0" collapsed="false">
      <c r="A806" s="50" t="s">
        <v>1021</v>
      </c>
      <c r="B806" s="55" t="n">
        <v>45905</v>
      </c>
      <c r="C806" s="50" t="n">
        <f aca="false">IF(S806="","",IFERROR(IF(INDEX('Ledger Codes'!$C$6:$C$205,MATCH(S806,'Ledger Codes'!$B$6:$B$205,0))="","",INDEX('Ledger Codes'!$C$6:$C$205,MATCH(S806,'Ledger Codes'!$B$6:$B$205,0))),""))</f>
        <v>10073</v>
      </c>
      <c r="D806" s="50" t="s">
        <v>200</v>
      </c>
      <c r="E806" s="50" t="s">
        <v>1022</v>
      </c>
      <c r="F806" s="50" t="s">
        <v>1023</v>
      </c>
      <c r="G806" s="52" t="n">
        <v>0</v>
      </c>
      <c r="H806" s="52" t="n">
        <v>325</v>
      </c>
      <c r="I806" s="52" t="n">
        <f aca="false">IF(AND(G806="",H806=""),"",N(G806)-N(H806))</f>
        <v>-325</v>
      </c>
      <c r="J806" s="52" t="n">
        <f aca="false">IF(I806="","",ABS(I806))</f>
        <v>325</v>
      </c>
      <c r="K806" s="56" t="n">
        <f aca="false">IF(S806="","",0)</f>
        <v>0</v>
      </c>
      <c r="L806" s="56" t="n">
        <f aca="false">IF(J806="","",IF(AND(J806&gt;'Revenue Testing'!$E$9,K806=0),1,0))</f>
        <v>0</v>
      </c>
      <c r="M806" s="57" t="n">
        <v>0.928769009861</v>
      </c>
      <c r="N806" s="56" t="str">
        <f aca="false">IF(OR(A806="",I806=""),"",IF(COUNTIFS($A$2:$A$4500,A806,$D$2:$D$4500,D806,$I$2:$I$4500,I806)&gt;1,"Possible duplicate",""))</f>
        <v/>
      </c>
      <c r="O806" s="56" t="n">
        <f aca="false">IF(J806="","",IF(AND(L806=0,K806=0),1,0))</f>
        <v>1</v>
      </c>
      <c r="P806" s="56" t="str">
        <f aca="false">IF(L806=1,J806+ROW()/10^7,"")</f>
        <v/>
      </c>
      <c r="Q806" s="57" t="n">
        <f aca="false">IF(O806=1,M806,"")</f>
        <v>0.928769009861</v>
      </c>
      <c r="R806" s="56" t="str">
        <f aca="false">IF(K806=1,ROW(),"")</f>
        <v/>
      </c>
      <c r="S806" s="56" t="str">
        <f aca="false">IF(D806="","",TRIM(D806))</f>
        <v>DELIVERY ORDER CHARGES- INC</v>
      </c>
    </row>
    <row r="807" customFormat="false" ht="15" hidden="false" customHeight="false" outlineLevel="0" collapsed="false">
      <c r="A807" s="50" t="s">
        <v>1024</v>
      </c>
      <c r="B807" s="55" t="n">
        <v>45906</v>
      </c>
      <c r="C807" s="50" t="n">
        <f aca="false">IF(S807="","",IFERROR(IF(INDEX('Ledger Codes'!$C$6:$C$205,MATCH(S807,'Ledger Codes'!$B$6:$B$205,0))="","",INDEX('Ledger Codes'!$C$6:$C$205,MATCH(S807,'Ledger Codes'!$B$6:$B$205,0))),""))</f>
        <v>10073</v>
      </c>
      <c r="D807" s="50" t="s">
        <v>200</v>
      </c>
      <c r="E807" s="50" t="s">
        <v>1025</v>
      </c>
      <c r="F807" s="50" t="s">
        <v>1026</v>
      </c>
      <c r="G807" s="52" t="n">
        <v>0</v>
      </c>
      <c r="H807" s="52" t="n">
        <v>325</v>
      </c>
      <c r="I807" s="52" t="n">
        <f aca="false">IF(AND(G807="",H807=""),"",N(G807)-N(H807))</f>
        <v>-325</v>
      </c>
      <c r="J807" s="52" t="n">
        <f aca="false">IF(I807="","",ABS(I807))</f>
        <v>325</v>
      </c>
      <c r="K807" s="56" t="n">
        <f aca="false">IF(S807="","",0)</f>
        <v>0</v>
      </c>
      <c r="L807" s="56" t="n">
        <f aca="false">IF(J807="","",IF(AND(J807&gt;'Revenue Testing'!$E$9,K807=0),1,0))</f>
        <v>0</v>
      </c>
      <c r="M807" s="57" t="n">
        <v>0.035593339</v>
      </c>
      <c r="N807" s="56" t="str">
        <f aca="false">IF(OR(A807="",I807=""),"",IF(COUNTIFS($A$2:$A$4500,A807,$D$2:$D$4500,D807,$I$2:$I$4500,I807)&gt;1,"Possible duplicate",""))</f>
        <v/>
      </c>
      <c r="O807" s="56" t="n">
        <f aca="false">IF(J807="","",IF(AND(L807=0,K807=0),1,0))</f>
        <v>1</v>
      </c>
      <c r="P807" s="56" t="str">
        <f aca="false">IF(L807=1,J807+ROW()/10^7,"")</f>
        <v/>
      </c>
      <c r="Q807" s="57" t="n">
        <f aca="false">IF(O807=1,M807,"")</f>
        <v>0.035593339</v>
      </c>
      <c r="R807" s="56" t="str">
        <f aca="false">IF(K807=1,ROW(),"")</f>
        <v/>
      </c>
      <c r="S807" s="56" t="str">
        <f aca="false">IF(D807="","",TRIM(D807))</f>
        <v>DELIVERY ORDER CHARGES- INC</v>
      </c>
    </row>
    <row r="808" customFormat="false" ht="15" hidden="false" customHeight="false" outlineLevel="0" collapsed="false">
      <c r="A808" s="50" t="s">
        <v>1027</v>
      </c>
      <c r="B808" s="55" t="n">
        <v>45906</v>
      </c>
      <c r="C808" s="50" t="n">
        <f aca="false">IF(S808="","",IFERROR(IF(INDEX('Ledger Codes'!$C$6:$C$205,MATCH(S808,'Ledger Codes'!$B$6:$B$205,0))="","",INDEX('Ledger Codes'!$C$6:$C$205,MATCH(S808,'Ledger Codes'!$B$6:$B$205,0))),""))</f>
        <v>10073</v>
      </c>
      <c r="D808" s="50" t="s">
        <v>200</v>
      </c>
      <c r="E808" s="50" t="s">
        <v>1028</v>
      </c>
      <c r="F808" s="50" t="s">
        <v>1029</v>
      </c>
      <c r="G808" s="52" t="n">
        <v>0</v>
      </c>
      <c r="H808" s="52" t="n">
        <v>325</v>
      </c>
      <c r="I808" s="52" t="n">
        <f aca="false">IF(AND(G808="",H808=""),"",N(G808)-N(H808))</f>
        <v>-325</v>
      </c>
      <c r="J808" s="52" t="n">
        <f aca="false">IF(I808="","",ABS(I808))</f>
        <v>325</v>
      </c>
      <c r="K808" s="56" t="n">
        <f aca="false">IF(S808="","",0)</f>
        <v>0</v>
      </c>
      <c r="L808" s="56" t="n">
        <f aca="false">IF(J808="","",IF(AND(J808&gt;'Revenue Testing'!$E$9,K808=0),1,0))</f>
        <v>0</v>
      </c>
      <c r="M808" s="57" t="n">
        <v>0.315109932769</v>
      </c>
      <c r="N808" s="56" t="str">
        <f aca="false">IF(OR(A808="",I808=""),"",IF(COUNTIFS($A$2:$A$4500,A808,$D$2:$D$4500,D808,$I$2:$I$4500,I808)&gt;1,"Possible duplicate",""))</f>
        <v/>
      </c>
      <c r="O808" s="56" t="n">
        <f aca="false">IF(J808="","",IF(AND(L808=0,K808=0),1,0))</f>
        <v>1</v>
      </c>
      <c r="P808" s="56" t="str">
        <f aca="false">IF(L808=1,J808+ROW()/10^7,"")</f>
        <v/>
      </c>
      <c r="Q808" s="57" t="n">
        <f aca="false">IF(O808=1,M808,"")</f>
        <v>0.315109932769</v>
      </c>
      <c r="R808" s="56" t="str">
        <f aca="false">IF(K808=1,ROW(),"")</f>
        <v/>
      </c>
      <c r="S808" s="56" t="str">
        <f aca="false">IF(D808="","",TRIM(D808))</f>
        <v>DELIVERY ORDER CHARGES- INC</v>
      </c>
    </row>
    <row r="809" customFormat="false" ht="15" hidden="false" customHeight="false" outlineLevel="0" collapsed="false">
      <c r="A809" s="50" t="s">
        <v>1030</v>
      </c>
      <c r="B809" s="55" t="n">
        <v>45906</v>
      </c>
      <c r="C809" s="50" t="n">
        <f aca="false">IF(S809="","",IFERROR(IF(INDEX('Ledger Codes'!$C$6:$C$205,MATCH(S809,'Ledger Codes'!$B$6:$B$205,0))="","",INDEX('Ledger Codes'!$C$6:$C$205,MATCH(S809,'Ledger Codes'!$B$6:$B$205,0))),""))</f>
        <v>10073</v>
      </c>
      <c r="D809" s="50" t="s">
        <v>200</v>
      </c>
      <c r="E809" s="50" t="s">
        <v>1031</v>
      </c>
      <c r="F809" s="50" t="s">
        <v>1032</v>
      </c>
      <c r="G809" s="52" t="n">
        <v>0</v>
      </c>
      <c r="H809" s="52" t="n">
        <v>325</v>
      </c>
      <c r="I809" s="52" t="n">
        <f aca="false">IF(AND(G809="",H809=""),"",N(G809)-N(H809))</f>
        <v>-325</v>
      </c>
      <c r="J809" s="52" t="n">
        <f aca="false">IF(I809="","",ABS(I809))</f>
        <v>325</v>
      </c>
      <c r="K809" s="56" t="n">
        <f aca="false">IF(S809="","",0)</f>
        <v>0</v>
      </c>
      <c r="L809" s="56" t="n">
        <f aca="false">IF(J809="","",IF(AND(J809&gt;'Revenue Testing'!$E$9,K809=0),1,0))</f>
        <v>0</v>
      </c>
      <c r="M809" s="57" t="n">
        <v>0.122240733143</v>
      </c>
      <c r="N809" s="56" t="str">
        <f aca="false">IF(OR(A809="",I809=""),"",IF(COUNTIFS($A$2:$A$4500,A809,$D$2:$D$4500,D809,$I$2:$I$4500,I809)&gt;1,"Possible duplicate",""))</f>
        <v/>
      </c>
      <c r="O809" s="56" t="n">
        <f aca="false">IF(J809="","",IF(AND(L809=0,K809=0),1,0))</f>
        <v>1</v>
      </c>
      <c r="P809" s="56" t="str">
        <f aca="false">IF(L809=1,J809+ROW()/10^7,"")</f>
        <v/>
      </c>
      <c r="Q809" s="57" t="n">
        <f aca="false">IF(O809=1,M809,"")</f>
        <v>0.122240733143</v>
      </c>
      <c r="R809" s="56" t="str">
        <f aca="false">IF(K809=1,ROW(),"")</f>
        <v/>
      </c>
      <c r="S809" s="56" t="str">
        <f aca="false">IF(D809="","",TRIM(D809))</f>
        <v>DELIVERY ORDER CHARGES- INC</v>
      </c>
    </row>
    <row r="810" customFormat="false" ht="15" hidden="false" customHeight="false" outlineLevel="0" collapsed="false">
      <c r="A810" s="50" t="s">
        <v>1033</v>
      </c>
      <c r="B810" s="55" t="n">
        <v>45906</v>
      </c>
      <c r="C810" s="50" t="n">
        <f aca="false">IF(S810="","",IFERROR(IF(INDEX('Ledger Codes'!$C$6:$C$205,MATCH(S810,'Ledger Codes'!$B$6:$B$205,0))="","",INDEX('Ledger Codes'!$C$6:$C$205,MATCH(S810,'Ledger Codes'!$B$6:$B$205,0))),""))</f>
        <v>10073</v>
      </c>
      <c r="D810" s="50" t="s">
        <v>200</v>
      </c>
      <c r="E810" s="50" t="s">
        <v>1034</v>
      </c>
      <c r="F810" s="50" t="s">
        <v>1035</v>
      </c>
      <c r="G810" s="52" t="n">
        <v>0</v>
      </c>
      <c r="H810" s="52" t="n">
        <v>325</v>
      </c>
      <c r="I810" s="52" t="n">
        <f aca="false">IF(AND(G810="",H810=""),"",N(G810)-N(H810))</f>
        <v>-325</v>
      </c>
      <c r="J810" s="52" t="n">
        <f aca="false">IF(I810="","",ABS(I810))</f>
        <v>325</v>
      </c>
      <c r="K810" s="56" t="n">
        <f aca="false">IF(S810="","",0)</f>
        <v>0</v>
      </c>
      <c r="L810" s="56" t="n">
        <f aca="false">IF(J810="","",IF(AND(J810&gt;'Revenue Testing'!$E$9,K810=0),1,0))</f>
        <v>0</v>
      </c>
      <c r="M810" s="57" t="n">
        <v>0.06517356959</v>
      </c>
      <c r="N810" s="56" t="str">
        <f aca="false">IF(OR(A810="",I810=""),"",IF(COUNTIFS($A$2:$A$4500,A810,$D$2:$D$4500,D810,$I$2:$I$4500,I810)&gt;1,"Possible duplicate",""))</f>
        <v/>
      </c>
      <c r="O810" s="56" t="n">
        <f aca="false">IF(J810="","",IF(AND(L810=0,K810=0),1,0))</f>
        <v>1</v>
      </c>
      <c r="P810" s="56" t="str">
        <f aca="false">IF(L810=1,J810+ROW()/10^7,"")</f>
        <v/>
      </c>
      <c r="Q810" s="57" t="n">
        <f aca="false">IF(O810=1,M810,"")</f>
        <v>0.06517356959</v>
      </c>
      <c r="R810" s="56" t="str">
        <f aca="false">IF(K810=1,ROW(),"")</f>
        <v/>
      </c>
      <c r="S810" s="56" t="str">
        <f aca="false">IF(D810="","",TRIM(D810))</f>
        <v>DELIVERY ORDER CHARGES- INC</v>
      </c>
    </row>
    <row r="811" customFormat="false" ht="15" hidden="false" customHeight="false" outlineLevel="0" collapsed="false">
      <c r="A811" s="50" t="s">
        <v>1036</v>
      </c>
      <c r="B811" s="55" t="n">
        <v>45906</v>
      </c>
      <c r="C811" s="50" t="n">
        <f aca="false">IF(S811="","",IFERROR(IF(INDEX('Ledger Codes'!$C$6:$C$205,MATCH(S811,'Ledger Codes'!$B$6:$B$205,0))="","",INDEX('Ledger Codes'!$C$6:$C$205,MATCH(S811,'Ledger Codes'!$B$6:$B$205,0))),""))</f>
        <v>10073</v>
      </c>
      <c r="D811" s="50" t="s">
        <v>200</v>
      </c>
      <c r="E811" s="50" t="s">
        <v>1037</v>
      </c>
      <c r="F811" s="50" t="s">
        <v>1038</v>
      </c>
      <c r="G811" s="52" t="n">
        <v>0</v>
      </c>
      <c r="H811" s="52" t="n">
        <v>325</v>
      </c>
      <c r="I811" s="52" t="n">
        <f aca="false">IF(AND(G811="",H811=""),"",N(G811)-N(H811))</f>
        <v>-325</v>
      </c>
      <c r="J811" s="52" t="n">
        <f aca="false">IF(I811="","",ABS(I811))</f>
        <v>325</v>
      </c>
      <c r="K811" s="56" t="n">
        <f aca="false">IF(S811="","",0)</f>
        <v>0</v>
      </c>
      <c r="L811" s="56" t="n">
        <f aca="false">IF(J811="","",IF(AND(J811&gt;'Revenue Testing'!$E$9,K811=0),1,0))</f>
        <v>0</v>
      </c>
      <c r="M811" s="57" t="n">
        <v>0.217831795689</v>
      </c>
      <c r="N811" s="56" t="str">
        <f aca="false">IF(OR(A811="",I811=""),"",IF(COUNTIFS($A$2:$A$4500,A811,$D$2:$D$4500,D811,$I$2:$I$4500,I811)&gt;1,"Possible duplicate",""))</f>
        <v/>
      </c>
      <c r="O811" s="56" t="n">
        <f aca="false">IF(J811="","",IF(AND(L811=0,K811=0),1,0))</f>
        <v>1</v>
      </c>
      <c r="P811" s="56" t="str">
        <f aca="false">IF(L811=1,J811+ROW()/10^7,"")</f>
        <v/>
      </c>
      <c r="Q811" s="57" t="n">
        <f aca="false">IF(O811=1,M811,"")</f>
        <v>0.217831795689</v>
      </c>
      <c r="R811" s="56" t="str">
        <f aca="false">IF(K811=1,ROW(),"")</f>
        <v/>
      </c>
      <c r="S811" s="56" t="str">
        <f aca="false">IF(D811="","",TRIM(D811))</f>
        <v>DELIVERY ORDER CHARGES- INC</v>
      </c>
    </row>
    <row r="812" customFormat="false" ht="15" hidden="false" customHeight="false" outlineLevel="0" collapsed="false">
      <c r="A812" s="50" t="s">
        <v>1039</v>
      </c>
      <c r="B812" s="55" t="n">
        <v>45906</v>
      </c>
      <c r="C812" s="50" t="n">
        <f aca="false">IF(S812="","",IFERROR(IF(INDEX('Ledger Codes'!$C$6:$C$205,MATCH(S812,'Ledger Codes'!$B$6:$B$205,0))="","",INDEX('Ledger Codes'!$C$6:$C$205,MATCH(S812,'Ledger Codes'!$B$6:$B$205,0))),""))</f>
        <v>10073</v>
      </c>
      <c r="D812" s="50" t="s">
        <v>200</v>
      </c>
      <c r="E812" s="50" t="s">
        <v>1040</v>
      </c>
      <c r="F812" s="50" t="s">
        <v>1041</v>
      </c>
      <c r="G812" s="52" t="n">
        <v>0</v>
      </c>
      <c r="H812" s="52" t="n">
        <v>325</v>
      </c>
      <c r="I812" s="52" t="n">
        <f aca="false">IF(AND(G812="",H812=""),"",N(G812)-N(H812))</f>
        <v>-325</v>
      </c>
      <c r="J812" s="52" t="n">
        <f aca="false">IF(I812="","",ABS(I812))</f>
        <v>325</v>
      </c>
      <c r="K812" s="56" t="n">
        <f aca="false">IF(S812="","",0)</f>
        <v>0</v>
      </c>
      <c r="L812" s="56" t="n">
        <f aca="false">IF(J812="","",IF(AND(J812&gt;'Revenue Testing'!$E$9,K812=0),1,0))</f>
        <v>0</v>
      </c>
      <c r="M812" s="57" t="n">
        <v>0.059366384811</v>
      </c>
      <c r="N812" s="56" t="str">
        <f aca="false">IF(OR(A812="",I812=""),"",IF(COUNTIFS($A$2:$A$4500,A812,$D$2:$D$4500,D812,$I$2:$I$4500,I812)&gt;1,"Possible duplicate",""))</f>
        <v/>
      </c>
      <c r="O812" s="56" t="n">
        <f aca="false">IF(J812="","",IF(AND(L812=0,K812=0),1,0))</f>
        <v>1</v>
      </c>
      <c r="P812" s="56" t="str">
        <f aca="false">IF(L812=1,J812+ROW()/10^7,"")</f>
        <v/>
      </c>
      <c r="Q812" s="57" t="n">
        <f aca="false">IF(O812=1,M812,"")</f>
        <v>0.059366384811</v>
      </c>
      <c r="R812" s="56" t="str">
        <f aca="false">IF(K812=1,ROW(),"")</f>
        <v/>
      </c>
      <c r="S812" s="56" t="str">
        <f aca="false">IF(D812="","",TRIM(D812))</f>
        <v>DELIVERY ORDER CHARGES- INC</v>
      </c>
    </row>
    <row r="813" customFormat="false" ht="15" hidden="false" customHeight="false" outlineLevel="0" collapsed="false">
      <c r="A813" s="50" t="s">
        <v>1042</v>
      </c>
      <c r="B813" s="55" t="n">
        <v>45907</v>
      </c>
      <c r="C813" s="50" t="n">
        <f aca="false">IF(S813="","",IFERROR(IF(INDEX('Ledger Codes'!$C$6:$C$205,MATCH(S813,'Ledger Codes'!$B$6:$B$205,0))="","",INDEX('Ledger Codes'!$C$6:$C$205,MATCH(S813,'Ledger Codes'!$B$6:$B$205,0))),""))</f>
        <v>10073</v>
      </c>
      <c r="D813" s="50" t="s">
        <v>200</v>
      </c>
      <c r="E813" s="50" t="s">
        <v>1043</v>
      </c>
      <c r="F813" s="50" t="s">
        <v>1044</v>
      </c>
      <c r="G813" s="52" t="n">
        <v>0</v>
      </c>
      <c r="H813" s="52" t="n">
        <v>325</v>
      </c>
      <c r="I813" s="52" t="n">
        <f aca="false">IF(AND(G813="",H813=""),"",N(G813)-N(H813))</f>
        <v>-325</v>
      </c>
      <c r="J813" s="52" t="n">
        <f aca="false">IF(I813="","",ABS(I813))</f>
        <v>325</v>
      </c>
      <c r="K813" s="56" t="n">
        <f aca="false">IF(S813="","",0)</f>
        <v>0</v>
      </c>
      <c r="L813" s="56" t="n">
        <f aca="false">IF(J813="","",IF(AND(J813&gt;'Revenue Testing'!$E$9,K813=0),1,0))</f>
        <v>0</v>
      </c>
      <c r="M813" s="57" t="n">
        <v>0.975373161572</v>
      </c>
      <c r="N813" s="56" t="str">
        <f aca="false">IF(OR(A813="",I813=""),"",IF(COUNTIFS($A$2:$A$4500,A813,$D$2:$D$4500,D813,$I$2:$I$4500,I813)&gt;1,"Possible duplicate",""))</f>
        <v/>
      </c>
      <c r="O813" s="56" t="n">
        <f aca="false">IF(J813="","",IF(AND(L813=0,K813=0),1,0))</f>
        <v>1</v>
      </c>
      <c r="P813" s="56" t="str">
        <f aca="false">IF(L813=1,J813+ROW()/10^7,"")</f>
        <v/>
      </c>
      <c r="Q813" s="57" t="n">
        <f aca="false">IF(O813=1,M813,"")</f>
        <v>0.975373161572</v>
      </c>
      <c r="R813" s="56" t="str">
        <f aca="false">IF(K813=1,ROW(),"")</f>
        <v/>
      </c>
      <c r="S813" s="56" t="str">
        <f aca="false">IF(D813="","",TRIM(D813))</f>
        <v>DELIVERY ORDER CHARGES- INC</v>
      </c>
    </row>
    <row r="814" customFormat="false" ht="15" hidden="false" customHeight="false" outlineLevel="0" collapsed="false">
      <c r="A814" s="50" t="s">
        <v>1045</v>
      </c>
      <c r="B814" s="55" t="n">
        <v>45907</v>
      </c>
      <c r="C814" s="50" t="n">
        <f aca="false">IF(S814="","",IFERROR(IF(INDEX('Ledger Codes'!$C$6:$C$205,MATCH(S814,'Ledger Codes'!$B$6:$B$205,0))="","",INDEX('Ledger Codes'!$C$6:$C$205,MATCH(S814,'Ledger Codes'!$B$6:$B$205,0))),""))</f>
        <v>10073</v>
      </c>
      <c r="D814" s="50" t="s">
        <v>200</v>
      </c>
      <c r="E814" s="50" t="s">
        <v>1046</v>
      </c>
      <c r="F814" s="50" t="s">
        <v>414</v>
      </c>
      <c r="G814" s="52" t="n">
        <v>0</v>
      </c>
      <c r="H814" s="52" t="n">
        <v>325</v>
      </c>
      <c r="I814" s="52" t="n">
        <f aca="false">IF(AND(G814="",H814=""),"",N(G814)-N(H814))</f>
        <v>-325</v>
      </c>
      <c r="J814" s="52" t="n">
        <f aca="false">IF(I814="","",ABS(I814))</f>
        <v>325</v>
      </c>
      <c r="K814" s="56" t="n">
        <f aca="false">IF(S814="","",0)</f>
        <v>0</v>
      </c>
      <c r="L814" s="56" t="n">
        <f aca="false">IF(J814="","",IF(AND(J814&gt;'Revenue Testing'!$E$9,K814=0),1,0))</f>
        <v>0</v>
      </c>
      <c r="M814" s="57" t="n">
        <v>0.287561368345</v>
      </c>
      <c r="N814" s="56" t="str">
        <f aca="false">IF(OR(A814="",I814=""),"",IF(COUNTIFS($A$2:$A$4500,A814,$D$2:$D$4500,D814,$I$2:$I$4500,I814)&gt;1,"Possible duplicate",""))</f>
        <v/>
      </c>
      <c r="O814" s="56" t="n">
        <f aca="false">IF(J814="","",IF(AND(L814=0,K814=0),1,0))</f>
        <v>1</v>
      </c>
      <c r="P814" s="56" t="str">
        <f aca="false">IF(L814=1,J814+ROW()/10^7,"")</f>
        <v/>
      </c>
      <c r="Q814" s="57" t="n">
        <f aca="false">IF(O814=1,M814,"")</f>
        <v>0.287561368345</v>
      </c>
      <c r="R814" s="56" t="str">
        <f aca="false">IF(K814=1,ROW(),"")</f>
        <v/>
      </c>
      <c r="S814" s="56" t="str">
        <f aca="false">IF(D814="","",TRIM(D814))</f>
        <v>DELIVERY ORDER CHARGES- INC</v>
      </c>
    </row>
    <row r="815" customFormat="false" ht="15" hidden="false" customHeight="false" outlineLevel="0" collapsed="false">
      <c r="A815" s="50" t="s">
        <v>1047</v>
      </c>
      <c r="B815" s="55" t="n">
        <v>45907</v>
      </c>
      <c r="C815" s="50" t="n">
        <f aca="false">IF(S815="","",IFERROR(IF(INDEX('Ledger Codes'!$C$6:$C$205,MATCH(S815,'Ledger Codes'!$B$6:$B$205,0))="","",INDEX('Ledger Codes'!$C$6:$C$205,MATCH(S815,'Ledger Codes'!$B$6:$B$205,0))),""))</f>
        <v>10073</v>
      </c>
      <c r="D815" s="50" t="s">
        <v>200</v>
      </c>
      <c r="E815" s="50" t="s">
        <v>1048</v>
      </c>
      <c r="F815" s="50" t="s">
        <v>1049</v>
      </c>
      <c r="G815" s="52" t="n">
        <v>0</v>
      </c>
      <c r="H815" s="52" t="n">
        <v>325</v>
      </c>
      <c r="I815" s="52" t="n">
        <f aca="false">IF(AND(G815="",H815=""),"",N(G815)-N(H815))</f>
        <v>-325</v>
      </c>
      <c r="J815" s="52" t="n">
        <f aca="false">IF(I815="","",ABS(I815))</f>
        <v>325</v>
      </c>
      <c r="K815" s="56" t="n">
        <f aca="false">IF(S815="","",0)</f>
        <v>0</v>
      </c>
      <c r="L815" s="56" t="n">
        <f aca="false">IF(J815="","",IF(AND(J815&gt;'Revenue Testing'!$E$9,K815=0),1,0))</f>
        <v>0</v>
      </c>
      <c r="M815" s="57" t="n">
        <v>0.337048360575</v>
      </c>
      <c r="N815" s="56" t="str">
        <f aca="false">IF(OR(A815="",I815=""),"",IF(COUNTIFS($A$2:$A$4500,A815,$D$2:$D$4500,D815,$I$2:$I$4500,I815)&gt;1,"Possible duplicate",""))</f>
        <v/>
      </c>
      <c r="O815" s="56" t="n">
        <f aca="false">IF(J815="","",IF(AND(L815=0,K815=0),1,0))</f>
        <v>1</v>
      </c>
      <c r="P815" s="56" t="str">
        <f aca="false">IF(L815=1,J815+ROW()/10^7,"")</f>
        <v/>
      </c>
      <c r="Q815" s="57" t="n">
        <f aca="false">IF(O815=1,M815,"")</f>
        <v>0.337048360575</v>
      </c>
      <c r="R815" s="56" t="str">
        <f aca="false">IF(K815=1,ROW(),"")</f>
        <v/>
      </c>
      <c r="S815" s="56" t="str">
        <f aca="false">IF(D815="","",TRIM(D815))</f>
        <v>DELIVERY ORDER CHARGES- INC</v>
      </c>
    </row>
    <row r="816" customFormat="false" ht="15" hidden="false" customHeight="false" outlineLevel="0" collapsed="false">
      <c r="A816" s="50" t="s">
        <v>1050</v>
      </c>
      <c r="B816" s="55" t="n">
        <v>45907</v>
      </c>
      <c r="C816" s="50" t="n">
        <f aca="false">IF(S816="","",IFERROR(IF(INDEX('Ledger Codes'!$C$6:$C$205,MATCH(S816,'Ledger Codes'!$B$6:$B$205,0))="","",INDEX('Ledger Codes'!$C$6:$C$205,MATCH(S816,'Ledger Codes'!$B$6:$B$205,0))),""))</f>
        <v>10073</v>
      </c>
      <c r="D816" s="50" t="s">
        <v>200</v>
      </c>
      <c r="E816" s="50" t="s">
        <v>1051</v>
      </c>
      <c r="F816" s="50" t="s">
        <v>1052</v>
      </c>
      <c r="G816" s="52" t="n">
        <v>0</v>
      </c>
      <c r="H816" s="52" t="n">
        <v>325</v>
      </c>
      <c r="I816" s="52" t="n">
        <f aca="false">IF(AND(G816="",H816=""),"",N(G816)-N(H816))</f>
        <v>-325</v>
      </c>
      <c r="J816" s="52" t="n">
        <f aca="false">IF(I816="","",ABS(I816))</f>
        <v>325</v>
      </c>
      <c r="K816" s="56" t="n">
        <f aca="false">IF(S816="","",0)</f>
        <v>0</v>
      </c>
      <c r="L816" s="56" t="n">
        <f aca="false">IF(J816="","",IF(AND(J816&gt;'Revenue Testing'!$E$9,K816=0),1,0))</f>
        <v>0</v>
      </c>
      <c r="M816" s="57" t="n">
        <v>0.924095823376</v>
      </c>
      <c r="N816" s="56" t="str">
        <f aca="false">IF(OR(A816="",I816=""),"",IF(COUNTIFS($A$2:$A$4500,A816,$D$2:$D$4500,D816,$I$2:$I$4500,I816)&gt;1,"Possible duplicate",""))</f>
        <v/>
      </c>
      <c r="O816" s="56" t="n">
        <f aca="false">IF(J816="","",IF(AND(L816=0,K816=0),1,0))</f>
        <v>1</v>
      </c>
      <c r="P816" s="56" t="str">
        <f aca="false">IF(L816=1,J816+ROW()/10^7,"")</f>
        <v/>
      </c>
      <c r="Q816" s="57" t="n">
        <f aca="false">IF(O816=1,M816,"")</f>
        <v>0.924095823376</v>
      </c>
      <c r="R816" s="56" t="str">
        <f aca="false">IF(K816=1,ROW(),"")</f>
        <v/>
      </c>
      <c r="S816" s="56" t="str">
        <f aca="false">IF(D816="","",TRIM(D816))</f>
        <v>DELIVERY ORDER CHARGES- INC</v>
      </c>
    </row>
    <row r="817" customFormat="false" ht="15" hidden="false" customHeight="false" outlineLevel="0" collapsed="false">
      <c r="A817" s="50" t="s">
        <v>1053</v>
      </c>
      <c r="B817" s="55" t="n">
        <v>45907</v>
      </c>
      <c r="C817" s="50" t="n">
        <f aca="false">IF(S817="","",IFERROR(IF(INDEX('Ledger Codes'!$C$6:$C$205,MATCH(S817,'Ledger Codes'!$B$6:$B$205,0))="","",INDEX('Ledger Codes'!$C$6:$C$205,MATCH(S817,'Ledger Codes'!$B$6:$B$205,0))),""))</f>
        <v>10073</v>
      </c>
      <c r="D817" s="50" t="s">
        <v>200</v>
      </c>
      <c r="E817" s="50" t="s">
        <v>1054</v>
      </c>
      <c r="F817" s="50" t="s">
        <v>420</v>
      </c>
      <c r="G817" s="52" t="n">
        <v>0</v>
      </c>
      <c r="H817" s="52" t="n">
        <v>325</v>
      </c>
      <c r="I817" s="52" t="n">
        <f aca="false">IF(AND(G817="",H817=""),"",N(G817)-N(H817))</f>
        <v>-325</v>
      </c>
      <c r="J817" s="52" t="n">
        <f aca="false">IF(I817="","",ABS(I817))</f>
        <v>325</v>
      </c>
      <c r="K817" s="56" t="n">
        <f aca="false">IF(S817="","",0)</f>
        <v>0</v>
      </c>
      <c r="L817" s="56" t="n">
        <f aca="false">IF(J817="","",IF(AND(J817&gt;'Revenue Testing'!$E$9,K817=0),1,0))</f>
        <v>0</v>
      </c>
      <c r="M817" s="57" t="n">
        <v>0.194088523485</v>
      </c>
      <c r="N817" s="56" t="str">
        <f aca="false">IF(OR(A817="",I817=""),"",IF(COUNTIFS($A$2:$A$4500,A817,$D$2:$D$4500,D817,$I$2:$I$4500,I817)&gt;1,"Possible duplicate",""))</f>
        <v/>
      </c>
      <c r="O817" s="56" t="n">
        <f aca="false">IF(J817="","",IF(AND(L817=0,K817=0),1,0))</f>
        <v>1</v>
      </c>
      <c r="P817" s="56" t="str">
        <f aca="false">IF(L817=1,J817+ROW()/10^7,"")</f>
        <v/>
      </c>
      <c r="Q817" s="57" t="n">
        <f aca="false">IF(O817=1,M817,"")</f>
        <v>0.194088523485</v>
      </c>
      <c r="R817" s="56" t="str">
        <f aca="false">IF(K817=1,ROW(),"")</f>
        <v/>
      </c>
      <c r="S817" s="56" t="str">
        <f aca="false">IF(D817="","",TRIM(D817))</f>
        <v>DELIVERY ORDER CHARGES- INC</v>
      </c>
    </row>
    <row r="818" customFormat="false" ht="15" hidden="false" customHeight="false" outlineLevel="0" collapsed="false">
      <c r="A818" s="50" t="s">
        <v>1055</v>
      </c>
      <c r="B818" s="55" t="n">
        <v>45907</v>
      </c>
      <c r="C818" s="50" t="n">
        <f aca="false">IF(S818="","",IFERROR(IF(INDEX('Ledger Codes'!$C$6:$C$205,MATCH(S818,'Ledger Codes'!$B$6:$B$205,0))="","",INDEX('Ledger Codes'!$C$6:$C$205,MATCH(S818,'Ledger Codes'!$B$6:$B$205,0))),""))</f>
        <v>10073</v>
      </c>
      <c r="D818" s="50" t="s">
        <v>200</v>
      </c>
      <c r="E818" s="50" t="s">
        <v>1056</v>
      </c>
      <c r="F818" s="50" t="s">
        <v>1057</v>
      </c>
      <c r="G818" s="52" t="n">
        <v>0</v>
      </c>
      <c r="H818" s="52" t="n">
        <v>325</v>
      </c>
      <c r="I818" s="52" t="n">
        <f aca="false">IF(AND(G818="",H818=""),"",N(G818)-N(H818))</f>
        <v>-325</v>
      </c>
      <c r="J818" s="52" t="n">
        <f aca="false">IF(I818="","",ABS(I818))</f>
        <v>325</v>
      </c>
      <c r="K818" s="56" t="n">
        <f aca="false">IF(S818="","",0)</f>
        <v>0</v>
      </c>
      <c r="L818" s="56" t="n">
        <f aca="false">IF(J818="","",IF(AND(J818&gt;'Revenue Testing'!$E$9,K818=0),1,0))</f>
        <v>0</v>
      </c>
      <c r="M818" s="57" t="n">
        <v>0.801638770946</v>
      </c>
      <c r="N818" s="56" t="str">
        <f aca="false">IF(OR(A818="",I818=""),"",IF(COUNTIFS($A$2:$A$4500,A818,$D$2:$D$4500,D818,$I$2:$I$4500,I818)&gt;1,"Possible duplicate",""))</f>
        <v/>
      </c>
      <c r="O818" s="56" t="n">
        <f aca="false">IF(J818="","",IF(AND(L818=0,K818=0),1,0))</f>
        <v>1</v>
      </c>
      <c r="P818" s="56" t="str">
        <f aca="false">IF(L818=1,J818+ROW()/10^7,"")</f>
        <v/>
      </c>
      <c r="Q818" s="57" t="n">
        <f aca="false">IF(O818=1,M818,"")</f>
        <v>0.801638770946</v>
      </c>
      <c r="R818" s="56" t="str">
        <f aca="false">IF(K818=1,ROW(),"")</f>
        <v/>
      </c>
      <c r="S818" s="56" t="str">
        <f aca="false">IF(D818="","",TRIM(D818))</f>
        <v>DELIVERY ORDER CHARGES- INC</v>
      </c>
    </row>
    <row r="819" customFormat="false" ht="15" hidden="false" customHeight="false" outlineLevel="0" collapsed="false">
      <c r="A819" s="50" t="s">
        <v>1058</v>
      </c>
      <c r="B819" s="55" t="n">
        <v>45907</v>
      </c>
      <c r="C819" s="50" t="n">
        <f aca="false">IF(S819="","",IFERROR(IF(INDEX('Ledger Codes'!$C$6:$C$205,MATCH(S819,'Ledger Codes'!$B$6:$B$205,0))="","",INDEX('Ledger Codes'!$C$6:$C$205,MATCH(S819,'Ledger Codes'!$B$6:$B$205,0))),""))</f>
        <v>10073</v>
      </c>
      <c r="D819" s="50" t="s">
        <v>200</v>
      </c>
      <c r="E819" s="50" t="s">
        <v>1059</v>
      </c>
      <c r="F819" s="50" t="s">
        <v>1060</v>
      </c>
      <c r="G819" s="52" t="n">
        <v>0</v>
      </c>
      <c r="H819" s="52" t="n">
        <v>325</v>
      </c>
      <c r="I819" s="52" t="n">
        <f aca="false">IF(AND(G819="",H819=""),"",N(G819)-N(H819))</f>
        <v>-325</v>
      </c>
      <c r="J819" s="52" t="n">
        <f aca="false">IF(I819="","",ABS(I819))</f>
        <v>325</v>
      </c>
      <c r="K819" s="56" t="n">
        <f aca="false">IF(S819="","",0)</f>
        <v>0</v>
      </c>
      <c r="L819" s="56" t="n">
        <f aca="false">IF(J819="","",IF(AND(J819&gt;'Revenue Testing'!$E$9,K819=0),1,0))</f>
        <v>0</v>
      </c>
      <c r="M819" s="57" t="n">
        <v>0.967906060298</v>
      </c>
      <c r="N819" s="56" t="str">
        <f aca="false">IF(OR(A819="",I819=""),"",IF(COUNTIFS($A$2:$A$4500,A819,$D$2:$D$4500,D819,$I$2:$I$4500,I819)&gt;1,"Possible duplicate",""))</f>
        <v/>
      </c>
      <c r="O819" s="56" t="n">
        <f aca="false">IF(J819="","",IF(AND(L819=0,K819=0),1,0))</f>
        <v>1</v>
      </c>
      <c r="P819" s="56" t="str">
        <f aca="false">IF(L819=1,J819+ROW()/10^7,"")</f>
        <v/>
      </c>
      <c r="Q819" s="57" t="n">
        <f aca="false">IF(O819=1,M819,"")</f>
        <v>0.967906060298</v>
      </c>
      <c r="R819" s="56" t="str">
        <f aca="false">IF(K819=1,ROW(),"")</f>
        <v/>
      </c>
      <c r="S819" s="56" t="str">
        <f aca="false">IF(D819="","",TRIM(D819))</f>
        <v>DELIVERY ORDER CHARGES- INC</v>
      </c>
    </row>
    <row r="820" customFormat="false" ht="15" hidden="false" customHeight="false" outlineLevel="0" collapsed="false">
      <c r="A820" s="50" t="s">
        <v>1061</v>
      </c>
      <c r="B820" s="55" t="n">
        <v>45907</v>
      </c>
      <c r="C820" s="50" t="n">
        <f aca="false">IF(S820="","",IFERROR(IF(INDEX('Ledger Codes'!$C$6:$C$205,MATCH(S820,'Ledger Codes'!$B$6:$B$205,0))="","",INDEX('Ledger Codes'!$C$6:$C$205,MATCH(S820,'Ledger Codes'!$B$6:$B$205,0))),""))</f>
        <v>10073</v>
      </c>
      <c r="D820" s="50" t="s">
        <v>200</v>
      </c>
      <c r="E820" s="50" t="s">
        <v>1062</v>
      </c>
      <c r="F820" s="50" t="s">
        <v>1063</v>
      </c>
      <c r="G820" s="52" t="n">
        <v>0</v>
      </c>
      <c r="H820" s="52" t="n">
        <v>325</v>
      </c>
      <c r="I820" s="52" t="n">
        <f aca="false">IF(AND(G820="",H820=""),"",N(G820)-N(H820))</f>
        <v>-325</v>
      </c>
      <c r="J820" s="52" t="n">
        <f aca="false">IF(I820="","",ABS(I820))</f>
        <v>325</v>
      </c>
      <c r="K820" s="56" t="n">
        <f aca="false">IF(S820="","",0)</f>
        <v>0</v>
      </c>
      <c r="L820" s="56" t="n">
        <f aca="false">IF(J820="","",IF(AND(J820&gt;'Revenue Testing'!$E$9,K820=0),1,0))</f>
        <v>0</v>
      </c>
      <c r="M820" s="57" t="n">
        <v>0.529512911178</v>
      </c>
      <c r="N820" s="56" t="str">
        <f aca="false">IF(OR(A820="",I820=""),"",IF(COUNTIFS($A$2:$A$4500,A820,$D$2:$D$4500,D820,$I$2:$I$4500,I820)&gt;1,"Possible duplicate",""))</f>
        <v/>
      </c>
      <c r="O820" s="56" t="n">
        <f aca="false">IF(J820="","",IF(AND(L820=0,K820=0),1,0))</f>
        <v>1</v>
      </c>
      <c r="P820" s="56" t="str">
        <f aca="false">IF(L820=1,J820+ROW()/10^7,"")</f>
        <v/>
      </c>
      <c r="Q820" s="57" t="n">
        <f aca="false">IF(O820=1,M820,"")</f>
        <v>0.529512911178</v>
      </c>
      <c r="R820" s="56" t="str">
        <f aca="false">IF(K820=1,ROW(),"")</f>
        <v/>
      </c>
      <c r="S820" s="56" t="str">
        <f aca="false">IF(D820="","",TRIM(D820))</f>
        <v>DELIVERY ORDER CHARGES- INC</v>
      </c>
    </row>
    <row r="821" customFormat="false" ht="15" hidden="false" customHeight="false" outlineLevel="0" collapsed="false">
      <c r="A821" s="50" t="s">
        <v>1064</v>
      </c>
      <c r="B821" s="55" t="n">
        <v>45907</v>
      </c>
      <c r="C821" s="50" t="n">
        <f aca="false">IF(S821="","",IFERROR(IF(INDEX('Ledger Codes'!$C$6:$C$205,MATCH(S821,'Ledger Codes'!$B$6:$B$205,0))="","",INDEX('Ledger Codes'!$C$6:$C$205,MATCH(S821,'Ledger Codes'!$B$6:$B$205,0))),""))</f>
        <v>10073</v>
      </c>
      <c r="D821" s="50" t="s">
        <v>200</v>
      </c>
      <c r="E821" s="50" t="s">
        <v>1065</v>
      </c>
      <c r="F821" s="50" t="s">
        <v>453</v>
      </c>
      <c r="G821" s="52" t="n">
        <v>0</v>
      </c>
      <c r="H821" s="52" t="n">
        <v>325</v>
      </c>
      <c r="I821" s="52" t="n">
        <f aca="false">IF(AND(G821="",H821=""),"",N(G821)-N(H821))</f>
        <v>-325</v>
      </c>
      <c r="J821" s="52" t="n">
        <f aca="false">IF(I821="","",ABS(I821))</f>
        <v>325</v>
      </c>
      <c r="K821" s="56" t="n">
        <f aca="false">IF(S821="","",0)</f>
        <v>0</v>
      </c>
      <c r="L821" s="56" t="n">
        <f aca="false">IF(J821="","",IF(AND(J821&gt;'Revenue Testing'!$E$9,K821=0),1,0))</f>
        <v>0</v>
      </c>
      <c r="M821" s="57" t="n">
        <v>0.132161377778</v>
      </c>
      <c r="N821" s="56" t="str">
        <f aca="false">IF(OR(A821="",I821=""),"",IF(COUNTIFS($A$2:$A$4500,A821,$D$2:$D$4500,D821,$I$2:$I$4500,I821)&gt;1,"Possible duplicate",""))</f>
        <v/>
      </c>
      <c r="O821" s="56" t="n">
        <f aca="false">IF(J821="","",IF(AND(L821=0,K821=0),1,0))</f>
        <v>1</v>
      </c>
      <c r="P821" s="56" t="str">
        <f aca="false">IF(L821=1,J821+ROW()/10^7,"")</f>
        <v/>
      </c>
      <c r="Q821" s="57" t="n">
        <f aca="false">IF(O821=1,M821,"")</f>
        <v>0.132161377778</v>
      </c>
      <c r="R821" s="56" t="str">
        <f aca="false">IF(K821=1,ROW(),"")</f>
        <v/>
      </c>
      <c r="S821" s="56" t="str">
        <f aca="false">IF(D821="","",TRIM(D821))</f>
        <v>DELIVERY ORDER CHARGES- INC</v>
      </c>
    </row>
    <row r="822" customFormat="false" ht="15" hidden="false" customHeight="false" outlineLevel="0" collapsed="false">
      <c r="A822" s="50" t="s">
        <v>1066</v>
      </c>
      <c r="B822" s="55" t="n">
        <v>45907</v>
      </c>
      <c r="C822" s="50" t="n">
        <f aca="false">IF(S822="","",IFERROR(IF(INDEX('Ledger Codes'!$C$6:$C$205,MATCH(S822,'Ledger Codes'!$B$6:$B$205,0))="","",INDEX('Ledger Codes'!$C$6:$C$205,MATCH(S822,'Ledger Codes'!$B$6:$B$205,0))),""))</f>
        <v>10073</v>
      </c>
      <c r="D822" s="50" t="s">
        <v>200</v>
      </c>
      <c r="E822" s="50" t="s">
        <v>1067</v>
      </c>
      <c r="F822" s="50" t="s">
        <v>1068</v>
      </c>
      <c r="G822" s="52" t="n">
        <v>0</v>
      </c>
      <c r="H822" s="52" t="n">
        <v>325</v>
      </c>
      <c r="I822" s="52" t="n">
        <f aca="false">IF(AND(G822="",H822=""),"",N(G822)-N(H822))</f>
        <v>-325</v>
      </c>
      <c r="J822" s="52" t="n">
        <f aca="false">IF(I822="","",ABS(I822))</f>
        <v>325</v>
      </c>
      <c r="K822" s="56" t="n">
        <f aca="false">IF(S822="","",0)</f>
        <v>0</v>
      </c>
      <c r="L822" s="56" t="n">
        <f aca="false">IF(J822="","",IF(AND(J822&gt;'Revenue Testing'!$E$9,K822=0),1,0))</f>
        <v>0</v>
      </c>
      <c r="M822" s="57" t="n">
        <v>0.449130606618</v>
      </c>
      <c r="N822" s="56" t="str">
        <f aca="false">IF(OR(A822="",I822=""),"",IF(COUNTIFS($A$2:$A$4500,A822,$D$2:$D$4500,D822,$I$2:$I$4500,I822)&gt;1,"Possible duplicate",""))</f>
        <v/>
      </c>
      <c r="O822" s="56" t="n">
        <f aca="false">IF(J822="","",IF(AND(L822=0,K822=0),1,0))</f>
        <v>1</v>
      </c>
      <c r="P822" s="56" t="str">
        <f aca="false">IF(L822=1,J822+ROW()/10^7,"")</f>
        <v/>
      </c>
      <c r="Q822" s="57" t="n">
        <f aca="false">IF(O822=1,M822,"")</f>
        <v>0.449130606618</v>
      </c>
      <c r="R822" s="56" t="str">
        <f aca="false">IF(K822=1,ROW(),"")</f>
        <v/>
      </c>
      <c r="S822" s="56" t="str">
        <f aca="false">IF(D822="","",TRIM(D822))</f>
        <v>DELIVERY ORDER CHARGES- INC</v>
      </c>
    </row>
    <row r="823" customFormat="false" ht="15" hidden="false" customHeight="false" outlineLevel="0" collapsed="false">
      <c r="A823" s="50" t="s">
        <v>1069</v>
      </c>
      <c r="B823" s="55" t="n">
        <v>45907</v>
      </c>
      <c r="C823" s="50" t="n">
        <f aca="false">IF(S823="","",IFERROR(IF(INDEX('Ledger Codes'!$C$6:$C$205,MATCH(S823,'Ledger Codes'!$B$6:$B$205,0))="","",INDEX('Ledger Codes'!$C$6:$C$205,MATCH(S823,'Ledger Codes'!$B$6:$B$205,0))),""))</f>
        <v>10073</v>
      </c>
      <c r="D823" s="50" t="s">
        <v>200</v>
      </c>
      <c r="E823" s="50" t="s">
        <v>1070</v>
      </c>
      <c r="F823" s="50" t="s">
        <v>1071</v>
      </c>
      <c r="G823" s="52" t="n">
        <v>0</v>
      </c>
      <c r="H823" s="52" t="n">
        <v>325</v>
      </c>
      <c r="I823" s="52" t="n">
        <f aca="false">IF(AND(G823="",H823=""),"",N(G823)-N(H823))</f>
        <v>-325</v>
      </c>
      <c r="J823" s="52" t="n">
        <f aca="false">IF(I823="","",ABS(I823))</f>
        <v>325</v>
      </c>
      <c r="K823" s="56" t="n">
        <f aca="false">IF(S823="","",0)</f>
        <v>0</v>
      </c>
      <c r="L823" s="56" t="n">
        <f aca="false">IF(J823="","",IF(AND(J823&gt;'Revenue Testing'!$E$9,K823=0),1,0))</f>
        <v>0</v>
      </c>
      <c r="M823" s="57" t="n">
        <v>0.609495191406</v>
      </c>
      <c r="N823" s="56" t="str">
        <f aca="false">IF(OR(A823="",I823=""),"",IF(COUNTIFS($A$2:$A$4500,A823,$D$2:$D$4500,D823,$I$2:$I$4500,I823)&gt;1,"Possible duplicate",""))</f>
        <v/>
      </c>
      <c r="O823" s="56" t="n">
        <f aca="false">IF(J823="","",IF(AND(L823=0,K823=0),1,0))</f>
        <v>1</v>
      </c>
      <c r="P823" s="56" t="str">
        <f aca="false">IF(L823=1,J823+ROW()/10^7,"")</f>
        <v/>
      </c>
      <c r="Q823" s="57" t="n">
        <f aca="false">IF(O823=1,M823,"")</f>
        <v>0.609495191406</v>
      </c>
      <c r="R823" s="56" t="str">
        <f aca="false">IF(K823=1,ROW(),"")</f>
        <v/>
      </c>
      <c r="S823" s="56" t="str">
        <f aca="false">IF(D823="","",TRIM(D823))</f>
        <v>DELIVERY ORDER CHARGES- INC</v>
      </c>
    </row>
    <row r="824" customFormat="false" ht="15" hidden="false" customHeight="false" outlineLevel="0" collapsed="false">
      <c r="A824" s="50" t="s">
        <v>1072</v>
      </c>
      <c r="B824" s="55" t="n">
        <v>45907</v>
      </c>
      <c r="C824" s="50" t="n">
        <f aca="false">IF(S824="","",IFERROR(IF(INDEX('Ledger Codes'!$C$6:$C$205,MATCH(S824,'Ledger Codes'!$B$6:$B$205,0))="","",INDEX('Ledger Codes'!$C$6:$C$205,MATCH(S824,'Ledger Codes'!$B$6:$B$205,0))),""))</f>
        <v>10073</v>
      </c>
      <c r="D824" s="50" t="s">
        <v>200</v>
      </c>
      <c r="E824" s="50" t="s">
        <v>1073</v>
      </c>
      <c r="F824" s="50" t="s">
        <v>1074</v>
      </c>
      <c r="G824" s="52" t="n">
        <v>0</v>
      </c>
      <c r="H824" s="52" t="n">
        <v>325</v>
      </c>
      <c r="I824" s="52" t="n">
        <f aca="false">IF(AND(G824="",H824=""),"",N(G824)-N(H824))</f>
        <v>-325</v>
      </c>
      <c r="J824" s="52" t="n">
        <f aca="false">IF(I824="","",ABS(I824))</f>
        <v>325</v>
      </c>
      <c r="K824" s="56" t="n">
        <f aca="false">IF(S824="","",0)</f>
        <v>0</v>
      </c>
      <c r="L824" s="56" t="n">
        <f aca="false">IF(J824="","",IF(AND(J824&gt;'Revenue Testing'!$E$9,K824=0),1,0))</f>
        <v>0</v>
      </c>
      <c r="M824" s="57" t="n">
        <v>0.276766097155</v>
      </c>
      <c r="N824" s="56" t="str">
        <f aca="false">IF(OR(A824="",I824=""),"",IF(COUNTIFS($A$2:$A$4500,A824,$D$2:$D$4500,D824,$I$2:$I$4500,I824)&gt;1,"Possible duplicate",""))</f>
        <v/>
      </c>
      <c r="O824" s="56" t="n">
        <f aca="false">IF(J824="","",IF(AND(L824=0,K824=0),1,0))</f>
        <v>1</v>
      </c>
      <c r="P824" s="56" t="str">
        <f aca="false">IF(L824=1,J824+ROW()/10^7,"")</f>
        <v/>
      </c>
      <c r="Q824" s="57" t="n">
        <f aca="false">IF(O824=1,M824,"")</f>
        <v>0.276766097155</v>
      </c>
      <c r="R824" s="56" t="str">
        <f aca="false">IF(K824=1,ROW(),"")</f>
        <v/>
      </c>
      <c r="S824" s="56" t="str">
        <f aca="false">IF(D824="","",TRIM(D824))</f>
        <v>DELIVERY ORDER CHARGES- INC</v>
      </c>
    </row>
    <row r="825" customFormat="false" ht="15" hidden="false" customHeight="false" outlineLevel="0" collapsed="false">
      <c r="A825" s="50" t="s">
        <v>1075</v>
      </c>
      <c r="B825" s="55" t="n">
        <v>45907</v>
      </c>
      <c r="C825" s="50" t="n">
        <f aca="false">IF(S825="","",IFERROR(IF(INDEX('Ledger Codes'!$C$6:$C$205,MATCH(S825,'Ledger Codes'!$B$6:$B$205,0))="","",INDEX('Ledger Codes'!$C$6:$C$205,MATCH(S825,'Ledger Codes'!$B$6:$B$205,0))),""))</f>
        <v>10073</v>
      </c>
      <c r="D825" s="50" t="s">
        <v>200</v>
      </c>
      <c r="E825" s="50" t="s">
        <v>1076</v>
      </c>
      <c r="F825" s="50" t="s">
        <v>1077</v>
      </c>
      <c r="G825" s="52" t="n">
        <v>0</v>
      </c>
      <c r="H825" s="52" t="n">
        <v>325</v>
      </c>
      <c r="I825" s="52" t="n">
        <f aca="false">IF(AND(G825="",H825=""),"",N(G825)-N(H825))</f>
        <v>-325</v>
      </c>
      <c r="J825" s="52" t="n">
        <f aca="false">IF(I825="","",ABS(I825))</f>
        <v>325</v>
      </c>
      <c r="K825" s="56" t="n">
        <f aca="false">IF(S825="","",0)</f>
        <v>0</v>
      </c>
      <c r="L825" s="56" t="n">
        <f aca="false">IF(J825="","",IF(AND(J825&gt;'Revenue Testing'!$E$9,K825=0),1,0))</f>
        <v>0</v>
      </c>
      <c r="M825" s="57" t="n">
        <v>0.205290564097</v>
      </c>
      <c r="N825" s="56" t="str">
        <f aca="false">IF(OR(A825="",I825=""),"",IF(COUNTIFS($A$2:$A$4500,A825,$D$2:$D$4500,D825,$I$2:$I$4500,I825)&gt;1,"Possible duplicate",""))</f>
        <v/>
      </c>
      <c r="O825" s="56" t="n">
        <f aca="false">IF(J825="","",IF(AND(L825=0,K825=0),1,0))</f>
        <v>1</v>
      </c>
      <c r="P825" s="56" t="str">
        <f aca="false">IF(L825=1,J825+ROW()/10^7,"")</f>
        <v/>
      </c>
      <c r="Q825" s="57" t="n">
        <f aca="false">IF(O825=1,M825,"")</f>
        <v>0.205290564097</v>
      </c>
      <c r="R825" s="56" t="str">
        <f aca="false">IF(K825=1,ROW(),"")</f>
        <v/>
      </c>
      <c r="S825" s="56" t="str">
        <f aca="false">IF(D825="","",TRIM(D825))</f>
        <v>DELIVERY ORDER CHARGES- INC</v>
      </c>
    </row>
    <row r="826" customFormat="false" ht="15" hidden="false" customHeight="false" outlineLevel="0" collapsed="false">
      <c r="A826" s="50" t="s">
        <v>1078</v>
      </c>
      <c r="B826" s="55" t="n">
        <v>45907</v>
      </c>
      <c r="C826" s="50" t="n">
        <f aca="false">IF(S826="","",IFERROR(IF(INDEX('Ledger Codes'!$C$6:$C$205,MATCH(S826,'Ledger Codes'!$B$6:$B$205,0))="","",INDEX('Ledger Codes'!$C$6:$C$205,MATCH(S826,'Ledger Codes'!$B$6:$B$205,0))),""))</f>
        <v>10073</v>
      </c>
      <c r="D826" s="50" t="s">
        <v>200</v>
      </c>
      <c r="E826" s="50" t="s">
        <v>1079</v>
      </c>
      <c r="F826" s="50" t="s">
        <v>1080</v>
      </c>
      <c r="G826" s="52" t="n">
        <v>0</v>
      </c>
      <c r="H826" s="52" t="n">
        <v>325</v>
      </c>
      <c r="I826" s="52" t="n">
        <f aca="false">IF(AND(G826="",H826=""),"",N(G826)-N(H826))</f>
        <v>-325</v>
      </c>
      <c r="J826" s="52" t="n">
        <f aca="false">IF(I826="","",ABS(I826))</f>
        <v>325</v>
      </c>
      <c r="K826" s="56" t="n">
        <f aca="false">IF(S826="","",0)</f>
        <v>0</v>
      </c>
      <c r="L826" s="56" t="n">
        <f aca="false">IF(J826="","",IF(AND(J826&gt;'Revenue Testing'!$E$9,K826=0),1,0))</f>
        <v>0</v>
      </c>
      <c r="M826" s="57" t="n">
        <v>0.581934393818</v>
      </c>
      <c r="N826" s="56" t="str">
        <f aca="false">IF(OR(A826="",I826=""),"",IF(COUNTIFS($A$2:$A$4500,A826,$D$2:$D$4500,D826,$I$2:$I$4500,I826)&gt;1,"Possible duplicate",""))</f>
        <v/>
      </c>
      <c r="O826" s="56" t="n">
        <f aca="false">IF(J826="","",IF(AND(L826=0,K826=0),1,0))</f>
        <v>1</v>
      </c>
      <c r="P826" s="56" t="str">
        <f aca="false">IF(L826=1,J826+ROW()/10^7,"")</f>
        <v/>
      </c>
      <c r="Q826" s="57" t="n">
        <f aca="false">IF(O826=1,M826,"")</f>
        <v>0.581934393818</v>
      </c>
      <c r="R826" s="56" t="str">
        <f aca="false">IF(K826=1,ROW(),"")</f>
        <v/>
      </c>
      <c r="S826" s="56" t="str">
        <f aca="false">IF(D826="","",TRIM(D826))</f>
        <v>DELIVERY ORDER CHARGES- INC</v>
      </c>
    </row>
    <row r="827" customFormat="false" ht="15" hidden="false" customHeight="false" outlineLevel="0" collapsed="false">
      <c r="A827" s="50" t="s">
        <v>1081</v>
      </c>
      <c r="B827" s="55" t="n">
        <v>45907</v>
      </c>
      <c r="C827" s="50" t="n">
        <f aca="false">IF(S827="","",IFERROR(IF(INDEX('Ledger Codes'!$C$6:$C$205,MATCH(S827,'Ledger Codes'!$B$6:$B$205,0))="","",INDEX('Ledger Codes'!$C$6:$C$205,MATCH(S827,'Ledger Codes'!$B$6:$B$205,0))),""))</f>
        <v>10073</v>
      </c>
      <c r="D827" s="50" t="s">
        <v>200</v>
      </c>
      <c r="E827" s="50" t="s">
        <v>1082</v>
      </c>
      <c r="F827" s="50" t="s">
        <v>1083</v>
      </c>
      <c r="G827" s="52" t="n">
        <v>0</v>
      </c>
      <c r="H827" s="52" t="n">
        <v>325</v>
      </c>
      <c r="I827" s="52" t="n">
        <f aca="false">IF(AND(G827="",H827=""),"",N(G827)-N(H827))</f>
        <v>-325</v>
      </c>
      <c r="J827" s="52" t="n">
        <f aca="false">IF(I827="","",ABS(I827))</f>
        <v>325</v>
      </c>
      <c r="K827" s="56" t="n">
        <f aca="false">IF(S827="","",0)</f>
        <v>0</v>
      </c>
      <c r="L827" s="56" t="n">
        <f aca="false">IF(J827="","",IF(AND(J827&gt;'Revenue Testing'!$E$9,K827=0),1,0))</f>
        <v>0</v>
      </c>
      <c r="M827" s="57" t="n">
        <v>0.610181460712</v>
      </c>
      <c r="N827" s="56" t="str">
        <f aca="false">IF(OR(A827="",I827=""),"",IF(COUNTIFS($A$2:$A$4500,A827,$D$2:$D$4500,D827,$I$2:$I$4500,I827)&gt;1,"Possible duplicate",""))</f>
        <v/>
      </c>
      <c r="O827" s="56" t="n">
        <f aca="false">IF(J827="","",IF(AND(L827=0,K827=0),1,0))</f>
        <v>1</v>
      </c>
      <c r="P827" s="56" t="str">
        <f aca="false">IF(L827=1,J827+ROW()/10^7,"")</f>
        <v/>
      </c>
      <c r="Q827" s="57" t="n">
        <f aca="false">IF(O827=1,M827,"")</f>
        <v>0.610181460712</v>
      </c>
      <c r="R827" s="56" t="str">
        <f aca="false">IF(K827=1,ROW(),"")</f>
        <v/>
      </c>
      <c r="S827" s="56" t="str">
        <f aca="false">IF(D827="","",TRIM(D827))</f>
        <v>DELIVERY ORDER CHARGES- INC</v>
      </c>
    </row>
    <row r="828" customFormat="false" ht="15" hidden="false" customHeight="false" outlineLevel="0" collapsed="false">
      <c r="A828" s="50" t="s">
        <v>1084</v>
      </c>
      <c r="B828" s="55" t="n">
        <v>45907</v>
      </c>
      <c r="C828" s="50" t="n">
        <f aca="false">IF(S828="","",IFERROR(IF(INDEX('Ledger Codes'!$C$6:$C$205,MATCH(S828,'Ledger Codes'!$B$6:$B$205,0))="","",INDEX('Ledger Codes'!$C$6:$C$205,MATCH(S828,'Ledger Codes'!$B$6:$B$205,0))),""))</f>
        <v>10073</v>
      </c>
      <c r="D828" s="50" t="s">
        <v>200</v>
      </c>
      <c r="E828" s="50" t="s">
        <v>1085</v>
      </c>
      <c r="F828" s="50" t="s">
        <v>1086</v>
      </c>
      <c r="G828" s="52" t="n">
        <v>0</v>
      </c>
      <c r="H828" s="52" t="n">
        <v>325</v>
      </c>
      <c r="I828" s="52" t="n">
        <f aca="false">IF(AND(G828="",H828=""),"",N(G828)-N(H828))</f>
        <v>-325</v>
      </c>
      <c r="J828" s="52" t="n">
        <f aca="false">IF(I828="","",ABS(I828))</f>
        <v>325</v>
      </c>
      <c r="K828" s="56" t="n">
        <f aca="false">IF(S828="","",0)</f>
        <v>0</v>
      </c>
      <c r="L828" s="56" t="n">
        <f aca="false">IF(J828="","",IF(AND(J828&gt;'Revenue Testing'!$E$9,K828=0),1,0))</f>
        <v>0</v>
      </c>
      <c r="M828" s="57" t="n">
        <v>0.910923638936</v>
      </c>
      <c r="N828" s="56" t="str">
        <f aca="false">IF(OR(A828="",I828=""),"",IF(COUNTIFS($A$2:$A$4500,A828,$D$2:$D$4500,D828,$I$2:$I$4500,I828)&gt;1,"Possible duplicate",""))</f>
        <v/>
      </c>
      <c r="O828" s="56" t="n">
        <f aca="false">IF(J828="","",IF(AND(L828=0,K828=0),1,0))</f>
        <v>1</v>
      </c>
      <c r="P828" s="56" t="str">
        <f aca="false">IF(L828=1,J828+ROW()/10^7,"")</f>
        <v/>
      </c>
      <c r="Q828" s="57" t="n">
        <f aca="false">IF(O828=1,M828,"")</f>
        <v>0.910923638936</v>
      </c>
      <c r="R828" s="56" t="str">
        <f aca="false">IF(K828=1,ROW(),"")</f>
        <v/>
      </c>
      <c r="S828" s="56" t="str">
        <f aca="false">IF(D828="","",TRIM(D828))</f>
        <v>DELIVERY ORDER CHARGES- INC</v>
      </c>
    </row>
    <row r="829" customFormat="false" ht="15" hidden="false" customHeight="false" outlineLevel="0" collapsed="false">
      <c r="A829" s="50" t="s">
        <v>1087</v>
      </c>
      <c r="B829" s="55" t="n">
        <v>45907</v>
      </c>
      <c r="C829" s="50" t="n">
        <f aca="false">IF(S829="","",IFERROR(IF(INDEX('Ledger Codes'!$C$6:$C$205,MATCH(S829,'Ledger Codes'!$B$6:$B$205,0))="","",INDEX('Ledger Codes'!$C$6:$C$205,MATCH(S829,'Ledger Codes'!$B$6:$B$205,0))),""))</f>
        <v>10073</v>
      </c>
      <c r="D829" s="50" t="s">
        <v>200</v>
      </c>
      <c r="E829" s="50" t="s">
        <v>1088</v>
      </c>
      <c r="F829" s="50" t="s">
        <v>1089</v>
      </c>
      <c r="G829" s="52" t="n">
        <v>0</v>
      </c>
      <c r="H829" s="52" t="n">
        <v>325</v>
      </c>
      <c r="I829" s="52" t="n">
        <f aca="false">IF(AND(G829="",H829=""),"",N(G829)-N(H829))</f>
        <v>-325</v>
      </c>
      <c r="J829" s="52" t="n">
        <f aca="false">IF(I829="","",ABS(I829))</f>
        <v>325</v>
      </c>
      <c r="K829" s="56" t="n">
        <f aca="false">IF(S829="","",0)</f>
        <v>0</v>
      </c>
      <c r="L829" s="56" t="n">
        <f aca="false">IF(J829="","",IF(AND(J829&gt;'Revenue Testing'!$E$9,K829=0),1,0))</f>
        <v>0</v>
      </c>
      <c r="M829" s="57" t="n">
        <v>0.959337101165</v>
      </c>
      <c r="N829" s="56" t="str">
        <f aca="false">IF(OR(A829="",I829=""),"",IF(COUNTIFS($A$2:$A$4500,A829,$D$2:$D$4500,D829,$I$2:$I$4500,I829)&gt;1,"Possible duplicate",""))</f>
        <v/>
      </c>
      <c r="O829" s="56" t="n">
        <f aca="false">IF(J829="","",IF(AND(L829=0,K829=0),1,0))</f>
        <v>1</v>
      </c>
      <c r="P829" s="56" t="str">
        <f aca="false">IF(L829=1,J829+ROW()/10^7,"")</f>
        <v/>
      </c>
      <c r="Q829" s="57" t="n">
        <f aca="false">IF(O829=1,M829,"")</f>
        <v>0.959337101165</v>
      </c>
      <c r="R829" s="56" t="str">
        <f aca="false">IF(K829=1,ROW(),"")</f>
        <v/>
      </c>
      <c r="S829" s="56" t="str">
        <f aca="false">IF(D829="","",TRIM(D829))</f>
        <v>DELIVERY ORDER CHARGES- INC</v>
      </c>
    </row>
    <row r="830" customFormat="false" ht="15" hidden="false" customHeight="false" outlineLevel="0" collapsed="false">
      <c r="A830" s="50" t="s">
        <v>1090</v>
      </c>
      <c r="B830" s="55" t="n">
        <v>45907</v>
      </c>
      <c r="C830" s="50" t="n">
        <f aca="false">IF(S830="","",IFERROR(IF(INDEX('Ledger Codes'!$C$6:$C$205,MATCH(S830,'Ledger Codes'!$B$6:$B$205,0))="","",INDEX('Ledger Codes'!$C$6:$C$205,MATCH(S830,'Ledger Codes'!$B$6:$B$205,0))),""))</f>
        <v>10073</v>
      </c>
      <c r="D830" s="50" t="s">
        <v>200</v>
      </c>
      <c r="E830" s="50" t="s">
        <v>1091</v>
      </c>
      <c r="F830" s="50" t="s">
        <v>464</v>
      </c>
      <c r="G830" s="52" t="n">
        <v>0</v>
      </c>
      <c r="H830" s="52" t="n">
        <v>325</v>
      </c>
      <c r="I830" s="52" t="n">
        <f aca="false">IF(AND(G830="",H830=""),"",N(G830)-N(H830))</f>
        <v>-325</v>
      </c>
      <c r="J830" s="52" t="n">
        <f aca="false">IF(I830="","",ABS(I830))</f>
        <v>325</v>
      </c>
      <c r="K830" s="56" t="n">
        <f aca="false">IF(S830="","",0)</f>
        <v>0</v>
      </c>
      <c r="L830" s="56" t="n">
        <f aca="false">IF(J830="","",IF(AND(J830&gt;'Revenue Testing'!$E$9,K830=0),1,0))</f>
        <v>0</v>
      </c>
      <c r="M830" s="57" t="n">
        <v>0.264303059468</v>
      </c>
      <c r="N830" s="56" t="str">
        <f aca="false">IF(OR(A830="",I830=""),"",IF(COUNTIFS($A$2:$A$4500,A830,$D$2:$D$4500,D830,$I$2:$I$4500,I830)&gt;1,"Possible duplicate",""))</f>
        <v/>
      </c>
      <c r="O830" s="56" t="n">
        <f aca="false">IF(J830="","",IF(AND(L830=0,K830=0),1,0))</f>
        <v>1</v>
      </c>
      <c r="P830" s="56" t="str">
        <f aca="false">IF(L830=1,J830+ROW()/10^7,"")</f>
        <v/>
      </c>
      <c r="Q830" s="57" t="n">
        <f aca="false">IF(O830=1,M830,"")</f>
        <v>0.264303059468</v>
      </c>
      <c r="R830" s="56" t="str">
        <f aca="false">IF(K830=1,ROW(),"")</f>
        <v/>
      </c>
      <c r="S830" s="56" t="str">
        <f aca="false">IF(D830="","",TRIM(D830))</f>
        <v>DELIVERY ORDER CHARGES- INC</v>
      </c>
    </row>
    <row r="831" customFormat="false" ht="15" hidden="false" customHeight="false" outlineLevel="0" collapsed="false">
      <c r="A831" s="50" t="s">
        <v>1092</v>
      </c>
      <c r="B831" s="55" t="n">
        <v>45907</v>
      </c>
      <c r="C831" s="50" t="n">
        <f aca="false">IF(S831="","",IFERROR(IF(INDEX('Ledger Codes'!$C$6:$C$205,MATCH(S831,'Ledger Codes'!$B$6:$B$205,0))="","",INDEX('Ledger Codes'!$C$6:$C$205,MATCH(S831,'Ledger Codes'!$B$6:$B$205,0))),""))</f>
        <v>10073</v>
      </c>
      <c r="D831" s="50" t="s">
        <v>200</v>
      </c>
      <c r="E831" s="50" t="s">
        <v>1093</v>
      </c>
      <c r="F831" s="50" t="s">
        <v>1094</v>
      </c>
      <c r="G831" s="52" t="n">
        <v>0</v>
      </c>
      <c r="H831" s="52" t="n">
        <v>325</v>
      </c>
      <c r="I831" s="52" t="n">
        <f aca="false">IF(AND(G831="",H831=""),"",N(G831)-N(H831))</f>
        <v>-325</v>
      </c>
      <c r="J831" s="52" t="n">
        <f aca="false">IF(I831="","",ABS(I831))</f>
        <v>325</v>
      </c>
      <c r="K831" s="56" t="n">
        <f aca="false">IF(S831="","",0)</f>
        <v>0</v>
      </c>
      <c r="L831" s="56" t="n">
        <f aca="false">IF(J831="","",IF(AND(J831&gt;'Revenue Testing'!$E$9,K831=0),1,0))</f>
        <v>0</v>
      </c>
      <c r="M831" s="57" t="n">
        <v>0.920333715261</v>
      </c>
      <c r="N831" s="56" t="str">
        <f aca="false">IF(OR(A831="",I831=""),"",IF(COUNTIFS($A$2:$A$4500,A831,$D$2:$D$4500,D831,$I$2:$I$4500,I831)&gt;1,"Possible duplicate",""))</f>
        <v/>
      </c>
      <c r="O831" s="56" t="n">
        <f aca="false">IF(J831="","",IF(AND(L831=0,K831=0),1,0))</f>
        <v>1</v>
      </c>
      <c r="P831" s="56" t="str">
        <f aca="false">IF(L831=1,J831+ROW()/10^7,"")</f>
        <v/>
      </c>
      <c r="Q831" s="57" t="n">
        <f aca="false">IF(O831=1,M831,"")</f>
        <v>0.920333715261</v>
      </c>
      <c r="R831" s="56" t="str">
        <f aca="false">IF(K831=1,ROW(),"")</f>
        <v/>
      </c>
      <c r="S831" s="56" t="str">
        <f aca="false">IF(D831="","",TRIM(D831))</f>
        <v>DELIVERY ORDER CHARGES- INC</v>
      </c>
    </row>
    <row r="832" customFormat="false" ht="15" hidden="false" customHeight="false" outlineLevel="0" collapsed="false">
      <c r="A832" s="50" t="s">
        <v>1095</v>
      </c>
      <c r="B832" s="55" t="n">
        <v>45907</v>
      </c>
      <c r="C832" s="50" t="n">
        <f aca="false">IF(S832="","",IFERROR(IF(INDEX('Ledger Codes'!$C$6:$C$205,MATCH(S832,'Ledger Codes'!$B$6:$B$205,0))="","",INDEX('Ledger Codes'!$C$6:$C$205,MATCH(S832,'Ledger Codes'!$B$6:$B$205,0))),""))</f>
        <v>10073</v>
      </c>
      <c r="D832" s="50" t="s">
        <v>200</v>
      </c>
      <c r="E832" s="50" t="s">
        <v>1096</v>
      </c>
      <c r="F832" s="50" t="s">
        <v>432</v>
      </c>
      <c r="G832" s="52" t="n">
        <v>0</v>
      </c>
      <c r="H832" s="52" t="n">
        <v>325</v>
      </c>
      <c r="I832" s="52" t="n">
        <f aca="false">IF(AND(G832="",H832=""),"",N(G832)-N(H832))</f>
        <v>-325</v>
      </c>
      <c r="J832" s="52" t="n">
        <f aca="false">IF(I832="","",ABS(I832))</f>
        <v>325</v>
      </c>
      <c r="K832" s="56" t="n">
        <f aca="false">IF(S832="","",0)</f>
        <v>0</v>
      </c>
      <c r="L832" s="56" t="n">
        <f aca="false">IF(J832="","",IF(AND(J832&gt;'Revenue Testing'!$E$9,K832=0),1,0))</f>
        <v>0</v>
      </c>
      <c r="M832" s="57" t="n">
        <v>0.945438655425</v>
      </c>
      <c r="N832" s="56" t="str">
        <f aca="false">IF(OR(A832="",I832=""),"",IF(COUNTIFS($A$2:$A$4500,A832,$D$2:$D$4500,D832,$I$2:$I$4500,I832)&gt;1,"Possible duplicate",""))</f>
        <v/>
      </c>
      <c r="O832" s="56" t="n">
        <f aca="false">IF(J832="","",IF(AND(L832=0,K832=0),1,0))</f>
        <v>1</v>
      </c>
      <c r="P832" s="56" t="str">
        <f aca="false">IF(L832=1,J832+ROW()/10^7,"")</f>
        <v/>
      </c>
      <c r="Q832" s="57" t="n">
        <f aca="false">IF(O832=1,M832,"")</f>
        <v>0.945438655425</v>
      </c>
      <c r="R832" s="56" t="str">
        <f aca="false">IF(K832=1,ROW(),"")</f>
        <v/>
      </c>
      <c r="S832" s="56" t="str">
        <f aca="false">IF(D832="","",TRIM(D832))</f>
        <v>DELIVERY ORDER CHARGES- INC</v>
      </c>
    </row>
    <row r="833" customFormat="false" ht="15" hidden="false" customHeight="false" outlineLevel="0" collapsed="false">
      <c r="A833" s="50" t="s">
        <v>1097</v>
      </c>
      <c r="B833" s="55" t="n">
        <v>45907</v>
      </c>
      <c r="C833" s="50" t="n">
        <f aca="false">IF(S833="","",IFERROR(IF(INDEX('Ledger Codes'!$C$6:$C$205,MATCH(S833,'Ledger Codes'!$B$6:$B$205,0))="","",INDEX('Ledger Codes'!$C$6:$C$205,MATCH(S833,'Ledger Codes'!$B$6:$B$205,0))),""))</f>
        <v>10073</v>
      </c>
      <c r="D833" s="50" t="s">
        <v>200</v>
      </c>
      <c r="E833" s="50" t="s">
        <v>1098</v>
      </c>
      <c r="F833" s="50" t="s">
        <v>1099</v>
      </c>
      <c r="G833" s="52" t="n">
        <v>0</v>
      </c>
      <c r="H833" s="52" t="n">
        <v>325</v>
      </c>
      <c r="I833" s="52" t="n">
        <f aca="false">IF(AND(G833="",H833=""),"",N(G833)-N(H833))</f>
        <v>-325</v>
      </c>
      <c r="J833" s="52" t="n">
        <f aca="false">IF(I833="","",ABS(I833))</f>
        <v>325</v>
      </c>
      <c r="K833" s="56" t="n">
        <f aca="false">IF(S833="","",0)</f>
        <v>0</v>
      </c>
      <c r="L833" s="56" t="n">
        <f aca="false">IF(J833="","",IF(AND(J833&gt;'Revenue Testing'!$E$9,K833=0),1,0))</f>
        <v>0</v>
      </c>
      <c r="M833" s="57" t="n">
        <v>0.583457599139</v>
      </c>
      <c r="N833" s="56" t="str">
        <f aca="false">IF(OR(A833="",I833=""),"",IF(COUNTIFS($A$2:$A$4500,A833,$D$2:$D$4500,D833,$I$2:$I$4500,I833)&gt;1,"Possible duplicate",""))</f>
        <v/>
      </c>
      <c r="O833" s="56" t="n">
        <f aca="false">IF(J833="","",IF(AND(L833=0,K833=0),1,0))</f>
        <v>1</v>
      </c>
      <c r="P833" s="56" t="str">
        <f aca="false">IF(L833=1,J833+ROW()/10^7,"")</f>
        <v/>
      </c>
      <c r="Q833" s="57" t="n">
        <f aca="false">IF(O833=1,M833,"")</f>
        <v>0.583457599139</v>
      </c>
      <c r="R833" s="56" t="str">
        <f aca="false">IF(K833=1,ROW(),"")</f>
        <v/>
      </c>
      <c r="S833" s="56" t="str">
        <f aca="false">IF(D833="","",TRIM(D833))</f>
        <v>DELIVERY ORDER CHARGES- INC</v>
      </c>
    </row>
    <row r="834" customFormat="false" ht="15" hidden="false" customHeight="false" outlineLevel="0" collapsed="false">
      <c r="A834" s="50" t="s">
        <v>1100</v>
      </c>
      <c r="B834" s="55" t="n">
        <v>45907</v>
      </c>
      <c r="C834" s="50" t="n">
        <f aca="false">IF(S834="","",IFERROR(IF(INDEX('Ledger Codes'!$C$6:$C$205,MATCH(S834,'Ledger Codes'!$B$6:$B$205,0))="","",INDEX('Ledger Codes'!$C$6:$C$205,MATCH(S834,'Ledger Codes'!$B$6:$B$205,0))),""))</f>
        <v>10073</v>
      </c>
      <c r="D834" s="50" t="s">
        <v>200</v>
      </c>
      <c r="E834" s="50" t="s">
        <v>1101</v>
      </c>
      <c r="F834" s="50" t="s">
        <v>1102</v>
      </c>
      <c r="G834" s="52" t="n">
        <v>0</v>
      </c>
      <c r="H834" s="52" t="n">
        <v>325</v>
      </c>
      <c r="I834" s="52" t="n">
        <f aca="false">IF(AND(G834="",H834=""),"",N(G834)-N(H834))</f>
        <v>-325</v>
      </c>
      <c r="J834" s="52" t="n">
        <f aca="false">IF(I834="","",ABS(I834))</f>
        <v>325</v>
      </c>
      <c r="K834" s="56" t="n">
        <f aca="false">IF(S834="","",0)</f>
        <v>0</v>
      </c>
      <c r="L834" s="56" t="n">
        <f aca="false">IF(J834="","",IF(AND(J834&gt;'Revenue Testing'!$E$9,K834=0),1,0))</f>
        <v>0</v>
      </c>
      <c r="M834" s="57" t="n">
        <v>0.657784584212</v>
      </c>
      <c r="N834" s="56" t="str">
        <f aca="false">IF(OR(A834="",I834=""),"",IF(COUNTIFS($A$2:$A$4500,A834,$D$2:$D$4500,D834,$I$2:$I$4500,I834)&gt;1,"Possible duplicate",""))</f>
        <v/>
      </c>
      <c r="O834" s="56" t="n">
        <f aca="false">IF(J834="","",IF(AND(L834=0,K834=0),1,0))</f>
        <v>1</v>
      </c>
      <c r="P834" s="56" t="str">
        <f aca="false">IF(L834=1,J834+ROW()/10^7,"")</f>
        <v/>
      </c>
      <c r="Q834" s="57" t="n">
        <f aca="false">IF(O834=1,M834,"")</f>
        <v>0.657784584212</v>
      </c>
      <c r="R834" s="56" t="str">
        <f aca="false">IF(K834=1,ROW(),"")</f>
        <v/>
      </c>
      <c r="S834" s="56" t="str">
        <f aca="false">IF(D834="","",TRIM(D834))</f>
        <v>DELIVERY ORDER CHARGES- INC</v>
      </c>
    </row>
    <row r="835" customFormat="false" ht="15" hidden="false" customHeight="false" outlineLevel="0" collapsed="false">
      <c r="A835" s="50" t="s">
        <v>1103</v>
      </c>
      <c r="B835" s="55" t="n">
        <v>45908</v>
      </c>
      <c r="C835" s="50" t="n">
        <f aca="false">IF(S835="","",IFERROR(IF(INDEX('Ledger Codes'!$C$6:$C$205,MATCH(S835,'Ledger Codes'!$B$6:$B$205,0))="","",INDEX('Ledger Codes'!$C$6:$C$205,MATCH(S835,'Ledger Codes'!$B$6:$B$205,0))),""))</f>
        <v>10073</v>
      </c>
      <c r="D835" s="50" t="s">
        <v>200</v>
      </c>
      <c r="E835" s="50" t="s">
        <v>1104</v>
      </c>
      <c r="F835" s="50" t="s">
        <v>1105</v>
      </c>
      <c r="G835" s="52" t="n">
        <v>0</v>
      </c>
      <c r="H835" s="52" t="n">
        <v>325</v>
      </c>
      <c r="I835" s="52" t="n">
        <f aca="false">IF(AND(G835="",H835=""),"",N(G835)-N(H835))</f>
        <v>-325</v>
      </c>
      <c r="J835" s="52" t="n">
        <f aca="false">IF(I835="","",ABS(I835))</f>
        <v>325</v>
      </c>
      <c r="K835" s="56" t="n">
        <f aca="false">IF(S835="","",0)</f>
        <v>0</v>
      </c>
      <c r="L835" s="56" t="n">
        <f aca="false">IF(J835="","",IF(AND(J835&gt;'Revenue Testing'!$E$9,K835=0),1,0))</f>
        <v>0</v>
      </c>
      <c r="M835" s="57" t="n">
        <v>0.715725252403</v>
      </c>
      <c r="N835" s="56" t="str">
        <f aca="false">IF(OR(A835="",I835=""),"",IF(COUNTIFS($A$2:$A$4500,A835,$D$2:$D$4500,D835,$I$2:$I$4500,I835)&gt;1,"Possible duplicate",""))</f>
        <v/>
      </c>
      <c r="O835" s="56" t="n">
        <f aca="false">IF(J835="","",IF(AND(L835=0,K835=0),1,0))</f>
        <v>1</v>
      </c>
      <c r="P835" s="56" t="str">
        <f aca="false">IF(L835=1,J835+ROW()/10^7,"")</f>
        <v/>
      </c>
      <c r="Q835" s="57" t="n">
        <f aca="false">IF(O835=1,M835,"")</f>
        <v>0.715725252403</v>
      </c>
      <c r="R835" s="56" t="str">
        <f aca="false">IF(K835=1,ROW(),"")</f>
        <v/>
      </c>
      <c r="S835" s="56" t="str">
        <f aca="false">IF(D835="","",TRIM(D835))</f>
        <v>DELIVERY ORDER CHARGES- INC</v>
      </c>
    </row>
    <row r="836" customFormat="false" ht="15" hidden="false" customHeight="false" outlineLevel="0" collapsed="false">
      <c r="A836" s="50" t="s">
        <v>1106</v>
      </c>
      <c r="B836" s="55" t="n">
        <v>45908</v>
      </c>
      <c r="C836" s="50" t="n">
        <f aca="false">IF(S836="","",IFERROR(IF(INDEX('Ledger Codes'!$C$6:$C$205,MATCH(S836,'Ledger Codes'!$B$6:$B$205,0))="","",INDEX('Ledger Codes'!$C$6:$C$205,MATCH(S836,'Ledger Codes'!$B$6:$B$205,0))),""))</f>
        <v>10073</v>
      </c>
      <c r="D836" s="50" t="s">
        <v>200</v>
      </c>
      <c r="E836" s="50" t="s">
        <v>1107</v>
      </c>
      <c r="F836" s="50" t="s">
        <v>1108</v>
      </c>
      <c r="G836" s="52" t="n">
        <v>0</v>
      </c>
      <c r="H836" s="52" t="n">
        <v>325</v>
      </c>
      <c r="I836" s="52" t="n">
        <f aca="false">IF(AND(G836="",H836=""),"",N(G836)-N(H836))</f>
        <v>-325</v>
      </c>
      <c r="J836" s="52" t="n">
        <f aca="false">IF(I836="","",ABS(I836))</f>
        <v>325</v>
      </c>
      <c r="K836" s="56" t="n">
        <f aca="false">IF(S836="","",0)</f>
        <v>0</v>
      </c>
      <c r="L836" s="56" t="n">
        <f aca="false">IF(J836="","",IF(AND(J836&gt;'Revenue Testing'!$E$9,K836=0),1,0))</f>
        <v>0</v>
      </c>
      <c r="M836" s="57" t="n">
        <v>0.041087609888</v>
      </c>
      <c r="N836" s="56" t="str">
        <f aca="false">IF(OR(A836="",I836=""),"",IF(COUNTIFS($A$2:$A$4500,A836,$D$2:$D$4500,D836,$I$2:$I$4500,I836)&gt;1,"Possible duplicate",""))</f>
        <v/>
      </c>
      <c r="O836" s="56" t="n">
        <f aca="false">IF(J836="","",IF(AND(L836=0,K836=0),1,0))</f>
        <v>1</v>
      </c>
      <c r="P836" s="56" t="str">
        <f aca="false">IF(L836=1,J836+ROW()/10^7,"")</f>
        <v/>
      </c>
      <c r="Q836" s="57" t="n">
        <f aca="false">IF(O836=1,M836,"")</f>
        <v>0.041087609888</v>
      </c>
      <c r="R836" s="56" t="str">
        <f aca="false">IF(K836=1,ROW(),"")</f>
        <v/>
      </c>
      <c r="S836" s="56" t="str">
        <f aca="false">IF(D836="","",TRIM(D836))</f>
        <v>DELIVERY ORDER CHARGES- INC</v>
      </c>
    </row>
    <row r="837" customFormat="false" ht="15" hidden="false" customHeight="false" outlineLevel="0" collapsed="false">
      <c r="A837" s="50" t="s">
        <v>1109</v>
      </c>
      <c r="B837" s="55" t="n">
        <v>45908</v>
      </c>
      <c r="C837" s="50" t="n">
        <f aca="false">IF(S837="","",IFERROR(IF(INDEX('Ledger Codes'!$C$6:$C$205,MATCH(S837,'Ledger Codes'!$B$6:$B$205,0))="","",INDEX('Ledger Codes'!$C$6:$C$205,MATCH(S837,'Ledger Codes'!$B$6:$B$205,0))),""))</f>
        <v>10073</v>
      </c>
      <c r="D837" s="50" t="s">
        <v>200</v>
      </c>
      <c r="E837" s="50" t="s">
        <v>1110</v>
      </c>
      <c r="F837" s="50" t="s">
        <v>1111</v>
      </c>
      <c r="G837" s="52" t="n">
        <v>0</v>
      </c>
      <c r="H837" s="52" t="n">
        <v>325</v>
      </c>
      <c r="I837" s="52" t="n">
        <f aca="false">IF(AND(G837="",H837=""),"",N(G837)-N(H837))</f>
        <v>-325</v>
      </c>
      <c r="J837" s="52" t="n">
        <f aca="false">IF(I837="","",ABS(I837))</f>
        <v>325</v>
      </c>
      <c r="K837" s="56" t="n">
        <f aca="false">IF(S837="","",0)</f>
        <v>0</v>
      </c>
      <c r="L837" s="56" t="n">
        <f aca="false">IF(J837="","",IF(AND(J837&gt;'Revenue Testing'!$E$9,K837=0),1,0))</f>
        <v>0</v>
      </c>
      <c r="M837" s="57" t="n">
        <v>0.363664230565</v>
      </c>
      <c r="N837" s="56" t="str">
        <f aca="false">IF(OR(A837="",I837=""),"",IF(COUNTIFS($A$2:$A$4500,A837,$D$2:$D$4500,D837,$I$2:$I$4500,I837)&gt;1,"Possible duplicate",""))</f>
        <v/>
      </c>
      <c r="O837" s="56" t="n">
        <f aca="false">IF(J837="","",IF(AND(L837=0,K837=0),1,0))</f>
        <v>1</v>
      </c>
      <c r="P837" s="56" t="str">
        <f aca="false">IF(L837=1,J837+ROW()/10^7,"")</f>
        <v/>
      </c>
      <c r="Q837" s="57" t="n">
        <f aca="false">IF(O837=1,M837,"")</f>
        <v>0.363664230565</v>
      </c>
      <c r="R837" s="56" t="str">
        <f aca="false">IF(K837=1,ROW(),"")</f>
        <v/>
      </c>
      <c r="S837" s="56" t="str">
        <f aca="false">IF(D837="","",TRIM(D837))</f>
        <v>DELIVERY ORDER CHARGES- INC</v>
      </c>
    </row>
    <row r="838" customFormat="false" ht="15" hidden="false" customHeight="false" outlineLevel="0" collapsed="false">
      <c r="A838" s="50" t="s">
        <v>1112</v>
      </c>
      <c r="B838" s="55" t="n">
        <v>45909</v>
      </c>
      <c r="C838" s="50" t="n">
        <f aca="false">IF(S838="","",IFERROR(IF(INDEX('Ledger Codes'!$C$6:$C$205,MATCH(S838,'Ledger Codes'!$B$6:$B$205,0))="","",INDEX('Ledger Codes'!$C$6:$C$205,MATCH(S838,'Ledger Codes'!$B$6:$B$205,0))),""))</f>
        <v>10073</v>
      </c>
      <c r="D838" s="50" t="s">
        <v>200</v>
      </c>
      <c r="E838" s="50" t="s">
        <v>1113</v>
      </c>
      <c r="F838" s="50" t="s">
        <v>1114</v>
      </c>
      <c r="G838" s="52" t="n">
        <v>0</v>
      </c>
      <c r="H838" s="52" t="n">
        <v>325</v>
      </c>
      <c r="I838" s="52" t="n">
        <f aca="false">IF(AND(G838="",H838=""),"",N(G838)-N(H838))</f>
        <v>-325</v>
      </c>
      <c r="J838" s="52" t="n">
        <f aca="false">IF(I838="","",ABS(I838))</f>
        <v>325</v>
      </c>
      <c r="K838" s="56" t="n">
        <f aca="false">IF(S838="","",0)</f>
        <v>0</v>
      </c>
      <c r="L838" s="56" t="n">
        <f aca="false">IF(J838="","",IF(AND(J838&gt;'Revenue Testing'!$E$9,K838=0),1,0))</f>
        <v>0</v>
      </c>
      <c r="M838" s="57" t="n">
        <v>0.03420888059</v>
      </c>
      <c r="N838" s="56" t="str">
        <f aca="false">IF(OR(A838="",I838=""),"",IF(COUNTIFS($A$2:$A$4500,A838,$D$2:$D$4500,D838,$I$2:$I$4500,I838)&gt;1,"Possible duplicate",""))</f>
        <v/>
      </c>
      <c r="O838" s="56" t="n">
        <f aca="false">IF(J838="","",IF(AND(L838=0,K838=0),1,0))</f>
        <v>1</v>
      </c>
      <c r="P838" s="56" t="str">
        <f aca="false">IF(L838=1,J838+ROW()/10^7,"")</f>
        <v/>
      </c>
      <c r="Q838" s="57" t="n">
        <f aca="false">IF(O838=1,M838,"")</f>
        <v>0.03420888059</v>
      </c>
      <c r="R838" s="56" t="str">
        <f aca="false">IF(K838=1,ROW(),"")</f>
        <v/>
      </c>
      <c r="S838" s="56" t="str">
        <f aca="false">IF(D838="","",TRIM(D838))</f>
        <v>DELIVERY ORDER CHARGES- INC</v>
      </c>
    </row>
    <row r="839" customFormat="false" ht="15" hidden="false" customHeight="false" outlineLevel="0" collapsed="false">
      <c r="A839" s="50" t="s">
        <v>1115</v>
      </c>
      <c r="B839" s="55" t="n">
        <v>45909</v>
      </c>
      <c r="C839" s="50" t="n">
        <f aca="false">IF(S839="","",IFERROR(IF(INDEX('Ledger Codes'!$C$6:$C$205,MATCH(S839,'Ledger Codes'!$B$6:$B$205,0))="","",INDEX('Ledger Codes'!$C$6:$C$205,MATCH(S839,'Ledger Codes'!$B$6:$B$205,0))),""))</f>
        <v>10073</v>
      </c>
      <c r="D839" s="50" t="s">
        <v>200</v>
      </c>
      <c r="E839" s="50" t="s">
        <v>1116</v>
      </c>
      <c r="F839" s="50" t="s">
        <v>1117</v>
      </c>
      <c r="G839" s="52" t="n">
        <v>0</v>
      </c>
      <c r="H839" s="52" t="n">
        <v>325</v>
      </c>
      <c r="I839" s="52" t="n">
        <f aca="false">IF(AND(G839="",H839=""),"",N(G839)-N(H839))</f>
        <v>-325</v>
      </c>
      <c r="J839" s="52" t="n">
        <f aca="false">IF(I839="","",ABS(I839))</f>
        <v>325</v>
      </c>
      <c r="K839" s="56" t="n">
        <f aca="false">IF(S839="","",0)</f>
        <v>0</v>
      </c>
      <c r="L839" s="56" t="n">
        <f aca="false">IF(J839="","",IF(AND(J839&gt;'Revenue Testing'!$E$9,K839=0),1,0))</f>
        <v>0</v>
      </c>
      <c r="M839" s="57" t="n">
        <v>0.296561552365</v>
      </c>
      <c r="N839" s="56" t="str">
        <f aca="false">IF(OR(A839="",I839=""),"",IF(COUNTIFS($A$2:$A$4500,A839,$D$2:$D$4500,D839,$I$2:$I$4500,I839)&gt;1,"Possible duplicate",""))</f>
        <v/>
      </c>
      <c r="O839" s="56" t="n">
        <f aca="false">IF(J839="","",IF(AND(L839=0,K839=0),1,0))</f>
        <v>1</v>
      </c>
      <c r="P839" s="56" t="str">
        <f aca="false">IF(L839=1,J839+ROW()/10^7,"")</f>
        <v/>
      </c>
      <c r="Q839" s="57" t="n">
        <f aca="false">IF(O839=1,M839,"")</f>
        <v>0.296561552365</v>
      </c>
      <c r="R839" s="56" t="str">
        <f aca="false">IF(K839=1,ROW(),"")</f>
        <v/>
      </c>
      <c r="S839" s="56" t="str">
        <f aca="false">IF(D839="","",TRIM(D839))</f>
        <v>DELIVERY ORDER CHARGES- INC</v>
      </c>
    </row>
    <row r="840" customFormat="false" ht="15" hidden="false" customHeight="false" outlineLevel="0" collapsed="false">
      <c r="A840" s="50" t="s">
        <v>1118</v>
      </c>
      <c r="B840" s="55" t="n">
        <v>45909</v>
      </c>
      <c r="C840" s="50" t="n">
        <f aca="false">IF(S840="","",IFERROR(IF(INDEX('Ledger Codes'!$C$6:$C$205,MATCH(S840,'Ledger Codes'!$B$6:$B$205,0))="","",INDEX('Ledger Codes'!$C$6:$C$205,MATCH(S840,'Ledger Codes'!$B$6:$B$205,0))),""))</f>
        <v>10073</v>
      </c>
      <c r="D840" s="50" t="s">
        <v>200</v>
      </c>
      <c r="E840" s="50" t="s">
        <v>1119</v>
      </c>
      <c r="F840" s="50" t="s">
        <v>1120</v>
      </c>
      <c r="G840" s="52" t="n">
        <v>0</v>
      </c>
      <c r="H840" s="52" t="n">
        <v>325</v>
      </c>
      <c r="I840" s="52" t="n">
        <f aca="false">IF(AND(G840="",H840=""),"",N(G840)-N(H840))</f>
        <v>-325</v>
      </c>
      <c r="J840" s="52" t="n">
        <f aca="false">IF(I840="","",ABS(I840))</f>
        <v>325</v>
      </c>
      <c r="K840" s="56" t="n">
        <f aca="false">IF(S840="","",0)</f>
        <v>0</v>
      </c>
      <c r="L840" s="56" t="n">
        <f aca="false">IF(J840="","",IF(AND(J840&gt;'Revenue Testing'!$E$9,K840=0),1,0))</f>
        <v>0</v>
      </c>
      <c r="M840" s="57" t="n">
        <v>0.203453105582</v>
      </c>
      <c r="N840" s="56" t="str">
        <f aca="false">IF(OR(A840="",I840=""),"",IF(COUNTIFS($A$2:$A$4500,A840,$D$2:$D$4500,D840,$I$2:$I$4500,I840)&gt;1,"Possible duplicate",""))</f>
        <v/>
      </c>
      <c r="O840" s="56" t="n">
        <f aca="false">IF(J840="","",IF(AND(L840=0,K840=0),1,0))</f>
        <v>1</v>
      </c>
      <c r="P840" s="56" t="str">
        <f aca="false">IF(L840=1,J840+ROW()/10^7,"")</f>
        <v/>
      </c>
      <c r="Q840" s="57" t="n">
        <f aca="false">IF(O840=1,M840,"")</f>
        <v>0.203453105582</v>
      </c>
      <c r="R840" s="56" t="str">
        <f aca="false">IF(K840=1,ROW(),"")</f>
        <v/>
      </c>
      <c r="S840" s="56" t="str">
        <f aca="false">IF(D840="","",TRIM(D840))</f>
        <v>DELIVERY ORDER CHARGES- INC</v>
      </c>
    </row>
    <row r="841" customFormat="false" ht="15" hidden="false" customHeight="false" outlineLevel="0" collapsed="false">
      <c r="A841" s="50" t="s">
        <v>1121</v>
      </c>
      <c r="B841" s="55" t="n">
        <v>45909</v>
      </c>
      <c r="C841" s="50" t="n">
        <f aca="false">IF(S841="","",IFERROR(IF(INDEX('Ledger Codes'!$C$6:$C$205,MATCH(S841,'Ledger Codes'!$B$6:$B$205,0))="","",INDEX('Ledger Codes'!$C$6:$C$205,MATCH(S841,'Ledger Codes'!$B$6:$B$205,0))),""))</f>
        <v>10073</v>
      </c>
      <c r="D841" s="50" t="s">
        <v>200</v>
      </c>
      <c r="E841" s="50" t="s">
        <v>1122</v>
      </c>
      <c r="F841" s="50" t="s">
        <v>1123</v>
      </c>
      <c r="G841" s="52" t="n">
        <v>0</v>
      </c>
      <c r="H841" s="52" t="n">
        <v>325</v>
      </c>
      <c r="I841" s="52" t="n">
        <f aca="false">IF(AND(G841="",H841=""),"",N(G841)-N(H841))</f>
        <v>-325</v>
      </c>
      <c r="J841" s="52" t="n">
        <f aca="false">IF(I841="","",ABS(I841))</f>
        <v>325</v>
      </c>
      <c r="K841" s="56" t="n">
        <f aca="false">IF(S841="","",0)</f>
        <v>0</v>
      </c>
      <c r="L841" s="56" t="n">
        <f aca="false">IF(J841="","",IF(AND(J841&gt;'Revenue Testing'!$E$9,K841=0),1,0))</f>
        <v>0</v>
      </c>
      <c r="M841" s="57" t="n">
        <v>0.268946486001</v>
      </c>
      <c r="N841" s="56" t="str">
        <f aca="false">IF(OR(A841="",I841=""),"",IF(COUNTIFS($A$2:$A$4500,A841,$D$2:$D$4500,D841,$I$2:$I$4500,I841)&gt;1,"Possible duplicate",""))</f>
        <v/>
      </c>
      <c r="O841" s="56" t="n">
        <f aca="false">IF(J841="","",IF(AND(L841=0,K841=0),1,0))</f>
        <v>1</v>
      </c>
      <c r="P841" s="56" t="str">
        <f aca="false">IF(L841=1,J841+ROW()/10^7,"")</f>
        <v/>
      </c>
      <c r="Q841" s="57" t="n">
        <f aca="false">IF(O841=1,M841,"")</f>
        <v>0.268946486001</v>
      </c>
      <c r="R841" s="56" t="str">
        <f aca="false">IF(K841=1,ROW(),"")</f>
        <v/>
      </c>
      <c r="S841" s="56" t="str">
        <f aca="false">IF(D841="","",TRIM(D841))</f>
        <v>DELIVERY ORDER CHARGES- INC</v>
      </c>
    </row>
    <row r="842" customFormat="false" ht="15" hidden="false" customHeight="false" outlineLevel="0" collapsed="false">
      <c r="A842" s="50" t="s">
        <v>1124</v>
      </c>
      <c r="B842" s="55" t="n">
        <v>45909</v>
      </c>
      <c r="C842" s="50" t="n">
        <f aca="false">IF(S842="","",IFERROR(IF(INDEX('Ledger Codes'!$C$6:$C$205,MATCH(S842,'Ledger Codes'!$B$6:$B$205,0))="","",INDEX('Ledger Codes'!$C$6:$C$205,MATCH(S842,'Ledger Codes'!$B$6:$B$205,0))),""))</f>
        <v>10073</v>
      </c>
      <c r="D842" s="50" t="s">
        <v>200</v>
      </c>
      <c r="E842" s="50" t="s">
        <v>1125</v>
      </c>
      <c r="F842" s="50" t="s">
        <v>1126</v>
      </c>
      <c r="G842" s="52" t="n">
        <v>0</v>
      </c>
      <c r="H842" s="52" t="n">
        <v>325</v>
      </c>
      <c r="I842" s="52" t="n">
        <f aca="false">IF(AND(G842="",H842=""),"",N(G842)-N(H842))</f>
        <v>-325</v>
      </c>
      <c r="J842" s="52" t="n">
        <f aca="false">IF(I842="","",ABS(I842))</f>
        <v>325</v>
      </c>
      <c r="K842" s="56" t="n">
        <f aca="false">IF(S842="","",0)</f>
        <v>0</v>
      </c>
      <c r="L842" s="56" t="n">
        <f aca="false">IF(J842="","",IF(AND(J842&gt;'Revenue Testing'!$E$9,K842=0),1,0))</f>
        <v>0</v>
      </c>
      <c r="M842" s="57" t="n">
        <v>0.03737788943</v>
      </c>
      <c r="N842" s="56" t="str">
        <f aca="false">IF(OR(A842="",I842=""),"",IF(COUNTIFS($A$2:$A$4500,A842,$D$2:$D$4500,D842,$I$2:$I$4500,I842)&gt;1,"Possible duplicate",""))</f>
        <v/>
      </c>
      <c r="O842" s="56" t="n">
        <f aca="false">IF(J842="","",IF(AND(L842=0,K842=0),1,0))</f>
        <v>1</v>
      </c>
      <c r="P842" s="56" t="str">
        <f aca="false">IF(L842=1,J842+ROW()/10^7,"")</f>
        <v/>
      </c>
      <c r="Q842" s="57" t="n">
        <f aca="false">IF(O842=1,M842,"")</f>
        <v>0.03737788943</v>
      </c>
      <c r="R842" s="56" t="str">
        <f aca="false">IF(K842=1,ROW(),"")</f>
        <v/>
      </c>
      <c r="S842" s="56" t="str">
        <f aca="false">IF(D842="","",TRIM(D842))</f>
        <v>DELIVERY ORDER CHARGES- INC</v>
      </c>
    </row>
    <row r="843" customFormat="false" ht="15" hidden="false" customHeight="false" outlineLevel="0" collapsed="false">
      <c r="A843" s="50" t="s">
        <v>1127</v>
      </c>
      <c r="B843" s="55" t="n">
        <v>45909</v>
      </c>
      <c r="C843" s="50" t="n">
        <f aca="false">IF(S843="","",IFERROR(IF(INDEX('Ledger Codes'!$C$6:$C$205,MATCH(S843,'Ledger Codes'!$B$6:$B$205,0))="","",INDEX('Ledger Codes'!$C$6:$C$205,MATCH(S843,'Ledger Codes'!$B$6:$B$205,0))),""))</f>
        <v>10073</v>
      </c>
      <c r="D843" s="50" t="s">
        <v>200</v>
      </c>
      <c r="E843" s="50" t="s">
        <v>1128</v>
      </c>
      <c r="F843" s="50" t="s">
        <v>1129</v>
      </c>
      <c r="G843" s="52" t="n">
        <v>0</v>
      </c>
      <c r="H843" s="52" t="n">
        <v>325</v>
      </c>
      <c r="I843" s="52" t="n">
        <f aca="false">IF(AND(G843="",H843=""),"",N(G843)-N(H843))</f>
        <v>-325</v>
      </c>
      <c r="J843" s="52" t="n">
        <f aca="false">IF(I843="","",ABS(I843))</f>
        <v>325</v>
      </c>
      <c r="K843" s="56" t="n">
        <f aca="false">IF(S843="","",0)</f>
        <v>0</v>
      </c>
      <c r="L843" s="56" t="n">
        <f aca="false">IF(J843="","",IF(AND(J843&gt;'Revenue Testing'!$E$9,K843=0),1,0))</f>
        <v>0</v>
      </c>
      <c r="M843" s="57" t="n">
        <v>0.835295192797</v>
      </c>
      <c r="N843" s="56" t="str">
        <f aca="false">IF(OR(A843="",I843=""),"",IF(COUNTIFS($A$2:$A$4500,A843,$D$2:$D$4500,D843,$I$2:$I$4500,I843)&gt;1,"Possible duplicate",""))</f>
        <v/>
      </c>
      <c r="O843" s="56" t="n">
        <f aca="false">IF(J843="","",IF(AND(L843=0,K843=0),1,0))</f>
        <v>1</v>
      </c>
      <c r="P843" s="56" t="str">
        <f aca="false">IF(L843=1,J843+ROW()/10^7,"")</f>
        <v/>
      </c>
      <c r="Q843" s="57" t="n">
        <f aca="false">IF(O843=1,M843,"")</f>
        <v>0.835295192797</v>
      </c>
      <c r="R843" s="56" t="str">
        <f aca="false">IF(K843=1,ROW(),"")</f>
        <v/>
      </c>
      <c r="S843" s="56" t="str">
        <f aca="false">IF(D843="","",TRIM(D843))</f>
        <v>DELIVERY ORDER CHARGES- INC</v>
      </c>
    </row>
    <row r="844" customFormat="false" ht="15" hidden="false" customHeight="false" outlineLevel="0" collapsed="false">
      <c r="A844" s="50" t="s">
        <v>1130</v>
      </c>
      <c r="B844" s="55" t="n">
        <v>45909</v>
      </c>
      <c r="C844" s="50" t="n">
        <f aca="false">IF(S844="","",IFERROR(IF(INDEX('Ledger Codes'!$C$6:$C$205,MATCH(S844,'Ledger Codes'!$B$6:$B$205,0))="","",INDEX('Ledger Codes'!$C$6:$C$205,MATCH(S844,'Ledger Codes'!$B$6:$B$205,0))),""))</f>
        <v>10073</v>
      </c>
      <c r="D844" s="50" t="s">
        <v>200</v>
      </c>
      <c r="E844" s="50" t="s">
        <v>1131</v>
      </c>
      <c r="F844" s="50" t="s">
        <v>1132</v>
      </c>
      <c r="G844" s="52" t="n">
        <v>0</v>
      </c>
      <c r="H844" s="52" t="n">
        <v>325</v>
      </c>
      <c r="I844" s="52" t="n">
        <f aca="false">IF(AND(G844="",H844=""),"",N(G844)-N(H844))</f>
        <v>-325</v>
      </c>
      <c r="J844" s="52" t="n">
        <f aca="false">IF(I844="","",ABS(I844))</f>
        <v>325</v>
      </c>
      <c r="K844" s="56" t="n">
        <f aca="false">IF(S844="","",0)</f>
        <v>0</v>
      </c>
      <c r="L844" s="56" t="n">
        <f aca="false">IF(J844="","",IF(AND(J844&gt;'Revenue Testing'!$E$9,K844=0),1,0))</f>
        <v>0</v>
      </c>
      <c r="M844" s="57" t="n">
        <v>0.17440819574</v>
      </c>
      <c r="N844" s="56" t="str">
        <f aca="false">IF(OR(A844="",I844=""),"",IF(COUNTIFS($A$2:$A$4500,A844,$D$2:$D$4500,D844,$I$2:$I$4500,I844)&gt;1,"Possible duplicate",""))</f>
        <v/>
      </c>
      <c r="O844" s="56" t="n">
        <f aca="false">IF(J844="","",IF(AND(L844=0,K844=0),1,0))</f>
        <v>1</v>
      </c>
      <c r="P844" s="56" t="str">
        <f aca="false">IF(L844=1,J844+ROW()/10^7,"")</f>
        <v/>
      </c>
      <c r="Q844" s="57" t="n">
        <f aca="false">IF(O844=1,M844,"")</f>
        <v>0.17440819574</v>
      </c>
      <c r="R844" s="56" t="str">
        <f aca="false">IF(K844=1,ROW(),"")</f>
        <v/>
      </c>
      <c r="S844" s="56" t="str">
        <f aca="false">IF(D844="","",TRIM(D844))</f>
        <v>DELIVERY ORDER CHARGES- INC</v>
      </c>
    </row>
    <row r="845" customFormat="false" ht="15" hidden="false" customHeight="false" outlineLevel="0" collapsed="false">
      <c r="A845" s="50" t="s">
        <v>1133</v>
      </c>
      <c r="B845" s="55" t="n">
        <v>45909</v>
      </c>
      <c r="C845" s="50" t="n">
        <f aca="false">IF(S845="","",IFERROR(IF(INDEX('Ledger Codes'!$C$6:$C$205,MATCH(S845,'Ledger Codes'!$B$6:$B$205,0))="","",INDEX('Ledger Codes'!$C$6:$C$205,MATCH(S845,'Ledger Codes'!$B$6:$B$205,0))),""))</f>
        <v>10073</v>
      </c>
      <c r="D845" s="50" t="s">
        <v>200</v>
      </c>
      <c r="E845" s="50" t="s">
        <v>1134</v>
      </c>
      <c r="F845" s="50" t="s">
        <v>1135</v>
      </c>
      <c r="G845" s="52" t="n">
        <v>0</v>
      </c>
      <c r="H845" s="52" t="n">
        <v>325</v>
      </c>
      <c r="I845" s="52" t="n">
        <f aca="false">IF(AND(G845="",H845=""),"",N(G845)-N(H845))</f>
        <v>-325</v>
      </c>
      <c r="J845" s="52" t="n">
        <f aca="false">IF(I845="","",ABS(I845))</f>
        <v>325</v>
      </c>
      <c r="K845" s="56" t="n">
        <f aca="false">IF(S845="","",0)</f>
        <v>0</v>
      </c>
      <c r="L845" s="56" t="n">
        <f aca="false">IF(J845="","",IF(AND(J845&gt;'Revenue Testing'!$E$9,K845=0),1,0))</f>
        <v>0</v>
      </c>
      <c r="M845" s="57" t="n">
        <v>0.31580455061</v>
      </c>
      <c r="N845" s="56" t="str">
        <f aca="false">IF(OR(A845="",I845=""),"",IF(COUNTIFS($A$2:$A$4500,A845,$D$2:$D$4500,D845,$I$2:$I$4500,I845)&gt;1,"Possible duplicate",""))</f>
        <v/>
      </c>
      <c r="O845" s="56" t="n">
        <f aca="false">IF(J845="","",IF(AND(L845=0,K845=0),1,0))</f>
        <v>1</v>
      </c>
      <c r="P845" s="56" t="str">
        <f aca="false">IF(L845=1,J845+ROW()/10^7,"")</f>
        <v/>
      </c>
      <c r="Q845" s="57" t="n">
        <f aca="false">IF(O845=1,M845,"")</f>
        <v>0.31580455061</v>
      </c>
      <c r="R845" s="56" t="str">
        <f aca="false">IF(K845=1,ROW(),"")</f>
        <v/>
      </c>
      <c r="S845" s="56" t="str">
        <f aca="false">IF(D845="","",TRIM(D845))</f>
        <v>DELIVERY ORDER CHARGES- INC</v>
      </c>
    </row>
    <row r="846" customFormat="false" ht="15" hidden="false" customHeight="false" outlineLevel="0" collapsed="false">
      <c r="A846" s="50" t="s">
        <v>1136</v>
      </c>
      <c r="B846" s="55" t="n">
        <v>45909</v>
      </c>
      <c r="C846" s="50" t="n">
        <f aca="false">IF(S846="","",IFERROR(IF(INDEX('Ledger Codes'!$C$6:$C$205,MATCH(S846,'Ledger Codes'!$B$6:$B$205,0))="","",INDEX('Ledger Codes'!$C$6:$C$205,MATCH(S846,'Ledger Codes'!$B$6:$B$205,0))),""))</f>
        <v>10073</v>
      </c>
      <c r="D846" s="50" t="s">
        <v>200</v>
      </c>
      <c r="E846" s="50" t="s">
        <v>1137</v>
      </c>
      <c r="F846" s="50" t="s">
        <v>1138</v>
      </c>
      <c r="G846" s="52" t="n">
        <v>0</v>
      </c>
      <c r="H846" s="52" t="n">
        <v>325</v>
      </c>
      <c r="I846" s="52" t="n">
        <f aca="false">IF(AND(G846="",H846=""),"",N(G846)-N(H846))</f>
        <v>-325</v>
      </c>
      <c r="J846" s="52" t="n">
        <f aca="false">IF(I846="","",ABS(I846))</f>
        <v>325</v>
      </c>
      <c r="K846" s="56" t="n">
        <f aca="false">IF(S846="","",0)</f>
        <v>0</v>
      </c>
      <c r="L846" s="56" t="n">
        <f aca="false">IF(J846="","",IF(AND(J846&gt;'Revenue Testing'!$E$9,K846=0),1,0))</f>
        <v>0</v>
      </c>
      <c r="M846" s="57" t="n">
        <v>0.50088564597</v>
      </c>
      <c r="N846" s="56" t="str">
        <f aca="false">IF(OR(A846="",I846=""),"",IF(COUNTIFS($A$2:$A$4500,A846,$D$2:$D$4500,D846,$I$2:$I$4500,I846)&gt;1,"Possible duplicate",""))</f>
        <v/>
      </c>
      <c r="O846" s="56" t="n">
        <f aca="false">IF(J846="","",IF(AND(L846=0,K846=0),1,0))</f>
        <v>1</v>
      </c>
      <c r="P846" s="56" t="str">
        <f aca="false">IF(L846=1,J846+ROW()/10^7,"")</f>
        <v/>
      </c>
      <c r="Q846" s="57" t="n">
        <f aca="false">IF(O846=1,M846,"")</f>
        <v>0.50088564597</v>
      </c>
      <c r="R846" s="56" t="str">
        <f aca="false">IF(K846=1,ROW(),"")</f>
        <v/>
      </c>
      <c r="S846" s="56" t="str">
        <f aca="false">IF(D846="","",TRIM(D846))</f>
        <v>DELIVERY ORDER CHARGES- INC</v>
      </c>
    </row>
    <row r="847" customFormat="false" ht="15" hidden="false" customHeight="false" outlineLevel="0" collapsed="false">
      <c r="A847" s="50" t="s">
        <v>1139</v>
      </c>
      <c r="B847" s="55" t="n">
        <v>45917</v>
      </c>
      <c r="C847" s="50" t="n">
        <f aca="false">IF(S847="","",IFERROR(IF(INDEX('Ledger Codes'!$C$6:$C$205,MATCH(S847,'Ledger Codes'!$B$6:$B$205,0))="","",INDEX('Ledger Codes'!$C$6:$C$205,MATCH(S847,'Ledger Codes'!$B$6:$B$205,0))),""))</f>
        <v>10073</v>
      </c>
      <c r="D847" s="50" t="s">
        <v>200</v>
      </c>
      <c r="E847" s="50" t="s">
        <v>1140</v>
      </c>
      <c r="F847" s="50" t="s">
        <v>503</v>
      </c>
      <c r="G847" s="52" t="n">
        <v>0</v>
      </c>
      <c r="H847" s="52" t="n">
        <v>325</v>
      </c>
      <c r="I847" s="52" t="n">
        <f aca="false">IF(AND(G847="",H847=""),"",N(G847)-N(H847))</f>
        <v>-325</v>
      </c>
      <c r="J847" s="52" t="n">
        <f aca="false">IF(I847="","",ABS(I847))</f>
        <v>325</v>
      </c>
      <c r="K847" s="56" t="n">
        <f aca="false">IF(S847="","",0)</f>
        <v>0</v>
      </c>
      <c r="L847" s="56" t="n">
        <f aca="false">IF(J847="","",IF(AND(J847&gt;'Revenue Testing'!$E$9,K847=0),1,0))</f>
        <v>0</v>
      </c>
      <c r="M847" s="57" t="n">
        <v>0.137443625139</v>
      </c>
      <c r="N847" s="56" t="str">
        <f aca="false">IF(OR(A847="",I847=""),"",IF(COUNTIFS($A$2:$A$4500,A847,$D$2:$D$4500,D847,$I$2:$I$4500,I847)&gt;1,"Possible duplicate",""))</f>
        <v/>
      </c>
      <c r="O847" s="56" t="n">
        <f aca="false">IF(J847="","",IF(AND(L847=0,K847=0),1,0))</f>
        <v>1</v>
      </c>
      <c r="P847" s="56" t="str">
        <f aca="false">IF(L847=1,J847+ROW()/10^7,"")</f>
        <v/>
      </c>
      <c r="Q847" s="57" t="n">
        <f aca="false">IF(O847=1,M847,"")</f>
        <v>0.137443625139</v>
      </c>
      <c r="R847" s="56" t="str">
        <f aca="false">IF(K847=1,ROW(),"")</f>
        <v/>
      </c>
      <c r="S847" s="56" t="str">
        <f aca="false">IF(D847="","",TRIM(D847))</f>
        <v>DELIVERY ORDER CHARGES- INC</v>
      </c>
    </row>
    <row r="848" customFormat="false" ht="15" hidden="false" customHeight="false" outlineLevel="0" collapsed="false">
      <c r="A848" s="50" t="s">
        <v>1141</v>
      </c>
      <c r="B848" s="55" t="n">
        <v>45922</v>
      </c>
      <c r="C848" s="50" t="n">
        <f aca="false">IF(S848="","",IFERROR(IF(INDEX('Ledger Codes'!$C$6:$C$205,MATCH(S848,'Ledger Codes'!$B$6:$B$205,0))="","",INDEX('Ledger Codes'!$C$6:$C$205,MATCH(S848,'Ledger Codes'!$B$6:$B$205,0))),""))</f>
        <v>10073</v>
      </c>
      <c r="D848" s="50" t="s">
        <v>200</v>
      </c>
      <c r="E848" s="50" t="s">
        <v>1142</v>
      </c>
      <c r="F848" s="50" t="s">
        <v>497</v>
      </c>
      <c r="G848" s="52" t="n">
        <v>0</v>
      </c>
      <c r="H848" s="52" t="n">
        <v>325</v>
      </c>
      <c r="I848" s="52" t="n">
        <f aca="false">IF(AND(G848="",H848=""),"",N(G848)-N(H848))</f>
        <v>-325</v>
      </c>
      <c r="J848" s="52" t="n">
        <f aca="false">IF(I848="","",ABS(I848))</f>
        <v>325</v>
      </c>
      <c r="K848" s="56" t="n">
        <f aca="false">IF(S848="","",0)</f>
        <v>0</v>
      </c>
      <c r="L848" s="56" t="n">
        <f aca="false">IF(J848="","",IF(AND(J848&gt;'Revenue Testing'!$E$9,K848=0),1,0))</f>
        <v>0</v>
      </c>
      <c r="M848" s="57" t="n">
        <v>0.60287220981</v>
      </c>
      <c r="N848" s="56" t="str">
        <f aca="false">IF(OR(A848="",I848=""),"",IF(COUNTIFS($A$2:$A$4500,A848,$D$2:$D$4500,D848,$I$2:$I$4500,I848)&gt;1,"Possible duplicate",""))</f>
        <v/>
      </c>
      <c r="O848" s="56" t="n">
        <f aca="false">IF(J848="","",IF(AND(L848=0,K848=0),1,0))</f>
        <v>1</v>
      </c>
      <c r="P848" s="56" t="str">
        <f aca="false">IF(L848=1,J848+ROW()/10^7,"")</f>
        <v/>
      </c>
      <c r="Q848" s="57" t="n">
        <f aca="false">IF(O848=1,M848,"")</f>
        <v>0.60287220981</v>
      </c>
      <c r="R848" s="56" t="str">
        <f aca="false">IF(K848=1,ROW(),"")</f>
        <v/>
      </c>
      <c r="S848" s="56" t="str">
        <f aca="false">IF(D848="","",TRIM(D848))</f>
        <v>DELIVERY ORDER CHARGES- INC</v>
      </c>
    </row>
    <row r="849" customFormat="false" ht="15" hidden="false" customHeight="false" outlineLevel="0" collapsed="false">
      <c r="A849" s="50" t="s">
        <v>1143</v>
      </c>
      <c r="B849" s="55" t="n">
        <v>45922</v>
      </c>
      <c r="C849" s="50" t="n">
        <f aca="false">IF(S849="","",IFERROR(IF(INDEX('Ledger Codes'!$C$6:$C$205,MATCH(S849,'Ledger Codes'!$B$6:$B$205,0))="","",INDEX('Ledger Codes'!$C$6:$C$205,MATCH(S849,'Ledger Codes'!$B$6:$B$205,0))),""))</f>
        <v>10073</v>
      </c>
      <c r="D849" s="50" t="s">
        <v>200</v>
      </c>
      <c r="E849" s="50" t="s">
        <v>1144</v>
      </c>
      <c r="F849" s="50" t="s">
        <v>488</v>
      </c>
      <c r="G849" s="52" t="n">
        <v>0</v>
      </c>
      <c r="H849" s="52" t="n">
        <v>325</v>
      </c>
      <c r="I849" s="52" t="n">
        <f aca="false">IF(AND(G849="",H849=""),"",N(G849)-N(H849))</f>
        <v>-325</v>
      </c>
      <c r="J849" s="52" t="n">
        <f aca="false">IF(I849="","",ABS(I849))</f>
        <v>325</v>
      </c>
      <c r="K849" s="56" t="n">
        <f aca="false">IF(S849="","",0)</f>
        <v>0</v>
      </c>
      <c r="L849" s="56" t="n">
        <f aca="false">IF(J849="","",IF(AND(J849&gt;'Revenue Testing'!$E$9,K849=0),1,0))</f>
        <v>0</v>
      </c>
      <c r="M849" s="57" t="n">
        <v>0.539057894337</v>
      </c>
      <c r="N849" s="56" t="str">
        <f aca="false">IF(OR(A849="",I849=""),"",IF(COUNTIFS($A$2:$A$4500,A849,$D$2:$D$4500,D849,$I$2:$I$4500,I849)&gt;1,"Possible duplicate",""))</f>
        <v/>
      </c>
      <c r="O849" s="56" t="n">
        <f aca="false">IF(J849="","",IF(AND(L849=0,K849=0),1,0))</f>
        <v>1</v>
      </c>
      <c r="P849" s="56" t="str">
        <f aca="false">IF(L849=1,J849+ROW()/10^7,"")</f>
        <v/>
      </c>
      <c r="Q849" s="57" t="n">
        <f aca="false">IF(O849=1,M849,"")</f>
        <v>0.539057894337</v>
      </c>
      <c r="R849" s="56" t="str">
        <f aca="false">IF(K849=1,ROW(),"")</f>
        <v/>
      </c>
      <c r="S849" s="56" t="str">
        <f aca="false">IF(D849="","",TRIM(D849))</f>
        <v>DELIVERY ORDER CHARGES- INC</v>
      </c>
    </row>
    <row r="850" customFormat="false" ht="15" hidden="false" customHeight="false" outlineLevel="0" collapsed="false">
      <c r="A850" s="50" t="s">
        <v>1145</v>
      </c>
      <c r="B850" s="55" t="n">
        <v>45925</v>
      </c>
      <c r="C850" s="50" t="n">
        <f aca="false">IF(S850="","",IFERROR(IF(INDEX('Ledger Codes'!$C$6:$C$205,MATCH(S850,'Ledger Codes'!$B$6:$B$205,0))="","",INDEX('Ledger Codes'!$C$6:$C$205,MATCH(S850,'Ledger Codes'!$B$6:$B$205,0))),""))</f>
        <v>10073</v>
      </c>
      <c r="D850" s="50" t="s">
        <v>200</v>
      </c>
      <c r="E850" s="50" t="s">
        <v>1146</v>
      </c>
      <c r="F850" s="50" t="s">
        <v>1147</v>
      </c>
      <c r="G850" s="52" t="n">
        <v>0</v>
      </c>
      <c r="H850" s="52" t="n">
        <v>325</v>
      </c>
      <c r="I850" s="52" t="n">
        <f aca="false">IF(AND(G850="",H850=""),"",N(G850)-N(H850))</f>
        <v>-325</v>
      </c>
      <c r="J850" s="52" t="n">
        <f aca="false">IF(I850="","",ABS(I850))</f>
        <v>325</v>
      </c>
      <c r="K850" s="56" t="n">
        <f aca="false">IF(S850="","",0)</f>
        <v>0</v>
      </c>
      <c r="L850" s="56" t="n">
        <f aca="false">IF(J850="","",IF(AND(J850&gt;'Revenue Testing'!$E$9,K850=0),1,0))</f>
        <v>0</v>
      </c>
      <c r="M850" s="57" t="n">
        <v>0.452645101453</v>
      </c>
      <c r="N850" s="56" t="str">
        <f aca="false">IF(OR(A850="",I850=""),"",IF(COUNTIFS($A$2:$A$4500,A850,$D$2:$D$4500,D850,$I$2:$I$4500,I850)&gt;1,"Possible duplicate",""))</f>
        <v/>
      </c>
      <c r="O850" s="56" t="n">
        <f aca="false">IF(J850="","",IF(AND(L850=0,K850=0),1,0))</f>
        <v>1</v>
      </c>
      <c r="P850" s="56" t="str">
        <f aca="false">IF(L850=1,J850+ROW()/10^7,"")</f>
        <v/>
      </c>
      <c r="Q850" s="57" t="n">
        <f aca="false">IF(O850=1,M850,"")</f>
        <v>0.452645101453</v>
      </c>
      <c r="R850" s="56" t="str">
        <f aca="false">IF(K850=1,ROW(),"")</f>
        <v/>
      </c>
      <c r="S850" s="56" t="str">
        <f aca="false">IF(D850="","",TRIM(D850))</f>
        <v>DELIVERY ORDER CHARGES- INC</v>
      </c>
    </row>
    <row r="851" customFormat="false" ht="15" hidden="false" customHeight="false" outlineLevel="0" collapsed="false">
      <c r="A851" s="50" t="s">
        <v>1148</v>
      </c>
      <c r="B851" s="55" t="n">
        <v>45927</v>
      </c>
      <c r="C851" s="50" t="n">
        <f aca="false">IF(S851="","",IFERROR(IF(INDEX('Ledger Codes'!$C$6:$C$205,MATCH(S851,'Ledger Codes'!$B$6:$B$205,0))="","",INDEX('Ledger Codes'!$C$6:$C$205,MATCH(S851,'Ledger Codes'!$B$6:$B$205,0))),""))</f>
        <v>10073</v>
      </c>
      <c r="D851" s="50" t="s">
        <v>200</v>
      </c>
      <c r="E851" s="50" t="s">
        <v>1149</v>
      </c>
      <c r="F851" s="50" t="s">
        <v>494</v>
      </c>
      <c r="G851" s="52" t="n">
        <v>0</v>
      </c>
      <c r="H851" s="52" t="n">
        <v>325</v>
      </c>
      <c r="I851" s="52" t="n">
        <f aca="false">IF(AND(G851="",H851=""),"",N(G851)-N(H851))</f>
        <v>-325</v>
      </c>
      <c r="J851" s="52" t="n">
        <f aca="false">IF(I851="","",ABS(I851))</f>
        <v>325</v>
      </c>
      <c r="K851" s="56" t="n">
        <f aca="false">IF(S851="","",0)</f>
        <v>0</v>
      </c>
      <c r="L851" s="56" t="n">
        <f aca="false">IF(J851="","",IF(AND(J851&gt;'Revenue Testing'!$E$9,K851=0),1,0))</f>
        <v>0</v>
      </c>
      <c r="M851" s="57" t="n">
        <v>0.148353830521</v>
      </c>
      <c r="N851" s="56" t="str">
        <f aca="false">IF(OR(A851="",I851=""),"",IF(COUNTIFS($A$2:$A$4500,A851,$D$2:$D$4500,D851,$I$2:$I$4500,I851)&gt;1,"Possible duplicate",""))</f>
        <v/>
      </c>
      <c r="O851" s="56" t="n">
        <f aca="false">IF(J851="","",IF(AND(L851=0,K851=0),1,0))</f>
        <v>1</v>
      </c>
      <c r="P851" s="56" t="str">
        <f aca="false">IF(L851=1,J851+ROW()/10^7,"")</f>
        <v/>
      </c>
      <c r="Q851" s="57" t="n">
        <f aca="false">IF(O851=1,M851,"")</f>
        <v>0.148353830521</v>
      </c>
      <c r="R851" s="56" t="str">
        <f aca="false">IF(K851=1,ROW(),"")</f>
        <v/>
      </c>
      <c r="S851" s="56" t="str">
        <f aca="false">IF(D851="","",TRIM(D851))</f>
        <v>DELIVERY ORDER CHARGES- INC</v>
      </c>
    </row>
    <row r="852" customFormat="false" ht="15" hidden="false" customHeight="false" outlineLevel="0" collapsed="false">
      <c r="A852" s="50" t="s">
        <v>1150</v>
      </c>
      <c r="B852" s="55" t="n">
        <v>45927</v>
      </c>
      <c r="C852" s="50" t="n">
        <f aca="false">IF(S852="","",IFERROR(IF(INDEX('Ledger Codes'!$C$6:$C$205,MATCH(S852,'Ledger Codes'!$B$6:$B$205,0))="","",INDEX('Ledger Codes'!$C$6:$C$205,MATCH(S852,'Ledger Codes'!$B$6:$B$205,0))),""))</f>
        <v>10073</v>
      </c>
      <c r="D852" s="50" t="s">
        <v>200</v>
      </c>
      <c r="E852" s="50" t="s">
        <v>1151</v>
      </c>
      <c r="F852" s="50" t="s">
        <v>1152</v>
      </c>
      <c r="G852" s="52" t="n">
        <v>0</v>
      </c>
      <c r="H852" s="52" t="n">
        <v>325</v>
      </c>
      <c r="I852" s="52" t="n">
        <f aca="false">IF(AND(G852="",H852=""),"",N(G852)-N(H852))</f>
        <v>-325</v>
      </c>
      <c r="J852" s="52" t="n">
        <f aca="false">IF(I852="","",ABS(I852))</f>
        <v>325</v>
      </c>
      <c r="K852" s="56" t="n">
        <f aca="false">IF(S852="","",0)</f>
        <v>0</v>
      </c>
      <c r="L852" s="56" t="n">
        <f aca="false">IF(J852="","",IF(AND(J852&gt;'Revenue Testing'!$E$9,K852=0),1,0))</f>
        <v>0</v>
      </c>
      <c r="M852" s="57" t="n">
        <v>0.768075383806</v>
      </c>
      <c r="N852" s="56" t="str">
        <f aca="false">IF(OR(A852="",I852=""),"",IF(COUNTIFS($A$2:$A$4500,A852,$D$2:$D$4500,D852,$I$2:$I$4500,I852)&gt;1,"Possible duplicate",""))</f>
        <v/>
      </c>
      <c r="O852" s="56" t="n">
        <f aca="false">IF(J852="","",IF(AND(L852=0,K852=0),1,0))</f>
        <v>1</v>
      </c>
      <c r="P852" s="56" t="str">
        <f aca="false">IF(L852=1,J852+ROW()/10^7,"")</f>
        <v/>
      </c>
      <c r="Q852" s="57" t="n">
        <f aca="false">IF(O852=1,M852,"")</f>
        <v>0.768075383806</v>
      </c>
      <c r="R852" s="56" t="str">
        <f aca="false">IF(K852=1,ROW(),"")</f>
        <v/>
      </c>
      <c r="S852" s="56" t="str">
        <f aca="false">IF(D852="","",TRIM(D852))</f>
        <v>DELIVERY ORDER CHARGES- INC</v>
      </c>
    </row>
    <row r="853" customFormat="false" ht="15" hidden="false" customHeight="false" outlineLevel="0" collapsed="false">
      <c r="A853" s="50" t="s">
        <v>1153</v>
      </c>
      <c r="B853" s="55" t="n">
        <v>45928</v>
      </c>
      <c r="C853" s="50" t="n">
        <f aca="false">IF(S853="","",IFERROR(IF(INDEX('Ledger Codes'!$C$6:$C$205,MATCH(S853,'Ledger Codes'!$B$6:$B$205,0))="","",INDEX('Ledger Codes'!$C$6:$C$205,MATCH(S853,'Ledger Codes'!$B$6:$B$205,0))),""))</f>
        <v>10073</v>
      </c>
      <c r="D853" s="50" t="s">
        <v>200</v>
      </c>
      <c r="E853" s="50" t="s">
        <v>1154</v>
      </c>
      <c r="F853" s="50" t="s">
        <v>1155</v>
      </c>
      <c r="G853" s="52" t="n">
        <v>0</v>
      </c>
      <c r="H853" s="52" t="n">
        <v>325</v>
      </c>
      <c r="I853" s="52" t="n">
        <f aca="false">IF(AND(G853="",H853=""),"",N(G853)-N(H853))</f>
        <v>-325</v>
      </c>
      <c r="J853" s="52" t="n">
        <f aca="false">IF(I853="","",ABS(I853))</f>
        <v>325</v>
      </c>
      <c r="K853" s="56" t="n">
        <f aca="false">IF(S853="","",0)</f>
        <v>0</v>
      </c>
      <c r="L853" s="56" t="n">
        <f aca="false">IF(J853="","",IF(AND(J853&gt;'Revenue Testing'!$E$9,K853=0),1,0))</f>
        <v>0</v>
      </c>
      <c r="M853" s="57" t="n">
        <v>0.079693069985</v>
      </c>
      <c r="N853" s="56" t="str">
        <f aca="false">IF(OR(A853="",I853=""),"",IF(COUNTIFS($A$2:$A$4500,A853,$D$2:$D$4500,D853,$I$2:$I$4500,I853)&gt;1,"Possible duplicate",""))</f>
        <v/>
      </c>
      <c r="O853" s="56" t="n">
        <f aca="false">IF(J853="","",IF(AND(L853=0,K853=0),1,0))</f>
        <v>1</v>
      </c>
      <c r="P853" s="56" t="str">
        <f aca="false">IF(L853=1,J853+ROW()/10^7,"")</f>
        <v/>
      </c>
      <c r="Q853" s="57" t="n">
        <f aca="false">IF(O853=1,M853,"")</f>
        <v>0.079693069985</v>
      </c>
      <c r="R853" s="56" t="str">
        <f aca="false">IF(K853=1,ROW(),"")</f>
        <v/>
      </c>
      <c r="S853" s="56" t="str">
        <f aca="false">IF(D853="","",TRIM(D853))</f>
        <v>DELIVERY ORDER CHARGES- INC</v>
      </c>
    </row>
    <row r="854" customFormat="false" ht="15" hidden="false" customHeight="false" outlineLevel="0" collapsed="false">
      <c r="A854" s="50" t="s">
        <v>1156</v>
      </c>
      <c r="B854" s="55" t="n">
        <v>45928</v>
      </c>
      <c r="C854" s="50" t="n">
        <f aca="false">IF(S854="","",IFERROR(IF(INDEX('Ledger Codes'!$C$6:$C$205,MATCH(S854,'Ledger Codes'!$B$6:$B$205,0))="","",INDEX('Ledger Codes'!$C$6:$C$205,MATCH(S854,'Ledger Codes'!$B$6:$B$205,0))),""))</f>
        <v>10073</v>
      </c>
      <c r="D854" s="50" t="s">
        <v>200</v>
      </c>
      <c r="E854" s="50" t="s">
        <v>1157</v>
      </c>
      <c r="F854" s="50" t="s">
        <v>1158</v>
      </c>
      <c r="G854" s="52" t="n">
        <v>0</v>
      </c>
      <c r="H854" s="52" t="n">
        <v>325</v>
      </c>
      <c r="I854" s="52" t="n">
        <f aca="false">IF(AND(G854="",H854=""),"",N(G854)-N(H854))</f>
        <v>-325</v>
      </c>
      <c r="J854" s="52" t="n">
        <f aca="false">IF(I854="","",ABS(I854))</f>
        <v>325</v>
      </c>
      <c r="K854" s="56" t="n">
        <f aca="false">IF(S854="","",0)</f>
        <v>0</v>
      </c>
      <c r="L854" s="56" t="n">
        <f aca="false">IF(J854="","",IF(AND(J854&gt;'Revenue Testing'!$E$9,K854=0),1,0))</f>
        <v>0</v>
      </c>
      <c r="M854" s="57" t="n">
        <v>0.592116520635</v>
      </c>
      <c r="N854" s="56" t="str">
        <f aca="false">IF(OR(A854="",I854=""),"",IF(COUNTIFS($A$2:$A$4500,A854,$D$2:$D$4500,D854,$I$2:$I$4500,I854)&gt;1,"Possible duplicate",""))</f>
        <v/>
      </c>
      <c r="O854" s="56" t="n">
        <f aca="false">IF(J854="","",IF(AND(L854=0,K854=0),1,0))</f>
        <v>1</v>
      </c>
      <c r="P854" s="56" t="str">
        <f aca="false">IF(L854=1,J854+ROW()/10^7,"")</f>
        <v/>
      </c>
      <c r="Q854" s="57" t="n">
        <f aca="false">IF(O854=1,M854,"")</f>
        <v>0.592116520635</v>
      </c>
      <c r="R854" s="56" t="str">
        <f aca="false">IF(K854=1,ROW(),"")</f>
        <v/>
      </c>
      <c r="S854" s="56" t="str">
        <f aca="false">IF(D854="","",TRIM(D854))</f>
        <v>DELIVERY ORDER CHARGES- INC</v>
      </c>
    </row>
    <row r="855" customFormat="false" ht="15" hidden="false" customHeight="false" outlineLevel="0" collapsed="false">
      <c r="A855" s="50" t="s">
        <v>1159</v>
      </c>
      <c r="B855" s="55" t="n">
        <v>45928</v>
      </c>
      <c r="C855" s="50" t="n">
        <f aca="false">IF(S855="","",IFERROR(IF(INDEX('Ledger Codes'!$C$6:$C$205,MATCH(S855,'Ledger Codes'!$B$6:$B$205,0))="","",INDEX('Ledger Codes'!$C$6:$C$205,MATCH(S855,'Ledger Codes'!$B$6:$B$205,0))),""))</f>
        <v>10073</v>
      </c>
      <c r="D855" s="50" t="s">
        <v>200</v>
      </c>
      <c r="E855" s="50" t="s">
        <v>1160</v>
      </c>
      <c r="F855" s="50" t="s">
        <v>1161</v>
      </c>
      <c r="G855" s="52" t="n">
        <v>0</v>
      </c>
      <c r="H855" s="52" t="n">
        <v>325</v>
      </c>
      <c r="I855" s="52" t="n">
        <f aca="false">IF(AND(G855="",H855=""),"",N(G855)-N(H855))</f>
        <v>-325</v>
      </c>
      <c r="J855" s="52" t="n">
        <f aca="false">IF(I855="","",ABS(I855))</f>
        <v>325</v>
      </c>
      <c r="K855" s="56" t="n">
        <f aca="false">IF(S855="","",0)</f>
        <v>0</v>
      </c>
      <c r="L855" s="56" t="n">
        <f aca="false">IF(J855="","",IF(AND(J855&gt;'Revenue Testing'!$E$9,K855=0),1,0))</f>
        <v>0</v>
      </c>
      <c r="M855" s="57" t="n">
        <v>0.135256752774</v>
      </c>
      <c r="N855" s="56" t="str">
        <f aca="false">IF(OR(A855="",I855=""),"",IF(COUNTIFS($A$2:$A$4500,A855,$D$2:$D$4500,D855,$I$2:$I$4500,I855)&gt;1,"Possible duplicate",""))</f>
        <v/>
      </c>
      <c r="O855" s="56" t="n">
        <f aca="false">IF(J855="","",IF(AND(L855=0,K855=0),1,0))</f>
        <v>1</v>
      </c>
      <c r="P855" s="56" t="str">
        <f aca="false">IF(L855=1,J855+ROW()/10^7,"")</f>
        <v/>
      </c>
      <c r="Q855" s="57" t="n">
        <f aca="false">IF(O855=1,M855,"")</f>
        <v>0.135256752774</v>
      </c>
      <c r="R855" s="56" t="str">
        <f aca="false">IF(K855=1,ROW(),"")</f>
        <v/>
      </c>
      <c r="S855" s="56" t="str">
        <f aca="false">IF(D855="","",TRIM(D855))</f>
        <v>DELIVERY ORDER CHARGES- INC</v>
      </c>
    </row>
    <row r="856" customFormat="false" ht="15" hidden="false" customHeight="false" outlineLevel="0" collapsed="false">
      <c r="A856" s="50" t="s">
        <v>1162</v>
      </c>
      <c r="B856" s="55" t="n">
        <v>45928</v>
      </c>
      <c r="C856" s="50" t="n">
        <f aca="false">IF(S856="","",IFERROR(IF(INDEX('Ledger Codes'!$C$6:$C$205,MATCH(S856,'Ledger Codes'!$B$6:$B$205,0))="","",INDEX('Ledger Codes'!$C$6:$C$205,MATCH(S856,'Ledger Codes'!$B$6:$B$205,0))),""))</f>
        <v>10073</v>
      </c>
      <c r="D856" s="50" t="s">
        <v>200</v>
      </c>
      <c r="E856" s="50" t="s">
        <v>1163</v>
      </c>
      <c r="F856" s="50" t="s">
        <v>1164</v>
      </c>
      <c r="G856" s="52" t="n">
        <v>0</v>
      </c>
      <c r="H856" s="52" t="n">
        <v>325</v>
      </c>
      <c r="I856" s="52" t="n">
        <f aca="false">IF(AND(G856="",H856=""),"",N(G856)-N(H856))</f>
        <v>-325</v>
      </c>
      <c r="J856" s="52" t="n">
        <f aca="false">IF(I856="","",ABS(I856))</f>
        <v>325</v>
      </c>
      <c r="K856" s="56" t="n">
        <f aca="false">IF(S856="","",0)</f>
        <v>0</v>
      </c>
      <c r="L856" s="56" t="n">
        <f aca="false">IF(J856="","",IF(AND(J856&gt;'Revenue Testing'!$E$9,K856=0),1,0))</f>
        <v>0</v>
      </c>
      <c r="M856" s="57" t="n">
        <v>0.457652295435</v>
      </c>
      <c r="N856" s="56" t="str">
        <f aca="false">IF(OR(A856="",I856=""),"",IF(COUNTIFS($A$2:$A$4500,A856,$D$2:$D$4500,D856,$I$2:$I$4500,I856)&gt;1,"Possible duplicate",""))</f>
        <v/>
      </c>
      <c r="O856" s="56" t="n">
        <f aca="false">IF(J856="","",IF(AND(L856=0,K856=0),1,0))</f>
        <v>1</v>
      </c>
      <c r="P856" s="56" t="str">
        <f aca="false">IF(L856=1,J856+ROW()/10^7,"")</f>
        <v/>
      </c>
      <c r="Q856" s="57" t="n">
        <f aca="false">IF(O856=1,M856,"")</f>
        <v>0.457652295435</v>
      </c>
      <c r="R856" s="56" t="str">
        <f aca="false">IF(K856=1,ROW(),"")</f>
        <v/>
      </c>
      <c r="S856" s="56" t="str">
        <f aca="false">IF(D856="","",TRIM(D856))</f>
        <v>DELIVERY ORDER CHARGES- INC</v>
      </c>
    </row>
    <row r="857" customFormat="false" ht="15" hidden="false" customHeight="false" outlineLevel="0" collapsed="false">
      <c r="A857" s="50" t="s">
        <v>1165</v>
      </c>
      <c r="B857" s="55" t="n">
        <v>45928</v>
      </c>
      <c r="C857" s="50" t="n">
        <f aca="false">IF(S857="","",IFERROR(IF(INDEX('Ledger Codes'!$C$6:$C$205,MATCH(S857,'Ledger Codes'!$B$6:$B$205,0))="","",INDEX('Ledger Codes'!$C$6:$C$205,MATCH(S857,'Ledger Codes'!$B$6:$B$205,0))),""))</f>
        <v>10073</v>
      </c>
      <c r="D857" s="50" t="s">
        <v>200</v>
      </c>
      <c r="E857" s="50" t="s">
        <v>1166</v>
      </c>
      <c r="F857" s="50" t="s">
        <v>1167</v>
      </c>
      <c r="G857" s="52" t="n">
        <v>0</v>
      </c>
      <c r="H857" s="52" t="n">
        <v>325</v>
      </c>
      <c r="I857" s="52" t="n">
        <f aca="false">IF(AND(G857="",H857=""),"",N(G857)-N(H857))</f>
        <v>-325</v>
      </c>
      <c r="J857" s="52" t="n">
        <f aca="false">IF(I857="","",ABS(I857))</f>
        <v>325</v>
      </c>
      <c r="K857" s="56" t="n">
        <f aca="false">IF(S857="","",0)</f>
        <v>0</v>
      </c>
      <c r="L857" s="56" t="n">
        <f aca="false">IF(J857="","",IF(AND(J857&gt;'Revenue Testing'!$E$9,K857=0),1,0))</f>
        <v>0</v>
      </c>
      <c r="M857" s="57" t="n">
        <v>0.829926685496</v>
      </c>
      <c r="N857" s="56" t="str">
        <f aca="false">IF(OR(A857="",I857=""),"",IF(COUNTIFS($A$2:$A$4500,A857,$D$2:$D$4500,D857,$I$2:$I$4500,I857)&gt;1,"Possible duplicate",""))</f>
        <v/>
      </c>
      <c r="O857" s="56" t="n">
        <f aca="false">IF(J857="","",IF(AND(L857=0,K857=0),1,0))</f>
        <v>1</v>
      </c>
      <c r="P857" s="56" t="str">
        <f aca="false">IF(L857=1,J857+ROW()/10^7,"")</f>
        <v/>
      </c>
      <c r="Q857" s="57" t="n">
        <f aca="false">IF(O857=1,M857,"")</f>
        <v>0.829926685496</v>
      </c>
      <c r="R857" s="56" t="str">
        <f aca="false">IF(K857=1,ROW(),"")</f>
        <v/>
      </c>
      <c r="S857" s="56" t="str">
        <f aca="false">IF(D857="","",TRIM(D857))</f>
        <v>DELIVERY ORDER CHARGES- INC</v>
      </c>
    </row>
    <row r="858" customFormat="false" ht="15" hidden="false" customHeight="false" outlineLevel="0" collapsed="false">
      <c r="A858" s="50" t="s">
        <v>1168</v>
      </c>
      <c r="B858" s="55" t="n">
        <v>45928</v>
      </c>
      <c r="C858" s="50" t="n">
        <f aca="false">IF(S858="","",IFERROR(IF(INDEX('Ledger Codes'!$C$6:$C$205,MATCH(S858,'Ledger Codes'!$B$6:$B$205,0))="","",INDEX('Ledger Codes'!$C$6:$C$205,MATCH(S858,'Ledger Codes'!$B$6:$B$205,0))),""))</f>
        <v>10073</v>
      </c>
      <c r="D858" s="50" t="s">
        <v>200</v>
      </c>
      <c r="E858" s="50" t="s">
        <v>1169</v>
      </c>
      <c r="F858" s="50" t="s">
        <v>500</v>
      </c>
      <c r="G858" s="52" t="n">
        <v>0</v>
      </c>
      <c r="H858" s="52" t="n">
        <v>325</v>
      </c>
      <c r="I858" s="52" t="n">
        <f aca="false">IF(AND(G858="",H858=""),"",N(G858)-N(H858))</f>
        <v>-325</v>
      </c>
      <c r="J858" s="52" t="n">
        <f aca="false">IF(I858="","",ABS(I858))</f>
        <v>325</v>
      </c>
      <c r="K858" s="56" t="n">
        <f aca="false">IF(S858="","",0)</f>
        <v>0</v>
      </c>
      <c r="L858" s="56" t="n">
        <f aca="false">IF(J858="","",IF(AND(J858&gt;'Revenue Testing'!$E$9,K858=0),1,0))</f>
        <v>0</v>
      </c>
      <c r="M858" s="57" t="n">
        <v>0.884606738068</v>
      </c>
      <c r="N858" s="56" t="str">
        <f aca="false">IF(OR(A858="",I858=""),"",IF(COUNTIFS($A$2:$A$4500,A858,$D$2:$D$4500,D858,$I$2:$I$4500,I858)&gt;1,"Possible duplicate",""))</f>
        <v/>
      </c>
      <c r="O858" s="56" t="n">
        <f aca="false">IF(J858="","",IF(AND(L858=0,K858=0),1,0))</f>
        <v>1</v>
      </c>
      <c r="P858" s="56" t="str">
        <f aca="false">IF(L858=1,J858+ROW()/10^7,"")</f>
        <v/>
      </c>
      <c r="Q858" s="57" t="n">
        <f aca="false">IF(O858=1,M858,"")</f>
        <v>0.884606738068</v>
      </c>
      <c r="R858" s="56" t="str">
        <f aca="false">IF(K858=1,ROW(),"")</f>
        <v/>
      </c>
      <c r="S858" s="56" t="str">
        <f aca="false">IF(D858="","",TRIM(D858))</f>
        <v>DELIVERY ORDER CHARGES- INC</v>
      </c>
    </row>
    <row r="859" customFormat="false" ht="15" hidden="false" customHeight="false" outlineLevel="0" collapsed="false">
      <c r="A859" s="50" t="s">
        <v>1170</v>
      </c>
      <c r="B859" s="55" t="n">
        <v>45929</v>
      </c>
      <c r="C859" s="50" t="n">
        <f aca="false">IF(S859="","",IFERROR(IF(INDEX('Ledger Codes'!$C$6:$C$205,MATCH(S859,'Ledger Codes'!$B$6:$B$205,0))="","",INDEX('Ledger Codes'!$C$6:$C$205,MATCH(S859,'Ledger Codes'!$B$6:$B$205,0))),""))</f>
        <v>10073</v>
      </c>
      <c r="D859" s="50" t="s">
        <v>200</v>
      </c>
      <c r="E859" s="50" t="s">
        <v>1171</v>
      </c>
      <c r="F859" s="50" t="s">
        <v>1172</v>
      </c>
      <c r="G859" s="52" t="n">
        <v>0</v>
      </c>
      <c r="H859" s="52" t="n">
        <v>325</v>
      </c>
      <c r="I859" s="52" t="n">
        <f aca="false">IF(AND(G859="",H859=""),"",N(G859)-N(H859))</f>
        <v>-325</v>
      </c>
      <c r="J859" s="52" t="n">
        <f aca="false">IF(I859="","",ABS(I859))</f>
        <v>325</v>
      </c>
      <c r="K859" s="56" t="n">
        <f aca="false">IF(S859="","",0)</f>
        <v>0</v>
      </c>
      <c r="L859" s="56" t="n">
        <f aca="false">IF(J859="","",IF(AND(J859&gt;'Revenue Testing'!$E$9,K859=0),1,0))</f>
        <v>0</v>
      </c>
      <c r="M859" s="57" t="n">
        <v>0.005522687015</v>
      </c>
      <c r="N859" s="56" t="str">
        <f aca="false">IF(OR(A859="",I859=""),"",IF(COUNTIFS($A$2:$A$4500,A859,$D$2:$D$4500,D859,$I$2:$I$4500,I859)&gt;1,"Possible duplicate",""))</f>
        <v/>
      </c>
      <c r="O859" s="56" t="n">
        <f aca="false">IF(J859="","",IF(AND(L859=0,K859=0),1,0))</f>
        <v>1</v>
      </c>
      <c r="P859" s="56" t="str">
        <f aca="false">IF(L859=1,J859+ROW()/10^7,"")</f>
        <v/>
      </c>
      <c r="Q859" s="57" t="n">
        <f aca="false">IF(O859=1,M859,"")</f>
        <v>0.005522687015</v>
      </c>
      <c r="R859" s="56" t="str">
        <f aca="false">IF(K859=1,ROW(),"")</f>
        <v/>
      </c>
      <c r="S859" s="56" t="str">
        <f aca="false">IF(D859="","",TRIM(D859))</f>
        <v>DELIVERY ORDER CHARGES- INC</v>
      </c>
    </row>
    <row r="860" customFormat="false" ht="15" hidden="false" customHeight="false" outlineLevel="0" collapsed="false">
      <c r="A860" s="50" t="s">
        <v>1173</v>
      </c>
      <c r="B860" s="55" t="n">
        <v>45929</v>
      </c>
      <c r="C860" s="50" t="n">
        <f aca="false">IF(S860="","",IFERROR(IF(INDEX('Ledger Codes'!$C$6:$C$205,MATCH(S860,'Ledger Codes'!$B$6:$B$205,0))="","",INDEX('Ledger Codes'!$C$6:$C$205,MATCH(S860,'Ledger Codes'!$B$6:$B$205,0))),""))</f>
        <v>10073</v>
      </c>
      <c r="D860" s="50" t="s">
        <v>200</v>
      </c>
      <c r="E860" s="50" t="s">
        <v>1174</v>
      </c>
      <c r="F860" s="50" t="s">
        <v>1175</v>
      </c>
      <c r="G860" s="52" t="n">
        <v>0</v>
      </c>
      <c r="H860" s="52" t="n">
        <v>325</v>
      </c>
      <c r="I860" s="52" t="n">
        <f aca="false">IF(AND(G860="",H860=""),"",N(G860)-N(H860))</f>
        <v>-325</v>
      </c>
      <c r="J860" s="52" t="n">
        <f aca="false">IF(I860="","",ABS(I860))</f>
        <v>325</v>
      </c>
      <c r="K860" s="56" t="n">
        <f aca="false">IF(S860="","",0)</f>
        <v>0</v>
      </c>
      <c r="L860" s="56" t="n">
        <f aca="false">IF(J860="","",IF(AND(J860&gt;'Revenue Testing'!$E$9,K860=0),1,0))</f>
        <v>0</v>
      </c>
      <c r="M860" s="57" t="n">
        <v>0.231474983639</v>
      </c>
      <c r="N860" s="56" t="str">
        <f aca="false">IF(OR(A860="",I860=""),"",IF(COUNTIFS($A$2:$A$4500,A860,$D$2:$D$4500,D860,$I$2:$I$4500,I860)&gt;1,"Possible duplicate",""))</f>
        <v/>
      </c>
      <c r="O860" s="56" t="n">
        <f aca="false">IF(J860="","",IF(AND(L860=0,K860=0),1,0))</f>
        <v>1</v>
      </c>
      <c r="P860" s="56" t="str">
        <f aca="false">IF(L860=1,J860+ROW()/10^7,"")</f>
        <v/>
      </c>
      <c r="Q860" s="57" t="n">
        <f aca="false">IF(O860=1,M860,"")</f>
        <v>0.231474983639</v>
      </c>
      <c r="R860" s="56" t="str">
        <f aca="false">IF(K860=1,ROW(),"")</f>
        <v/>
      </c>
      <c r="S860" s="56" t="str">
        <f aca="false">IF(D860="","",TRIM(D860))</f>
        <v>DELIVERY ORDER CHARGES- INC</v>
      </c>
    </row>
    <row r="861" customFormat="false" ht="15" hidden="false" customHeight="false" outlineLevel="0" collapsed="false">
      <c r="A861" s="50" t="s">
        <v>1176</v>
      </c>
      <c r="B861" s="55" t="n">
        <v>45929</v>
      </c>
      <c r="C861" s="50" t="n">
        <f aca="false">IF(S861="","",IFERROR(IF(INDEX('Ledger Codes'!$C$6:$C$205,MATCH(S861,'Ledger Codes'!$B$6:$B$205,0))="","",INDEX('Ledger Codes'!$C$6:$C$205,MATCH(S861,'Ledger Codes'!$B$6:$B$205,0))),""))</f>
        <v>10073</v>
      </c>
      <c r="D861" s="50" t="s">
        <v>200</v>
      </c>
      <c r="E861" s="50" t="s">
        <v>1177</v>
      </c>
      <c r="F861" s="50" t="s">
        <v>1178</v>
      </c>
      <c r="G861" s="52" t="n">
        <v>0</v>
      </c>
      <c r="H861" s="52" t="n">
        <v>325</v>
      </c>
      <c r="I861" s="52" t="n">
        <f aca="false">IF(AND(G861="",H861=""),"",N(G861)-N(H861))</f>
        <v>-325</v>
      </c>
      <c r="J861" s="52" t="n">
        <f aca="false">IF(I861="","",ABS(I861))</f>
        <v>325</v>
      </c>
      <c r="K861" s="56" t="n">
        <f aca="false">IF(S861="","",0)</f>
        <v>0</v>
      </c>
      <c r="L861" s="56" t="n">
        <f aca="false">IF(J861="","",IF(AND(J861&gt;'Revenue Testing'!$E$9,K861=0),1,0))</f>
        <v>0</v>
      </c>
      <c r="M861" s="57" t="n">
        <v>0.370248600833</v>
      </c>
      <c r="N861" s="56" t="str">
        <f aca="false">IF(OR(A861="",I861=""),"",IF(COUNTIFS($A$2:$A$4500,A861,$D$2:$D$4500,D861,$I$2:$I$4500,I861)&gt;1,"Possible duplicate",""))</f>
        <v/>
      </c>
      <c r="O861" s="56" t="n">
        <f aca="false">IF(J861="","",IF(AND(L861=0,K861=0),1,0))</f>
        <v>1</v>
      </c>
      <c r="P861" s="56" t="str">
        <f aca="false">IF(L861=1,J861+ROW()/10^7,"")</f>
        <v/>
      </c>
      <c r="Q861" s="57" t="n">
        <f aca="false">IF(O861=1,M861,"")</f>
        <v>0.370248600833</v>
      </c>
      <c r="R861" s="56" t="str">
        <f aca="false">IF(K861=1,ROW(),"")</f>
        <v/>
      </c>
      <c r="S861" s="56" t="str">
        <f aca="false">IF(D861="","",TRIM(D861))</f>
        <v>DELIVERY ORDER CHARGES- INC</v>
      </c>
    </row>
    <row r="862" customFormat="false" ht="15" hidden="false" customHeight="false" outlineLevel="0" collapsed="false">
      <c r="A862" s="50" t="s">
        <v>1179</v>
      </c>
      <c r="B862" s="55" t="n">
        <v>45929</v>
      </c>
      <c r="C862" s="50" t="n">
        <f aca="false">IF(S862="","",IFERROR(IF(INDEX('Ledger Codes'!$C$6:$C$205,MATCH(S862,'Ledger Codes'!$B$6:$B$205,0))="","",INDEX('Ledger Codes'!$C$6:$C$205,MATCH(S862,'Ledger Codes'!$B$6:$B$205,0))),""))</f>
        <v>10073</v>
      </c>
      <c r="D862" s="50" t="s">
        <v>200</v>
      </c>
      <c r="E862" s="50" t="s">
        <v>1180</v>
      </c>
      <c r="F862" s="50" t="s">
        <v>1181</v>
      </c>
      <c r="G862" s="52" t="n">
        <v>0</v>
      </c>
      <c r="H862" s="52" t="n">
        <v>325</v>
      </c>
      <c r="I862" s="52" t="n">
        <f aca="false">IF(AND(G862="",H862=""),"",N(G862)-N(H862))</f>
        <v>-325</v>
      </c>
      <c r="J862" s="52" t="n">
        <f aca="false">IF(I862="","",ABS(I862))</f>
        <v>325</v>
      </c>
      <c r="K862" s="56" t="n">
        <f aca="false">IF(S862="","",0)</f>
        <v>0</v>
      </c>
      <c r="L862" s="56" t="n">
        <f aca="false">IF(J862="","",IF(AND(J862&gt;'Revenue Testing'!$E$9,K862=0),1,0))</f>
        <v>0</v>
      </c>
      <c r="M862" s="57" t="n">
        <v>0.791467082046</v>
      </c>
      <c r="N862" s="56" t="str">
        <f aca="false">IF(OR(A862="",I862=""),"",IF(COUNTIFS($A$2:$A$4500,A862,$D$2:$D$4500,D862,$I$2:$I$4500,I862)&gt;1,"Possible duplicate",""))</f>
        <v/>
      </c>
      <c r="O862" s="56" t="n">
        <f aca="false">IF(J862="","",IF(AND(L862=0,K862=0),1,0))</f>
        <v>1</v>
      </c>
      <c r="P862" s="56" t="str">
        <f aca="false">IF(L862=1,J862+ROW()/10^7,"")</f>
        <v/>
      </c>
      <c r="Q862" s="57" t="n">
        <f aca="false">IF(O862=1,M862,"")</f>
        <v>0.791467082046</v>
      </c>
      <c r="R862" s="56" t="str">
        <f aca="false">IF(K862=1,ROW(),"")</f>
        <v/>
      </c>
      <c r="S862" s="56" t="str">
        <f aca="false">IF(D862="","",TRIM(D862))</f>
        <v>DELIVERY ORDER CHARGES- INC</v>
      </c>
    </row>
    <row r="863" customFormat="false" ht="15" hidden="false" customHeight="false" outlineLevel="0" collapsed="false">
      <c r="A863" s="50" t="s">
        <v>1182</v>
      </c>
      <c r="B863" s="55" t="n">
        <v>45931</v>
      </c>
      <c r="C863" s="50" t="n">
        <f aca="false">IF(S863="","",IFERROR(IF(INDEX('Ledger Codes'!$C$6:$C$205,MATCH(S863,'Ledger Codes'!$B$6:$B$205,0))="","",INDEX('Ledger Codes'!$C$6:$C$205,MATCH(S863,'Ledger Codes'!$B$6:$B$205,0))),""))</f>
        <v>10073</v>
      </c>
      <c r="D863" s="50" t="s">
        <v>200</v>
      </c>
      <c r="E863" s="50" t="s">
        <v>1183</v>
      </c>
      <c r="F863" s="50" t="s">
        <v>1184</v>
      </c>
      <c r="G863" s="52" t="n">
        <v>0</v>
      </c>
      <c r="H863" s="52" t="n">
        <v>325</v>
      </c>
      <c r="I863" s="52" t="n">
        <f aca="false">IF(AND(G863="",H863=""),"",N(G863)-N(H863))</f>
        <v>-325</v>
      </c>
      <c r="J863" s="52" t="n">
        <f aca="false">IF(I863="","",ABS(I863))</f>
        <v>325</v>
      </c>
      <c r="K863" s="56" t="n">
        <f aca="false">IF(S863="","",0)</f>
        <v>0</v>
      </c>
      <c r="L863" s="56" t="n">
        <f aca="false">IF(J863="","",IF(AND(J863&gt;'Revenue Testing'!$E$9,K863=0),1,0))</f>
        <v>0</v>
      </c>
      <c r="M863" s="57" t="n">
        <v>0.499924662607</v>
      </c>
      <c r="N863" s="56" t="str">
        <f aca="false">IF(OR(A863="",I863=""),"",IF(COUNTIFS($A$2:$A$4500,A863,$D$2:$D$4500,D863,$I$2:$I$4500,I863)&gt;1,"Possible duplicate",""))</f>
        <v/>
      </c>
      <c r="O863" s="56" t="n">
        <f aca="false">IF(J863="","",IF(AND(L863=0,K863=0),1,0))</f>
        <v>1</v>
      </c>
      <c r="P863" s="56" t="str">
        <f aca="false">IF(L863=1,J863+ROW()/10^7,"")</f>
        <v/>
      </c>
      <c r="Q863" s="57" t="n">
        <f aca="false">IF(O863=1,M863,"")</f>
        <v>0.499924662607</v>
      </c>
      <c r="R863" s="56" t="str">
        <f aca="false">IF(K863=1,ROW(),"")</f>
        <v/>
      </c>
      <c r="S863" s="56" t="str">
        <f aca="false">IF(D863="","",TRIM(D863))</f>
        <v>DELIVERY ORDER CHARGES- INC</v>
      </c>
    </row>
    <row r="864" customFormat="false" ht="15" hidden="false" customHeight="false" outlineLevel="0" collapsed="false">
      <c r="A864" s="50" t="s">
        <v>1185</v>
      </c>
      <c r="B864" s="55" t="n">
        <v>45931</v>
      </c>
      <c r="C864" s="50" t="n">
        <f aca="false">IF(S864="","",IFERROR(IF(INDEX('Ledger Codes'!$C$6:$C$205,MATCH(S864,'Ledger Codes'!$B$6:$B$205,0))="","",INDEX('Ledger Codes'!$C$6:$C$205,MATCH(S864,'Ledger Codes'!$B$6:$B$205,0))),""))</f>
        <v>10073</v>
      </c>
      <c r="D864" s="50" t="s">
        <v>200</v>
      </c>
      <c r="E864" s="50" t="s">
        <v>1186</v>
      </c>
      <c r="F864" s="50" t="s">
        <v>1187</v>
      </c>
      <c r="G864" s="52" t="n">
        <v>0</v>
      </c>
      <c r="H864" s="52" t="n">
        <v>325</v>
      </c>
      <c r="I864" s="52" t="n">
        <f aca="false">IF(AND(G864="",H864=""),"",N(G864)-N(H864))</f>
        <v>-325</v>
      </c>
      <c r="J864" s="52" t="n">
        <f aca="false">IF(I864="","",ABS(I864))</f>
        <v>325</v>
      </c>
      <c r="K864" s="56" t="n">
        <f aca="false">IF(S864="","",0)</f>
        <v>0</v>
      </c>
      <c r="L864" s="56" t="n">
        <f aca="false">IF(J864="","",IF(AND(J864&gt;'Revenue Testing'!$E$9,K864=0),1,0))</f>
        <v>0</v>
      </c>
      <c r="M864" s="57" t="n">
        <v>0.475018753055</v>
      </c>
      <c r="N864" s="56" t="str">
        <f aca="false">IF(OR(A864="",I864=""),"",IF(COUNTIFS($A$2:$A$4500,A864,$D$2:$D$4500,D864,$I$2:$I$4500,I864)&gt;1,"Possible duplicate",""))</f>
        <v/>
      </c>
      <c r="O864" s="56" t="n">
        <f aca="false">IF(J864="","",IF(AND(L864=0,K864=0),1,0))</f>
        <v>1</v>
      </c>
      <c r="P864" s="56" t="str">
        <f aca="false">IF(L864=1,J864+ROW()/10^7,"")</f>
        <v/>
      </c>
      <c r="Q864" s="57" t="n">
        <f aca="false">IF(O864=1,M864,"")</f>
        <v>0.475018753055</v>
      </c>
      <c r="R864" s="56" t="str">
        <f aca="false">IF(K864=1,ROW(),"")</f>
        <v/>
      </c>
      <c r="S864" s="56" t="str">
        <f aca="false">IF(D864="","",TRIM(D864))</f>
        <v>DELIVERY ORDER CHARGES- INC</v>
      </c>
    </row>
    <row r="865" customFormat="false" ht="15" hidden="false" customHeight="false" outlineLevel="0" collapsed="false">
      <c r="A865" s="50" t="s">
        <v>1188</v>
      </c>
      <c r="B865" s="55" t="n">
        <v>45931</v>
      </c>
      <c r="C865" s="50" t="n">
        <f aca="false">IF(S865="","",IFERROR(IF(INDEX('Ledger Codes'!$C$6:$C$205,MATCH(S865,'Ledger Codes'!$B$6:$B$205,0))="","",INDEX('Ledger Codes'!$C$6:$C$205,MATCH(S865,'Ledger Codes'!$B$6:$B$205,0))),""))</f>
        <v>10073</v>
      </c>
      <c r="D865" s="50" t="s">
        <v>200</v>
      </c>
      <c r="E865" s="50" t="s">
        <v>1189</v>
      </c>
      <c r="F865" s="50" t="s">
        <v>1190</v>
      </c>
      <c r="G865" s="52" t="n">
        <v>0</v>
      </c>
      <c r="H865" s="52" t="n">
        <v>325</v>
      </c>
      <c r="I865" s="52" t="n">
        <f aca="false">IF(AND(G865="",H865=""),"",N(G865)-N(H865))</f>
        <v>-325</v>
      </c>
      <c r="J865" s="52" t="n">
        <f aca="false">IF(I865="","",ABS(I865))</f>
        <v>325</v>
      </c>
      <c r="K865" s="56" t="n">
        <f aca="false">IF(S865="","",0)</f>
        <v>0</v>
      </c>
      <c r="L865" s="56" t="n">
        <f aca="false">IF(J865="","",IF(AND(J865&gt;'Revenue Testing'!$E$9,K865=0),1,0))</f>
        <v>0</v>
      </c>
      <c r="M865" s="57" t="n">
        <v>0.832054197839</v>
      </c>
      <c r="N865" s="56" t="str">
        <f aca="false">IF(OR(A865="",I865=""),"",IF(COUNTIFS($A$2:$A$4500,A865,$D$2:$D$4500,D865,$I$2:$I$4500,I865)&gt;1,"Possible duplicate",""))</f>
        <v/>
      </c>
      <c r="O865" s="56" t="n">
        <f aca="false">IF(J865="","",IF(AND(L865=0,K865=0),1,0))</f>
        <v>1</v>
      </c>
      <c r="P865" s="56" t="str">
        <f aca="false">IF(L865=1,J865+ROW()/10^7,"")</f>
        <v/>
      </c>
      <c r="Q865" s="57" t="n">
        <f aca="false">IF(O865=1,M865,"")</f>
        <v>0.832054197839</v>
      </c>
      <c r="R865" s="56" t="str">
        <f aca="false">IF(K865=1,ROW(),"")</f>
        <v/>
      </c>
      <c r="S865" s="56" t="str">
        <f aca="false">IF(D865="","",TRIM(D865))</f>
        <v>DELIVERY ORDER CHARGES- INC</v>
      </c>
    </row>
    <row r="866" customFormat="false" ht="15" hidden="false" customHeight="false" outlineLevel="0" collapsed="false">
      <c r="A866" s="50" t="s">
        <v>1191</v>
      </c>
      <c r="B866" s="55" t="n">
        <v>45931</v>
      </c>
      <c r="C866" s="50" t="n">
        <f aca="false">IF(S866="","",IFERROR(IF(INDEX('Ledger Codes'!$C$6:$C$205,MATCH(S866,'Ledger Codes'!$B$6:$B$205,0))="","",INDEX('Ledger Codes'!$C$6:$C$205,MATCH(S866,'Ledger Codes'!$B$6:$B$205,0))),""))</f>
        <v>10073</v>
      </c>
      <c r="D866" s="50" t="s">
        <v>200</v>
      </c>
      <c r="E866" s="50" t="s">
        <v>1192</v>
      </c>
      <c r="F866" s="50" t="s">
        <v>1193</v>
      </c>
      <c r="G866" s="52" t="n">
        <v>0</v>
      </c>
      <c r="H866" s="52" t="n">
        <v>325</v>
      </c>
      <c r="I866" s="52" t="n">
        <f aca="false">IF(AND(G866="",H866=""),"",N(G866)-N(H866))</f>
        <v>-325</v>
      </c>
      <c r="J866" s="52" t="n">
        <f aca="false">IF(I866="","",ABS(I866))</f>
        <v>325</v>
      </c>
      <c r="K866" s="56" t="n">
        <f aca="false">IF(S866="","",0)</f>
        <v>0</v>
      </c>
      <c r="L866" s="56" t="n">
        <f aca="false">IF(J866="","",IF(AND(J866&gt;'Revenue Testing'!$E$9,K866=0),1,0))</f>
        <v>0</v>
      </c>
      <c r="M866" s="57" t="n">
        <v>0.080780401516</v>
      </c>
      <c r="N866" s="56" t="str">
        <f aca="false">IF(OR(A866="",I866=""),"",IF(COUNTIFS($A$2:$A$4500,A866,$D$2:$D$4500,D866,$I$2:$I$4500,I866)&gt;1,"Possible duplicate",""))</f>
        <v/>
      </c>
      <c r="O866" s="56" t="n">
        <f aca="false">IF(J866="","",IF(AND(L866=0,K866=0),1,0))</f>
        <v>1</v>
      </c>
      <c r="P866" s="56" t="str">
        <f aca="false">IF(L866=1,J866+ROW()/10^7,"")</f>
        <v/>
      </c>
      <c r="Q866" s="57" t="n">
        <f aca="false">IF(O866=1,M866,"")</f>
        <v>0.080780401516</v>
      </c>
      <c r="R866" s="56" t="str">
        <f aca="false">IF(K866=1,ROW(),"")</f>
        <v/>
      </c>
      <c r="S866" s="56" t="str">
        <f aca="false">IF(D866="","",TRIM(D866))</f>
        <v>DELIVERY ORDER CHARGES- INC</v>
      </c>
    </row>
    <row r="867" customFormat="false" ht="15" hidden="false" customHeight="false" outlineLevel="0" collapsed="false">
      <c r="A867" s="50" t="s">
        <v>1194</v>
      </c>
      <c r="B867" s="55" t="n">
        <v>45932</v>
      </c>
      <c r="C867" s="50" t="n">
        <f aca="false">IF(S867="","",IFERROR(IF(INDEX('Ledger Codes'!$C$6:$C$205,MATCH(S867,'Ledger Codes'!$B$6:$B$205,0))="","",INDEX('Ledger Codes'!$C$6:$C$205,MATCH(S867,'Ledger Codes'!$B$6:$B$205,0))),""))</f>
        <v>10073</v>
      </c>
      <c r="D867" s="50" t="s">
        <v>200</v>
      </c>
      <c r="E867" s="50" t="s">
        <v>1195</v>
      </c>
      <c r="F867" s="50" t="s">
        <v>1196</v>
      </c>
      <c r="G867" s="52" t="n">
        <v>0</v>
      </c>
      <c r="H867" s="52" t="n">
        <v>325</v>
      </c>
      <c r="I867" s="52" t="n">
        <f aca="false">IF(AND(G867="",H867=""),"",N(G867)-N(H867))</f>
        <v>-325</v>
      </c>
      <c r="J867" s="52" t="n">
        <f aca="false">IF(I867="","",ABS(I867))</f>
        <v>325</v>
      </c>
      <c r="K867" s="56" t="n">
        <f aca="false">IF(S867="","",0)</f>
        <v>0</v>
      </c>
      <c r="L867" s="56" t="n">
        <f aca="false">IF(J867="","",IF(AND(J867&gt;'Revenue Testing'!$E$9,K867=0),1,0))</f>
        <v>0</v>
      </c>
      <c r="M867" s="57" t="n">
        <v>0.622843741823</v>
      </c>
      <c r="N867" s="56" t="str">
        <f aca="false">IF(OR(A867="",I867=""),"",IF(COUNTIFS($A$2:$A$4500,A867,$D$2:$D$4500,D867,$I$2:$I$4500,I867)&gt;1,"Possible duplicate",""))</f>
        <v/>
      </c>
      <c r="O867" s="56" t="n">
        <f aca="false">IF(J867="","",IF(AND(L867=0,K867=0),1,0))</f>
        <v>1</v>
      </c>
      <c r="P867" s="56" t="str">
        <f aca="false">IF(L867=1,J867+ROW()/10^7,"")</f>
        <v/>
      </c>
      <c r="Q867" s="57" t="n">
        <f aca="false">IF(O867=1,M867,"")</f>
        <v>0.622843741823</v>
      </c>
      <c r="R867" s="56" t="str">
        <f aca="false">IF(K867=1,ROW(),"")</f>
        <v/>
      </c>
      <c r="S867" s="56" t="str">
        <f aca="false">IF(D867="","",TRIM(D867))</f>
        <v>DELIVERY ORDER CHARGES- INC</v>
      </c>
    </row>
    <row r="868" customFormat="false" ht="15" hidden="false" customHeight="false" outlineLevel="0" collapsed="false">
      <c r="A868" s="50" t="s">
        <v>1197</v>
      </c>
      <c r="B868" s="55" t="n">
        <v>45944</v>
      </c>
      <c r="C868" s="50" t="n">
        <f aca="false">IF(S868="","",IFERROR(IF(INDEX('Ledger Codes'!$C$6:$C$205,MATCH(S868,'Ledger Codes'!$B$6:$B$205,0))="","",INDEX('Ledger Codes'!$C$6:$C$205,MATCH(S868,'Ledger Codes'!$B$6:$B$205,0))),""))</f>
        <v>10073</v>
      </c>
      <c r="D868" s="50" t="s">
        <v>200</v>
      </c>
      <c r="E868" s="50" t="s">
        <v>1198</v>
      </c>
      <c r="F868" s="50" t="s">
        <v>1199</v>
      </c>
      <c r="G868" s="52" t="n">
        <v>0</v>
      </c>
      <c r="H868" s="52" t="n">
        <v>325</v>
      </c>
      <c r="I868" s="52" t="n">
        <f aca="false">IF(AND(G868="",H868=""),"",N(G868)-N(H868))</f>
        <v>-325</v>
      </c>
      <c r="J868" s="52" t="n">
        <f aca="false">IF(I868="","",ABS(I868))</f>
        <v>325</v>
      </c>
      <c r="K868" s="56" t="n">
        <f aca="false">IF(S868="","",0)</f>
        <v>0</v>
      </c>
      <c r="L868" s="56" t="n">
        <f aca="false">IF(J868="","",IF(AND(J868&gt;'Revenue Testing'!$E$9,K868=0),1,0))</f>
        <v>0</v>
      </c>
      <c r="M868" s="57" t="n">
        <v>0.578410808111</v>
      </c>
      <c r="N868" s="56" t="str">
        <f aca="false">IF(OR(A868="",I868=""),"",IF(COUNTIFS($A$2:$A$4500,A868,$D$2:$D$4500,D868,$I$2:$I$4500,I868)&gt;1,"Possible duplicate",""))</f>
        <v/>
      </c>
      <c r="O868" s="56" t="n">
        <f aca="false">IF(J868="","",IF(AND(L868=0,K868=0),1,0))</f>
        <v>1</v>
      </c>
      <c r="P868" s="56" t="str">
        <f aca="false">IF(L868=1,J868+ROW()/10^7,"")</f>
        <v/>
      </c>
      <c r="Q868" s="57" t="n">
        <f aca="false">IF(O868=1,M868,"")</f>
        <v>0.578410808111</v>
      </c>
      <c r="R868" s="56" t="str">
        <f aca="false">IF(K868=1,ROW(),"")</f>
        <v/>
      </c>
      <c r="S868" s="56" t="str">
        <f aca="false">IF(D868="","",TRIM(D868))</f>
        <v>DELIVERY ORDER CHARGES- INC</v>
      </c>
    </row>
    <row r="869" customFormat="false" ht="15" hidden="false" customHeight="false" outlineLevel="0" collapsed="false">
      <c r="A869" s="50" t="s">
        <v>1200</v>
      </c>
      <c r="B869" s="55" t="n">
        <v>45944</v>
      </c>
      <c r="C869" s="50" t="n">
        <f aca="false">IF(S869="","",IFERROR(IF(INDEX('Ledger Codes'!$C$6:$C$205,MATCH(S869,'Ledger Codes'!$B$6:$B$205,0))="","",INDEX('Ledger Codes'!$C$6:$C$205,MATCH(S869,'Ledger Codes'!$B$6:$B$205,0))),""))</f>
        <v>10073</v>
      </c>
      <c r="D869" s="50" t="s">
        <v>200</v>
      </c>
      <c r="E869" s="50" t="s">
        <v>1201</v>
      </c>
      <c r="F869" s="50" t="s">
        <v>1202</v>
      </c>
      <c r="G869" s="52" t="n">
        <v>0</v>
      </c>
      <c r="H869" s="52" t="n">
        <v>325</v>
      </c>
      <c r="I869" s="52" t="n">
        <f aca="false">IF(AND(G869="",H869=""),"",N(G869)-N(H869))</f>
        <v>-325</v>
      </c>
      <c r="J869" s="52" t="n">
        <f aca="false">IF(I869="","",ABS(I869))</f>
        <v>325</v>
      </c>
      <c r="K869" s="56" t="n">
        <f aca="false">IF(S869="","",0)</f>
        <v>0</v>
      </c>
      <c r="L869" s="56" t="n">
        <f aca="false">IF(J869="","",IF(AND(J869&gt;'Revenue Testing'!$E$9,K869=0),1,0))</f>
        <v>0</v>
      </c>
      <c r="M869" s="57" t="n">
        <v>0.114879102358</v>
      </c>
      <c r="N869" s="56" t="str">
        <f aca="false">IF(OR(A869="",I869=""),"",IF(COUNTIFS($A$2:$A$4500,A869,$D$2:$D$4500,D869,$I$2:$I$4500,I869)&gt;1,"Possible duplicate",""))</f>
        <v/>
      </c>
      <c r="O869" s="56" t="n">
        <f aca="false">IF(J869="","",IF(AND(L869=0,K869=0),1,0))</f>
        <v>1</v>
      </c>
      <c r="P869" s="56" t="str">
        <f aca="false">IF(L869=1,J869+ROW()/10^7,"")</f>
        <v/>
      </c>
      <c r="Q869" s="57" t="n">
        <f aca="false">IF(O869=1,M869,"")</f>
        <v>0.114879102358</v>
      </c>
      <c r="R869" s="56" t="str">
        <f aca="false">IF(K869=1,ROW(),"")</f>
        <v/>
      </c>
      <c r="S869" s="56" t="str">
        <f aca="false">IF(D869="","",TRIM(D869))</f>
        <v>DELIVERY ORDER CHARGES- INC</v>
      </c>
    </row>
    <row r="870" customFormat="false" ht="15" hidden="false" customHeight="false" outlineLevel="0" collapsed="false">
      <c r="A870" s="50" t="s">
        <v>1203</v>
      </c>
      <c r="B870" s="55" t="n">
        <v>45945</v>
      </c>
      <c r="C870" s="50" t="n">
        <f aca="false">IF(S870="","",IFERROR(IF(INDEX('Ledger Codes'!$C$6:$C$205,MATCH(S870,'Ledger Codes'!$B$6:$B$205,0))="","",INDEX('Ledger Codes'!$C$6:$C$205,MATCH(S870,'Ledger Codes'!$B$6:$B$205,0))),""))</f>
        <v>10073</v>
      </c>
      <c r="D870" s="50" t="s">
        <v>200</v>
      </c>
      <c r="E870" s="50" t="s">
        <v>1204</v>
      </c>
      <c r="F870" s="50" t="s">
        <v>509</v>
      </c>
      <c r="G870" s="52" t="n">
        <v>0</v>
      </c>
      <c r="H870" s="52" t="n">
        <v>325</v>
      </c>
      <c r="I870" s="52" t="n">
        <f aca="false">IF(AND(G870="",H870=""),"",N(G870)-N(H870))</f>
        <v>-325</v>
      </c>
      <c r="J870" s="52" t="n">
        <f aca="false">IF(I870="","",ABS(I870))</f>
        <v>325</v>
      </c>
      <c r="K870" s="56" t="n">
        <f aca="false">IF(S870="","",0)</f>
        <v>0</v>
      </c>
      <c r="L870" s="56" t="n">
        <f aca="false">IF(J870="","",IF(AND(J870&gt;'Revenue Testing'!$E$9,K870=0),1,0))</f>
        <v>0</v>
      </c>
      <c r="M870" s="57" t="n">
        <v>0.193786554821</v>
      </c>
      <c r="N870" s="56" t="str">
        <f aca="false">IF(OR(A870="",I870=""),"",IF(COUNTIFS($A$2:$A$4500,A870,$D$2:$D$4500,D870,$I$2:$I$4500,I870)&gt;1,"Possible duplicate",""))</f>
        <v/>
      </c>
      <c r="O870" s="56" t="n">
        <f aca="false">IF(J870="","",IF(AND(L870=0,K870=0),1,0))</f>
        <v>1</v>
      </c>
      <c r="P870" s="56" t="str">
        <f aca="false">IF(L870=1,J870+ROW()/10^7,"")</f>
        <v/>
      </c>
      <c r="Q870" s="57" t="n">
        <f aca="false">IF(O870=1,M870,"")</f>
        <v>0.193786554821</v>
      </c>
      <c r="R870" s="56" t="str">
        <f aca="false">IF(K870=1,ROW(),"")</f>
        <v/>
      </c>
      <c r="S870" s="56" t="str">
        <f aca="false">IF(D870="","",TRIM(D870))</f>
        <v>DELIVERY ORDER CHARGES- INC</v>
      </c>
    </row>
    <row r="871" customFormat="false" ht="15" hidden="false" customHeight="false" outlineLevel="0" collapsed="false">
      <c r="A871" s="50" t="s">
        <v>1205</v>
      </c>
      <c r="B871" s="55" t="n">
        <v>45945</v>
      </c>
      <c r="C871" s="50" t="n">
        <f aca="false">IF(S871="","",IFERROR(IF(INDEX('Ledger Codes'!$C$6:$C$205,MATCH(S871,'Ledger Codes'!$B$6:$B$205,0))="","",INDEX('Ledger Codes'!$C$6:$C$205,MATCH(S871,'Ledger Codes'!$B$6:$B$205,0))),""))</f>
        <v>10073</v>
      </c>
      <c r="D871" s="50" t="s">
        <v>200</v>
      </c>
      <c r="E871" s="50" t="s">
        <v>1206</v>
      </c>
      <c r="F871" s="50" t="s">
        <v>1207</v>
      </c>
      <c r="G871" s="52" t="n">
        <v>0</v>
      </c>
      <c r="H871" s="52" t="n">
        <v>325</v>
      </c>
      <c r="I871" s="52" t="n">
        <f aca="false">IF(AND(G871="",H871=""),"",N(G871)-N(H871))</f>
        <v>-325</v>
      </c>
      <c r="J871" s="52" t="n">
        <f aca="false">IF(I871="","",ABS(I871))</f>
        <v>325</v>
      </c>
      <c r="K871" s="56" t="n">
        <f aca="false">IF(S871="","",0)</f>
        <v>0</v>
      </c>
      <c r="L871" s="56" t="n">
        <f aca="false">IF(J871="","",IF(AND(J871&gt;'Revenue Testing'!$E$9,K871=0),1,0))</f>
        <v>0</v>
      </c>
      <c r="M871" s="57" t="n">
        <v>0.267852421953</v>
      </c>
      <c r="N871" s="56" t="str">
        <f aca="false">IF(OR(A871="",I871=""),"",IF(COUNTIFS($A$2:$A$4500,A871,$D$2:$D$4500,D871,$I$2:$I$4500,I871)&gt;1,"Possible duplicate",""))</f>
        <v/>
      </c>
      <c r="O871" s="56" t="n">
        <f aca="false">IF(J871="","",IF(AND(L871=0,K871=0),1,0))</f>
        <v>1</v>
      </c>
      <c r="P871" s="56" t="str">
        <f aca="false">IF(L871=1,J871+ROW()/10^7,"")</f>
        <v/>
      </c>
      <c r="Q871" s="57" t="n">
        <f aca="false">IF(O871=1,M871,"")</f>
        <v>0.267852421953</v>
      </c>
      <c r="R871" s="56" t="str">
        <f aca="false">IF(K871=1,ROW(),"")</f>
        <v/>
      </c>
      <c r="S871" s="56" t="str">
        <f aca="false">IF(D871="","",TRIM(D871))</f>
        <v>DELIVERY ORDER CHARGES- INC</v>
      </c>
    </row>
    <row r="872" customFormat="false" ht="15" hidden="false" customHeight="false" outlineLevel="0" collapsed="false">
      <c r="A872" s="50" t="s">
        <v>1208</v>
      </c>
      <c r="B872" s="55" t="n">
        <v>45945</v>
      </c>
      <c r="C872" s="50" t="n">
        <f aca="false">IF(S872="","",IFERROR(IF(INDEX('Ledger Codes'!$C$6:$C$205,MATCH(S872,'Ledger Codes'!$B$6:$B$205,0))="","",INDEX('Ledger Codes'!$C$6:$C$205,MATCH(S872,'Ledger Codes'!$B$6:$B$205,0))),""))</f>
        <v>10073</v>
      </c>
      <c r="D872" s="50" t="s">
        <v>200</v>
      </c>
      <c r="E872" s="50" t="s">
        <v>1209</v>
      </c>
      <c r="F872" s="50" t="s">
        <v>1210</v>
      </c>
      <c r="G872" s="52" t="n">
        <v>0</v>
      </c>
      <c r="H872" s="52" t="n">
        <v>325</v>
      </c>
      <c r="I872" s="52" t="n">
        <f aca="false">IF(AND(G872="",H872=""),"",N(G872)-N(H872))</f>
        <v>-325</v>
      </c>
      <c r="J872" s="52" t="n">
        <f aca="false">IF(I872="","",ABS(I872))</f>
        <v>325</v>
      </c>
      <c r="K872" s="56" t="n">
        <f aca="false">IF(S872="","",0)</f>
        <v>0</v>
      </c>
      <c r="L872" s="56" t="n">
        <f aca="false">IF(J872="","",IF(AND(J872&gt;'Revenue Testing'!$E$9,K872=0),1,0))</f>
        <v>0</v>
      </c>
      <c r="M872" s="57" t="n">
        <v>0.769206919152</v>
      </c>
      <c r="N872" s="56" t="str">
        <f aca="false">IF(OR(A872="",I872=""),"",IF(COUNTIFS($A$2:$A$4500,A872,$D$2:$D$4500,D872,$I$2:$I$4500,I872)&gt;1,"Possible duplicate",""))</f>
        <v/>
      </c>
      <c r="O872" s="56" t="n">
        <f aca="false">IF(J872="","",IF(AND(L872=0,K872=0),1,0))</f>
        <v>1</v>
      </c>
      <c r="P872" s="56" t="str">
        <f aca="false">IF(L872=1,J872+ROW()/10^7,"")</f>
        <v/>
      </c>
      <c r="Q872" s="57" t="n">
        <f aca="false">IF(O872=1,M872,"")</f>
        <v>0.769206919152</v>
      </c>
      <c r="R872" s="56" t="str">
        <f aca="false">IF(K872=1,ROW(),"")</f>
        <v/>
      </c>
      <c r="S872" s="56" t="str">
        <f aca="false">IF(D872="","",TRIM(D872))</f>
        <v>DELIVERY ORDER CHARGES- INC</v>
      </c>
    </row>
    <row r="873" customFormat="false" ht="15" hidden="false" customHeight="false" outlineLevel="0" collapsed="false">
      <c r="A873" s="50" t="s">
        <v>1211</v>
      </c>
      <c r="B873" s="55" t="n">
        <v>45945</v>
      </c>
      <c r="C873" s="50" t="n">
        <f aca="false">IF(S873="","",IFERROR(IF(INDEX('Ledger Codes'!$C$6:$C$205,MATCH(S873,'Ledger Codes'!$B$6:$B$205,0))="","",INDEX('Ledger Codes'!$C$6:$C$205,MATCH(S873,'Ledger Codes'!$B$6:$B$205,0))),""))</f>
        <v>10073</v>
      </c>
      <c r="D873" s="50" t="s">
        <v>200</v>
      </c>
      <c r="E873" s="50" t="s">
        <v>1212</v>
      </c>
      <c r="F873" s="50" t="s">
        <v>1213</v>
      </c>
      <c r="G873" s="52" t="n">
        <v>0</v>
      </c>
      <c r="H873" s="52" t="n">
        <v>325</v>
      </c>
      <c r="I873" s="52" t="n">
        <f aca="false">IF(AND(G873="",H873=""),"",N(G873)-N(H873))</f>
        <v>-325</v>
      </c>
      <c r="J873" s="52" t="n">
        <f aca="false">IF(I873="","",ABS(I873))</f>
        <v>325</v>
      </c>
      <c r="K873" s="56" t="n">
        <f aca="false">IF(S873="","",0)</f>
        <v>0</v>
      </c>
      <c r="L873" s="56" t="n">
        <f aca="false">IF(J873="","",IF(AND(J873&gt;'Revenue Testing'!$E$9,K873=0),1,0))</f>
        <v>0</v>
      </c>
      <c r="M873" s="57" t="n">
        <v>0.087417208654</v>
      </c>
      <c r="N873" s="56" t="str">
        <f aca="false">IF(OR(A873="",I873=""),"",IF(COUNTIFS($A$2:$A$4500,A873,$D$2:$D$4500,D873,$I$2:$I$4500,I873)&gt;1,"Possible duplicate",""))</f>
        <v/>
      </c>
      <c r="O873" s="56" t="n">
        <f aca="false">IF(J873="","",IF(AND(L873=0,K873=0),1,0))</f>
        <v>1</v>
      </c>
      <c r="P873" s="56" t="str">
        <f aca="false">IF(L873=1,J873+ROW()/10^7,"")</f>
        <v/>
      </c>
      <c r="Q873" s="57" t="n">
        <f aca="false">IF(O873=1,M873,"")</f>
        <v>0.087417208654</v>
      </c>
      <c r="R873" s="56" t="str">
        <f aca="false">IF(K873=1,ROW(),"")</f>
        <v/>
      </c>
      <c r="S873" s="56" t="str">
        <f aca="false">IF(D873="","",TRIM(D873))</f>
        <v>DELIVERY ORDER CHARGES- INC</v>
      </c>
    </row>
    <row r="874" customFormat="false" ht="15" hidden="false" customHeight="false" outlineLevel="0" collapsed="false">
      <c r="A874" s="50" t="s">
        <v>1214</v>
      </c>
      <c r="B874" s="55" t="n">
        <v>45945</v>
      </c>
      <c r="C874" s="50" t="n">
        <f aca="false">IF(S874="","",IFERROR(IF(INDEX('Ledger Codes'!$C$6:$C$205,MATCH(S874,'Ledger Codes'!$B$6:$B$205,0))="","",INDEX('Ledger Codes'!$C$6:$C$205,MATCH(S874,'Ledger Codes'!$B$6:$B$205,0))),""))</f>
        <v>10073</v>
      </c>
      <c r="D874" s="50" t="s">
        <v>200</v>
      </c>
      <c r="E874" s="50" t="s">
        <v>1215</v>
      </c>
      <c r="F874" s="50" t="s">
        <v>1216</v>
      </c>
      <c r="G874" s="52" t="n">
        <v>0</v>
      </c>
      <c r="H874" s="52" t="n">
        <v>325</v>
      </c>
      <c r="I874" s="52" t="n">
        <f aca="false">IF(AND(G874="",H874=""),"",N(G874)-N(H874))</f>
        <v>-325</v>
      </c>
      <c r="J874" s="52" t="n">
        <f aca="false">IF(I874="","",ABS(I874))</f>
        <v>325</v>
      </c>
      <c r="K874" s="56" t="n">
        <f aca="false">IF(S874="","",0)</f>
        <v>0</v>
      </c>
      <c r="L874" s="56" t="n">
        <f aca="false">IF(J874="","",IF(AND(J874&gt;'Revenue Testing'!$E$9,K874=0),1,0))</f>
        <v>0</v>
      </c>
      <c r="M874" s="57" t="n">
        <v>0.327958727903</v>
      </c>
      <c r="N874" s="56" t="str">
        <f aca="false">IF(OR(A874="",I874=""),"",IF(COUNTIFS($A$2:$A$4500,A874,$D$2:$D$4500,D874,$I$2:$I$4500,I874)&gt;1,"Possible duplicate",""))</f>
        <v/>
      </c>
      <c r="O874" s="56" t="n">
        <f aca="false">IF(J874="","",IF(AND(L874=0,K874=0),1,0))</f>
        <v>1</v>
      </c>
      <c r="P874" s="56" t="str">
        <f aca="false">IF(L874=1,J874+ROW()/10^7,"")</f>
        <v/>
      </c>
      <c r="Q874" s="57" t="n">
        <f aca="false">IF(O874=1,M874,"")</f>
        <v>0.327958727903</v>
      </c>
      <c r="R874" s="56" t="str">
        <f aca="false">IF(K874=1,ROW(),"")</f>
        <v/>
      </c>
      <c r="S874" s="56" t="str">
        <f aca="false">IF(D874="","",TRIM(D874))</f>
        <v>DELIVERY ORDER CHARGES- INC</v>
      </c>
    </row>
    <row r="875" customFormat="false" ht="15" hidden="false" customHeight="false" outlineLevel="0" collapsed="false">
      <c r="A875" s="50" t="s">
        <v>1217</v>
      </c>
      <c r="B875" s="55" t="n">
        <v>45945</v>
      </c>
      <c r="C875" s="50" t="n">
        <f aca="false">IF(S875="","",IFERROR(IF(INDEX('Ledger Codes'!$C$6:$C$205,MATCH(S875,'Ledger Codes'!$B$6:$B$205,0))="","",INDEX('Ledger Codes'!$C$6:$C$205,MATCH(S875,'Ledger Codes'!$B$6:$B$205,0))),""))</f>
        <v>10073</v>
      </c>
      <c r="D875" s="50" t="s">
        <v>200</v>
      </c>
      <c r="E875" s="50" t="s">
        <v>1218</v>
      </c>
      <c r="F875" s="50" t="s">
        <v>1219</v>
      </c>
      <c r="G875" s="52" t="n">
        <v>0</v>
      </c>
      <c r="H875" s="52" t="n">
        <v>325</v>
      </c>
      <c r="I875" s="52" t="n">
        <f aca="false">IF(AND(G875="",H875=""),"",N(G875)-N(H875))</f>
        <v>-325</v>
      </c>
      <c r="J875" s="52" t="n">
        <f aca="false">IF(I875="","",ABS(I875))</f>
        <v>325</v>
      </c>
      <c r="K875" s="56" t="n">
        <f aca="false">IF(S875="","",0)</f>
        <v>0</v>
      </c>
      <c r="L875" s="56" t="n">
        <f aca="false">IF(J875="","",IF(AND(J875&gt;'Revenue Testing'!$E$9,K875=0),1,0))</f>
        <v>0</v>
      </c>
      <c r="M875" s="57" t="n">
        <v>0.887871705843</v>
      </c>
      <c r="N875" s="56" t="str">
        <f aca="false">IF(OR(A875="",I875=""),"",IF(COUNTIFS($A$2:$A$4500,A875,$D$2:$D$4500,D875,$I$2:$I$4500,I875)&gt;1,"Possible duplicate",""))</f>
        <v/>
      </c>
      <c r="O875" s="56" t="n">
        <f aca="false">IF(J875="","",IF(AND(L875=0,K875=0),1,0))</f>
        <v>1</v>
      </c>
      <c r="P875" s="56" t="str">
        <f aca="false">IF(L875=1,J875+ROW()/10^7,"")</f>
        <v/>
      </c>
      <c r="Q875" s="57" t="n">
        <f aca="false">IF(O875=1,M875,"")</f>
        <v>0.887871705843</v>
      </c>
      <c r="R875" s="56" t="str">
        <f aca="false">IF(K875=1,ROW(),"")</f>
        <v/>
      </c>
      <c r="S875" s="56" t="str">
        <f aca="false">IF(D875="","",TRIM(D875))</f>
        <v>DELIVERY ORDER CHARGES- INC</v>
      </c>
    </row>
    <row r="876" customFormat="false" ht="15" hidden="false" customHeight="false" outlineLevel="0" collapsed="false">
      <c r="A876" s="50" t="s">
        <v>1220</v>
      </c>
      <c r="B876" s="55" t="n">
        <v>45945</v>
      </c>
      <c r="C876" s="50" t="n">
        <f aca="false">IF(S876="","",IFERROR(IF(INDEX('Ledger Codes'!$C$6:$C$205,MATCH(S876,'Ledger Codes'!$B$6:$B$205,0))="","",INDEX('Ledger Codes'!$C$6:$C$205,MATCH(S876,'Ledger Codes'!$B$6:$B$205,0))),""))</f>
        <v>10073</v>
      </c>
      <c r="D876" s="50" t="s">
        <v>200</v>
      </c>
      <c r="E876" s="50" t="s">
        <v>1221</v>
      </c>
      <c r="F876" s="50" t="s">
        <v>506</v>
      </c>
      <c r="G876" s="52" t="n">
        <v>0</v>
      </c>
      <c r="H876" s="52" t="n">
        <v>325</v>
      </c>
      <c r="I876" s="52" t="n">
        <f aca="false">IF(AND(G876="",H876=""),"",N(G876)-N(H876))</f>
        <v>-325</v>
      </c>
      <c r="J876" s="52" t="n">
        <f aca="false">IF(I876="","",ABS(I876))</f>
        <v>325</v>
      </c>
      <c r="K876" s="56" t="n">
        <f aca="false">IF(S876="","",0)</f>
        <v>0</v>
      </c>
      <c r="L876" s="56" t="n">
        <f aca="false">IF(J876="","",IF(AND(J876&gt;'Revenue Testing'!$E$9,K876=0),1,0))</f>
        <v>0</v>
      </c>
      <c r="M876" s="57" t="n">
        <v>0.661074030758</v>
      </c>
      <c r="N876" s="56" t="str">
        <f aca="false">IF(OR(A876="",I876=""),"",IF(COUNTIFS($A$2:$A$4500,A876,$D$2:$D$4500,D876,$I$2:$I$4500,I876)&gt;1,"Possible duplicate",""))</f>
        <v/>
      </c>
      <c r="O876" s="56" t="n">
        <f aca="false">IF(J876="","",IF(AND(L876=0,K876=0),1,0))</f>
        <v>1</v>
      </c>
      <c r="P876" s="56" t="str">
        <f aca="false">IF(L876=1,J876+ROW()/10^7,"")</f>
        <v/>
      </c>
      <c r="Q876" s="57" t="n">
        <f aca="false">IF(O876=1,M876,"")</f>
        <v>0.661074030758</v>
      </c>
      <c r="R876" s="56" t="str">
        <f aca="false">IF(K876=1,ROW(),"")</f>
        <v/>
      </c>
      <c r="S876" s="56" t="str">
        <f aca="false">IF(D876="","",TRIM(D876))</f>
        <v>DELIVERY ORDER CHARGES- INC</v>
      </c>
    </row>
    <row r="877" customFormat="false" ht="15" hidden="false" customHeight="false" outlineLevel="0" collapsed="false">
      <c r="A877" s="50" t="s">
        <v>1222</v>
      </c>
      <c r="B877" s="55" t="n">
        <v>45948</v>
      </c>
      <c r="C877" s="50" t="n">
        <f aca="false">IF(S877="","",IFERROR(IF(INDEX('Ledger Codes'!$C$6:$C$205,MATCH(S877,'Ledger Codes'!$B$6:$B$205,0))="","",INDEX('Ledger Codes'!$C$6:$C$205,MATCH(S877,'Ledger Codes'!$B$6:$B$205,0))),""))</f>
        <v>10073</v>
      </c>
      <c r="D877" s="50" t="s">
        <v>200</v>
      </c>
      <c r="E877" s="50" t="s">
        <v>1223</v>
      </c>
      <c r="F877" s="50" t="s">
        <v>1224</v>
      </c>
      <c r="G877" s="52" t="n">
        <v>0</v>
      </c>
      <c r="H877" s="52" t="n">
        <v>325</v>
      </c>
      <c r="I877" s="52" t="n">
        <f aca="false">IF(AND(G877="",H877=""),"",N(G877)-N(H877))</f>
        <v>-325</v>
      </c>
      <c r="J877" s="52" t="n">
        <f aca="false">IF(I877="","",ABS(I877))</f>
        <v>325</v>
      </c>
      <c r="K877" s="56" t="n">
        <f aca="false">IF(S877="","",0)</f>
        <v>0</v>
      </c>
      <c r="L877" s="56" t="n">
        <f aca="false">IF(J877="","",IF(AND(J877&gt;'Revenue Testing'!$E$9,K877=0),1,0))</f>
        <v>0</v>
      </c>
      <c r="M877" s="57" t="n">
        <v>0.821754402137</v>
      </c>
      <c r="N877" s="56" t="str">
        <f aca="false">IF(OR(A877="",I877=""),"",IF(COUNTIFS($A$2:$A$4500,A877,$D$2:$D$4500,D877,$I$2:$I$4500,I877)&gt;1,"Possible duplicate",""))</f>
        <v/>
      </c>
      <c r="O877" s="56" t="n">
        <f aca="false">IF(J877="","",IF(AND(L877=0,K877=0),1,0))</f>
        <v>1</v>
      </c>
      <c r="P877" s="56" t="str">
        <f aca="false">IF(L877=1,J877+ROW()/10^7,"")</f>
        <v/>
      </c>
      <c r="Q877" s="57" t="n">
        <f aca="false">IF(O877=1,M877,"")</f>
        <v>0.821754402137</v>
      </c>
      <c r="R877" s="56" t="str">
        <f aca="false">IF(K877=1,ROW(),"")</f>
        <v/>
      </c>
      <c r="S877" s="56" t="str">
        <f aca="false">IF(D877="","",TRIM(D877))</f>
        <v>DELIVERY ORDER CHARGES- INC</v>
      </c>
    </row>
    <row r="878" customFormat="false" ht="15" hidden="false" customHeight="false" outlineLevel="0" collapsed="false">
      <c r="A878" s="50" t="s">
        <v>1225</v>
      </c>
      <c r="B878" s="55" t="n">
        <v>45948</v>
      </c>
      <c r="C878" s="50" t="n">
        <f aca="false">IF(S878="","",IFERROR(IF(INDEX('Ledger Codes'!$C$6:$C$205,MATCH(S878,'Ledger Codes'!$B$6:$B$205,0))="","",INDEX('Ledger Codes'!$C$6:$C$205,MATCH(S878,'Ledger Codes'!$B$6:$B$205,0))),""))</f>
        <v>10073</v>
      </c>
      <c r="D878" s="50" t="s">
        <v>200</v>
      </c>
      <c r="E878" s="50" t="s">
        <v>1226</v>
      </c>
      <c r="F878" s="50" t="s">
        <v>1227</v>
      </c>
      <c r="G878" s="52" t="n">
        <v>0</v>
      </c>
      <c r="H878" s="52" t="n">
        <v>325</v>
      </c>
      <c r="I878" s="52" t="n">
        <f aca="false">IF(AND(G878="",H878=""),"",N(G878)-N(H878))</f>
        <v>-325</v>
      </c>
      <c r="J878" s="52" t="n">
        <f aca="false">IF(I878="","",ABS(I878))</f>
        <v>325</v>
      </c>
      <c r="K878" s="56" t="n">
        <f aca="false">IF(S878="","",0)</f>
        <v>0</v>
      </c>
      <c r="L878" s="56" t="n">
        <f aca="false">IF(J878="","",IF(AND(J878&gt;'Revenue Testing'!$E$9,K878=0),1,0))</f>
        <v>0</v>
      </c>
      <c r="M878" s="57" t="n">
        <v>0.464773723093</v>
      </c>
      <c r="N878" s="56" t="str">
        <f aca="false">IF(OR(A878="",I878=""),"",IF(COUNTIFS($A$2:$A$4500,A878,$D$2:$D$4500,D878,$I$2:$I$4500,I878)&gt;1,"Possible duplicate",""))</f>
        <v/>
      </c>
      <c r="O878" s="56" t="n">
        <f aca="false">IF(J878="","",IF(AND(L878=0,K878=0),1,0))</f>
        <v>1</v>
      </c>
      <c r="P878" s="56" t="str">
        <f aca="false">IF(L878=1,J878+ROW()/10^7,"")</f>
        <v/>
      </c>
      <c r="Q878" s="57" t="n">
        <f aca="false">IF(O878=1,M878,"")</f>
        <v>0.464773723093</v>
      </c>
      <c r="R878" s="56" t="str">
        <f aca="false">IF(K878=1,ROW(),"")</f>
        <v/>
      </c>
      <c r="S878" s="56" t="str">
        <f aca="false">IF(D878="","",TRIM(D878))</f>
        <v>DELIVERY ORDER CHARGES- INC</v>
      </c>
    </row>
    <row r="879" customFormat="false" ht="15" hidden="false" customHeight="false" outlineLevel="0" collapsed="false">
      <c r="A879" s="50" t="s">
        <v>1228</v>
      </c>
      <c r="B879" s="55" t="n">
        <v>45949</v>
      </c>
      <c r="C879" s="50" t="n">
        <f aca="false">IF(S879="","",IFERROR(IF(INDEX('Ledger Codes'!$C$6:$C$205,MATCH(S879,'Ledger Codes'!$B$6:$B$205,0))="","",INDEX('Ledger Codes'!$C$6:$C$205,MATCH(S879,'Ledger Codes'!$B$6:$B$205,0))),""))</f>
        <v>10073</v>
      </c>
      <c r="D879" s="50" t="s">
        <v>200</v>
      </c>
      <c r="E879" s="50" t="s">
        <v>1229</v>
      </c>
      <c r="F879" s="50" t="s">
        <v>1230</v>
      </c>
      <c r="G879" s="52" t="n">
        <v>0</v>
      </c>
      <c r="H879" s="52" t="n">
        <v>325</v>
      </c>
      <c r="I879" s="52" t="n">
        <f aca="false">IF(AND(G879="",H879=""),"",N(G879)-N(H879))</f>
        <v>-325</v>
      </c>
      <c r="J879" s="52" t="n">
        <f aca="false">IF(I879="","",ABS(I879))</f>
        <v>325</v>
      </c>
      <c r="K879" s="56" t="n">
        <f aca="false">IF(S879="","",0)</f>
        <v>0</v>
      </c>
      <c r="L879" s="56" t="n">
        <f aca="false">IF(J879="","",IF(AND(J879&gt;'Revenue Testing'!$E$9,K879=0),1,0))</f>
        <v>0</v>
      </c>
      <c r="M879" s="57" t="n">
        <v>0.788839202493</v>
      </c>
      <c r="N879" s="56" t="str">
        <f aca="false">IF(OR(A879="",I879=""),"",IF(COUNTIFS($A$2:$A$4500,A879,$D$2:$D$4500,D879,$I$2:$I$4500,I879)&gt;1,"Possible duplicate",""))</f>
        <v/>
      </c>
      <c r="O879" s="56" t="n">
        <f aca="false">IF(J879="","",IF(AND(L879=0,K879=0),1,0))</f>
        <v>1</v>
      </c>
      <c r="P879" s="56" t="str">
        <f aca="false">IF(L879=1,J879+ROW()/10^7,"")</f>
        <v/>
      </c>
      <c r="Q879" s="57" t="n">
        <f aca="false">IF(O879=1,M879,"")</f>
        <v>0.788839202493</v>
      </c>
      <c r="R879" s="56" t="str">
        <f aca="false">IF(K879=1,ROW(),"")</f>
        <v/>
      </c>
      <c r="S879" s="56" t="str">
        <f aca="false">IF(D879="","",TRIM(D879))</f>
        <v>DELIVERY ORDER CHARGES- INC</v>
      </c>
    </row>
    <row r="880" customFormat="false" ht="15" hidden="false" customHeight="false" outlineLevel="0" collapsed="false">
      <c r="A880" s="50" t="s">
        <v>1231</v>
      </c>
      <c r="B880" s="55" t="n">
        <v>45949</v>
      </c>
      <c r="C880" s="50" t="n">
        <f aca="false">IF(S880="","",IFERROR(IF(INDEX('Ledger Codes'!$C$6:$C$205,MATCH(S880,'Ledger Codes'!$B$6:$B$205,0))="","",INDEX('Ledger Codes'!$C$6:$C$205,MATCH(S880,'Ledger Codes'!$B$6:$B$205,0))),""))</f>
        <v>10073</v>
      </c>
      <c r="D880" s="50" t="s">
        <v>200</v>
      </c>
      <c r="E880" s="50" t="s">
        <v>1232</v>
      </c>
      <c r="F880" s="50" t="s">
        <v>1233</v>
      </c>
      <c r="G880" s="52" t="n">
        <v>0</v>
      </c>
      <c r="H880" s="52" t="n">
        <v>325</v>
      </c>
      <c r="I880" s="52" t="n">
        <f aca="false">IF(AND(G880="",H880=""),"",N(G880)-N(H880))</f>
        <v>-325</v>
      </c>
      <c r="J880" s="52" t="n">
        <f aca="false">IF(I880="","",ABS(I880))</f>
        <v>325</v>
      </c>
      <c r="K880" s="56" t="n">
        <f aca="false">IF(S880="","",0)</f>
        <v>0</v>
      </c>
      <c r="L880" s="56" t="n">
        <f aca="false">IF(J880="","",IF(AND(J880&gt;'Revenue Testing'!$E$9,K880=0),1,0))</f>
        <v>0</v>
      </c>
      <c r="M880" s="57" t="n">
        <v>0.388183014838</v>
      </c>
      <c r="N880" s="56" t="str">
        <f aca="false">IF(OR(A880="",I880=""),"",IF(COUNTIFS($A$2:$A$4500,A880,$D$2:$D$4500,D880,$I$2:$I$4500,I880)&gt;1,"Possible duplicate",""))</f>
        <v/>
      </c>
      <c r="O880" s="56" t="n">
        <f aca="false">IF(J880="","",IF(AND(L880=0,K880=0),1,0))</f>
        <v>1</v>
      </c>
      <c r="P880" s="56" t="str">
        <f aca="false">IF(L880=1,J880+ROW()/10^7,"")</f>
        <v/>
      </c>
      <c r="Q880" s="57" t="n">
        <f aca="false">IF(O880=1,M880,"")</f>
        <v>0.388183014838</v>
      </c>
      <c r="R880" s="56" t="str">
        <f aca="false">IF(K880=1,ROW(),"")</f>
        <v/>
      </c>
      <c r="S880" s="56" t="str">
        <f aca="false">IF(D880="","",TRIM(D880))</f>
        <v>DELIVERY ORDER CHARGES- INC</v>
      </c>
    </row>
    <row r="881" customFormat="false" ht="15" hidden="false" customHeight="false" outlineLevel="0" collapsed="false">
      <c r="A881" s="50" t="s">
        <v>1234</v>
      </c>
      <c r="B881" s="55" t="n">
        <v>45949</v>
      </c>
      <c r="C881" s="50" t="n">
        <f aca="false">IF(S881="","",IFERROR(IF(INDEX('Ledger Codes'!$C$6:$C$205,MATCH(S881,'Ledger Codes'!$B$6:$B$205,0))="","",INDEX('Ledger Codes'!$C$6:$C$205,MATCH(S881,'Ledger Codes'!$B$6:$B$205,0))),""))</f>
        <v>10073</v>
      </c>
      <c r="D881" s="50" t="s">
        <v>200</v>
      </c>
      <c r="E881" s="50" t="s">
        <v>1235</v>
      </c>
      <c r="F881" s="50" t="s">
        <v>1236</v>
      </c>
      <c r="G881" s="52" t="n">
        <v>0</v>
      </c>
      <c r="H881" s="52" t="n">
        <v>325</v>
      </c>
      <c r="I881" s="52" t="n">
        <f aca="false">IF(AND(G881="",H881=""),"",N(G881)-N(H881))</f>
        <v>-325</v>
      </c>
      <c r="J881" s="52" t="n">
        <f aca="false">IF(I881="","",ABS(I881))</f>
        <v>325</v>
      </c>
      <c r="K881" s="56" t="n">
        <f aca="false">IF(S881="","",0)</f>
        <v>0</v>
      </c>
      <c r="L881" s="56" t="n">
        <f aca="false">IF(J881="","",IF(AND(J881&gt;'Revenue Testing'!$E$9,K881=0),1,0))</f>
        <v>0</v>
      </c>
      <c r="M881" s="57" t="n">
        <v>0.194879694155</v>
      </c>
      <c r="N881" s="56" t="str">
        <f aca="false">IF(OR(A881="",I881=""),"",IF(COUNTIFS($A$2:$A$4500,A881,$D$2:$D$4500,D881,$I$2:$I$4500,I881)&gt;1,"Possible duplicate",""))</f>
        <v/>
      </c>
      <c r="O881" s="56" t="n">
        <f aca="false">IF(J881="","",IF(AND(L881=0,K881=0),1,0))</f>
        <v>1</v>
      </c>
      <c r="P881" s="56" t="str">
        <f aca="false">IF(L881=1,J881+ROW()/10^7,"")</f>
        <v/>
      </c>
      <c r="Q881" s="57" t="n">
        <f aca="false">IF(O881=1,M881,"")</f>
        <v>0.194879694155</v>
      </c>
      <c r="R881" s="56" t="str">
        <f aca="false">IF(K881=1,ROW(),"")</f>
        <v/>
      </c>
      <c r="S881" s="56" t="str">
        <f aca="false">IF(D881="","",TRIM(D881))</f>
        <v>DELIVERY ORDER CHARGES- INC</v>
      </c>
    </row>
    <row r="882" customFormat="false" ht="15" hidden="false" customHeight="false" outlineLevel="0" collapsed="false">
      <c r="A882" s="50" t="s">
        <v>1237</v>
      </c>
      <c r="B882" s="55" t="n">
        <v>45949</v>
      </c>
      <c r="C882" s="50" t="n">
        <f aca="false">IF(S882="","",IFERROR(IF(INDEX('Ledger Codes'!$C$6:$C$205,MATCH(S882,'Ledger Codes'!$B$6:$B$205,0))="","",INDEX('Ledger Codes'!$C$6:$C$205,MATCH(S882,'Ledger Codes'!$B$6:$B$205,0))),""))</f>
        <v>10073</v>
      </c>
      <c r="D882" s="50" t="s">
        <v>200</v>
      </c>
      <c r="E882" s="50" t="s">
        <v>1238</v>
      </c>
      <c r="F882" s="50" t="s">
        <v>1239</v>
      </c>
      <c r="G882" s="52" t="n">
        <v>0</v>
      </c>
      <c r="H882" s="52" t="n">
        <v>325</v>
      </c>
      <c r="I882" s="52" t="n">
        <f aca="false">IF(AND(G882="",H882=""),"",N(G882)-N(H882))</f>
        <v>-325</v>
      </c>
      <c r="J882" s="52" t="n">
        <f aca="false">IF(I882="","",ABS(I882))</f>
        <v>325</v>
      </c>
      <c r="K882" s="56" t="n">
        <f aca="false">IF(S882="","",0)</f>
        <v>0</v>
      </c>
      <c r="L882" s="56" t="n">
        <f aca="false">IF(J882="","",IF(AND(J882&gt;'Revenue Testing'!$E$9,K882=0),1,0))</f>
        <v>0</v>
      </c>
      <c r="M882" s="57" t="n">
        <v>0.899163870669</v>
      </c>
      <c r="N882" s="56" t="str">
        <f aca="false">IF(OR(A882="",I882=""),"",IF(COUNTIFS($A$2:$A$4500,A882,$D$2:$D$4500,D882,$I$2:$I$4500,I882)&gt;1,"Possible duplicate",""))</f>
        <v/>
      </c>
      <c r="O882" s="56" t="n">
        <f aca="false">IF(J882="","",IF(AND(L882=0,K882=0),1,0))</f>
        <v>1</v>
      </c>
      <c r="P882" s="56" t="str">
        <f aca="false">IF(L882=1,J882+ROW()/10^7,"")</f>
        <v/>
      </c>
      <c r="Q882" s="57" t="n">
        <f aca="false">IF(O882=1,M882,"")</f>
        <v>0.899163870669</v>
      </c>
      <c r="R882" s="56" t="str">
        <f aca="false">IF(K882=1,ROW(),"")</f>
        <v/>
      </c>
      <c r="S882" s="56" t="str">
        <f aca="false">IF(D882="","",TRIM(D882))</f>
        <v>DELIVERY ORDER CHARGES- INC</v>
      </c>
    </row>
    <row r="883" customFormat="false" ht="15" hidden="false" customHeight="false" outlineLevel="0" collapsed="false">
      <c r="A883" s="50" t="s">
        <v>1240</v>
      </c>
      <c r="B883" s="55" t="n">
        <v>45949</v>
      </c>
      <c r="C883" s="50" t="n">
        <f aca="false">IF(S883="","",IFERROR(IF(INDEX('Ledger Codes'!$C$6:$C$205,MATCH(S883,'Ledger Codes'!$B$6:$B$205,0))="","",INDEX('Ledger Codes'!$C$6:$C$205,MATCH(S883,'Ledger Codes'!$B$6:$B$205,0))),""))</f>
        <v>10073</v>
      </c>
      <c r="D883" s="50" t="s">
        <v>200</v>
      </c>
      <c r="E883" s="50" t="s">
        <v>1241</v>
      </c>
      <c r="F883" s="50" t="s">
        <v>1242</v>
      </c>
      <c r="G883" s="52" t="n">
        <v>0</v>
      </c>
      <c r="H883" s="52" t="n">
        <v>325</v>
      </c>
      <c r="I883" s="52" t="n">
        <f aca="false">IF(AND(G883="",H883=""),"",N(G883)-N(H883))</f>
        <v>-325</v>
      </c>
      <c r="J883" s="52" t="n">
        <f aca="false">IF(I883="","",ABS(I883))</f>
        <v>325</v>
      </c>
      <c r="K883" s="56" t="n">
        <f aca="false">IF(S883="","",0)</f>
        <v>0</v>
      </c>
      <c r="L883" s="56" t="n">
        <f aca="false">IF(J883="","",IF(AND(J883&gt;'Revenue Testing'!$E$9,K883=0),1,0))</f>
        <v>0</v>
      </c>
      <c r="M883" s="57" t="n">
        <v>0.715400767988</v>
      </c>
      <c r="N883" s="56" t="str">
        <f aca="false">IF(OR(A883="",I883=""),"",IF(COUNTIFS($A$2:$A$4500,A883,$D$2:$D$4500,D883,$I$2:$I$4500,I883)&gt;1,"Possible duplicate",""))</f>
        <v/>
      </c>
      <c r="O883" s="56" t="n">
        <f aca="false">IF(J883="","",IF(AND(L883=0,K883=0),1,0))</f>
        <v>1</v>
      </c>
      <c r="P883" s="56" t="str">
        <f aca="false">IF(L883=1,J883+ROW()/10^7,"")</f>
        <v/>
      </c>
      <c r="Q883" s="57" t="n">
        <f aca="false">IF(O883=1,M883,"")</f>
        <v>0.715400767988</v>
      </c>
      <c r="R883" s="56" t="str">
        <f aca="false">IF(K883=1,ROW(),"")</f>
        <v/>
      </c>
      <c r="S883" s="56" t="str">
        <f aca="false">IF(D883="","",TRIM(D883))</f>
        <v>DELIVERY ORDER CHARGES- INC</v>
      </c>
    </row>
    <row r="884" customFormat="false" ht="15" hidden="false" customHeight="false" outlineLevel="0" collapsed="false">
      <c r="A884" s="50" t="s">
        <v>1243</v>
      </c>
      <c r="B884" s="55" t="n">
        <v>45949</v>
      </c>
      <c r="C884" s="50" t="n">
        <f aca="false">IF(S884="","",IFERROR(IF(INDEX('Ledger Codes'!$C$6:$C$205,MATCH(S884,'Ledger Codes'!$B$6:$B$205,0))="","",INDEX('Ledger Codes'!$C$6:$C$205,MATCH(S884,'Ledger Codes'!$B$6:$B$205,0))),""))</f>
        <v>10073</v>
      </c>
      <c r="D884" s="50" t="s">
        <v>200</v>
      </c>
      <c r="E884" s="50" t="s">
        <v>1244</v>
      </c>
      <c r="F884" s="50" t="s">
        <v>1245</v>
      </c>
      <c r="G884" s="52" t="n">
        <v>0</v>
      </c>
      <c r="H884" s="52" t="n">
        <v>325</v>
      </c>
      <c r="I884" s="52" t="n">
        <f aca="false">IF(AND(G884="",H884=""),"",N(G884)-N(H884))</f>
        <v>-325</v>
      </c>
      <c r="J884" s="52" t="n">
        <f aca="false">IF(I884="","",ABS(I884))</f>
        <v>325</v>
      </c>
      <c r="K884" s="56" t="n">
        <f aca="false">IF(S884="","",0)</f>
        <v>0</v>
      </c>
      <c r="L884" s="56" t="n">
        <f aca="false">IF(J884="","",IF(AND(J884&gt;'Revenue Testing'!$E$9,K884=0),1,0))</f>
        <v>0</v>
      </c>
      <c r="M884" s="57" t="n">
        <v>0.979520267299</v>
      </c>
      <c r="N884" s="56" t="str">
        <f aca="false">IF(OR(A884="",I884=""),"",IF(COUNTIFS($A$2:$A$4500,A884,$D$2:$D$4500,D884,$I$2:$I$4500,I884)&gt;1,"Possible duplicate",""))</f>
        <v/>
      </c>
      <c r="O884" s="56" t="n">
        <f aca="false">IF(J884="","",IF(AND(L884=0,K884=0),1,0))</f>
        <v>1</v>
      </c>
      <c r="P884" s="56" t="str">
        <f aca="false">IF(L884=1,J884+ROW()/10^7,"")</f>
        <v/>
      </c>
      <c r="Q884" s="57" t="n">
        <f aca="false">IF(O884=1,M884,"")</f>
        <v>0.979520267299</v>
      </c>
      <c r="R884" s="56" t="str">
        <f aca="false">IF(K884=1,ROW(),"")</f>
        <v/>
      </c>
      <c r="S884" s="56" t="str">
        <f aca="false">IF(D884="","",TRIM(D884))</f>
        <v>DELIVERY ORDER CHARGES- INC</v>
      </c>
    </row>
    <row r="885" customFormat="false" ht="15" hidden="false" customHeight="false" outlineLevel="0" collapsed="false">
      <c r="A885" s="50" t="s">
        <v>1246</v>
      </c>
      <c r="B885" s="55" t="n">
        <v>45949</v>
      </c>
      <c r="C885" s="50" t="n">
        <f aca="false">IF(S885="","",IFERROR(IF(INDEX('Ledger Codes'!$C$6:$C$205,MATCH(S885,'Ledger Codes'!$B$6:$B$205,0))="","",INDEX('Ledger Codes'!$C$6:$C$205,MATCH(S885,'Ledger Codes'!$B$6:$B$205,0))),""))</f>
        <v>10073</v>
      </c>
      <c r="D885" s="50" t="s">
        <v>200</v>
      </c>
      <c r="E885" s="50" t="s">
        <v>1247</v>
      </c>
      <c r="F885" s="50" t="s">
        <v>1248</v>
      </c>
      <c r="G885" s="52" t="n">
        <v>0</v>
      </c>
      <c r="H885" s="52" t="n">
        <v>325</v>
      </c>
      <c r="I885" s="52" t="n">
        <f aca="false">IF(AND(G885="",H885=""),"",N(G885)-N(H885))</f>
        <v>-325</v>
      </c>
      <c r="J885" s="52" t="n">
        <f aca="false">IF(I885="","",ABS(I885))</f>
        <v>325</v>
      </c>
      <c r="K885" s="56" t="n">
        <f aca="false">IF(S885="","",0)</f>
        <v>0</v>
      </c>
      <c r="L885" s="56" t="n">
        <f aca="false">IF(J885="","",IF(AND(J885&gt;'Revenue Testing'!$E$9,K885=0),1,0))</f>
        <v>0</v>
      </c>
      <c r="M885" s="57" t="n">
        <v>0.681441895536</v>
      </c>
      <c r="N885" s="56" t="str">
        <f aca="false">IF(OR(A885="",I885=""),"",IF(COUNTIFS($A$2:$A$4500,A885,$D$2:$D$4500,D885,$I$2:$I$4500,I885)&gt;1,"Possible duplicate",""))</f>
        <v/>
      </c>
      <c r="O885" s="56" t="n">
        <f aca="false">IF(J885="","",IF(AND(L885=0,K885=0),1,0))</f>
        <v>1</v>
      </c>
      <c r="P885" s="56" t="str">
        <f aca="false">IF(L885=1,J885+ROW()/10^7,"")</f>
        <v/>
      </c>
      <c r="Q885" s="57" t="n">
        <f aca="false">IF(O885=1,M885,"")</f>
        <v>0.681441895536</v>
      </c>
      <c r="R885" s="56" t="str">
        <f aca="false">IF(K885=1,ROW(),"")</f>
        <v/>
      </c>
      <c r="S885" s="56" t="str">
        <f aca="false">IF(D885="","",TRIM(D885))</f>
        <v>DELIVERY ORDER CHARGES- INC</v>
      </c>
    </row>
    <row r="886" customFormat="false" ht="15" hidden="false" customHeight="false" outlineLevel="0" collapsed="false">
      <c r="A886" s="50" t="s">
        <v>1249</v>
      </c>
      <c r="B886" s="55" t="n">
        <v>45949</v>
      </c>
      <c r="C886" s="50" t="n">
        <f aca="false">IF(S886="","",IFERROR(IF(INDEX('Ledger Codes'!$C$6:$C$205,MATCH(S886,'Ledger Codes'!$B$6:$B$205,0))="","",INDEX('Ledger Codes'!$C$6:$C$205,MATCH(S886,'Ledger Codes'!$B$6:$B$205,0))),""))</f>
        <v>10073</v>
      </c>
      <c r="D886" s="50" t="s">
        <v>200</v>
      </c>
      <c r="E886" s="50" t="s">
        <v>1250</v>
      </c>
      <c r="F886" s="50" t="s">
        <v>1251</v>
      </c>
      <c r="G886" s="52" t="n">
        <v>0</v>
      </c>
      <c r="H886" s="52" t="n">
        <v>325</v>
      </c>
      <c r="I886" s="52" t="n">
        <f aca="false">IF(AND(G886="",H886=""),"",N(G886)-N(H886))</f>
        <v>-325</v>
      </c>
      <c r="J886" s="52" t="n">
        <f aca="false">IF(I886="","",ABS(I886))</f>
        <v>325</v>
      </c>
      <c r="K886" s="56" t="n">
        <f aca="false">IF(S886="","",0)</f>
        <v>0</v>
      </c>
      <c r="L886" s="56" t="n">
        <f aca="false">IF(J886="","",IF(AND(J886&gt;'Revenue Testing'!$E$9,K886=0),1,0))</f>
        <v>0</v>
      </c>
      <c r="M886" s="57" t="n">
        <v>0.610028196926</v>
      </c>
      <c r="N886" s="56" t="str">
        <f aca="false">IF(OR(A886="",I886=""),"",IF(COUNTIFS($A$2:$A$4500,A886,$D$2:$D$4500,D886,$I$2:$I$4500,I886)&gt;1,"Possible duplicate",""))</f>
        <v/>
      </c>
      <c r="O886" s="56" t="n">
        <f aca="false">IF(J886="","",IF(AND(L886=0,K886=0),1,0))</f>
        <v>1</v>
      </c>
      <c r="P886" s="56" t="str">
        <f aca="false">IF(L886=1,J886+ROW()/10^7,"")</f>
        <v/>
      </c>
      <c r="Q886" s="57" t="n">
        <f aca="false">IF(O886=1,M886,"")</f>
        <v>0.610028196926</v>
      </c>
      <c r="R886" s="56" t="str">
        <f aca="false">IF(K886=1,ROW(),"")</f>
        <v/>
      </c>
      <c r="S886" s="56" t="str">
        <f aca="false">IF(D886="","",TRIM(D886))</f>
        <v>DELIVERY ORDER CHARGES- INC</v>
      </c>
    </row>
    <row r="887" customFormat="false" ht="15" hidden="false" customHeight="false" outlineLevel="0" collapsed="false">
      <c r="A887" s="50" t="s">
        <v>1252</v>
      </c>
      <c r="B887" s="55" t="n">
        <v>45949</v>
      </c>
      <c r="C887" s="50" t="n">
        <f aca="false">IF(S887="","",IFERROR(IF(INDEX('Ledger Codes'!$C$6:$C$205,MATCH(S887,'Ledger Codes'!$B$6:$B$205,0))="","",INDEX('Ledger Codes'!$C$6:$C$205,MATCH(S887,'Ledger Codes'!$B$6:$B$205,0))),""))</f>
        <v>10073</v>
      </c>
      <c r="D887" s="50" t="s">
        <v>200</v>
      </c>
      <c r="E887" s="50" t="s">
        <v>1253</v>
      </c>
      <c r="F887" s="50" t="s">
        <v>1254</v>
      </c>
      <c r="G887" s="52" t="n">
        <v>0</v>
      </c>
      <c r="H887" s="52" t="n">
        <v>325</v>
      </c>
      <c r="I887" s="52" t="n">
        <f aca="false">IF(AND(G887="",H887=""),"",N(G887)-N(H887))</f>
        <v>-325</v>
      </c>
      <c r="J887" s="52" t="n">
        <f aca="false">IF(I887="","",ABS(I887))</f>
        <v>325</v>
      </c>
      <c r="K887" s="56" t="n">
        <f aca="false">IF(S887="","",0)</f>
        <v>0</v>
      </c>
      <c r="L887" s="56" t="n">
        <f aca="false">IF(J887="","",IF(AND(J887&gt;'Revenue Testing'!$E$9,K887=0),1,0))</f>
        <v>0</v>
      </c>
      <c r="M887" s="57" t="n">
        <v>0.98673390798</v>
      </c>
      <c r="N887" s="56" t="str">
        <f aca="false">IF(OR(A887="",I887=""),"",IF(COUNTIFS($A$2:$A$4500,A887,$D$2:$D$4500,D887,$I$2:$I$4500,I887)&gt;1,"Possible duplicate",""))</f>
        <v/>
      </c>
      <c r="O887" s="56" t="n">
        <f aca="false">IF(J887="","",IF(AND(L887=0,K887=0),1,0))</f>
        <v>1</v>
      </c>
      <c r="P887" s="56" t="str">
        <f aca="false">IF(L887=1,J887+ROW()/10^7,"")</f>
        <v/>
      </c>
      <c r="Q887" s="57" t="n">
        <f aca="false">IF(O887=1,M887,"")</f>
        <v>0.98673390798</v>
      </c>
      <c r="R887" s="56" t="str">
        <f aca="false">IF(K887=1,ROW(),"")</f>
        <v/>
      </c>
      <c r="S887" s="56" t="str">
        <f aca="false">IF(D887="","",TRIM(D887))</f>
        <v>DELIVERY ORDER CHARGES- INC</v>
      </c>
    </row>
    <row r="888" customFormat="false" ht="15" hidden="false" customHeight="false" outlineLevel="0" collapsed="false">
      <c r="A888" s="50" t="s">
        <v>1255</v>
      </c>
      <c r="B888" s="55" t="n">
        <v>45949</v>
      </c>
      <c r="C888" s="50" t="n">
        <f aca="false">IF(S888="","",IFERROR(IF(INDEX('Ledger Codes'!$C$6:$C$205,MATCH(S888,'Ledger Codes'!$B$6:$B$205,0))="","",INDEX('Ledger Codes'!$C$6:$C$205,MATCH(S888,'Ledger Codes'!$B$6:$B$205,0))),""))</f>
        <v>10073</v>
      </c>
      <c r="D888" s="50" t="s">
        <v>200</v>
      </c>
      <c r="E888" s="50" t="s">
        <v>1256</v>
      </c>
      <c r="F888" s="50" t="s">
        <v>512</v>
      </c>
      <c r="G888" s="52" t="n">
        <v>0</v>
      </c>
      <c r="H888" s="52" t="n">
        <v>325</v>
      </c>
      <c r="I888" s="52" t="n">
        <f aca="false">IF(AND(G888="",H888=""),"",N(G888)-N(H888))</f>
        <v>-325</v>
      </c>
      <c r="J888" s="52" t="n">
        <f aca="false">IF(I888="","",ABS(I888))</f>
        <v>325</v>
      </c>
      <c r="K888" s="56" t="n">
        <f aca="false">IF(S888="","",0)</f>
        <v>0</v>
      </c>
      <c r="L888" s="56" t="n">
        <f aca="false">IF(J888="","",IF(AND(J888&gt;'Revenue Testing'!$E$9,K888=0),1,0))</f>
        <v>0</v>
      </c>
      <c r="M888" s="57" t="n">
        <v>0.68294181768</v>
      </c>
      <c r="N888" s="56" t="str">
        <f aca="false">IF(OR(A888="",I888=""),"",IF(COUNTIFS($A$2:$A$4500,A888,$D$2:$D$4500,D888,$I$2:$I$4500,I888)&gt;1,"Possible duplicate",""))</f>
        <v/>
      </c>
      <c r="O888" s="56" t="n">
        <f aca="false">IF(J888="","",IF(AND(L888=0,K888=0),1,0))</f>
        <v>1</v>
      </c>
      <c r="P888" s="56" t="str">
        <f aca="false">IF(L888=1,J888+ROW()/10^7,"")</f>
        <v/>
      </c>
      <c r="Q888" s="57" t="n">
        <f aca="false">IF(O888=1,M888,"")</f>
        <v>0.68294181768</v>
      </c>
      <c r="R888" s="56" t="str">
        <f aca="false">IF(K888=1,ROW(),"")</f>
        <v/>
      </c>
      <c r="S888" s="56" t="str">
        <f aca="false">IF(D888="","",TRIM(D888))</f>
        <v>DELIVERY ORDER CHARGES- INC</v>
      </c>
    </row>
    <row r="889" customFormat="false" ht="15" hidden="false" customHeight="false" outlineLevel="0" collapsed="false">
      <c r="A889" s="50" t="s">
        <v>1257</v>
      </c>
      <c r="B889" s="55" t="n">
        <v>45949</v>
      </c>
      <c r="C889" s="50" t="n">
        <f aca="false">IF(S889="","",IFERROR(IF(INDEX('Ledger Codes'!$C$6:$C$205,MATCH(S889,'Ledger Codes'!$B$6:$B$205,0))="","",INDEX('Ledger Codes'!$C$6:$C$205,MATCH(S889,'Ledger Codes'!$B$6:$B$205,0))),""))</f>
        <v>10073</v>
      </c>
      <c r="D889" s="50" t="s">
        <v>200</v>
      </c>
      <c r="E889" s="50" t="s">
        <v>1258</v>
      </c>
      <c r="F889" s="50" t="s">
        <v>515</v>
      </c>
      <c r="G889" s="52" t="n">
        <v>0</v>
      </c>
      <c r="H889" s="52" t="n">
        <v>325</v>
      </c>
      <c r="I889" s="52" t="n">
        <f aca="false">IF(AND(G889="",H889=""),"",N(G889)-N(H889))</f>
        <v>-325</v>
      </c>
      <c r="J889" s="52" t="n">
        <f aca="false">IF(I889="","",ABS(I889))</f>
        <v>325</v>
      </c>
      <c r="K889" s="56" t="n">
        <f aca="false">IF(S889="","",0)</f>
        <v>0</v>
      </c>
      <c r="L889" s="56" t="n">
        <f aca="false">IF(J889="","",IF(AND(J889&gt;'Revenue Testing'!$E$9,K889=0),1,0))</f>
        <v>0</v>
      </c>
      <c r="M889" s="57" t="n">
        <v>0.055294373585</v>
      </c>
      <c r="N889" s="56" t="str">
        <f aca="false">IF(OR(A889="",I889=""),"",IF(COUNTIFS($A$2:$A$4500,A889,$D$2:$D$4500,D889,$I$2:$I$4500,I889)&gt;1,"Possible duplicate",""))</f>
        <v/>
      </c>
      <c r="O889" s="56" t="n">
        <f aca="false">IF(J889="","",IF(AND(L889=0,K889=0),1,0))</f>
        <v>1</v>
      </c>
      <c r="P889" s="56" t="str">
        <f aca="false">IF(L889=1,J889+ROW()/10^7,"")</f>
        <v/>
      </c>
      <c r="Q889" s="57" t="n">
        <f aca="false">IF(O889=1,M889,"")</f>
        <v>0.055294373585</v>
      </c>
      <c r="R889" s="56" t="str">
        <f aca="false">IF(K889=1,ROW(),"")</f>
        <v/>
      </c>
      <c r="S889" s="56" t="str">
        <f aca="false">IF(D889="","",TRIM(D889))</f>
        <v>DELIVERY ORDER CHARGES- INC</v>
      </c>
    </row>
    <row r="890" customFormat="false" ht="15" hidden="false" customHeight="false" outlineLevel="0" collapsed="false">
      <c r="A890" s="50" t="s">
        <v>1259</v>
      </c>
      <c r="B890" s="55" t="n">
        <v>45949</v>
      </c>
      <c r="C890" s="50" t="n">
        <f aca="false">IF(S890="","",IFERROR(IF(INDEX('Ledger Codes'!$C$6:$C$205,MATCH(S890,'Ledger Codes'!$B$6:$B$205,0))="","",INDEX('Ledger Codes'!$C$6:$C$205,MATCH(S890,'Ledger Codes'!$B$6:$B$205,0))),""))</f>
        <v>10073</v>
      </c>
      <c r="D890" s="50" t="s">
        <v>200</v>
      </c>
      <c r="E890" s="50" t="s">
        <v>1260</v>
      </c>
      <c r="F890" s="50" t="s">
        <v>1261</v>
      </c>
      <c r="G890" s="52" t="n">
        <v>0</v>
      </c>
      <c r="H890" s="52" t="n">
        <v>325</v>
      </c>
      <c r="I890" s="52" t="n">
        <f aca="false">IF(AND(G890="",H890=""),"",N(G890)-N(H890))</f>
        <v>-325</v>
      </c>
      <c r="J890" s="52" t="n">
        <f aca="false">IF(I890="","",ABS(I890))</f>
        <v>325</v>
      </c>
      <c r="K890" s="56" t="n">
        <f aca="false">IF(S890="","",0)</f>
        <v>0</v>
      </c>
      <c r="L890" s="56" t="n">
        <f aca="false">IF(J890="","",IF(AND(J890&gt;'Revenue Testing'!$E$9,K890=0),1,0))</f>
        <v>0</v>
      </c>
      <c r="M890" s="57" t="n">
        <v>0.036102303143</v>
      </c>
      <c r="N890" s="56" t="str">
        <f aca="false">IF(OR(A890="",I890=""),"",IF(COUNTIFS($A$2:$A$4500,A890,$D$2:$D$4500,D890,$I$2:$I$4500,I890)&gt;1,"Possible duplicate",""))</f>
        <v/>
      </c>
      <c r="O890" s="56" t="n">
        <f aca="false">IF(J890="","",IF(AND(L890=0,K890=0),1,0))</f>
        <v>1</v>
      </c>
      <c r="P890" s="56" t="str">
        <f aca="false">IF(L890=1,J890+ROW()/10^7,"")</f>
        <v/>
      </c>
      <c r="Q890" s="57" t="n">
        <f aca="false">IF(O890=1,M890,"")</f>
        <v>0.036102303143</v>
      </c>
      <c r="R890" s="56" t="str">
        <f aca="false">IF(K890=1,ROW(),"")</f>
        <v/>
      </c>
      <c r="S890" s="56" t="str">
        <f aca="false">IF(D890="","",TRIM(D890))</f>
        <v>DELIVERY ORDER CHARGES- INC</v>
      </c>
    </row>
    <row r="891" customFormat="false" ht="15" hidden="false" customHeight="false" outlineLevel="0" collapsed="false">
      <c r="A891" s="50" t="s">
        <v>1262</v>
      </c>
      <c r="B891" s="55" t="n">
        <v>45949</v>
      </c>
      <c r="C891" s="50" t="n">
        <f aca="false">IF(S891="","",IFERROR(IF(INDEX('Ledger Codes'!$C$6:$C$205,MATCH(S891,'Ledger Codes'!$B$6:$B$205,0))="","",INDEX('Ledger Codes'!$C$6:$C$205,MATCH(S891,'Ledger Codes'!$B$6:$B$205,0))),""))</f>
        <v>10073</v>
      </c>
      <c r="D891" s="50" t="s">
        <v>200</v>
      </c>
      <c r="E891" s="50" t="s">
        <v>1263</v>
      </c>
      <c r="F891" s="50" t="s">
        <v>1264</v>
      </c>
      <c r="G891" s="52" t="n">
        <v>0</v>
      </c>
      <c r="H891" s="52" t="n">
        <v>325</v>
      </c>
      <c r="I891" s="52" t="n">
        <f aca="false">IF(AND(G891="",H891=""),"",N(G891)-N(H891))</f>
        <v>-325</v>
      </c>
      <c r="J891" s="52" t="n">
        <f aca="false">IF(I891="","",ABS(I891))</f>
        <v>325</v>
      </c>
      <c r="K891" s="56" t="n">
        <f aca="false">IF(S891="","",0)</f>
        <v>0</v>
      </c>
      <c r="L891" s="56" t="n">
        <f aca="false">IF(J891="","",IF(AND(J891&gt;'Revenue Testing'!$E$9,K891=0),1,0))</f>
        <v>0</v>
      </c>
      <c r="M891" s="57" t="n">
        <v>0.384481318804</v>
      </c>
      <c r="N891" s="56" t="str">
        <f aca="false">IF(OR(A891="",I891=""),"",IF(COUNTIFS($A$2:$A$4500,A891,$D$2:$D$4500,D891,$I$2:$I$4500,I891)&gt;1,"Possible duplicate",""))</f>
        <v/>
      </c>
      <c r="O891" s="56" t="n">
        <f aca="false">IF(J891="","",IF(AND(L891=0,K891=0),1,0))</f>
        <v>1</v>
      </c>
      <c r="P891" s="56" t="str">
        <f aca="false">IF(L891=1,J891+ROW()/10^7,"")</f>
        <v/>
      </c>
      <c r="Q891" s="57" t="n">
        <f aca="false">IF(O891=1,M891,"")</f>
        <v>0.384481318804</v>
      </c>
      <c r="R891" s="56" t="str">
        <f aca="false">IF(K891=1,ROW(),"")</f>
        <v/>
      </c>
      <c r="S891" s="56" t="str">
        <f aca="false">IF(D891="","",TRIM(D891))</f>
        <v>DELIVERY ORDER CHARGES- INC</v>
      </c>
    </row>
    <row r="892" customFormat="false" ht="15" hidden="false" customHeight="false" outlineLevel="0" collapsed="false">
      <c r="A892" s="50" t="s">
        <v>1265</v>
      </c>
      <c r="B892" s="55" t="n">
        <v>45949</v>
      </c>
      <c r="C892" s="50" t="n">
        <f aca="false">IF(S892="","",IFERROR(IF(INDEX('Ledger Codes'!$C$6:$C$205,MATCH(S892,'Ledger Codes'!$B$6:$B$205,0))="","",INDEX('Ledger Codes'!$C$6:$C$205,MATCH(S892,'Ledger Codes'!$B$6:$B$205,0))),""))</f>
        <v>10073</v>
      </c>
      <c r="D892" s="50" t="s">
        <v>200</v>
      </c>
      <c r="E892" s="50" t="s">
        <v>1266</v>
      </c>
      <c r="F892" s="50" t="s">
        <v>550</v>
      </c>
      <c r="G892" s="52" t="n">
        <v>0</v>
      </c>
      <c r="H892" s="52" t="n">
        <v>325</v>
      </c>
      <c r="I892" s="52" t="n">
        <f aca="false">IF(AND(G892="",H892=""),"",N(G892)-N(H892))</f>
        <v>-325</v>
      </c>
      <c r="J892" s="52" t="n">
        <f aca="false">IF(I892="","",ABS(I892))</f>
        <v>325</v>
      </c>
      <c r="K892" s="56" t="n">
        <f aca="false">IF(S892="","",0)</f>
        <v>0</v>
      </c>
      <c r="L892" s="56" t="n">
        <f aca="false">IF(J892="","",IF(AND(J892&gt;'Revenue Testing'!$E$9,K892=0),1,0))</f>
        <v>0</v>
      </c>
      <c r="M892" s="57" t="n">
        <v>0.33575867033</v>
      </c>
      <c r="N892" s="56" t="str">
        <f aca="false">IF(OR(A892="",I892=""),"",IF(COUNTIFS($A$2:$A$4500,A892,$D$2:$D$4500,D892,$I$2:$I$4500,I892)&gt;1,"Possible duplicate",""))</f>
        <v/>
      </c>
      <c r="O892" s="56" t="n">
        <f aca="false">IF(J892="","",IF(AND(L892=0,K892=0),1,0))</f>
        <v>1</v>
      </c>
      <c r="P892" s="56" t="str">
        <f aca="false">IF(L892=1,J892+ROW()/10^7,"")</f>
        <v/>
      </c>
      <c r="Q892" s="57" t="n">
        <f aca="false">IF(O892=1,M892,"")</f>
        <v>0.33575867033</v>
      </c>
      <c r="R892" s="56" t="str">
        <f aca="false">IF(K892=1,ROW(),"")</f>
        <v/>
      </c>
      <c r="S892" s="56" t="str">
        <f aca="false">IF(D892="","",TRIM(D892))</f>
        <v>DELIVERY ORDER CHARGES- INC</v>
      </c>
    </row>
    <row r="893" customFormat="false" ht="15" hidden="false" customHeight="false" outlineLevel="0" collapsed="false">
      <c r="A893" s="50" t="s">
        <v>1267</v>
      </c>
      <c r="B893" s="55" t="n">
        <v>45949</v>
      </c>
      <c r="C893" s="50" t="n">
        <f aca="false">IF(S893="","",IFERROR(IF(INDEX('Ledger Codes'!$C$6:$C$205,MATCH(S893,'Ledger Codes'!$B$6:$B$205,0))="","",INDEX('Ledger Codes'!$C$6:$C$205,MATCH(S893,'Ledger Codes'!$B$6:$B$205,0))),""))</f>
        <v>10073</v>
      </c>
      <c r="D893" s="50" t="s">
        <v>200</v>
      </c>
      <c r="E893" s="50" t="s">
        <v>1268</v>
      </c>
      <c r="F893" s="50" t="s">
        <v>1269</v>
      </c>
      <c r="G893" s="52" t="n">
        <v>0</v>
      </c>
      <c r="H893" s="52" t="n">
        <v>325</v>
      </c>
      <c r="I893" s="52" t="n">
        <f aca="false">IF(AND(G893="",H893=""),"",N(G893)-N(H893))</f>
        <v>-325</v>
      </c>
      <c r="J893" s="52" t="n">
        <f aca="false">IF(I893="","",ABS(I893))</f>
        <v>325</v>
      </c>
      <c r="K893" s="56" t="n">
        <f aca="false">IF(S893="","",0)</f>
        <v>0</v>
      </c>
      <c r="L893" s="56" t="n">
        <f aca="false">IF(J893="","",IF(AND(J893&gt;'Revenue Testing'!$E$9,K893=0),1,0))</f>
        <v>0</v>
      </c>
      <c r="M893" s="57" t="n">
        <v>0.04909048357</v>
      </c>
      <c r="N893" s="56" t="str">
        <f aca="false">IF(OR(A893="",I893=""),"",IF(COUNTIFS($A$2:$A$4500,A893,$D$2:$D$4500,D893,$I$2:$I$4500,I893)&gt;1,"Possible duplicate",""))</f>
        <v/>
      </c>
      <c r="O893" s="56" t="n">
        <f aca="false">IF(J893="","",IF(AND(L893=0,K893=0),1,0))</f>
        <v>1</v>
      </c>
      <c r="P893" s="56" t="str">
        <f aca="false">IF(L893=1,J893+ROW()/10^7,"")</f>
        <v/>
      </c>
      <c r="Q893" s="57" t="n">
        <f aca="false">IF(O893=1,M893,"")</f>
        <v>0.04909048357</v>
      </c>
      <c r="R893" s="56" t="str">
        <f aca="false">IF(K893=1,ROW(),"")</f>
        <v/>
      </c>
      <c r="S893" s="56" t="str">
        <f aca="false">IF(D893="","",TRIM(D893))</f>
        <v>DELIVERY ORDER CHARGES- INC</v>
      </c>
    </row>
    <row r="894" customFormat="false" ht="15" hidden="false" customHeight="false" outlineLevel="0" collapsed="false">
      <c r="A894" s="50" t="s">
        <v>1270</v>
      </c>
      <c r="B894" s="55" t="n">
        <v>45949</v>
      </c>
      <c r="C894" s="50" t="n">
        <f aca="false">IF(S894="","",IFERROR(IF(INDEX('Ledger Codes'!$C$6:$C$205,MATCH(S894,'Ledger Codes'!$B$6:$B$205,0))="","",INDEX('Ledger Codes'!$C$6:$C$205,MATCH(S894,'Ledger Codes'!$B$6:$B$205,0))),""))</f>
        <v>10073</v>
      </c>
      <c r="D894" s="50" t="s">
        <v>200</v>
      </c>
      <c r="E894" s="50" t="s">
        <v>1271</v>
      </c>
      <c r="F894" s="50" t="s">
        <v>564</v>
      </c>
      <c r="G894" s="52" t="n">
        <v>0</v>
      </c>
      <c r="H894" s="52" t="n">
        <v>325</v>
      </c>
      <c r="I894" s="52" t="n">
        <f aca="false">IF(AND(G894="",H894=""),"",N(G894)-N(H894))</f>
        <v>-325</v>
      </c>
      <c r="J894" s="52" t="n">
        <f aca="false">IF(I894="","",ABS(I894))</f>
        <v>325</v>
      </c>
      <c r="K894" s="56" t="n">
        <f aca="false">IF(S894="","",0)</f>
        <v>0</v>
      </c>
      <c r="L894" s="56" t="n">
        <f aca="false">IF(J894="","",IF(AND(J894&gt;'Revenue Testing'!$E$9,K894=0),1,0))</f>
        <v>0</v>
      </c>
      <c r="M894" s="57" t="n">
        <v>0.476401148449</v>
      </c>
      <c r="N894" s="56" t="str">
        <f aca="false">IF(OR(A894="",I894=""),"",IF(COUNTIFS($A$2:$A$4500,A894,$D$2:$D$4500,D894,$I$2:$I$4500,I894)&gt;1,"Possible duplicate",""))</f>
        <v/>
      </c>
      <c r="O894" s="56" t="n">
        <f aca="false">IF(J894="","",IF(AND(L894=0,K894=0),1,0))</f>
        <v>1</v>
      </c>
      <c r="P894" s="56" t="str">
        <f aca="false">IF(L894=1,J894+ROW()/10^7,"")</f>
        <v/>
      </c>
      <c r="Q894" s="57" t="n">
        <f aca="false">IF(O894=1,M894,"")</f>
        <v>0.476401148449</v>
      </c>
      <c r="R894" s="56" t="str">
        <f aca="false">IF(K894=1,ROW(),"")</f>
        <v/>
      </c>
      <c r="S894" s="56" t="str">
        <f aca="false">IF(D894="","",TRIM(D894))</f>
        <v>DELIVERY ORDER CHARGES- INC</v>
      </c>
    </row>
    <row r="895" customFormat="false" ht="15" hidden="false" customHeight="false" outlineLevel="0" collapsed="false">
      <c r="A895" s="50" t="s">
        <v>1272</v>
      </c>
      <c r="B895" s="55" t="n">
        <v>45949</v>
      </c>
      <c r="C895" s="50" t="n">
        <f aca="false">IF(S895="","",IFERROR(IF(INDEX('Ledger Codes'!$C$6:$C$205,MATCH(S895,'Ledger Codes'!$B$6:$B$205,0))="","",INDEX('Ledger Codes'!$C$6:$C$205,MATCH(S895,'Ledger Codes'!$B$6:$B$205,0))),""))</f>
        <v>10073</v>
      </c>
      <c r="D895" s="50" t="s">
        <v>200</v>
      </c>
      <c r="E895" s="50" t="s">
        <v>1273</v>
      </c>
      <c r="F895" s="50" t="s">
        <v>1274</v>
      </c>
      <c r="G895" s="52" t="n">
        <v>0</v>
      </c>
      <c r="H895" s="52" t="n">
        <v>325</v>
      </c>
      <c r="I895" s="52" t="n">
        <f aca="false">IF(AND(G895="",H895=""),"",N(G895)-N(H895))</f>
        <v>-325</v>
      </c>
      <c r="J895" s="52" t="n">
        <f aca="false">IF(I895="","",ABS(I895))</f>
        <v>325</v>
      </c>
      <c r="K895" s="56" t="n">
        <f aca="false">IF(S895="","",0)</f>
        <v>0</v>
      </c>
      <c r="L895" s="56" t="n">
        <f aca="false">IF(J895="","",IF(AND(J895&gt;'Revenue Testing'!$E$9,K895=0),1,0))</f>
        <v>0</v>
      </c>
      <c r="M895" s="57" t="n">
        <v>0.49736693509</v>
      </c>
      <c r="N895" s="56" t="str">
        <f aca="false">IF(OR(A895="",I895=""),"",IF(COUNTIFS($A$2:$A$4500,A895,$D$2:$D$4500,D895,$I$2:$I$4500,I895)&gt;1,"Possible duplicate",""))</f>
        <v/>
      </c>
      <c r="O895" s="56" t="n">
        <f aca="false">IF(J895="","",IF(AND(L895=0,K895=0),1,0))</f>
        <v>1</v>
      </c>
      <c r="P895" s="56" t="str">
        <f aca="false">IF(L895=1,J895+ROW()/10^7,"")</f>
        <v/>
      </c>
      <c r="Q895" s="57" t="n">
        <f aca="false">IF(O895=1,M895,"")</f>
        <v>0.49736693509</v>
      </c>
      <c r="R895" s="56" t="str">
        <f aca="false">IF(K895=1,ROW(),"")</f>
        <v/>
      </c>
      <c r="S895" s="56" t="str">
        <f aca="false">IF(D895="","",TRIM(D895))</f>
        <v>DELIVERY ORDER CHARGES- INC</v>
      </c>
    </row>
    <row r="896" customFormat="false" ht="15" hidden="false" customHeight="false" outlineLevel="0" collapsed="false">
      <c r="A896" s="50" t="s">
        <v>1275</v>
      </c>
      <c r="B896" s="55" t="n">
        <v>45949</v>
      </c>
      <c r="C896" s="50" t="n">
        <f aca="false">IF(S896="","",IFERROR(IF(INDEX('Ledger Codes'!$C$6:$C$205,MATCH(S896,'Ledger Codes'!$B$6:$B$205,0))="","",INDEX('Ledger Codes'!$C$6:$C$205,MATCH(S896,'Ledger Codes'!$B$6:$B$205,0))),""))</f>
        <v>10073</v>
      </c>
      <c r="D896" s="50" t="s">
        <v>200</v>
      </c>
      <c r="E896" s="50" t="s">
        <v>1276</v>
      </c>
      <c r="F896" s="50" t="s">
        <v>1277</v>
      </c>
      <c r="G896" s="52" t="n">
        <v>0</v>
      </c>
      <c r="H896" s="52" t="n">
        <v>325</v>
      </c>
      <c r="I896" s="52" t="n">
        <f aca="false">IF(AND(G896="",H896=""),"",N(G896)-N(H896))</f>
        <v>-325</v>
      </c>
      <c r="J896" s="52" t="n">
        <f aca="false">IF(I896="","",ABS(I896))</f>
        <v>325</v>
      </c>
      <c r="K896" s="56" t="n">
        <f aca="false">IF(S896="","",0)</f>
        <v>0</v>
      </c>
      <c r="L896" s="56" t="n">
        <f aca="false">IF(J896="","",IF(AND(J896&gt;'Revenue Testing'!$E$9,K896=0),1,0))</f>
        <v>0</v>
      </c>
      <c r="M896" s="57" t="n">
        <v>0.859979958019</v>
      </c>
      <c r="N896" s="56" t="str">
        <f aca="false">IF(OR(A896="",I896=""),"",IF(COUNTIFS($A$2:$A$4500,A896,$D$2:$D$4500,D896,$I$2:$I$4500,I896)&gt;1,"Possible duplicate",""))</f>
        <v/>
      </c>
      <c r="O896" s="56" t="n">
        <f aca="false">IF(J896="","",IF(AND(L896=0,K896=0),1,0))</f>
        <v>1</v>
      </c>
      <c r="P896" s="56" t="str">
        <f aca="false">IF(L896=1,J896+ROW()/10^7,"")</f>
        <v/>
      </c>
      <c r="Q896" s="57" t="n">
        <f aca="false">IF(O896=1,M896,"")</f>
        <v>0.859979958019</v>
      </c>
      <c r="R896" s="56" t="str">
        <f aca="false">IF(K896=1,ROW(),"")</f>
        <v/>
      </c>
      <c r="S896" s="56" t="str">
        <f aca="false">IF(D896="","",TRIM(D896))</f>
        <v>DELIVERY ORDER CHARGES- INC</v>
      </c>
    </row>
    <row r="897" customFormat="false" ht="15" hidden="false" customHeight="false" outlineLevel="0" collapsed="false">
      <c r="A897" s="50" t="s">
        <v>1278</v>
      </c>
      <c r="B897" s="55" t="n">
        <v>45949</v>
      </c>
      <c r="C897" s="50" t="n">
        <f aca="false">IF(S897="","",IFERROR(IF(INDEX('Ledger Codes'!$C$6:$C$205,MATCH(S897,'Ledger Codes'!$B$6:$B$205,0))="","",INDEX('Ledger Codes'!$C$6:$C$205,MATCH(S897,'Ledger Codes'!$B$6:$B$205,0))),""))</f>
        <v>10073</v>
      </c>
      <c r="D897" s="50" t="s">
        <v>200</v>
      </c>
      <c r="E897" s="50" t="s">
        <v>1279</v>
      </c>
      <c r="F897" s="50" t="s">
        <v>1280</v>
      </c>
      <c r="G897" s="52" t="n">
        <v>0</v>
      </c>
      <c r="H897" s="52" t="n">
        <v>325</v>
      </c>
      <c r="I897" s="52" t="n">
        <f aca="false">IF(AND(G897="",H897=""),"",N(G897)-N(H897))</f>
        <v>-325</v>
      </c>
      <c r="J897" s="52" t="n">
        <f aca="false">IF(I897="","",ABS(I897))</f>
        <v>325</v>
      </c>
      <c r="K897" s="56" t="n">
        <f aca="false">IF(S897="","",0)</f>
        <v>0</v>
      </c>
      <c r="L897" s="56" t="n">
        <f aca="false">IF(J897="","",IF(AND(J897&gt;'Revenue Testing'!$E$9,K897=0),1,0))</f>
        <v>0</v>
      </c>
      <c r="M897" s="57" t="n">
        <v>0.427645384795</v>
      </c>
      <c r="N897" s="56" t="str">
        <f aca="false">IF(OR(A897="",I897=""),"",IF(COUNTIFS($A$2:$A$4500,A897,$D$2:$D$4500,D897,$I$2:$I$4500,I897)&gt;1,"Possible duplicate",""))</f>
        <v/>
      </c>
      <c r="O897" s="56" t="n">
        <f aca="false">IF(J897="","",IF(AND(L897=0,K897=0),1,0))</f>
        <v>1</v>
      </c>
      <c r="P897" s="56" t="str">
        <f aca="false">IF(L897=1,J897+ROW()/10^7,"")</f>
        <v/>
      </c>
      <c r="Q897" s="57" t="n">
        <f aca="false">IF(O897=1,M897,"")</f>
        <v>0.427645384795</v>
      </c>
      <c r="R897" s="56" t="str">
        <f aca="false">IF(K897=1,ROW(),"")</f>
        <v/>
      </c>
      <c r="S897" s="56" t="str">
        <f aca="false">IF(D897="","",TRIM(D897))</f>
        <v>DELIVERY ORDER CHARGES- INC</v>
      </c>
    </row>
    <row r="898" customFormat="false" ht="15" hidden="false" customHeight="false" outlineLevel="0" collapsed="false">
      <c r="A898" s="50" t="s">
        <v>1281</v>
      </c>
      <c r="B898" s="55" t="n">
        <v>45950</v>
      </c>
      <c r="C898" s="50" t="n">
        <f aca="false">IF(S898="","",IFERROR(IF(INDEX('Ledger Codes'!$C$6:$C$205,MATCH(S898,'Ledger Codes'!$B$6:$B$205,0))="","",INDEX('Ledger Codes'!$C$6:$C$205,MATCH(S898,'Ledger Codes'!$B$6:$B$205,0))),""))</f>
        <v>10073</v>
      </c>
      <c r="D898" s="50" t="s">
        <v>200</v>
      </c>
      <c r="E898" s="50" t="s">
        <v>1282</v>
      </c>
      <c r="F898" s="50" t="s">
        <v>1283</v>
      </c>
      <c r="G898" s="52" t="n">
        <v>0</v>
      </c>
      <c r="H898" s="52" t="n">
        <v>325</v>
      </c>
      <c r="I898" s="52" t="n">
        <f aca="false">IF(AND(G898="",H898=""),"",N(G898)-N(H898))</f>
        <v>-325</v>
      </c>
      <c r="J898" s="52" t="n">
        <f aca="false">IF(I898="","",ABS(I898))</f>
        <v>325</v>
      </c>
      <c r="K898" s="56" t="n">
        <f aca="false">IF(S898="","",0)</f>
        <v>0</v>
      </c>
      <c r="L898" s="56" t="n">
        <f aca="false">IF(J898="","",IF(AND(J898&gt;'Revenue Testing'!$E$9,K898=0),1,0))</f>
        <v>0</v>
      </c>
      <c r="M898" s="57" t="n">
        <v>0.051528046425</v>
      </c>
      <c r="N898" s="56" t="str">
        <f aca="false">IF(OR(A898="",I898=""),"",IF(COUNTIFS($A$2:$A$4500,A898,$D$2:$D$4500,D898,$I$2:$I$4500,I898)&gt;1,"Possible duplicate",""))</f>
        <v/>
      </c>
      <c r="O898" s="56" t="n">
        <f aca="false">IF(J898="","",IF(AND(L898=0,K898=0),1,0))</f>
        <v>1</v>
      </c>
      <c r="P898" s="56" t="str">
        <f aca="false">IF(L898=1,J898+ROW()/10^7,"")</f>
        <v/>
      </c>
      <c r="Q898" s="57" t="n">
        <f aca="false">IF(O898=1,M898,"")</f>
        <v>0.051528046425</v>
      </c>
      <c r="R898" s="56" t="str">
        <f aca="false">IF(K898=1,ROW(),"")</f>
        <v/>
      </c>
      <c r="S898" s="56" t="str">
        <f aca="false">IF(D898="","",TRIM(D898))</f>
        <v>DELIVERY ORDER CHARGES- INC</v>
      </c>
    </row>
    <row r="899" customFormat="false" ht="15" hidden="false" customHeight="false" outlineLevel="0" collapsed="false">
      <c r="A899" s="50" t="s">
        <v>1284</v>
      </c>
      <c r="B899" s="55" t="n">
        <v>45950</v>
      </c>
      <c r="C899" s="50" t="n">
        <f aca="false">IF(S899="","",IFERROR(IF(INDEX('Ledger Codes'!$C$6:$C$205,MATCH(S899,'Ledger Codes'!$B$6:$B$205,0))="","",INDEX('Ledger Codes'!$C$6:$C$205,MATCH(S899,'Ledger Codes'!$B$6:$B$205,0))),""))</f>
        <v>10073</v>
      </c>
      <c r="D899" s="50" t="s">
        <v>200</v>
      </c>
      <c r="E899" s="50" t="s">
        <v>1285</v>
      </c>
      <c r="F899" s="50" t="s">
        <v>1286</v>
      </c>
      <c r="G899" s="52" t="n">
        <v>0</v>
      </c>
      <c r="H899" s="52" t="n">
        <v>325</v>
      </c>
      <c r="I899" s="52" t="n">
        <f aca="false">IF(AND(G899="",H899=""),"",N(G899)-N(H899))</f>
        <v>-325</v>
      </c>
      <c r="J899" s="52" t="n">
        <f aca="false">IF(I899="","",ABS(I899))</f>
        <v>325</v>
      </c>
      <c r="K899" s="56" t="n">
        <f aca="false">IF(S899="","",0)</f>
        <v>0</v>
      </c>
      <c r="L899" s="56" t="n">
        <f aca="false">IF(J899="","",IF(AND(J899&gt;'Revenue Testing'!$E$9,K899=0),1,0))</f>
        <v>0</v>
      </c>
      <c r="M899" s="57" t="n">
        <v>0.547924507046</v>
      </c>
      <c r="N899" s="56" t="str">
        <f aca="false">IF(OR(A899="",I899=""),"",IF(COUNTIFS($A$2:$A$4500,A899,$D$2:$D$4500,D899,$I$2:$I$4500,I899)&gt;1,"Possible duplicate",""))</f>
        <v/>
      </c>
      <c r="O899" s="56" t="n">
        <f aca="false">IF(J899="","",IF(AND(L899=0,K899=0),1,0))</f>
        <v>1</v>
      </c>
      <c r="P899" s="56" t="str">
        <f aca="false">IF(L899=1,J899+ROW()/10^7,"")</f>
        <v/>
      </c>
      <c r="Q899" s="57" t="n">
        <f aca="false">IF(O899=1,M899,"")</f>
        <v>0.547924507046</v>
      </c>
      <c r="R899" s="56" t="str">
        <f aca="false">IF(K899=1,ROW(),"")</f>
        <v/>
      </c>
      <c r="S899" s="56" t="str">
        <f aca="false">IF(D899="","",TRIM(D899))</f>
        <v>DELIVERY ORDER CHARGES- INC</v>
      </c>
    </row>
    <row r="900" customFormat="false" ht="15" hidden="false" customHeight="false" outlineLevel="0" collapsed="false">
      <c r="A900" s="50" t="s">
        <v>1287</v>
      </c>
      <c r="B900" s="55" t="n">
        <v>45951</v>
      </c>
      <c r="C900" s="50" t="n">
        <f aca="false">IF(S900="","",IFERROR(IF(INDEX('Ledger Codes'!$C$6:$C$205,MATCH(S900,'Ledger Codes'!$B$6:$B$205,0))="","",INDEX('Ledger Codes'!$C$6:$C$205,MATCH(S900,'Ledger Codes'!$B$6:$B$205,0))),""))</f>
        <v>10073</v>
      </c>
      <c r="D900" s="50" t="s">
        <v>200</v>
      </c>
      <c r="E900" s="50" t="s">
        <v>1288</v>
      </c>
      <c r="F900" s="50" t="s">
        <v>1289</v>
      </c>
      <c r="G900" s="52" t="n">
        <v>0</v>
      </c>
      <c r="H900" s="52" t="n">
        <v>325</v>
      </c>
      <c r="I900" s="52" t="n">
        <f aca="false">IF(AND(G900="",H900=""),"",N(G900)-N(H900))</f>
        <v>-325</v>
      </c>
      <c r="J900" s="52" t="n">
        <f aca="false">IF(I900="","",ABS(I900))</f>
        <v>325</v>
      </c>
      <c r="K900" s="56" t="n">
        <f aca="false">IF(S900="","",0)</f>
        <v>0</v>
      </c>
      <c r="L900" s="56" t="n">
        <f aca="false">IF(J900="","",IF(AND(J900&gt;'Revenue Testing'!$E$9,K900=0),1,0))</f>
        <v>0</v>
      </c>
      <c r="M900" s="57" t="n">
        <v>0.633633918167</v>
      </c>
      <c r="N900" s="56" t="str">
        <f aca="false">IF(OR(A900="",I900=""),"",IF(COUNTIFS($A$2:$A$4500,A900,$D$2:$D$4500,D900,$I$2:$I$4500,I900)&gt;1,"Possible duplicate",""))</f>
        <v/>
      </c>
      <c r="O900" s="56" t="n">
        <f aca="false">IF(J900="","",IF(AND(L900=0,K900=0),1,0))</f>
        <v>1</v>
      </c>
      <c r="P900" s="56" t="str">
        <f aca="false">IF(L900=1,J900+ROW()/10^7,"")</f>
        <v/>
      </c>
      <c r="Q900" s="57" t="n">
        <f aca="false">IF(O900=1,M900,"")</f>
        <v>0.633633918167</v>
      </c>
      <c r="R900" s="56" t="str">
        <f aca="false">IF(K900=1,ROW(),"")</f>
        <v/>
      </c>
      <c r="S900" s="56" t="str">
        <f aca="false">IF(D900="","",TRIM(D900))</f>
        <v>DELIVERY ORDER CHARGES- INC</v>
      </c>
    </row>
    <row r="901" customFormat="false" ht="15" hidden="false" customHeight="false" outlineLevel="0" collapsed="false">
      <c r="A901" s="50" t="s">
        <v>1290</v>
      </c>
      <c r="B901" s="55" t="n">
        <v>45951</v>
      </c>
      <c r="C901" s="50" t="n">
        <f aca="false">IF(S901="","",IFERROR(IF(INDEX('Ledger Codes'!$C$6:$C$205,MATCH(S901,'Ledger Codes'!$B$6:$B$205,0))="","",INDEX('Ledger Codes'!$C$6:$C$205,MATCH(S901,'Ledger Codes'!$B$6:$B$205,0))),""))</f>
        <v>10073</v>
      </c>
      <c r="D901" s="50" t="s">
        <v>200</v>
      </c>
      <c r="E901" s="50" t="s">
        <v>1291</v>
      </c>
      <c r="F901" s="50" t="s">
        <v>1292</v>
      </c>
      <c r="G901" s="52" t="n">
        <v>0</v>
      </c>
      <c r="H901" s="52" t="n">
        <v>325</v>
      </c>
      <c r="I901" s="52" t="n">
        <f aca="false">IF(AND(G901="",H901=""),"",N(G901)-N(H901))</f>
        <v>-325</v>
      </c>
      <c r="J901" s="52" t="n">
        <f aca="false">IF(I901="","",ABS(I901))</f>
        <v>325</v>
      </c>
      <c r="K901" s="56" t="n">
        <f aca="false">IF(S901="","",0)</f>
        <v>0</v>
      </c>
      <c r="L901" s="56" t="n">
        <f aca="false">IF(J901="","",IF(AND(J901&gt;'Revenue Testing'!$E$9,K901=0),1,0))</f>
        <v>0</v>
      </c>
      <c r="M901" s="57" t="n">
        <v>0.725189519439</v>
      </c>
      <c r="N901" s="56" t="str">
        <f aca="false">IF(OR(A901="",I901=""),"",IF(COUNTIFS($A$2:$A$4500,A901,$D$2:$D$4500,D901,$I$2:$I$4500,I901)&gt;1,"Possible duplicate",""))</f>
        <v/>
      </c>
      <c r="O901" s="56" t="n">
        <f aca="false">IF(J901="","",IF(AND(L901=0,K901=0),1,0))</f>
        <v>1</v>
      </c>
      <c r="P901" s="56" t="str">
        <f aca="false">IF(L901=1,J901+ROW()/10^7,"")</f>
        <v/>
      </c>
      <c r="Q901" s="57" t="n">
        <f aca="false">IF(O901=1,M901,"")</f>
        <v>0.725189519439</v>
      </c>
      <c r="R901" s="56" t="str">
        <f aca="false">IF(K901=1,ROW(),"")</f>
        <v/>
      </c>
      <c r="S901" s="56" t="str">
        <f aca="false">IF(D901="","",TRIM(D901))</f>
        <v>DELIVERY ORDER CHARGES- INC</v>
      </c>
    </row>
    <row r="902" customFormat="false" ht="15" hidden="false" customHeight="false" outlineLevel="0" collapsed="false">
      <c r="A902" s="50" t="s">
        <v>1293</v>
      </c>
      <c r="B902" s="55" t="n">
        <v>45951</v>
      </c>
      <c r="C902" s="50" t="n">
        <f aca="false">IF(S902="","",IFERROR(IF(INDEX('Ledger Codes'!$C$6:$C$205,MATCH(S902,'Ledger Codes'!$B$6:$B$205,0))="","",INDEX('Ledger Codes'!$C$6:$C$205,MATCH(S902,'Ledger Codes'!$B$6:$B$205,0))),""))</f>
        <v>10073</v>
      </c>
      <c r="D902" s="50" t="s">
        <v>200</v>
      </c>
      <c r="E902" s="50" t="s">
        <v>1294</v>
      </c>
      <c r="F902" s="50" t="s">
        <v>1295</v>
      </c>
      <c r="G902" s="52" t="n">
        <v>0</v>
      </c>
      <c r="H902" s="52" t="n">
        <v>325</v>
      </c>
      <c r="I902" s="52" t="n">
        <f aca="false">IF(AND(G902="",H902=""),"",N(G902)-N(H902))</f>
        <v>-325</v>
      </c>
      <c r="J902" s="52" t="n">
        <f aca="false">IF(I902="","",ABS(I902))</f>
        <v>325</v>
      </c>
      <c r="K902" s="56" t="n">
        <f aca="false">IF(S902="","",0)</f>
        <v>0</v>
      </c>
      <c r="L902" s="56" t="n">
        <f aca="false">IF(J902="","",IF(AND(J902&gt;'Revenue Testing'!$E$9,K902=0),1,0))</f>
        <v>0</v>
      </c>
      <c r="M902" s="57" t="n">
        <v>0.823617063175</v>
      </c>
      <c r="N902" s="56" t="str">
        <f aca="false">IF(OR(A902="",I902=""),"",IF(COUNTIFS($A$2:$A$4500,A902,$D$2:$D$4500,D902,$I$2:$I$4500,I902)&gt;1,"Possible duplicate",""))</f>
        <v/>
      </c>
      <c r="O902" s="56" t="n">
        <f aca="false">IF(J902="","",IF(AND(L902=0,K902=0),1,0))</f>
        <v>1</v>
      </c>
      <c r="P902" s="56" t="str">
        <f aca="false">IF(L902=1,J902+ROW()/10^7,"")</f>
        <v/>
      </c>
      <c r="Q902" s="57" t="n">
        <f aca="false">IF(O902=1,M902,"")</f>
        <v>0.823617063175</v>
      </c>
      <c r="R902" s="56" t="str">
        <f aca="false">IF(K902=1,ROW(),"")</f>
        <v/>
      </c>
      <c r="S902" s="56" t="str">
        <f aca="false">IF(D902="","",TRIM(D902))</f>
        <v>DELIVERY ORDER CHARGES- INC</v>
      </c>
    </row>
    <row r="903" customFormat="false" ht="15" hidden="false" customHeight="false" outlineLevel="0" collapsed="false">
      <c r="A903" s="50" t="s">
        <v>1296</v>
      </c>
      <c r="B903" s="55" t="n">
        <v>45951</v>
      </c>
      <c r="C903" s="50" t="n">
        <f aca="false">IF(S903="","",IFERROR(IF(INDEX('Ledger Codes'!$C$6:$C$205,MATCH(S903,'Ledger Codes'!$B$6:$B$205,0))="","",INDEX('Ledger Codes'!$C$6:$C$205,MATCH(S903,'Ledger Codes'!$B$6:$B$205,0))),""))</f>
        <v>10073</v>
      </c>
      <c r="D903" s="50" t="s">
        <v>200</v>
      </c>
      <c r="E903" s="50" t="s">
        <v>1297</v>
      </c>
      <c r="F903" s="50" t="s">
        <v>1298</v>
      </c>
      <c r="G903" s="52" t="n">
        <v>0</v>
      </c>
      <c r="H903" s="52" t="n">
        <v>325</v>
      </c>
      <c r="I903" s="52" t="n">
        <f aca="false">IF(AND(G903="",H903=""),"",N(G903)-N(H903))</f>
        <v>-325</v>
      </c>
      <c r="J903" s="52" t="n">
        <f aca="false">IF(I903="","",ABS(I903))</f>
        <v>325</v>
      </c>
      <c r="K903" s="56" t="n">
        <f aca="false">IF(S903="","",0)</f>
        <v>0</v>
      </c>
      <c r="L903" s="56" t="n">
        <f aca="false">IF(J903="","",IF(AND(J903&gt;'Revenue Testing'!$E$9,K903=0),1,0))</f>
        <v>0</v>
      </c>
      <c r="M903" s="57" t="n">
        <v>0.475575487498</v>
      </c>
      <c r="N903" s="56" t="str">
        <f aca="false">IF(OR(A903="",I903=""),"",IF(COUNTIFS($A$2:$A$4500,A903,$D$2:$D$4500,D903,$I$2:$I$4500,I903)&gt;1,"Possible duplicate",""))</f>
        <v/>
      </c>
      <c r="O903" s="56" t="n">
        <f aca="false">IF(J903="","",IF(AND(L903=0,K903=0),1,0))</f>
        <v>1</v>
      </c>
      <c r="P903" s="56" t="str">
        <f aca="false">IF(L903=1,J903+ROW()/10^7,"")</f>
        <v/>
      </c>
      <c r="Q903" s="57" t="n">
        <f aca="false">IF(O903=1,M903,"")</f>
        <v>0.475575487498</v>
      </c>
      <c r="R903" s="56" t="str">
        <f aca="false">IF(K903=1,ROW(),"")</f>
        <v/>
      </c>
      <c r="S903" s="56" t="str">
        <f aca="false">IF(D903="","",TRIM(D903))</f>
        <v>DELIVERY ORDER CHARGES- INC</v>
      </c>
    </row>
    <row r="904" customFormat="false" ht="15" hidden="false" customHeight="false" outlineLevel="0" collapsed="false">
      <c r="A904" s="50" t="s">
        <v>1299</v>
      </c>
      <c r="B904" s="55" t="n">
        <v>45951</v>
      </c>
      <c r="C904" s="50" t="n">
        <f aca="false">IF(S904="","",IFERROR(IF(INDEX('Ledger Codes'!$C$6:$C$205,MATCH(S904,'Ledger Codes'!$B$6:$B$205,0))="","",INDEX('Ledger Codes'!$C$6:$C$205,MATCH(S904,'Ledger Codes'!$B$6:$B$205,0))),""))</f>
        <v>10073</v>
      </c>
      <c r="D904" s="50" t="s">
        <v>200</v>
      </c>
      <c r="E904" s="50" t="s">
        <v>1300</v>
      </c>
      <c r="F904" s="50" t="s">
        <v>1301</v>
      </c>
      <c r="G904" s="52" t="n">
        <v>0</v>
      </c>
      <c r="H904" s="52" t="n">
        <v>325</v>
      </c>
      <c r="I904" s="52" t="n">
        <f aca="false">IF(AND(G904="",H904=""),"",N(G904)-N(H904))</f>
        <v>-325</v>
      </c>
      <c r="J904" s="52" t="n">
        <f aca="false">IF(I904="","",ABS(I904))</f>
        <v>325</v>
      </c>
      <c r="K904" s="56" t="n">
        <f aca="false">IF(S904="","",0)</f>
        <v>0</v>
      </c>
      <c r="L904" s="56" t="n">
        <f aca="false">IF(J904="","",IF(AND(J904&gt;'Revenue Testing'!$E$9,K904=0),1,0))</f>
        <v>0</v>
      </c>
      <c r="M904" s="57" t="n">
        <v>0.691332593675</v>
      </c>
      <c r="N904" s="56" t="str">
        <f aca="false">IF(OR(A904="",I904=""),"",IF(COUNTIFS($A$2:$A$4500,A904,$D$2:$D$4500,D904,$I$2:$I$4500,I904)&gt;1,"Possible duplicate",""))</f>
        <v/>
      </c>
      <c r="O904" s="56" t="n">
        <f aca="false">IF(J904="","",IF(AND(L904=0,K904=0),1,0))</f>
        <v>1</v>
      </c>
      <c r="P904" s="56" t="str">
        <f aca="false">IF(L904=1,J904+ROW()/10^7,"")</f>
        <v/>
      </c>
      <c r="Q904" s="57" t="n">
        <f aca="false">IF(O904=1,M904,"")</f>
        <v>0.691332593675</v>
      </c>
      <c r="R904" s="56" t="str">
        <f aca="false">IF(K904=1,ROW(),"")</f>
        <v/>
      </c>
      <c r="S904" s="56" t="str">
        <f aca="false">IF(D904="","",TRIM(D904))</f>
        <v>DELIVERY ORDER CHARGES- INC</v>
      </c>
    </row>
    <row r="905" customFormat="false" ht="15" hidden="false" customHeight="false" outlineLevel="0" collapsed="false">
      <c r="A905" s="50" t="s">
        <v>1302</v>
      </c>
      <c r="B905" s="55" t="n">
        <v>45951</v>
      </c>
      <c r="C905" s="50" t="n">
        <f aca="false">IF(S905="","",IFERROR(IF(INDEX('Ledger Codes'!$C$6:$C$205,MATCH(S905,'Ledger Codes'!$B$6:$B$205,0))="","",INDEX('Ledger Codes'!$C$6:$C$205,MATCH(S905,'Ledger Codes'!$B$6:$B$205,0))),""))</f>
        <v>10073</v>
      </c>
      <c r="D905" s="50" t="s">
        <v>200</v>
      </c>
      <c r="E905" s="50" t="s">
        <v>1303</v>
      </c>
      <c r="F905" s="50" t="s">
        <v>1304</v>
      </c>
      <c r="G905" s="52" t="n">
        <v>0</v>
      </c>
      <c r="H905" s="52" t="n">
        <v>325</v>
      </c>
      <c r="I905" s="52" t="n">
        <f aca="false">IF(AND(G905="",H905=""),"",N(G905)-N(H905))</f>
        <v>-325</v>
      </c>
      <c r="J905" s="52" t="n">
        <f aca="false">IF(I905="","",ABS(I905))</f>
        <v>325</v>
      </c>
      <c r="K905" s="56" t="n">
        <f aca="false">IF(S905="","",0)</f>
        <v>0</v>
      </c>
      <c r="L905" s="56" t="n">
        <f aca="false">IF(J905="","",IF(AND(J905&gt;'Revenue Testing'!$E$9,K905=0),1,0))</f>
        <v>0</v>
      </c>
      <c r="M905" s="57" t="n">
        <v>0.11964880186</v>
      </c>
      <c r="N905" s="56" t="str">
        <f aca="false">IF(OR(A905="",I905=""),"",IF(COUNTIFS($A$2:$A$4500,A905,$D$2:$D$4500,D905,$I$2:$I$4500,I905)&gt;1,"Possible duplicate",""))</f>
        <v/>
      </c>
      <c r="O905" s="56" t="n">
        <f aca="false">IF(J905="","",IF(AND(L905=0,K905=0),1,0))</f>
        <v>1</v>
      </c>
      <c r="P905" s="56" t="str">
        <f aca="false">IF(L905=1,J905+ROW()/10^7,"")</f>
        <v/>
      </c>
      <c r="Q905" s="57" t="n">
        <f aca="false">IF(O905=1,M905,"")</f>
        <v>0.11964880186</v>
      </c>
      <c r="R905" s="56" t="str">
        <f aca="false">IF(K905=1,ROW(),"")</f>
        <v/>
      </c>
      <c r="S905" s="56" t="str">
        <f aca="false">IF(D905="","",TRIM(D905))</f>
        <v>DELIVERY ORDER CHARGES- INC</v>
      </c>
    </row>
    <row r="906" customFormat="false" ht="15" hidden="false" customHeight="false" outlineLevel="0" collapsed="false">
      <c r="A906" s="50" t="s">
        <v>1305</v>
      </c>
      <c r="B906" s="55" t="n">
        <v>45951</v>
      </c>
      <c r="C906" s="50" t="n">
        <f aca="false">IF(S906="","",IFERROR(IF(INDEX('Ledger Codes'!$C$6:$C$205,MATCH(S906,'Ledger Codes'!$B$6:$B$205,0))="","",INDEX('Ledger Codes'!$C$6:$C$205,MATCH(S906,'Ledger Codes'!$B$6:$B$205,0))),""))</f>
        <v>10073</v>
      </c>
      <c r="D906" s="50" t="s">
        <v>200</v>
      </c>
      <c r="E906" s="50" t="s">
        <v>1306</v>
      </c>
      <c r="F906" s="50" t="s">
        <v>1307</v>
      </c>
      <c r="G906" s="52" t="n">
        <v>0</v>
      </c>
      <c r="H906" s="52" t="n">
        <v>325</v>
      </c>
      <c r="I906" s="52" t="n">
        <f aca="false">IF(AND(G906="",H906=""),"",N(G906)-N(H906))</f>
        <v>-325</v>
      </c>
      <c r="J906" s="52" t="n">
        <f aca="false">IF(I906="","",ABS(I906))</f>
        <v>325</v>
      </c>
      <c r="K906" s="56" t="n">
        <f aca="false">IF(S906="","",0)</f>
        <v>0</v>
      </c>
      <c r="L906" s="56" t="n">
        <f aca="false">IF(J906="","",IF(AND(J906&gt;'Revenue Testing'!$E$9,K906=0),1,0))</f>
        <v>0</v>
      </c>
      <c r="M906" s="57" t="n">
        <v>0.429603308635</v>
      </c>
      <c r="N906" s="56" t="str">
        <f aca="false">IF(OR(A906="",I906=""),"",IF(COUNTIFS($A$2:$A$4500,A906,$D$2:$D$4500,D906,$I$2:$I$4500,I906)&gt;1,"Possible duplicate",""))</f>
        <v/>
      </c>
      <c r="O906" s="56" t="n">
        <f aca="false">IF(J906="","",IF(AND(L906=0,K906=0),1,0))</f>
        <v>1</v>
      </c>
      <c r="P906" s="56" t="str">
        <f aca="false">IF(L906=1,J906+ROW()/10^7,"")</f>
        <v/>
      </c>
      <c r="Q906" s="57" t="n">
        <f aca="false">IF(O906=1,M906,"")</f>
        <v>0.429603308635</v>
      </c>
      <c r="R906" s="56" t="str">
        <f aca="false">IF(K906=1,ROW(),"")</f>
        <v/>
      </c>
      <c r="S906" s="56" t="str">
        <f aca="false">IF(D906="","",TRIM(D906))</f>
        <v>DELIVERY ORDER CHARGES- INC</v>
      </c>
    </row>
    <row r="907" customFormat="false" ht="15" hidden="false" customHeight="false" outlineLevel="0" collapsed="false">
      <c r="A907" s="50" t="s">
        <v>1308</v>
      </c>
      <c r="B907" s="55" t="n">
        <v>45951</v>
      </c>
      <c r="C907" s="50" t="n">
        <f aca="false">IF(S907="","",IFERROR(IF(INDEX('Ledger Codes'!$C$6:$C$205,MATCH(S907,'Ledger Codes'!$B$6:$B$205,0))="","",INDEX('Ledger Codes'!$C$6:$C$205,MATCH(S907,'Ledger Codes'!$B$6:$B$205,0))),""))</f>
        <v>10073</v>
      </c>
      <c r="D907" s="50" t="s">
        <v>200</v>
      </c>
      <c r="E907" s="50" t="s">
        <v>1309</v>
      </c>
      <c r="F907" s="50" t="s">
        <v>1310</v>
      </c>
      <c r="G907" s="52" t="n">
        <v>0</v>
      </c>
      <c r="H907" s="52" t="n">
        <v>325</v>
      </c>
      <c r="I907" s="52" t="n">
        <f aca="false">IF(AND(G907="",H907=""),"",N(G907)-N(H907))</f>
        <v>-325</v>
      </c>
      <c r="J907" s="52" t="n">
        <f aca="false">IF(I907="","",ABS(I907))</f>
        <v>325</v>
      </c>
      <c r="K907" s="56" t="n">
        <f aca="false">IF(S907="","",0)</f>
        <v>0</v>
      </c>
      <c r="L907" s="56" t="n">
        <f aca="false">IF(J907="","",IF(AND(J907&gt;'Revenue Testing'!$E$9,K907=0),1,0))</f>
        <v>0</v>
      </c>
      <c r="M907" s="57" t="n">
        <v>0.419487812477</v>
      </c>
      <c r="N907" s="56" t="str">
        <f aca="false">IF(OR(A907="",I907=""),"",IF(COUNTIFS($A$2:$A$4500,A907,$D$2:$D$4500,D907,$I$2:$I$4500,I907)&gt;1,"Possible duplicate",""))</f>
        <v/>
      </c>
      <c r="O907" s="56" t="n">
        <f aca="false">IF(J907="","",IF(AND(L907=0,K907=0),1,0))</f>
        <v>1</v>
      </c>
      <c r="P907" s="56" t="str">
        <f aca="false">IF(L907=1,J907+ROW()/10^7,"")</f>
        <v/>
      </c>
      <c r="Q907" s="57" t="n">
        <f aca="false">IF(O907=1,M907,"")</f>
        <v>0.419487812477</v>
      </c>
      <c r="R907" s="56" t="str">
        <f aca="false">IF(K907=1,ROW(),"")</f>
        <v/>
      </c>
      <c r="S907" s="56" t="str">
        <f aca="false">IF(D907="","",TRIM(D907))</f>
        <v>DELIVERY ORDER CHARGES- INC</v>
      </c>
    </row>
    <row r="908" customFormat="false" ht="15" hidden="false" customHeight="false" outlineLevel="0" collapsed="false">
      <c r="A908" s="50" t="s">
        <v>1311</v>
      </c>
      <c r="B908" s="55" t="n">
        <v>45951</v>
      </c>
      <c r="C908" s="50" t="n">
        <f aca="false">IF(S908="","",IFERROR(IF(INDEX('Ledger Codes'!$C$6:$C$205,MATCH(S908,'Ledger Codes'!$B$6:$B$205,0))="","",INDEX('Ledger Codes'!$C$6:$C$205,MATCH(S908,'Ledger Codes'!$B$6:$B$205,0))),""))</f>
        <v>10073</v>
      </c>
      <c r="D908" s="50" t="s">
        <v>200</v>
      </c>
      <c r="E908" s="50" t="s">
        <v>1312</v>
      </c>
      <c r="F908" s="50" t="s">
        <v>1313</v>
      </c>
      <c r="G908" s="52" t="n">
        <v>0</v>
      </c>
      <c r="H908" s="52" t="n">
        <v>325</v>
      </c>
      <c r="I908" s="52" t="n">
        <f aca="false">IF(AND(G908="",H908=""),"",N(G908)-N(H908))</f>
        <v>-325</v>
      </c>
      <c r="J908" s="52" t="n">
        <f aca="false">IF(I908="","",ABS(I908))</f>
        <v>325</v>
      </c>
      <c r="K908" s="56" t="n">
        <f aca="false">IF(S908="","",0)</f>
        <v>0</v>
      </c>
      <c r="L908" s="56" t="n">
        <f aca="false">IF(J908="","",IF(AND(J908&gt;'Revenue Testing'!$E$9,K908=0),1,0))</f>
        <v>0</v>
      </c>
      <c r="M908" s="57" t="n">
        <v>0.98834366314</v>
      </c>
      <c r="N908" s="56" t="str">
        <f aca="false">IF(OR(A908="",I908=""),"",IF(COUNTIFS($A$2:$A$4500,A908,$D$2:$D$4500,D908,$I$2:$I$4500,I908)&gt;1,"Possible duplicate",""))</f>
        <v/>
      </c>
      <c r="O908" s="56" t="n">
        <f aca="false">IF(J908="","",IF(AND(L908=0,K908=0),1,0))</f>
        <v>1</v>
      </c>
      <c r="P908" s="56" t="str">
        <f aca="false">IF(L908=1,J908+ROW()/10^7,"")</f>
        <v/>
      </c>
      <c r="Q908" s="57" t="n">
        <f aca="false">IF(O908=1,M908,"")</f>
        <v>0.98834366314</v>
      </c>
      <c r="R908" s="56" t="str">
        <f aca="false">IF(K908=1,ROW(),"")</f>
        <v/>
      </c>
      <c r="S908" s="56" t="str">
        <f aca="false">IF(D908="","",TRIM(D908))</f>
        <v>DELIVERY ORDER CHARGES- INC</v>
      </c>
    </row>
    <row r="909" customFormat="false" ht="15" hidden="false" customHeight="false" outlineLevel="0" collapsed="false">
      <c r="A909" s="50" t="s">
        <v>1314</v>
      </c>
      <c r="B909" s="55" t="n">
        <v>45951</v>
      </c>
      <c r="C909" s="50" t="n">
        <f aca="false">IF(S909="","",IFERROR(IF(INDEX('Ledger Codes'!$C$6:$C$205,MATCH(S909,'Ledger Codes'!$B$6:$B$205,0))="","",INDEX('Ledger Codes'!$C$6:$C$205,MATCH(S909,'Ledger Codes'!$B$6:$B$205,0))),""))</f>
        <v>10073</v>
      </c>
      <c r="D909" s="50" t="s">
        <v>200</v>
      </c>
      <c r="E909" s="50" t="s">
        <v>1315</v>
      </c>
      <c r="F909" s="50" t="s">
        <v>1316</v>
      </c>
      <c r="G909" s="52" t="n">
        <v>0</v>
      </c>
      <c r="H909" s="52" t="n">
        <v>325</v>
      </c>
      <c r="I909" s="52" t="n">
        <f aca="false">IF(AND(G909="",H909=""),"",N(G909)-N(H909))</f>
        <v>-325</v>
      </c>
      <c r="J909" s="52" t="n">
        <f aca="false">IF(I909="","",ABS(I909))</f>
        <v>325</v>
      </c>
      <c r="K909" s="56" t="n">
        <f aca="false">IF(S909="","",0)</f>
        <v>0</v>
      </c>
      <c r="L909" s="56" t="n">
        <f aca="false">IF(J909="","",IF(AND(J909&gt;'Revenue Testing'!$E$9,K909=0),1,0))</f>
        <v>0</v>
      </c>
      <c r="M909" s="57" t="n">
        <v>0.862132530618</v>
      </c>
      <c r="N909" s="56" t="str">
        <f aca="false">IF(OR(A909="",I909=""),"",IF(COUNTIFS($A$2:$A$4500,A909,$D$2:$D$4500,D909,$I$2:$I$4500,I909)&gt;1,"Possible duplicate",""))</f>
        <v/>
      </c>
      <c r="O909" s="56" t="n">
        <f aca="false">IF(J909="","",IF(AND(L909=0,K909=0),1,0))</f>
        <v>1</v>
      </c>
      <c r="P909" s="56" t="str">
        <f aca="false">IF(L909=1,J909+ROW()/10^7,"")</f>
        <v/>
      </c>
      <c r="Q909" s="57" t="n">
        <f aca="false">IF(O909=1,M909,"")</f>
        <v>0.862132530618</v>
      </c>
      <c r="R909" s="56" t="str">
        <f aca="false">IF(K909=1,ROW(),"")</f>
        <v/>
      </c>
      <c r="S909" s="56" t="str">
        <f aca="false">IF(D909="","",TRIM(D909))</f>
        <v>DELIVERY ORDER CHARGES- INC</v>
      </c>
    </row>
    <row r="910" customFormat="false" ht="15" hidden="false" customHeight="false" outlineLevel="0" collapsed="false">
      <c r="A910" s="50" t="s">
        <v>1317</v>
      </c>
      <c r="B910" s="55" t="n">
        <v>45951</v>
      </c>
      <c r="C910" s="50" t="n">
        <f aca="false">IF(S910="","",IFERROR(IF(INDEX('Ledger Codes'!$C$6:$C$205,MATCH(S910,'Ledger Codes'!$B$6:$B$205,0))="","",INDEX('Ledger Codes'!$C$6:$C$205,MATCH(S910,'Ledger Codes'!$B$6:$B$205,0))),""))</f>
        <v>10073</v>
      </c>
      <c r="D910" s="50" t="s">
        <v>200</v>
      </c>
      <c r="E910" s="50" t="s">
        <v>1318</v>
      </c>
      <c r="F910" s="50" t="s">
        <v>1319</v>
      </c>
      <c r="G910" s="52" t="n">
        <v>0</v>
      </c>
      <c r="H910" s="52" t="n">
        <v>325</v>
      </c>
      <c r="I910" s="52" t="n">
        <f aca="false">IF(AND(G910="",H910=""),"",N(G910)-N(H910))</f>
        <v>-325</v>
      </c>
      <c r="J910" s="52" t="n">
        <f aca="false">IF(I910="","",ABS(I910))</f>
        <v>325</v>
      </c>
      <c r="K910" s="56" t="n">
        <f aca="false">IF(S910="","",0)</f>
        <v>0</v>
      </c>
      <c r="L910" s="56" t="n">
        <f aca="false">IF(J910="","",IF(AND(J910&gt;'Revenue Testing'!$E$9,K910=0),1,0))</f>
        <v>0</v>
      </c>
      <c r="M910" s="57" t="n">
        <v>0.621471692248</v>
      </c>
      <c r="N910" s="56" t="str">
        <f aca="false">IF(OR(A910="",I910=""),"",IF(COUNTIFS($A$2:$A$4500,A910,$D$2:$D$4500,D910,$I$2:$I$4500,I910)&gt;1,"Possible duplicate",""))</f>
        <v/>
      </c>
      <c r="O910" s="56" t="n">
        <f aca="false">IF(J910="","",IF(AND(L910=0,K910=0),1,0))</f>
        <v>1</v>
      </c>
      <c r="P910" s="56" t="str">
        <f aca="false">IF(L910=1,J910+ROW()/10^7,"")</f>
        <v/>
      </c>
      <c r="Q910" s="57" t="n">
        <f aca="false">IF(O910=1,M910,"")</f>
        <v>0.621471692248</v>
      </c>
      <c r="R910" s="56" t="str">
        <f aca="false">IF(K910=1,ROW(),"")</f>
        <v/>
      </c>
      <c r="S910" s="56" t="str">
        <f aca="false">IF(D910="","",TRIM(D910))</f>
        <v>DELIVERY ORDER CHARGES- INC</v>
      </c>
    </row>
    <row r="911" customFormat="false" ht="15" hidden="false" customHeight="false" outlineLevel="0" collapsed="false">
      <c r="A911" s="50" t="s">
        <v>1320</v>
      </c>
      <c r="B911" s="55" t="n">
        <v>45951</v>
      </c>
      <c r="C911" s="50" t="n">
        <f aca="false">IF(S911="","",IFERROR(IF(INDEX('Ledger Codes'!$C$6:$C$205,MATCH(S911,'Ledger Codes'!$B$6:$B$205,0))="","",INDEX('Ledger Codes'!$C$6:$C$205,MATCH(S911,'Ledger Codes'!$B$6:$B$205,0))),""))</f>
        <v>10073</v>
      </c>
      <c r="D911" s="50" t="s">
        <v>200</v>
      </c>
      <c r="E911" s="50" t="s">
        <v>1321</v>
      </c>
      <c r="F911" s="50" t="s">
        <v>1322</v>
      </c>
      <c r="G911" s="52" t="n">
        <v>0</v>
      </c>
      <c r="H911" s="52" t="n">
        <v>325</v>
      </c>
      <c r="I911" s="52" t="n">
        <f aca="false">IF(AND(G911="",H911=""),"",N(G911)-N(H911))</f>
        <v>-325</v>
      </c>
      <c r="J911" s="52" t="n">
        <f aca="false">IF(I911="","",ABS(I911))</f>
        <v>325</v>
      </c>
      <c r="K911" s="56" t="n">
        <f aca="false">IF(S911="","",0)</f>
        <v>0</v>
      </c>
      <c r="L911" s="56" t="n">
        <f aca="false">IF(J911="","",IF(AND(J911&gt;'Revenue Testing'!$E$9,K911=0),1,0))</f>
        <v>0</v>
      </c>
      <c r="M911" s="57" t="n">
        <v>0.596774984789</v>
      </c>
      <c r="N911" s="56" t="str">
        <f aca="false">IF(OR(A911="",I911=""),"",IF(COUNTIFS($A$2:$A$4500,A911,$D$2:$D$4500,D911,$I$2:$I$4500,I911)&gt;1,"Possible duplicate",""))</f>
        <v/>
      </c>
      <c r="O911" s="56" t="n">
        <f aca="false">IF(J911="","",IF(AND(L911=0,K911=0),1,0))</f>
        <v>1</v>
      </c>
      <c r="P911" s="56" t="str">
        <f aca="false">IF(L911=1,J911+ROW()/10^7,"")</f>
        <v/>
      </c>
      <c r="Q911" s="57" t="n">
        <f aca="false">IF(O911=1,M911,"")</f>
        <v>0.596774984789</v>
      </c>
      <c r="R911" s="56" t="str">
        <f aca="false">IF(K911=1,ROW(),"")</f>
        <v/>
      </c>
      <c r="S911" s="56" t="str">
        <f aca="false">IF(D911="","",TRIM(D911))</f>
        <v>DELIVERY ORDER CHARGES- INC</v>
      </c>
    </row>
    <row r="912" customFormat="false" ht="15" hidden="false" customHeight="false" outlineLevel="0" collapsed="false">
      <c r="A912" s="50" t="s">
        <v>1323</v>
      </c>
      <c r="B912" s="55" t="n">
        <v>45951</v>
      </c>
      <c r="C912" s="50" t="n">
        <f aca="false">IF(S912="","",IFERROR(IF(INDEX('Ledger Codes'!$C$6:$C$205,MATCH(S912,'Ledger Codes'!$B$6:$B$205,0))="","",INDEX('Ledger Codes'!$C$6:$C$205,MATCH(S912,'Ledger Codes'!$B$6:$B$205,0))),""))</f>
        <v>10073</v>
      </c>
      <c r="D912" s="50" t="s">
        <v>200</v>
      </c>
      <c r="E912" s="50" t="s">
        <v>1324</v>
      </c>
      <c r="F912" s="50" t="s">
        <v>1325</v>
      </c>
      <c r="G912" s="52" t="n">
        <v>0</v>
      </c>
      <c r="H912" s="52" t="n">
        <v>325</v>
      </c>
      <c r="I912" s="52" t="n">
        <f aca="false">IF(AND(G912="",H912=""),"",N(G912)-N(H912))</f>
        <v>-325</v>
      </c>
      <c r="J912" s="52" t="n">
        <f aca="false">IF(I912="","",ABS(I912))</f>
        <v>325</v>
      </c>
      <c r="K912" s="56" t="n">
        <f aca="false">IF(S912="","",0)</f>
        <v>0</v>
      </c>
      <c r="L912" s="56" t="n">
        <f aca="false">IF(J912="","",IF(AND(J912&gt;'Revenue Testing'!$E$9,K912=0),1,0))</f>
        <v>0</v>
      </c>
      <c r="M912" s="57" t="n">
        <v>0.274320595913</v>
      </c>
      <c r="N912" s="56" t="str">
        <f aca="false">IF(OR(A912="",I912=""),"",IF(COUNTIFS($A$2:$A$4500,A912,$D$2:$D$4500,D912,$I$2:$I$4500,I912)&gt;1,"Possible duplicate",""))</f>
        <v/>
      </c>
      <c r="O912" s="56" t="n">
        <f aca="false">IF(J912="","",IF(AND(L912=0,K912=0),1,0))</f>
        <v>1</v>
      </c>
      <c r="P912" s="56" t="str">
        <f aca="false">IF(L912=1,J912+ROW()/10^7,"")</f>
        <v/>
      </c>
      <c r="Q912" s="57" t="n">
        <f aca="false">IF(O912=1,M912,"")</f>
        <v>0.274320595913</v>
      </c>
      <c r="R912" s="56" t="str">
        <f aca="false">IF(K912=1,ROW(),"")</f>
        <v/>
      </c>
      <c r="S912" s="56" t="str">
        <f aca="false">IF(D912="","",TRIM(D912))</f>
        <v>DELIVERY ORDER CHARGES- INC</v>
      </c>
    </row>
    <row r="913" customFormat="false" ht="15" hidden="false" customHeight="false" outlineLevel="0" collapsed="false">
      <c r="A913" s="50" t="s">
        <v>1326</v>
      </c>
      <c r="B913" s="55" t="n">
        <v>45951</v>
      </c>
      <c r="C913" s="50" t="n">
        <f aca="false">IF(S913="","",IFERROR(IF(INDEX('Ledger Codes'!$C$6:$C$205,MATCH(S913,'Ledger Codes'!$B$6:$B$205,0))="","",INDEX('Ledger Codes'!$C$6:$C$205,MATCH(S913,'Ledger Codes'!$B$6:$B$205,0))),""))</f>
        <v>10073</v>
      </c>
      <c r="D913" s="50" t="s">
        <v>200</v>
      </c>
      <c r="E913" s="50" t="s">
        <v>1327</v>
      </c>
      <c r="F913" s="50" t="s">
        <v>1328</v>
      </c>
      <c r="G913" s="52" t="n">
        <v>0</v>
      </c>
      <c r="H913" s="52" t="n">
        <v>325</v>
      </c>
      <c r="I913" s="52" t="n">
        <f aca="false">IF(AND(G913="",H913=""),"",N(G913)-N(H913))</f>
        <v>-325</v>
      </c>
      <c r="J913" s="52" t="n">
        <f aca="false">IF(I913="","",ABS(I913))</f>
        <v>325</v>
      </c>
      <c r="K913" s="56" t="n">
        <f aca="false">IF(S913="","",0)</f>
        <v>0</v>
      </c>
      <c r="L913" s="56" t="n">
        <f aca="false">IF(J913="","",IF(AND(J913&gt;'Revenue Testing'!$E$9,K913=0),1,0))</f>
        <v>0</v>
      </c>
      <c r="M913" s="57" t="n">
        <v>0.485590823921</v>
      </c>
      <c r="N913" s="56" t="str">
        <f aca="false">IF(OR(A913="",I913=""),"",IF(COUNTIFS($A$2:$A$4500,A913,$D$2:$D$4500,D913,$I$2:$I$4500,I913)&gt;1,"Possible duplicate",""))</f>
        <v/>
      </c>
      <c r="O913" s="56" t="n">
        <f aca="false">IF(J913="","",IF(AND(L913=0,K913=0),1,0))</f>
        <v>1</v>
      </c>
      <c r="P913" s="56" t="str">
        <f aca="false">IF(L913=1,J913+ROW()/10^7,"")</f>
        <v/>
      </c>
      <c r="Q913" s="57" t="n">
        <f aca="false">IF(O913=1,M913,"")</f>
        <v>0.485590823921</v>
      </c>
      <c r="R913" s="56" t="str">
        <f aca="false">IF(K913=1,ROW(),"")</f>
        <v/>
      </c>
      <c r="S913" s="56" t="str">
        <f aca="false">IF(D913="","",TRIM(D913))</f>
        <v>DELIVERY ORDER CHARGES- INC</v>
      </c>
    </row>
    <row r="914" customFormat="false" ht="15" hidden="false" customHeight="false" outlineLevel="0" collapsed="false">
      <c r="A914" s="50" t="s">
        <v>1329</v>
      </c>
      <c r="B914" s="55" t="n">
        <v>45951</v>
      </c>
      <c r="C914" s="50" t="n">
        <f aca="false">IF(S914="","",IFERROR(IF(INDEX('Ledger Codes'!$C$6:$C$205,MATCH(S914,'Ledger Codes'!$B$6:$B$205,0))="","",INDEX('Ledger Codes'!$C$6:$C$205,MATCH(S914,'Ledger Codes'!$B$6:$B$205,0))),""))</f>
        <v>10073</v>
      </c>
      <c r="D914" s="50" t="s">
        <v>200</v>
      </c>
      <c r="E914" s="50" t="s">
        <v>1330</v>
      </c>
      <c r="F914" s="50" t="s">
        <v>1331</v>
      </c>
      <c r="G914" s="52" t="n">
        <v>0</v>
      </c>
      <c r="H914" s="52" t="n">
        <v>325</v>
      </c>
      <c r="I914" s="52" t="n">
        <f aca="false">IF(AND(G914="",H914=""),"",N(G914)-N(H914))</f>
        <v>-325</v>
      </c>
      <c r="J914" s="52" t="n">
        <f aca="false">IF(I914="","",ABS(I914))</f>
        <v>325</v>
      </c>
      <c r="K914" s="56" t="n">
        <f aca="false">IF(S914="","",0)</f>
        <v>0</v>
      </c>
      <c r="L914" s="56" t="n">
        <f aca="false">IF(J914="","",IF(AND(J914&gt;'Revenue Testing'!$E$9,K914=0),1,0))</f>
        <v>0</v>
      </c>
      <c r="M914" s="57" t="n">
        <v>0.235957216003</v>
      </c>
      <c r="N914" s="56" t="str">
        <f aca="false">IF(OR(A914="",I914=""),"",IF(COUNTIFS($A$2:$A$4500,A914,$D$2:$D$4500,D914,$I$2:$I$4500,I914)&gt;1,"Possible duplicate",""))</f>
        <v/>
      </c>
      <c r="O914" s="56" t="n">
        <f aca="false">IF(J914="","",IF(AND(L914=0,K914=0),1,0))</f>
        <v>1</v>
      </c>
      <c r="P914" s="56" t="str">
        <f aca="false">IF(L914=1,J914+ROW()/10^7,"")</f>
        <v/>
      </c>
      <c r="Q914" s="57" t="n">
        <f aca="false">IF(O914=1,M914,"")</f>
        <v>0.235957216003</v>
      </c>
      <c r="R914" s="56" t="str">
        <f aca="false">IF(K914=1,ROW(),"")</f>
        <v/>
      </c>
      <c r="S914" s="56" t="str">
        <f aca="false">IF(D914="","",TRIM(D914))</f>
        <v>DELIVERY ORDER CHARGES- INC</v>
      </c>
    </row>
    <row r="915" customFormat="false" ht="15" hidden="false" customHeight="false" outlineLevel="0" collapsed="false">
      <c r="A915" s="50" t="s">
        <v>1332</v>
      </c>
      <c r="B915" s="55" t="n">
        <v>45951</v>
      </c>
      <c r="C915" s="50" t="n">
        <f aca="false">IF(S915="","",IFERROR(IF(INDEX('Ledger Codes'!$C$6:$C$205,MATCH(S915,'Ledger Codes'!$B$6:$B$205,0))="","",INDEX('Ledger Codes'!$C$6:$C$205,MATCH(S915,'Ledger Codes'!$B$6:$B$205,0))),""))</f>
        <v>10073</v>
      </c>
      <c r="D915" s="50" t="s">
        <v>200</v>
      </c>
      <c r="E915" s="50" t="s">
        <v>1333</v>
      </c>
      <c r="F915" s="50" t="s">
        <v>1334</v>
      </c>
      <c r="G915" s="52" t="n">
        <v>0</v>
      </c>
      <c r="H915" s="52" t="n">
        <v>325</v>
      </c>
      <c r="I915" s="52" t="n">
        <f aca="false">IF(AND(G915="",H915=""),"",N(G915)-N(H915))</f>
        <v>-325</v>
      </c>
      <c r="J915" s="52" t="n">
        <f aca="false">IF(I915="","",ABS(I915))</f>
        <v>325</v>
      </c>
      <c r="K915" s="56" t="n">
        <f aca="false">IF(S915="","",0)</f>
        <v>0</v>
      </c>
      <c r="L915" s="56" t="n">
        <f aca="false">IF(J915="","",IF(AND(J915&gt;'Revenue Testing'!$E$9,K915=0),1,0))</f>
        <v>0</v>
      </c>
      <c r="M915" s="57" t="n">
        <v>0.706779169877</v>
      </c>
      <c r="N915" s="56" t="str">
        <f aca="false">IF(OR(A915="",I915=""),"",IF(COUNTIFS($A$2:$A$4500,A915,$D$2:$D$4500,D915,$I$2:$I$4500,I915)&gt;1,"Possible duplicate",""))</f>
        <v/>
      </c>
      <c r="O915" s="56" t="n">
        <f aca="false">IF(J915="","",IF(AND(L915=0,K915=0),1,0))</f>
        <v>1</v>
      </c>
      <c r="P915" s="56" t="str">
        <f aca="false">IF(L915=1,J915+ROW()/10^7,"")</f>
        <v/>
      </c>
      <c r="Q915" s="57" t="n">
        <f aca="false">IF(O915=1,M915,"")</f>
        <v>0.706779169877</v>
      </c>
      <c r="R915" s="56" t="str">
        <f aca="false">IF(K915=1,ROW(),"")</f>
        <v/>
      </c>
      <c r="S915" s="56" t="str">
        <f aca="false">IF(D915="","",TRIM(D915))</f>
        <v>DELIVERY ORDER CHARGES- INC</v>
      </c>
    </row>
    <row r="916" customFormat="false" ht="15" hidden="false" customHeight="false" outlineLevel="0" collapsed="false">
      <c r="A916" s="50" t="s">
        <v>1335</v>
      </c>
      <c r="B916" s="55" t="n">
        <v>45951</v>
      </c>
      <c r="C916" s="50" t="n">
        <f aca="false">IF(S916="","",IFERROR(IF(INDEX('Ledger Codes'!$C$6:$C$205,MATCH(S916,'Ledger Codes'!$B$6:$B$205,0))="","",INDEX('Ledger Codes'!$C$6:$C$205,MATCH(S916,'Ledger Codes'!$B$6:$B$205,0))),""))</f>
        <v>10073</v>
      </c>
      <c r="D916" s="50" t="s">
        <v>200</v>
      </c>
      <c r="E916" s="50" t="s">
        <v>1336</v>
      </c>
      <c r="F916" s="50" t="s">
        <v>1337</v>
      </c>
      <c r="G916" s="52" t="n">
        <v>0</v>
      </c>
      <c r="H916" s="52" t="n">
        <v>325</v>
      </c>
      <c r="I916" s="52" t="n">
        <f aca="false">IF(AND(G916="",H916=""),"",N(G916)-N(H916))</f>
        <v>-325</v>
      </c>
      <c r="J916" s="52" t="n">
        <f aca="false">IF(I916="","",ABS(I916))</f>
        <v>325</v>
      </c>
      <c r="K916" s="56" t="n">
        <f aca="false">IF(S916="","",0)</f>
        <v>0</v>
      </c>
      <c r="L916" s="56" t="n">
        <f aca="false">IF(J916="","",IF(AND(J916&gt;'Revenue Testing'!$E$9,K916=0),1,0))</f>
        <v>0</v>
      </c>
      <c r="M916" s="57" t="n">
        <v>0.684985333895</v>
      </c>
      <c r="N916" s="56" t="str">
        <f aca="false">IF(OR(A916="",I916=""),"",IF(COUNTIFS($A$2:$A$4500,A916,$D$2:$D$4500,D916,$I$2:$I$4500,I916)&gt;1,"Possible duplicate",""))</f>
        <v/>
      </c>
      <c r="O916" s="56" t="n">
        <f aca="false">IF(J916="","",IF(AND(L916=0,K916=0),1,0))</f>
        <v>1</v>
      </c>
      <c r="P916" s="56" t="str">
        <f aca="false">IF(L916=1,J916+ROW()/10^7,"")</f>
        <v/>
      </c>
      <c r="Q916" s="57" t="n">
        <f aca="false">IF(O916=1,M916,"")</f>
        <v>0.684985333895</v>
      </c>
      <c r="R916" s="56" t="str">
        <f aca="false">IF(K916=1,ROW(),"")</f>
        <v/>
      </c>
      <c r="S916" s="56" t="str">
        <f aca="false">IF(D916="","",TRIM(D916))</f>
        <v>DELIVERY ORDER CHARGES- INC</v>
      </c>
    </row>
    <row r="917" customFormat="false" ht="15" hidden="false" customHeight="false" outlineLevel="0" collapsed="false">
      <c r="A917" s="50" t="s">
        <v>1338</v>
      </c>
      <c r="B917" s="55" t="n">
        <v>45951</v>
      </c>
      <c r="C917" s="50" t="n">
        <f aca="false">IF(S917="","",IFERROR(IF(INDEX('Ledger Codes'!$C$6:$C$205,MATCH(S917,'Ledger Codes'!$B$6:$B$205,0))="","",INDEX('Ledger Codes'!$C$6:$C$205,MATCH(S917,'Ledger Codes'!$B$6:$B$205,0))),""))</f>
        <v>10073</v>
      </c>
      <c r="D917" s="50" t="s">
        <v>200</v>
      </c>
      <c r="E917" s="50" t="s">
        <v>1339</v>
      </c>
      <c r="F917" s="50" t="s">
        <v>1340</v>
      </c>
      <c r="G917" s="52" t="n">
        <v>0</v>
      </c>
      <c r="H917" s="52" t="n">
        <v>325</v>
      </c>
      <c r="I917" s="52" t="n">
        <f aca="false">IF(AND(G917="",H917=""),"",N(G917)-N(H917))</f>
        <v>-325</v>
      </c>
      <c r="J917" s="52" t="n">
        <f aca="false">IF(I917="","",ABS(I917))</f>
        <v>325</v>
      </c>
      <c r="K917" s="56" t="n">
        <f aca="false">IF(S917="","",0)</f>
        <v>0</v>
      </c>
      <c r="L917" s="56" t="n">
        <f aca="false">IF(J917="","",IF(AND(J917&gt;'Revenue Testing'!$E$9,K917=0),1,0))</f>
        <v>0</v>
      </c>
      <c r="M917" s="57" t="n">
        <v>0.417413839846</v>
      </c>
      <c r="N917" s="56" t="str">
        <f aca="false">IF(OR(A917="",I917=""),"",IF(COUNTIFS($A$2:$A$4500,A917,$D$2:$D$4500,D917,$I$2:$I$4500,I917)&gt;1,"Possible duplicate",""))</f>
        <v/>
      </c>
      <c r="O917" s="56" t="n">
        <f aca="false">IF(J917="","",IF(AND(L917=0,K917=0),1,0))</f>
        <v>1</v>
      </c>
      <c r="P917" s="56" t="str">
        <f aca="false">IF(L917=1,J917+ROW()/10^7,"")</f>
        <v/>
      </c>
      <c r="Q917" s="57" t="n">
        <f aca="false">IF(O917=1,M917,"")</f>
        <v>0.417413839846</v>
      </c>
      <c r="R917" s="56" t="str">
        <f aca="false">IF(K917=1,ROW(),"")</f>
        <v/>
      </c>
      <c r="S917" s="56" t="str">
        <f aca="false">IF(D917="","",TRIM(D917))</f>
        <v>DELIVERY ORDER CHARGES- INC</v>
      </c>
    </row>
    <row r="918" customFormat="false" ht="15" hidden="false" customHeight="false" outlineLevel="0" collapsed="false">
      <c r="A918" s="50" t="s">
        <v>1341</v>
      </c>
      <c r="B918" s="55" t="n">
        <v>45951</v>
      </c>
      <c r="C918" s="50" t="n">
        <f aca="false">IF(S918="","",IFERROR(IF(INDEX('Ledger Codes'!$C$6:$C$205,MATCH(S918,'Ledger Codes'!$B$6:$B$205,0))="","",INDEX('Ledger Codes'!$C$6:$C$205,MATCH(S918,'Ledger Codes'!$B$6:$B$205,0))),""))</f>
        <v>10073</v>
      </c>
      <c r="D918" s="50" t="s">
        <v>200</v>
      </c>
      <c r="E918" s="50" t="s">
        <v>1342</v>
      </c>
      <c r="F918" s="50" t="s">
        <v>567</v>
      </c>
      <c r="G918" s="52" t="n">
        <v>0</v>
      </c>
      <c r="H918" s="52" t="n">
        <v>325</v>
      </c>
      <c r="I918" s="52" t="n">
        <f aca="false">IF(AND(G918="",H918=""),"",N(G918)-N(H918))</f>
        <v>-325</v>
      </c>
      <c r="J918" s="52" t="n">
        <f aca="false">IF(I918="","",ABS(I918))</f>
        <v>325</v>
      </c>
      <c r="K918" s="56" t="n">
        <f aca="false">IF(S918="","",0)</f>
        <v>0</v>
      </c>
      <c r="L918" s="56" t="n">
        <f aca="false">IF(J918="","",IF(AND(J918&gt;'Revenue Testing'!$E$9,K918=0),1,0))</f>
        <v>0</v>
      </c>
      <c r="M918" s="57" t="n">
        <v>0.554898613669</v>
      </c>
      <c r="N918" s="56" t="str">
        <f aca="false">IF(OR(A918="",I918=""),"",IF(COUNTIFS($A$2:$A$4500,A918,$D$2:$D$4500,D918,$I$2:$I$4500,I918)&gt;1,"Possible duplicate",""))</f>
        <v/>
      </c>
      <c r="O918" s="56" t="n">
        <f aca="false">IF(J918="","",IF(AND(L918=0,K918=0),1,0))</f>
        <v>1</v>
      </c>
      <c r="P918" s="56" t="str">
        <f aca="false">IF(L918=1,J918+ROW()/10^7,"")</f>
        <v/>
      </c>
      <c r="Q918" s="57" t="n">
        <f aca="false">IF(O918=1,M918,"")</f>
        <v>0.554898613669</v>
      </c>
      <c r="R918" s="56" t="str">
        <f aca="false">IF(K918=1,ROW(),"")</f>
        <v/>
      </c>
      <c r="S918" s="56" t="str">
        <f aca="false">IF(D918="","",TRIM(D918))</f>
        <v>DELIVERY ORDER CHARGES- INC</v>
      </c>
    </row>
    <row r="919" customFormat="false" ht="15" hidden="false" customHeight="false" outlineLevel="0" collapsed="false">
      <c r="A919" s="50" t="s">
        <v>1343</v>
      </c>
      <c r="B919" s="55" t="n">
        <v>45951</v>
      </c>
      <c r="C919" s="50" t="n">
        <f aca="false">IF(S919="","",IFERROR(IF(INDEX('Ledger Codes'!$C$6:$C$205,MATCH(S919,'Ledger Codes'!$B$6:$B$205,0))="","",INDEX('Ledger Codes'!$C$6:$C$205,MATCH(S919,'Ledger Codes'!$B$6:$B$205,0))),""))</f>
        <v>10073</v>
      </c>
      <c r="D919" s="50" t="s">
        <v>200</v>
      </c>
      <c r="E919" s="50" t="s">
        <v>1344</v>
      </c>
      <c r="F919" s="50" t="s">
        <v>1345</v>
      </c>
      <c r="G919" s="52" t="n">
        <v>0</v>
      </c>
      <c r="H919" s="52" t="n">
        <v>325</v>
      </c>
      <c r="I919" s="52" t="n">
        <f aca="false">IF(AND(G919="",H919=""),"",N(G919)-N(H919))</f>
        <v>-325</v>
      </c>
      <c r="J919" s="52" t="n">
        <f aca="false">IF(I919="","",ABS(I919))</f>
        <v>325</v>
      </c>
      <c r="K919" s="56" t="n">
        <f aca="false">IF(S919="","",0)</f>
        <v>0</v>
      </c>
      <c r="L919" s="56" t="n">
        <f aca="false">IF(J919="","",IF(AND(J919&gt;'Revenue Testing'!$E$9,K919=0),1,0))</f>
        <v>0</v>
      </c>
      <c r="M919" s="57" t="n">
        <v>0.742588708987</v>
      </c>
      <c r="N919" s="56" t="str">
        <f aca="false">IF(OR(A919="",I919=""),"",IF(COUNTIFS($A$2:$A$4500,A919,$D$2:$D$4500,D919,$I$2:$I$4500,I919)&gt;1,"Possible duplicate",""))</f>
        <v/>
      </c>
      <c r="O919" s="56" t="n">
        <f aca="false">IF(J919="","",IF(AND(L919=0,K919=0),1,0))</f>
        <v>1</v>
      </c>
      <c r="P919" s="56" t="str">
        <f aca="false">IF(L919=1,J919+ROW()/10^7,"")</f>
        <v/>
      </c>
      <c r="Q919" s="57" t="n">
        <f aca="false">IF(O919=1,M919,"")</f>
        <v>0.742588708987</v>
      </c>
      <c r="R919" s="56" t="str">
        <f aca="false">IF(K919=1,ROW(),"")</f>
        <v/>
      </c>
      <c r="S919" s="56" t="str">
        <f aca="false">IF(D919="","",TRIM(D919))</f>
        <v>DELIVERY ORDER CHARGES- INC</v>
      </c>
    </row>
    <row r="920" customFormat="false" ht="15" hidden="false" customHeight="false" outlineLevel="0" collapsed="false">
      <c r="A920" s="50" t="s">
        <v>1346</v>
      </c>
      <c r="B920" s="55" t="n">
        <v>45951</v>
      </c>
      <c r="C920" s="50" t="n">
        <f aca="false">IF(S920="","",IFERROR(IF(INDEX('Ledger Codes'!$C$6:$C$205,MATCH(S920,'Ledger Codes'!$B$6:$B$205,0))="","",INDEX('Ledger Codes'!$C$6:$C$205,MATCH(S920,'Ledger Codes'!$B$6:$B$205,0))),""))</f>
        <v>10073</v>
      </c>
      <c r="D920" s="50" t="s">
        <v>200</v>
      </c>
      <c r="E920" s="50" t="s">
        <v>1347</v>
      </c>
      <c r="F920" s="50" t="s">
        <v>1348</v>
      </c>
      <c r="G920" s="52" t="n">
        <v>0</v>
      </c>
      <c r="H920" s="52" t="n">
        <v>325</v>
      </c>
      <c r="I920" s="52" t="n">
        <f aca="false">IF(AND(G920="",H920=""),"",N(G920)-N(H920))</f>
        <v>-325</v>
      </c>
      <c r="J920" s="52" t="n">
        <f aca="false">IF(I920="","",ABS(I920))</f>
        <v>325</v>
      </c>
      <c r="K920" s="56" t="n">
        <f aca="false">IF(S920="","",0)</f>
        <v>0</v>
      </c>
      <c r="L920" s="56" t="n">
        <f aca="false">IF(J920="","",IF(AND(J920&gt;'Revenue Testing'!$E$9,K920=0),1,0))</f>
        <v>0</v>
      </c>
      <c r="M920" s="57" t="n">
        <v>0.095602978449</v>
      </c>
      <c r="N920" s="56" t="str">
        <f aca="false">IF(OR(A920="",I920=""),"",IF(COUNTIFS($A$2:$A$4500,A920,$D$2:$D$4500,D920,$I$2:$I$4500,I920)&gt;1,"Possible duplicate",""))</f>
        <v/>
      </c>
      <c r="O920" s="56" t="n">
        <f aca="false">IF(J920="","",IF(AND(L920=0,K920=0),1,0))</f>
        <v>1</v>
      </c>
      <c r="P920" s="56" t="str">
        <f aca="false">IF(L920=1,J920+ROW()/10^7,"")</f>
        <v/>
      </c>
      <c r="Q920" s="57" t="n">
        <f aca="false">IF(O920=1,M920,"")</f>
        <v>0.095602978449</v>
      </c>
      <c r="R920" s="56" t="str">
        <f aca="false">IF(K920=1,ROW(),"")</f>
        <v/>
      </c>
      <c r="S920" s="56" t="str">
        <f aca="false">IF(D920="","",TRIM(D920))</f>
        <v>DELIVERY ORDER CHARGES- INC</v>
      </c>
    </row>
    <row r="921" customFormat="false" ht="15" hidden="false" customHeight="false" outlineLevel="0" collapsed="false">
      <c r="A921" s="50" t="s">
        <v>1349</v>
      </c>
      <c r="B921" s="55" t="n">
        <v>45951</v>
      </c>
      <c r="C921" s="50" t="n">
        <f aca="false">IF(S921="","",IFERROR(IF(INDEX('Ledger Codes'!$C$6:$C$205,MATCH(S921,'Ledger Codes'!$B$6:$B$205,0))="","",INDEX('Ledger Codes'!$C$6:$C$205,MATCH(S921,'Ledger Codes'!$B$6:$B$205,0))),""))</f>
        <v>10073</v>
      </c>
      <c r="D921" s="50" t="s">
        <v>200</v>
      </c>
      <c r="E921" s="50" t="s">
        <v>1350</v>
      </c>
      <c r="F921" s="50" t="s">
        <v>1351</v>
      </c>
      <c r="G921" s="52" t="n">
        <v>0</v>
      </c>
      <c r="H921" s="52" t="n">
        <v>325</v>
      </c>
      <c r="I921" s="52" t="n">
        <f aca="false">IF(AND(G921="",H921=""),"",N(G921)-N(H921))</f>
        <v>-325</v>
      </c>
      <c r="J921" s="52" t="n">
        <f aca="false">IF(I921="","",ABS(I921))</f>
        <v>325</v>
      </c>
      <c r="K921" s="56" t="n">
        <f aca="false">IF(S921="","",0)</f>
        <v>0</v>
      </c>
      <c r="L921" s="56" t="n">
        <f aca="false">IF(J921="","",IF(AND(J921&gt;'Revenue Testing'!$E$9,K921=0),1,0))</f>
        <v>0</v>
      </c>
      <c r="M921" s="57" t="n">
        <v>0.925410313573</v>
      </c>
      <c r="N921" s="56" t="str">
        <f aca="false">IF(OR(A921="",I921=""),"",IF(COUNTIFS($A$2:$A$4500,A921,$D$2:$D$4500,D921,$I$2:$I$4500,I921)&gt;1,"Possible duplicate",""))</f>
        <v/>
      </c>
      <c r="O921" s="56" t="n">
        <f aca="false">IF(J921="","",IF(AND(L921=0,K921=0),1,0))</f>
        <v>1</v>
      </c>
      <c r="P921" s="56" t="str">
        <f aca="false">IF(L921=1,J921+ROW()/10^7,"")</f>
        <v/>
      </c>
      <c r="Q921" s="57" t="n">
        <f aca="false">IF(O921=1,M921,"")</f>
        <v>0.925410313573</v>
      </c>
      <c r="R921" s="56" t="str">
        <f aca="false">IF(K921=1,ROW(),"")</f>
        <v/>
      </c>
      <c r="S921" s="56" t="str">
        <f aca="false">IF(D921="","",TRIM(D921))</f>
        <v>DELIVERY ORDER CHARGES- INC</v>
      </c>
    </row>
    <row r="922" customFormat="false" ht="15" hidden="false" customHeight="false" outlineLevel="0" collapsed="false">
      <c r="A922" s="50" t="s">
        <v>1352</v>
      </c>
      <c r="B922" s="55" t="n">
        <v>45951</v>
      </c>
      <c r="C922" s="50" t="n">
        <f aca="false">IF(S922="","",IFERROR(IF(INDEX('Ledger Codes'!$C$6:$C$205,MATCH(S922,'Ledger Codes'!$B$6:$B$205,0))="","",INDEX('Ledger Codes'!$C$6:$C$205,MATCH(S922,'Ledger Codes'!$B$6:$B$205,0))),""))</f>
        <v>10073</v>
      </c>
      <c r="D922" s="50" t="s">
        <v>200</v>
      </c>
      <c r="E922" s="50" t="s">
        <v>1353</v>
      </c>
      <c r="F922" s="50" t="s">
        <v>1354</v>
      </c>
      <c r="G922" s="52" t="n">
        <v>0</v>
      </c>
      <c r="H922" s="52" t="n">
        <v>325</v>
      </c>
      <c r="I922" s="52" t="n">
        <f aca="false">IF(AND(G922="",H922=""),"",N(G922)-N(H922))</f>
        <v>-325</v>
      </c>
      <c r="J922" s="52" t="n">
        <f aca="false">IF(I922="","",ABS(I922))</f>
        <v>325</v>
      </c>
      <c r="K922" s="56" t="n">
        <f aca="false">IF(S922="","",0)</f>
        <v>0</v>
      </c>
      <c r="L922" s="56" t="n">
        <f aca="false">IF(J922="","",IF(AND(J922&gt;'Revenue Testing'!$E$9,K922=0),1,0))</f>
        <v>0</v>
      </c>
      <c r="M922" s="57" t="n">
        <v>0.23191499606</v>
      </c>
      <c r="N922" s="56" t="str">
        <f aca="false">IF(OR(A922="",I922=""),"",IF(COUNTIFS($A$2:$A$4500,A922,$D$2:$D$4500,D922,$I$2:$I$4500,I922)&gt;1,"Possible duplicate",""))</f>
        <v/>
      </c>
      <c r="O922" s="56" t="n">
        <f aca="false">IF(J922="","",IF(AND(L922=0,K922=0),1,0))</f>
        <v>1</v>
      </c>
      <c r="P922" s="56" t="str">
        <f aca="false">IF(L922=1,J922+ROW()/10^7,"")</f>
        <v/>
      </c>
      <c r="Q922" s="57" t="n">
        <f aca="false">IF(O922=1,M922,"")</f>
        <v>0.23191499606</v>
      </c>
      <c r="R922" s="56" t="str">
        <f aca="false">IF(K922=1,ROW(),"")</f>
        <v/>
      </c>
      <c r="S922" s="56" t="str">
        <f aca="false">IF(D922="","",TRIM(D922))</f>
        <v>DELIVERY ORDER CHARGES- INC</v>
      </c>
    </row>
    <row r="923" customFormat="false" ht="15" hidden="false" customHeight="false" outlineLevel="0" collapsed="false">
      <c r="A923" s="50" t="s">
        <v>1355</v>
      </c>
      <c r="B923" s="55" t="n">
        <v>45951</v>
      </c>
      <c r="C923" s="50" t="n">
        <f aca="false">IF(S923="","",IFERROR(IF(INDEX('Ledger Codes'!$C$6:$C$205,MATCH(S923,'Ledger Codes'!$B$6:$B$205,0))="","",INDEX('Ledger Codes'!$C$6:$C$205,MATCH(S923,'Ledger Codes'!$B$6:$B$205,0))),""))</f>
        <v>10073</v>
      </c>
      <c r="D923" s="50" t="s">
        <v>200</v>
      </c>
      <c r="E923" s="50" t="s">
        <v>1356</v>
      </c>
      <c r="F923" s="50" t="s">
        <v>1357</v>
      </c>
      <c r="G923" s="52" t="n">
        <v>0</v>
      </c>
      <c r="H923" s="52" t="n">
        <v>325</v>
      </c>
      <c r="I923" s="52" t="n">
        <f aca="false">IF(AND(G923="",H923=""),"",N(G923)-N(H923))</f>
        <v>-325</v>
      </c>
      <c r="J923" s="52" t="n">
        <f aca="false">IF(I923="","",ABS(I923))</f>
        <v>325</v>
      </c>
      <c r="K923" s="56" t="n">
        <f aca="false">IF(S923="","",0)</f>
        <v>0</v>
      </c>
      <c r="L923" s="56" t="n">
        <f aca="false">IF(J923="","",IF(AND(J923&gt;'Revenue Testing'!$E$9,K923=0),1,0))</f>
        <v>0</v>
      </c>
      <c r="M923" s="57" t="n">
        <v>0.507921154503</v>
      </c>
      <c r="N923" s="56" t="str">
        <f aca="false">IF(OR(A923="",I923=""),"",IF(COUNTIFS($A$2:$A$4500,A923,$D$2:$D$4500,D923,$I$2:$I$4500,I923)&gt;1,"Possible duplicate",""))</f>
        <v/>
      </c>
      <c r="O923" s="56" t="n">
        <f aca="false">IF(J923="","",IF(AND(L923=0,K923=0),1,0))</f>
        <v>1</v>
      </c>
      <c r="P923" s="56" t="str">
        <f aca="false">IF(L923=1,J923+ROW()/10^7,"")</f>
        <v/>
      </c>
      <c r="Q923" s="57" t="n">
        <f aca="false">IF(O923=1,M923,"")</f>
        <v>0.507921154503</v>
      </c>
      <c r="R923" s="56" t="str">
        <f aca="false">IF(K923=1,ROW(),"")</f>
        <v/>
      </c>
      <c r="S923" s="56" t="str">
        <f aca="false">IF(D923="","",TRIM(D923))</f>
        <v>DELIVERY ORDER CHARGES- INC</v>
      </c>
    </row>
    <row r="924" customFormat="false" ht="15" hidden="false" customHeight="false" outlineLevel="0" collapsed="false">
      <c r="A924" s="50" t="s">
        <v>1358</v>
      </c>
      <c r="B924" s="55" t="n">
        <v>45951</v>
      </c>
      <c r="C924" s="50" t="n">
        <f aca="false">IF(S924="","",IFERROR(IF(INDEX('Ledger Codes'!$C$6:$C$205,MATCH(S924,'Ledger Codes'!$B$6:$B$205,0))="","",INDEX('Ledger Codes'!$C$6:$C$205,MATCH(S924,'Ledger Codes'!$B$6:$B$205,0))),""))</f>
        <v>10073</v>
      </c>
      <c r="D924" s="50" t="s">
        <v>200</v>
      </c>
      <c r="E924" s="50" t="s">
        <v>1359</v>
      </c>
      <c r="F924" s="50" t="s">
        <v>1360</v>
      </c>
      <c r="G924" s="52" t="n">
        <v>0</v>
      </c>
      <c r="H924" s="52" t="n">
        <v>325</v>
      </c>
      <c r="I924" s="52" t="n">
        <f aca="false">IF(AND(G924="",H924=""),"",N(G924)-N(H924))</f>
        <v>-325</v>
      </c>
      <c r="J924" s="52" t="n">
        <f aca="false">IF(I924="","",ABS(I924))</f>
        <v>325</v>
      </c>
      <c r="K924" s="56" t="n">
        <f aca="false">IF(S924="","",0)</f>
        <v>0</v>
      </c>
      <c r="L924" s="56" t="n">
        <f aca="false">IF(J924="","",IF(AND(J924&gt;'Revenue Testing'!$E$9,K924=0),1,0))</f>
        <v>0</v>
      </c>
      <c r="M924" s="57" t="n">
        <v>0.20646022049</v>
      </c>
      <c r="N924" s="56" t="str">
        <f aca="false">IF(OR(A924="",I924=""),"",IF(COUNTIFS($A$2:$A$4500,A924,$D$2:$D$4500,D924,$I$2:$I$4500,I924)&gt;1,"Possible duplicate",""))</f>
        <v/>
      </c>
      <c r="O924" s="56" t="n">
        <f aca="false">IF(J924="","",IF(AND(L924=0,K924=0),1,0))</f>
        <v>1</v>
      </c>
      <c r="P924" s="56" t="str">
        <f aca="false">IF(L924=1,J924+ROW()/10^7,"")</f>
        <v/>
      </c>
      <c r="Q924" s="57" t="n">
        <f aca="false">IF(O924=1,M924,"")</f>
        <v>0.20646022049</v>
      </c>
      <c r="R924" s="56" t="str">
        <f aca="false">IF(K924=1,ROW(),"")</f>
        <v/>
      </c>
      <c r="S924" s="56" t="str">
        <f aca="false">IF(D924="","",TRIM(D924))</f>
        <v>DELIVERY ORDER CHARGES- INC</v>
      </c>
    </row>
    <row r="925" customFormat="false" ht="15" hidden="false" customHeight="false" outlineLevel="0" collapsed="false">
      <c r="A925" s="50" t="s">
        <v>1361</v>
      </c>
      <c r="B925" s="55" t="n">
        <v>45951</v>
      </c>
      <c r="C925" s="50" t="n">
        <f aca="false">IF(S925="","",IFERROR(IF(INDEX('Ledger Codes'!$C$6:$C$205,MATCH(S925,'Ledger Codes'!$B$6:$B$205,0))="","",INDEX('Ledger Codes'!$C$6:$C$205,MATCH(S925,'Ledger Codes'!$B$6:$B$205,0))),""))</f>
        <v>10073</v>
      </c>
      <c r="D925" s="50" t="s">
        <v>200</v>
      </c>
      <c r="E925" s="50" t="s">
        <v>1362</v>
      </c>
      <c r="F925" s="50" t="s">
        <v>1363</v>
      </c>
      <c r="G925" s="52" t="n">
        <v>0</v>
      </c>
      <c r="H925" s="52" t="n">
        <v>325</v>
      </c>
      <c r="I925" s="52" t="n">
        <f aca="false">IF(AND(G925="",H925=""),"",N(G925)-N(H925))</f>
        <v>-325</v>
      </c>
      <c r="J925" s="52" t="n">
        <f aca="false">IF(I925="","",ABS(I925))</f>
        <v>325</v>
      </c>
      <c r="K925" s="56" t="n">
        <f aca="false">IF(S925="","",0)</f>
        <v>0</v>
      </c>
      <c r="L925" s="56" t="n">
        <f aca="false">IF(J925="","",IF(AND(J925&gt;'Revenue Testing'!$E$9,K925=0),1,0))</f>
        <v>0</v>
      </c>
      <c r="M925" s="57" t="n">
        <v>0.840605097554</v>
      </c>
      <c r="N925" s="56" t="str">
        <f aca="false">IF(OR(A925="",I925=""),"",IF(COUNTIFS($A$2:$A$4500,A925,$D$2:$D$4500,D925,$I$2:$I$4500,I925)&gt;1,"Possible duplicate",""))</f>
        <v/>
      </c>
      <c r="O925" s="56" t="n">
        <f aca="false">IF(J925="","",IF(AND(L925=0,K925=0),1,0))</f>
        <v>1</v>
      </c>
      <c r="P925" s="56" t="str">
        <f aca="false">IF(L925=1,J925+ROW()/10^7,"")</f>
        <v/>
      </c>
      <c r="Q925" s="57" t="n">
        <f aca="false">IF(O925=1,M925,"")</f>
        <v>0.840605097554</v>
      </c>
      <c r="R925" s="56" t="str">
        <f aca="false">IF(K925=1,ROW(),"")</f>
        <v/>
      </c>
      <c r="S925" s="56" t="str">
        <f aca="false">IF(D925="","",TRIM(D925))</f>
        <v>DELIVERY ORDER CHARGES- INC</v>
      </c>
    </row>
    <row r="926" customFormat="false" ht="15" hidden="false" customHeight="false" outlineLevel="0" collapsed="false">
      <c r="A926" s="50" t="s">
        <v>1364</v>
      </c>
      <c r="B926" s="55" t="n">
        <v>45951</v>
      </c>
      <c r="C926" s="50" t="n">
        <f aca="false">IF(S926="","",IFERROR(IF(INDEX('Ledger Codes'!$C$6:$C$205,MATCH(S926,'Ledger Codes'!$B$6:$B$205,0))="","",INDEX('Ledger Codes'!$C$6:$C$205,MATCH(S926,'Ledger Codes'!$B$6:$B$205,0))),""))</f>
        <v>10073</v>
      </c>
      <c r="D926" s="50" t="s">
        <v>200</v>
      </c>
      <c r="E926" s="50" t="s">
        <v>1365</v>
      </c>
      <c r="F926" s="50" t="s">
        <v>1366</v>
      </c>
      <c r="G926" s="52" t="n">
        <v>0</v>
      </c>
      <c r="H926" s="52" t="n">
        <v>325</v>
      </c>
      <c r="I926" s="52" t="n">
        <f aca="false">IF(AND(G926="",H926=""),"",N(G926)-N(H926))</f>
        <v>-325</v>
      </c>
      <c r="J926" s="52" t="n">
        <f aca="false">IF(I926="","",ABS(I926))</f>
        <v>325</v>
      </c>
      <c r="K926" s="56" t="n">
        <f aca="false">IF(S926="","",0)</f>
        <v>0</v>
      </c>
      <c r="L926" s="56" t="n">
        <f aca="false">IF(J926="","",IF(AND(J926&gt;'Revenue Testing'!$E$9,K926=0),1,0))</f>
        <v>0</v>
      </c>
      <c r="M926" s="57" t="n">
        <v>0.078889221129</v>
      </c>
      <c r="N926" s="56" t="str">
        <f aca="false">IF(OR(A926="",I926=""),"",IF(COUNTIFS($A$2:$A$4500,A926,$D$2:$D$4500,D926,$I$2:$I$4500,I926)&gt;1,"Possible duplicate",""))</f>
        <v/>
      </c>
      <c r="O926" s="56" t="n">
        <f aca="false">IF(J926="","",IF(AND(L926=0,K926=0),1,0))</f>
        <v>1</v>
      </c>
      <c r="P926" s="56" t="str">
        <f aca="false">IF(L926=1,J926+ROW()/10^7,"")</f>
        <v/>
      </c>
      <c r="Q926" s="57" t="n">
        <f aca="false">IF(O926=1,M926,"")</f>
        <v>0.078889221129</v>
      </c>
      <c r="R926" s="56" t="str">
        <f aca="false">IF(K926=1,ROW(),"")</f>
        <v/>
      </c>
      <c r="S926" s="56" t="str">
        <f aca="false">IF(D926="","",TRIM(D926))</f>
        <v>DELIVERY ORDER CHARGES- INC</v>
      </c>
    </row>
    <row r="927" customFormat="false" ht="15" hidden="false" customHeight="false" outlineLevel="0" collapsed="false">
      <c r="A927" s="50" t="s">
        <v>1367</v>
      </c>
      <c r="B927" s="55" t="n">
        <v>45951</v>
      </c>
      <c r="C927" s="50" t="n">
        <f aca="false">IF(S927="","",IFERROR(IF(INDEX('Ledger Codes'!$C$6:$C$205,MATCH(S927,'Ledger Codes'!$B$6:$B$205,0))="","",INDEX('Ledger Codes'!$C$6:$C$205,MATCH(S927,'Ledger Codes'!$B$6:$B$205,0))),""))</f>
        <v>10073</v>
      </c>
      <c r="D927" s="50" t="s">
        <v>200</v>
      </c>
      <c r="E927" s="50" t="s">
        <v>1368</v>
      </c>
      <c r="F927" s="50" t="s">
        <v>1369</v>
      </c>
      <c r="G927" s="52" t="n">
        <v>0</v>
      </c>
      <c r="H927" s="52" t="n">
        <v>325</v>
      </c>
      <c r="I927" s="52" t="n">
        <f aca="false">IF(AND(G927="",H927=""),"",N(G927)-N(H927))</f>
        <v>-325</v>
      </c>
      <c r="J927" s="52" t="n">
        <f aca="false">IF(I927="","",ABS(I927))</f>
        <v>325</v>
      </c>
      <c r="K927" s="56" t="n">
        <f aca="false">IF(S927="","",0)</f>
        <v>0</v>
      </c>
      <c r="L927" s="56" t="n">
        <f aca="false">IF(J927="","",IF(AND(J927&gt;'Revenue Testing'!$E$9,K927=0),1,0))</f>
        <v>0</v>
      </c>
      <c r="M927" s="57" t="n">
        <v>0.762853872477</v>
      </c>
      <c r="N927" s="56" t="str">
        <f aca="false">IF(OR(A927="",I927=""),"",IF(COUNTIFS($A$2:$A$4500,A927,$D$2:$D$4500,D927,$I$2:$I$4500,I927)&gt;1,"Possible duplicate",""))</f>
        <v/>
      </c>
      <c r="O927" s="56" t="n">
        <f aca="false">IF(J927="","",IF(AND(L927=0,K927=0),1,0))</f>
        <v>1</v>
      </c>
      <c r="P927" s="56" t="str">
        <f aca="false">IF(L927=1,J927+ROW()/10^7,"")</f>
        <v/>
      </c>
      <c r="Q927" s="57" t="n">
        <f aca="false">IF(O927=1,M927,"")</f>
        <v>0.762853872477</v>
      </c>
      <c r="R927" s="56" t="str">
        <f aca="false">IF(K927=1,ROW(),"")</f>
        <v/>
      </c>
      <c r="S927" s="56" t="str">
        <f aca="false">IF(D927="","",TRIM(D927))</f>
        <v>DELIVERY ORDER CHARGES- INC</v>
      </c>
    </row>
    <row r="928" customFormat="false" ht="15" hidden="false" customHeight="false" outlineLevel="0" collapsed="false">
      <c r="A928" s="50" t="s">
        <v>1370</v>
      </c>
      <c r="B928" s="55" t="n">
        <v>45951</v>
      </c>
      <c r="C928" s="50" t="n">
        <f aca="false">IF(S928="","",IFERROR(IF(INDEX('Ledger Codes'!$C$6:$C$205,MATCH(S928,'Ledger Codes'!$B$6:$B$205,0))="","",INDEX('Ledger Codes'!$C$6:$C$205,MATCH(S928,'Ledger Codes'!$B$6:$B$205,0))),""))</f>
        <v>10073</v>
      </c>
      <c r="D928" s="50" t="s">
        <v>200</v>
      </c>
      <c r="E928" s="50" t="s">
        <v>1371</v>
      </c>
      <c r="F928" s="50" t="s">
        <v>1372</v>
      </c>
      <c r="G928" s="52" t="n">
        <v>0</v>
      </c>
      <c r="H928" s="52" t="n">
        <v>325</v>
      </c>
      <c r="I928" s="52" t="n">
        <f aca="false">IF(AND(G928="",H928=""),"",N(G928)-N(H928))</f>
        <v>-325</v>
      </c>
      <c r="J928" s="52" t="n">
        <f aca="false">IF(I928="","",ABS(I928))</f>
        <v>325</v>
      </c>
      <c r="K928" s="56" t="n">
        <f aca="false">IF(S928="","",0)</f>
        <v>0</v>
      </c>
      <c r="L928" s="56" t="n">
        <f aca="false">IF(J928="","",IF(AND(J928&gt;'Revenue Testing'!$E$9,K928=0),1,0))</f>
        <v>0</v>
      </c>
      <c r="M928" s="57" t="n">
        <v>0.266976905106</v>
      </c>
      <c r="N928" s="56" t="str">
        <f aca="false">IF(OR(A928="",I928=""),"",IF(COUNTIFS($A$2:$A$4500,A928,$D$2:$D$4500,D928,$I$2:$I$4500,I928)&gt;1,"Possible duplicate",""))</f>
        <v/>
      </c>
      <c r="O928" s="56" t="n">
        <f aca="false">IF(J928="","",IF(AND(L928=0,K928=0),1,0))</f>
        <v>1</v>
      </c>
      <c r="P928" s="56" t="str">
        <f aca="false">IF(L928=1,J928+ROW()/10^7,"")</f>
        <v/>
      </c>
      <c r="Q928" s="57" t="n">
        <f aca="false">IF(O928=1,M928,"")</f>
        <v>0.266976905106</v>
      </c>
      <c r="R928" s="56" t="str">
        <f aca="false">IF(K928=1,ROW(),"")</f>
        <v/>
      </c>
      <c r="S928" s="56" t="str">
        <f aca="false">IF(D928="","",TRIM(D928))</f>
        <v>DELIVERY ORDER CHARGES- INC</v>
      </c>
    </row>
    <row r="929" customFormat="false" ht="15" hidden="false" customHeight="false" outlineLevel="0" collapsed="false">
      <c r="A929" s="50" t="s">
        <v>1373</v>
      </c>
      <c r="B929" s="55" t="n">
        <v>45951</v>
      </c>
      <c r="C929" s="50" t="n">
        <f aca="false">IF(S929="","",IFERROR(IF(INDEX('Ledger Codes'!$C$6:$C$205,MATCH(S929,'Ledger Codes'!$B$6:$B$205,0))="","",INDEX('Ledger Codes'!$C$6:$C$205,MATCH(S929,'Ledger Codes'!$B$6:$B$205,0))),""))</f>
        <v>10073</v>
      </c>
      <c r="D929" s="50" t="s">
        <v>200</v>
      </c>
      <c r="E929" s="50" t="s">
        <v>1374</v>
      </c>
      <c r="F929" s="50" t="s">
        <v>1375</v>
      </c>
      <c r="G929" s="52" t="n">
        <v>0</v>
      </c>
      <c r="H929" s="52" t="n">
        <v>325</v>
      </c>
      <c r="I929" s="52" t="n">
        <f aca="false">IF(AND(G929="",H929=""),"",N(G929)-N(H929))</f>
        <v>-325</v>
      </c>
      <c r="J929" s="52" t="n">
        <f aca="false">IF(I929="","",ABS(I929))</f>
        <v>325</v>
      </c>
      <c r="K929" s="56" t="n">
        <f aca="false">IF(S929="","",0)</f>
        <v>0</v>
      </c>
      <c r="L929" s="56" t="n">
        <f aca="false">IF(J929="","",IF(AND(J929&gt;'Revenue Testing'!$E$9,K929=0),1,0))</f>
        <v>0</v>
      </c>
      <c r="M929" s="57" t="n">
        <v>0.004550587709</v>
      </c>
      <c r="N929" s="56" t="str">
        <f aca="false">IF(OR(A929="",I929=""),"",IF(COUNTIFS($A$2:$A$4500,A929,$D$2:$D$4500,D929,$I$2:$I$4500,I929)&gt;1,"Possible duplicate",""))</f>
        <v/>
      </c>
      <c r="O929" s="56" t="n">
        <f aca="false">IF(J929="","",IF(AND(L929=0,K929=0),1,0))</f>
        <v>1</v>
      </c>
      <c r="P929" s="56" t="str">
        <f aca="false">IF(L929=1,J929+ROW()/10^7,"")</f>
        <v/>
      </c>
      <c r="Q929" s="57" t="n">
        <f aca="false">IF(O929=1,M929,"")</f>
        <v>0.004550587709</v>
      </c>
      <c r="R929" s="56" t="str">
        <f aca="false">IF(K929=1,ROW(),"")</f>
        <v/>
      </c>
      <c r="S929" s="56" t="str">
        <f aca="false">IF(D929="","",TRIM(D929))</f>
        <v>DELIVERY ORDER CHARGES- INC</v>
      </c>
    </row>
    <row r="930" customFormat="false" ht="15" hidden="false" customHeight="false" outlineLevel="0" collapsed="false">
      <c r="A930" s="50" t="s">
        <v>1376</v>
      </c>
      <c r="B930" s="55" t="n">
        <v>45951</v>
      </c>
      <c r="C930" s="50" t="n">
        <f aca="false">IF(S930="","",IFERROR(IF(INDEX('Ledger Codes'!$C$6:$C$205,MATCH(S930,'Ledger Codes'!$B$6:$B$205,0))="","",INDEX('Ledger Codes'!$C$6:$C$205,MATCH(S930,'Ledger Codes'!$B$6:$B$205,0))),""))</f>
        <v>10073</v>
      </c>
      <c r="D930" s="50" t="s">
        <v>200</v>
      </c>
      <c r="E930" s="50" t="s">
        <v>1377</v>
      </c>
      <c r="F930" s="50" t="s">
        <v>1378</v>
      </c>
      <c r="G930" s="52" t="n">
        <v>0</v>
      </c>
      <c r="H930" s="52" t="n">
        <v>325</v>
      </c>
      <c r="I930" s="52" t="n">
        <f aca="false">IF(AND(G930="",H930=""),"",N(G930)-N(H930))</f>
        <v>-325</v>
      </c>
      <c r="J930" s="52" t="n">
        <f aca="false">IF(I930="","",ABS(I930))</f>
        <v>325</v>
      </c>
      <c r="K930" s="56" t="n">
        <f aca="false">IF(S930="","",0)</f>
        <v>0</v>
      </c>
      <c r="L930" s="56" t="n">
        <f aca="false">IF(J930="","",IF(AND(J930&gt;'Revenue Testing'!$E$9,K930=0),1,0))</f>
        <v>0</v>
      </c>
      <c r="M930" s="57" t="n">
        <v>0.545516872641</v>
      </c>
      <c r="N930" s="56" t="str">
        <f aca="false">IF(OR(A930="",I930=""),"",IF(COUNTIFS($A$2:$A$4500,A930,$D$2:$D$4500,D930,$I$2:$I$4500,I930)&gt;1,"Possible duplicate",""))</f>
        <v/>
      </c>
      <c r="O930" s="56" t="n">
        <f aca="false">IF(J930="","",IF(AND(L930=0,K930=0),1,0))</f>
        <v>1</v>
      </c>
      <c r="P930" s="56" t="str">
        <f aca="false">IF(L930=1,J930+ROW()/10^7,"")</f>
        <v/>
      </c>
      <c r="Q930" s="57" t="n">
        <f aca="false">IF(O930=1,M930,"")</f>
        <v>0.545516872641</v>
      </c>
      <c r="R930" s="56" t="str">
        <f aca="false">IF(K930=1,ROW(),"")</f>
        <v/>
      </c>
      <c r="S930" s="56" t="str">
        <f aca="false">IF(D930="","",TRIM(D930))</f>
        <v>DELIVERY ORDER CHARGES- INC</v>
      </c>
    </row>
    <row r="931" customFormat="false" ht="15" hidden="false" customHeight="false" outlineLevel="0" collapsed="false">
      <c r="A931" s="50" t="s">
        <v>1379</v>
      </c>
      <c r="B931" s="55" t="n">
        <v>45951</v>
      </c>
      <c r="C931" s="50" t="n">
        <f aca="false">IF(S931="","",IFERROR(IF(INDEX('Ledger Codes'!$C$6:$C$205,MATCH(S931,'Ledger Codes'!$B$6:$B$205,0))="","",INDEX('Ledger Codes'!$C$6:$C$205,MATCH(S931,'Ledger Codes'!$B$6:$B$205,0))),""))</f>
        <v>10073</v>
      </c>
      <c r="D931" s="50" t="s">
        <v>200</v>
      </c>
      <c r="E931" s="50" t="s">
        <v>1380</v>
      </c>
      <c r="F931" s="50" t="s">
        <v>1381</v>
      </c>
      <c r="G931" s="52" t="n">
        <v>0</v>
      </c>
      <c r="H931" s="52" t="n">
        <v>325</v>
      </c>
      <c r="I931" s="52" t="n">
        <f aca="false">IF(AND(G931="",H931=""),"",N(G931)-N(H931))</f>
        <v>-325</v>
      </c>
      <c r="J931" s="52" t="n">
        <f aca="false">IF(I931="","",ABS(I931))</f>
        <v>325</v>
      </c>
      <c r="K931" s="56" t="n">
        <f aca="false">IF(S931="","",0)</f>
        <v>0</v>
      </c>
      <c r="L931" s="56" t="n">
        <f aca="false">IF(J931="","",IF(AND(J931&gt;'Revenue Testing'!$E$9,K931=0),1,0))</f>
        <v>0</v>
      </c>
      <c r="M931" s="57" t="n">
        <v>0.717339260369</v>
      </c>
      <c r="N931" s="56" t="str">
        <f aca="false">IF(OR(A931="",I931=""),"",IF(COUNTIFS($A$2:$A$4500,A931,$D$2:$D$4500,D931,$I$2:$I$4500,I931)&gt;1,"Possible duplicate",""))</f>
        <v/>
      </c>
      <c r="O931" s="56" t="n">
        <f aca="false">IF(J931="","",IF(AND(L931=0,K931=0),1,0))</f>
        <v>1</v>
      </c>
      <c r="P931" s="56" t="str">
        <f aca="false">IF(L931=1,J931+ROW()/10^7,"")</f>
        <v/>
      </c>
      <c r="Q931" s="57" t="n">
        <f aca="false">IF(O931=1,M931,"")</f>
        <v>0.717339260369</v>
      </c>
      <c r="R931" s="56" t="str">
        <f aca="false">IF(K931=1,ROW(),"")</f>
        <v/>
      </c>
      <c r="S931" s="56" t="str">
        <f aca="false">IF(D931="","",TRIM(D931))</f>
        <v>DELIVERY ORDER CHARGES- INC</v>
      </c>
    </row>
    <row r="932" customFormat="false" ht="15" hidden="false" customHeight="false" outlineLevel="0" collapsed="false">
      <c r="A932" s="50" t="s">
        <v>1382</v>
      </c>
      <c r="B932" s="55" t="n">
        <v>45951</v>
      </c>
      <c r="C932" s="50" t="n">
        <f aca="false">IF(S932="","",IFERROR(IF(INDEX('Ledger Codes'!$C$6:$C$205,MATCH(S932,'Ledger Codes'!$B$6:$B$205,0))="","",INDEX('Ledger Codes'!$C$6:$C$205,MATCH(S932,'Ledger Codes'!$B$6:$B$205,0))),""))</f>
        <v>10073</v>
      </c>
      <c r="D932" s="50" t="s">
        <v>200</v>
      </c>
      <c r="E932" s="50" t="s">
        <v>1383</v>
      </c>
      <c r="F932" s="50" t="s">
        <v>1384</v>
      </c>
      <c r="G932" s="52" t="n">
        <v>0</v>
      </c>
      <c r="H932" s="52" t="n">
        <v>325</v>
      </c>
      <c r="I932" s="52" t="n">
        <f aca="false">IF(AND(G932="",H932=""),"",N(G932)-N(H932))</f>
        <v>-325</v>
      </c>
      <c r="J932" s="52" t="n">
        <f aca="false">IF(I932="","",ABS(I932))</f>
        <v>325</v>
      </c>
      <c r="K932" s="56" t="n">
        <f aca="false">IF(S932="","",0)</f>
        <v>0</v>
      </c>
      <c r="L932" s="56" t="n">
        <f aca="false">IF(J932="","",IF(AND(J932&gt;'Revenue Testing'!$E$9,K932=0),1,0))</f>
        <v>0</v>
      </c>
      <c r="M932" s="57" t="n">
        <v>0.526502819498</v>
      </c>
      <c r="N932" s="56" t="str">
        <f aca="false">IF(OR(A932="",I932=""),"",IF(COUNTIFS($A$2:$A$4500,A932,$D$2:$D$4500,D932,$I$2:$I$4500,I932)&gt;1,"Possible duplicate",""))</f>
        <v/>
      </c>
      <c r="O932" s="56" t="n">
        <f aca="false">IF(J932="","",IF(AND(L932=0,K932=0),1,0))</f>
        <v>1</v>
      </c>
      <c r="P932" s="56" t="str">
        <f aca="false">IF(L932=1,J932+ROW()/10^7,"")</f>
        <v/>
      </c>
      <c r="Q932" s="57" t="n">
        <f aca="false">IF(O932=1,M932,"")</f>
        <v>0.526502819498</v>
      </c>
      <c r="R932" s="56" t="str">
        <f aca="false">IF(K932=1,ROW(),"")</f>
        <v/>
      </c>
      <c r="S932" s="56" t="str">
        <f aca="false">IF(D932="","",TRIM(D932))</f>
        <v>DELIVERY ORDER CHARGES- INC</v>
      </c>
    </row>
    <row r="933" customFormat="false" ht="15" hidden="false" customHeight="false" outlineLevel="0" collapsed="false">
      <c r="A933" s="50" t="s">
        <v>1385</v>
      </c>
      <c r="B933" s="55" t="n">
        <v>45951</v>
      </c>
      <c r="C933" s="50" t="n">
        <f aca="false">IF(S933="","",IFERROR(IF(INDEX('Ledger Codes'!$C$6:$C$205,MATCH(S933,'Ledger Codes'!$B$6:$B$205,0))="","",INDEX('Ledger Codes'!$C$6:$C$205,MATCH(S933,'Ledger Codes'!$B$6:$B$205,0))),""))</f>
        <v>10073</v>
      </c>
      <c r="D933" s="50" t="s">
        <v>200</v>
      </c>
      <c r="E933" s="50" t="s">
        <v>1386</v>
      </c>
      <c r="F933" s="50" t="s">
        <v>1387</v>
      </c>
      <c r="G933" s="52" t="n">
        <v>0</v>
      </c>
      <c r="H933" s="52" t="n">
        <v>325</v>
      </c>
      <c r="I933" s="52" t="n">
        <f aca="false">IF(AND(G933="",H933=""),"",N(G933)-N(H933))</f>
        <v>-325</v>
      </c>
      <c r="J933" s="52" t="n">
        <f aca="false">IF(I933="","",ABS(I933))</f>
        <v>325</v>
      </c>
      <c r="K933" s="56" t="n">
        <f aca="false">IF(S933="","",0)</f>
        <v>0</v>
      </c>
      <c r="L933" s="56" t="n">
        <f aca="false">IF(J933="","",IF(AND(J933&gt;'Revenue Testing'!$E$9,K933=0),1,0))</f>
        <v>0</v>
      </c>
      <c r="M933" s="57" t="n">
        <v>0.11827362296</v>
      </c>
      <c r="N933" s="56" t="str">
        <f aca="false">IF(OR(A933="",I933=""),"",IF(COUNTIFS($A$2:$A$4500,A933,$D$2:$D$4500,D933,$I$2:$I$4500,I933)&gt;1,"Possible duplicate",""))</f>
        <v/>
      </c>
      <c r="O933" s="56" t="n">
        <f aca="false">IF(J933="","",IF(AND(L933=0,K933=0),1,0))</f>
        <v>1</v>
      </c>
      <c r="P933" s="56" t="str">
        <f aca="false">IF(L933=1,J933+ROW()/10^7,"")</f>
        <v/>
      </c>
      <c r="Q933" s="57" t="n">
        <f aca="false">IF(O933=1,M933,"")</f>
        <v>0.11827362296</v>
      </c>
      <c r="R933" s="56" t="str">
        <f aca="false">IF(K933=1,ROW(),"")</f>
        <v/>
      </c>
      <c r="S933" s="56" t="str">
        <f aca="false">IF(D933="","",TRIM(D933))</f>
        <v>DELIVERY ORDER CHARGES- INC</v>
      </c>
    </row>
    <row r="934" customFormat="false" ht="15" hidden="false" customHeight="false" outlineLevel="0" collapsed="false">
      <c r="A934" s="50" t="s">
        <v>1388</v>
      </c>
      <c r="B934" s="55" t="n">
        <v>45951</v>
      </c>
      <c r="C934" s="50" t="n">
        <f aca="false">IF(S934="","",IFERROR(IF(INDEX('Ledger Codes'!$C$6:$C$205,MATCH(S934,'Ledger Codes'!$B$6:$B$205,0))="","",INDEX('Ledger Codes'!$C$6:$C$205,MATCH(S934,'Ledger Codes'!$B$6:$B$205,0))),""))</f>
        <v>10073</v>
      </c>
      <c r="D934" s="50" t="s">
        <v>200</v>
      </c>
      <c r="E934" s="50" t="s">
        <v>1389</v>
      </c>
      <c r="F934" s="50" t="s">
        <v>1390</v>
      </c>
      <c r="G934" s="52" t="n">
        <v>0</v>
      </c>
      <c r="H934" s="52" t="n">
        <v>325</v>
      </c>
      <c r="I934" s="52" t="n">
        <f aca="false">IF(AND(G934="",H934=""),"",N(G934)-N(H934))</f>
        <v>-325</v>
      </c>
      <c r="J934" s="52" t="n">
        <f aca="false">IF(I934="","",ABS(I934))</f>
        <v>325</v>
      </c>
      <c r="K934" s="56" t="n">
        <f aca="false">IF(S934="","",0)</f>
        <v>0</v>
      </c>
      <c r="L934" s="56" t="n">
        <f aca="false">IF(J934="","",IF(AND(J934&gt;'Revenue Testing'!$E$9,K934=0),1,0))</f>
        <v>0</v>
      </c>
      <c r="M934" s="57" t="n">
        <v>0.869859323619</v>
      </c>
      <c r="N934" s="56" t="str">
        <f aca="false">IF(OR(A934="",I934=""),"",IF(COUNTIFS($A$2:$A$4500,A934,$D$2:$D$4500,D934,$I$2:$I$4500,I934)&gt;1,"Possible duplicate",""))</f>
        <v/>
      </c>
      <c r="O934" s="56" t="n">
        <f aca="false">IF(J934="","",IF(AND(L934=0,K934=0),1,0))</f>
        <v>1</v>
      </c>
      <c r="P934" s="56" t="str">
        <f aca="false">IF(L934=1,J934+ROW()/10^7,"")</f>
        <v/>
      </c>
      <c r="Q934" s="57" t="n">
        <f aca="false">IF(O934=1,M934,"")</f>
        <v>0.869859323619</v>
      </c>
      <c r="R934" s="56" t="str">
        <f aca="false">IF(K934=1,ROW(),"")</f>
        <v/>
      </c>
      <c r="S934" s="56" t="str">
        <f aca="false">IF(D934="","",TRIM(D934))</f>
        <v>DELIVERY ORDER CHARGES- INC</v>
      </c>
    </row>
    <row r="935" customFormat="false" ht="15" hidden="false" customHeight="false" outlineLevel="0" collapsed="false">
      <c r="A935" s="50" t="s">
        <v>1391</v>
      </c>
      <c r="B935" s="55" t="n">
        <v>45951</v>
      </c>
      <c r="C935" s="50" t="n">
        <f aca="false">IF(S935="","",IFERROR(IF(INDEX('Ledger Codes'!$C$6:$C$205,MATCH(S935,'Ledger Codes'!$B$6:$B$205,0))="","",INDEX('Ledger Codes'!$C$6:$C$205,MATCH(S935,'Ledger Codes'!$B$6:$B$205,0))),""))</f>
        <v>10073</v>
      </c>
      <c r="D935" s="50" t="s">
        <v>200</v>
      </c>
      <c r="E935" s="50" t="s">
        <v>1392</v>
      </c>
      <c r="F935" s="50" t="s">
        <v>1393</v>
      </c>
      <c r="G935" s="52" t="n">
        <v>0</v>
      </c>
      <c r="H935" s="52" t="n">
        <v>325</v>
      </c>
      <c r="I935" s="52" t="n">
        <f aca="false">IF(AND(G935="",H935=""),"",N(G935)-N(H935))</f>
        <v>-325</v>
      </c>
      <c r="J935" s="52" t="n">
        <f aca="false">IF(I935="","",ABS(I935))</f>
        <v>325</v>
      </c>
      <c r="K935" s="56" t="n">
        <f aca="false">IF(S935="","",0)</f>
        <v>0</v>
      </c>
      <c r="L935" s="56" t="n">
        <f aca="false">IF(J935="","",IF(AND(J935&gt;'Revenue Testing'!$E$9,K935=0),1,0))</f>
        <v>0</v>
      </c>
      <c r="M935" s="57" t="n">
        <v>0.430157054693</v>
      </c>
      <c r="N935" s="56" t="str">
        <f aca="false">IF(OR(A935="",I935=""),"",IF(COUNTIFS($A$2:$A$4500,A935,$D$2:$D$4500,D935,$I$2:$I$4500,I935)&gt;1,"Possible duplicate",""))</f>
        <v/>
      </c>
      <c r="O935" s="56" t="n">
        <f aca="false">IF(J935="","",IF(AND(L935=0,K935=0),1,0))</f>
        <v>1</v>
      </c>
      <c r="P935" s="56" t="str">
        <f aca="false">IF(L935=1,J935+ROW()/10^7,"")</f>
        <v/>
      </c>
      <c r="Q935" s="57" t="n">
        <f aca="false">IF(O935=1,M935,"")</f>
        <v>0.430157054693</v>
      </c>
      <c r="R935" s="56" t="str">
        <f aca="false">IF(K935=1,ROW(),"")</f>
        <v/>
      </c>
      <c r="S935" s="56" t="str">
        <f aca="false">IF(D935="","",TRIM(D935))</f>
        <v>DELIVERY ORDER CHARGES- INC</v>
      </c>
    </row>
    <row r="936" customFormat="false" ht="15" hidden="false" customHeight="false" outlineLevel="0" collapsed="false">
      <c r="A936" s="50" t="s">
        <v>1394</v>
      </c>
      <c r="B936" s="55" t="n">
        <v>45951</v>
      </c>
      <c r="C936" s="50" t="n">
        <f aca="false">IF(S936="","",IFERROR(IF(INDEX('Ledger Codes'!$C$6:$C$205,MATCH(S936,'Ledger Codes'!$B$6:$B$205,0))="","",INDEX('Ledger Codes'!$C$6:$C$205,MATCH(S936,'Ledger Codes'!$B$6:$B$205,0))),""))</f>
        <v>10073</v>
      </c>
      <c r="D936" s="50" t="s">
        <v>200</v>
      </c>
      <c r="E936" s="50" t="s">
        <v>1395</v>
      </c>
      <c r="F936" s="50" t="s">
        <v>1396</v>
      </c>
      <c r="G936" s="52" t="n">
        <v>0</v>
      </c>
      <c r="H936" s="52" t="n">
        <v>325</v>
      </c>
      <c r="I936" s="52" t="n">
        <f aca="false">IF(AND(G936="",H936=""),"",N(G936)-N(H936))</f>
        <v>-325</v>
      </c>
      <c r="J936" s="52" t="n">
        <f aca="false">IF(I936="","",ABS(I936))</f>
        <v>325</v>
      </c>
      <c r="K936" s="56" t="n">
        <f aca="false">IF(S936="","",0)</f>
        <v>0</v>
      </c>
      <c r="L936" s="56" t="n">
        <f aca="false">IF(J936="","",IF(AND(J936&gt;'Revenue Testing'!$E$9,K936=0),1,0))</f>
        <v>0</v>
      </c>
      <c r="M936" s="57" t="n">
        <v>0.625944852712</v>
      </c>
      <c r="N936" s="56" t="str">
        <f aca="false">IF(OR(A936="",I936=""),"",IF(COUNTIFS($A$2:$A$4500,A936,$D$2:$D$4500,D936,$I$2:$I$4500,I936)&gt;1,"Possible duplicate",""))</f>
        <v/>
      </c>
      <c r="O936" s="56" t="n">
        <f aca="false">IF(J936="","",IF(AND(L936=0,K936=0),1,0))</f>
        <v>1</v>
      </c>
      <c r="P936" s="56" t="str">
        <f aca="false">IF(L936=1,J936+ROW()/10^7,"")</f>
        <v/>
      </c>
      <c r="Q936" s="57" t="n">
        <f aca="false">IF(O936=1,M936,"")</f>
        <v>0.625944852712</v>
      </c>
      <c r="R936" s="56" t="str">
        <f aca="false">IF(K936=1,ROW(),"")</f>
        <v/>
      </c>
      <c r="S936" s="56" t="str">
        <f aca="false">IF(D936="","",TRIM(D936))</f>
        <v>DELIVERY ORDER CHARGES- INC</v>
      </c>
    </row>
    <row r="937" customFormat="false" ht="15" hidden="false" customHeight="false" outlineLevel="0" collapsed="false">
      <c r="A937" s="50" t="s">
        <v>1397</v>
      </c>
      <c r="B937" s="55" t="n">
        <v>45951</v>
      </c>
      <c r="C937" s="50" t="n">
        <f aca="false">IF(S937="","",IFERROR(IF(INDEX('Ledger Codes'!$C$6:$C$205,MATCH(S937,'Ledger Codes'!$B$6:$B$205,0))="","",INDEX('Ledger Codes'!$C$6:$C$205,MATCH(S937,'Ledger Codes'!$B$6:$B$205,0))),""))</f>
        <v>10073</v>
      </c>
      <c r="D937" s="50" t="s">
        <v>200</v>
      </c>
      <c r="E937" s="50" t="s">
        <v>1398</v>
      </c>
      <c r="F937" s="50" t="s">
        <v>1399</v>
      </c>
      <c r="G937" s="52" t="n">
        <v>0</v>
      </c>
      <c r="H937" s="52" t="n">
        <v>325</v>
      </c>
      <c r="I937" s="52" t="n">
        <f aca="false">IF(AND(G937="",H937=""),"",N(G937)-N(H937))</f>
        <v>-325</v>
      </c>
      <c r="J937" s="52" t="n">
        <f aca="false">IF(I937="","",ABS(I937))</f>
        <v>325</v>
      </c>
      <c r="K937" s="56" t="n">
        <f aca="false">IF(S937="","",0)</f>
        <v>0</v>
      </c>
      <c r="L937" s="56" t="n">
        <f aca="false">IF(J937="","",IF(AND(J937&gt;'Revenue Testing'!$E$9,K937=0),1,0))</f>
        <v>0</v>
      </c>
      <c r="M937" s="57" t="n">
        <v>0.025372182008</v>
      </c>
      <c r="N937" s="56" t="str">
        <f aca="false">IF(OR(A937="",I937=""),"",IF(COUNTIFS($A$2:$A$4500,A937,$D$2:$D$4500,D937,$I$2:$I$4500,I937)&gt;1,"Possible duplicate",""))</f>
        <v/>
      </c>
      <c r="O937" s="56" t="n">
        <f aca="false">IF(J937="","",IF(AND(L937=0,K937=0),1,0))</f>
        <v>1</v>
      </c>
      <c r="P937" s="56" t="str">
        <f aca="false">IF(L937=1,J937+ROW()/10^7,"")</f>
        <v/>
      </c>
      <c r="Q937" s="57" t="n">
        <f aca="false">IF(O937=1,M937,"")</f>
        <v>0.025372182008</v>
      </c>
      <c r="R937" s="56" t="str">
        <f aca="false">IF(K937=1,ROW(),"")</f>
        <v/>
      </c>
      <c r="S937" s="56" t="str">
        <f aca="false">IF(D937="","",TRIM(D937))</f>
        <v>DELIVERY ORDER CHARGES- INC</v>
      </c>
    </row>
    <row r="938" customFormat="false" ht="15" hidden="false" customHeight="false" outlineLevel="0" collapsed="false">
      <c r="A938" s="50" t="s">
        <v>1400</v>
      </c>
      <c r="B938" s="55" t="n">
        <v>45951</v>
      </c>
      <c r="C938" s="50" t="n">
        <f aca="false">IF(S938="","",IFERROR(IF(INDEX('Ledger Codes'!$C$6:$C$205,MATCH(S938,'Ledger Codes'!$B$6:$B$205,0))="","",INDEX('Ledger Codes'!$C$6:$C$205,MATCH(S938,'Ledger Codes'!$B$6:$B$205,0))),""))</f>
        <v>10073</v>
      </c>
      <c r="D938" s="50" t="s">
        <v>200</v>
      </c>
      <c r="E938" s="50" t="s">
        <v>1401</v>
      </c>
      <c r="F938" s="50" t="s">
        <v>1402</v>
      </c>
      <c r="G938" s="52" t="n">
        <v>0</v>
      </c>
      <c r="H938" s="52" t="n">
        <v>325</v>
      </c>
      <c r="I938" s="52" t="n">
        <f aca="false">IF(AND(G938="",H938=""),"",N(G938)-N(H938))</f>
        <v>-325</v>
      </c>
      <c r="J938" s="52" t="n">
        <f aca="false">IF(I938="","",ABS(I938))</f>
        <v>325</v>
      </c>
      <c r="K938" s="56" t="n">
        <f aca="false">IF(S938="","",0)</f>
        <v>0</v>
      </c>
      <c r="L938" s="56" t="n">
        <f aca="false">IF(J938="","",IF(AND(J938&gt;'Revenue Testing'!$E$9,K938=0),1,0))</f>
        <v>0</v>
      </c>
      <c r="M938" s="57" t="n">
        <v>0.931307599288</v>
      </c>
      <c r="N938" s="56" t="str">
        <f aca="false">IF(OR(A938="",I938=""),"",IF(COUNTIFS($A$2:$A$4500,A938,$D$2:$D$4500,D938,$I$2:$I$4500,I938)&gt;1,"Possible duplicate",""))</f>
        <v/>
      </c>
      <c r="O938" s="56" t="n">
        <f aca="false">IF(J938="","",IF(AND(L938=0,K938=0),1,0))</f>
        <v>1</v>
      </c>
      <c r="P938" s="56" t="str">
        <f aca="false">IF(L938=1,J938+ROW()/10^7,"")</f>
        <v/>
      </c>
      <c r="Q938" s="57" t="n">
        <f aca="false">IF(O938=1,M938,"")</f>
        <v>0.931307599288</v>
      </c>
      <c r="R938" s="56" t="str">
        <f aca="false">IF(K938=1,ROW(),"")</f>
        <v/>
      </c>
      <c r="S938" s="56" t="str">
        <f aca="false">IF(D938="","",TRIM(D938))</f>
        <v>DELIVERY ORDER CHARGES- INC</v>
      </c>
    </row>
    <row r="939" customFormat="false" ht="15" hidden="false" customHeight="false" outlineLevel="0" collapsed="false">
      <c r="A939" s="50" t="s">
        <v>1403</v>
      </c>
      <c r="B939" s="55" t="n">
        <v>45951</v>
      </c>
      <c r="C939" s="50" t="n">
        <f aca="false">IF(S939="","",IFERROR(IF(INDEX('Ledger Codes'!$C$6:$C$205,MATCH(S939,'Ledger Codes'!$B$6:$B$205,0))="","",INDEX('Ledger Codes'!$C$6:$C$205,MATCH(S939,'Ledger Codes'!$B$6:$B$205,0))),""))</f>
        <v>10073</v>
      </c>
      <c r="D939" s="50" t="s">
        <v>200</v>
      </c>
      <c r="E939" s="50" t="s">
        <v>1404</v>
      </c>
      <c r="F939" s="50" t="s">
        <v>1405</v>
      </c>
      <c r="G939" s="52" t="n">
        <v>0</v>
      </c>
      <c r="H939" s="52" t="n">
        <v>325</v>
      </c>
      <c r="I939" s="52" t="n">
        <f aca="false">IF(AND(G939="",H939=""),"",N(G939)-N(H939))</f>
        <v>-325</v>
      </c>
      <c r="J939" s="52" t="n">
        <f aca="false">IF(I939="","",ABS(I939))</f>
        <v>325</v>
      </c>
      <c r="K939" s="56" t="n">
        <f aca="false">IF(S939="","",0)</f>
        <v>0</v>
      </c>
      <c r="L939" s="56" t="n">
        <f aca="false">IF(J939="","",IF(AND(J939&gt;'Revenue Testing'!$E$9,K939=0),1,0))</f>
        <v>0</v>
      </c>
      <c r="M939" s="57" t="n">
        <v>0.051928400098</v>
      </c>
      <c r="N939" s="56" t="str">
        <f aca="false">IF(OR(A939="",I939=""),"",IF(COUNTIFS($A$2:$A$4500,A939,$D$2:$D$4500,D939,$I$2:$I$4500,I939)&gt;1,"Possible duplicate",""))</f>
        <v/>
      </c>
      <c r="O939" s="56" t="n">
        <f aca="false">IF(J939="","",IF(AND(L939=0,K939=0),1,0))</f>
        <v>1</v>
      </c>
      <c r="P939" s="56" t="str">
        <f aca="false">IF(L939=1,J939+ROW()/10^7,"")</f>
        <v/>
      </c>
      <c r="Q939" s="57" t="n">
        <f aca="false">IF(O939=1,M939,"")</f>
        <v>0.051928400098</v>
      </c>
      <c r="R939" s="56" t="str">
        <f aca="false">IF(K939=1,ROW(),"")</f>
        <v/>
      </c>
      <c r="S939" s="56" t="str">
        <f aca="false">IF(D939="","",TRIM(D939))</f>
        <v>DELIVERY ORDER CHARGES- INC</v>
      </c>
    </row>
    <row r="940" customFormat="false" ht="15" hidden="false" customHeight="false" outlineLevel="0" collapsed="false">
      <c r="A940" s="50" t="s">
        <v>1406</v>
      </c>
      <c r="B940" s="55" t="n">
        <v>45952</v>
      </c>
      <c r="C940" s="50" t="n">
        <f aca="false">IF(S940="","",IFERROR(IF(INDEX('Ledger Codes'!$C$6:$C$205,MATCH(S940,'Ledger Codes'!$B$6:$B$205,0))="","",INDEX('Ledger Codes'!$C$6:$C$205,MATCH(S940,'Ledger Codes'!$B$6:$B$205,0))),""))</f>
        <v>10073</v>
      </c>
      <c r="D940" s="50" t="s">
        <v>200</v>
      </c>
      <c r="E940" s="50" t="s">
        <v>1407</v>
      </c>
      <c r="F940" s="50" t="s">
        <v>1408</v>
      </c>
      <c r="G940" s="52" t="n">
        <v>0</v>
      </c>
      <c r="H940" s="52" t="n">
        <v>325</v>
      </c>
      <c r="I940" s="52" t="n">
        <f aca="false">IF(AND(G940="",H940=""),"",N(G940)-N(H940))</f>
        <v>-325</v>
      </c>
      <c r="J940" s="52" t="n">
        <f aca="false">IF(I940="","",ABS(I940))</f>
        <v>325</v>
      </c>
      <c r="K940" s="56" t="n">
        <f aca="false">IF(S940="","",0)</f>
        <v>0</v>
      </c>
      <c r="L940" s="56" t="n">
        <f aca="false">IF(J940="","",IF(AND(J940&gt;'Revenue Testing'!$E$9,K940=0),1,0))</f>
        <v>0</v>
      </c>
      <c r="M940" s="57" t="n">
        <v>0.669351277726</v>
      </c>
      <c r="N940" s="56" t="str">
        <f aca="false">IF(OR(A940="",I940=""),"",IF(COUNTIFS($A$2:$A$4500,A940,$D$2:$D$4500,D940,$I$2:$I$4500,I940)&gt;1,"Possible duplicate",""))</f>
        <v/>
      </c>
      <c r="O940" s="56" t="n">
        <f aca="false">IF(J940="","",IF(AND(L940=0,K940=0),1,0))</f>
        <v>1</v>
      </c>
      <c r="P940" s="56" t="str">
        <f aca="false">IF(L940=1,J940+ROW()/10^7,"")</f>
        <v/>
      </c>
      <c r="Q940" s="57" t="n">
        <f aca="false">IF(O940=1,M940,"")</f>
        <v>0.669351277726</v>
      </c>
      <c r="R940" s="56" t="str">
        <f aca="false">IF(K940=1,ROW(),"")</f>
        <v/>
      </c>
      <c r="S940" s="56" t="str">
        <f aca="false">IF(D940="","",TRIM(D940))</f>
        <v>DELIVERY ORDER CHARGES- INC</v>
      </c>
    </row>
    <row r="941" customFormat="false" ht="15" hidden="false" customHeight="false" outlineLevel="0" collapsed="false">
      <c r="A941" s="50" t="s">
        <v>1409</v>
      </c>
      <c r="B941" s="55" t="n">
        <v>45952</v>
      </c>
      <c r="C941" s="50" t="n">
        <f aca="false">IF(S941="","",IFERROR(IF(INDEX('Ledger Codes'!$C$6:$C$205,MATCH(S941,'Ledger Codes'!$B$6:$B$205,0))="","",INDEX('Ledger Codes'!$C$6:$C$205,MATCH(S941,'Ledger Codes'!$B$6:$B$205,0))),""))</f>
        <v>10073</v>
      </c>
      <c r="D941" s="50" t="s">
        <v>200</v>
      </c>
      <c r="E941" s="50" t="s">
        <v>1410</v>
      </c>
      <c r="F941" s="50" t="s">
        <v>530</v>
      </c>
      <c r="G941" s="52" t="n">
        <v>0</v>
      </c>
      <c r="H941" s="52" t="n">
        <v>325</v>
      </c>
      <c r="I941" s="52" t="n">
        <f aca="false">IF(AND(G941="",H941=""),"",N(G941)-N(H941))</f>
        <v>-325</v>
      </c>
      <c r="J941" s="52" t="n">
        <f aca="false">IF(I941="","",ABS(I941))</f>
        <v>325</v>
      </c>
      <c r="K941" s="56" t="n">
        <f aca="false">IF(S941="","",0)</f>
        <v>0</v>
      </c>
      <c r="L941" s="56" t="n">
        <f aca="false">IF(J941="","",IF(AND(J941&gt;'Revenue Testing'!$E$9,K941=0),1,0))</f>
        <v>0</v>
      </c>
      <c r="M941" s="57" t="n">
        <v>0.215618210683</v>
      </c>
      <c r="N941" s="56" t="str">
        <f aca="false">IF(OR(A941="",I941=""),"",IF(COUNTIFS($A$2:$A$4500,A941,$D$2:$D$4500,D941,$I$2:$I$4500,I941)&gt;1,"Possible duplicate",""))</f>
        <v/>
      </c>
      <c r="O941" s="56" t="n">
        <f aca="false">IF(J941="","",IF(AND(L941=0,K941=0),1,0))</f>
        <v>1</v>
      </c>
      <c r="P941" s="56" t="str">
        <f aca="false">IF(L941=1,J941+ROW()/10^7,"")</f>
        <v/>
      </c>
      <c r="Q941" s="57" t="n">
        <f aca="false">IF(O941=1,M941,"")</f>
        <v>0.215618210683</v>
      </c>
      <c r="R941" s="56" t="str">
        <f aca="false">IF(K941=1,ROW(),"")</f>
        <v/>
      </c>
      <c r="S941" s="56" t="str">
        <f aca="false">IF(D941="","",TRIM(D941))</f>
        <v>DELIVERY ORDER CHARGES- INC</v>
      </c>
    </row>
    <row r="942" customFormat="false" ht="15" hidden="false" customHeight="false" outlineLevel="0" collapsed="false">
      <c r="A942" s="50" t="s">
        <v>1411</v>
      </c>
      <c r="B942" s="55" t="n">
        <v>45952</v>
      </c>
      <c r="C942" s="50" t="n">
        <f aca="false">IF(S942="","",IFERROR(IF(INDEX('Ledger Codes'!$C$6:$C$205,MATCH(S942,'Ledger Codes'!$B$6:$B$205,0))="","",INDEX('Ledger Codes'!$C$6:$C$205,MATCH(S942,'Ledger Codes'!$B$6:$B$205,0))),""))</f>
        <v>10073</v>
      </c>
      <c r="D942" s="50" t="s">
        <v>200</v>
      </c>
      <c r="E942" s="50" t="s">
        <v>1412</v>
      </c>
      <c r="F942" s="50" t="s">
        <v>1413</v>
      </c>
      <c r="G942" s="52" t="n">
        <v>0</v>
      </c>
      <c r="H942" s="52" t="n">
        <v>325</v>
      </c>
      <c r="I942" s="52" t="n">
        <f aca="false">IF(AND(G942="",H942=""),"",N(G942)-N(H942))</f>
        <v>-325</v>
      </c>
      <c r="J942" s="52" t="n">
        <f aca="false">IF(I942="","",ABS(I942))</f>
        <v>325</v>
      </c>
      <c r="K942" s="56" t="n">
        <f aca="false">IF(S942="","",0)</f>
        <v>0</v>
      </c>
      <c r="L942" s="56" t="n">
        <f aca="false">IF(J942="","",IF(AND(J942&gt;'Revenue Testing'!$E$9,K942=0),1,0))</f>
        <v>0</v>
      </c>
      <c r="M942" s="57" t="n">
        <v>0.072871148212</v>
      </c>
      <c r="N942" s="56" t="str">
        <f aca="false">IF(OR(A942="",I942=""),"",IF(COUNTIFS($A$2:$A$4500,A942,$D$2:$D$4500,D942,$I$2:$I$4500,I942)&gt;1,"Possible duplicate",""))</f>
        <v/>
      </c>
      <c r="O942" s="56" t="n">
        <f aca="false">IF(J942="","",IF(AND(L942=0,K942=0),1,0))</f>
        <v>1</v>
      </c>
      <c r="P942" s="56" t="str">
        <f aca="false">IF(L942=1,J942+ROW()/10^7,"")</f>
        <v/>
      </c>
      <c r="Q942" s="57" t="n">
        <f aca="false">IF(O942=1,M942,"")</f>
        <v>0.072871148212</v>
      </c>
      <c r="R942" s="56" t="str">
        <f aca="false">IF(K942=1,ROW(),"")</f>
        <v/>
      </c>
      <c r="S942" s="56" t="str">
        <f aca="false">IF(D942="","",TRIM(D942))</f>
        <v>DELIVERY ORDER CHARGES- INC</v>
      </c>
    </row>
    <row r="943" customFormat="false" ht="15" hidden="false" customHeight="false" outlineLevel="0" collapsed="false">
      <c r="A943" s="50" t="s">
        <v>1414</v>
      </c>
      <c r="B943" s="55" t="n">
        <v>45952</v>
      </c>
      <c r="C943" s="50" t="n">
        <f aca="false">IF(S943="","",IFERROR(IF(INDEX('Ledger Codes'!$C$6:$C$205,MATCH(S943,'Ledger Codes'!$B$6:$B$205,0))="","",INDEX('Ledger Codes'!$C$6:$C$205,MATCH(S943,'Ledger Codes'!$B$6:$B$205,0))),""))</f>
        <v>10073</v>
      </c>
      <c r="D943" s="50" t="s">
        <v>200</v>
      </c>
      <c r="E943" s="50" t="s">
        <v>1415</v>
      </c>
      <c r="F943" s="50" t="s">
        <v>1416</v>
      </c>
      <c r="G943" s="52" t="n">
        <v>0</v>
      </c>
      <c r="H943" s="52" t="n">
        <v>325</v>
      </c>
      <c r="I943" s="52" t="n">
        <f aca="false">IF(AND(G943="",H943=""),"",N(G943)-N(H943))</f>
        <v>-325</v>
      </c>
      <c r="J943" s="52" t="n">
        <f aca="false">IF(I943="","",ABS(I943))</f>
        <v>325</v>
      </c>
      <c r="K943" s="56" t="n">
        <f aca="false">IF(S943="","",0)</f>
        <v>0</v>
      </c>
      <c r="L943" s="56" t="n">
        <f aca="false">IF(J943="","",IF(AND(J943&gt;'Revenue Testing'!$E$9,K943=0),1,0))</f>
        <v>0</v>
      </c>
      <c r="M943" s="57" t="n">
        <v>0.686877875857</v>
      </c>
      <c r="N943" s="56" t="str">
        <f aca="false">IF(OR(A943="",I943=""),"",IF(COUNTIFS($A$2:$A$4500,A943,$D$2:$D$4500,D943,$I$2:$I$4500,I943)&gt;1,"Possible duplicate",""))</f>
        <v/>
      </c>
      <c r="O943" s="56" t="n">
        <f aca="false">IF(J943="","",IF(AND(L943=0,K943=0),1,0))</f>
        <v>1</v>
      </c>
      <c r="P943" s="56" t="str">
        <f aca="false">IF(L943=1,J943+ROW()/10^7,"")</f>
        <v/>
      </c>
      <c r="Q943" s="57" t="n">
        <f aca="false">IF(O943=1,M943,"")</f>
        <v>0.686877875857</v>
      </c>
      <c r="R943" s="56" t="str">
        <f aca="false">IF(K943=1,ROW(),"")</f>
        <v/>
      </c>
      <c r="S943" s="56" t="str">
        <f aca="false">IF(D943="","",TRIM(D943))</f>
        <v>DELIVERY ORDER CHARGES- INC</v>
      </c>
    </row>
    <row r="944" customFormat="false" ht="15" hidden="false" customHeight="false" outlineLevel="0" collapsed="false">
      <c r="A944" s="50" t="s">
        <v>1417</v>
      </c>
      <c r="B944" s="55" t="n">
        <v>45952</v>
      </c>
      <c r="C944" s="50" t="n">
        <f aca="false">IF(S944="","",IFERROR(IF(INDEX('Ledger Codes'!$C$6:$C$205,MATCH(S944,'Ledger Codes'!$B$6:$B$205,0))="","",INDEX('Ledger Codes'!$C$6:$C$205,MATCH(S944,'Ledger Codes'!$B$6:$B$205,0))),""))</f>
        <v>10073</v>
      </c>
      <c r="D944" s="50" t="s">
        <v>200</v>
      </c>
      <c r="E944" s="50" t="s">
        <v>1418</v>
      </c>
      <c r="F944" s="50" t="s">
        <v>1419</v>
      </c>
      <c r="G944" s="52" t="n">
        <v>0</v>
      </c>
      <c r="H944" s="52" t="n">
        <v>325</v>
      </c>
      <c r="I944" s="52" t="n">
        <f aca="false">IF(AND(G944="",H944=""),"",N(G944)-N(H944))</f>
        <v>-325</v>
      </c>
      <c r="J944" s="52" t="n">
        <f aca="false">IF(I944="","",ABS(I944))</f>
        <v>325</v>
      </c>
      <c r="K944" s="56" t="n">
        <f aca="false">IF(S944="","",0)</f>
        <v>0</v>
      </c>
      <c r="L944" s="56" t="n">
        <f aca="false">IF(J944="","",IF(AND(J944&gt;'Revenue Testing'!$E$9,K944=0),1,0))</f>
        <v>0</v>
      </c>
      <c r="M944" s="57" t="n">
        <v>0.032070964488</v>
      </c>
      <c r="N944" s="56" t="str">
        <f aca="false">IF(OR(A944="",I944=""),"",IF(COUNTIFS($A$2:$A$4500,A944,$D$2:$D$4500,D944,$I$2:$I$4500,I944)&gt;1,"Possible duplicate",""))</f>
        <v/>
      </c>
      <c r="O944" s="56" t="n">
        <f aca="false">IF(J944="","",IF(AND(L944=0,K944=0),1,0))</f>
        <v>1</v>
      </c>
      <c r="P944" s="56" t="str">
        <f aca="false">IF(L944=1,J944+ROW()/10^7,"")</f>
        <v/>
      </c>
      <c r="Q944" s="57" t="n">
        <f aca="false">IF(O944=1,M944,"")</f>
        <v>0.032070964488</v>
      </c>
      <c r="R944" s="56" t="str">
        <f aca="false">IF(K944=1,ROW(),"")</f>
        <v/>
      </c>
      <c r="S944" s="56" t="str">
        <f aca="false">IF(D944="","",TRIM(D944))</f>
        <v>DELIVERY ORDER CHARGES- INC</v>
      </c>
    </row>
    <row r="945" customFormat="false" ht="15" hidden="false" customHeight="false" outlineLevel="0" collapsed="false">
      <c r="A945" s="50" t="s">
        <v>1420</v>
      </c>
      <c r="B945" s="55" t="n">
        <v>45952</v>
      </c>
      <c r="C945" s="50" t="n">
        <f aca="false">IF(S945="","",IFERROR(IF(INDEX('Ledger Codes'!$C$6:$C$205,MATCH(S945,'Ledger Codes'!$B$6:$B$205,0))="","",INDEX('Ledger Codes'!$C$6:$C$205,MATCH(S945,'Ledger Codes'!$B$6:$B$205,0))),""))</f>
        <v>10073</v>
      </c>
      <c r="D945" s="50" t="s">
        <v>200</v>
      </c>
      <c r="E945" s="50" t="s">
        <v>1421</v>
      </c>
      <c r="F945" s="50" t="s">
        <v>1422</v>
      </c>
      <c r="G945" s="52" t="n">
        <v>0</v>
      </c>
      <c r="H945" s="52" t="n">
        <v>325</v>
      </c>
      <c r="I945" s="52" t="n">
        <f aca="false">IF(AND(G945="",H945=""),"",N(G945)-N(H945))</f>
        <v>-325</v>
      </c>
      <c r="J945" s="52" t="n">
        <f aca="false">IF(I945="","",ABS(I945))</f>
        <v>325</v>
      </c>
      <c r="K945" s="56" t="n">
        <f aca="false">IF(S945="","",0)</f>
        <v>0</v>
      </c>
      <c r="L945" s="56" t="n">
        <f aca="false">IF(J945="","",IF(AND(J945&gt;'Revenue Testing'!$E$9,K945=0),1,0))</f>
        <v>0</v>
      </c>
      <c r="M945" s="57" t="n">
        <v>0.039523899067</v>
      </c>
      <c r="N945" s="56" t="str">
        <f aca="false">IF(OR(A945="",I945=""),"",IF(COUNTIFS($A$2:$A$4500,A945,$D$2:$D$4500,D945,$I$2:$I$4500,I945)&gt;1,"Possible duplicate",""))</f>
        <v/>
      </c>
      <c r="O945" s="56" t="n">
        <f aca="false">IF(J945="","",IF(AND(L945=0,K945=0),1,0))</f>
        <v>1</v>
      </c>
      <c r="P945" s="56" t="str">
        <f aca="false">IF(L945=1,J945+ROW()/10^7,"")</f>
        <v/>
      </c>
      <c r="Q945" s="57" t="n">
        <f aca="false">IF(O945=1,M945,"")</f>
        <v>0.039523899067</v>
      </c>
      <c r="R945" s="56" t="str">
        <f aca="false">IF(K945=1,ROW(),"")</f>
        <v/>
      </c>
      <c r="S945" s="56" t="str">
        <f aca="false">IF(D945="","",TRIM(D945))</f>
        <v>DELIVERY ORDER CHARGES- INC</v>
      </c>
    </row>
    <row r="946" customFormat="false" ht="15" hidden="false" customHeight="false" outlineLevel="0" collapsed="false">
      <c r="A946" s="50" t="s">
        <v>1423</v>
      </c>
      <c r="B946" s="55" t="n">
        <v>45952</v>
      </c>
      <c r="C946" s="50" t="n">
        <f aca="false">IF(S946="","",IFERROR(IF(INDEX('Ledger Codes'!$C$6:$C$205,MATCH(S946,'Ledger Codes'!$B$6:$B$205,0))="","",INDEX('Ledger Codes'!$C$6:$C$205,MATCH(S946,'Ledger Codes'!$B$6:$B$205,0))),""))</f>
        <v>10073</v>
      </c>
      <c r="D946" s="50" t="s">
        <v>200</v>
      </c>
      <c r="E946" s="50" t="s">
        <v>1424</v>
      </c>
      <c r="F946" s="50" t="s">
        <v>1425</v>
      </c>
      <c r="G946" s="52" t="n">
        <v>0</v>
      </c>
      <c r="H946" s="52" t="n">
        <v>325</v>
      </c>
      <c r="I946" s="52" t="n">
        <f aca="false">IF(AND(G946="",H946=""),"",N(G946)-N(H946))</f>
        <v>-325</v>
      </c>
      <c r="J946" s="52" t="n">
        <f aca="false">IF(I946="","",ABS(I946))</f>
        <v>325</v>
      </c>
      <c r="K946" s="56" t="n">
        <f aca="false">IF(S946="","",0)</f>
        <v>0</v>
      </c>
      <c r="L946" s="56" t="n">
        <f aca="false">IF(J946="","",IF(AND(J946&gt;'Revenue Testing'!$E$9,K946=0),1,0))</f>
        <v>0</v>
      </c>
      <c r="M946" s="57" t="n">
        <v>0.111046982574</v>
      </c>
      <c r="N946" s="56" t="str">
        <f aca="false">IF(OR(A946="",I946=""),"",IF(COUNTIFS($A$2:$A$4500,A946,$D$2:$D$4500,D946,$I$2:$I$4500,I946)&gt;1,"Possible duplicate",""))</f>
        <v/>
      </c>
      <c r="O946" s="56" t="n">
        <f aca="false">IF(J946="","",IF(AND(L946=0,K946=0),1,0))</f>
        <v>1</v>
      </c>
      <c r="P946" s="56" t="str">
        <f aca="false">IF(L946=1,J946+ROW()/10^7,"")</f>
        <v/>
      </c>
      <c r="Q946" s="57" t="n">
        <f aca="false">IF(O946=1,M946,"")</f>
        <v>0.111046982574</v>
      </c>
      <c r="R946" s="56" t="str">
        <f aca="false">IF(K946=1,ROW(),"")</f>
        <v/>
      </c>
      <c r="S946" s="56" t="str">
        <f aca="false">IF(D946="","",TRIM(D946))</f>
        <v>DELIVERY ORDER CHARGES- INC</v>
      </c>
    </row>
    <row r="947" customFormat="false" ht="15" hidden="false" customHeight="false" outlineLevel="0" collapsed="false">
      <c r="A947" s="50" t="s">
        <v>1426</v>
      </c>
      <c r="B947" s="55" t="n">
        <v>45952</v>
      </c>
      <c r="C947" s="50" t="n">
        <f aca="false">IF(S947="","",IFERROR(IF(INDEX('Ledger Codes'!$C$6:$C$205,MATCH(S947,'Ledger Codes'!$B$6:$B$205,0))="","",INDEX('Ledger Codes'!$C$6:$C$205,MATCH(S947,'Ledger Codes'!$B$6:$B$205,0))),""))</f>
        <v>10073</v>
      </c>
      <c r="D947" s="50" t="s">
        <v>200</v>
      </c>
      <c r="E947" s="50" t="s">
        <v>1427</v>
      </c>
      <c r="F947" s="50" t="s">
        <v>1428</v>
      </c>
      <c r="G947" s="52" t="n">
        <v>0</v>
      </c>
      <c r="H947" s="52" t="n">
        <v>325</v>
      </c>
      <c r="I947" s="52" t="n">
        <f aca="false">IF(AND(G947="",H947=""),"",N(G947)-N(H947))</f>
        <v>-325</v>
      </c>
      <c r="J947" s="52" t="n">
        <f aca="false">IF(I947="","",ABS(I947))</f>
        <v>325</v>
      </c>
      <c r="K947" s="56" t="n">
        <f aca="false">IF(S947="","",0)</f>
        <v>0</v>
      </c>
      <c r="L947" s="56" t="n">
        <f aca="false">IF(J947="","",IF(AND(J947&gt;'Revenue Testing'!$E$9,K947=0),1,0))</f>
        <v>0</v>
      </c>
      <c r="M947" s="57" t="n">
        <v>0.293752021983</v>
      </c>
      <c r="N947" s="56" t="str">
        <f aca="false">IF(OR(A947="",I947=""),"",IF(COUNTIFS($A$2:$A$4500,A947,$D$2:$D$4500,D947,$I$2:$I$4500,I947)&gt;1,"Possible duplicate",""))</f>
        <v/>
      </c>
      <c r="O947" s="56" t="n">
        <f aca="false">IF(J947="","",IF(AND(L947=0,K947=0),1,0))</f>
        <v>1</v>
      </c>
      <c r="P947" s="56" t="str">
        <f aca="false">IF(L947=1,J947+ROW()/10^7,"")</f>
        <v/>
      </c>
      <c r="Q947" s="57" t="n">
        <f aca="false">IF(O947=1,M947,"")</f>
        <v>0.293752021983</v>
      </c>
      <c r="R947" s="56" t="str">
        <f aca="false">IF(K947=1,ROW(),"")</f>
        <v/>
      </c>
      <c r="S947" s="56" t="str">
        <f aca="false">IF(D947="","",TRIM(D947))</f>
        <v>DELIVERY ORDER CHARGES- INC</v>
      </c>
    </row>
    <row r="948" customFormat="false" ht="15" hidden="false" customHeight="false" outlineLevel="0" collapsed="false">
      <c r="A948" s="50" t="s">
        <v>1429</v>
      </c>
      <c r="B948" s="55" t="n">
        <v>45952</v>
      </c>
      <c r="C948" s="50" t="n">
        <f aca="false">IF(S948="","",IFERROR(IF(INDEX('Ledger Codes'!$C$6:$C$205,MATCH(S948,'Ledger Codes'!$B$6:$B$205,0))="","",INDEX('Ledger Codes'!$C$6:$C$205,MATCH(S948,'Ledger Codes'!$B$6:$B$205,0))),""))</f>
        <v>10073</v>
      </c>
      <c r="D948" s="50" t="s">
        <v>200</v>
      </c>
      <c r="E948" s="50" t="s">
        <v>1430</v>
      </c>
      <c r="F948" s="50" t="s">
        <v>1431</v>
      </c>
      <c r="G948" s="52" t="n">
        <v>0</v>
      </c>
      <c r="H948" s="52" t="n">
        <v>325</v>
      </c>
      <c r="I948" s="52" t="n">
        <f aca="false">IF(AND(G948="",H948=""),"",N(G948)-N(H948))</f>
        <v>-325</v>
      </c>
      <c r="J948" s="52" t="n">
        <f aca="false">IF(I948="","",ABS(I948))</f>
        <v>325</v>
      </c>
      <c r="K948" s="56" t="n">
        <f aca="false">IF(S948="","",0)</f>
        <v>0</v>
      </c>
      <c r="L948" s="56" t="n">
        <f aca="false">IF(J948="","",IF(AND(J948&gt;'Revenue Testing'!$E$9,K948=0),1,0))</f>
        <v>0</v>
      </c>
      <c r="M948" s="57" t="n">
        <v>0.727240337314</v>
      </c>
      <c r="N948" s="56" t="str">
        <f aca="false">IF(OR(A948="",I948=""),"",IF(COUNTIFS($A$2:$A$4500,A948,$D$2:$D$4500,D948,$I$2:$I$4500,I948)&gt;1,"Possible duplicate",""))</f>
        <v/>
      </c>
      <c r="O948" s="56" t="n">
        <f aca="false">IF(J948="","",IF(AND(L948=0,K948=0),1,0))</f>
        <v>1</v>
      </c>
      <c r="P948" s="56" t="str">
        <f aca="false">IF(L948=1,J948+ROW()/10^7,"")</f>
        <v/>
      </c>
      <c r="Q948" s="57" t="n">
        <f aca="false">IF(O948=1,M948,"")</f>
        <v>0.727240337314</v>
      </c>
      <c r="R948" s="56" t="str">
        <f aca="false">IF(K948=1,ROW(),"")</f>
        <v/>
      </c>
      <c r="S948" s="56" t="str">
        <f aca="false">IF(D948="","",TRIM(D948))</f>
        <v>DELIVERY ORDER CHARGES- INC</v>
      </c>
    </row>
    <row r="949" customFormat="false" ht="15" hidden="false" customHeight="false" outlineLevel="0" collapsed="false">
      <c r="A949" s="50" t="s">
        <v>1432</v>
      </c>
      <c r="B949" s="55" t="n">
        <v>45952</v>
      </c>
      <c r="C949" s="50" t="n">
        <f aca="false">IF(S949="","",IFERROR(IF(INDEX('Ledger Codes'!$C$6:$C$205,MATCH(S949,'Ledger Codes'!$B$6:$B$205,0))="","",INDEX('Ledger Codes'!$C$6:$C$205,MATCH(S949,'Ledger Codes'!$B$6:$B$205,0))),""))</f>
        <v>10073</v>
      </c>
      <c r="D949" s="50" t="s">
        <v>200</v>
      </c>
      <c r="E949" s="50" t="s">
        <v>1433</v>
      </c>
      <c r="F949" s="50" t="s">
        <v>1434</v>
      </c>
      <c r="G949" s="52" t="n">
        <v>0</v>
      </c>
      <c r="H949" s="52" t="n">
        <v>325</v>
      </c>
      <c r="I949" s="52" t="n">
        <f aca="false">IF(AND(G949="",H949=""),"",N(G949)-N(H949))</f>
        <v>-325</v>
      </c>
      <c r="J949" s="52" t="n">
        <f aca="false">IF(I949="","",ABS(I949))</f>
        <v>325</v>
      </c>
      <c r="K949" s="56" t="n">
        <f aca="false">IF(S949="","",0)</f>
        <v>0</v>
      </c>
      <c r="L949" s="56" t="n">
        <f aca="false">IF(J949="","",IF(AND(J949&gt;'Revenue Testing'!$E$9,K949=0),1,0))</f>
        <v>0</v>
      </c>
      <c r="M949" s="57" t="n">
        <v>0.125873812492</v>
      </c>
      <c r="N949" s="56" t="str">
        <f aca="false">IF(OR(A949="",I949=""),"",IF(COUNTIFS($A$2:$A$4500,A949,$D$2:$D$4500,D949,$I$2:$I$4500,I949)&gt;1,"Possible duplicate",""))</f>
        <v/>
      </c>
      <c r="O949" s="56" t="n">
        <f aca="false">IF(J949="","",IF(AND(L949=0,K949=0),1,0))</f>
        <v>1</v>
      </c>
      <c r="P949" s="56" t="str">
        <f aca="false">IF(L949=1,J949+ROW()/10^7,"")</f>
        <v/>
      </c>
      <c r="Q949" s="57" t="n">
        <f aca="false">IF(O949=1,M949,"")</f>
        <v>0.125873812492</v>
      </c>
      <c r="R949" s="56" t="str">
        <f aca="false">IF(K949=1,ROW(),"")</f>
        <v/>
      </c>
      <c r="S949" s="56" t="str">
        <f aca="false">IF(D949="","",TRIM(D949))</f>
        <v>DELIVERY ORDER CHARGES- INC</v>
      </c>
    </row>
    <row r="950" customFormat="false" ht="15" hidden="false" customHeight="false" outlineLevel="0" collapsed="false">
      <c r="A950" s="50" t="s">
        <v>1435</v>
      </c>
      <c r="B950" s="55" t="n">
        <v>45952</v>
      </c>
      <c r="C950" s="50" t="n">
        <f aca="false">IF(S950="","",IFERROR(IF(INDEX('Ledger Codes'!$C$6:$C$205,MATCH(S950,'Ledger Codes'!$B$6:$B$205,0))="","",INDEX('Ledger Codes'!$C$6:$C$205,MATCH(S950,'Ledger Codes'!$B$6:$B$205,0))),""))</f>
        <v>10073</v>
      </c>
      <c r="D950" s="50" t="s">
        <v>200</v>
      </c>
      <c r="E950" s="50" t="s">
        <v>1436</v>
      </c>
      <c r="F950" s="50" t="s">
        <v>1437</v>
      </c>
      <c r="G950" s="52" t="n">
        <v>0</v>
      </c>
      <c r="H950" s="52" t="n">
        <v>325</v>
      </c>
      <c r="I950" s="52" t="n">
        <f aca="false">IF(AND(G950="",H950=""),"",N(G950)-N(H950))</f>
        <v>-325</v>
      </c>
      <c r="J950" s="52" t="n">
        <f aca="false">IF(I950="","",ABS(I950))</f>
        <v>325</v>
      </c>
      <c r="K950" s="56" t="n">
        <f aca="false">IF(S950="","",0)</f>
        <v>0</v>
      </c>
      <c r="L950" s="56" t="n">
        <f aca="false">IF(J950="","",IF(AND(J950&gt;'Revenue Testing'!$E$9,K950=0),1,0))</f>
        <v>0</v>
      </c>
      <c r="M950" s="57" t="n">
        <v>0.45587103697</v>
      </c>
      <c r="N950" s="56" t="str">
        <f aca="false">IF(OR(A950="",I950=""),"",IF(COUNTIFS($A$2:$A$4500,A950,$D$2:$D$4500,D950,$I$2:$I$4500,I950)&gt;1,"Possible duplicate",""))</f>
        <v/>
      </c>
      <c r="O950" s="56" t="n">
        <f aca="false">IF(J950="","",IF(AND(L950=0,K950=0),1,0))</f>
        <v>1</v>
      </c>
      <c r="P950" s="56" t="str">
        <f aca="false">IF(L950=1,J950+ROW()/10^7,"")</f>
        <v/>
      </c>
      <c r="Q950" s="57" t="n">
        <f aca="false">IF(O950=1,M950,"")</f>
        <v>0.45587103697</v>
      </c>
      <c r="R950" s="56" t="str">
        <f aca="false">IF(K950=1,ROW(),"")</f>
        <v/>
      </c>
      <c r="S950" s="56" t="str">
        <f aca="false">IF(D950="","",TRIM(D950))</f>
        <v>DELIVERY ORDER CHARGES- INC</v>
      </c>
    </row>
    <row r="951" customFormat="false" ht="15" hidden="false" customHeight="false" outlineLevel="0" collapsed="false">
      <c r="A951" s="50" t="s">
        <v>1438</v>
      </c>
      <c r="B951" s="55" t="n">
        <v>45952</v>
      </c>
      <c r="C951" s="50" t="n">
        <f aca="false">IF(S951="","",IFERROR(IF(INDEX('Ledger Codes'!$C$6:$C$205,MATCH(S951,'Ledger Codes'!$B$6:$B$205,0))="","",INDEX('Ledger Codes'!$C$6:$C$205,MATCH(S951,'Ledger Codes'!$B$6:$B$205,0))),""))</f>
        <v>10073</v>
      </c>
      <c r="D951" s="50" t="s">
        <v>200</v>
      </c>
      <c r="E951" s="50" t="s">
        <v>1439</v>
      </c>
      <c r="F951" s="50" t="s">
        <v>1440</v>
      </c>
      <c r="G951" s="52" t="n">
        <v>0</v>
      </c>
      <c r="H951" s="52" t="n">
        <v>325</v>
      </c>
      <c r="I951" s="52" t="n">
        <f aca="false">IF(AND(G951="",H951=""),"",N(G951)-N(H951))</f>
        <v>-325</v>
      </c>
      <c r="J951" s="52" t="n">
        <f aca="false">IF(I951="","",ABS(I951))</f>
        <v>325</v>
      </c>
      <c r="K951" s="56" t="n">
        <f aca="false">IF(S951="","",0)</f>
        <v>0</v>
      </c>
      <c r="L951" s="56" t="n">
        <f aca="false">IF(J951="","",IF(AND(J951&gt;'Revenue Testing'!$E$9,K951=0),1,0))</f>
        <v>0</v>
      </c>
      <c r="M951" s="57" t="n">
        <v>0.494075373015</v>
      </c>
      <c r="N951" s="56" t="str">
        <f aca="false">IF(OR(A951="",I951=""),"",IF(COUNTIFS($A$2:$A$4500,A951,$D$2:$D$4500,D951,$I$2:$I$4500,I951)&gt;1,"Possible duplicate",""))</f>
        <v/>
      </c>
      <c r="O951" s="56" t="n">
        <f aca="false">IF(J951="","",IF(AND(L951=0,K951=0),1,0))</f>
        <v>1</v>
      </c>
      <c r="P951" s="56" t="str">
        <f aca="false">IF(L951=1,J951+ROW()/10^7,"")</f>
        <v/>
      </c>
      <c r="Q951" s="57" t="n">
        <f aca="false">IF(O951=1,M951,"")</f>
        <v>0.494075373015</v>
      </c>
      <c r="R951" s="56" t="str">
        <f aca="false">IF(K951=1,ROW(),"")</f>
        <v/>
      </c>
      <c r="S951" s="56" t="str">
        <f aca="false">IF(D951="","",TRIM(D951))</f>
        <v>DELIVERY ORDER CHARGES- INC</v>
      </c>
    </row>
    <row r="952" customFormat="false" ht="15" hidden="false" customHeight="false" outlineLevel="0" collapsed="false">
      <c r="A952" s="50" t="s">
        <v>1441</v>
      </c>
      <c r="B952" s="55" t="n">
        <v>45952</v>
      </c>
      <c r="C952" s="50" t="n">
        <f aca="false">IF(S952="","",IFERROR(IF(INDEX('Ledger Codes'!$C$6:$C$205,MATCH(S952,'Ledger Codes'!$B$6:$B$205,0))="","",INDEX('Ledger Codes'!$C$6:$C$205,MATCH(S952,'Ledger Codes'!$B$6:$B$205,0))),""))</f>
        <v>10073</v>
      </c>
      <c r="D952" s="50" t="s">
        <v>200</v>
      </c>
      <c r="E952" s="50" t="s">
        <v>1442</v>
      </c>
      <c r="F952" s="50" t="s">
        <v>1443</v>
      </c>
      <c r="G952" s="52" t="n">
        <v>0</v>
      </c>
      <c r="H952" s="52" t="n">
        <v>325</v>
      </c>
      <c r="I952" s="52" t="n">
        <f aca="false">IF(AND(G952="",H952=""),"",N(G952)-N(H952))</f>
        <v>-325</v>
      </c>
      <c r="J952" s="52" t="n">
        <f aca="false">IF(I952="","",ABS(I952))</f>
        <v>325</v>
      </c>
      <c r="K952" s="56" t="n">
        <f aca="false">IF(S952="","",0)</f>
        <v>0</v>
      </c>
      <c r="L952" s="56" t="n">
        <f aca="false">IF(J952="","",IF(AND(J952&gt;'Revenue Testing'!$E$9,K952=0),1,0))</f>
        <v>0</v>
      </c>
      <c r="M952" s="57" t="n">
        <v>0.255352352585</v>
      </c>
      <c r="N952" s="56" t="str">
        <f aca="false">IF(OR(A952="",I952=""),"",IF(COUNTIFS($A$2:$A$4500,A952,$D$2:$D$4500,D952,$I$2:$I$4500,I952)&gt;1,"Possible duplicate",""))</f>
        <v/>
      </c>
      <c r="O952" s="56" t="n">
        <f aca="false">IF(J952="","",IF(AND(L952=0,K952=0),1,0))</f>
        <v>1</v>
      </c>
      <c r="P952" s="56" t="str">
        <f aca="false">IF(L952=1,J952+ROW()/10^7,"")</f>
        <v/>
      </c>
      <c r="Q952" s="57" t="n">
        <f aca="false">IF(O952=1,M952,"")</f>
        <v>0.255352352585</v>
      </c>
      <c r="R952" s="56" t="str">
        <f aca="false">IF(K952=1,ROW(),"")</f>
        <v/>
      </c>
      <c r="S952" s="56" t="str">
        <f aca="false">IF(D952="","",TRIM(D952))</f>
        <v>DELIVERY ORDER CHARGES- INC</v>
      </c>
    </row>
    <row r="953" customFormat="false" ht="15" hidden="false" customHeight="false" outlineLevel="0" collapsed="false">
      <c r="A953" s="50" t="s">
        <v>1444</v>
      </c>
      <c r="B953" s="55" t="n">
        <v>45952</v>
      </c>
      <c r="C953" s="50" t="n">
        <f aca="false">IF(S953="","",IFERROR(IF(INDEX('Ledger Codes'!$C$6:$C$205,MATCH(S953,'Ledger Codes'!$B$6:$B$205,0))="","",INDEX('Ledger Codes'!$C$6:$C$205,MATCH(S953,'Ledger Codes'!$B$6:$B$205,0))),""))</f>
        <v>10073</v>
      </c>
      <c r="D953" s="50" t="s">
        <v>200</v>
      </c>
      <c r="E953" s="50" t="s">
        <v>1445</v>
      </c>
      <c r="F953" s="50" t="s">
        <v>1446</v>
      </c>
      <c r="G953" s="52" t="n">
        <v>0</v>
      </c>
      <c r="H953" s="52" t="n">
        <v>325</v>
      </c>
      <c r="I953" s="52" t="n">
        <f aca="false">IF(AND(G953="",H953=""),"",N(G953)-N(H953))</f>
        <v>-325</v>
      </c>
      <c r="J953" s="52" t="n">
        <f aca="false">IF(I953="","",ABS(I953))</f>
        <v>325</v>
      </c>
      <c r="K953" s="56" t="n">
        <f aca="false">IF(S953="","",0)</f>
        <v>0</v>
      </c>
      <c r="L953" s="56" t="n">
        <f aca="false">IF(J953="","",IF(AND(J953&gt;'Revenue Testing'!$E$9,K953=0),1,0))</f>
        <v>0</v>
      </c>
      <c r="M953" s="57" t="n">
        <v>0.364225476061</v>
      </c>
      <c r="N953" s="56" t="str">
        <f aca="false">IF(OR(A953="",I953=""),"",IF(COUNTIFS($A$2:$A$4500,A953,$D$2:$D$4500,D953,$I$2:$I$4500,I953)&gt;1,"Possible duplicate",""))</f>
        <v/>
      </c>
      <c r="O953" s="56" t="n">
        <f aca="false">IF(J953="","",IF(AND(L953=0,K953=0),1,0))</f>
        <v>1</v>
      </c>
      <c r="P953" s="56" t="str">
        <f aca="false">IF(L953=1,J953+ROW()/10^7,"")</f>
        <v/>
      </c>
      <c r="Q953" s="57" t="n">
        <f aca="false">IF(O953=1,M953,"")</f>
        <v>0.364225476061</v>
      </c>
      <c r="R953" s="56" t="str">
        <f aca="false">IF(K953=1,ROW(),"")</f>
        <v/>
      </c>
      <c r="S953" s="56" t="str">
        <f aca="false">IF(D953="","",TRIM(D953))</f>
        <v>DELIVERY ORDER CHARGES- INC</v>
      </c>
    </row>
    <row r="954" customFormat="false" ht="15" hidden="false" customHeight="false" outlineLevel="0" collapsed="false">
      <c r="A954" s="50" t="s">
        <v>1447</v>
      </c>
      <c r="B954" s="55" t="n">
        <v>45952</v>
      </c>
      <c r="C954" s="50" t="n">
        <f aca="false">IF(S954="","",IFERROR(IF(INDEX('Ledger Codes'!$C$6:$C$205,MATCH(S954,'Ledger Codes'!$B$6:$B$205,0))="","",INDEX('Ledger Codes'!$C$6:$C$205,MATCH(S954,'Ledger Codes'!$B$6:$B$205,0))),""))</f>
        <v>10073</v>
      </c>
      <c r="D954" s="50" t="s">
        <v>200</v>
      </c>
      <c r="E954" s="50" t="s">
        <v>1448</v>
      </c>
      <c r="F954" s="50" t="s">
        <v>1449</v>
      </c>
      <c r="G954" s="52" t="n">
        <v>0</v>
      </c>
      <c r="H954" s="52" t="n">
        <v>325</v>
      </c>
      <c r="I954" s="52" t="n">
        <f aca="false">IF(AND(G954="",H954=""),"",N(G954)-N(H954))</f>
        <v>-325</v>
      </c>
      <c r="J954" s="52" t="n">
        <f aca="false">IF(I954="","",ABS(I954))</f>
        <v>325</v>
      </c>
      <c r="K954" s="56" t="n">
        <f aca="false">IF(S954="","",0)</f>
        <v>0</v>
      </c>
      <c r="L954" s="56" t="n">
        <f aca="false">IF(J954="","",IF(AND(J954&gt;'Revenue Testing'!$E$9,K954=0),1,0))</f>
        <v>0</v>
      </c>
      <c r="M954" s="57" t="n">
        <v>0.168159080973</v>
      </c>
      <c r="N954" s="56" t="str">
        <f aca="false">IF(OR(A954="",I954=""),"",IF(COUNTIFS($A$2:$A$4500,A954,$D$2:$D$4500,D954,$I$2:$I$4500,I954)&gt;1,"Possible duplicate",""))</f>
        <v/>
      </c>
      <c r="O954" s="56" t="n">
        <f aca="false">IF(J954="","",IF(AND(L954=0,K954=0),1,0))</f>
        <v>1</v>
      </c>
      <c r="P954" s="56" t="str">
        <f aca="false">IF(L954=1,J954+ROW()/10^7,"")</f>
        <v/>
      </c>
      <c r="Q954" s="57" t="n">
        <f aca="false">IF(O954=1,M954,"")</f>
        <v>0.168159080973</v>
      </c>
      <c r="R954" s="56" t="str">
        <f aca="false">IF(K954=1,ROW(),"")</f>
        <v/>
      </c>
      <c r="S954" s="56" t="str">
        <f aca="false">IF(D954="","",TRIM(D954))</f>
        <v>DELIVERY ORDER CHARGES- INC</v>
      </c>
    </row>
    <row r="955" customFormat="false" ht="15" hidden="false" customHeight="false" outlineLevel="0" collapsed="false">
      <c r="A955" s="50" t="s">
        <v>1450</v>
      </c>
      <c r="B955" s="55" t="n">
        <v>45952</v>
      </c>
      <c r="C955" s="50" t="n">
        <f aca="false">IF(S955="","",IFERROR(IF(INDEX('Ledger Codes'!$C$6:$C$205,MATCH(S955,'Ledger Codes'!$B$6:$B$205,0))="","",INDEX('Ledger Codes'!$C$6:$C$205,MATCH(S955,'Ledger Codes'!$B$6:$B$205,0))),""))</f>
        <v>10073</v>
      </c>
      <c r="D955" s="50" t="s">
        <v>200</v>
      </c>
      <c r="E955" s="50" t="s">
        <v>1451</v>
      </c>
      <c r="F955" s="50" t="s">
        <v>1452</v>
      </c>
      <c r="G955" s="52" t="n">
        <v>0</v>
      </c>
      <c r="H955" s="52" t="n">
        <v>325</v>
      </c>
      <c r="I955" s="52" t="n">
        <f aca="false">IF(AND(G955="",H955=""),"",N(G955)-N(H955))</f>
        <v>-325</v>
      </c>
      <c r="J955" s="52" t="n">
        <f aca="false">IF(I955="","",ABS(I955))</f>
        <v>325</v>
      </c>
      <c r="K955" s="56" t="n">
        <f aca="false">IF(S955="","",0)</f>
        <v>0</v>
      </c>
      <c r="L955" s="56" t="n">
        <f aca="false">IF(J955="","",IF(AND(J955&gt;'Revenue Testing'!$E$9,K955=0),1,0))</f>
        <v>0</v>
      </c>
      <c r="M955" s="57" t="n">
        <v>0.323810451517</v>
      </c>
      <c r="N955" s="56" t="str">
        <f aca="false">IF(OR(A955="",I955=""),"",IF(COUNTIFS($A$2:$A$4500,A955,$D$2:$D$4500,D955,$I$2:$I$4500,I955)&gt;1,"Possible duplicate",""))</f>
        <v/>
      </c>
      <c r="O955" s="56" t="n">
        <f aca="false">IF(J955="","",IF(AND(L955=0,K955=0),1,0))</f>
        <v>1</v>
      </c>
      <c r="P955" s="56" t="str">
        <f aca="false">IF(L955=1,J955+ROW()/10^7,"")</f>
        <v/>
      </c>
      <c r="Q955" s="57" t="n">
        <f aca="false">IF(O955=1,M955,"")</f>
        <v>0.323810451517</v>
      </c>
      <c r="R955" s="56" t="str">
        <f aca="false">IF(K955=1,ROW(),"")</f>
        <v/>
      </c>
      <c r="S955" s="56" t="str">
        <f aca="false">IF(D955="","",TRIM(D955))</f>
        <v>DELIVERY ORDER CHARGES- INC</v>
      </c>
    </row>
    <row r="956" customFormat="false" ht="15" hidden="false" customHeight="false" outlineLevel="0" collapsed="false">
      <c r="A956" s="50" t="s">
        <v>1453</v>
      </c>
      <c r="B956" s="55" t="n">
        <v>45952</v>
      </c>
      <c r="C956" s="50" t="n">
        <f aca="false">IF(S956="","",IFERROR(IF(INDEX('Ledger Codes'!$C$6:$C$205,MATCH(S956,'Ledger Codes'!$B$6:$B$205,0))="","",INDEX('Ledger Codes'!$C$6:$C$205,MATCH(S956,'Ledger Codes'!$B$6:$B$205,0))),""))</f>
        <v>10073</v>
      </c>
      <c r="D956" s="50" t="s">
        <v>200</v>
      </c>
      <c r="E956" s="50" t="s">
        <v>1454</v>
      </c>
      <c r="F956" s="50" t="s">
        <v>1455</v>
      </c>
      <c r="G956" s="52" t="n">
        <v>0</v>
      </c>
      <c r="H956" s="52" t="n">
        <v>325</v>
      </c>
      <c r="I956" s="52" t="n">
        <f aca="false">IF(AND(G956="",H956=""),"",N(G956)-N(H956))</f>
        <v>-325</v>
      </c>
      <c r="J956" s="52" t="n">
        <f aca="false">IF(I956="","",ABS(I956))</f>
        <v>325</v>
      </c>
      <c r="K956" s="56" t="n">
        <f aca="false">IF(S956="","",0)</f>
        <v>0</v>
      </c>
      <c r="L956" s="56" t="n">
        <f aca="false">IF(J956="","",IF(AND(J956&gt;'Revenue Testing'!$E$9,K956=0),1,0))</f>
        <v>0</v>
      </c>
      <c r="M956" s="57" t="n">
        <v>0.906389994392</v>
      </c>
      <c r="N956" s="56" t="str">
        <f aca="false">IF(OR(A956="",I956=""),"",IF(COUNTIFS($A$2:$A$4500,A956,$D$2:$D$4500,D956,$I$2:$I$4500,I956)&gt;1,"Possible duplicate",""))</f>
        <v/>
      </c>
      <c r="O956" s="56" t="n">
        <f aca="false">IF(J956="","",IF(AND(L956=0,K956=0),1,0))</f>
        <v>1</v>
      </c>
      <c r="P956" s="56" t="str">
        <f aca="false">IF(L956=1,J956+ROW()/10^7,"")</f>
        <v/>
      </c>
      <c r="Q956" s="57" t="n">
        <f aca="false">IF(O956=1,M956,"")</f>
        <v>0.906389994392</v>
      </c>
      <c r="R956" s="56" t="str">
        <f aca="false">IF(K956=1,ROW(),"")</f>
        <v/>
      </c>
      <c r="S956" s="56" t="str">
        <f aca="false">IF(D956="","",TRIM(D956))</f>
        <v>DELIVERY ORDER CHARGES- INC</v>
      </c>
    </row>
    <row r="957" customFormat="false" ht="15" hidden="false" customHeight="false" outlineLevel="0" collapsed="false">
      <c r="A957" s="50" t="s">
        <v>1456</v>
      </c>
      <c r="B957" s="55" t="n">
        <v>45952</v>
      </c>
      <c r="C957" s="50" t="n">
        <f aca="false">IF(S957="","",IFERROR(IF(INDEX('Ledger Codes'!$C$6:$C$205,MATCH(S957,'Ledger Codes'!$B$6:$B$205,0))="","",INDEX('Ledger Codes'!$C$6:$C$205,MATCH(S957,'Ledger Codes'!$B$6:$B$205,0))),""))</f>
        <v>10073</v>
      </c>
      <c r="D957" s="50" t="s">
        <v>200</v>
      </c>
      <c r="E957" s="50" t="s">
        <v>1457</v>
      </c>
      <c r="F957" s="50" t="s">
        <v>518</v>
      </c>
      <c r="G957" s="52" t="n">
        <v>0</v>
      </c>
      <c r="H957" s="52" t="n">
        <v>325</v>
      </c>
      <c r="I957" s="52" t="n">
        <f aca="false">IF(AND(G957="",H957=""),"",N(G957)-N(H957))</f>
        <v>-325</v>
      </c>
      <c r="J957" s="52" t="n">
        <f aca="false">IF(I957="","",ABS(I957))</f>
        <v>325</v>
      </c>
      <c r="K957" s="56" t="n">
        <f aca="false">IF(S957="","",0)</f>
        <v>0</v>
      </c>
      <c r="L957" s="56" t="n">
        <f aca="false">IF(J957="","",IF(AND(J957&gt;'Revenue Testing'!$E$9,K957=0),1,0))</f>
        <v>0</v>
      </c>
      <c r="M957" s="57" t="n">
        <v>0.739969281417</v>
      </c>
      <c r="N957" s="56" t="str">
        <f aca="false">IF(OR(A957="",I957=""),"",IF(COUNTIFS($A$2:$A$4500,A957,$D$2:$D$4500,D957,$I$2:$I$4500,I957)&gt;1,"Possible duplicate",""))</f>
        <v/>
      </c>
      <c r="O957" s="56" t="n">
        <f aca="false">IF(J957="","",IF(AND(L957=0,K957=0),1,0))</f>
        <v>1</v>
      </c>
      <c r="P957" s="56" t="str">
        <f aca="false">IF(L957=1,J957+ROW()/10^7,"")</f>
        <v/>
      </c>
      <c r="Q957" s="57" t="n">
        <f aca="false">IF(O957=1,M957,"")</f>
        <v>0.739969281417</v>
      </c>
      <c r="R957" s="56" t="str">
        <f aca="false">IF(K957=1,ROW(),"")</f>
        <v/>
      </c>
      <c r="S957" s="56" t="str">
        <f aca="false">IF(D957="","",TRIM(D957))</f>
        <v>DELIVERY ORDER CHARGES- INC</v>
      </c>
    </row>
    <row r="958" customFormat="false" ht="15" hidden="false" customHeight="false" outlineLevel="0" collapsed="false">
      <c r="A958" s="50" t="s">
        <v>1458</v>
      </c>
      <c r="B958" s="55" t="n">
        <v>45952</v>
      </c>
      <c r="C958" s="50" t="n">
        <f aca="false">IF(S958="","",IFERROR(IF(INDEX('Ledger Codes'!$C$6:$C$205,MATCH(S958,'Ledger Codes'!$B$6:$B$205,0))="","",INDEX('Ledger Codes'!$C$6:$C$205,MATCH(S958,'Ledger Codes'!$B$6:$B$205,0))),""))</f>
        <v>10073</v>
      </c>
      <c r="D958" s="50" t="s">
        <v>200</v>
      </c>
      <c r="E958" s="50" t="s">
        <v>1459</v>
      </c>
      <c r="F958" s="50" t="s">
        <v>1460</v>
      </c>
      <c r="G958" s="52" t="n">
        <v>0</v>
      </c>
      <c r="H958" s="52" t="n">
        <v>325</v>
      </c>
      <c r="I958" s="52" t="n">
        <f aca="false">IF(AND(G958="",H958=""),"",N(G958)-N(H958))</f>
        <v>-325</v>
      </c>
      <c r="J958" s="52" t="n">
        <f aca="false">IF(I958="","",ABS(I958))</f>
        <v>325</v>
      </c>
      <c r="K958" s="56" t="n">
        <f aca="false">IF(S958="","",0)</f>
        <v>0</v>
      </c>
      <c r="L958" s="56" t="n">
        <f aca="false">IF(J958="","",IF(AND(J958&gt;'Revenue Testing'!$E$9,K958=0),1,0))</f>
        <v>0</v>
      </c>
      <c r="M958" s="57" t="n">
        <v>0.200517623034</v>
      </c>
      <c r="N958" s="56" t="str">
        <f aca="false">IF(OR(A958="",I958=""),"",IF(COUNTIFS($A$2:$A$4500,A958,$D$2:$D$4500,D958,$I$2:$I$4500,I958)&gt;1,"Possible duplicate",""))</f>
        <v/>
      </c>
      <c r="O958" s="56" t="n">
        <f aca="false">IF(J958="","",IF(AND(L958=0,K958=0),1,0))</f>
        <v>1</v>
      </c>
      <c r="P958" s="56" t="str">
        <f aca="false">IF(L958=1,J958+ROW()/10^7,"")</f>
        <v/>
      </c>
      <c r="Q958" s="57" t="n">
        <f aca="false">IF(O958=1,M958,"")</f>
        <v>0.200517623034</v>
      </c>
      <c r="R958" s="56" t="str">
        <f aca="false">IF(K958=1,ROW(),"")</f>
        <v/>
      </c>
      <c r="S958" s="56" t="str">
        <f aca="false">IF(D958="","",TRIM(D958))</f>
        <v>DELIVERY ORDER CHARGES- INC</v>
      </c>
    </row>
    <row r="959" customFormat="false" ht="15" hidden="false" customHeight="false" outlineLevel="0" collapsed="false">
      <c r="A959" s="50" t="s">
        <v>1461</v>
      </c>
      <c r="B959" s="55" t="n">
        <v>45952</v>
      </c>
      <c r="C959" s="50" t="n">
        <f aca="false">IF(S959="","",IFERROR(IF(INDEX('Ledger Codes'!$C$6:$C$205,MATCH(S959,'Ledger Codes'!$B$6:$B$205,0))="","",INDEX('Ledger Codes'!$C$6:$C$205,MATCH(S959,'Ledger Codes'!$B$6:$B$205,0))),""))</f>
        <v>10073</v>
      </c>
      <c r="D959" s="50" t="s">
        <v>200</v>
      </c>
      <c r="E959" s="50" t="s">
        <v>1462</v>
      </c>
      <c r="F959" s="50" t="s">
        <v>1463</v>
      </c>
      <c r="G959" s="52" t="n">
        <v>0</v>
      </c>
      <c r="H959" s="52" t="n">
        <v>325</v>
      </c>
      <c r="I959" s="52" t="n">
        <f aca="false">IF(AND(G959="",H959=""),"",N(G959)-N(H959))</f>
        <v>-325</v>
      </c>
      <c r="J959" s="52" t="n">
        <f aca="false">IF(I959="","",ABS(I959))</f>
        <v>325</v>
      </c>
      <c r="K959" s="56" t="n">
        <f aca="false">IF(S959="","",0)</f>
        <v>0</v>
      </c>
      <c r="L959" s="56" t="n">
        <f aca="false">IF(J959="","",IF(AND(J959&gt;'Revenue Testing'!$E$9,K959=0),1,0))</f>
        <v>0</v>
      </c>
      <c r="M959" s="57" t="n">
        <v>0.311437331844</v>
      </c>
      <c r="N959" s="56" t="str">
        <f aca="false">IF(OR(A959="",I959=""),"",IF(COUNTIFS($A$2:$A$4500,A959,$D$2:$D$4500,D959,$I$2:$I$4500,I959)&gt;1,"Possible duplicate",""))</f>
        <v/>
      </c>
      <c r="O959" s="56" t="n">
        <f aca="false">IF(J959="","",IF(AND(L959=0,K959=0),1,0))</f>
        <v>1</v>
      </c>
      <c r="P959" s="56" t="str">
        <f aca="false">IF(L959=1,J959+ROW()/10^7,"")</f>
        <v/>
      </c>
      <c r="Q959" s="57" t="n">
        <f aca="false">IF(O959=1,M959,"")</f>
        <v>0.311437331844</v>
      </c>
      <c r="R959" s="56" t="str">
        <f aca="false">IF(K959=1,ROW(),"")</f>
        <v/>
      </c>
      <c r="S959" s="56" t="str">
        <f aca="false">IF(D959="","",TRIM(D959))</f>
        <v>DELIVERY ORDER CHARGES- INC</v>
      </c>
    </row>
    <row r="960" customFormat="false" ht="15" hidden="false" customHeight="false" outlineLevel="0" collapsed="false">
      <c r="A960" s="50" t="s">
        <v>1464</v>
      </c>
      <c r="B960" s="55" t="n">
        <v>45952</v>
      </c>
      <c r="C960" s="50" t="n">
        <f aca="false">IF(S960="","",IFERROR(IF(INDEX('Ledger Codes'!$C$6:$C$205,MATCH(S960,'Ledger Codes'!$B$6:$B$205,0))="","",INDEX('Ledger Codes'!$C$6:$C$205,MATCH(S960,'Ledger Codes'!$B$6:$B$205,0))),""))</f>
        <v>10073</v>
      </c>
      <c r="D960" s="50" t="s">
        <v>200</v>
      </c>
      <c r="E960" s="50" t="s">
        <v>1465</v>
      </c>
      <c r="F960" s="50" t="s">
        <v>1466</v>
      </c>
      <c r="G960" s="52" t="n">
        <v>0</v>
      </c>
      <c r="H960" s="52" t="n">
        <v>325</v>
      </c>
      <c r="I960" s="52" t="n">
        <f aca="false">IF(AND(G960="",H960=""),"",N(G960)-N(H960))</f>
        <v>-325</v>
      </c>
      <c r="J960" s="52" t="n">
        <f aca="false">IF(I960="","",ABS(I960))</f>
        <v>325</v>
      </c>
      <c r="K960" s="56" t="n">
        <f aca="false">IF(S960="","",0)</f>
        <v>0</v>
      </c>
      <c r="L960" s="56" t="n">
        <f aca="false">IF(J960="","",IF(AND(J960&gt;'Revenue Testing'!$E$9,K960=0),1,0))</f>
        <v>0</v>
      </c>
      <c r="M960" s="57" t="n">
        <v>0.770399718446</v>
      </c>
      <c r="N960" s="56" t="str">
        <f aca="false">IF(OR(A960="",I960=""),"",IF(COUNTIFS($A$2:$A$4500,A960,$D$2:$D$4500,D960,$I$2:$I$4500,I960)&gt;1,"Possible duplicate",""))</f>
        <v/>
      </c>
      <c r="O960" s="56" t="n">
        <f aca="false">IF(J960="","",IF(AND(L960=0,K960=0),1,0))</f>
        <v>1</v>
      </c>
      <c r="P960" s="56" t="str">
        <f aca="false">IF(L960=1,J960+ROW()/10^7,"")</f>
        <v/>
      </c>
      <c r="Q960" s="57" t="n">
        <f aca="false">IF(O960=1,M960,"")</f>
        <v>0.770399718446</v>
      </c>
      <c r="R960" s="56" t="str">
        <f aca="false">IF(K960=1,ROW(),"")</f>
        <v/>
      </c>
      <c r="S960" s="56" t="str">
        <f aca="false">IF(D960="","",TRIM(D960))</f>
        <v>DELIVERY ORDER CHARGES- INC</v>
      </c>
    </row>
    <row r="961" customFormat="false" ht="15" hidden="false" customHeight="false" outlineLevel="0" collapsed="false">
      <c r="A961" s="50" t="s">
        <v>1467</v>
      </c>
      <c r="B961" s="55" t="n">
        <v>45952</v>
      </c>
      <c r="C961" s="50" t="n">
        <f aca="false">IF(S961="","",IFERROR(IF(INDEX('Ledger Codes'!$C$6:$C$205,MATCH(S961,'Ledger Codes'!$B$6:$B$205,0))="","",INDEX('Ledger Codes'!$C$6:$C$205,MATCH(S961,'Ledger Codes'!$B$6:$B$205,0))),""))</f>
        <v>10073</v>
      </c>
      <c r="D961" s="50" t="s">
        <v>200</v>
      </c>
      <c r="E961" s="50" t="s">
        <v>1468</v>
      </c>
      <c r="F961" s="50" t="s">
        <v>1469</v>
      </c>
      <c r="G961" s="52" t="n">
        <v>0</v>
      </c>
      <c r="H961" s="52" t="n">
        <v>325</v>
      </c>
      <c r="I961" s="52" t="n">
        <f aca="false">IF(AND(G961="",H961=""),"",N(G961)-N(H961))</f>
        <v>-325</v>
      </c>
      <c r="J961" s="52" t="n">
        <f aca="false">IF(I961="","",ABS(I961))</f>
        <v>325</v>
      </c>
      <c r="K961" s="56" t="n">
        <f aca="false">IF(S961="","",0)</f>
        <v>0</v>
      </c>
      <c r="L961" s="56" t="n">
        <f aca="false">IF(J961="","",IF(AND(J961&gt;'Revenue Testing'!$E$9,K961=0),1,0))</f>
        <v>0</v>
      </c>
      <c r="M961" s="57" t="n">
        <v>0.610209130187</v>
      </c>
      <c r="N961" s="56" t="str">
        <f aca="false">IF(OR(A961="",I961=""),"",IF(COUNTIFS($A$2:$A$4500,A961,$D$2:$D$4500,D961,$I$2:$I$4500,I961)&gt;1,"Possible duplicate",""))</f>
        <v/>
      </c>
      <c r="O961" s="56" t="n">
        <f aca="false">IF(J961="","",IF(AND(L961=0,K961=0),1,0))</f>
        <v>1</v>
      </c>
      <c r="P961" s="56" t="str">
        <f aca="false">IF(L961=1,J961+ROW()/10^7,"")</f>
        <v/>
      </c>
      <c r="Q961" s="57" t="n">
        <f aca="false">IF(O961=1,M961,"")</f>
        <v>0.610209130187</v>
      </c>
      <c r="R961" s="56" t="str">
        <f aca="false">IF(K961=1,ROW(),"")</f>
        <v/>
      </c>
      <c r="S961" s="56" t="str">
        <f aca="false">IF(D961="","",TRIM(D961))</f>
        <v>DELIVERY ORDER CHARGES- INC</v>
      </c>
    </row>
    <row r="962" customFormat="false" ht="15" hidden="false" customHeight="false" outlineLevel="0" collapsed="false">
      <c r="A962" s="50" t="s">
        <v>1470</v>
      </c>
      <c r="B962" s="55" t="n">
        <v>45952</v>
      </c>
      <c r="C962" s="50" t="n">
        <f aca="false">IF(S962="","",IFERROR(IF(INDEX('Ledger Codes'!$C$6:$C$205,MATCH(S962,'Ledger Codes'!$B$6:$B$205,0))="","",INDEX('Ledger Codes'!$C$6:$C$205,MATCH(S962,'Ledger Codes'!$B$6:$B$205,0))),""))</f>
        <v>10073</v>
      </c>
      <c r="D962" s="50" t="s">
        <v>200</v>
      </c>
      <c r="E962" s="50" t="s">
        <v>1471</v>
      </c>
      <c r="F962" s="50" t="s">
        <v>539</v>
      </c>
      <c r="G962" s="52" t="n">
        <v>0</v>
      </c>
      <c r="H962" s="52" t="n">
        <v>325</v>
      </c>
      <c r="I962" s="52" t="n">
        <f aca="false">IF(AND(G962="",H962=""),"",N(G962)-N(H962))</f>
        <v>-325</v>
      </c>
      <c r="J962" s="52" t="n">
        <f aca="false">IF(I962="","",ABS(I962))</f>
        <v>325</v>
      </c>
      <c r="K962" s="56" t="n">
        <f aca="false">IF(S962="","",0)</f>
        <v>0</v>
      </c>
      <c r="L962" s="56" t="n">
        <f aca="false">IF(J962="","",IF(AND(J962&gt;'Revenue Testing'!$E$9,K962=0),1,0))</f>
        <v>0</v>
      </c>
      <c r="M962" s="57" t="n">
        <v>0.734070264726</v>
      </c>
      <c r="N962" s="56" t="str">
        <f aca="false">IF(OR(A962="",I962=""),"",IF(COUNTIFS($A$2:$A$4500,A962,$D$2:$D$4500,D962,$I$2:$I$4500,I962)&gt;1,"Possible duplicate",""))</f>
        <v/>
      </c>
      <c r="O962" s="56" t="n">
        <f aca="false">IF(J962="","",IF(AND(L962=0,K962=0),1,0))</f>
        <v>1</v>
      </c>
      <c r="P962" s="56" t="str">
        <f aca="false">IF(L962=1,J962+ROW()/10^7,"")</f>
        <v/>
      </c>
      <c r="Q962" s="57" t="n">
        <f aca="false">IF(O962=1,M962,"")</f>
        <v>0.734070264726</v>
      </c>
      <c r="R962" s="56" t="str">
        <f aca="false">IF(K962=1,ROW(),"")</f>
        <v/>
      </c>
      <c r="S962" s="56" t="str">
        <f aca="false">IF(D962="","",TRIM(D962))</f>
        <v>DELIVERY ORDER CHARGES- INC</v>
      </c>
    </row>
    <row r="963" customFormat="false" ht="15" hidden="false" customHeight="false" outlineLevel="0" collapsed="false">
      <c r="A963" s="50" t="s">
        <v>1472</v>
      </c>
      <c r="B963" s="55" t="n">
        <v>45952</v>
      </c>
      <c r="C963" s="50" t="n">
        <f aca="false">IF(S963="","",IFERROR(IF(INDEX('Ledger Codes'!$C$6:$C$205,MATCH(S963,'Ledger Codes'!$B$6:$B$205,0))="","",INDEX('Ledger Codes'!$C$6:$C$205,MATCH(S963,'Ledger Codes'!$B$6:$B$205,0))),""))</f>
        <v>10073</v>
      </c>
      <c r="D963" s="50" t="s">
        <v>200</v>
      </c>
      <c r="E963" s="50" t="s">
        <v>1473</v>
      </c>
      <c r="F963" s="50" t="s">
        <v>1474</v>
      </c>
      <c r="G963" s="52" t="n">
        <v>0</v>
      </c>
      <c r="H963" s="52" t="n">
        <v>325</v>
      </c>
      <c r="I963" s="52" t="n">
        <f aca="false">IF(AND(G963="",H963=""),"",N(G963)-N(H963))</f>
        <v>-325</v>
      </c>
      <c r="J963" s="52" t="n">
        <f aca="false">IF(I963="","",ABS(I963))</f>
        <v>325</v>
      </c>
      <c r="K963" s="56" t="n">
        <f aca="false">IF(S963="","",0)</f>
        <v>0</v>
      </c>
      <c r="L963" s="56" t="n">
        <f aca="false">IF(J963="","",IF(AND(J963&gt;'Revenue Testing'!$E$9,K963=0),1,0))</f>
        <v>0</v>
      </c>
      <c r="M963" s="57" t="n">
        <v>0.610178828811</v>
      </c>
      <c r="N963" s="56" t="str">
        <f aca="false">IF(OR(A963="",I963=""),"",IF(COUNTIFS($A$2:$A$4500,A963,$D$2:$D$4500,D963,$I$2:$I$4500,I963)&gt;1,"Possible duplicate",""))</f>
        <v/>
      </c>
      <c r="O963" s="56" t="n">
        <f aca="false">IF(J963="","",IF(AND(L963=0,K963=0),1,0))</f>
        <v>1</v>
      </c>
      <c r="P963" s="56" t="str">
        <f aca="false">IF(L963=1,J963+ROW()/10^7,"")</f>
        <v/>
      </c>
      <c r="Q963" s="57" t="n">
        <f aca="false">IF(O963=1,M963,"")</f>
        <v>0.610178828811</v>
      </c>
      <c r="R963" s="56" t="str">
        <f aca="false">IF(K963=1,ROW(),"")</f>
        <v/>
      </c>
      <c r="S963" s="56" t="str">
        <f aca="false">IF(D963="","",TRIM(D963))</f>
        <v>DELIVERY ORDER CHARGES- INC</v>
      </c>
    </row>
    <row r="964" customFormat="false" ht="15" hidden="false" customHeight="false" outlineLevel="0" collapsed="false">
      <c r="A964" s="50" t="s">
        <v>1475</v>
      </c>
      <c r="B964" s="55" t="n">
        <v>45952</v>
      </c>
      <c r="C964" s="50" t="n">
        <f aca="false">IF(S964="","",IFERROR(IF(INDEX('Ledger Codes'!$C$6:$C$205,MATCH(S964,'Ledger Codes'!$B$6:$B$205,0))="","",INDEX('Ledger Codes'!$C$6:$C$205,MATCH(S964,'Ledger Codes'!$B$6:$B$205,0))),""))</f>
        <v>10073</v>
      </c>
      <c r="D964" s="50" t="s">
        <v>200</v>
      </c>
      <c r="E964" s="50" t="s">
        <v>1476</v>
      </c>
      <c r="F964" s="50" t="s">
        <v>1477</v>
      </c>
      <c r="G964" s="52" t="n">
        <v>0</v>
      </c>
      <c r="H964" s="52" t="n">
        <v>325</v>
      </c>
      <c r="I964" s="52" t="n">
        <f aca="false">IF(AND(G964="",H964=""),"",N(G964)-N(H964))</f>
        <v>-325</v>
      </c>
      <c r="J964" s="52" t="n">
        <f aca="false">IF(I964="","",ABS(I964))</f>
        <v>325</v>
      </c>
      <c r="K964" s="56" t="n">
        <f aca="false">IF(S964="","",0)</f>
        <v>0</v>
      </c>
      <c r="L964" s="56" t="n">
        <f aca="false">IF(J964="","",IF(AND(J964&gt;'Revenue Testing'!$E$9,K964=0),1,0))</f>
        <v>0</v>
      </c>
      <c r="M964" s="57" t="n">
        <v>0.033482015143</v>
      </c>
      <c r="N964" s="56" t="str">
        <f aca="false">IF(OR(A964="",I964=""),"",IF(COUNTIFS($A$2:$A$4500,A964,$D$2:$D$4500,D964,$I$2:$I$4500,I964)&gt;1,"Possible duplicate",""))</f>
        <v/>
      </c>
      <c r="O964" s="56" t="n">
        <f aca="false">IF(J964="","",IF(AND(L964=0,K964=0),1,0))</f>
        <v>1</v>
      </c>
      <c r="P964" s="56" t="str">
        <f aca="false">IF(L964=1,J964+ROW()/10^7,"")</f>
        <v/>
      </c>
      <c r="Q964" s="57" t="n">
        <f aca="false">IF(O964=1,M964,"")</f>
        <v>0.033482015143</v>
      </c>
      <c r="R964" s="56" t="str">
        <f aca="false">IF(K964=1,ROW(),"")</f>
        <v/>
      </c>
      <c r="S964" s="56" t="str">
        <f aca="false">IF(D964="","",TRIM(D964))</f>
        <v>DELIVERY ORDER CHARGES- INC</v>
      </c>
    </row>
    <row r="965" customFormat="false" ht="15" hidden="false" customHeight="false" outlineLevel="0" collapsed="false">
      <c r="A965" s="50" t="s">
        <v>1478</v>
      </c>
      <c r="B965" s="55" t="n">
        <v>45952</v>
      </c>
      <c r="C965" s="50" t="n">
        <f aca="false">IF(S965="","",IFERROR(IF(INDEX('Ledger Codes'!$C$6:$C$205,MATCH(S965,'Ledger Codes'!$B$6:$B$205,0))="","",INDEX('Ledger Codes'!$C$6:$C$205,MATCH(S965,'Ledger Codes'!$B$6:$B$205,0))),""))</f>
        <v>10073</v>
      </c>
      <c r="D965" s="50" t="s">
        <v>200</v>
      </c>
      <c r="E965" s="50" t="s">
        <v>1479</v>
      </c>
      <c r="F965" s="50" t="s">
        <v>1480</v>
      </c>
      <c r="G965" s="52" t="n">
        <v>0</v>
      </c>
      <c r="H965" s="52" t="n">
        <v>325</v>
      </c>
      <c r="I965" s="52" t="n">
        <f aca="false">IF(AND(G965="",H965=""),"",N(G965)-N(H965))</f>
        <v>-325</v>
      </c>
      <c r="J965" s="52" t="n">
        <f aca="false">IF(I965="","",ABS(I965))</f>
        <v>325</v>
      </c>
      <c r="K965" s="56" t="n">
        <f aca="false">IF(S965="","",0)</f>
        <v>0</v>
      </c>
      <c r="L965" s="56" t="n">
        <f aca="false">IF(J965="","",IF(AND(J965&gt;'Revenue Testing'!$E$9,K965=0),1,0))</f>
        <v>0</v>
      </c>
      <c r="M965" s="57" t="n">
        <v>0.798895646287</v>
      </c>
      <c r="N965" s="56" t="str">
        <f aca="false">IF(OR(A965="",I965=""),"",IF(COUNTIFS($A$2:$A$4500,A965,$D$2:$D$4500,D965,$I$2:$I$4500,I965)&gt;1,"Possible duplicate",""))</f>
        <v/>
      </c>
      <c r="O965" s="56" t="n">
        <f aca="false">IF(J965="","",IF(AND(L965=0,K965=0),1,0))</f>
        <v>1</v>
      </c>
      <c r="P965" s="56" t="str">
        <f aca="false">IF(L965=1,J965+ROW()/10^7,"")</f>
        <v/>
      </c>
      <c r="Q965" s="57" t="n">
        <f aca="false">IF(O965=1,M965,"")</f>
        <v>0.798895646287</v>
      </c>
      <c r="R965" s="56" t="str">
        <f aca="false">IF(K965=1,ROW(),"")</f>
        <v/>
      </c>
      <c r="S965" s="56" t="str">
        <f aca="false">IF(D965="","",TRIM(D965))</f>
        <v>DELIVERY ORDER CHARGES- INC</v>
      </c>
    </row>
    <row r="966" customFormat="false" ht="15" hidden="false" customHeight="false" outlineLevel="0" collapsed="false">
      <c r="A966" s="50" t="s">
        <v>1481</v>
      </c>
      <c r="B966" s="55" t="n">
        <v>45952</v>
      </c>
      <c r="C966" s="50" t="n">
        <f aca="false">IF(S966="","",IFERROR(IF(INDEX('Ledger Codes'!$C$6:$C$205,MATCH(S966,'Ledger Codes'!$B$6:$B$205,0))="","",INDEX('Ledger Codes'!$C$6:$C$205,MATCH(S966,'Ledger Codes'!$B$6:$B$205,0))),""))</f>
        <v>10073</v>
      </c>
      <c r="D966" s="50" t="s">
        <v>200</v>
      </c>
      <c r="E966" s="50" t="s">
        <v>1482</v>
      </c>
      <c r="F966" s="50" t="s">
        <v>1483</v>
      </c>
      <c r="G966" s="52" t="n">
        <v>0</v>
      </c>
      <c r="H966" s="52" t="n">
        <v>325</v>
      </c>
      <c r="I966" s="52" t="n">
        <f aca="false">IF(AND(G966="",H966=""),"",N(G966)-N(H966))</f>
        <v>-325</v>
      </c>
      <c r="J966" s="52" t="n">
        <f aca="false">IF(I966="","",ABS(I966))</f>
        <v>325</v>
      </c>
      <c r="K966" s="56" t="n">
        <f aca="false">IF(S966="","",0)</f>
        <v>0</v>
      </c>
      <c r="L966" s="56" t="n">
        <f aca="false">IF(J966="","",IF(AND(J966&gt;'Revenue Testing'!$E$9,K966=0),1,0))</f>
        <v>0</v>
      </c>
      <c r="M966" s="57" t="n">
        <v>0.564446565609</v>
      </c>
      <c r="N966" s="56" t="str">
        <f aca="false">IF(OR(A966="",I966=""),"",IF(COUNTIFS($A$2:$A$4500,A966,$D$2:$D$4500,D966,$I$2:$I$4500,I966)&gt;1,"Possible duplicate",""))</f>
        <v/>
      </c>
      <c r="O966" s="56" t="n">
        <f aca="false">IF(J966="","",IF(AND(L966=0,K966=0),1,0))</f>
        <v>1</v>
      </c>
      <c r="P966" s="56" t="str">
        <f aca="false">IF(L966=1,J966+ROW()/10^7,"")</f>
        <v/>
      </c>
      <c r="Q966" s="57" t="n">
        <f aca="false">IF(O966=1,M966,"")</f>
        <v>0.564446565609</v>
      </c>
      <c r="R966" s="56" t="str">
        <f aca="false">IF(K966=1,ROW(),"")</f>
        <v/>
      </c>
      <c r="S966" s="56" t="str">
        <f aca="false">IF(D966="","",TRIM(D966))</f>
        <v>DELIVERY ORDER CHARGES- INC</v>
      </c>
    </row>
    <row r="967" customFormat="false" ht="15" hidden="false" customHeight="false" outlineLevel="0" collapsed="false">
      <c r="A967" s="50" t="s">
        <v>1484</v>
      </c>
      <c r="B967" s="55" t="n">
        <v>45952</v>
      </c>
      <c r="C967" s="50" t="n">
        <f aca="false">IF(S967="","",IFERROR(IF(INDEX('Ledger Codes'!$C$6:$C$205,MATCH(S967,'Ledger Codes'!$B$6:$B$205,0))="","",INDEX('Ledger Codes'!$C$6:$C$205,MATCH(S967,'Ledger Codes'!$B$6:$B$205,0))),""))</f>
        <v>10073</v>
      </c>
      <c r="D967" s="50" t="s">
        <v>200</v>
      </c>
      <c r="E967" s="50" t="s">
        <v>1485</v>
      </c>
      <c r="F967" s="50" t="s">
        <v>1486</v>
      </c>
      <c r="G967" s="52" t="n">
        <v>0</v>
      </c>
      <c r="H967" s="52" t="n">
        <v>325</v>
      </c>
      <c r="I967" s="52" t="n">
        <f aca="false">IF(AND(G967="",H967=""),"",N(G967)-N(H967))</f>
        <v>-325</v>
      </c>
      <c r="J967" s="52" t="n">
        <f aca="false">IF(I967="","",ABS(I967))</f>
        <v>325</v>
      </c>
      <c r="K967" s="56" t="n">
        <f aca="false">IF(S967="","",0)</f>
        <v>0</v>
      </c>
      <c r="L967" s="56" t="n">
        <f aca="false">IF(J967="","",IF(AND(J967&gt;'Revenue Testing'!$E$9,K967=0),1,0))</f>
        <v>0</v>
      </c>
      <c r="M967" s="57" t="n">
        <v>0.520563844711</v>
      </c>
      <c r="N967" s="56" t="str">
        <f aca="false">IF(OR(A967="",I967=""),"",IF(COUNTIFS($A$2:$A$4500,A967,$D$2:$D$4500,D967,$I$2:$I$4500,I967)&gt;1,"Possible duplicate",""))</f>
        <v/>
      </c>
      <c r="O967" s="56" t="n">
        <f aca="false">IF(J967="","",IF(AND(L967=0,K967=0),1,0))</f>
        <v>1</v>
      </c>
      <c r="P967" s="56" t="str">
        <f aca="false">IF(L967=1,J967+ROW()/10^7,"")</f>
        <v/>
      </c>
      <c r="Q967" s="57" t="n">
        <f aca="false">IF(O967=1,M967,"")</f>
        <v>0.520563844711</v>
      </c>
      <c r="R967" s="56" t="str">
        <f aca="false">IF(K967=1,ROW(),"")</f>
        <v/>
      </c>
      <c r="S967" s="56" t="str">
        <f aca="false">IF(D967="","",TRIM(D967))</f>
        <v>DELIVERY ORDER CHARGES- INC</v>
      </c>
    </row>
    <row r="968" customFormat="false" ht="15" hidden="false" customHeight="false" outlineLevel="0" collapsed="false">
      <c r="A968" s="50" t="s">
        <v>1487</v>
      </c>
      <c r="B968" s="55" t="n">
        <v>45952</v>
      </c>
      <c r="C968" s="50" t="n">
        <f aca="false">IF(S968="","",IFERROR(IF(INDEX('Ledger Codes'!$C$6:$C$205,MATCH(S968,'Ledger Codes'!$B$6:$B$205,0))="","",INDEX('Ledger Codes'!$C$6:$C$205,MATCH(S968,'Ledger Codes'!$B$6:$B$205,0))),""))</f>
        <v>10073</v>
      </c>
      <c r="D968" s="50" t="s">
        <v>200</v>
      </c>
      <c r="E968" s="50" t="s">
        <v>1488</v>
      </c>
      <c r="F968" s="50" t="s">
        <v>1489</v>
      </c>
      <c r="G968" s="52" t="n">
        <v>0</v>
      </c>
      <c r="H968" s="52" t="n">
        <v>325</v>
      </c>
      <c r="I968" s="52" t="n">
        <f aca="false">IF(AND(G968="",H968=""),"",N(G968)-N(H968))</f>
        <v>-325</v>
      </c>
      <c r="J968" s="52" t="n">
        <f aca="false">IF(I968="","",ABS(I968))</f>
        <v>325</v>
      </c>
      <c r="K968" s="56" t="n">
        <f aca="false">IF(S968="","",0)</f>
        <v>0</v>
      </c>
      <c r="L968" s="56" t="n">
        <f aca="false">IF(J968="","",IF(AND(J968&gt;'Revenue Testing'!$E$9,K968=0),1,0))</f>
        <v>0</v>
      </c>
      <c r="M968" s="57" t="n">
        <v>0.876964412599</v>
      </c>
      <c r="N968" s="56" t="str">
        <f aca="false">IF(OR(A968="",I968=""),"",IF(COUNTIFS($A$2:$A$4500,A968,$D$2:$D$4500,D968,$I$2:$I$4500,I968)&gt;1,"Possible duplicate",""))</f>
        <v/>
      </c>
      <c r="O968" s="56" t="n">
        <f aca="false">IF(J968="","",IF(AND(L968=0,K968=0),1,0))</f>
        <v>1</v>
      </c>
      <c r="P968" s="56" t="str">
        <f aca="false">IF(L968=1,J968+ROW()/10^7,"")</f>
        <v/>
      </c>
      <c r="Q968" s="57" t="n">
        <f aca="false">IF(O968=1,M968,"")</f>
        <v>0.876964412599</v>
      </c>
      <c r="R968" s="56" t="str">
        <f aca="false">IF(K968=1,ROW(),"")</f>
        <v/>
      </c>
      <c r="S968" s="56" t="str">
        <f aca="false">IF(D968="","",TRIM(D968))</f>
        <v>DELIVERY ORDER CHARGES- INC</v>
      </c>
    </row>
    <row r="969" customFormat="false" ht="15" hidden="false" customHeight="false" outlineLevel="0" collapsed="false">
      <c r="A969" s="50" t="s">
        <v>1490</v>
      </c>
      <c r="B969" s="55" t="n">
        <v>45952</v>
      </c>
      <c r="C969" s="50" t="n">
        <f aca="false">IF(S969="","",IFERROR(IF(INDEX('Ledger Codes'!$C$6:$C$205,MATCH(S969,'Ledger Codes'!$B$6:$B$205,0))="","",INDEX('Ledger Codes'!$C$6:$C$205,MATCH(S969,'Ledger Codes'!$B$6:$B$205,0))),""))</f>
        <v>10073</v>
      </c>
      <c r="D969" s="50" t="s">
        <v>200</v>
      </c>
      <c r="E969" s="50" t="s">
        <v>1491</v>
      </c>
      <c r="F969" s="50" t="s">
        <v>1492</v>
      </c>
      <c r="G969" s="52" t="n">
        <v>0</v>
      </c>
      <c r="H969" s="52" t="n">
        <v>325</v>
      </c>
      <c r="I969" s="52" t="n">
        <f aca="false">IF(AND(G969="",H969=""),"",N(G969)-N(H969))</f>
        <v>-325</v>
      </c>
      <c r="J969" s="52" t="n">
        <f aca="false">IF(I969="","",ABS(I969))</f>
        <v>325</v>
      </c>
      <c r="K969" s="56" t="n">
        <f aca="false">IF(S969="","",0)</f>
        <v>0</v>
      </c>
      <c r="L969" s="56" t="n">
        <f aca="false">IF(J969="","",IF(AND(J969&gt;'Revenue Testing'!$E$9,K969=0),1,0))</f>
        <v>0</v>
      </c>
      <c r="M969" s="57" t="n">
        <v>0.421889883699</v>
      </c>
      <c r="N969" s="56" t="str">
        <f aca="false">IF(OR(A969="",I969=""),"",IF(COUNTIFS($A$2:$A$4500,A969,$D$2:$D$4500,D969,$I$2:$I$4500,I969)&gt;1,"Possible duplicate",""))</f>
        <v/>
      </c>
      <c r="O969" s="56" t="n">
        <f aca="false">IF(J969="","",IF(AND(L969=0,K969=0),1,0))</f>
        <v>1</v>
      </c>
      <c r="P969" s="56" t="str">
        <f aca="false">IF(L969=1,J969+ROW()/10^7,"")</f>
        <v/>
      </c>
      <c r="Q969" s="57" t="n">
        <f aca="false">IF(O969=1,M969,"")</f>
        <v>0.421889883699</v>
      </c>
      <c r="R969" s="56" t="str">
        <f aca="false">IF(K969=1,ROW(),"")</f>
        <v/>
      </c>
      <c r="S969" s="56" t="str">
        <f aca="false">IF(D969="","",TRIM(D969))</f>
        <v>DELIVERY ORDER CHARGES- INC</v>
      </c>
    </row>
    <row r="970" customFormat="false" ht="15" hidden="false" customHeight="false" outlineLevel="0" collapsed="false">
      <c r="A970" s="50" t="s">
        <v>1493</v>
      </c>
      <c r="B970" s="55" t="n">
        <v>45952</v>
      </c>
      <c r="C970" s="50" t="n">
        <f aca="false">IF(S970="","",IFERROR(IF(INDEX('Ledger Codes'!$C$6:$C$205,MATCH(S970,'Ledger Codes'!$B$6:$B$205,0))="","",INDEX('Ledger Codes'!$C$6:$C$205,MATCH(S970,'Ledger Codes'!$B$6:$B$205,0))),""))</f>
        <v>10073</v>
      </c>
      <c r="D970" s="50" t="s">
        <v>200</v>
      </c>
      <c r="E970" s="50" t="s">
        <v>1494</v>
      </c>
      <c r="F970" s="50" t="s">
        <v>1495</v>
      </c>
      <c r="G970" s="52" t="n">
        <v>0</v>
      </c>
      <c r="H970" s="52" t="n">
        <v>325</v>
      </c>
      <c r="I970" s="52" t="n">
        <f aca="false">IF(AND(G970="",H970=""),"",N(G970)-N(H970))</f>
        <v>-325</v>
      </c>
      <c r="J970" s="52" t="n">
        <f aca="false">IF(I970="","",ABS(I970))</f>
        <v>325</v>
      </c>
      <c r="K970" s="56" t="n">
        <f aca="false">IF(S970="","",0)</f>
        <v>0</v>
      </c>
      <c r="L970" s="56" t="n">
        <f aca="false">IF(J970="","",IF(AND(J970&gt;'Revenue Testing'!$E$9,K970=0),1,0))</f>
        <v>0</v>
      </c>
      <c r="M970" s="57" t="n">
        <v>0.244493597578</v>
      </c>
      <c r="N970" s="56" t="str">
        <f aca="false">IF(OR(A970="",I970=""),"",IF(COUNTIFS($A$2:$A$4500,A970,$D$2:$D$4500,D970,$I$2:$I$4500,I970)&gt;1,"Possible duplicate",""))</f>
        <v/>
      </c>
      <c r="O970" s="56" t="n">
        <f aca="false">IF(J970="","",IF(AND(L970=0,K970=0),1,0))</f>
        <v>1</v>
      </c>
      <c r="P970" s="56" t="str">
        <f aca="false">IF(L970=1,J970+ROW()/10^7,"")</f>
        <v/>
      </c>
      <c r="Q970" s="57" t="n">
        <f aca="false">IF(O970=1,M970,"")</f>
        <v>0.244493597578</v>
      </c>
      <c r="R970" s="56" t="str">
        <f aca="false">IF(K970=1,ROW(),"")</f>
        <v/>
      </c>
      <c r="S970" s="56" t="str">
        <f aca="false">IF(D970="","",TRIM(D970))</f>
        <v>DELIVERY ORDER CHARGES- INC</v>
      </c>
    </row>
    <row r="971" customFormat="false" ht="15" hidden="false" customHeight="false" outlineLevel="0" collapsed="false">
      <c r="A971" s="50" t="s">
        <v>1496</v>
      </c>
      <c r="B971" s="55" t="n">
        <v>45952</v>
      </c>
      <c r="C971" s="50" t="n">
        <f aca="false">IF(S971="","",IFERROR(IF(INDEX('Ledger Codes'!$C$6:$C$205,MATCH(S971,'Ledger Codes'!$B$6:$B$205,0))="","",INDEX('Ledger Codes'!$C$6:$C$205,MATCH(S971,'Ledger Codes'!$B$6:$B$205,0))),""))</f>
        <v>10073</v>
      </c>
      <c r="D971" s="50" t="s">
        <v>200</v>
      </c>
      <c r="E971" s="50" t="s">
        <v>1497</v>
      </c>
      <c r="F971" s="50" t="s">
        <v>1498</v>
      </c>
      <c r="G971" s="52" t="n">
        <v>0</v>
      </c>
      <c r="H971" s="52" t="n">
        <v>325</v>
      </c>
      <c r="I971" s="52" t="n">
        <f aca="false">IF(AND(G971="",H971=""),"",N(G971)-N(H971))</f>
        <v>-325</v>
      </c>
      <c r="J971" s="52" t="n">
        <f aca="false">IF(I971="","",ABS(I971))</f>
        <v>325</v>
      </c>
      <c r="K971" s="56" t="n">
        <f aca="false">IF(S971="","",0)</f>
        <v>0</v>
      </c>
      <c r="L971" s="56" t="n">
        <f aca="false">IF(J971="","",IF(AND(J971&gt;'Revenue Testing'!$E$9,K971=0),1,0))</f>
        <v>0</v>
      </c>
      <c r="M971" s="57" t="n">
        <v>0.512979734486</v>
      </c>
      <c r="N971" s="56" t="str">
        <f aca="false">IF(OR(A971="",I971=""),"",IF(COUNTIFS($A$2:$A$4500,A971,$D$2:$D$4500,D971,$I$2:$I$4500,I971)&gt;1,"Possible duplicate",""))</f>
        <v/>
      </c>
      <c r="O971" s="56" t="n">
        <f aca="false">IF(J971="","",IF(AND(L971=0,K971=0),1,0))</f>
        <v>1</v>
      </c>
      <c r="P971" s="56" t="str">
        <f aca="false">IF(L971=1,J971+ROW()/10^7,"")</f>
        <v/>
      </c>
      <c r="Q971" s="57" t="n">
        <f aca="false">IF(O971=1,M971,"")</f>
        <v>0.512979734486</v>
      </c>
      <c r="R971" s="56" t="str">
        <f aca="false">IF(K971=1,ROW(),"")</f>
        <v/>
      </c>
      <c r="S971" s="56" t="str">
        <f aca="false">IF(D971="","",TRIM(D971))</f>
        <v>DELIVERY ORDER CHARGES- INC</v>
      </c>
    </row>
    <row r="972" customFormat="false" ht="15" hidden="false" customHeight="false" outlineLevel="0" collapsed="false">
      <c r="A972" s="50" t="s">
        <v>1499</v>
      </c>
      <c r="B972" s="55" t="n">
        <v>45952</v>
      </c>
      <c r="C972" s="50" t="n">
        <f aca="false">IF(S972="","",IFERROR(IF(INDEX('Ledger Codes'!$C$6:$C$205,MATCH(S972,'Ledger Codes'!$B$6:$B$205,0))="","",INDEX('Ledger Codes'!$C$6:$C$205,MATCH(S972,'Ledger Codes'!$B$6:$B$205,0))),""))</f>
        <v>10073</v>
      </c>
      <c r="D972" s="50" t="s">
        <v>200</v>
      </c>
      <c r="E972" s="50" t="s">
        <v>1500</v>
      </c>
      <c r="F972" s="50" t="s">
        <v>1501</v>
      </c>
      <c r="G972" s="52" t="n">
        <v>0</v>
      </c>
      <c r="H972" s="52" t="n">
        <v>325</v>
      </c>
      <c r="I972" s="52" t="n">
        <f aca="false">IF(AND(G972="",H972=""),"",N(G972)-N(H972))</f>
        <v>-325</v>
      </c>
      <c r="J972" s="52" t="n">
        <f aca="false">IF(I972="","",ABS(I972))</f>
        <v>325</v>
      </c>
      <c r="K972" s="56" t="n">
        <f aca="false">IF(S972="","",0)</f>
        <v>0</v>
      </c>
      <c r="L972" s="56" t="n">
        <f aca="false">IF(J972="","",IF(AND(J972&gt;'Revenue Testing'!$E$9,K972=0),1,0))</f>
        <v>0</v>
      </c>
      <c r="M972" s="57" t="n">
        <v>0.439478174112</v>
      </c>
      <c r="N972" s="56" t="str">
        <f aca="false">IF(OR(A972="",I972=""),"",IF(COUNTIFS($A$2:$A$4500,A972,$D$2:$D$4500,D972,$I$2:$I$4500,I972)&gt;1,"Possible duplicate",""))</f>
        <v/>
      </c>
      <c r="O972" s="56" t="n">
        <f aca="false">IF(J972="","",IF(AND(L972=0,K972=0),1,0))</f>
        <v>1</v>
      </c>
      <c r="P972" s="56" t="str">
        <f aca="false">IF(L972=1,J972+ROW()/10^7,"")</f>
        <v/>
      </c>
      <c r="Q972" s="57" t="n">
        <f aca="false">IF(O972=1,M972,"")</f>
        <v>0.439478174112</v>
      </c>
      <c r="R972" s="56" t="str">
        <f aca="false">IF(K972=1,ROW(),"")</f>
        <v/>
      </c>
      <c r="S972" s="56" t="str">
        <f aca="false">IF(D972="","",TRIM(D972))</f>
        <v>DELIVERY ORDER CHARGES- INC</v>
      </c>
    </row>
    <row r="973" customFormat="false" ht="15" hidden="false" customHeight="false" outlineLevel="0" collapsed="false">
      <c r="A973" s="50" t="s">
        <v>1502</v>
      </c>
      <c r="B973" s="55" t="n">
        <v>45952</v>
      </c>
      <c r="C973" s="50" t="n">
        <f aca="false">IF(S973="","",IFERROR(IF(INDEX('Ledger Codes'!$C$6:$C$205,MATCH(S973,'Ledger Codes'!$B$6:$B$205,0))="","",INDEX('Ledger Codes'!$C$6:$C$205,MATCH(S973,'Ledger Codes'!$B$6:$B$205,0))),""))</f>
        <v>10073</v>
      </c>
      <c r="D973" s="50" t="s">
        <v>200</v>
      </c>
      <c r="E973" s="50" t="s">
        <v>1503</v>
      </c>
      <c r="F973" s="50" t="s">
        <v>1504</v>
      </c>
      <c r="G973" s="52" t="n">
        <v>0</v>
      </c>
      <c r="H973" s="52" t="n">
        <v>325</v>
      </c>
      <c r="I973" s="52" t="n">
        <f aca="false">IF(AND(G973="",H973=""),"",N(G973)-N(H973))</f>
        <v>-325</v>
      </c>
      <c r="J973" s="52" t="n">
        <f aca="false">IF(I973="","",ABS(I973))</f>
        <v>325</v>
      </c>
      <c r="K973" s="56" t="n">
        <f aca="false">IF(S973="","",0)</f>
        <v>0</v>
      </c>
      <c r="L973" s="56" t="n">
        <f aca="false">IF(J973="","",IF(AND(J973&gt;'Revenue Testing'!$E$9,K973=0),1,0))</f>
        <v>0</v>
      </c>
      <c r="M973" s="57" t="n">
        <v>0.352757631827</v>
      </c>
      <c r="N973" s="56" t="str">
        <f aca="false">IF(OR(A973="",I973=""),"",IF(COUNTIFS($A$2:$A$4500,A973,$D$2:$D$4500,D973,$I$2:$I$4500,I973)&gt;1,"Possible duplicate",""))</f>
        <v/>
      </c>
      <c r="O973" s="56" t="n">
        <f aca="false">IF(J973="","",IF(AND(L973=0,K973=0),1,0))</f>
        <v>1</v>
      </c>
      <c r="P973" s="56" t="str">
        <f aca="false">IF(L973=1,J973+ROW()/10^7,"")</f>
        <v/>
      </c>
      <c r="Q973" s="57" t="n">
        <f aca="false">IF(O973=1,M973,"")</f>
        <v>0.352757631827</v>
      </c>
      <c r="R973" s="56" t="str">
        <f aca="false">IF(K973=1,ROW(),"")</f>
        <v/>
      </c>
      <c r="S973" s="56" t="str">
        <f aca="false">IF(D973="","",TRIM(D973))</f>
        <v>DELIVERY ORDER CHARGES- INC</v>
      </c>
    </row>
    <row r="974" customFormat="false" ht="15" hidden="false" customHeight="false" outlineLevel="0" collapsed="false">
      <c r="A974" s="50" t="s">
        <v>1505</v>
      </c>
      <c r="B974" s="55" t="n">
        <v>45952</v>
      </c>
      <c r="C974" s="50" t="n">
        <f aca="false">IF(S974="","",IFERROR(IF(INDEX('Ledger Codes'!$C$6:$C$205,MATCH(S974,'Ledger Codes'!$B$6:$B$205,0))="","",INDEX('Ledger Codes'!$C$6:$C$205,MATCH(S974,'Ledger Codes'!$B$6:$B$205,0))),""))</f>
        <v>10073</v>
      </c>
      <c r="D974" s="50" t="s">
        <v>200</v>
      </c>
      <c r="E974" s="50" t="s">
        <v>1506</v>
      </c>
      <c r="F974" s="50" t="s">
        <v>1507</v>
      </c>
      <c r="G974" s="52" t="n">
        <v>0</v>
      </c>
      <c r="H974" s="52" t="n">
        <v>325</v>
      </c>
      <c r="I974" s="52" t="n">
        <f aca="false">IF(AND(G974="",H974=""),"",N(G974)-N(H974))</f>
        <v>-325</v>
      </c>
      <c r="J974" s="52" t="n">
        <f aca="false">IF(I974="","",ABS(I974))</f>
        <v>325</v>
      </c>
      <c r="K974" s="56" t="n">
        <f aca="false">IF(S974="","",0)</f>
        <v>0</v>
      </c>
      <c r="L974" s="56" t="n">
        <f aca="false">IF(J974="","",IF(AND(J974&gt;'Revenue Testing'!$E$9,K974=0),1,0))</f>
        <v>0</v>
      </c>
      <c r="M974" s="57" t="n">
        <v>0.611280300998</v>
      </c>
      <c r="N974" s="56" t="str">
        <f aca="false">IF(OR(A974="",I974=""),"",IF(COUNTIFS($A$2:$A$4500,A974,$D$2:$D$4500,D974,$I$2:$I$4500,I974)&gt;1,"Possible duplicate",""))</f>
        <v/>
      </c>
      <c r="O974" s="56" t="n">
        <f aca="false">IF(J974="","",IF(AND(L974=0,K974=0),1,0))</f>
        <v>1</v>
      </c>
      <c r="P974" s="56" t="str">
        <f aca="false">IF(L974=1,J974+ROW()/10^7,"")</f>
        <v/>
      </c>
      <c r="Q974" s="57" t="n">
        <f aca="false">IF(O974=1,M974,"")</f>
        <v>0.611280300998</v>
      </c>
      <c r="R974" s="56" t="str">
        <f aca="false">IF(K974=1,ROW(),"")</f>
        <v/>
      </c>
      <c r="S974" s="56" t="str">
        <f aca="false">IF(D974="","",TRIM(D974))</f>
        <v>DELIVERY ORDER CHARGES- INC</v>
      </c>
    </row>
    <row r="975" customFormat="false" ht="15" hidden="false" customHeight="false" outlineLevel="0" collapsed="false">
      <c r="A975" s="50" t="s">
        <v>1508</v>
      </c>
      <c r="B975" s="55" t="n">
        <v>45952</v>
      </c>
      <c r="C975" s="50" t="n">
        <f aca="false">IF(S975="","",IFERROR(IF(INDEX('Ledger Codes'!$C$6:$C$205,MATCH(S975,'Ledger Codes'!$B$6:$B$205,0))="","",INDEX('Ledger Codes'!$C$6:$C$205,MATCH(S975,'Ledger Codes'!$B$6:$B$205,0))),""))</f>
        <v>10073</v>
      </c>
      <c r="D975" s="50" t="s">
        <v>200</v>
      </c>
      <c r="E975" s="50" t="s">
        <v>1509</v>
      </c>
      <c r="F975" s="50" t="s">
        <v>1510</v>
      </c>
      <c r="G975" s="52" t="n">
        <v>0</v>
      </c>
      <c r="H975" s="52" t="n">
        <v>325</v>
      </c>
      <c r="I975" s="52" t="n">
        <f aca="false">IF(AND(G975="",H975=""),"",N(G975)-N(H975))</f>
        <v>-325</v>
      </c>
      <c r="J975" s="52" t="n">
        <f aca="false">IF(I975="","",ABS(I975))</f>
        <v>325</v>
      </c>
      <c r="K975" s="56" t="n">
        <f aca="false">IF(S975="","",0)</f>
        <v>0</v>
      </c>
      <c r="L975" s="56" t="n">
        <f aca="false">IF(J975="","",IF(AND(J975&gt;'Revenue Testing'!$E$9,K975=0),1,0))</f>
        <v>0</v>
      </c>
      <c r="M975" s="57" t="n">
        <v>0.067356788522</v>
      </c>
      <c r="N975" s="56" t="str">
        <f aca="false">IF(OR(A975="",I975=""),"",IF(COUNTIFS($A$2:$A$4500,A975,$D$2:$D$4500,D975,$I$2:$I$4500,I975)&gt;1,"Possible duplicate",""))</f>
        <v/>
      </c>
      <c r="O975" s="56" t="n">
        <f aca="false">IF(J975="","",IF(AND(L975=0,K975=0),1,0))</f>
        <v>1</v>
      </c>
      <c r="P975" s="56" t="str">
        <f aca="false">IF(L975=1,J975+ROW()/10^7,"")</f>
        <v/>
      </c>
      <c r="Q975" s="57" t="n">
        <f aca="false">IF(O975=1,M975,"")</f>
        <v>0.067356788522</v>
      </c>
      <c r="R975" s="56" t="str">
        <f aca="false">IF(K975=1,ROW(),"")</f>
        <v/>
      </c>
      <c r="S975" s="56" t="str">
        <f aca="false">IF(D975="","",TRIM(D975))</f>
        <v>DELIVERY ORDER CHARGES- INC</v>
      </c>
    </row>
    <row r="976" customFormat="false" ht="15" hidden="false" customHeight="false" outlineLevel="0" collapsed="false">
      <c r="A976" s="50" t="s">
        <v>1511</v>
      </c>
      <c r="B976" s="55" t="n">
        <v>45952</v>
      </c>
      <c r="C976" s="50" t="n">
        <f aca="false">IF(S976="","",IFERROR(IF(INDEX('Ledger Codes'!$C$6:$C$205,MATCH(S976,'Ledger Codes'!$B$6:$B$205,0))="","",INDEX('Ledger Codes'!$C$6:$C$205,MATCH(S976,'Ledger Codes'!$B$6:$B$205,0))),""))</f>
        <v>10073</v>
      </c>
      <c r="D976" s="50" t="s">
        <v>200</v>
      </c>
      <c r="E976" s="50" t="s">
        <v>1512</v>
      </c>
      <c r="F976" s="50" t="s">
        <v>1513</v>
      </c>
      <c r="G976" s="52" t="n">
        <v>0</v>
      </c>
      <c r="H976" s="52" t="n">
        <v>325</v>
      </c>
      <c r="I976" s="52" t="n">
        <f aca="false">IF(AND(G976="",H976=""),"",N(G976)-N(H976))</f>
        <v>-325</v>
      </c>
      <c r="J976" s="52" t="n">
        <f aca="false">IF(I976="","",ABS(I976))</f>
        <v>325</v>
      </c>
      <c r="K976" s="56" t="n">
        <f aca="false">IF(S976="","",0)</f>
        <v>0</v>
      </c>
      <c r="L976" s="56" t="n">
        <f aca="false">IF(J976="","",IF(AND(J976&gt;'Revenue Testing'!$E$9,K976=0),1,0))</f>
        <v>0</v>
      </c>
      <c r="M976" s="57" t="n">
        <v>0.564065415457</v>
      </c>
      <c r="N976" s="56" t="str">
        <f aca="false">IF(OR(A976="",I976=""),"",IF(COUNTIFS($A$2:$A$4500,A976,$D$2:$D$4500,D976,$I$2:$I$4500,I976)&gt;1,"Possible duplicate",""))</f>
        <v/>
      </c>
      <c r="O976" s="56" t="n">
        <f aca="false">IF(J976="","",IF(AND(L976=0,K976=0),1,0))</f>
        <v>1</v>
      </c>
      <c r="P976" s="56" t="str">
        <f aca="false">IF(L976=1,J976+ROW()/10^7,"")</f>
        <v/>
      </c>
      <c r="Q976" s="57" t="n">
        <f aca="false">IF(O976=1,M976,"")</f>
        <v>0.564065415457</v>
      </c>
      <c r="R976" s="56" t="str">
        <f aca="false">IF(K976=1,ROW(),"")</f>
        <v/>
      </c>
      <c r="S976" s="56" t="str">
        <f aca="false">IF(D976="","",TRIM(D976))</f>
        <v>DELIVERY ORDER CHARGES- INC</v>
      </c>
    </row>
    <row r="977" customFormat="false" ht="15" hidden="false" customHeight="false" outlineLevel="0" collapsed="false">
      <c r="A977" s="50" t="s">
        <v>1514</v>
      </c>
      <c r="B977" s="55" t="n">
        <v>45952</v>
      </c>
      <c r="C977" s="50" t="n">
        <f aca="false">IF(S977="","",IFERROR(IF(INDEX('Ledger Codes'!$C$6:$C$205,MATCH(S977,'Ledger Codes'!$B$6:$B$205,0))="","",INDEX('Ledger Codes'!$C$6:$C$205,MATCH(S977,'Ledger Codes'!$B$6:$B$205,0))),""))</f>
        <v>10073</v>
      </c>
      <c r="D977" s="50" t="s">
        <v>200</v>
      </c>
      <c r="E977" s="50" t="s">
        <v>1515</v>
      </c>
      <c r="F977" s="50" t="s">
        <v>1516</v>
      </c>
      <c r="G977" s="52" t="n">
        <v>0</v>
      </c>
      <c r="H977" s="52" t="n">
        <v>325</v>
      </c>
      <c r="I977" s="52" t="n">
        <f aca="false">IF(AND(G977="",H977=""),"",N(G977)-N(H977))</f>
        <v>-325</v>
      </c>
      <c r="J977" s="52" t="n">
        <f aca="false">IF(I977="","",ABS(I977))</f>
        <v>325</v>
      </c>
      <c r="K977" s="56" t="n">
        <f aca="false">IF(S977="","",0)</f>
        <v>0</v>
      </c>
      <c r="L977" s="56" t="n">
        <f aca="false">IF(J977="","",IF(AND(J977&gt;'Revenue Testing'!$E$9,K977=0),1,0))</f>
        <v>0</v>
      </c>
      <c r="M977" s="57" t="n">
        <v>0.313853956026</v>
      </c>
      <c r="N977" s="56" t="str">
        <f aca="false">IF(OR(A977="",I977=""),"",IF(COUNTIFS($A$2:$A$4500,A977,$D$2:$D$4500,D977,$I$2:$I$4500,I977)&gt;1,"Possible duplicate",""))</f>
        <v/>
      </c>
      <c r="O977" s="56" t="n">
        <f aca="false">IF(J977="","",IF(AND(L977=0,K977=0),1,0))</f>
        <v>1</v>
      </c>
      <c r="P977" s="56" t="str">
        <f aca="false">IF(L977=1,J977+ROW()/10^7,"")</f>
        <v/>
      </c>
      <c r="Q977" s="57" t="n">
        <f aca="false">IF(O977=1,M977,"")</f>
        <v>0.313853956026</v>
      </c>
      <c r="R977" s="56" t="str">
        <f aca="false">IF(K977=1,ROW(),"")</f>
        <v/>
      </c>
      <c r="S977" s="56" t="str">
        <f aca="false">IF(D977="","",TRIM(D977))</f>
        <v>DELIVERY ORDER CHARGES- INC</v>
      </c>
    </row>
    <row r="978" customFormat="false" ht="15" hidden="false" customHeight="false" outlineLevel="0" collapsed="false">
      <c r="A978" s="50" t="s">
        <v>1517</v>
      </c>
      <c r="B978" s="55" t="n">
        <v>45952</v>
      </c>
      <c r="C978" s="50" t="n">
        <f aca="false">IF(S978="","",IFERROR(IF(INDEX('Ledger Codes'!$C$6:$C$205,MATCH(S978,'Ledger Codes'!$B$6:$B$205,0))="","",INDEX('Ledger Codes'!$C$6:$C$205,MATCH(S978,'Ledger Codes'!$B$6:$B$205,0))),""))</f>
        <v>10073</v>
      </c>
      <c r="D978" s="50" t="s">
        <v>200</v>
      </c>
      <c r="E978" s="50" t="s">
        <v>1518</v>
      </c>
      <c r="F978" s="50" t="s">
        <v>1519</v>
      </c>
      <c r="G978" s="52" t="n">
        <v>0</v>
      </c>
      <c r="H978" s="52" t="n">
        <v>325</v>
      </c>
      <c r="I978" s="52" t="n">
        <f aca="false">IF(AND(G978="",H978=""),"",N(G978)-N(H978))</f>
        <v>-325</v>
      </c>
      <c r="J978" s="52" t="n">
        <f aca="false">IF(I978="","",ABS(I978))</f>
        <v>325</v>
      </c>
      <c r="K978" s="56" t="n">
        <f aca="false">IF(S978="","",0)</f>
        <v>0</v>
      </c>
      <c r="L978" s="56" t="n">
        <f aca="false">IF(J978="","",IF(AND(J978&gt;'Revenue Testing'!$E$9,K978=0),1,0))</f>
        <v>0</v>
      </c>
      <c r="M978" s="57" t="n">
        <v>0.426030947547</v>
      </c>
      <c r="N978" s="56" t="str">
        <f aca="false">IF(OR(A978="",I978=""),"",IF(COUNTIFS($A$2:$A$4500,A978,$D$2:$D$4500,D978,$I$2:$I$4500,I978)&gt;1,"Possible duplicate",""))</f>
        <v/>
      </c>
      <c r="O978" s="56" t="n">
        <f aca="false">IF(J978="","",IF(AND(L978=0,K978=0),1,0))</f>
        <v>1</v>
      </c>
      <c r="P978" s="56" t="str">
        <f aca="false">IF(L978=1,J978+ROW()/10^7,"")</f>
        <v/>
      </c>
      <c r="Q978" s="57" t="n">
        <f aca="false">IF(O978=1,M978,"")</f>
        <v>0.426030947547</v>
      </c>
      <c r="R978" s="56" t="str">
        <f aca="false">IF(K978=1,ROW(),"")</f>
        <v/>
      </c>
      <c r="S978" s="56" t="str">
        <f aca="false">IF(D978="","",TRIM(D978))</f>
        <v>DELIVERY ORDER CHARGES- INC</v>
      </c>
    </row>
    <row r="979" customFormat="false" ht="15" hidden="false" customHeight="false" outlineLevel="0" collapsed="false">
      <c r="A979" s="50" t="s">
        <v>1520</v>
      </c>
      <c r="B979" s="55" t="n">
        <v>45952</v>
      </c>
      <c r="C979" s="50" t="n">
        <f aca="false">IF(S979="","",IFERROR(IF(INDEX('Ledger Codes'!$C$6:$C$205,MATCH(S979,'Ledger Codes'!$B$6:$B$205,0))="","",INDEX('Ledger Codes'!$C$6:$C$205,MATCH(S979,'Ledger Codes'!$B$6:$B$205,0))),""))</f>
        <v>10073</v>
      </c>
      <c r="D979" s="50" t="s">
        <v>200</v>
      </c>
      <c r="E979" s="50" t="s">
        <v>1521</v>
      </c>
      <c r="F979" s="50" t="s">
        <v>1522</v>
      </c>
      <c r="G979" s="52" t="n">
        <v>0</v>
      </c>
      <c r="H979" s="52" t="n">
        <v>325</v>
      </c>
      <c r="I979" s="52" t="n">
        <f aca="false">IF(AND(G979="",H979=""),"",N(G979)-N(H979))</f>
        <v>-325</v>
      </c>
      <c r="J979" s="52" t="n">
        <f aca="false">IF(I979="","",ABS(I979))</f>
        <v>325</v>
      </c>
      <c r="K979" s="56" t="n">
        <f aca="false">IF(S979="","",0)</f>
        <v>0</v>
      </c>
      <c r="L979" s="56" t="n">
        <f aca="false">IF(J979="","",IF(AND(J979&gt;'Revenue Testing'!$E$9,K979=0),1,0))</f>
        <v>0</v>
      </c>
      <c r="M979" s="57" t="n">
        <v>0.765487552495</v>
      </c>
      <c r="N979" s="56" t="str">
        <f aca="false">IF(OR(A979="",I979=""),"",IF(COUNTIFS($A$2:$A$4500,A979,$D$2:$D$4500,D979,$I$2:$I$4500,I979)&gt;1,"Possible duplicate",""))</f>
        <v/>
      </c>
      <c r="O979" s="56" t="n">
        <f aca="false">IF(J979="","",IF(AND(L979=0,K979=0),1,0))</f>
        <v>1</v>
      </c>
      <c r="P979" s="56" t="str">
        <f aca="false">IF(L979=1,J979+ROW()/10^7,"")</f>
        <v/>
      </c>
      <c r="Q979" s="57" t="n">
        <f aca="false">IF(O979=1,M979,"")</f>
        <v>0.765487552495</v>
      </c>
      <c r="R979" s="56" t="str">
        <f aca="false">IF(K979=1,ROW(),"")</f>
        <v/>
      </c>
      <c r="S979" s="56" t="str">
        <f aca="false">IF(D979="","",TRIM(D979))</f>
        <v>DELIVERY ORDER CHARGES- INC</v>
      </c>
    </row>
    <row r="980" customFormat="false" ht="15" hidden="false" customHeight="false" outlineLevel="0" collapsed="false">
      <c r="A980" s="50" t="s">
        <v>1523</v>
      </c>
      <c r="B980" s="55" t="n">
        <v>45952</v>
      </c>
      <c r="C980" s="50" t="n">
        <f aca="false">IF(S980="","",IFERROR(IF(INDEX('Ledger Codes'!$C$6:$C$205,MATCH(S980,'Ledger Codes'!$B$6:$B$205,0))="","",INDEX('Ledger Codes'!$C$6:$C$205,MATCH(S980,'Ledger Codes'!$B$6:$B$205,0))),""))</f>
        <v>10073</v>
      </c>
      <c r="D980" s="50" t="s">
        <v>200</v>
      </c>
      <c r="E980" s="50" t="s">
        <v>1524</v>
      </c>
      <c r="F980" s="50" t="s">
        <v>1525</v>
      </c>
      <c r="G980" s="52" t="n">
        <v>0</v>
      </c>
      <c r="H980" s="52" t="n">
        <v>325</v>
      </c>
      <c r="I980" s="52" t="n">
        <f aca="false">IF(AND(G980="",H980=""),"",N(G980)-N(H980))</f>
        <v>-325</v>
      </c>
      <c r="J980" s="52" t="n">
        <f aca="false">IF(I980="","",ABS(I980))</f>
        <v>325</v>
      </c>
      <c r="K980" s="56" t="n">
        <f aca="false">IF(S980="","",0)</f>
        <v>0</v>
      </c>
      <c r="L980" s="56" t="n">
        <f aca="false">IF(J980="","",IF(AND(J980&gt;'Revenue Testing'!$E$9,K980=0),1,0))</f>
        <v>0</v>
      </c>
      <c r="M980" s="57" t="n">
        <v>0.071981066701</v>
      </c>
      <c r="N980" s="56" t="str">
        <f aca="false">IF(OR(A980="",I980=""),"",IF(COUNTIFS($A$2:$A$4500,A980,$D$2:$D$4500,D980,$I$2:$I$4500,I980)&gt;1,"Possible duplicate",""))</f>
        <v/>
      </c>
      <c r="O980" s="56" t="n">
        <f aca="false">IF(J980="","",IF(AND(L980=0,K980=0),1,0))</f>
        <v>1</v>
      </c>
      <c r="P980" s="56" t="str">
        <f aca="false">IF(L980=1,J980+ROW()/10^7,"")</f>
        <v/>
      </c>
      <c r="Q980" s="57" t="n">
        <f aca="false">IF(O980=1,M980,"")</f>
        <v>0.071981066701</v>
      </c>
      <c r="R980" s="56" t="str">
        <f aca="false">IF(K980=1,ROW(),"")</f>
        <v/>
      </c>
      <c r="S980" s="56" t="str">
        <f aca="false">IF(D980="","",TRIM(D980))</f>
        <v>DELIVERY ORDER CHARGES- INC</v>
      </c>
    </row>
    <row r="981" customFormat="false" ht="15" hidden="false" customHeight="false" outlineLevel="0" collapsed="false">
      <c r="A981" s="50" t="s">
        <v>1526</v>
      </c>
      <c r="B981" s="55" t="n">
        <v>45952</v>
      </c>
      <c r="C981" s="50" t="n">
        <f aca="false">IF(S981="","",IFERROR(IF(INDEX('Ledger Codes'!$C$6:$C$205,MATCH(S981,'Ledger Codes'!$B$6:$B$205,0))="","",INDEX('Ledger Codes'!$C$6:$C$205,MATCH(S981,'Ledger Codes'!$B$6:$B$205,0))),""))</f>
        <v>10073</v>
      </c>
      <c r="D981" s="50" t="s">
        <v>200</v>
      </c>
      <c r="E981" s="50" t="s">
        <v>1527</v>
      </c>
      <c r="F981" s="50" t="s">
        <v>1528</v>
      </c>
      <c r="G981" s="52" t="n">
        <v>0</v>
      </c>
      <c r="H981" s="52" t="n">
        <v>325</v>
      </c>
      <c r="I981" s="52" t="n">
        <f aca="false">IF(AND(G981="",H981=""),"",N(G981)-N(H981))</f>
        <v>-325</v>
      </c>
      <c r="J981" s="52" t="n">
        <f aca="false">IF(I981="","",ABS(I981))</f>
        <v>325</v>
      </c>
      <c r="K981" s="56" t="n">
        <f aca="false">IF(S981="","",0)</f>
        <v>0</v>
      </c>
      <c r="L981" s="56" t="n">
        <f aca="false">IF(J981="","",IF(AND(J981&gt;'Revenue Testing'!$E$9,K981=0),1,0))</f>
        <v>0</v>
      </c>
      <c r="M981" s="57" t="n">
        <v>0.192712095097</v>
      </c>
      <c r="N981" s="56" t="str">
        <f aca="false">IF(OR(A981="",I981=""),"",IF(COUNTIFS($A$2:$A$4500,A981,$D$2:$D$4500,D981,$I$2:$I$4500,I981)&gt;1,"Possible duplicate",""))</f>
        <v/>
      </c>
      <c r="O981" s="56" t="n">
        <f aca="false">IF(J981="","",IF(AND(L981=0,K981=0),1,0))</f>
        <v>1</v>
      </c>
      <c r="P981" s="56" t="str">
        <f aca="false">IF(L981=1,J981+ROW()/10^7,"")</f>
        <v/>
      </c>
      <c r="Q981" s="57" t="n">
        <f aca="false">IF(O981=1,M981,"")</f>
        <v>0.192712095097</v>
      </c>
      <c r="R981" s="56" t="str">
        <f aca="false">IF(K981=1,ROW(),"")</f>
        <v/>
      </c>
      <c r="S981" s="56" t="str">
        <f aca="false">IF(D981="","",TRIM(D981))</f>
        <v>DELIVERY ORDER CHARGES- INC</v>
      </c>
    </row>
    <row r="982" customFormat="false" ht="15" hidden="false" customHeight="false" outlineLevel="0" collapsed="false">
      <c r="A982" s="50" t="s">
        <v>1529</v>
      </c>
      <c r="B982" s="55" t="n">
        <v>45952</v>
      </c>
      <c r="C982" s="50" t="n">
        <f aca="false">IF(S982="","",IFERROR(IF(INDEX('Ledger Codes'!$C$6:$C$205,MATCH(S982,'Ledger Codes'!$B$6:$B$205,0))="","",INDEX('Ledger Codes'!$C$6:$C$205,MATCH(S982,'Ledger Codes'!$B$6:$B$205,0))),""))</f>
        <v>10073</v>
      </c>
      <c r="D982" s="50" t="s">
        <v>200</v>
      </c>
      <c r="E982" s="50" t="s">
        <v>1530</v>
      </c>
      <c r="F982" s="50" t="s">
        <v>1531</v>
      </c>
      <c r="G982" s="52" t="n">
        <v>0</v>
      </c>
      <c r="H982" s="52" t="n">
        <v>325</v>
      </c>
      <c r="I982" s="52" t="n">
        <f aca="false">IF(AND(G982="",H982=""),"",N(G982)-N(H982))</f>
        <v>-325</v>
      </c>
      <c r="J982" s="52" t="n">
        <f aca="false">IF(I982="","",ABS(I982))</f>
        <v>325</v>
      </c>
      <c r="K982" s="56" t="n">
        <f aca="false">IF(S982="","",0)</f>
        <v>0</v>
      </c>
      <c r="L982" s="56" t="n">
        <f aca="false">IF(J982="","",IF(AND(J982&gt;'Revenue Testing'!$E$9,K982=0),1,0))</f>
        <v>0</v>
      </c>
      <c r="M982" s="57" t="n">
        <v>0.638726917403</v>
      </c>
      <c r="N982" s="56" t="str">
        <f aca="false">IF(OR(A982="",I982=""),"",IF(COUNTIFS($A$2:$A$4500,A982,$D$2:$D$4500,D982,$I$2:$I$4500,I982)&gt;1,"Possible duplicate",""))</f>
        <v/>
      </c>
      <c r="O982" s="56" t="n">
        <f aca="false">IF(J982="","",IF(AND(L982=0,K982=0),1,0))</f>
        <v>1</v>
      </c>
      <c r="P982" s="56" t="str">
        <f aca="false">IF(L982=1,J982+ROW()/10^7,"")</f>
        <v/>
      </c>
      <c r="Q982" s="57" t="n">
        <f aca="false">IF(O982=1,M982,"")</f>
        <v>0.638726917403</v>
      </c>
      <c r="R982" s="56" t="str">
        <f aca="false">IF(K982=1,ROW(),"")</f>
        <v/>
      </c>
      <c r="S982" s="56" t="str">
        <f aca="false">IF(D982="","",TRIM(D982))</f>
        <v>DELIVERY ORDER CHARGES- INC</v>
      </c>
    </row>
    <row r="983" customFormat="false" ht="15" hidden="false" customHeight="false" outlineLevel="0" collapsed="false">
      <c r="A983" s="50" t="s">
        <v>1532</v>
      </c>
      <c r="B983" s="55" t="n">
        <v>45952</v>
      </c>
      <c r="C983" s="50" t="n">
        <f aca="false">IF(S983="","",IFERROR(IF(INDEX('Ledger Codes'!$C$6:$C$205,MATCH(S983,'Ledger Codes'!$B$6:$B$205,0))="","",INDEX('Ledger Codes'!$C$6:$C$205,MATCH(S983,'Ledger Codes'!$B$6:$B$205,0))),""))</f>
        <v>10073</v>
      </c>
      <c r="D983" s="50" t="s">
        <v>200</v>
      </c>
      <c r="E983" s="50" t="s">
        <v>1533</v>
      </c>
      <c r="F983" s="50" t="s">
        <v>1534</v>
      </c>
      <c r="G983" s="52" t="n">
        <v>0</v>
      </c>
      <c r="H983" s="52" t="n">
        <v>325</v>
      </c>
      <c r="I983" s="52" t="n">
        <f aca="false">IF(AND(G983="",H983=""),"",N(G983)-N(H983))</f>
        <v>-325</v>
      </c>
      <c r="J983" s="52" t="n">
        <f aca="false">IF(I983="","",ABS(I983))</f>
        <v>325</v>
      </c>
      <c r="K983" s="56" t="n">
        <f aca="false">IF(S983="","",0)</f>
        <v>0</v>
      </c>
      <c r="L983" s="56" t="n">
        <f aca="false">IF(J983="","",IF(AND(J983&gt;'Revenue Testing'!$E$9,K983=0),1,0))</f>
        <v>0</v>
      </c>
      <c r="M983" s="57" t="n">
        <v>0.203233015375</v>
      </c>
      <c r="N983" s="56" t="str">
        <f aca="false">IF(OR(A983="",I983=""),"",IF(COUNTIFS($A$2:$A$4500,A983,$D$2:$D$4500,D983,$I$2:$I$4500,I983)&gt;1,"Possible duplicate",""))</f>
        <v/>
      </c>
      <c r="O983" s="56" t="n">
        <f aca="false">IF(J983="","",IF(AND(L983=0,K983=0),1,0))</f>
        <v>1</v>
      </c>
      <c r="P983" s="56" t="str">
        <f aca="false">IF(L983=1,J983+ROW()/10^7,"")</f>
        <v/>
      </c>
      <c r="Q983" s="57" t="n">
        <f aca="false">IF(O983=1,M983,"")</f>
        <v>0.203233015375</v>
      </c>
      <c r="R983" s="56" t="str">
        <f aca="false">IF(K983=1,ROW(),"")</f>
        <v/>
      </c>
      <c r="S983" s="56" t="str">
        <f aca="false">IF(D983="","",TRIM(D983))</f>
        <v>DELIVERY ORDER CHARGES- INC</v>
      </c>
    </row>
    <row r="984" customFormat="false" ht="15" hidden="false" customHeight="false" outlineLevel="0" collapsed="false">
      <c r="A984" s="50" t="s">
        <v>1535</v>
      </c>
      <c r="B984" s="55" t="n">
        <v>45952</v>
      </c>
      <c r="C984" s="50" t="n">
        <f aca="false">IF(S984="","",IFERROR(IF(INDEX('Ledger Codes'!$C$6:$C$205,MATCH(S984,'Ledger Codes'!$B$6:$B$205,0))="","",INDEX('Ledger Codes'!$C$6:$C$205,MATCH(S984,'Ledger Codes'!$B$6:$B$205,0))),""))</f>
        <v>10073</v>
      </c>
      <c r="D984" s="50" t="s">
        <v>200</v>
      </c>
      <c r="E984" s="50" t="s">
        <v>1536</v>
      </c>
      <c r="F984" s="50" t="s">
        <v>1537</v>
      </c>
      <c r="G984" s="52" t="n">
        <v>0</v>
      </c>
      <c r="H984" s="52" t="n">
        <v>325</v>
      </c>
      <c r="I984" s="52" t="n">
        <f aca="false">IF(AND(G984="",H984=""),"",N(G984)-N(H984))</f>
        <v>-325</v>
      </c>
      <c r="J984" s="52" t="n">
        <f aca="false">IF(I984="","",ABS(I984))</f>
        <v>325</v>
      </c>
      <c r="K984" s="56" t="n">
        <f aca="false">IF(S984="","",0)</f>
        <v>0</v>
      </c>
      <c r="L984" s="56" t="n">
        <f aca="false">IF(J984="","",IF(AND(J984&gt;'Revenue Testing'!$E$9,K984=0),1,0))</f>
        <v>0</v>
      </c>
      <c r="M984" s="57" t="n">
        <v>0.136664108432</v>
      </c>
      <c r="N984" s="56" t="str">
        <f aca="false">IF(OR(A984="",I984=""),"",IF(COUNTIFS($A$2:$A$4500,A984,$D$2:$D$4500,D984,$I$2:$I$4500,I984)&gt;1,"Possible duplicate",""))</f>
        <v/>
      </c>
      <c r="O984" s="56" t="n">
        <f aca="false">IF(J984="","",IF(AND(L984=0,K984=0),1,0))</f>
        <v>1</v>
      </c>
      <c r="P984" s="56" t="str">
        <f aca="false">IF(L984=1,J984+ROW()/10^7,"")</f>
        <v/>
      </c>
      <c r="Q984" s="57" t="n">
        <f aca="false">IF(O984=1,M984,"")</f>
        <v>0.136664108432</v>
      </c>
      <c r="R984" s="56" t="str">
        <f aca="false">IF(K984=1,ROW(),"")</f>
        <v/>
      </c>
      <c r="S984" s="56" t="str">
        <f aca="false">IF(D984="","",TRIM(D984))</f>
        <v>DELIVERY ORDER CHARGES- INC</v>
      </c>
    </row>
    <row r="985" customFormat="false" ht="15" hidden="false" customHeight="false" outlineLevel="0" collapsed="false">
      <c r="A985" s="50" t="s">
        <v>1538</v>
      </c>
      <c r="B985" s="55" t="n">
        <v>45952</v>
      </c>
      <c r="C985" s="50" t="n">
        <f aca="false">IF(S985="","",IFERROR(IF(INDEX('Ledger Codes'!$C$6:$C$205,MATCH(S985,'Ledger Codes'!$B$6:$B$205,0))="","",INDEX('Ledger Codes'!$C$6:$C$205,MATCH(S985,'Ledger Codes'!$B$6:$B$205,0))),""))</f>
        <v>10073</v>
      </c>
      <c r="D985" s="50" t="s">
        <v>200</v>
      </c>
      <c r="E985" s="50" t="s">
        <v>1539</v>
      </c>
      <c r="F985" s="50" t="s">
        <v>1540</v>
      </c>
      <c r="G985" s="52" t="n">
        <v>0</v>
      </c>
      <c r="H985" s="52" t="n">
        <v>325</v>
      </c>
      <c r="I985" s="52" t="n">
        <f aca="false">IF(AND(G985="",H985=""),"",N(G985)-N(H985))</f>
        <v>-325</v>
      </c>
      <c r="J985" s="52" t="n">
        <f aca="false">IF(I985="","",ABS(I985))</f>
        <v>325</v>
      </c>
      <c r="K985" s="56" t="n">
        <f aca="false">IF(S985="","",0)</f>
        <v>0</v>
      </c>
      <c r="L985" s="56" t="n">
        <f aca="false">IF(J985="","",IF(AND(J985&gt;'Revenue Testing'!$E$9,K985=0),1,0))</f>
        <v>0</v>
      </c>
      <c r="M985" s="57" t="n">
        <v>0.589103547485</v>
      </c>
      <c r="N985" s="56" t="str">
        <f aca="false">IF(OR(A985="",I985=""),"",IF(COUNTIFS($A$2:$A$4500,A985,$D$2:$D$4500,D985,$I$2:$I$4500,I985)&gt;1,"Possible duplicate",""))</f>
        <v/>
      </c>
      <c r="O985" s="56" t="n">
        <f aca="false">IF(J985="","",IF(AND(L985=0,K985=0),1,0))</f>
        <v>1</v>
      </c>
      <c r="P985" s="56" t="str">
        <f aca="false">IF(L985=1,J985+ROW()/10^7,"")</f>
        <v/>
      </c>
      <c r="Q985" s="57" t="n">
        <f aca="false">IF(O985=1,M985,"")</f>
        <v>0.589103547485</v>
      </c>
      <c r="R985" s="56" t="str">
        <f aca="false">IF(K985=1,ROW(),"")</f>
        <v/>
      </c>
      <c r="S985" s="56" t="str">
        <f aca="false">IF(D985="","",TRIM(D985))</f>
        <v>DELIVERY ORDER CHARGES- INC</v>
      </c>
    </row>
    <row r="986" customFormat="false" ht="15" hidden="false" customHeight="false" outlineLevel="0" collapsed="false">
      <c r="A986" s="50" t="s">
        <v>1541</v>
      </c>
      <c r="B986" s="55" t="n">
        <v>45952</v>
      </c>
      <c r="C986" s="50" t="n">
        <f aca="false">IF(S986="","",IFERROR(IF(INDEX('Ledger Codes'!$C$6:$C$205,MATCH(S986,'Ledger Codes'!$B$6:$B$205,0))="","",INDEX('Ledger Codes'!$C$6:$C$205,MATCH(S986,'Ledger Codes'!$B$6:$B$205,0))),""))</f>
        <v>10073</v>
      </c>
      <c r="D986" s="50" t="s">
        <v>200</v>
      </c>
      <c r="E986" s="50" t="s">
        <v>1542</v>
      </c>
      <c r="F986" s="50" t="s">
        <v>1543</v>
      </c>
      <c r="G986" s="52" t="n">
        <v>0</v>
      </c>
      <c r="H986" s="52" t="n">
        <v>325</v>
      </c>
      <c r="I986" s="52" t="n">
        <f aca="false">IF(AND(G986="",H986=""),"",N(G986)-N(H986))</f>
        <v>-325</v>
      </c>
      <c r="J986" s="52" t="n">
        <f aca="false">IF(I986="","",ABS(I986))</f>
        <v>325</v>
      </c>
      <c r="K986" s="56" t="n">
        <f aca="false">IF(S986="","",0)</f>
        <v>0</v>
      </c>
      <c r="L986" s="56" t="n">
        <f aca="false">IF(J986="","",IF(AND(J986&gt;'Revenue Testing'!$E$9,K986=0),1,0))</f>
        <v>0</v>
      </c>
      <c r="M986" s="57" t="n">
        <v>0.631181362101</v>
      </c>
      <c r="N986" s="56" t="str">
        <f aca="false">IF(OR(A986="",I986=""),"",IF(COUNTIFS($A$2:$A$4500,A986,$D$2:$D$4500,D986,$I$2:$I$4500,I986)&gt;1,"Possible duplicate",""))</f>
        <v/>
      </c>
      <c r="O986" s="56" t="n">
        <f aca="false">IF(J986="","",IF(AND(L986=0,K986=0),1,0))</f>
        <v>1</v>
      </c>
      <c r="P986" s="56" t="str">
        <f aca="false">IF(L986=1,J986+ROW()/10^7,"")</f>
        <v/>
      </c>
      <c r="Q986" s="57" t="n">
        <f aca="false">IF(O986=1,M986,"")</f>
        <v>0.631181362101</v>
      </c>
      <c r="R986" s="56" t="str">
        <f aca="false">IF(K986=1,ROW(),"")</f>
        <v/>
      </c>
      <c r="S986" s="56" t="str">
        <f aca="false">IF(D986="","",TRIM(D986))</f>
        <v>DELIVERY ORDER CHARGES- INC</v>
      </c>
    </row>
    <row r="987" customFormat="false" ht="15" hidden="false" customHeight="false" outlineLevel="0" collapsed="false">
      <c r="A987" s="50" t="s">
        <v>1544</v>
      </c>
      <c r="B987" s="55" t="n">
        <v>45952</v>
      </c>
      <c r="C987" s="50" t="n">
        <f aca="false">IF(S987="","",IFERROR(IF(INDEX('Ledger Codes'!$C$6:$C$205,MATCH(S987,'Ledger Codes'!$B$6:$B$205,0))="","",INDEX('Ledger Codes'!$C$6:$C$205,MATCH(S987,'Ledger Codes'!$B$6:$B$205,0))),""))</f>
        <v>10073</v>
      </c>
      <c r="D987" s="50" t="s">
        <v>200</v>
      </c>
      <c r="E987" s="50" t="s">
        <v>1545</v>
      </c>
      <c r="F987" s="50" t="s">
        <v>1546</v>
      </c>
      <c r="G987" s="52" t="n">
        <v>0</v>
      </c>
      <c r="H987" s="52" t="n">
        <v>325</v>
      </c>
      <c r="I987" s="52" t="n">
        <f aca="false">IF(AND(G987="",H987=""),"",N(G987)-N(H987))</f>
        <v>-325</v>
      </c>
      <c r="J987" s="52" t="n">
        <f aca="false">IF(I987="","",ABS(I987))</f>
        <v>325</v>
      </c>
      <c r="K987" s="56" t="n">
        <f aca="false">IF(S987="","",0)</f>
        <v>0</v>
      </c>
      <c r="L987" s="56" t="n">
        <f aca="false">IF(J987="","",IF(AND(J987&gt;'Revenue Testing'!$E$9,K987=0),1,0))</f>
        <v>0</v>
      </c>
      <c r="M987" s="57" t="n">
        <v>0.348258664463</v>
      </c>
      <c r="N987" s="56" t="str">
        <f aca="false">IF(OR(A987="",I987=""),"",IF(COUNTIFS($A$2:$A$4500,A987,$D$2:$D$4500,D987,$I$2:$I$4500,I987)&gt;1,"Possible duplicate",""))</f>
        <v/>
      </c>
      <c r="O987" s="56" t="n">
        <f aca="false">IF(J987="","",IF(AND(L987=0,K987=0),1,0))</f>
        <v>1</v>
      </c>
      <c r="P987" s="56" t="str">
        <f aca="false">IF(L987=1,J987+ROW()/10^7,"")</f>
        <v/>
      </c>
      <c r="Q987" s="57" t="n">
        <f aca="false">IF(O987=1,M987,"")</f>
        <v>0.348258664463</v>
      </c>
      <c r="R987" s="56" t="str">
        <f aca="false">IF(K987=1,ROW(),"")</f>
        <v/>
      </c>
      <c r="S987" s="56" t="str">
        <f aca="false">IF(D987="","",TRIM(D987))</f>
        <v>DELIVERY ORDER CHARGES- INC</v>
      </c>
    </row>
    <row r="988" customFormat="false" ht="15" hidden="false" customHeight="false" outlineLevel="0" collapsed="false">
      <c r="A988" s="50" t="s">
        <v>1547</v>
      </c>
      <c r="B988" s="55" t="n">
        <v>45952</v>
      </c>
      <c r="C988" s="50" t="n">
        <f aca="false">IF(S988="","",IFERROR(IF(INDEX('Ledger Codes'!$C$6:$C$205,MATCH(S988,'Ledger Codes'!$B$6:$B$205,0))="","",INDEX('Ledger Codes'!$C$6:$C$205,MATCH(S988,'Ledger Codes'!$B$6:$B$205,0))),""))</f>
        <v>10073</v>
      </c>
      <c r="D988" s="50" t="s">
        <v>200</v>
      </c>
      <c r="E988" s="50" t="s">
        <v>1548</v>
      </c>
      <c r="F988" s="50" t="s">
        <v>1549</v>
      </c>
      <c r="G988" s="52" t="n">
        <v>0</v>
      </c>
      <c r="H988" s="52" t="n">
        <v>325</v>
      </c>
      <c r="I988" s="52" t="n">
        <f aca="false">IF(AND(G988="",H988=""),"",N(G988)-N(H988))</f>
        <v>-325</v>
      </c>
      <c r="J988" s="52" t="n">
        <f aca="false">IF(I988="","",ABS(I988))</f>
        <v>325</v>
      </c>
      <c r="K988" s="56" t="n">
        <f aca="false">IF(S988="","",0)</f>
        <v>0</v>
      </c>
      <c r="L988" s="56" t="n">
        <f aca="false">IF(J988="","",IF(AND(J988&gt;'Revenue Testing'!$E$9,K988=0),1,0))</f>
        <v>0</v>
      </c>
      <c r="M988" s="57" t="n">
        <v>0.882526039591</v>
      </c>
      <c r="N988" s="56" t="str">
        <f aca="false">IF(OR(A988="",I988=""),"",IF(COUNTIFS($A$2:$A$4500,A988,$D$2:$D$4500,D988,$I$2:$I$4500,I988)&gt;1,"Possible duplicate",""))</f>
        <v/>
      </c>
      <c r="O988" s="56" t="n">
        <f aca="false">IF(J988="","",IF(AND(L988=0,K988=0),1,0))</f>
        <v>1</v>
      </c>
      <c r="P988" s="56" t="str">
        <f aca="false">IF(L988=1,J988+ROW()/10^7,"")</f>
        <v/>
      </c>
      <c r="Q988" s="57" t="n">
        <f aca="false">IF(O988=1,M988,"")</f>
        <v>0.882526039591</v>
      </c>
      <c r="R988" s="56" t="str">
        <f aca="false">IF(K988=1,ROW(),"")</f>
        <v/>
      </c>
      <c r="S988" s="56" t="str">
        <f aca="false">IF(D988="","",TRIM(D988))</f>
        <v>DELIVERY ORDER CHARGES- INC</v>
      </c>
    </row>
    <row r="989" customFormat="false" ht="15" hidden="false" customHeight="false" outlineLevel="0" collapsed="false">
      <c r="A989" s="50" t="s">
        <v>1550</v>
      </c>
      <c r="B989" s="55" t="n">
        <v>45952</v>
      </c>
      <c r="C989" s="50" t="n">
        <f aca="false">IF(S989="","",IFERROR(IF(INDEX('Ledger Codes'!$C$6:$C$205,MATCH(S989,'Ledger Codes'!$B$6:$B$205,0))="","",INDEX('Ledger Codes'!$C$6:$C$205,MATCH(S989,'Ledger Codes'!$B$6:$B$205,0))),""))</f>
        <v>10073</v>
      </c>
      <c r="D989" s="50" t="s">
        <v>200</v>
      </c>
      <c r="E989" s="50" t="s">
        <v>1551</v>
      </c>
      <c r="F989" s="50" t="s">
        <v>1552</v>
      </c>
      <c r="G989" s="52" t="n">
        <v>0</v>
      </c>
      <c r="H989" s="52" t="n">
        <v>325</v>
      </c>
      <c r="I989" s="52" t="n">
        <f aca="false">IF(AND(G989="",H989=""),"",N(G989)-N(H989))</f>
        <v>-325</v>
      </c>
      <c r="J989" s="52" t="n">
        <f aca="false">IF(I989="","",ABS(I989))</f>
        <v>325</v>
      </c>
      <c r="K989" s="56" t="n">
        <f aca="false">IF(S989="","",0)</f>
        <v>0</v>
      </c>
      <c r="L989" s="56" t="n">
        <f aca="false">IF(J989="","",IF(AND(J989&gt;'Revenue Testing'!$E$9,K989=0),1,0))</f>
        <v>0</v>
      </c>
      <c r="M989" s="57" t="n">
        <v>0.458814287765</v>
      </c>
      <c r="N989" s="56" t="str">
        <f aca="false">IF(OR(A989="",I989=""),"",IF(COUNTIFS($A$2:$A$4500,A989,$D$2:$D$4500,D989,$I$2:$I$4500,I989)&gt;1,"Possible duplicate",""))</f>
        <v/>
      </c>
      <c r="O989" s="56" t="n">
        <f aca="false">IF(J989="","",IF(AND(L989=0,K989=0),1,0))</f>
        <v>1</v>
      </c>
      <c r="P989" s="56" t="str">
        <f aca="false">IF(L989=1,J989+ROW()/10^7,"")</f>
        <v/>
      </c>
      <c r="Q989" s="57" t="n">
        <f aca="false">IF(O989=1,M989,"")</f>
        <v>0.458814287765</v>
      </c>
      <c r="R989" s="56" t="str">
        <f aca="false">IF(K989=1,ROW(),"")</f>
        <v/>
      </c>
      <c r="S989" s="56" t="str">
        <f aca="false">IF(D989="","",TRIM(D989))</f>
        <v>DELIVERY ORDER CHARGES- INC</v>
      </c>
    </row>
    <row r="990" customFormat="false" ht="15" hidden="false" customHeight="false" outlineLevel="0" collapsed="false">
      <c r="A990" s="50" t="s">
        <v>1553</v>
      </c>
      <c r="B990" s="55" t="n">
        <v>45952</v>
      </c>
      <c r="C990" s="50" t="n">
        <f aca="false">IF(S990="","",IFERROR(IF(INDEX('Ledger Codes'!$C$6:$C$205,MATCH(S990,'Ledger Codes'!$B$6:$B$205,0))="","",INDEX('Ledger Codes'!$C$6:$C$205,MATCH(S990,'Ledger Codes'!$B$6:$B$205,0))),""))</f>
        <v>10073</v>
      </c>
      <c r="D990" s="50" t="s">
        <v>200</v>
      </c>
      <c r="E990" s="50" t="s">
        <v>1554</v>
      </c>
      <c r="F990" s="50" t="s">
        <v>1555</v>
      </c>
      <c r="G990" s="52" t="n">
        <v>0</v>
      </c>
      <c r="H990" s="52" t="n">
        <v>325</v>
      </c>
      <c r="I990" s="52" t="n">
        <f aca="false">IF(AND(G990="",H990=""),"",N(G990)-N(H990))</f>
        <v>-325</v>
      </c>
      <c r="J990" s="52" t="n">
        <f aca="false">IF(I990="","",ABS(I990))</f>
        <v>325</v>
      </c>
      <c r="K990" s="56" t="n">
        <f aca="false">IF(S990="","",0)</f>
        <v>0</v>
      </c>
      <c r="L990" s="56" t="n">
        <f aca="false">IF(J990="","",IF(AND(J990&gt;'Revenue Testing'!$E$9,K990=0),1,0))</f>
        <v>0</v>
      </c>
      <c r="M990" s="57" t="n">
        <v>0.93170014364</v>
      </c>
      <c r="N990" s="56" t="str">
        <f aca="false">IF(OR(A990="",I990=""),"",IF(COUNTIFS($A$2:$A$4500,A990,$D$2:$D$4500,D990,$I$2:$I$4500,I990)&gt;1,"Possible duplicate",""))</f>
        <v/>
      </c>
      <c r="O990" s="56" t="n">
        <f aca="false">IF(J990="","",IF(AND(L990=0,K990=0),1,0))</f>
        <v>1</v>
      </c>
      <c r="P990" s="56" t="str">
        <f aca="false">IF(L990=1,J990+ROW()/10^7,"")</f>
        <v/>
      </c>
      <c r="Q990" s="57" t="n">
        <f aca="false">IF(O990=1,M990,"")</f>
        <v>0.93170014364</v>
      </c>
      <c r="R990" s="56" t="str">
        <f aca="false">IF(K990=1,ROW(),"")</f>
        <v/>
      </c>
      <c r="S990" s="56" t="str">
        <f aca="false">IF(D990="","",TRIM(D990))</f>
        <v>DELIVERY ORDER CHARGES- INC</v>
      </c>
    </row>
    <row r="991" customFormat="false" ht="15" hidden="false" customHeight="false" outlineLevel="0" collapsed="false">
      <c r="A991" s="50" t="s">
        <v>1556</v>
      </c>
      <c r="B991" s="55" t="n">
        <v>45952</v>
      </c>
      <c r="C991" s="50" t="n">
        <f aca="false">IF(S991="","",IFERROR(IF(INDEX('Ledger Codes'!$C$6:$C$205,MATCH(S991,'Ledger Codes'!$B$6:$B$205,0))="","",INDEX('Ledger Codes'!$C$6:$C$205,MATCH(S991,'Ledger Codes'!$B$6:$B$205,0))),""))</f>
        <v>10073</v>
      </c>
      <c r="D991" s="50" t="s">
        <v>200</v>
      </c>
      <c r="E991" s="50" t="s">
        <v>1557</v>
      </c>
      <c r="F991" s="50" t="s">
        <v>1558</v>
      </c>
      <c r="G991" s="52" t="n">
        <v>0</v>
      </c>
      <c r="H991" s="52" t="n">
        <v>325</v>
      </c>
      <c r="I991" s="52" t="n">
        <f aca="false">IF(AND(G991="",H991=""),"",N(G991)-N(H991))</f>
        <v>-325</v>
      </c>
      <c r="J991" s="52" t="n">
        <f aca="false">IF(I991="","",ABS(I991))</f>
        <v>325</v>
      </c>
      <c r="K991" s="56" t="n">
        <f aca="false">IF(S991="","",0)</f>
        <v>0</v>
      </c>
      <c r="L991" s="56" t="n">
        <f aca="false">IF(J991="","",IF(AND(J991&gt;'Revenue Testing'!$E$9,K991=0),1,0))</f>
        <v>0</v>
      </c>
      <c r="M991" s="57" t="n">
        <v>0.719241006375</v>
      </c>
      <c r="N991" s="56" t="str">
        <f aca="false">IF(OR(A991="",I991=""),"",IF(COUNTIFS($A$2:$A$4500,A991,$D$2:$D$4500,D991,$I$2:$I$4500,I991)&gt;1,"Possible duplicate",""))</f>
        <v/>
      </c>
      <c r="O991" s="56" t="n">
        <f aca="false">IF(J991="","",IF(AND(L991=0,K991=0),1,0))</f>
        <v>1</v>
      </c>
      <c r="P991" s="56" t="str">
        <f aca="false">IF(L991=1,J991+ROW()/10^7,"")</f>
        <v/>
      </c>
      <c r="Q991" s="57" t="n">
        <f aca="false">IF(O991=1,M991,"")</f>
        <v>0.719241006375</v>
      </c>
      <c r="R991" s="56" t="str">
        <f aca="false">IF(K991=1,ROW(),"")</f>
        <v/>
      </c>
      <c r="S991" s="56" t="str">
        <f aca="false">IF(D991="","",TRIM(D991))</f>
        <v>DELIVERY ORDER CHARGES- INC</v>
      </c>
    </row>
    <row r="992" customFormat="false" ht="15" hidden="false" customHeight="false" outlineLevel="0" collapsed="false">
      <c r="A992" s="50" t="s">
        <v>1559</v>
      </c>
      <c r="B992" s="55" t="n">
        <v>45952</v>
      </c>
      <c r="C992" s="50" t="n">
        <f aca="false">IF(S992="","",IFERROR(IF(INDEX('Ledger Codes'!$C$6:$C$205,MATCH(S992,'Ledger Codes'!$B$6:$B$205,0))="","",INDEX('Ledger Codes'!$C$6:$C$205,MATCH(S992,'Ledger Codes'!$B$6:$B$205,0))),""))</f>
        <v>10073</v>
      </c>
      <c r="D992" s="50" t="s">
        <v>200</v>
      </c>
      <c r="E992" s="50" t="s">
        <v>1560</v>
      </c>
      <c r="F992" s="50" t="s">
        <v>1561</v>
      </c>
      <c r="G992" s="52" t="n">
        <v>0</v>
      </c>
      <c r="H992" s="52" t="n">
        <v>325</v>
      </c>
      <c r="I992" s="52" t="n">
        <f aca="false">IF(AND(G992="",H992=""),"",N(G992)-N(H992))</f>
        <v>-325</v>
      </c>
      <c r="J992" s="52" t="n">
        <f aca="false">IF(I992="","",ABS(I992))</f>
        <v>325</v>
      </c>
      <c r="K992" s="56" t="n">
        <f aca="false">IF(S992="","",0)</f>
        <v>0</v>
      </c>
      <c r="L992" s="56" t="n">
        <f aca="false">IF(J992="","",IF(AND(J992&gt;'Revenue Testing'!$E$9,K992=0),1,0))</f>
        <v>0</v>
      </c>
      <c r="M992" s="57" t="n">
        <v>0.844616313232</v>
      </c>
      <c r="N992" s="56" t="str">
        <f aca="false">IF(OR(A992="",I992=""),"",IF(COUNTIFS($A$2:$A$4500,A992,$D$2:$D$4500,D992,$I$2:$I$4500,I992)&gt;1,"Possible duplicate",""))</f>
        <v/>
      </c>
      <c r="O992" s="56" t="n">
        <f aca="false">IF(J992="","",IF(AND(L992=0,K992=0),1,0))</f>
        <v>1</v>
      </c>
      <c r="P992" s="56" t="str">
        <f aca="false">IF(L992=1,J992+ROW()/10^7,"")</f>
        <v/>
      </c>
      <c r="Q992" s="57" t="n">
        <f aca="false">IF(O992=1,M992,"")</f>
        <v>0.844616313232</v>
      </c>
      <c r="R992" s="56" t="str">
        <f aca="false">IF(K992=1,ROW(),"")</f>
        <v/>
      </c>
      <c r="S992" s="56" t="str">
        <f aca="false">IF(D992="","",TRIM(D992))</f>
        <v>DELIVERY ORDER CHARGES- INC</v>
      </c>
    </row>
    <row r="993" customFormat="false" ht="15" hidden="false" customHeight="false" outlineLevel="0" collapsed="false">
      <c r="A993" s="50" t="s">
        <v>1562</v>
      </c>
      <c r="B993" s="55" t="n">
        <v>45952</v>
      </c>
      <c r="C993" s="50" t="n">
        <f aca="false">IF(S993="","",IFERROR(IF(INDEX('Ledger Codes'!$C$6:$C$205,MATCH(S993,'Ledger Codes'!$B$6:$B$205,0))="","",INDEX('Ledger Codes'!$C$6:$C$205,MATCH(S993,'Ledger Codes'!$B$6:$B$205,0))),""))</f>
        <v>10073</v>
      </c>
      <c r="D993" s="50" t="s">
        <v>200</v>
      </c>
      <c r="E993" s="50" t="s">
        <v>1563</v>
      </c>
      <c r="F993" s="50" t="s">
        <v>1564</v>
      </c>
      <c r="G993" s="52" t="n">
        <v>0</v>
      </c>
      <c r="H993" s="52" t="n">
        <v>325</v>
      </c>
      <c r="I993" s="52" t="n">
        <f aca="false">IF(AND(G993="",H993=""),"",N(G993)-N(H993))</f>
        <v>-325</v>
      </c>
      <c r="J993" s="52" t="n">
        <f aca="false">IF(I993="","",ABS(I993))</f>
        <v>325</v>
      </c>
      <c r="K993" s="56" t="n">
        <f aca="false">IF(S993="","",0)</f>
        <v>0</v>
      </c>
      <c r="L993" s="56" t="n">
        <f aca="false">IF(J993="","",IF(AND(J993&gt;'Revenue Testing'!$E$9,K993=0),1,0))</f>
        <v>0</v>
      </c>
      <c r="M993" s="57" t="n">
        <v>0.48219788078</v>
      </c>
      <c r="N993" s="56" t="str">
        <f aca="false">IF(OR(A993="",I993=""),"",IF(COUNTIFS($A$2:$A$4500,A993,$D$2:$D$4500,D993,$I$2:$I$4500,I993)&gt;1,"Possible duplicate",""))</f>
        <v/>
      </c>
      <c r="O993" s="56" t="n">
        <f aca="false">IF(J993="","",IF(AND(L993=0,K993=0),1,0))</f>
        <v>1</v>
      </c>
      <c r="P993" s="56" t="str">
        <f aca="false">IF(L993=1,J993+ROW()/10^7,"")</f>
        <v/>
      </c>
      <c r="Q993" s="57" t="n">
        <f aca="false">IF(O993=1,M993,"")</f>
        <v>0.48219788078</v>
      </c>
      <c r="R993" s="56" t="str">
        <f aca="false">IF(K993=1,ROW(),"")</f>
        <v/>
      </c>
      <c r="S993" s="56" t="str">
        <f aca="false">IF(D993="","",TRIM(D993))</f>
        <v>DELIVERY ORDER CHARGES- INC</v>
      </c>
    </row>
    <row r="994" customFormat="false" ht="15" hidden="false" customHeight="false" outlineLevel="0" collapsed="false">
      <c r="A994" s="50" t="s">
        <v>1565</v>
      </c>
      <c r="B994" s="55" t="n">
        <v>45952</v>
      </c>
      <c r="C994" s="50" t="n">
        <f aca="false">IF(S994="","",IFERROR(IF(INDEX('Ledger Codes'!$C$6:$C$205,MATCH(S994,'Ledger Codes'!$B$6:$B$205,0))="","",INDEX('Ledger Codes'!$C$6:$C$205,MATCH(S994,'Ledger Codes'!$B$6:$B$205,0))),""))</f>
        <v>10073</v>
      </c>
      <c r="D994" s="50" t="s">
        <v>200</v>
      </c>
      <c r="E994" s="50" t="s">
        <v>1566</v>
      </c>
      <c r="F994" s="50" t="s">
        <v>1567</v>
      </c>
      <c r="G994" s="52" t="n">
        <v>0</v>
      </c>
      <c r="H994" s="52" t="n">
        <v>325</v>
      </c>
      <c r="I994" s="52" t="n">
        <f aca="false">IF(AND(G994="",H994=""),"",N(G994)-N(H994))</f>
        <v>-325</v>
      </c>
      <c r="J994" s="52" t="n">
        <f aca="false">IF(I994="","",ABS(I994))</f>
        <v>325</v>
      </c>
      <c r="K994" s="56" t="n">
        <f aca="false">IF(S994="","",0)</f>
        <v>0</v>
      </c>
      <c r="L994" s="56" t="n">
        <f aca="false">IF(J994="","",IF(AND(J994&gt;'Revenue Testing'!$E$9,K994=0),1,0))</f>
        <v>0</v>
      </c>
      <c r="M994" s="57" t="n">
        <v>0.547355992032</v>
      </c>
      <c r="N994" s="56" t="str">
        <f aca="false">IF(OR(A994="",I994=""),"",IF(COUNTIFS($A$2:$A$4500,A994,$D$2:$D$4500,D994,$I$2:$I$4500,I994)&gt;1,"Possible duplicate",""))</f>
        <v/>
      </c>
      <c r="O994" s="56" t="n">
        <f aca="false">IF(J994="","",IF(AND(L994=0,K994=0),1,0))</f>
        <v>1</v>
      </c>
      <c r="P994" s="56" t="str">
        <f aca="false">IF(L994=1,J994+ROW()/10^7,"")</f>
        <v/>
      </c>
      <c r="Q994" s="57" t="n">
        <f aca="false">IF(O994=1,M994,"")</f>
        <v>0.547355992032</v>
      </c>
      <c r="R994" s="56" t="str">
        <f aca="false">IF(K994=1,ROW(),"")</f>
        <v/>
      </c>
      <c r="S994" s="56" t="str">
        <f aca="false">IF(D994="","",TRIM(D994))</f>
        <v>DELIVERY ORDER CHARGES- INC</v>
      </c>
    </row>
    <row r="995" customFormat="false" ht="15" hidden="false" customHeight="false" outlineLevel="0" collapsed="false">
      <c r="A995" s="50" t="s">
        <v>1568</v>
      </c>
      <c r="B995" s="55" t="n">
        <v>45952</v>
      </c>
      <c r="C995" s="50" t="n">
        <f aca="false">IF(S995="","",IFERROR(IF(INDEX('Ledger Codes'!$C$6:$C$205,MATCH(S995,'Ledger Codes'!$B$6:$B$205,0))="","",INDEX('Ledger Codes'!$C$6:$C$205,MATCH(S995,'Ledger Codes'!$B$6:$B$205,0))),""))</f>
        <v>10073</v>
      </c>
      <c r="D995" s="50" t="s">
        <v>200</v>
      </c>
      <c r="E995" s="50" t="s">
        <v>1569</v>
      </c>
      <c r="F995" s="50" t="s">
        <v>1570</v>
      </c>
      <c r="G995" s="52" t="n">
        <v>0</v>
      </c>
      <c r="H995" s="52" t="n">
        <v>325</v>
      </c>
      <c r="I995" s="52" t="n">
        <f aca="false">IF(AND(G995="",H995=""),"",N(G995)-N(H995))</f>
        <v>-325</v>
      </c>
      <c r="J995" s="52" t="n">
        <f aca="false">IF(I995="","",ABS(I995))</f>
        <v>325</v>
      </c>
      <c r="K995" s="56" t="n">
        <f aca="false">IF(S995="","",0)</f>
        <v>0</v>
      </c>
      <c r="L995" s="56" t="n">
        <f aca="false">IF(J995="","",IF(AND(J995&gt;'Revenue Testing'!$E$9,K995=0),1,0))</f>
        <v>0</v>
      </c>
      <c r="M995" s="57" t="n">
        <v>0.003245603587</v>
      </c>
      <c r="N995" s="56" t="str">
        <f aca="false">IF(OR(A995="",I995=""),"",IF(COUNTIFS($A$2:$A$4500,A995,$D$2:$D$4500,D995,$I$2:$I$4500,I995)&gt;1,"Possible duplicate",""))</f>
        <v/>
      </c>
      <c r="O995" s="56" t="n">
        <f aca="false">IF(J995="","",IF(AND(L995=0,K995=0),1,0))</f>
        <v>1</v>
      </c>
      <c r="P995" s="56" t="str">
        <f aca="false">IF(L995=1,J995+ROW()/10^7,"")</f>
        <v/>
      </c>
      <c r="Q995" s="57" t="n">
        <f aca="false">IF(O995=1,M995,"")</f>
        <v>0.003245603587</v>
      </c>
      <c r="R995" s="56" t="str">
        <f aca="false">IF(K995=1,ROW(),"")</f>
        <v/>
      </c>
      <c r="S995" s="56" t="str">
        <f aca="false">IF(D995="","",TRIM(D995))</f>
        <v>DELIVERY ORDER CHARGES- INC</v>
      </c>
    </row>
    <row r="996" customFormat="false" ht="15" hidden="false" customHeight="false" outlineLevel="0" collapsed="false">
      <c r="A996" s="50" t="s">
        <v>1571</v>
      </c>
      <c r="B996" s="55" t="n">
        <v>45952</v>
      </c>
      <c r="C996" s="50" t="n">
        <f aca="false">IF(S996="","",IFERROR(IF(INDEX('Ledger Codes'!$C$6:$C$205,MATCH(S996,'Ledger Codes'!$B$6:$B$205,0))="","",INDEX('Ledger Codes'!$C$6:$C$205,MATCH(S996,'Ledger Codes'!$B$6:$B$205,0))),""))</f>
        <v>10073</v>
      </c>
      <c r="D996" s="50" t="s">
        <v>200</v>
      </c>
      <c r="E996" s="50" t="s">
        <v>1572</v>
      </c>
      <c r="F996" s="50" t="s">
        <v>1573</v>
      </c>
      <c r="G996" s="52" t="n">
        <v>0</v>
      </c>
      <c r="H996" s="52" t="n">
        <v>325</v>
      </c>
      <c r="I996" s="52" t="n">
        <f aca="false">IF(AND(G996="",H996=""),"",N(G996)-N(H996))</f>
        <v>-325</v>
      </c>
      <c r="J996" s="52" t="n">
        <f aca="false">IF(I996="","",ABS(I996))</f>
        <v>325</v>
      </c>
      <c r="K996" s="56" t="n">
        <f aca="false">IF(S996="","",0)</f>
        <v>0</v>
      </c>
      <c r="L996" s="56" t="n">
        <f aca="false">IF(J996="","",IF(AND(J996&gt;'Revenue Testing'!$E$9,K996=0),1,0))</f>
        <v>0</v>
      </c>
      <c r="M996" s="57" t="n">
        <v>0.033088422281</v>
      </c>
      <c r="N996" s="56" t="str">
        <f aca="false">IF(OR(A996="",I996=""),"",IF(COUNTIFS($A$2:$A$4500,A996,$D$2:$D$4500,D996,$I$2:$I$4500,I996)&gt;1,"Possible duplicate",""))</f>
        <v/>
      </c>
      <c r="O996" s="56" t="n">
        <f aca="false">IF(J996="","",IF(AND(L996=0,K996=0),1,0))</f>
        <v>1</v>
      </c>
      <c r="P996" s="56" t="str">
        <f aca="false">IF(L996=1,J996+ROW()/10^7,"")</f>
        <v/>
      </c>
      <c r="Q996" s="57" t="n">
        <f aca="false">IF(O996=1,M996,"")</f>
        <v>0.033088422281</v>
      </c>
      <c r="R996" s="56" t="str">
        <f aca="false">IF(K996=1,ROW(),"")</f>
        <v/>
      </c>
      <c r="S996" s="56" t="str">
        <f aca="false">IF(D996="","",TRIM(D996))</f>
        <v>DELIVERY ORDER CHARGES- INC</v>
      </c>
    </row>
    <row r="997" customFormat="false" ht="15" hidden="false" customHeight="false" outlineLevel="0" collapsed="false">
      <c r="A997" s="50" t="s">
        <v>1574</v>
      </c>
      <c r="B997" s="55" t="n">
        <v>45952</v>
      </c>
      <c r="C997" s="50" t="n">
        <f aca="false">IF(S997="","",IFERROR(IF(INDEX('Ledger Codes'!$C$6:$C$205,MATCH(S997,'Ledger Codes'!$B$6:$B$205,0))="","",INDEX('Ledger Codes'!$C$6:$C$205,MATCH(S997,'Ledger Codes'!$B$6:$B$205,0))),""))</f>
        <v>10073</v>
      </c>
      <c r="D997" s="50" t="s">
        <v>200</v>
      </c>
      <c r="E997" s="50" t="s">
        <v>1575</v>
      </c>
      <c r="F997" s="50" t="s">
        <v>1576</v>
      </c>
      <c r="G997" s="52" t="n">
        <v>0</v>
      </c>
      <c r="H997" s="52" t="n">
        <v>325</v>
      </c>
      <c r="I997" s="52" t="n">
        <f aca="false">IF(AND(G997="",H997=""),"",N(G997)-N(H997))</f>
        <v>-325</v>
      </c>
      <c r="J997" s="52" t="n">
        <f aca="false">IF(I997="","",ABS(I997))</f>
        <v>325</v>
      </c>
      <c r="K997" s="56" t="n">
        <f aca="false">IF(S997="","",0)</f>
        <v>0</v>
      </c>
      <c r="L997" s="56" t="n">
        <f aca="false">IF(J997="","",IF(AND(J997&gt;'Revenue Testing'!$E$9,K997=0),1,0))</f>
        <v>0</v>
      </c>
      <c r="M997" s="57" t="n">
        <v>0.256651493072</v>
      </c>
      <c r="N997" s="56" t="str">
        <f aca="false">IF(OR(A997="",I997=""),"",IF(COUNTIFS($A$2:$A$4500,A997,$D$2:$D$4500,D997,$I$2:$I$4500,I997)&gt;1,"Possible duplicate",""))</f>
        <v/>
      </c>
      <c r="O997" s="56" t="n">
        <f aca="false">IF(J997="","",IF(AND(L997=0,K997=0),1,0))</f>
        <v>1</v>
      </c>
      <c r="P997" s="56" t="str">
        <f aca="false">IF(L997=1,J997+ROW()/10^7,"")</f>
        <v/>
      </c>
      <c r="Q997" s="57" t="n">
        <f aca="false">IF(O997=1,M997,"")</f>
        <v>0.256651493072</v>
      </c>
      <c r="R997" s="56" t="str">
        <f aca="false">IF(K997=1,ROW(),"")</f>
        <v/>
      </c>
      <c r="S997" s="56" t="str">
        <f aca="false">IF(D997="","",TRIM(D997))</f>
        <v>DELIVERY ORDER CHARGES- INC</v>
      </c>
    </row>
    <row r="998" customFormat="false" ht="15" hidden="false" customHeight="false" outlineLevel="0" collapsed="false">
      <c r="A998" s="50" t="s">
        <v>1577</v>
      </c>
      <c r="B998" s="55" t="n">
        <v>45952</v>
      </c>
      <c r="C998" s="50" t="n">
        <f aca="false">IF(S998="","",IFERROR(IF(INDEX('Ledger Codes'!$C$6:$C$205,MATCH(S998,'Ledger Codes'!$B$6:$B$205,0))="","",INDEX('Ledger Codes'!$C$6:$C$205,MATCH(S998,'Ledger Codes'!$B$6:$B$205,0))),""))</f>
        <v>10073</v>
      </c>
      <c r="D998" s="50" t="s">
        <v>200</v>
      </c>
      <c r="E998" s="50" t="s">
        <v>1578</v>
      </c>
      <c r="F998" s="50" t="s">
        <v>1579</v>
      </c>
      <c r="G998" s="52" t="n">
        <v>0</v>
      </c>
      <c r="H998" s="52" t="n">
        <v>325</v>
      </c>
      <c r="I998" s="52" t="n">
        <f aca="false">IF(AND(G998="",H998=""),"",N(G998)-N(H998))</f>
        <v>-325</v>
      </c>
      <c r="J998" s="52" t="n">
        <f aca="false">IF(I998="","",ABS(I998))</f>
        <v>325</v>
      </c>
      <c r="K998" s="56" t="n">
        <f aca="false">IF(S998="","",0)</f>
        <v>0</v>
      </c>
      <c r="L998" s="56" t="n">
        <f aca="false">IF(J998="","",IF(AND(J998&gt;'Revenue Testing'!$E$9,K998=0),1,0))</f>
        <v>0</v>
      </c>
      <c r="M998" s="57" t="n">
        <v>0.279398688968</v>
      </c>
      <c r="N998" s="56" t="str">
        <f aca="false">IF(OR(A998="",I998=""),"",IF(COUNTIFS($A$2:$A$4500,A998,$D$2:$D$4500,D998,$I$2:$I$4500,I998)&gt;1,"Possible duplicate",""))</f>
        <v/>
      </c>
      <c r="O998" s="56" t="n">
        <f aca="false">IF(J998="","",IF(AND(L998=0,K998=0),1,0))</f>
        <v>1</v>
      </c>
      <c r="P998" s="56" t="str">
        <f aca="false">IF(L998=1,J998+ROW()/10^7,"")</f>
        <v/>
      </c>
      <c r="Q998" s="57" t="n">
        <f aca="false">IF(O998=1,M998,"")</f>
        <v>0.279398688968</v>
      </c>
      <c r="R998" s="56" t="str">
        <f aca="false">IF(K998=1,ROW(),"")</f>
        <v/>
      </c>
      <c r="S998" s="56" t="str">
        <f aca="false">IF(D998="","",TRIM(D998))</f>
        <v>DELIVERY ORDER CHARGES- INC</v>
      </c>
    </row>
    <row r="999" customFormat="false" ht="15" hidden="false" customHeight="false" outlineLevel="0" collapsed="false">
      <c r="A999" s="50" t="s">
        <v>1580</v>
      </c>
      <c r="B999" s="55" t="n">
        <v>45952</v>
      </c>
      <c r="C999" s="50" t="n">
        <f aca="false">IF(S999="","",IFERROR(IF(INDEX('Ledger Codes'!$C$6:$C$205,MATCH(S999,'Ledger Codes'!$B$6:$B$205,0))="","",INDEX('Ledger Codes'!$C$6:$C$205,MATCH(S999,'Ledger Codes'!$B$6:$B$205,0))),""))</f>
        <v>10073</v>
      </c>
      <c r="D999" s="50" t="s">
        <v>200</v>
      </c>
      <c r="E999" s="50" t="s">
        <v>1581</v>
      </c>
      <c r="F999" s="50" t="s">
        <v>1582</v>
      </c>
      <c r="G999" s="52" t="n">
        <v>0</v>
      </c>
      <c r="H999" s="52" t="n">
        <v>325</v>
      </c>
      <c r="I999" s="52" t="n">
        <f aca="false">IF(AND(G999="",H999=""),"",N(G999)-N(H999))</f>
        <v>-325</v>
      </c>
      <c r="J999" s="52" t="n">
        <f aca="false">IF(I999="","",ABS(I999))</f>
        <v>325</v>
      </c>
      <c r="K999" s="56" t="n">
        <f aca="false">IF(S999="","",0)</f>
        <v>0</v>
      </c>
      <c r="L999" s="56" t="n">
        <f aca="false">IF(J999="","",IF(AND(J999&gt;'Revenue Testing'!$E$9,K999=0),1,0))</f>
        <v>0</v>
      </c>
      <c r="M999" s="57" t="n">
        <v>0.252835705477</v>
      </c>
      <c r="N999" s="56" t="str">
        <f aca="false">IF(OR(A999="",I999=""),"",IF(COUNTIFS($A$2:$A$4500,A999,$D$2:$D$4500,D999,$I$2:$I$4500,I999)&gt;1,"Possible duplicate",""))</f>
        <v/>
      </c>
      <c r="O999" s="56" t="n">
        <f aca="false">IF(J999="","",IF(AND(L999=0,K999=0),1,0))</f>
        <v>1</v>
      </c>
      <c r="P999" s="56" t="str">
        <f aca="false">IF(L999=1,J999+ROW()/10^7,"")</f>
        <v/>
      </c>
      <c r="Q999" s="57" t="n">
        <f aca="false">IF(O999=1,M999,"")</f>
        <v>0.252835705477</v>
      </c>
      <c r="R999" s="56" t="str">
        <f aca="false">IF(K999=1,ROW(),"")</f>
        <v/>
      </c>
      <c r="S999" s="56" t="str">
        <f aca="false">IF(D999="","",TRIM(D999))</f>
        <v>DELIVERY ORDER CHARGES- INC</v>
      </c>
    </row>
    <row r="1000" customFormat="false" ht="15" hidden="false" customHeight="false" outlineLevel="0" collapsed="false">
      <c r="A1000" s="50" t="s">
        <v>1583</v>
      </c>
      <c r="B1000" s="55" t="n">
        <v>45952</v>
      </c>
      <c r="C1000" s="50" t="n">
        <f aca="false">IF(S1000="","",IFERROR(IF(INDEX('Ledger Codes'!$C$6:$C$205,MATCH(S1000,'Ledger Codes'!$B$6:$B$205,0))="","",INDEX('Ledger Codes'!$C$6:$C$205,MATCH(S1000,'Ledger Codes'!$B$6:$B$205,0))),""))</f>
        <v>10073</v>
      </c>
      <c r="D1000" s="50" t="s">
        <v>200</v>
      </c>
      <c r="E1000" s="50" t="s">
        <v>1584</v>
      </c>
      <c r="F1000" s="50" t="s">
        <v>1585</v>
      </c>
      <c r="G1000" s="52" t="n">
        <v>0</v>
      </c>
      <c r="H1000" s="52" t="n">
        <v>325</v>
      </c>
      <c r="I1000" s="52" t="n">
        <f aca="false">IF(AND(G1000="",H1000=""),"",N(G1000)-N(H1000))</f>
        <v>-325</v>
      </c>
      <c r="J1000" s="52" t="n">
        <f aca="false">IF(I1000="","",ABS(I1000))</f>
        <v>325</v>
      </c>
      <c r="K1000" s="56" t="n">
        <f aca="false">IF(S1000="","",0)</f>
        <v>0</v>
      </c>
      <c r="L1000" s="56" t="n">
        <f aca="false">IF(J1000="","",IF(AND(J1000&gt;'Revenue Testing'!$E$9,K1000=0),1,0))</f>
        <v>0</v>
      </c>
      <c r="M1000" s="57" t="n">
        <v>0.384075632739</v>
      </c>
      <c r="N1000" s="56" t="str">
        <f aca="false">IF(OR(A1000="",I1000=""),"",IF(COUNTIFS($A$2:$A$4500,A1000,$D$2:$D$4500,D1000,$I$2:$I$4500,I1000)&gt;1,"Possible duplicate",""))</f>
        <v/>
      </c>
      <c r="O1000" s="56" t="n">
        <f aca="false">IF(J1000="","",IF(AND(L1000=0,K1000=0),1,0))</f>
        <v>1</v>
      </c>
      <c r="P1000" s="56" t="str">
        <f aca="false">IF(L1000=1,J1000+ROW()/10^7,"")</f>
        <v/>
      </c>
      <c r="Q1000" s="57" t="n">
        <f aca="false">IF(O1000=1,M1000,"")</f>
        <v>0.384075632739</v>
      </c>
      <c r="R1000" s="56" t="str">
        <f aca="false">IF(K1000=1,ROW(),"")</f>
        <v/>
      </c>
      <c r="S1000" s="56" t="str">
        <f aca="false">IF(D1000="","",TRIM(D1000))</f>
        <v>DELIVERY ORDER CHARGES- INC</v>
      </c>
    </row>
    <row r="1001" customFormat="false" ht="15" hidden="false" customHeight="false" outlineLevel="0" collapsed="false">
      <c r="A1001" s="50" t="s">
        <v>1586</v>
      </c>
      <c r="B1001" s="55" t="n">
        <v>45952</v>
      </c>
      <c r="C1001" s="50" t="n">
        <f aca="false">IF(S1001="","",IFERROR(IF(INDEX('Ledger Codes'!$C$6:$C$205,MATCH(S1001,'Ledger Codes'!$B$6:$B$205,0))="","",INDEX('Ledger Codes'!$C$6:$C$205,MATCH(S1001,'Ledger Codes'!$B$6:$B$205,0))),""))</f>
        <v>10073</v>
      </c>
      <c r="D1001" s="50" t="s">
        <v>200</v>
      </c>
      <c r="E1001" s="50" t="s">
        <v>1587</v>
      </c>
      <c r="F1001" s="50" t="s">
        <v>1588</v>
      </c>
      <c r="G1001" s="52" t="n">
        <v>0</v>
      </c>
      <c r="H1001" s="52" t="n">
        <v>325</v>
      </c>
      <c r="I1001" s="52" t="n">
        <f aca="false">IF(AND(G1001="",H1001=""),"",N(G1001)-N(H1001))</f>
        <v>-325</v>
      </c>
      <c r="J1001" s="52" t="n">
        <f aca="false">IF(I1001="","",ABS(I1001))</f>
        <v>325</v>
      </c>
      <c r="K1001" s="56" t="n">
        <f aca="false">IF(S1001="","",0)</f>
        <v>0</v>
      </c>
      <c r="L1001" s="56" t="n">
        <f aca="false">IF(J1001="","",IF(AND(J1001&gt;'Revenue Testing'!$E$9,K1001=0),1,0))</f>
        <v>0</v>
      </c>
      <c r="M1001" s="57" t="n">
        <v>0.582071259362</v>
      </c>
      <c r="N1001" s="56" t="str">
        <f aca="false">IF(OR(A1001="",I1001=""),"",IF(COUNTIFS($A$2:$A$4500,A1001,$D$2:$D$4500,D1001,$I$2:$I$4500,I1001)&gt;1,"Possible duplicate",""))</f>
        <v/>
      </c>
      <c r="O1001" s="56" t="n">
        <f aca="false">IF(J1001="","",IF(AND(L1001=0,K1001=0),1,0))</f>
        <v>1</v>
      </c>
      <c r="P1001" s="56" t="str">
        <f aca="false">IF(L1001=1,J1001+ROW()/10^7,"")</f>
        <v/>
      </c>
      <c r="Q1001" s="57" t="n">
        <f aca="false">IF(O1001=1,M1001,"")</f>
        <v>0.582071259362</v>
      </c>
      <c r="R1001" s="56" t="str">
        <f aca="false">IF(K1001=1,ROW(),"")</f>
        <v/>
      </c>
      <c r="S1001" s="56" t="str">
        <f aca="false">IF(D1001="","",TRIM(D1001))</f>
        <v>DELIVERY ORDER CHARGES- INC</v>
      </c>
    </row>
    <row r="1002" customFormat="false" ht="15" hidden="false" customHeight="false" outlineLevel="0" collapsed="false">
      <c r="A1002" s="50" t="s">
        <v>1589</v>
      </c>
      <c r="B1002" s="55" t="n">
        <v>45952</v>
      </c>
      <c r="C1002" s="50" t="n">
        <f aca="false">IF(S1002="","",IFERROR(IF(INDEX('Ledger Codes'!$C$6:$C$205,MATCH(S1002,'Ledger Codes'!$B$6:$B$205,0))="","",INDEX('Ledger Codes'!$C$6:$C$205,MATCH(S1002,'Ledger Codes'!$B$6:$B$205,0))),""))</f>
        <v>10073</v>
      </c>
      <c r="D1002" s="50" t="s">
        <v>200</v>
      </c>
      <c r="E1002" s="50" t="s">
        <v>1590</v>
      </c>
      <c r="F1002" s="50" t="s">
        <v>1591</v>
      </c>
      <c r="G1002" s="52" t="n">
        <v>0</v>
      </c>
      <c r="H1002" s="52" t="n">
        <v>325</v>
      </c>
      <c r="I1002" s="52" t="n">
        <f aca="false">IF(AND(G1002="",H1002=""),"",N(G1002)-N(H1002))</f>
        <v>-325</v>
      </c>
      <c r="J1002" s="52" t="n">
        <f aca="false">IF(I1002="","",ABS(I1002))</f>
        <v>325</v>
      </c>
      <c r="K1002" s="56" t="n">
        <f aca="false">IF(S1002="","",0)</f>
        <v>0</v>
      </c>
      <c r="L1002" s="56" t="n">
        <f aca="false">IF(J1002="","",IF(AND(J1002&gt;'Revenue Testing'!$E$9,K1002=0),1,0))</f>
        <v>0</v>
      </c>
      <c r="M1002" s="57" t="n">
        <v>0.648253015584</v>
      </c>
      <c r="N1002" s="56" t="str">
        <f aca="false">IF(OR(A1002="",I1002=""),"",IF(COUNTIFS($A$2:$A$4500,A1002,$D$2:$D$4500,D1002,$I$2:$I$4500,I1002)&gt;1,"Possible duplicate",""))</f>
        <v/>
      </c>
      <c r="O1002" s="56" t="n">
        <f aca="false">IF(J1002="","",IF(AND(L1002=0,K1002=0),1,0))</f>
        <v>1</v>
      </c>
      <c r="P1002" s="56" t="str">
        <f aca="false">IF(L1002=1,J1002+ROW()/10^7,"")</f>
        <v/>
      </c>
      <c r="Q1002" s="57" t="n">
        <f aca="false">IF(O1002=1,M1002,"")</f>
        <v>0.648253015584</v>
      </c>
      <c r="R1002" s="56" t="str">
        <f aca="false">IF(K1002=1,ROW(),"")</f>
        <v/>
      </c>
      <c r="S1002" s="56" t="str">
        <f aca="false">IF(D1002="","",TRIM(D1002))</f>
        <v>DELIVERY ORDER CHARGES- INC</v>
      </c>
    </row>
    <row r="1003" customFormat="false" ht="15" hidden="false" customHeight="false" outlineLevel="0" collapsed="false">
      <c r="A1003" s="50" t="s">
        <v>1592</v>
      </c>
      <c r="B1003" s="55" t="n">
        <v>45952</v>
      </c>
      <c r="C1003" s="50" t="n">
        <f aca="false">IF(S1003="","",IFERROR(IF(INDEX('Ledger Codes'!$C$6:$C$205,MATCH(S1003,'Ledger Codes'!$B$6:$B$205,0))="","",INDEX('Ledger Codes'!$C$6:$C$205,MATCH(S1003,'Ledger Codes'!$B$6:$B$205,0))),""))</f>
        <v>10073</v>
      </c>
      <c r="D1003" s="50" t="s">
        <v>200</v>
      </c>
      <c r="E1003" s="50" t="s">
        <v>1593</v>
      </c>
      <c r="F1003" s="50" t="s">
        <v>1594</v>
      </c>
      <c r="G1003" s="52" t="n">
        <v>0</v>
      </c>
      <c r="H1003" s="52" t="n">
        <v>325</v>
      </c>
      <c r="I1003" s="52" t="n">
        <f aca="false">IF(AND(G1003="",H1003=""),"",N(G1003)-N(H1003))</f>
        <v>-325</v>
      </c>
      <c r="J1003" s="52" t="n">
        <f aca="false">IF(I1003="","",ABS(I1003))</f>
        <v>325</v>
      </c>
      <c r="K1003" s="56" t="n">
        <f aca="false">IF(S1003="","",0)</f>
        <v>0</v>
      </c>
      <c r="L1003" s="56" t="n">
        <f aca="false">IF(J1003="","",IF(AND(J1003&gt;'Revenue Testing'!$E$9,K1003=0),1,0))</f>
        <v>0</v>
      </c>
      <c r="M1003" s="57" t="n">
        <v>0.562012922799</v>
      </c>
      <c r="N1003" s="56" t="str">
        <f aca="false">IF(OR(A1003="",I1003=""),"",IF(COUNTIFS($A$2:$A$4500,A1003,$D$2:$D$4500,D1003,$I$2:$I$4500,I1003)&gt;1,"Possible duplicate",""))</f>
        <v/>
      </c>
      <c r="O1003" s="56" t="n">
        <f aca="false">IF(J1003="","",IF(AND(L1003=0,K1003=0),1,0))</f>
        <v>1</v>
      </c>
      <c r="P1003" s="56" t="str">
        <f aca="false">IF(L1003=1,J1003+ROW()/10^7,"")</f>
        <v/>
      </c>
      <c r="Q1003" s="57" t="n">
        <f aca="false">IF(O1003=1,M1003,"")</f>
        <v>0.562012922799</v>
      </c>
      <c r="R1003" s="56" t="str">
        <f aca="false">IF(K1003=1,ROW(),"")</f>
        <v/>
      </c>
      <c r="S1003" s="56" t="str">
        <f aca="false">IF(D1003="","",TRIM(D1003))</f>
        <v>DELIVERY ORDER CHARGES- INC</v>
      </c>
    </row>
    <row r="1004" customFormat="false" ht="15" hidden="false" customHeight="false" outlineLevel="0" collapsed="false">
      <c r="A1004" s="50" t="s">
        <v>1595</v>
      </c>
      <c r="B1004" s="55" t="n">
        <v>45952</v>
      </c>
      <c r="C1004" s="50" t="n">
        <f aca="false">IF(S1004="","",IFERROR(IF(INDEX('Ledger Codes'!$C$6:$C$205,MATCH(S1004,'Ledger Codes'!$B$6:$B$205,0))="","",INDEX('Ledger Codes'!$C$6:$C$205,MATCH(S1004,'Ledger Codes'!$B$6:$B$205,0))),""))</f>
        <v>10073</v>
      </c>
      <c r="D1004" s="50" t="s">
        <v>200</v>
      </c>
      <c r="E1004" s="50" t="s">
        <v>1596</v>
      </c>
      <c r="F1004" s="50" t="s">
        <v>521</v>
      </c>
      <c r="G1004" s="52" t="n">
        <v>0</v>
      </c>
      <c r="H1004" s="52" t="n">
        <v>325</v>
      </c>
      <c r="I1004" s="52" t="n">
        <f aca="false">IF(AND(G1004="",H1004=""),"",N(G1004)-N(H1004))</f>
        <v>-325</v>
      </c>
      <c r="J1004" s="52" t="n">
        <f aca="false">IF(I1004="","",ABS(I1004))</f>
        <v>325</v>
      </c>
      <c r="K1004" s="56" t="n">
        <f aca="false">IF(S1004="","",0)</f>
        <v>0</v>
      </c>
      <c r="L1004" s="56" t="n">
        <f aca="false">IF(J1004="","",IF(AND(J1004&gt;'Revenue Testing'!$E$9,K1004=0),1,0))</f>
        <v>0</v>
      </c>
      <c r="M1004" s="57" t="n">
        <v>0.59136305788</v>
      </c>
      <c r="N1004" s="56" t="str">
        <f aca="false">IF(OR(A1004="",I1004=""),"",IF(COUNTIFS($A$2:$A$4500,A1004,$D$2:$D$4500,D1004,$I$2:$I$4500,I1004)&gt;1,"Possible duplicate",""))</f>
        <v/>
      </c>
      <c r="O1004" s="56" t="n">
        <f aca="false">IF(J1004="","",IF(AND(L1004=0,K1004=0),1,0))</f>
        <v>1</v>
      </c>
      <c r="P1004" s="56" t="str">
        <f aca="false">IF(L1004=1,J1004+ROW()/10^7,"")</f>
        <v/>
      </c>
      <c r="Q1004" s="57" t="n">
        <f aca="false">IF(O1004=1,M1004,"")</f>
        <v>0.59136305788</v>
      </c>
      <c r="R1004" s="56" t="str">
        <f aca="false">IF(K1004=1,ROW(),"")</f>
        <v/>
      </c>
      <c r="S1004" s="56" t="str">
        <f aca="false">IF(D1004="","",TRIM(D1004))</f>
        <v>DELIVERY ORDER CHARGES- INC</v>
      </c>
    </row>
    <row r="1005" customFormat="false" ht="15" hidden="false" customHeight="false" outlineLevel="0" collapsed="false">
      <c r="A1005" s="50" t="s">
        <v>1597</v>
      </c>
      <c r="B1005" s="55" t="n">
        <v>45952</v>
      </c>
      <c r="C1005" s="50" t="n">
        <f aca="false">IF(S1005="","",IFERROR(IF(INDEX('Ledger Codes'!$C$6:$C$205,MATCH(S1005,'Ledger Codes'!$B$6:$B$205,0))="","",INDEX('Ledger Codes'!$C$6:$C$205,MATCH(S1005,'Ledger Codes'!$B$6:$B$205,0))),""))</f>
        <v>10073</v>
      </c>
      <c r="D1005" s="50" t="s">
        <v>200</v>
      </c>
      <c r="E1005" s="50" t="s">
        <v>1598</v>
      </c>
      <c r="F1005" s="50" t="s">
        <v>1599</v>
      </c>
      <c r="G1005" s="52" t="n">
        <v>0</v>
      </c>
      <c r="H1005" s="52" t="n">
        <v>325</v>
      </c>
      <c r="I1005" s="52" t="n">
        <f aca="false">IF(AND(G1005="",H1005=""),"",N(G1005)-N(H1005))</f>
        <v>-325</v>
      </c>
      <c r="J1005" s="52" t="n">
        <f aca="false">IF(I1005="","",ABS(I1005))</f>
        <v>325</v>
      </c>
      <c r="K1005" s="56" t="n">
        <f aca="false">IF(S1005="","",0)</f>
        <v>0</v>
      </c>
      <c r="L1005" s="56" t="n">
        <f aca="false">IF(J1005="","",IF(AND(J1005&gt;'Revenue Testing'!$E$9,K1005=0),1,0))</f>
        <v>0</v>
      </c>
      <c r="M1005" s="57" t="n">
        <v>0.170639645015</v>
      </c>
      <c r="N1005" s="56" t="str">
        <f aca="false">IF(OR(A1005="",I1005=""),"",IF(COUNTIFS($A$2:$A$4500,A1005,$D$2:$D$4500,D1005,$I$2:$I$4500,I1005)&gt;1,"Possible duplicate",""))</f>
        <v/>
      </c>
      <c r="O1005" s="56" t="n">
        <f aca="false">IF(J1005="","",IF(AND(L1005=0,K1005=0),1,0))</f>
        <v>1</v>
      </c>
      <c r="P1005" s="56" t="str">
        <f aca="false">IF(L1005=1,J1005+ROW()/10^7,"")</f>
        <v/>
      </c>
      <c r="Q1005" s="57" t="n">
        <f aca="false">IF(O1005=1,M1005,"")</f>
        <v>0.170639645015</v>
      </c>
      <c r="R1005" s="56" t="str">
        <f aca="false">IF(K1005=1,ROW(),"")</f>
        <v/>
      </c>
      <c r="S1005" s="56" t="str">
        <f aca="false">IF(D1005="","",TRIM(D1005))</f>
        <v>DELIVERY ORDER CHARGES- INC</v>
      </c>
    </row>
    <row r="1006" customFormat="false" ht="15" hidden="false" customHeight="false" outlineLevel="0" collapsed="false">
      <c r="A1006" s="50" t="s">
        <v>1600</v>
      </c>
      <c r="B1006" s="55" t="n">
        <v>45952</v>
      </c>
      <c r="C1006" s="50" t="n">
        <f aca="false">IF(S1006="","",IFERROR(IF(INDEX('Ledger Codes'!$C$6:$C$205,MATCH(S1006,'Ledger Codes'!$B$6:$B$205,0))="","",INDEX('Ledger Codes'!$C$6:$C$205,MATCH(S1006,'Ledger Codes'!$B$6:$B$205,0))),""))</f>
        <v>10073</v>
      </c>
      <c r="D1006" s="50" t="s">
        <v>200</v>
      </c>
      <c r="E1006" s="50" t="s">
        <v>1601</v>
      </c>
      <c r="F1006" s="50" t="s">
        <v>1602</v>
      </c>
      <c r="G1006" s="52" t="n">
        <v>0</v>
      </c>
      <c r="H1006" s="52" t="n">
        <v>325</v>
      </c>
      <c r="I1006" s="52" t="n">
        <f aca="false">IF(AND(G1006="",H1006=""),"",N(G1006)-N(H1006))</f>
        <v>-325</v>
      </c>
      <c r="J1006" s="52" t="n">
        <f aca="false">IF(I1006="","",ABS(I1006))</f>
        <v>325</v>
      </c>
      <c r="K1006" s="56" t="n">
        <f aca="false">IF(S1006="","",0)</f>
        <v>0</v>
      </c>
      <c r="L1006" s="56" t="n">
        <f aca="false">IF(J1006="","",IF(AND(J1006&gt;'Revenue Testing'!$E$9,K1006=0),1,0))</f>
        <v>0</v>
      </c>
      <c r="M1006" s="57" t="n">
        <v>0.354644695661</v>
      </c>
      <c r="N1006" s="56" t="str">
        <f aca="false">IF(OR(A1006="",I1006=""),"",IF(COUNTIFS($A$2:$A$4500,A1006,$D$2:$D$4500,D1006,$I$2:$I$4500,I1006)&gt;1,"Possible duplicate",""))</f>
        <v/>
      </c>
      <c r="O1006" s="56" t="n">
        <f aca="false">IF(J1006="","",IF(AND(L1006=0,K1006=0),1,0))</f>
        <v>1</v>
      </c>
      <c r="P1006" s="56" t="str">
        <f aca="false">IF(L1006=1,J1006+ROW()/10^7,"")</f>
        <v/>
      </c>
      <c r="Q1006" s="57" t="n">
        <f aca="false">IF(O1006=1,M1006,"")</f>
        <v>0.354644695661</v>
      </c>
      <c r="R1006" s="56" t="str">
        <f aca="false">IF(K1006=1,ROW(),"")</f>
        <v/>
      </c>
      <c r="S1006" s="56" t="str">
        <f aca="false">IF(D1006="","",TRIM(D1006))</f>
        <v>DELIVERY ORDER CHARGES- INC</v>
      </c>
    </row>
    <row r="1007" customFormat="false" ht="15" hidden="false" customHeight="false" outlineLevel="0" collapsed="false">
      <c r="A1007" s="50" t="s">
        <v>1603</v>
      </c>
      <c r="B1007" s="55" t="n">
        <v>45952</v>
      </c>
      <c r="C1007" s="50" t="n">
        <f aca="false">IF(S1007="","",IFERROR(IF(INDEX('Ledger Codes'!$C$6:$C$205,MATCH(S1007,'Ledger Codes'!$B$6:$B$205,0))="","",INDEX('Ledger Codes'!$C$6:$C$205,MATCH(S1007,'Ledger Codes'!$B$6:$B$205,0))),""))</f>
        <v>10073</v>
      </c>
      <c r="D1007" s="50" t="s">
        <v>200</v>
      </c>
      <c r="E1007" s="50" t="s">
        <v>1604</v>
      </c>
      <c r="F1007" s="50" t="s">
        <v>1605</v>
      </c>
      <c r="G1007" s="52" t="n">
        <v>0</v>
      </c>
      <c r="H1007" s="52" t="n">
        <v>325</v>
      </c>
      <c r="I1007" s="52" t="n">
        <f aca="false">IF(AND(G1007="",H1007=""),"",N(G1007)-N(H1007))</f>
        <v>-325</v>
      </c>
      <c r="J1007" s="52" t="n">
        <f aca="false">IF(I1007="","",ABS(I1007))</f>
        <v>325</v>
      </c>
      <c r="K1007" s="56" t="n">
        <f aca="false">IF(S1007="","",0)</f>
        <v>0</v>
      </c>
      <c r="L1007" s="56" t="n">
        <f aca="false">IF(J1007="","",IF(AND(J1007&gt;'Revenue Testing'!$E$9,K1007=0),1,0))</f>
        <v>0</v>
      </c>
      <c r="M1007" s="57" t="n">
        <v>0.292476643554</v>
      </c>
      <c r="N1007" s="56" t="str">
        <f aca="false">IF(OR(A1007="",I1007=""),"",IF(COUNTIFS($A$2:$A$4500,A1007,$D$2:$D$4500,D1007,$I$2:$I$4500,I1007)&gt;1,"Possible duplicate",""))</f>
        <v/>
      </c>
      <c r="O1007" s="56" t="n">
        <f aca="false">IF(J1007="","",IF(AND(L1007=0,K1007=0),1,0))</f>
        <v>1</v>
      </c>
      <c r="P1007" s="56" t="str">
        <f aca="false">IF(L1007=1,J1007+ROW()/10^7,"")</f>
        <v/>
      </c>
      <c r="Q1007" s="57" t="n">
        <f aca="false">IF(O1007=1,M1007,"")</f>
        <v>0.292476643554</v>
      </c>
      <c r="R1007" s="56" t="str">
        <f aca="false">IF(K1007=1,ROW(),"")</f>
        <v/>
      </c>
      <c r="S1007" s="56" t="str">
        <f aca="false">IF(D1007="","",TRIM(D1007))</f>
        <v>DELIVERY ORDER CHARGES- INC</v>
      </c>
    </row>
    <row r="1008" customFormat="false" ht="15" hidden="false" customHeight="false" outlineLevel="0" collapsed="false">
      <c r="A1008" s="50" t="s">
        <v>1606</v>
      </c>
      <c r="B1008" s="55" t="n">
        <v>45952</v>
      </c>
      <c r="C1008" s="50" t="n">
        <f aca="false">IF(S1008="","",IFERROR(IF(INDEX('Ledger Codes'!$C$6:$C$205,MATCH(S1008,'Ledger Codes'!$B$6:$B$205,0))="","",INDEX('Ledger Codes'!$C$6:$C$205,MATCH(S1008,'Ledger Codes'!$B$6:$B$205,0))),""))</f>
        <v>10073</v>
      </c>
      <c r="D1008" s="50" t="s">
        <v>200</v>
      </c>
      <c r="E1008" s="50" t="s">
        <v>1607</v>
      </c>
      <c r="F1008" s="50" t="s">
        <v>1608</v>
      </c>
      <c r="G1008" s="52" t="n">
        <v>0</v>
      </c>
      <c r="H1008" s="52" t="n">
        <v>325</v>
      </c>
      <c r="I1008" s="52" t="n">
        <f aca="false">IF(AND(G1008="",H1008=""),"",N(G1008)-N(H1008))</f>
        <v>-325</v>
      </c>
      <c r="J1008" s="52" t="n">
        <f aca="false">IF(I1008="","",ABS(I1008))</f>
        <v>325</v>
      </c>
      <c r="K1008" s="56" t="n">
        <f aca="false">IF(S1008="","",0)</f>
        <v>0</v>
      </c>
      <c r="L1008" s="56" t="n">
        <f aca="false">IF(J1008="","",IF(AND(J1008&gt;'Revenue Testing'!$E$9,K1008=0),1,0))</f>
        <v>0</v>
      </c>
      <c r="M1008" s="57" t="n">
        <v>0.972797118378</v>
      </c>
      <c r="N1008" s="56" t="str">
        <f aca="false">IF(OR(A1008="",I1008=""),"",IF(COUNTIFS($A$2:$A$4500,A1008,$D$2:$D$4500,D1008,$I$2:$I$4500,I1008)&gt;1,"Possible duplicate",""))</f>
        <v/>
      </c>
      <c r="O1008" s="56" t="n">
        <f aca="false">IF(J1008="","",IF(AND(L1008=0,K1008=0),1,0))</f>
        <v>1</v>
      </c>
      <c r="P1008" s="56" t="str">
        <f aca="false">IF(L1008=1,J1008+ROW()/10^7,"")</f>
        <v/>
      </c>
      <c r="Q1008" s="57" t="n">
        <f aca="false">IF(O1008=1,M1008,"")</f>
        <v>0.972797118378</v>
      </c>
      <c r="R1008" s="56" t="str">
        <f aca="false">IF(K1008=1,ROW(),"")</f>
        <v/>
      </c>
      <c r="S1008" s="56" t="str">
        <f aca="false">IF(D1008="","",TRIM(D1008))</f>
        <v>DELIVERY ORDER CHARGES- INC</v>
      </c>
    </row>
    <row r="1009" customFormat="false" ht="15" hidden="false" customHeight="false" outlineLevel="0" collapsed="false">
      <c r="A1009" s="50" t="s">
        <v>1609</v>
      </c>
      <c r="B1009" s="55" t="n">
        <v>45952</v>
      </c>
      <c r="C1009" s="50" t="n">
        <f aca="false">IF(S1009="","",IFERROR(IF(INDEX('Ledger Codes'!$C$6:$C$205,MATCH(S1009,'Ledger Codes'!$B$6:$B$205,0))="","",INDEX('Ledger Codes'!$C$6:$C$205,MATCH(S1009,'Ledger Codes'!$B$6:$B$205,0))),""))</f>
        <v>10073</v>
      </c>
      <c r="D1009" s="50" t="s">
        <v>200</v>
      </c>
      <c r="E1009" s="50" t="s">
        <v>1610</v>
      </c>
      <c r="F1009" s="50" t="s">
        <v>1611</v>
      </c>
      <c r="G1009" s="52" t="n">
        <v>0</v>
      </c>
      <c r="H1009" s="52" t="n">
        <v>325</v>
      </c>
      <c r="I1009" s="52" t="n">
        <f aca="false">IF(AND(G1009="",H1009=""),"",N(G1009)-N(H1009))</f>
        <v>-325</v>
      </c>
      <c r="J1009" s="52" t="n">
        <f aca="false">IF(I1009="","",ABS(I1009))</f>
        <v>325</v>
      </c>
      <c r="K1009" s="56" t="n">
        <f aca="false">IF(S1009="","",0)</f>
        <v>0</v>
      </c>
      <c r="L1009" s="56" t="n">
        <f aca="false">IF(J1009="","",IF(AND(J1009&gt;'Revenue Testing'!$E$9,K1009=0),1,0))</f>
        <v>0</v>
      </c>
      <c r="M1009" s="57" t="n">
        <v>0.826466141825</v>
      </c>
      <c r="N1009" s="56" t="str">
        <f aca="false">IF(OR(A1009="",I1009=""),"",IF(COUNTIFS($A$2:$A$4500,A1009,$D$2:$D$4500,D1009,$I$2:$I$4500,I1009)&gt;1,"Possible duplicate",""))</f>
        <v/>
      </c>
      <c r="O1009" s="56" t="n">
        <f aca="false">IF(J1009="","",IF(AND(L1009=0,K1009=0),1,0))</f>
        <v>1</v>
      </c>
      <c r="P1009" s="56" t="str">
        <f aca="false">IF(L1009=1,J1009+ROW()/10^7,"")</f>
        <v/>
      </c>
      <c r="Q1009" s="57" t="n">
        <f aca="false">IF(O1009=1,M1009,"")</f>
        <v>0.826466141825</v>
      </c>
      <c r="R1009" s="56" t="str">
        <f aca="false">IF(K1009=1,ROW(),"")</f>
        <v/>
      </c>
      <c r="S1009" s="56" t="str">
        <f aca="false">IF(D1009="","",TRIM(D1009))</f>
        <v>DELIVERY ORDER CHARGES- INC</v>
      </c>
    </row>
    <row r="1010" customFormat="false" ht="15" hidden="false" customHeight="false" outlineLevel="0" collapsed="false">
      <c r="A1010" s="50" t="s">
        <v>1612</v>
      </c>
      <c r="B1010" s="55" t="n">
        <v>45952</v>
      </c>
      <c r="C1010" s="50" t="n">
        <f aca="false">IF(S1010="","",IFERROR(IF(INDEX('Ledger Codes'!$C$6:$C$205,MATCH(S1010,'Ledger Codes'!$B$6:$B$205,0))="","",INDEX('Ledger Codes'!$C$6:$C$205,MATCH(S1010,'Ledger Codes'!$B$6:$B$205,0))),""))</f>
        <v>10073</v>
      </c>
      <c r="D1010" s="50" t="s">
        <v>200</v>
      </c>
      <c r="E1010" s="50" t="s">
        <v>1613</v>
      </c>
      <c r="F1010" s="50" t="s">
        <v>1614</v>
      </c>
      <c r="G1010" s="52" t="n">
        <v>0</v>
      </c>
      <c r="H1010" s="52" t="n">
        <v>325</v>
      </c>
      <c r="I1010" s="52" t="n">
        <f aca="false">IF(AND(G1010="",H1010=""),"",N(G1010)-N(H1010))</f>
        <v>-325</v>
      </c>
      <c r="J1010" s="52" t="n">
        <f aca="false">IF(I1010="","",ABS(I1010))</f>
        <v>325</v>
      </c>
      <c r="K1010" s="56" t="n">
        <f aca="false">IF(S1010="","",0)</f>
        <v>0</v>
      </c>
      <c r="L1010" s="56" t="n">
        <f aca="false">IF(J1010="","",IF(AND(J1010&gt;'Revenue Testing'!$E$9,K1010=0),1,0))</f>
        <v>0</v>
      </c>
      <c r="M1010" s="57" t="n">
        <v>0.603009132462</v>
      </c>
      <c r="N1010" s="56" t="str">
        <f aca="false">IF(OR(A1010="",I1010=""),"",IF(COUNTIFS($A$2:$A$4500,A1010,$D$2:$D$4500,D1010,$I$2:$I$4500,I1010)&gt;1,"Possible duplicate",""))</f>
        <v/>
      </c>
      <c r="O1010" s="56" t="n">
        <f aca="false">IF(J1010="","",IF(AND(L1010=0,K1010=0),1,0))</f>
        <v>1</v>
      </c>
      <c r="P1010" s="56" t="str">
        <f aca="false">IF(L1010=1,J1010+ROW()/10^7,"")</f>
        <v/>
      </c>
      <c r="Q1010" s="57" t="n">
        <f aca="false">IF(O1010=1,M1010,"")</f>
        <v>0.603009132462</v>
      </c>
      <c r="R1010" s="56" t="str">
        <f aca="false">IF(K1010=1,ROW(),"")</f>
        <v/>
      </c>
      <c r="S1010" s="56" t="str">
        <f aca="false">IF(D1010="","",TRIM(D1010))</f>
        <v>DELIVERY ORDER CHARGES- INC</v>
      </c>
    </row>
    <row r="1011" customFormat="false" ht="15" hidden="false" customHeight="false" outlineLevel="0" collapsed="false">
      <c r="A1011" s="50" t="s">
        <v>1615</v>
      </c>
      <c r="B1011" s="55" t="n">
        <v>45952</v>
      </c>
      <c r="C1011" s="50" t="n">
        <f aca="false">IF(S1011="","",IFERROR(IF(INDEX('Ledger Codes'!$C$6:$C$205,MATCH(S1011,'Ledger Codes'!$B$6:$B$205,0))="","",INDEX('Ledger Codes'!$C$6:$C$205,MATCH(S1011,'Ledger Codes'!$B$6:$B$205,0))),""))</f>
        <v>10073</v>
      </c>
      <c r="D1011" s="50" t="s">
        <v>200</v>
      </c>
      <c r="E1011" s="50" t="s">
        <v>1616</v>
      </c>
      <c r="F1011" s="50" t="s">
        <v>1617</v>
      </c>
      <c r="G1011" s="52" t="n">
        <v>0</v>
      </c>
      <c r="H1011" s="52" t="n">
        <v>325</v>
      </c>
      <c r="I1011" s="52" t="n">
        <f aca="false">IF(AND(G1011="",H1011=""),"",N(G1011)-N(H1011))</f>
        <v>-325</v>
      </c>
      <c r="J1011" s="52" t="n">
        <f aca="false">IF(I1011="","",ABS(I1011))</f>
        <v>325</v>
      </c>
      <c r="K1011" s="56" t="n">
        <f aca="false">IF(S1011="","",0)</f>
        <v>0</v>
      </c>
      <c r="L1011" s="56" t="n">
        <f aca="false">IF(J1011="","",IF(AND(J1011&gt;'Revenue Testing'!$E$9,K1011=0),1,0))</f>
        <v>0</v>
      </c>
      <c r="M1011" s="57" t="n">
        <v>0.37301507008</v>
      </c>
      <c r="N1011" s="56" t="str">
        <f aca="false">IF(OR(A1011="",I1011=""),"",IF(COUNTIFS($A$2:$A$4500,A1011,$D$2:$D$4500,D1011,$I$2:$I$4500,I1011)&gt;1,"Possible duplicate",""))</f>
        <v/>
      </c>
      <c r="O1011" s="56" t="n">
        <f aca="false">IF(J1011="","",IF(AND(L1011=0,K1011=0),1,0))</f>
        <v>1</v>
      </c>
      <c r="P1011" s="56" t="str">
        <f aca="false">IF(L1011=1,J1011+ROW()/10^7,"")</f>
        <v/>
      </c>
      <c r="Q1011" s="57" t="n">
        <f aca="false">IF(O1011=1,M1011,"")</f>
        <v>0.37301507008</v>
      </c>
      <c r="R1011" s="56" t="str">
        <f aca="false">IF(K1011=1,ROW(),"")</f>
        <v/>
      </c>
      <c r="S1011" s="56" t="str">
        <f aca="false">IF(D1011="","",TRIM(D1011))</f>
        <v>DELIVERY ORDER CHARGES- INC</v>
      </c>
    </row>
    <row r="1012" customFormat="false" ht="15" hidden="false" customHeight="false" outlineLevel="0" collapsed="false">
      <c r="A1012" s="50" t="s">
        <v>1618</v>
      </c>
      <c r="B1012" s="55" t="n">
        <v>45952</v>
      </c>
      <c r="C1012" s="50" t="n">
        <f aca="false">IF(S1012="","",IFERROR(IF(INDEX('Ledger Codes'!$C$6:$C$205,MATCH(S1012,'Ledger Codes'!$B$6:$B$205,0))="","",INDEX('Ledger Codes'!$C$6:$C$205,MATCH(S1012,'Ledger Codes'!$B$6:$B$205,0))),""))</f>
        <v>10073</v>
      </c>
      <c r="D1012" s="50" t="s">
        <v>200</v>
      </c>
      <c r="E1012" s="50" t="s">
        <v>1619</v>
      </c>
      <c r="F1012" s="50" t="s">
        <v>1620</v>
      </c>
      <c r="G1012" s="52" t="n">
        <v>0</v>
      </c>
      <c r="H1012" s="52" t="n">
        <v>325</v>
      </c>
      <c r="I1012" s="52" t="n">
        <f aca="false">IF(AND(G1012="",H1012=""),"",N(G1012)-N(H1012))</f>
        <v>-325</v>
      </c>
      <c r="J1012" s="52" t="n">
        <f aca="false">IF(I1012="","",ABS(I1012))</f>
        <v>325</v>
      </c>
      <c r="K1012" s="56" t="n">
        <f aca="false">IF(S1012="","",0)</f>
        <v>0</v>
      </c>
      <c r="L1012" s="56" t="n">
        <f aca="false">IF(J1012="","",IF(AND(J1012&gt;'Revenue Testing'!$E$9,K1012=0),1,0))</f>
        <v>0</v>
      </c>
      <c r="M1012" s="57" t="n">
        <v>0.413402023952</v>
      </c>
      <c r="N1012" s="56" t="str">
        <f aca="false">IF(OR(A1012="",I1012=""),"",IF(COUNTIFS($A$2:$A$4500,A1012,$D$2:$D$4500,D1012,$I$2:$I$4500,I1012)&gt;1,"Possible duplicate",""))</f>
        <v/>
      </c>
      <c r="O1012" s="56" t="n">
        <f aca="false">IF(J1012="","",IF(AND(L1012=0,K1012=0),1,0))</f>
        <v>1</v>
      </c>
      <c r="P1012" s="56" t="str">
        <f aca="false">IF(L1012=1,J1012+ROW()/10^7,"")</f>
        <v/>
      </c>
      <c r="Q1012" s="57" t="n">
        <f aca="false">IF(O1012=1,M1012,"")</f>
        <v>0.413402023952</v>
      </c>
      <c r="R1012" s="56" t="str">
        <f aca="false">IF(K1012=1,ROW(),"")</f>
        <v/>
      </c>
      <c r="S1012" s="56" t="str">
        <f aca="false">IF(D1012="","",TRIM(D1012))</f>
        <v>DELIVERY ORDER CHARGES- INC</v>
      </c>
    </row>
    <row r="1013" customFormat="false" ht="15" hidden="false" customHeight="false" outlineLevel="0" collapsed="false">
      <c r="A1013" s="50" t="s">
        <v>1621</v>
      </c>
      <c r="B1013" s="55" t="n">
        <v>45952</v>
      </c>
      <c r="C1013" s="50" t="n">
        <f aca="false">IF(S1013="","",IFERROR(IF(INDEX('Ledger Codes'!$C$6:$C$205,MATCH(S1013,'Ledger Codes'!$B$6:$B$205,0))="","",INDEX('Ledger Codes'!$C$6:$C$205,MATCH(S1013,'Ledger Codes'!$B$6:$B$205,0))),""))</f>
        <v>10073</v>
      </c>
      <c r="D1013" s="50" t="s">
        <v>200</v>
      </c>
      <c r="E1013" s="50" t="s">
        <v>1622</v>
      </c>
      <c r="F1013" s="50" t="s">
        <v>1623</v>
      </c>
      <c r="G1013" s="52" t="n">
        <v>0</v>
      </c>
      <c r="H1013" s="52" t="n">
        <v>325</v>
      </c>
      <c r="I1013" s="52" t="n">
        <f aca="false">IF(AND(G1013="",H1013=""),"",N(G1013)-N(H1013))</f>
        <v>-325</v>
      </c>
      <c r="J1013" s="52" t="n">
        <f aca="false">IF(I1013="","",ABS(I1013))</f>
        <v>325</v>
      </c>
      <c r="K1013" s="56" t="n">
        <f aca="false">IF(S1013="","",0)</f>
        <v>0</v>
      </c>
      <c r="L1013" s="56" t="n">
        <f aca="false">IF(J1013="","",IF(AND(J1013&gt;'Revenue Testing'!$E$9,K1013=0),1,0))</f>
        <v>0</v>
      </c>
      <c r="M1013" s="57" t="n">
        <v>0.621009611757</v>
      </c>
      <c r="N1013" s="56" t="str">
        <f aca="false">IF(OR(A1013="",I1013=""),"",IF(COUNTIFS($A$2:$A$4500,A1013,$D$2:$D$4500,D1013,$I$2:$I$4500,I1013)&gt;1,"Possible duplicate",""))</f>
        <v/>
      </c>
      <c r="O1013" s="56" t="n">
        <f aca="false">IF(J1013="","",IF(AND(L1013=0,K1013=0),1,0))</f>
        <v>1</v>
      </c>
      <c r="P1013" s="56" t="str">
        <f aca="false">IF(L1013=1,J1013+ROW()/10^7,"")</f>
        <v/>
      </c>
      <c r="Q1013" s="57" t="n">
        <f aca="false">IF(O1013=1,M1013,"")</f>
        <v>0.621009611757</v>
      </c>
      <c r="R1013" s="56" t="str">
        <f aca="false">IF(K1013=1,ROW(),"")</f>
        <v/>
      </c>
      <c r="S1013" s="56" t="str">
        <f aca="false">IF(D1013="","",TRIM(D1013))</f>
        <v>DELIVERY ORDER CHARGES- INC</v>
      </c>
    </row>
    <row r="1014" customFormat="false" ht="15" hidden="false" customHeight="false" outlineLevel="0" collapsed="false">
      <c r="A1014" s="50" t="s">
        <v>1624</v>
      </c>
      <c r="B1014" s="55" t="n">
        <v>45952</v>
      </c>
      <c r="C1014" s="50" t="n">
        <f aca="false">IF(S1014="","",IFERROR(IF(INDEX('Ledger Codes'!$C$6:$C$205,MATCH(S1014,'Ledger Codes'!$B$6:$B$205,0))="","",INDEX('Ledger Codes'!$C$6:$C$205,MATCH(S1014,'Ledger Codes'!$B$6:$B$205,0))),""))</f>
        <v>10073</v>
      </c>
      <c r="D1014" s="50" t="s">
        <v>200</v>
      </c>
      <c r="E1014" s="50" t="s">
        <v>1625</v>
      </c>
      <c r="F1014" s="50" t="s">
        <v>1626</v>
      </c>
      <c r="G1014" s="52" t="n">
        <v>0</v>
      </c>
      <c r="H1014" s="52" t="n">
        <v>325</v>
      </c>
      <c r="I1014" s="52" t="n">
        <f aca="false">IF(AND(G1014="",H1014=""),"",N(G1014)-N(H1014))</f>
        <v>-325</v>
      </c>
      <c r="J1014" s="52" t="n">
        <f aca="false">IF(I1014="","",ABS(I1014))</f>
        <v>325</v>
      </c>
      <c r="K1014" s="56" t="n">
        <f aca="false">IF(S1014="","",0)</f>
        <v>0</v>
      </c>
      <c r="L1014" s="56" t="n">
        <f aca="false">IF(J1014="","",IF(AND(J1014&gt;'Revenue Testing'!$E$9,K1014=0),1,0))</f>
        <v>0</v>
      </c>
      <c r="M1014" s="57" t="n">
        <v>0.349522929467</v>
      </c>
      <c r="N1014" s="56" t="str">
        <f aca="false">IF(OR(A1014="",I1014=""),"",IF(COUNTIFS($A$2:$A$4500,A1014,$D$2:$D$4500,D1014,$I$2:$I$4500,I1014)&gt;1,"Possible duplicate",""))</f>
        <v/>
      </c>
      <c r="O1014" s="56" t="n">
        <f aca="false">IF(J1014="","",IF(AND(L1014=0,K1014=0),1,0))</f>
        <v>1</v>
      </c>
      <c r="P1014" s="56" t="str">
        <f aca="false">IF(L1014=1,J1014+ROW()/10^7,"")</f>
        <v/>
      </c>
      <c r="Q1014" s="57" t="n">
        <f aca="false">IF(O1014=1,M1014,"")</f>
        <v>0.349522929467</v>
      </c>
      <c r="R1014" s="56" t="str">
        <f aca="false">IF(K1014=1,ROW(),"")</f>
        <v/>
      </c>
      <c r="S1014" s="56" t="str">
        <f aca="false">IF(D1014="","",TRIM(D1014))</f>
        <v>DELIVERY ORDER CHARGES- INC</v>
      </c>
    </row>
    <row r="1015" customFormat="false" ht="15" hidden="false" customHeight="false" outlineLevel="0" collapsed="false">
      <c r="A1015" s="50" t="s">
        <v>1627</v>
      </c>
      <c r="B1015" s="55" t="n">
        <v>45952</v>
      </c>
      <c r="C1015" s="50" t="n">
        <f aca="false">IF(S1015="","",IFERROR(IF(INDEX('Ledger Codes'!$C$6:$C$205,MATCH(S1015,'Ledger Codes'!$B$6:$B$205,0))="","",INDEX('Ledger Codes'!$C$6:$C$205,MATCH(S1015,'Ledger Codes'!$B$6:$B$205,0))),""))</f>
        <v>10073</v>
      </c>
      <c r="D1015" s="50" t="s">
        <v>200</v>
      </c>
      <c r="E1015" s="50" t="s">
        <v>1628</v>
      </c>
      <c r="F1015" s="50" t="s">
        <v>1629</v>
      </c>
      <c r="G1015" s="52" t="n">
        <v>0</v>
      </c>
      <c r="H1015" s="52" t="n">
        <v>325</v>
      </c>
      <c r="I1015" s="52" t="n">
        <f aca="false">IF(AND(G1015="",H1015=""),"",N(G1015)-N(H1015))</f>
        <v>-325</v>
      </c>
      <c r="J1015" s="52" t="n">
        <f aca="false">IF(I1015="","",ABS(I1015))</f>
        <v>325</v>
      </c>
      <c r="K1015" s="56" t="n">
        <f aca="false">IF(S1015="","",0)</f>
        <v>0</v>
      </c>
      <c r="L1015" s="56" t="n">
        <f aca="false">IF(J1015="","",IF(AND(J1015&gt;'Revenue Testing'!$E$9,K1015=0),1,0))</f>
        <v>0</v>
      </c>
      <c r="M1015" s="57" t="n">
        <v>0.622485180751</v>
      </c>
      <c r="N1015" s="56" t="str">
        <f aca="false">IF(OR(A1015="",I1015=""),"",IF(COUNTIFS($A$2:$A$4500,A1015,$D$2:$D$4500,D1015,$I$2:$I$4500,I1015)&gt;1,"Possible duplicate",""))</f>
        <v/>
      </c>
      <c r="O1015" s="56" t="n">
        <f aca="false">IF(J1015="","",IF(AND(L1015=0,K1015=0),1,0))</f>
        <v>1</v>
      </c>
      <c r="P1015" s="56" t="str">
        <f aca="false">IF(L1015=1,J1015+ROW()/10^7,"")</f>
        <v/>
      </c>
      <c r="Q1015" s="57" t="n">
        <f aca="false">IF(O1015=1,M1015,"")</f>
        <v>0.622485180751</v>
      </c>
      <c r="R1015" s="56" t="str">
        <f aca="false">IF(K1015=1,ROW(),"")</f>
        <v/>
      </c>
      <c r="S1015" s="56" t="str">
        <f aca="false">IF(D1015="","",TRIM(D1015))</f>
        <v>DELIVERY ORDER CHARGES- INC</v>
      </c>
    </row>
    <row r="1016" customFormat="false" ht="15" hidden="false" customHeight="false" outlineLevel="0" collapsed="false">
      <c r="A1016" s="50" t="s">
        <v>1630</v>
      </c>
      <c r="B1016" s="55" t="n">
        <v>45952</v>
      </c>
      <c r="C1016" s="50" t="n">
        <f aca="false">IF(S1016="","",IFERROR(IF(INDEX('Ledger Codes'!$C$6:$C$205,MATCH(S1016,'Ledger Codes'!$B$6:$B$205,0))="","",INDEX('Ledger Codes'!$C$6:$C$205,MATCH(S1016,'Ledger Codes'!$B$6:$B$205,0))),""))</f>
        <v>10073</v>
      </c>
      <c r="D1016" s="50" t="s">
        <v>200</v>
      </c>
      <c r="E1016" s="50" t="s">
        <v>1631</v>
      </c>
      <c r="F1016" s="50" t="s">
        <v>1632</v>
      </c>
      <c r="G1016" s="52" t="n">
        <v>0</v>
      </c>
      <c r="H1016" s="52" t="n">
        <v>325</v>
      </c>
      <c r="I1016" s="52" t="n">
        <f aca="false">IF(AND(G1016="",H1016=""),"",N(G1016)-N(H1016))</f>
        <v>-325</v>
      </c>
      <c r="J1016" s="52" t="n">
        <f aca="false">IF(I1016="","",ABS(I1016))</f>
        <v>325</v>
      </c>
      <c r="K1016" s="56" t="n">
        <f aca="false">IF(S1016="","",0)</f>
        <v>0</v>
      </c>
      <c r="L1016" s="56" t="n">
        <f aca="false">IF(J1016="","",IF(AND(J1016&gt;'Revenue Testing'!$E$9,K1016=0),1,0))</f>
        <v>0</v>
      </c>
      <c r="M1016" s="57" t="n">
        <v>0.632484507287</v>
      </c>
      <c r="N1016" s="56" t="str">
        <f aca="false">IF(OR(A1016="",I1016=""),"",IF(COUNTIFS($A$2:$A$4500,A1016,$D$2:$D$4500,D1016,$I$2:$I$4500,I1016)&gt;1,"Possible duplicate",""))</f>
        <v/>
      </c>
      <c r="O1016" s="56" t="n">
        <f aca="false">IF(J1016="","",IF(AND(L1016=0,K1016=0),1,0))</f>
        <v>1</v>
      </c>
      <c r="P1016" s="56" t="str">
        <f aca="false">IF(L1016=1,J1016+ROW()/10^7,"")</f>
        <v/>
      </c>
      <c r="Q1016" s="57" t="n">
        <f aca="false">IF(O1016=1,M1016,"")</f>
        <v>0.632484507287</v>
      </c>
      <c r="R1016" s="56" t="str">
        <f aca="false">IF(K1016=1,ROW(),"")</f>
        <v/>
      </c>
      <c r="S1016" s="56" t="str">
        <f aca="false">IF(D1016="","",TRIM(D1016))</f>
        <v>DELIVERY ORDER CHARGES- INC</v>
      </c>
    </row>
    <row r="1017" customFormat="false" ht="15" hidden="false" customHeight="false" outlineLevel="0" collapsed="false">
      <c r="A1017" s="50" t="s">
        <v>1633</v>
      </c>
      <c r="B1017" s="55" t="n">
        <v>45952</v>
      </c>
      <c r="C1017" s="50" t="n">
        <f aca="false">IF(S1017="","",IFERROR(IF(INDEX('Ledger Codes'!$C$6:$C$205,MATCH(S1017,'Ledger Codes'!$B$6:$B$205,0))="","",INDEX('Ledger Codes'!$C$6:$C$205,MATCH(S1017,'Ledger Codes'!$B$6:$B$205,0))),""))</f>
        <v>10073</v>
      </c>
      <c r="D1017" s="50" t="s">
        <v>200</v>
      </c>
      <c r="E1017" s="50" t="s">
        <v>1634</v>
      </c>
      <c r="F1017" s="50" t="s">
        <v>1635</v>
      </c>
      <c r="G1017" s="52" t="n">
        <v>0</v>
      </c>
      <c r="H1017" s="52" t="n">
        <v>325</v>
      </c>
      <c r="I1017" s="52" t="n">
        <f aca="false">IF(AND(G1017="",H1017=""),"",N(G1017)-N(H1017))</f>
        <v>-325</v>
      </c>
      <c r="J1017" s="52" t="n">
        <f aca="false">IF(I1017="","",ABS(I1017))</f>
        <v>325</v>
      </c>
      <c r="K1017" s="56" t="n">
        <f aca="false">IF(S1017="","",0)</f>
        <v>0</v>
      </c>
      <c r="L1017" s="56" t="n">
        <f aca="false">IF(J1017="","",IF(AND(J1017&gt;'Revenue Testing'!$E$9,K1017=0),1,0))</f>
        <v>0</v>
      </c>
      <c r="M1017" s="57" t="n">
        <v>0.364836999698</v>
      </c>
      <c r="N1017" s="56" t="str">
        <f aca="false">IF(OR(A1017="",I1017=""),"",IF(COUNTIFS($A$2:$A$4500,A1017,$D$2:$D$4500,D1017,$I$2:$I$4500,I1017)&gt;1,"Possible duplicate",""))</f>
        <v/>
      </c>
      <c r="O1017" s="56" t="n">
        <f aca="false">IF(J1017="","",IF(AND(L1017=0,K1017=0),1,0))</f>
        <v>1</v>
      </c>
      <c r="P1017" s="56" t="str">
        <f aca="false">IF(L1017=1,J1017+ROW()/10^7,"")</f>
        <v/>
      </c>
      <c r="Q1017" s="57" t="n">
        <f aca="false">IF(O1017=1,M1017,"")</f>
        <v>0.364836999698</v>
      </c>
      <c r="R1017" s="56" t="str">
        <f aca="false">IF(K1017=1,ROW(),"")</f>
        <v/>
      </c>
      <c r="S1017" s="56" t="str">
        <f aca="false">IF(D1017="","",TRIM(D1017))</f>
        <v>DELIVERY ORDER CHARGES- INC</v>
      </c>
    </row>
    <row r="1018" customFormat="false" ht="15" hidden="false" customHeight="false" outlineLevel="0" collapsed="false">
      <c r="A1018" s="50" t="s">
        <v>1636</v>
      </c>
      <c r="B1018" s="55" t="n">
        <v>45952</v>
      </c>
      <c r="C1018" s="50" t="n">
        <f aca="false">IF(S1018="","",IFERROR(IF(INDEX('Ledger Codes'!$C$6:$C$205,MATCH(S1018,'Ledger Codes'!$B$6:$B$205,0))="","",INDEX('Ledger Codes'!$C$6:$C$205,MATCH(S1018,'Ledger Codes'!$B$6:$B$205,0))),""))</f>
        <v>10073</v>
      </c>
      <c r="D1018" s="50" t="s">
        <v>200</v>
      </c>
      <c r="E1018" s="50" t="s">
        <v>1637</v>
      </c>
      <c r="F1018" s="50" t="s">
        <v>1638</v>
      </c>
      <c r="G1018" s="52" t="n">
        <v>0</v>
      </c>
      <c r="H1018" s="52" t="n">
        <v>325</v>
      </c>
      <c r="I1018" s="52" t="n">
        <f aca="false">IF(AND(G1018="",H1018=""),"",N(G1018)-N(H1018))</f>
        <v>-325</v>
      </c>
      <c r="J1018" s="52" t="n">
        <f aca="false">IF(I1018="","",ABS(I1018))</f>
        <v>325</v>
      </c>
      <c r="K1018" s="56" t="n">
        <f aca="false">IF(S1018="","",0)</f>
        <v>0</v>
      </c>
      <c r="L1018" s="56" t="n">
        <f aca="false">IF(J1018="","",IF(AND(J1018&gt;'Revenue Testing'!$E$9,K1018=0),1,0))</f>
        <v>0</v>
      </c>
      <c r="M1018" s="57" t="n">
        <v>0.79820902796</v>
      </c>
      <c r="N1018" s="56" t="str">
        <f aca="false">IF(OR(A1018="",I1018=""),"",IF(COUNTIFS($A$2:$A$4500,A1018,$D$2:$D$4500,D1018,$I$2:$I$4500,I1018)&gt;1,"Possible duplicate",""))</f>
        <v/>
      </c>
      <c r="O1018" s="56" t="n">
        <f aca="false">IF(J1018="","",IF(AND(L1018=0,K1018=0),1,0))</f>
        <v>1</v>
      </c>
      <c r="P1018" s="56" t="str">
        <f aca="false">IF(L1018=1,J1018+ROW()/10^7,"")</f>
        <v/>
      </c>
      <c r="Q1018" s="57" t="n">
        <f aca="false">IF(O1018=1,M1018,"")</f>
        <v>0.79820902796</v>
      </c>
      <c r="R1018" s="56" t="str">
        <f aca="false">IF(K1018=1,ROW(),"")</f>
        <v/>
      </c>
      <c r="S1018" s="56" t="str">
        <f aca="false">IF(D1018="","",TRIM(D1018))</f>
        <v>DELIVERY ORDER CHARGES- INC</v>
      </c>
    </row>
    <row r="1019" customFormat="false" ht="15" hidden="false" customHeight="false" outlineLevel="0" collapsed="false">
      <c r="A1019" s="50" t="s">
        <v>1639</v>
      </c>
      <c r="B1019" s="55" t="n">
        <v>45952</v>
      </c>
      <c r="C1019" s="50" t="n">
        <f aca="false">IF(S1019="","",IFERROR(IF(INDEX('Ledger Codes'!$C$6:$C$205,MATCH(S1019,'Ledger Codes'!$B$6:$B$205,0))="","",INDEX('Ledger Codes'!$C$6:$C$205,MATCH(S1019,'Ledger Codes'!$B$6:$B$205,0))),""))</f>
        <v>10073</v>
      </c>
      <c r="D1019" s="50" t="s">
        <v>200</v>
      </c>
      <c r="E1019" s="50" t="s">
        <v>1640</v>
      </c>
      <c r="F1019" s="50" t="s">
        <v>1641</v>
      </c>
      <c r="G1019" s="52" t="n">
        <v>0</v>
      </c>
      <c r="H1019" s="52" t="n">
        <v>325</v>
      </c>
      <c r="I1019" s="52" t="n">
        <f aca="false">IF(AND(G1019="",H1019=""),"",N(G1019)-N(H1019))</f>
        <v>-325</v>
      </c>
      <c r="J1019" s="52" t="n">
        <f aca="false">IF(I1019="","",ABS(I1019))</f>
        <v>325</v>
      </c>
      <c r="K1019" s="56" t="n">
        <f aca="false">IF(S1019="","",0)</f>
        <v>0</v>
      </c>
      <c r="L1019" s="56" t="n">
        <f aca="false">IF(J1019="","",IF(AND(J1019&gt;'Revenue Testing'!$E$9,K1019=0),1,0))</f>
        <v>0</v>
      </c>
      <c r="M1019" s="57" t="n">
        <v>0.842168465571</v>
      </c>
      <c r="N1019" s="56" t="str">
        <f aca="false">IF(OR(A1019="",I1019=""),"",IF(COUNTIFS($A$2:$A$4500,A1019,$D$2:$D$4500,D1019,$I$2:$I$4500,I1019)&gt;1,"Possible duplicate",""))</f>
        <v/>
      </c>
      <c r="O1019" s="56" t="n">
        <f aca="false">IF(J1019="","",IF(AND(L1019=0,K1019=0),1,0))</f>
        <v>1</v>
      </c>
      <c r="P1019" s="56" t="str">
        <f aca="false">IF(L1019=1,J1019+ROW()/10^7,"")</f>
        <v/>
      </c>
      <c r="Q1019" s="57" t="n">
        <f aca="false">IF(O1019=1,M1019,"")</f>
        <v>0.842168465571</v>
      </c>
      <c r="R1019" s="56" t="str">
        <f aca="false">IF(K1019=1,ROW(),"")</f>
        <v/>
      </c>
      <c r="S1019" s="56" t="str">
        <f aca="false">IF(D1019="","",TRIM(D1019))</f>
        <v>DELIVERY ORDER CHARGES- INC</v>
      </c>
    </row>
    <row r="1020" customFormat="false" ht="15" hidden="false" customHeight="false" outlineLevel="0" collapsed="false">
      <c r="A1020" s="50" t="s">
        <v>1642</v>
      </c>
      <c r="B1020" s="55" t="n">
        <v>45952</v>
      </c>
      <c r="C1020" s="50" t="n">
        <f aca="false">IF(S1020="","",IFERROR(IF(INDEX('Ledger Codes'!$C$6:$C$205,MATCH(S1020,'Ledger Codes'!$B$6:$B$205,0))="","",INDEX('Ledger Codes'!$C$6:$C$205,MATCH(S1020,'Ledger Codes'!$B$6:$B$205,0))),""))</f>
        <v>10073</v>
      </c>
      <c r="D1020" s="50" t="s">
        <v>200</v>
      </c>
      <c r="E1020" s="50" t="s">
        <v>1643</v>
      </c>
      <c r="F1020" s="50" t="s">
        <v>1644</v>
      </c>
      <c r="G1020" s="52" t="n">
        <v>0</v>
      </c>
      <c r="H1020" s="52" t="n">
        <v>325</v>
      </c>
      <c r="I1020" s="52" t="n">
        <f aca="false">IF(AND(G1020="",H1020=""),"",N(G1020)-N(H1020))</f>
        <v>-325</v>
      </c>
      <c r="J1020" s="52" t="n">
        <f aca="false">IF(I1020="","",ABS(I1020))</f>
        <v>325</v>
      </c>
      <c r="K1020" s="56" t="n">
        <f aca="false">IF(S1020="","",0)</f>
        <v>0</v>
      </c>
      <c r="L1020" s="56" t="n">
        <f aca="false">IF(J1020="","",IF(AND(J1020&gt;'Revenue Testing'!$E$9,K1020=0),1,0))</f>
        <v>0</v>
      </c>
      <c r="M1020" s="57" t="n">
        <v>0.487554599105</v>
      </c>
      <c r="N1020" s="56" t="str">
        <f aca="false">IF(OR(A1020="",I1020=""),"",IF(COUNTIFS($A$2:$A$4500,A1020,$D$2:$D$4500,D1020,$I$2:$I$4500,I1020)&gt;1,"Possible duplicate",""))</f>
        <v/>
      </c>
      <c r="O1020" s="56" t="n">
        <f aca="false">IF(J1020="","",IF(AND(L1020=0,K1020=0),1,0))</f>
        <v>1</v>
      </c>
      <c r="P1020" s="56" t="str">
        <f aca="false">IF(L1020=1,J1020+ROW()/10^7,"")</f>
        <v/>
      </c>
      <c r="Q1020" s="57" t="n">
        <f aca="false">IF(O1020=1,M1020,"")</f>
        <v>0.487554599105</v>
      </c>
      <c r="R1020" s="56" t="str">
        <f aca="false">IF(K1020=1,ROW(),"")</f>
        <v/>
      </c>
      <c r="S1020" s="56" t="str">
        <f aca="false">IF(D1020="","",TRIM(D1020))</f>
        <v>DELIVERY ORDER CHARGES- INC</v>
      </c>
    </row>
    <row r="1021" customFormat="false" ht="15" hidden="false" customHeight="false" outlineLevel="0" collapsed="false">
      <c r="A1021" s="50" t="s">
        <v>1645</v>
      </c>
      <c r="B1021" s="55" t="n">
        <v>45952</v>
      </c>
      <c r="C1021" s="50" t="n">
        <f aca="false">IF(S1021="","",IFERROR(IF(INDEX('Ledger Codes'!$C$6:$C$205,MATCH(S1021,'Ledger Codes'!$B$6:$B$205,0))="","",INDEX('Ledger Codes'!$C$6:$C$205,MATCH(S1021,'Ledger Codes'!$B$6:$B$205,0))),""))</f>
        <v>10073</v>
      </c>
      <c r="D1021" s="50" t="s">
        <v>200</v>
      </c>
      <c r="E1021" s="50" t="s">
        <v>1646</v>
      </c>
      <c r="F1021" s="50" t="s">
        <v>1647</v>
      </c>
      <c r="G1021" s="52" t="n">
        <v>0</v>
      </c>
      <c r="H1021" s="52" t="n">
        <v>325</v>
      </c>
      <c r="I1021" s="52" t="n">
        <f aca="false">IF(AND(G1021="",H1021=""),"",N(G1021)-N(H1021))</f>
        <v>-325</v>
      </c>
      <c r="J1021" s="52" t="n">
        <f aca="false">IF(I1021="","",ABS(I1021))</f>
        <v>325</v>
      </c>
      <c r="K1021" s="56" t="n">
        <f aca="false">IF(S1021="","",0)</f>
        <v>0</v>
      </c>
      <c r="L1021" s="56" t="n">
        <f aca="false">IF(J1021="","",IF(AND(J1021&gt;'Revenue Testing'!$E$9,K1021=0),1,0))</f>
        <v>0</v>
      </c>
      <c r="M1021" s="57" t="n">
        <v>0.438913935598</v>
      </c>
      <c r="N1021" s="56" t="str">
        <f aca="false">IF(OR(A1021="",I1021=""),"",IF(COUNTIFS($A$2:$A$4500,A1021,$D$2:$D$4500,D1021,$I$2:$I$4500,I1021)&gt;1,"Possible duplicate",""))</f>
        <v/>
      </c>
      <c r="O1021" s="56" t="n">
        <f aca="false">IF(J1021="","",IF(AND(L1021=0,K1021=0),1,0))</f>
        <v>1</v>
      </c>
      <c r="P1021" s="56" t="str">
        <f aca="false">IF(L1021=1,J1021+ROW()/10^7,"")</f>
        <v/>
      </c>
      <c r="Q1021" s="57" t="n">
        <f aca="false">IF(O1021=1,M1021,"")</f>
        <v>0.438913935598</v>
      </c>
      <c r="R1021" s="56" t="str">
        <f aca="false">IF(K1021=1,ROW(),"")</f>
        <v/>
      </c>
      <c r="S1021" s="56" t="str">
        <f aca="false">IF(D1021="","",TRIM(D1021))</f>
        <v>DELIVERY ORDER CHARGES- INC</v>
      </c>
    </row>
    <row r="1022" customFormat="false" ht="15" hidden="false" customHeight="false" outlineLevel="0" collapsed="false">
      <c r="A1022" s="50" t="s">
        <v>1648</v>
      </c>
      <c r="B1022" s="55" t="n">
        <v>45952</v>
      </c>
      <c r="C1022" s="50" t="n">
        <f aca="false">IF(S1022="","",IFERROR(IF(INDEX('Ledger Codes'!$C$6:$C$205,MATCH(S1022,'Ledger Codes'!$B$6:$B$205,0))="","",INDEX('Ledger Codes'!$C$6:$C$205,MATCH(S1022,'Ledger Codes'!$B$6:$B$205,0))),""))</f>
        <v>10073</v>
      </c>
      <c r="D1022" s="50" t="s">
        <v>200</v>
      </c>
      <c r="E1022" s="50" t="s">
        <v>1649</v>
      </c>
      <c r="F1022" s="50" t="s">
        <v>1650</v>
      </c>
      <c r="G1022" s="52" t="n">
        <v>0</v>
      </c>
      <c r="H1022" s="52" t="n">
        <v>325</v>
      </c>
      <c r="I1022" s="52" t="n">
        <f aca="false">IF(AND(G1022="",H1022=""),"",N(G1022)-N(H1022))</f>
        <v>-325</v>
      </c>
      <c r="J1022" s="52" t="n">
        <f aca="false">IF(I1022="","",ABS(I1022))</f>
        <v>325</v>
      </c>
      <c r="K1022" s="56" t="n">
        <f aca="false">IF(S1022="","",0)</f>
        <v>0</v>
      </c>
      <c r="L1022" s="56" t="n">
        <f aca="false">IF(J1022="","",IF(AND(J1022&gt;'Revenue Testing'!$E$9,K1022=0),1,0))</f>
        <v>0</v>
      </c>
      <c r="M1022" s="57" t="n">
        <v>0.601968340319</v>
      </c>
      <c r="N1022" s="56" t="str">
        <f aca="false">IF(OR(A1022="",I1022=""),"",IF(COUNTIFS($A$2:$A$4500,A1022,$D$2:$D$4500,D1022,$I$2:$I$4500,I1022)&gt;1,"Possible duplicate",""))</f>
        <v/>
      </c>
      <c r="O1022" s="56" t="n">
        <f aca="false">IF(J1022="","",IF(AND(L1022=0,K1022=0),1,0))</f>
        <v>1</v>
      </c>
      <c r="P1022" s="56" t="str">
        <f aca="false">IF(L1022=1,J1022+ROW()/10^7,"")</f>
        <v/>
      </c>
      <c r="Q1022" s="57" t="n">
        <f aca="false">IF(O1022=1,M1022,"")</f>
        <v>0.601968340319</v>
      </c>
      <c r="R1022" s="56" t="str">
        <f aca="false">IF(K1022=1,ROW(),"")</f>
        <v/>
      </c>
      <c r="S1022" s="56" t="str">
        <f aca="false">IF(D1022="","",TRIM(D1022))</f>
        <v>DELIVERY ORDER CHARGES- INC</v>
      </c>
    </row>
    <row r="1023" customFormat="false" ht="15" hidden="false" customHeight="false" outlineLevel="0" collapsed="false">
      <c r="A1023" s="50" t="s">
        <v>1651</v>
      </c>
      <c r="B1023" s="55" t="n">
        <v>45952</v>
      </c>
      <c r="C1023" s="50" t="n">
        <f aca="false">IF(S1023="","",IFERROR(IF(INDEX('Ledger Codes'!$C$6:$C$205,MATCH(S1023,'Ledger Codes'!$B$6:$B$205,0))="","",INDEX('Ledger Codes'!$C$6:$C$205,MATCH(S1023,'Ledger Codes'!$B$6:$B$205,0))),""))</f>
        <v>10073</v>
      </c>
      <c r="D1023" s="50" t="s">
        <v>200</v>
      </c>
      <c r="E1023" s="50" t="s">
        <v>1652</v>
      </c>
      <c r="F1023" s="50" t="s">
        <v>1653</v>
      </c>
      <c r="G1023" s="52" t="n">
        <v>0</v>
      </c>
      <c r="H1023" s="52" t="n">
        <v>325</v>
      </c>
      <c r="I1023" s="52" t="n">
        <f aca="false">IF(AND(G1023="",H1023=""),"",N(G1023)-N(H1023))</f>
        <v>-325</v>
      </c>
      <c r="J1023" s="52" t="n">
        <f aca="false">IF(I1023="","",ABS(I1023))</f>
        <v>325</v>
      </c>
      <c r="K1023" s="56" t="n">
        <f aca="false">IF(S1023="","",0)</f>
        <v>0</v>
      </c>
      <c r="L1023" s="56" t="n">
        <f aca="false">IF(J1023="","",IF(AND(J1023&gt;'Revenue Testing'!$E$9,K1023=0),1,0))</f>
        <v>0</v>
      </c>
      <c r="M1023" s="57" t="n">
        <v>0.467273961043</v>
      </c>
      <c r="N1023" s="56" t="str">
        <f aca="false">IF(OR(A1023="",I1023=""),"",IF(COUNTIFS($A$2:$A$4500,A1023,$D$2:$D$4500,D1023,$I$2:$I$4500,I1023)&gt;1,"Possible duplicate",""))</f>
        <v/>
      </c>
      <c r="O1023" s="56" t="n">
        <f aca="false">IF(J1023="","",IF(AND(L1023=0,K1023=0),1,0))</f>
        <v>1</v>
      </c>
      <c r="P1023" s="56" t="str">
        <f aca="false">IF(L1023=1,J1023+ROW()/10^7,"")</f>
        <v/>
      </c>
      <c r="Q1023" s="57" t="n">
        <f aca="false">IF(O1023=1,M1023,"")</f>
        <v>0.467273961043</v>
      </c>
      <c r="R1023" s="56" t="str">
        <f aca="false">IF(K1023=1,ROW(),"")</f>
        <v/>
      </c>
      <c r="S1023" s="56" t="str">
        <f aca="false">IF(D1023="","",TRIM(D1023))</f>
        <v>DELIVERY ORDER CHARGES- INC</v>
      </c>
    </row>
    <row r="1024" customFormat="false" ht="15" hidden="false" customHeight="false" outlineLevel="0" collapsed="false">
      <c r="A1024" s="50" t="s">
        <v>1654</v>
      </c>
      <c r="B1024" s="55" t="n">
        <v>45952</v>
      </c>
      <c r="C1024" s="50" t="n">
        <f aca="false">IF(S1024="","",IFERROR(IF(INDEX('Ledger Codes'!$C$6:$C$205,MATCH(S1024,'Ledger Codes'!$B$6:$B$205,0))="","",INDEX('Ledger Codes'!$C$6:$C$205,MATCH(S1024,'Ledger Codes'!$B$6:$B$205,0))),""))</f>
        <v>10073</v>
      </c>
      <c r="D1024" s="50" t="s">
        <v>200</v>
      </c>
      <c r="E1024" s="50" t="s">
        <v>1655</v>
      </c>
      <c r="F1024" s="50" t="s">
        <v>1656</v>
      </c>
      <c r="G1024" s="52" t="n">
        <v>0</v>
      </c>
      <c r="H1024" s="52" t="n">
        <v>325</v>
      </c>
      <c r="I1024" s="52" t="n">
        <f aca="false">IF(AND(G1024="",H1024=""),"",N(G1024)-N(H1024))</f>
        <v>-325</v>
      </c>
      <c r="J1024" s="52" t="n">
        <f aca="false">IF(I1024="","",ABS(I1024))</f>
        <v>325</v>
      </c>
      <c r="K1024" s="56" t="n">
        <f aca="false">IF(S1024="","",0)</f>
        <v>0</v>
      </c>
      <c r="L1024" s="56" t="n">
        <f aca="false">IF(J1024="","",IF(AND(J1024&gt;'Revenue Testing'!$E$9,K1024=0),1,0))</f>
        <v>0</v>
      </c>
      <c r="M1024" s="57" t="n">
        <v>0.846878171555</v>
      </c>
      <c r="N1024" s="56" t="str">
        <f aca="false">IF(OR(A1024="",I1024=""),"",IF(COUNTIFS($A$2:$A$4500,A1024,$D$2:$D$4500,D1024,$I$2:$I$4500,I1024)&gt;1,"Possible duplicate",""))</f>
        <v/>
      </c>
      <c r="O1024" s="56" t="n">
        <f aca="false">IF(J1024="","",IF(AND(L1024=0,K1024=0),1,0))</f>
        <v>1</v>
      </c>
      <c r="P1024" s="56" t="str">
        <f aca="false">IF(L1024=1,J1024+ROW()/10^7,"")</f>
        <v/>
      </c>
      <c r="Q1024" s="57" t="n">
        <f aca="false">IF(O1024=1,M1024,"")</f>
        <v>0.846878171555</v>
      </c>
      <c r="R1024" s="56" t="str">
        <f aca="false">IF(K1024=1,ROW(),"")</f>
        <v/>
      </c>
      <c r="S1024" s="56" t="str">
        <f aca="false">IF(D1024="","",TRIM(D1024))</f>
        <v>DELIVERY ORDER CHARGES- INC</v>
      </c>
    </row>
    <row r="1025" customFormat="false" ht="15" hidden="false" customHeight="false" outlineLevel="0" collapsed="false">
      <c r="A1025" s="50" t="s">
        <v>1657</v>
      </c>
      <c r="B1025" s="55" t="n">
        <v>45952</v>
      </c>
      <c r="C1025" s="50" t="n">
        <f aca="false">IF(S1025="","",IFERROR(IF(INDEX('Ledger Codes'!$C$6:$C$205,MATCH(S1025,'Ledger Codes'!$B$6:$B$205,0))="","",INDEX('Ledger Codes'!$C$6:$C$205,MATCH(S1025,'Ledger Codes'!$B$6:$B$205,0))),""))</f>
        <v>10073</v>
      </c>
      <c r="D1025" s="50" t="s">
        <v>200</v>
      </c>
      <c r="E1025" s="50" t="s">
        <v>1658</v>
      </c>
      <c r="F1025" s="50" t="s">
        <v>1659</v>
      </c>
      <c r="G1025" s="52" t="n">
        <v>0</v>
      </c>
      <c r="H1025" s="52" t="n">
        <v>325</v>
      </c>
      <c r="I1025" s="52" t="n">
        <f aca="false">IF(AND(G1025="",H1025=""),"",N(G1025)-N(H1025))</f>
        <v>-325</v>
      </c>
      <c r="J1025" s="52" t="n">
        <f aca="false">IF(I1025="","",ABS(I1025))</f>
        <v>325</v>
      </c>
      <c r="K1025" s="56" t="n">
        <f aca="false">IF(S1025="","",0)</f>
        <v>0</v>
      </c>
      <c r="L1025" s="56" t="n">
        <f aca="false">IF(J1025="","",IF(AND(J1025&gt;'Revenue Testing'!$E$9,K1025=0),1,0))</f>
        <v>0</v>
      </c>
      <c r="M1025" s="57" t="n">
        <v>0.688520680406</v>
      </c>
      <c r="N1025" s="56" t="str">
        <f aca="false">IF(OR(A1025="",I1025=""),"",IF(COUNTIFS($A$2:$A$4500,A1025,$D$2:$D$4500,D1025,$I$2:$I$4500,I1025)&gt;1,"Possible duplicate",""))</f>
        <v/>
      </c>
      <c r="O1025" s="56" t="n">
        <f aca="false">IF(J1025="","",IF(AND(L1025=0,K1025=0),1,0))</f>
        <v>1</v>
      </c>
      <c r="P1025" s="56" t="str">
        <f aca="false">IF(L1025=1,J1025+ROW()/10^7,"")</f>
        <v/>
      </c>
      <c r="Q1025" s="57" t="n">
        <f aca="false">IF(O1025=1,M1025,"")</f>
        <v>0.688520680406</v>
      </c>
      <c r="R1025" s="56" t="str">
        <f aca="false">IF(K1025=1,ROW(),"")</f>
        <v/>
      </c>
      <c r="S1025" s="56" t="str">
        <f aca="false">IF(D1025="","",TRIM(D1025))</f>
        <v>DELIVERY ORDER CHARGES- INC</v>
      </c>
    </row>
    <row r="1026" customFormat="false" ht="15" hidden="false" customHeight="false" outlineLevel="0" collapsed="false">
      <c r="A1026" s="50" t="s">
        <v>1660</v>
      </c>
      <c r="B1026" s="55" t="n">
        <v>45952</v>
      </c>
      <c r="C1026" s="50" t="n">
        <f aca="false">IF(S1026="","",IFERROR(IF(INDEX('Ledger Codes'!$C$6:$C$205,MATCH(S1026,'Ledger Codes'!$B$6:$B$205,0))="","",INDEX('Ledger Codes'!$C$6:$C$205,MATCH(S1026,'Ledger Codes'!$B$6:$B$205,0))),""))</f>
        <v>10073</v>
      </c>
      <c r="D1026" s="50" t="s">
        <v>200</v>
      </c>
      <c r="E1026" s="50" t="s">
        <v>1661</v>
      </c>
      <c r="F1026" s="50" t="s">
        <v>1662</v>
      </c>
      <c r="G1026" s="52" t="n">
        <v>0</v>
      </c>
      <c r="H1026" s="52" t="n">
        <v>325</v>
      </c>
      <c r="I1026" s="52" t="n">
        <f aca="false">IF(AND(G1026="",H1026=""),"",N(G1026)-N(H1026))</f>
        <v>-325</v>
      </c>
      <c r="J1026" s="52" t="n">
        <f aca="false">IF(I1026="","",ABS(I1026))</f>
        <v>325</v>
      </c>
      <c r="K1026" s="56" t="n">
        <f aca="false">IF(S1026="","",0)</f>
        <v>0</v>
      </c>
      <c r="L1026" s="56" t="n">
        <f aca="false">IF(J1026="","",IF(AND(J1026&gt;'Revenue Testing'!$E$9,K1026=0),1,0))</f>
        <v>0</v>
      </c>
      <c r="M1026" s="57" t="n">
        <v>0.346477174346</v>
      </c>
      <c r="N1026" s="56" t="str">
        <f aca="false">IF(OR(A1026="",I1026=""),"",IF(COUNTIFS($A$2:$A$4500,A1026,$D$2:$D$4500,D1026,$I$2:$I$4500,I1026)&gt;1,"Possible duplicate",""))</f>
        <v/>
      </c>
      <c r="O1026" s="56" t="n">
        <f aca="false">IF(J1026="","",IF(AND(L1026=0,K1026=0),1,0))</f>
        <v>1</v>
      </c>
      <c r="P1026" s="56" t="str">
        <f aca="false">IF(L1026=1,J1026+ROW()/10^7,"")</f>
        <v/>
      </c>
      <c r="Q1026" s="57" t="n">
        <f aca="false">IF(O1026=1,M1026,"")</f>
        <v>0.346477174346</v>
      </c>
      <c r="R1026" s="56" t="str">
        <f aca="false">IF(K1026=1,ROW(),"")</f>
        <v/>
      </c>
      <c r="S1026" s="56" t="str">
        <f aca="false">IF(D1026="","",TRIM(D1026))</f>
        <v>DELIVERY ORDER CHARGES- INC</v>
      </c>
    </row>
    <row r="1027" customFormat="false" ht="15" hidden="false" customHeight="false" outlineLevel="0" collapsed="false">
      <c r="A1027" s="50" t="s">
        <v>1663</v>
      </c>
      <c r="B1027" s="55" t="n">
        <v>45952</v>
      </c>
      <c r="C1027" s="50" t="n">
        <f aca="false">IF(S1027="","",IFERROR(IF(INDEX('Ledger Codes'!$C$6:$C$205,MATCH(S1027,'Ledger Codes'!$B$6:$B$205,0))="","",INDEX('Ledger Codes'!$C$6:$C$205,MATCH(S1027,'Ledger Codes'!$B$6:$B$205,0))),""))</f>
        <v>10073</v>
      </c>
      <c r="D1027" s="50" t="s">
        <v>200</v>
      </c>
      <c r="E1027" s="50" t="s">
        <v>1664</v>
      </c>
      <c r="F1027" s="50" t="s">
        <v>1665</v>
      </c>
      <c r="G1027" s="52" t="n">
        <v>0</v>
      </c>
      <c r="H1027" s="52" t="n">
        <v>325</v>
      </c>
      <c r="I1027" s="52" t="n">
        <f aca="false">IF(AND(G1027="",H1027=""),"",N(G1027)-N(H1027))</f>
        <v>-325</v>
      </c>
      <c r="J1027" s="52" t="n">
        <f aca="false">IF(I1027="","",ABS(I1027))</f>
        <v>325</v>
      </c>
      <c r="K1027" s="56" t="n">
        <f aca="false">IF(S1027="","",0)</f>
        <v>0</v>
      </c>
      <c r="L1027" s="56" t="n">
        <f aca="false">IF(J1027="","",IF(AND(J1027&gt;'Revenue Testing'!$E$9,K1027=0),1,0))</f>
        <v>0</v>
      </c>
      <c r="M1027" s="57" t="n">
        <v>0.017567165561</v>
      </c>
      <c r="N1027" s="56" t="str">
        <f aca="false">IF(OR(A1027="",I1027=""),"",IF(COUNTIFS($A$2:$A$4500,A1027,$D$2:$D$4500,D1027,$I$2:$I$4500,I1027)&gt;1,"Possible duplicate",""))</f>
        <v/>
      </c>
      <c r="O1027" s="56" t="n">
        <f aca="false">IF(J1027="","",IF(AND(L1027=0,K1027=0),1,0))</f>
        <v>1</v>
      </c>
      <c r="P1027" s="56" t="str">
        <f aca="false">IF(L1027=1,J1027+ROW()/10^7,"")</f>
        <v/>
      </c>
      <c r="Q1027" s="57" t="n">
        <f aca="false">IF(O1027=1,M1027,"")</f>
        <v>0.017567165561</v>
      </c>
      <c r="R1027" s="56" t="str">
        <f aca="false">IF(K1027=1,ROW(),"")</f>
        <v/>
      </c>
      <c r="S1027" s="56" t="str">
        <f aca="false">IF(D1027="","",TRIM(D1027))</f>
        <v>DELIVERY ORDER CHARGES- INC</v>
      </c>
    </row>
    <row r="1028" customFormat="false" ht="15" hidden="false" customHeight="false" outlineLevel="0" collapsed="false">
      <c r="A1028" s="50" t="s">
        <v>1666</v>
      </c>
      <c r="B1028" s="55" t="n">
        <v>45952</v>
      </c>
      <c r="C1028" s="50" t="n">
        <f aca="false">IF(S1028="","",IFERROR(IF(INDEX('Ledger Codes'!$C$6:$C$205,MATCH(S1028,'Ledger Codes'!$B$6:$B$205,0))="","",INDEX('Ledger Codes'!$C$6:$C$205,MATCH(S1028,'Ledger Codes'!$B$6:$B$205,0))),""))</f>
        <v>10073</v>
      </c>
      <c r="D1028" s="50" t="s">
        <v>200</v>
      </c>
      <c r="E1028" s="50" t="s">
        <v>1667</v>
      </c>
      <c r="F1028" s="50" t="s">
        <v>1668</v>
      </c>
      <c r="G1028" s="52" t="n">
        <v>0</v>
      </c>
      <c r="H1028" s="52" t="n">
        <v>325</v>
      </c>
      <c r="I1028" s="52" t="n">
        <f aca="false">IF(AND(G1028="",H1028=""),"",N(G1028)-N(H1028))</f>
        <v>-325</v>
      </c>
      <c r="J1028" s="52" t="n">
        <f aca="false">IF(I1028="","",ABS(I1028))</f>
        <v>325</v>
      </c>
      <c r="K1028" s="56" t="n">
        <f aca="false">IF(S1028="","",0)</f>
        <v>0</v>
      </c>
      <c r="L1028" s="56" t="n">
        <f aca="false">IF(J1028="","",IF(AND(J1028&gt;'Revenue Testing'!$E$9,K1028=0),1,0))</f>
        <v>0</v>
      </c>
      <c r="M1028" s="57" t="n">
        <v>0.880670854817</v>
      </c>
      <c r="N1028" s="56" t="str">
        <f aca="false">IF(OR(A1028="",I1028=""),"",IF(COUNTIFS($A$2:$A$4500,A1028,$D$2:$D$4500,D1028,$I$2:$I$4500,I1028)&gt;1,"Possible duplicate",""))</f>
        <v/>
      </c>
      <c r="O1028" s="56" t="n">
        <f aca="false">IF(J1028="","",IF(AND(L1028=0,K1028=0),1,0))</f>
        <v>1</v>
      </c>
      <c r="P1028" s="56" t="str">
        <f aca="false">IF(L1028=1,J1028+ROW()/10^7,"")</f>
        <v/>
      </c>
      <c r="Q1028" s="57" t="n">
        <f aca="false">IF(O1028=1,M1028,"")</f>
        <v>0.880670854817</v>
      </c>
      <c r="R1028" s="56" t="str">
        <f aca="false">IF(K1028=1,ROW(),"")</f>
        <v/>
      </c>
      <c r="S1028" s="56" t="str">
        <f aca="false">IF(D1028="","",TRIM(D1028))</f>
        <v>DELIVERY ORDER CHARGES- INC</v>
      </c>
    </row>
    <row r="1029" customFormat="false" ht="15" hidden="false" customHeight="false" outlineLevel="0" collapsed="false">
      <c r="A1029" s="50" t="s">
        <v>1669</v>
      </c>
      <c r="B1029" s="55" t="n">
        <v>45952</v>
      </c>
      <c r="C1029" s="50" t="n">
        <f aca="false">IF(S1029="","",IFERROR(IF(INDEX('Ledger Codes'!$C$6:$C$205,MATCH(S1029,'Ledger Codes'!$B$6:$B$205,0))="","",INDEX('Ledger Codes'!$C$6:$C$205,MATCH(S1029,'Ledger Codes'!$B$6:$B$205,0))),""))</f>
        <v>10073</v>
      </c>
      <c r="D1029" s="50" t="s">
        <v>200</v>
      </c>
      <c r="E1029" s="50" t="s">
        <v>1670</v>
      </c>
      <c r="F1029" s="50" t="s">
        <v>1671</v>
      </c>
      <c r="G1029" s="52" t="n">
        <v>0</v>
      </c>
      <c r="H1029" s="52" t="n">
        <v>325</v>
      </c>
      <c r="I1029" s="52" t="n">
        <f aca="false">IF(AND(G1029="",H1029=""),"",N(G1029)-N(H1029))</f>
        <v>-325</v>
      </c>
      <c r="J1029" s="52" t="n">
        <f aca="false">IF(I1029="","",ABS(I1029))</f>
        <v>325</v>
      </c>
      <c r="K1029" s="56" t="n">
        <f aca="false">IF(S1029="","",0)</f>
        <v>0</v>
      </c>
      <c r="L1029" s="56" t="n">
        <f aca="false">IF(J1029="","",IF(AND(J1029&gt;'Revenue Testing'!$E$9,K1029=0),1,0))</f>
        <v>0</v>
      </c>
      <c r="M1029" s="57" t="n">
        <v>0.126033086126</v>
      </c>
      <c r="N1029" s="56" t="str">
        <f aca="false">IF(OR(A1029="",I1029=""),"",IF(COUNTIFS($A$2:$A$4500,A1029,$D$2:$D$4500,D1029,$I$2:$I$4500,I1029)&gt;1,"Possible duplicate",""))</f>
        <v/>
      </c>
      <c r="O1029" s="56" t="n">
        <f aca="false">IF(J1029="","",IF(AND(L1029=0,K1029=0),1,0))</f>
        <v>1</v>
      </c>
      <c r="P1029" s="56" t="str">
        <f aca="false">IF(L1029=1,J1029+ROW()/10^7,"")</f>
        <v/>
      </c>
      <c r="Q1029" s="57" t="n">
        <f aca="false">IF(O1029=1,M1029,"")</f>
        <v>0.126033086126</v>
      </c>
      <c r="R1029" s="56" t="str">
        <f aca="false">IF(K1029=1,ROW(),"")</f>
        <v/>
      </c>
      <c r="S1029" s="56" t="str">
        <f aca="false">IF(D1029="","",TRIM(D1029))</f>
        <v>DELIVERY ORDER CHARGES- INC</v>
      </c>
    </row>
    <row r="1030" customFormat="false" ht="15" hidden="false" customHeight="false" outlineLevel="0" collapsed="false">
      <c r="A1030" s="50" t="s">
        <v>1672</v>
      </c>
      <c r="B1030" s="55" t="n">
        <v>45952</v>
      </c>
      <c r="C1030" s="50" t="n">
        <f aca="false">IF(S1030="","",IFERROR(IF(INDEX('Ledger Codes'!$C$6:$C$205,MATCH(S1030,'Ledger Codes'!$B$6:$B$205,0))="","",INDEX('Ledger Codes'!$C$6:$C$205,MATCH(S1030,'Ledger Codes'!$B$6:$B$205,0))),""))</f>
        <v>10073</v>
      </c>
      <c r="D1030" s="50" t="s">
        <v>200</v>
      </c>
      <c r="E1030" s="50" t="s">
        <v>1673</v>
      </c>
      <c r="F1030" s="50" t="s">
        <v>1674</v>
      </c>
      <c r="G1030" s="52" t="n">
        <v>0</v>
      </c>
      <c r="H1030" s="52" t="n">
        <v>325</v>
      </c>
      <c r="I1030" s="52" t="n">
        <f aca="false">IF(AND(G1030="",H1030=""),"",N(G1030)-N(H1030))</f>
        <v>-325</v>
      </c>
      <c r="J1030" s="52" t="n">
        <f aca="false">IF(I1030="","",ABS(I1030))</f>
        <v>325</v>
      </c>
      <c r="K1030" s="56" t="n">
        <f aca="false">IF(S1030="","",0)</f>
        <v>0</v>
      </c>
      <c r="L1030" s="56" t="n">
        <f aca="false">IF(J1030="","",IF(AND(J1030&gt;'Revenue Testing'!$E$9,K1030=0),1,0))</f>
        <v>0</v>
      </c>
      <c r="M1030" s="57" t="n">
        <v>0.88809794208</v>
      </c>
      <c r="N1030" s="56" t="str">
        <f aca="false">IF(OR(A1030="",I1030=""),"",IF(COUNTIFS($A$2:$A$4500,A1030,$D$2:$D$4500,D1030,$I$2:$I$4500,I1030)&gt;1,"Possible duplicate",""))</f>
        <v/>
      </c>
      <c r="O1030" s="56" t="n">
        <f aca="false">IF(J1030="","",IF(AND(L1030=0,K1030=0),1,0))</f>
        <v>1</v>
      </c>
      <c r="P1030" s="56" t="str">
        <f aca="false">IF(L1030=1,J1030+ROW()/10^7,"")</f>
        <v/>
      </c>
      <c r="Q1030" s="57" t="n">
        <f aca="false">IF(O1030=1,M1030,"")</f>
        <v>0.88809794208</v>
      </c>
      <c r="R1030" s="56" t="str">
        <f aca="false">IF(K1030=1,ROW(),"")</f>
        <v/>
      </c>
      <c r="S1030" s="56" t="str">
        <f aca="false">IF(D1030="","",TRIM(D1030))</f>
        <v>DELIVERY ORDER CHARGES- INC</v>
      </c>
    </row>
    <row r="1031" customFormat="false" ht="15" hidden="false" customHeight="false" outlineLevel="0" collapsed="false">
      <c r="A1031" s="50" t="s">
        <v>1675</v>
      </c>
      <c r="B1031" s="55" t="n">
        <v>45952</v>
      </c>
      <c r="C1031" s="50" t="n">
        <f aca="false">IF(S1031="","",IFERROR(IF(INDEX('Ledger Codes'!$C$6:$C$205,MATCH(S1031,'Ledger Codes'!$B$6:$B$205,0))="","",INDEX('Ledger Codes'!$C$6:$C$205,MATCH(S1031,'Ledger Codes'!$B$6:$B$205,0))),""))</f>
        <v>10073</v>
      </c>
      <c r="D1031" s="50" t="s">
        <v>200</v>
      </c>
      <c r="E1031" s="50" t="s">
        <v>1676</v>
      </c>
      <c r="F1031" s="50" t="s">
        <v>1677</v>
      </c>
      <c r="G1031" s="52" t="n">
        <v>0</v>
      </c>
      <c r="H1031" s="52" t="n">
        <v>325</v>
      </c>
      <c r="I1031" s="52" t="n">
        <f aca="false">IF(AND(G1031="",H1031=""),"",N(G1031)-N(H1031))</f>
        <v>-325</v>
      </c>
      <c r="J1031" s="52" t="n">
        <f aca="false">IF(I1031="","",ABS(I1031))</f>
        <v>325</v>
      </c>
      <c r="K1031" s="56" t="n">
        <f aca="false">IF(S1031="","",0)</f>
        <v>0</v>
      </c>
      <c r="L1031" s="56" t="n">
        <f aca="false">IF(J1031="","",IF(AND(J1031&gt;'Revenue Testing'!$E$9,K1031=0),1,0))</f>
        <v>0</v>
      </c>
      <c r="M1031" s="57" t="n">
        <v>0.662087956876</v>
      </c>
      <c r="N1031" s="56" t="str">
        <f aca="false">IF(OR(A1031="",I1031=""),"",IF(COUNTIFS($A$2:$A$4500,A1031,$D$2:$D$4500,D1031,$I$2:$I$4500,I1031)&gt;1,"Possible duplicate",""))</f>
        <v/>
      </c>
      <c r="O1031" s="56" t="n">
        <f aca="false">IF(J1031="","",IF(AND(L1031=0,K1031=0),1,0))</f>
        <v>1</v>
      </c>
      <c r="P1031" s="56" t="str">
        <f aca="false">IF(L1031=1,J1031+ROW()/10^7,"")</f>
        <v/>
      </c>
      <c r="Q1031" s="57" t="n">
        <f aca="false">IF(O1031=1,M1031,"")</f>
        <v>0.662087956876</v>
      </c>
      <c r="R1031" s="56" t="str">
        <f aca="false">IF(K1031=1,ROW(),"")</f>
        <v/>
      </c>
      <c r="S1031" s="56" t="str">
        <f aca="false">IF(D1031="","",TRIM(D1031))</f>
        <v>DELIVERY ORDER CHARGES- INC</v>
      </c>
    </row>
    <row r="1032" customFormat="false" ht="15" hidden="false" customHeight="false" outlineLevel="0" collapsed="false">
      <c r="A1032" s="50" t="s">
        <v>1678</v>
      </c>
      <c r="B1032" s="55" t="n">
        <v>45952</v>
      </c>
      <c r="C1032" s="50" t="n">
        <f aca="false">IF(S1032="","",IFERROR(IF(INDEX('Ledger Codes'!$C$6:$C$205,MATCH(S1032,'Ledger Codes'!$B$6:$B$205,0))="","",INDEX('Ledger Codes'!$C$6:$C$205,MATCH(S1032,'Ledger Codes'!$B$6:$B$205,0))),""))</f>
        <v>10073</v>
      </c>
      <c r="D1032" s="50" t="s">
        <v>200</v>
      </c>
      <c r="E1032" s="50" t="s">
        <v>1679</v>
      </c>
      <c r="F1032" s="50" t="s">
        <v>1680</v>
      </c>
      <c r="G1032" s="52" t="n">
        <v>0</v>
      </c>
      <c r="H1032" s="52" t="n">
        <v>325</v>
      </c>
      <c r="I1032" s="52" t="n">
        <f aca="false">IF(AND(G1032="",H1032=""),"",N(G1032)-N(H1032))</f>
        <v>-325</v>
      </c>
      <c r="J1032" s="52" t="n">
        <f aca="false">IF(I1032="","",ABS(I1032))</f>
        <v>325</v>
      </c>
      <c r="K1032" s="56" t="n">
        <f aca="false">IF(S1032="","",0)</f>
        <v>0</v>
      </c>
      <c r="L1032" s="56" t="n">
        <f aca="false">IF(J1032="","",IF(AND(J1032&gt;'Revenue Testing'!$E$9,K1032=0),1,0))</f>
        <v>0</v>
      </c>
      <c r="M1032" s="57" t="n">
        <v>0.462001134614</v>
      </c>
      <c r="N1032" s="56" t="str">
        <f aca="false">IF(OR(A1032="",I1032=""),"",IF(COUNTIFS($A$2:$A$4500,A1032,$D$2:$D$4500,D1032,$I$2:$I$4500,I1032)&gt;1,"Possible duplicate",""))</f>
        <v/>
      </c>
      <c r="O1032" s="56" t="n">
        <f aca="false">IF(J1032="","",IF(AND(L1032=0,K1032=0),1,0))</f>
        <v>1</v>
      </c>
      <c r="P1032" s="56" t="str">
        <f aca="false">IF(L1032=1,J1032+ROW()/10^7,"")</f>
        <v/>
      </c>
      <c r="Q1032" s="57" t="n">
        <f aca="false">IF(O1032=1,M1032,"")</f>
        <v>0.462001134614</v>
      </c>
      <c r="R1032" s="56" t="str">
        <f aca="false">IF(K1032=1,ROW(),"")</f>
        <v/>
      </c>
      <c r="S1032" s="56" t="str">
        <f aca="false">IF(D1032="","",TRIM(D1032))</f>
        <v>DELIVERY ORDER CHARGES- INC</v>
      </c>
    </row>
    <row r="1033" customFormat="false" ht="15" hidden="false" customHeight="false" outlineLevel="0" collapsed="false">
      <c r="A1033" s="50" t="s">
        <v>1681</v>
      </c>
      <c r="B1033" s="55" t="n">
        <v>45952</v>
      </c>
      <c r="C1033" s="50" t="n">
        <f aca="false">IF(S1033="","",IFERROR(IF(INDEX('Ledger Codes'!$C$6:$C$205,MATCH(S1033,'Ledger Codes'!$B$6:$B$205,0))="","",INDEX('Ledger Codes'!$C$6:$C$205,MATCH(S1033,'Ledger Codes'!$B$6:$B$205,0))),""))</f>
        <v>10073</v>
      </c>
      <c r="D1033" s="50" t="s">
        <v>200</v>
      </c>
      <c r="E1033" s="50" t="s">
        <v>1682</v>
      </c>
      <c r="F1033" s="50" t="s">
        <v>1683</v>
      </c>
      <c r="G1033" s="52" t="n">
        <v>0</v>
      </c>
      <c r="H1033" s="52" t="n">
        <v>325</v>
      </c>
      <c r="I1033" s="52" t="n">
        <f aca="false">IF(AND(G1033="",H1033=""),"",N(G1033)-N(H1033))</f>
        <v>-325</v>
      </c>
      <c r="J1033" s="52" t="n">
        <f aca="false">IF(I1033="","",ABS(I1033))</f>
        <v>325</v>
      </c>
      <c r="K1033" s="56" t="n">
        <f aca="false">IF(S1033="","",0)</f>
        <v>0</v>
      </c>
      <c r="L1033" s="56" t="n">
        <f aca="false">IF(J1033="","",IF(AND(J1033&gt;'Revenue Testing'!$E$9,K1033=0),1,0))</f>
        <v>0</v>
      </c>
      <c r="M1033" s="57" t="n">
        <v>0.661669538703</v>
      </c>
      <c r="N1033" s="56" t="str">
        <f aca="false">IF(OR(A1033="",I1033=""),"",IF(COUNTIFS($A$2:$A$4500,A1033,$D$2:$D$4500,D1033,$I$2:$I$4500,I1033)&gt;1,"Possible duplicate",""))</f>
        <v/>
      </c>
      <c r="O1033" s="56" t="n">
        <f aca="false">IF(J1033="","",IF(AND(L1033=0,K1033=0),1,0))</f>
        <v>1</v>
      </c>
      <c r="P1033" s="56" t="str">
        <f aca="false">IF(L1033=1,J1033+ROW()/10^7,"")</f>
        <v/>
      </c>
      <c r="Q1033" s="57" t="n">
        <f aca="false">IF(O1033=1,M1033,"")</f>
        <v>0.661669538703</v>
      </c>
      <c r="R1033" s="56" t="str">
        <f aca="false">IF(K1033=1,ROW(),"")</f>
        <v/>
      </c>
      <c r="S1033" s="56" t="str">
        <f aca="false">IF(D1033="","",TRIM(D1033))</f>
        <v>DELIVERY ORDER CHARGES- INC</v>
      </c>
    </row>
    <row r="1034" customFormat="false" ht="15" hidden="false" customHeight="false" outlineLevel="0" collapsed="false">
      <c r="A1034" s="50" t="s">
        <v>1684</v>
      </c>
      <c r="B1034" s="55" t="n">
        <v>45952</v>
      </c>
      <c r="C1034" s="50" t="n">
        <f aca="false">IF(S1034="","",IFERROR(IF(INDEX('Ledger Codes'!$C$6:$C$205,MATCH(S1034,'Ledger Codes'!$B$6:$B$205,0))="","",INDEX('Ledger Codes'!$C$6:$C$205,MATCH(S1034,'Ledger Codes'!$B$6:$B$205,0))),""))</f>
        <v>10073</v>
      </c>
      <c r="D1034" s="50" t="s">
        <v>200</v>
      </c>
      <c r="E1034" s="50" t="s">
        <v>1685</v>
      </c>
      <c r="F1034" s="50" t="s">
        <v>1686</v>
      </c>
      <c r="G1034" s="52" t="n">
        <v>0</v>
      </c>
      <c r="H1034" s="52" t="n">
        <v>325</v>
      </c>
      <c r="I1034" s="52" t="n">
        <f aca="false">IF(AND(G1034="",H1034=""),"",N(G1034)-N(H1034))</f>
        <v>-325</v>
      </c>
      <c r="J1034" s="52" t="n">
        <f aca="false">IF(I1034="","",ABS(I1034))</f>
        <v>325</v>
      </c>
      <c r="K1034" s="56" t="n">
        <f aca="false">IF(S1034="","",0)</f>
        <v>0</v>
      </c>
      <c r="L1034" s="56" t="n">
        <f aca="false">IF(J1034="","",IF(AND(J1034&gt;'Revenue Testing'!$E$9,K1034=0),1,0))</f>
        <v>0</v>
      </c>
      <c r="M1034" s="57" t="n">
        <v>0.568224210635</v>
      </c>
      <c r="N1034" s="56" t="str">
        <f aca="false">IF(OR(A1034="",I1034=""),"",IF(COUNTIFS($A$2:$A$4500,A1034,$D$2:$D$4500,D1034,$I$2:$I$4500,I1034)&gt;1,"Possible duplicate",""))</f>
        <v/>
      </c>
      <c r="O1034" s="56" t="n">
        <f aca="false">IF(J1034="","",IF(AND(L1034=0,K1034=0),1,0))</f>
        <v>1</v>
      </c>
      <c r="P1034" s="56" t="str">
        <f aca="false">IF(L1034=1,J1034+ROW()/10^7,"")</f>
        <v/>
      </c>
      <c r="Q1034" s="57" t="n">
        <f aca="false">IF(O1034=1,M1034,"")</f>
        <v>0.568224210635</v>
      </c>
      <c r="R1034" s="56" t="str">
        <f aca="false">IF(K1034=1,ROW(),"")</f>
        <v/>
      </c>
      <c r="S1034" s="56" t="str">
        <f aca="false">IF(D1034="","",TRIM(D1034))</f>
        <v>DELIVERY ORDER CHARGES- INC</v>
      </c>
    </row>
    <row r="1035" customFormat="false" ht="15" hidden="false" customHeight="false" outlineLevel="0" collapsed="false">
      <c r="A1035" s="50" t="s">
        <v>1687</v>
      </c>
      <c r="B1035" s="55" t="n">
        <v>45952</v>
      </c>
      <c r="C1035" s="50" t="n">
        <f aca="false">IF(S1035="","",IFERROR(IF(INDEX('Ledger Codes'!$C$6:$C$205,MATCH(S1035,'Ledger Codes'!$B$6:$B$205,0))="","",INDEX('Ledger Codes'!$C$6:$C$205,MATCH(S1035,'Ledger Codes'!$B$6:$B$205,0))),""))</f>
        <v>10073</v>
      </c>
      <c r="D1035" s="50" t="s">
        <v>200</v>
      </c>
      <c r="E1035" s="50" t="s">
        <v>1688</v>
      </c>
      <c r="F1035" s="50" t="s">
        <v>1689</v>
      </c>
      <c r="G1035" s="52" t="n">
        <v>0</v>
      </c>
      <c r="H1035" s="52" t="n">
        <v>325</v>
      </c>
      <c r="I1035" s="52" t="n">
        <f aca="false">IF(AND(G1035="",H1035=""),"",N(G1035)-N(H1035))</f>
        <v>-325</v>
      </c>
      <c r="J1035" s="52" t="n">
        <f aca="false">IF(I1035="","",ABS(I1035))</f>
        <v>325</v>
      </c>
      <c r="K1035" s="56" t="n">
        <f aca="false">IF(S1035="","",0)</f>
        <v>0</v>
      </c>
      <c r="L1035" s="56" t="n">
        <f aca="false">IF(J1035="","",IF(AND(J1035&gt;'Revenue Testing'!$E$9,K1035=0),1,0))</f>
        <v>0</v>
      </c>
      <c r="M1035" s="57" t="n">
        <v>0.900665145976</v>
      </c>
      <c r="N1035" s="56" t="str">
        <f aca="false">IF(OR(A1035="",I1035=""),"",IF(COUNTIFS($A$2:$A$4500,A1035,$D$2:$D$4500,D1035,$I$2:$I$4500,I1035)&gt;1,"Possible duplicate",""))</f>
        <v/>
      </c>
      <c r="O1035" s="56" t="n">
        <f aca="false">IF(J1035="","",IF(AND(L1035=0,K1035=0),1,0))</f>
        <v>1</v>
      </c>
      <c r="P1035" s="56" t="str">
        <f aca="false">IF(L1035=1,J1035+ROW()/10^7,"")</f>
        <v/>
      </c>
      <c r="Q1035" s="57" t="n">
        <f aca="false">IF(O1035=1,M1035,"")</f>
        <v>0.900665145976</v>
      </c>
      <c r="R1035" s="56" t="str">
        <f aca="false">IF(K1035=1,ROW(),"")</f>
        <v/>
      </c>
      <c r="S1035" s="56" t="str">
        <f aca="false">IF(D1035="","",TRIM(D1035))</f>
        <v>DELIVERY ORDER CHARGES- INC</v>
      </c>
    </row>
    <row r="1036" customFormat="false" ht="15" hidden="false" customHeight="false" outlineLevel="0" collapsed="false">
      <c r="A1036" s="50" t="s">
        <v>1690</v>
      </c>
      <c r="B1036" s="55" t="n">
        <v>45952</v>
      </c>
      <c r="C1036" s="50" t="n">
        <f aca="false">IF(S1036="","",IFERROR(IF(INDEX('Ledger Codes'!$C$6:$C$205,MATCH(S1036,'Ledger Codes'!$B$6:$B$205,0))="","",INDEX('Ledger Codes'!$C$6:$C$205,MATCH(S1036,'Ledger Codes'!$B$6:$B$205,0))),""))</f>
        <v>10073</v>
      </c>
      <c r="D1036" s="50" t="s">
        <v>200</v>
      </c>
      <c r="E1036" s="50" t="s">
        <v>1691</v>
      </c>
      <c r="F1036" s="50" t="s">
        <v>1692</v>
      </c>
      <c r="G1036" s="52" t="n">
        <v>0</v>
      </c>
      <c r="H1036" s="52" t="n">
        <v>325</v>
      </c>
      <c r="I1036" s="52" t="n">
        <f aca="false">IF(AND(G1036="",H1036=""),"",N(G1036)-N(H1036))</f>
        <v>-325</v>
      </c>
      <c r="J1036" s="52" t="n">
        <f aca="false">IF(I1036="","",ABS(I1036))</f>
        <v>325</v>
      </c>
      <c r="K1036" s="56" t="n">
        <f aca="false">IF(S1036="","",0)</f>
        <v>0</v>
      </c>
      <c r="L1036" s="56" t="n">
        <f aca="false">IF(J1036="","",IF(AND(J1036&gt;'Revenue Testing'!$E$9,K1036=0),1,0))</f>
        <v>0</v>
      </c>
      <c r="M1036" s="57" t="n">
        <v>0.831947455876</v>
      </c>
      <c r="N1036" s="56" t="str">
        <f aca="false">IF(OR(A1036="",I1036=""),"",IF(COUNTIFS($A$2:$A$4500,A1036,$D$2:$D$4500,D1036,$I$2:$I$4500,I1036)&gt;1,"Possible duplicate",""))</f>
        <v/>
      </c>
      <c r="O1036" s="56" t="n">
        <f aca="false">IF(J1036="","",IF(AND(L1036=0,K1036=0),1,0))</f>
        <v>1</v>
      </c>
      <c r="P1036" s="56" t="str">
        <f aca="false">IF(L1036=1,J1036+ROW()/10^7,"")</f>
        <v/>
      </c>
      <c r="Q1036" s="57" t="n">
        <f aca="false">IF(O1036=1,M1036,"")</f>
        <v>0.831947455876</v>
      </c>
      <c r="R1036" s="56" t="str">
        <f aca="false">IF(K1036=1,ROW(),"")</f>
        <v/>
      </c>
      <c r="S1036" s="56" t="str">
        <f aca="false">IF(D1036="","",TRIM(D1036))</f>
        <v>DELIVERY ORDER CHARGES- INC</v>
      </c>
    </row>
    <row r="1037" customFormat="false" ht="15" hidden="false" customHeight="false" outlineLevel="0" collapsed="false">
      <c r="A1037" s="50" t="s">
        <v>1693</v>
      </c>
      <c r="B1037" s="55" t="n">
        <v>45952</v>
      </c>
      <c r="C1037" s="50" t="n">
        <f aca="false">IF(S1037="","",IFERROR(IF(INDEX('Ledger Codes'!$C$6:$C$205,MATCH(S1037,'Ledger Codes'!$B$6:$B$205,0))="","",INDEX('Ledger Codes'!$C$6:$C$205,MATCH(S1037,'Ledger Codes'!$B$6:$B$205,0))),""))</f>
        <v>10073</v>
      </c>
      <c r="D1037" s="50" t="s">
        <v>200</v>
      </c>
      <c r="E1037" s="50" t="s">
        <v>1694</v>
      </c>
      <c r="F1037" s="50" t="s">
        <v>1695</v>
      </c>
      <c r="G1037" s="52" t="n">
        <v>0</v>
      </c>
      <c r="H1037" s="52" t="n">
        <v>325</v>
      </c>
      <c r="I1037" s="52" t="n">
        <f aca="false">IF(AND(G1037="",H1037=""),"",N(G1037)-N(H1037))</f>
        <v>-325</v>
      </c>
      <c r="J1037" s="52" t="n">
        <f aca="false">IF(I1037="","",ABS(I1037))</f>
        <v>325</v>
      </c>
      <c r="K1037" s="56" t="n">
        <f aca="false">IF(S1037="","",0)</f>
        <v>0</v>
      </c>
      <c r="L1037" s="56" t="n">
        <f aca="false">IF(J1037="","",IF(AND(J1037&gt;'Revenue Testing'!$E$9,K1037=0),1,0))</f>
        <v>0</v>
      </c>
      <c r="M1037" s="57" t="n">
        <v>0.444741537465</v>
      </c>
      <c r="N1037" s="56" t="str">
        <f aca="false">IF(OR(A1037="",I1037=""),"",IF(COUNTIFS($A$2:$A$4500,A1037,$D$2:$D$4500,D1037,$I$2:$I$4500,I1037)&gt;1,"Possible duplicate",""))</f>
        <v/>
      </c>
      <c r="O1037" s="56" t="n">
        <f aca="false">IF(J1037="","",IF(AND(L1037=0,K1037=0),1,0))</f>
        <v>1</v>
      </c>
      <c r="P1037" s="56" t="str">
        <f aca="false">IF(L1037=1,J1037+ROW()/10^7,"")</f>
        <v/>
      </c>
      <c r="Q1037" s="57" t="n">
        <f aca="false">IF(O1037=1,M1037,"")</f>
        <v>0.444741537465</v>
      </c>
      <c r="R1037" s="56" t="str">
        <f aca="false">IF(K1037=1,ROW(),"")</f>
        <v/>
      </c>
      <c r="S1037" s="56" t="str">
        <f aca="false">IF(D1037="","",TRIM(D1037))</f>
        <v>DELIVERY ORDER CHARGES- INC</v>
      </c>
    </row>
    <row r="1038" customFormat="false" ht="15" hidden="false" customHeight="false" outlineLevel="0" collapsed="false">
      <c r="A1038" s="50" t="s">
        <v>1696</v>
      </c>
      <c r="B1038" s="55" t="n">
        <v>45952</v>
      </c>
      <c r="C1038" s="50" t="n">
        <f aca="false">IF(S1038="","",IFERROR(IF(INDEX('Ledger Codes'!$C$6:$C$205,MATCH(S1038,'Ledger Codes'!$B$6:$B$205,0))="","",INDEX('Ledger Codes'!$C$6:$C$205,MATCH(S1038,'Ledger Codes'!$B$6:$B$205,0))),""))</f>
        <v>10073</v>
      </c>
      <c r="D1038" s="50" t="s">
        <v>200</v>
      </c>
      <c r="E1038" s="50" t="s">
        <v>1697</v>
      </c>
      <c r="F1038" s="50" t="s">
        <v>1698</v>
      </c>
      <c r="G1038" s="52" t="n">
        <v>0</v>
      </c>
      <c r="H1038" s="52" t="n">
        <v>325</v>
      </c>
      <c r="I1038" s="52" t="n">
        <f aca="false">IF(AND(G1038="",H1038=""),"",N(G1038)-N(H1038))</f>
        <v>-325</v>
      </c>
      <c r="J1038" s="52" t="n">
        <f aca="false">IF(I1038="","",ABS(I1038))</f>
        <v>325</v>
      </c>
      <c r="K1038" s="56" t="n">
        <f aca="false">IF(S1038="","",0)</f>
        <v>0</v>
      </c>
      <c r="L1038" s="56" t="n">
        <f aca="false">IF(J1038="","",IF(AND(J1038&gt;'Revenue Testing'!$E$9,K1038=0),1,0))</f>
        <v>0</v>
      </c>
      <c r="M1038" s="57" t="n">
        <v>0.381351316949</v>
      </c>
      <c r="N1038" s="56" t="str">
        <f aca="false">IF(OR(A1038="",I1038=""),"",IF(COUNTIFS($A$2:$A$4500,A1038,$D$2:$D$4500,D1038,$I$2:$I$4500,I1038)&gt;1,"Possible duplicate",""))</f>
        <v/>
      </c>
      <c r="O1038" s="56" t="n">
        <f aca="false">IF(J1038="","",IF(AND(L1038=0,K1038=0),1,0))</f>
        <v>1</v>
      </c>
      <c r="P1038" s="56" t="str">
        <f aca="false">IF(L1038=1,J1038+ROW()/10^7,"")</f>
        <v/>
      </c>
      <c r="Q1038" s="57" t="n">
        <f aca="false">IF(O1038=1,M1038,"")</f>
        <v>0.381351316949</v>
      </c>
      <c r="R1038" s="56" t="str">
        <f aca="false">IF(K1038=1,ROW(),"")</f>
        <v/>
      </c>
      <c r="S1038" s="56" t="str">
        <f aca="false">IF(D1038="","",TRIM(D1038))</f>
        <v>DELIVERY ORDER CHARGES- INC</v>
      </c>
    </row>
    <row r="1039" customFormat="false" ht="15" hidden="false" customHeight="false" outlineLevel="0" collapsed="false">
      <c r="A1039" s="50" t="s">
        <v>1699</v>
      </c>
      <c r="B1039" s="55" t="n">
        <v>45952</v>
      </c>
      <c r="C1039" s="50" t="n">
        <f aca="false">IF(S1039="","",IFERROR(IF(INDEX('Ledger Codes'!$C$6:$C$205,MATCH(S1039,'Ledger Codes'!$B$6:$B$205,0))="","",INDEX('Ledger Codes'!$C$6:$C$205,MATCH(S1039,'Ledger Codes'!$B$6:$B$205,0))),""))</f>
        <v>10073</v>
      </c>
      <c r="D1039" s="50" t="s">
        <v>200</v>
      </c>
      <c r="E1039" s="50" t="s">
        <v>1700</v>
      </c>
      <c r="F1039" s="50" t="s">
        <v>1701</v>
      </c>
      <c r="G1039" s="52" t="n">
        <v>0</v>
      </c>
      <c r="H1039" s="52" t="n">
        <v>325</v>
      </c>
      <c r="I1039" s="52" t="n">
        <f aca="false">IF(AND(G1039="",H1039=""),"",N(G1039)-N(H1039))</f>
        <v>-325</v>
      </c>
      <c r="J1039" s="52" t="n">
        <f aca="false">IF(I1039="","",ABS(I1039))</f>
        <v>325</v>
      </c>
      <c r="K1039" s="56" t="n">
        <f aca="false">IF(S1039="","",0)</f>
        <v>0</v>
      </c>
      <c r="L1039" s="56" t="n">
        <f aca="false">IF(J1039="","",IF(AND(J1039&gt;'Revenue Testing'!$E$9,K1039=0),1,0))</f>
        <v>0</v>
      </c>
      <c r="M1039" s="57" t="n">
        <v>0.465296697756</v>
      </c>
      <c r="N1039" s="56" t="str">
        <f aca="false">IF(OR(A1039="",I1039=""),"",IF(COUNTIFS($A$2:$A$4500,A1039,$D$2:$D$4500,D1039,$I$2:$I$4500,I1039)&gt;1,"Possible duplicate",""))</f>
        <v/>
      </c>
      <c r="O1039" s="56" t="n">
        <f aca="false">IF(J1039="","",IF(AND(L1039=0,K1039=0),1,0))</f>
        <v>1</v>
      </c>
      <c r="P1039" s="56" t="str">
        <f aca="false">IF(L1039=1,J1039+ROW()/10^7,"")</f>
        <v/>
      </c>
      <c r="Q1039" s="57" t="n">
        <f aca="false">IF(O1039=1,M1039,"")</f>
        <v>0.465296697756</v>
      </c>
      <c r="R1039" s="56" t="str">
        <f aca="false">IF(K1039=1,ROW(),"")</f>
        <v/>
      </c>
      <c r="S1039" s="56" t="str">
        <f aca="false">IF(D1039="","",TRIM(D1039))</f>
        <v>DELIVERY ORDER CHARGES- INC</v>
      </c>
    </row>
    <row r="1040" customFormat="false" ht="15" hidden="false" customHeight="false" outlineLevel="0" collapsed="false">
      <c r="A1040" s="50" t="s">
        <v>1702</v>
      </c>
      <c r="B1040" s="55" t="n">
        <v>45952</v>
      </c>
      <c r="C1040" s="50" t="n">
        <f aca="false">IF(S1040="","",IFERROR(IF(INDEX('Ledger Codes'!$C$6:$C$205,MATCH(S1040,'Ledger Codes'!$B$6:$B$205,0))="","",INDEX('Ledger Codes'!$C$6:$C$205,MATCH(S1040,'Ledger Codes'!$B$6:$B$205,0))),""))</f>
        <v>10073</v>
      </c>
      <c r="D1040" s="50" t="s">
        <v>200</v>
      </c>
      <c r="E1040" s="50" t="s">
        <v>1703</v>
      </c>
      <c r="F1040" s="50" t="s">
        <v>1704</v>
      </c>
      <c r="G1040" s="52" t="n">
        <v>0</v>
      </c>
      <c r="H1040" s="52" t="n">
        <v>325</v>
      </c>
      <c r="I1040" s="52" t="n">
        <f aca="false">IF(AND(G1040="",H1040=""),"",N(G1040)-N(H1040))</f>
        <v>-325</v>
      </c>
      <c r="J1040" s="52" t="n">
        <f aca="false">IF(I1040="","",ABS(I1040))</f>
        <v>325</v>
      </c>
      <c r="K1040" s="56" t="n">
        <f aca="false">IF(S1040="","",0)</f>
        <v>0</v>
      </c>
      <c r="L1040" s="56" t="n">
        <f aca="false">IF(J1040="","",IF(AND(J1040&gt;'Revenue Testing'!$E$9,K1040=0),1,0))</f>
        <v>0</v>
      </c>
      <c r="M1040" s="57" t="n">
        <v>0.541847193115</v>
      </c>
      <c r="N1040" s="56" t="str">
        <f aca="false">IF(OR(A1040="",I1040=""),"",IF(COUNTIFS($A$2:$A$4500,A1040,$D$2:$D$4500,D1040,$I$2:$I$4500,I1040)&gt;1,"Possible duplicate",""))</f>
        <v/>
      </c>
      <c r="O1040" s="56" t="n">
        <f aca="false">IF(J1040="","",IF(AND(L1040=0,K1040=0),1,0))</f>
        <v>1</v>
      </c>
      <c r="P1040" s="56" t="str">
        <f aca="false">IF(L1040=1,J1040+ROW()/10^7,"")</f>
        <v/>
      </c>
      <c r="Q1040" s="57" t="n">
        <f aca="false">IF(O1040=1,M1040,"")</f>
        <v>0.541847193115</v>
      </c>
      <c r="R1040" s="56" t="str">
        <f aca="false">IF(K1040=1,ROW(),"")</f>
        <v/>
      </c>
      <c r="S1040" s="56" t="str">
        <f aca="false">IF(D1040="","",TRIM(D1040))</f>
        <v>DELIVERY ORDER CHARGES- INC</v>
      </c>
    </row>
    <row r="1041" customFormat="false" ht="15" hidden="false" customHeight="false" outlineLevel="0" collapsed="false">
      <c r="A1041" s="50" t="s">
        <v>1705</v>
      </c>
      <c r="B1041" s="55" t="n">
        <v>45952</v>
      </c>
      <c r="C1041" s="50" t="n">
        <f aca="false">IF(S1041="","",IFERROR(IF(INDEX('Ledger Codes'!$C$6:$C$205,MATCH(S1041,'Ledger Codes'!$B$6:$B$205,0))="","",INDEX('Ledger Codes'!$C$6:$C$205,MATCH(S1041,'Ledger Codes'!$B$6:$B$205,0))),""))</f>
        <v>10073</v>
      </c>
      <c r="D1041" s="50" t="s">
        <v>200</v>
      </c>
      <c r="E1041" s="50" t="s">
        <v>1706</v>
      </c>
      <c r="F1041" s="50" t="s">
        <v>581</v>
      </c>
      <c r="G1041" s="52" t="n">
        <v>0</v>
      </c>
      <c r="H1041" s="52" t="n">
        <v>325</v>
      </c>
      <c r="I1041" s="52" t="n">
        <f aca="false">IF(AND(G1041="",H1041=""),"",N(G1041)-N(H1041))</f>
        <v>-325</v>
      </c>
      <c r="J1041" s="52" t="n">
        <f aca="false">IF(I1041="","",ABS(I1041))</f>
        <v>325</v>
      </c>
      <c r="K1041" s="56" t="n">
        <f aca="false">IF(S1041="","",0)</f>
        <v>0</v>
      </c>
      <c r="L1041" s="56" t="n">
        <f aca="false">IF(J1041="","",IF(AND(J1041&gt;'Revenue Testing'!$E$9,K1041=0),1,0))</f>
        <v>0</v>
      </c>
      <c r="M1041" s="57" t="n">
        <v>0.978808271738</v>
      </c>
      <c r="N1041" s="56" t="str">
        <f aca="false">IF(OR(A1041="",I1041=""),"",IF(COUNTIFS($A$2:$A$4500,A1041,$D$2:$D$4500,D1041,$I$2:$I$4500,I1041)&gt;1,"Possible duplicate",""))</f>
        <v/>
      </c>
      <c r="O1041" s="56" t="n">
        <f aca="false">IF(J1041="","",IF(AND(L1041=0,K1041=0),1,0))</f>
        <v>1</v>
      </c>
      <c r="P1041" s="56" t="str">
        <f aca="false">IF(L1041=1,J1041+ROW()/10^7,"")</f>
        <v/>
      </c>
      <c r="Q1041" s="57" t="n">
        <f aca="false">IF(O1041=1,M1041,"")</f>
        <v>0.978808271738</v>
      </c>
      <c r="R1041" s="56" t="str">
        <f aca="false">IF(K1041=1,ROW(),"")</f>
        <v/>
      </c>
      <c r="S1041" s="56" t="str">
        <f aca="false">IF(D1041="","",TRIM(D1041))</f>
        <v>DELIVERY ORDER CHARGES- INC</v>
      </c>
    </row>
    <row r="1042" customFormat="false" ht="15" hidden="false" customHeight="false" outlineLevel="0" collapsed="false">
      <c r="A1042" s="50" t="s">
        <v>1707</v>
      </c>
      <c r="B1042" s="55" t="n">
        <v>45952</v>
      </c>
      <c r="C1042" s="50" t="n">
        <f aca="false">IF(S1042="","",IFERROR(IF(INDEX('Ledger Codes'!$C$6:$C$205,MATCH(S1042,'Ledger Codes'!$B$6:$B$205,0))="","",INDEX('Ledger Codes'!$C$6:$C$205,MATCH(S1042,'Ledger Codes'!$B$6:$B$205,0))),""))</f>
        <v>10073</v>
      </c>
      <c r="D1042" s="50" t="s">
        <v>200</v>
      </c>
      <c r="E1042" s="50" t="s">
        <v>1708</v>
      </c>
      <c r="F1042" s="50" t="s">
        <v>1709</v>
      </c>
      <c r="G1042" s="52" t="n">
        <v>0</v>
      </c>
      <c r="H1042" s="52" t="n">
        <v>325</v>
      </c>
      <c r="I1042" s="52" t="n">
        <f aca="false">IF(AND(G1042="",H1042=""),"",N(G1042)-N(H1042))</f>
        <v>-325</v>
      </c>
      <c r="J1042" s="52" t="n">
        <f aca="false">IF(I1042="","",ABS(I1042))</f>
        <v>325</v>
      </c>
      <c r="K1042" s="56" t="n">
        <f aca="false">IF(S1042="","",0)</f>
        <v>0</v>
      </c>
      <c r="L1042" s="56" t="n">
        <f aca="false">IF(J1042="","",IF(AND(J1042&gt;'Revenue Testing'!$E$9,K1042=0),1,0))</f>
        <v>0</v>
      </c>
      <c r="M1042" s="57" t="n">
        <v>0.274513679725</v>
      </c>
      <c r="N1042" s="56" t="str">
        <f aca="false">IF(OR(A1042="",I1042=""),"",IF(COUNTIFS($A$2:$A$4500,A1042,$D$2:$D$4500,D1042,$I$2:$I$4500,I1042)&gt;1,"Possible duplicate",""))</f>
        <v/>
      </c>
      <c r="O1042" s="56" t="n">
        <f aca="false">IF(J1042="","",IF(AND(L1042=0,K1042=0),1,0))</f>
        <v>1</v>
      </c>
      <c r="P1042" s="56" t="str">
        <f aca="false">IF(L1042=1,J1042+ROW()/10^7,"")</f>
        <v/>
      </c>
      <c r="Q1042" s="57" t="n">
        <f aca="false">IF(O1042=1,M1042,"")</f>
        <v>0.274513679725</v>
      </c>
      <c r="R1042" s="56" t="str">
        <f aca="false">IF(K1042=1,ROW(),"")</f>
        <v/>
      </c>
      <c r="S1042" s="56" t="str">
        <f aca="false">IF(D1042="","",TRIM(D1042))</f>
        <v>DELIVERY ORDER CHARGES- INC</v>
      </c>
    </row>
    <row r="1043" customFormat="false" ht="15" hidden="false" customHeight="false" outlineLevel="0" collapsed="false">
      <c r="A1043" s="50" t="s">
        <v>1710</v>
      </c>
      <c r="B1043" s="55" t="n">
        <v>45953</v>
      </c>
      <c r="C1043" s="50" t="n">
        <f aca="false">IF(S1043="","",IFERROR(IF(INDEX('Ledger Codes'!$C$6:$C$205,MATCH(S1043,'Ledger Codes'!$B$6:$B$205,0))="","",INDEX('Ledger Codes'!$C$6:$C$205,MATCH(S1043,'Ledger Codes'!$B$6:$B$205,0))),""))</f>
        <v>10073</v>
      </c>
      <c r="D1043" s="50" t="s">
        <v>200</v>
      </c>
      <c r="E1043" s="50" t="s">
        <v>1711</v>
      </c>
      <c r="F1043" s="50" t="s">
        <v>1712</v>
      </c>
      <c r="G1043" s="52" t="n">
        <v>0</v>
      </c>
      <c r="H1043" s="52" t="n">
        <v>325</v>
      </c>
      <c r="I1043" s="52" t="n">
        <f aca="false">IF(AND(G1043="",H1043=""),"",N(G1043)-N(H1043))</f>
        <v>-325</v>
      </c>
      <c r="J1043" s="52" t="n">
        <f aca="false">IF(I1043="","",ABS(I1043))</f>
        <v>325</v>
      </c>
      <c r="K1043" s="56" t="n">
        <f aca="false">IF(S1043="","",0)</f>
        <v>0</v>
      </c>
      <c r="L1043" s="56" t="n">
        <f aca="false">IF(J1043="","",IF(AND(J1043&gt;'Revenue Testing'!$E$9,K1043=0),1,0))</f>
        <v>0</v>
      </c>
      <c r="M1043" s="57" t="n">
        <v>0.477163452145</v>
      </c>
      <c r="N1043" s="56" t="str">
        <f aca="false">IF(OR(A1043="",I1043=""),"",IF(COUNTIFS($A$2:$A$4500,A1043,$D$2:$D$4500,D1043,$I$2:$I$4500,I1043)&gt;1,"Possible duplicate",""))</f>
        <v/>
      </c>
      <c r="O1043" s="56" t="n">
        <f aca="false">IF(J1043="","",IF(AND(L1043=0,K1043=0),1,0))</f>
        <v>1</v>
      </c>
      <c r="P1043" s="56" t="str">
        <f aca="false">IF(L1043=1,J1043+ROW()/10^7,"")</f>
        <v/>
      </c>
      <c r="Q1043" s="57" t="n">
        <f aca="false">IF(O1043=1,M1043,"")</f>
        <v>0.477163452145</v>
      </c>
      <c r="R1043" s="56" t="str">
        <f aca="false">IF(K1043=1,ROW(),"")</f>
        <v/>
      </c>
      <c r="S1043" s="56" t="str">
        <f aca="false">IF(D1043="","",TRIM(D1043))</f>
        <v>DELIVERY ORDER CHARGES- INC</v>
      </c>
    </row>
    <row r="1044" customFormat="false" ht="15" hidden="false" customHeight="false" outlineLevel="0" collapsed="false">
      <c r="A1044" s="50" t="s">
        <v>1713</v>
      </c>
      <c r="B1044" s="55" t="n">
        <v>45953</v>
      </c>
      <c r="C1044" s="50" t="n">
        <f aca="false">IF(S1044="","",IFERROR(IF(INDEX('Ledger Codes'!$C$6:$C$205,MATCH(S1044,'Ledger Codes'!$B$6:$B$205,0))="","",INDEX('Ledger Codes'!$C$6:$C$205,MATCH(S1044,'Ledger Codes'!$B$6:$B$205,0))),""))</f>
        <v>10073</v>
      </c>
      <c r="D1044" s="50" t="s">
        <v>200</v>
      </c>
      <c r="E1044" s="50" t="s">
        <v>1714</v>
      </c>
      <c r="F1044" s="50" t="s">
        <v>1715</v>
      </c>
      <c r="G1044" s="52" t="n">
        <v>0</v>
      </c>
      <c r="H1044" s="52" t="n">
        <v>325</v>
      </c>
      <c r="I1044" s="52" t="n">
        <f aca="false">IF(AND(G1044="",H1044=""),"",N(G1044)-N(H1044))</f>
        <v>-325</v>
      </c>
      <c r="J1044" s="52" t="n">
        <f aca="false">IF(I1044="","",ABS(I1044))</f>
        <v>325</v>
      </c>
      <c r="K1044" s="56" t="n">
        <f aca="false">IF(S1044="","",0)</f>
        <v>0</v>
      </c>
      <c r="L1044" s="56" t="n">
        <f aca="false">IF(J1044="","",IF(AND(J1044&gt;'Revenue Testing'!$E$9,K1044=0),1,0))</f>
        <v>0</v>
      </c>
      <c r="M1044" s="57" t="n">
        <v>0.822787307201</v>
      </c>
      <c r="N1044" s="56" t="str">
        <f aca="false">IF(OR(A1044="",I1044=""),"",IF(COUNTIFS($A$2:$A$4500,A1044,$D$2:$D$4500,D1044,$I$2:$I$4500,I1044)&gt;1,"Possible duplicate",""))</f>
        <v/>
      </c>
      <c r="O1044" s="56" t="n">
        <f aca="false">IF(J1044="","",IF(AND(L1044=0,K1044=0),1,0))</f>
        <v>1</v>
      </c>
      <c r="P1044" s="56" t="str">
        <f aca="false">IF(L1044=1,J1044+ROW()/10^7,"")</f>
        <v/>
      </c>
      <c r="Q1044" s="57" t="n">
        <f aca="false">IF(O1044=1,M1044,"")</f>
        <v>0.822787307201</v>
      </c>
      <c r="R1044" s="56" t="str">
        <f aca="false">IF(K1044=1,ROW(),"")</f>
        <v/>
      </c>
      <c r="S1044" s="56" t="str">
        <f aca="false">IF(D1044="","",TRIM(D1044))</f>
        <v>DELIVERY ORDER CHARGES- INC</v>
      </c>
    </row>
    <row r="1045" customFormat="false" ht="15" hidden="false" customHeight="false" outlineLevel="0" collapsed="false">
      <c r="A1045" s="50" t="s">
        <v>1716</v>
      </c>
      <c r="B1045" s="55" t="n">
        <v>45953</v>
      </c>
      <c r="C1045" s="50" t="n">
        <f aca="false">IF(S1045="","",IFERROR(IF(INDEX('Ledger Codes'!$C$6:$C$205,MATCH(S1045,'Ledger Codes'!$B$6:$B$205,0))="","",INDEX('Ledger Codes'!$C$6:$C$205,MATCH(S1045,'Ledger Codes'!$B$6:$B$205,0))),""))</f>
        <v>10073</v>
      </c>
      <c r="D1045" s="50" t="s">
        <v>200</v>
      </c>
      <c r="E1045" s="50" t="s">
        <v>1717</v>
      </c>
      <c r="F1045" s="50" t="s">
        <v>1718</v>
      </c>
      <c r="G1045" s="52" t="n">
        <v>0</v>
      </c>
      <c r="H1045" s="52" t="n">
        <v>325</v>
      </c>
      <c r="I1045" s="52" t="n">
        <f aca="false">IF(AND(G1045="",H1045=""),"",N(G1045)-N(H1045))</f>
        <v>-325</v>
      </c>
      <c r="J1045" s="52" t="n">
        <f aca="false">IF(I1045="","",ABS(I1045))</f>
        <v>325</v>
      </c>
      <c r="K1045" s="56" t="n">
        <f aca="false">IF(S1045="","",0)</f>
        <v>0</v>
      </c>
      <c r="L1045" s="56" t="n">
        <f aca="false">IF(J1045="","",IF(AND(J1045&gt;'Revenue Testing'!$E$9,K1045=0),1,0))</f>
        <v>0</v>
      </c>
      <c r="M1045" s="57" t="n">
        <v>0.19876407031</v>
      </c>
      <c r="N1045" s="56" t="str">
        <f aca="false">IF(OR(A1045="",I1045=""),"",IF(COUNTIFS($A$2:$A$4500,A1045,$D$2:$D$4500,D1045,$I$2:$I$4500,I1045)&gt;1,"Possible duplicate",""))</f>
        <v/>
      </c>
      <c r="O1045" s="56" t="n">
        <f aca="false">IF(J1045="","",IF(AND(L1045=0,K1045=0),1,0))</f>
        <v>1</v>
      </c>
      <c r="P1045" s="56" t="str">
        <f aca="false">IF(L1045=1,J1045+ROW()/10^7,"")</f>
        <v/>
      </c>
      <c r="Q1045" s="57" t="n">
        <f aca="false">IF(O1045=1,M1045,"")</f>
        <v>0.19876407031</v>
      </c>
      <c r="R1045" s="56" t="str">
        <f aca="false">IF(K1045=1,ROW(),"")</f>
        <v/>
      </c>
      <c r="S1045" s="56" t="str">
        <f aca="false">IF(D1045="","",TRIM(D1045))</f>
        <v>DELIVERY ORDER CHARGES- INC</v>
      </c>
    </row>
    <row r="1046" customFormat="false" ht="15" hidden="false" customHeight="false" outlineLevel="0" collapsed="false">
      <c r="A1046" s="50" t="s">
        <v>1719</v>
      </c>
      <c r="B1046" s="55" t="n">
        <v>45953</v>
      </c>
      <c r="C1046" s="50" t="n">
        <f aca="false">IF(S1046="","",IFERROR(IF(INDEX('Ledger Codes'!$C$6:$C$205,MATCH(S1046,'Ledger Codes'!$B$6:$B$205,0))="","",INDEX('Ledger Codes'!$C$6:$C$205,MATCH(S1046,'Ledger Codes'!$B$6:$B$205,0))),""))</f>
        <v>10073</v>
      </c>
      <c r="D1046" s="50" t="s">
        <v>200</v>
      </c>
      <c r="E1046" s="50" t="s">
        <v>1720</v>
      </c>
      <c r="F1046" s="50" t="s">
        <v>1721</v>
      </c>
      <c r="G1046" s="52" t="n">
        <v>0</v>
      </c>
      <c r="H1046" s="52" t="n">
        <v>325</v>
      </c>
      <c r="I1046" s="52" t="n">
        <f aca="false">IF(AND(G1046="",H1046=""),"",N(G1046)-N(H1046))</f>
        <v>-325</v>
      </c>
      <c r="J1046" s="52" t="n">
        <f aca="false">IF(I1046="","",ABS(I1046))</f>
        <v>325</v>
      </c>
      <c r="K1046" s="56" t="n">
        <f aca="false">IF(S1046="","",0)</f>
        <v>0</v>
      </c>
      <c r="L1046" s="56" t="n">
        <f aca="false">IF(J1046="","",IF(AND(J1046&gt;'Revenue Testing'!$E$9,K1046=0),1,0))</f>
        <v>0</v>
      </c>
      <c r="M1046" s="57" t="n">
        <v>0.297949119969</v>
      </c>
      <c r="N1046" s="56" t="str">
        <f aca="false">IF(OR(A1046="",I1046=""),"",IF(COUNTIFS($A$2:$A$4500,A1046,$D$2:$D$4500,D1046,$I$2:$I$4500,I1046)&gt;1,"Possible duplicate",""))</f>
        <v/>
      </c>
      <c r="O1046" s="56" t="n">
        <f aca="false">IF(J1046="","",IF(AND(L1046=0,K1046=0),1,0))</f>
        <v>1</v>
      </c>
      <c r="P1046" s="56" t="str">
        <f aca="false">IF(L1046=1,J1046+ROW()/10^7,"")</f>
        <v/>
      </c>
      <c r="Q1046" s="57" t="n">
        <f aca="false">IF(O1046=1,M1046,"")</f>
        <v>0.297949119969</v>
      </c>
      <c r="R1046" s="56" t="str">
        <f aca="false">IF(K1046=1,ROW(),"")</f>
        <v/>
      </c>
      <c r="S1046" s="56" t="str">
        <f aca="false">IF(D1046="","",TRIM(D1046))</f>
        <v>DELIVERY ORDER CHARGES- INC</v>
      </c>
    </row>
    <row r="1047" customFormat="false" ht="15" hidden="false" customHeight="false" outlineLevel="0" collapsed="false">
      <c r="A1047" s="50" t="s">
        <v>1722</v>
      </c>
      <c r="B1047" s="55" t="n">
        <v>45953</v>
      </c>
      <c r="C1047" s="50" t="n">
        <f aca="false">IF(S1047="","",IFERROR(IF(INDEX('Ledger Codes'!$C$6:$C$205,MATCH(S1047,'Ledger Codes'!$B$6:$B$205,0))="","",INDEX('Ledger Codes'!$C$6:$C$205,MATCH(S1047,'Ledger Codes'!$B$6:$B$205,0))),""))</f>
        <v>10073</v>
      </c>
      <c r="D1047" s="50" t="s">
        <v>200</v>
      </c>
      <c r="E1047" s="50" t="s">
        <v>1723</v>
      </c>
      <c r="F1047" s="50" t="s">
        <v>1724</v>
      </c>
      <c r="G1047" s="52" t="n">
        <v>0</v>
      </c>
      <c r="H1047" s="52" t="n">
        <v>325</v>
      </c>
      <c r="I1047" s="52" t="n">
        <f aca="false">IF(AND(G1047="",H1047=""),"",N(G1047)-N(H1047))</f>
        <v>-325</v>
      </c>
      <c r="J1047" s="52" t="n">
        <f aca="false">IF(I1047="","",ABS(I1047))</f>
        <v>325</v>
      </c>
      <c r="K1047" s="56" t="n">
        <f aca="false">IF(S1047="","",0)</f>
        <v>0</v>
      </c>
      <c r="L1047" s="56" t="n">
        <f aca="false">IF(J1047="","",IF(AND(J1047&gt;'Revenue Testing'!$E$9,K1047=0),1,0))</f>
        <v>0</v>
      </c>
      <c r="M1047" s="57" t="n">
        <v>0.726938986281</v>
      </c>
      <c r="N1047" s="56" t="str">
        <f aca="false">IF(OR(A1047="",I1047=""),"",IF(COUNTIFS($A$2:$A$4500,A1047,$D$2:$D$4500,D1047,$I$2:$I$4500,I1047)&gt;1,"Possible duplicate",""))</f>
        <v/>
      </c>
      <c r="O1047" s="56" t="n">
        <f aca="false">IF(J1047="","",IF(AND(L1047=0,K1047=0),1,0))</f>
        <v>1</v>
      </c>
      <c r="P1047" s="56" t="str">
        <f aca="false">IF(L1047=1,J1047+ROW()/10^7,"")</f>
        <v/>
      </c>
      <c r="Q1047" s="57" t="n">
        <f aca="false">IF(O1047=1,M1047,"")</f>
        <v>0.726938986281</v>
      </c>
      <c r="R1047" s="56" t="str">
        <f aca="false">IF(K1047=1,ROW(),"")</f>
        <v/>
      </c>
      <c r="S1047" s="56" t="str">
        <f aca="false">IF(D1047="","",TRIM(D1047))</f>
        <v>DELIVERY ORDER CHARGES- INC</v>
      </c>
    </row>
    <row r="1048" customFormat="false" ht="15" hidden="false" customHeight="false" outlineLevel="0" collapsed="false">
      <c r="A1048" s="50" t="s">
        <v>1725</v>
      </c>
      <c r="B1048" s="55" t="n">
        <v>45953</v>
      </c>
      <c r="C1048" s="50" t="n">
        <f aca="false">IF(S1048="","",IFERROR(IF(INDEX('Ledger Codes'!$C$6:$C$205,MATCH(S1048,'Ledger Codes'!$B$6:$B$205,0))="","",INDEX('Ledger Codes'!$C$6:$C$205,MATCH(S1048,'Ledger Codes'!$B$6:$B$205,0))),""))</f>
        <v>10073</v>
      </c>
      <c r="D1048" s="50" t="s">
        <v>200</v>
      </c>
      <c r="E1048" s="50" t="s">
        <v>1726</v>
      </c>
      <c r="F1048" s="50" t="s">
        <v>1727</v>
      </c>
      <c r="G1048" s="52" t="n">
        <v>0</v>
      </c>
      <c r="H1048" s="52" t="n">
        <v>325</v>
      </c>
      <c r="I1048" s="52" t="n">
        <f aca="false">IF(AND(G1048="",H1048=""),"",N(G1048)-N(H1048))</f>
        <v>-325</v>
      </c>
      <c r="J1048" s="52" t="n">
        <f aca="false">IF(I1048="","",ABS(I1048))</f>
        <v>325</v>
      </c>
      <c r="K1048" s="56" t="n">
        <f aca="false">IF(S1048="","",0)</f>
        <v>0</v>
      </c>
      <c r="L1048" s="56" t="n">
        <f aca="false">IF(J1048="","",IF(AND(J1048&gt;'Revenue Testing'!$E$9,K1048=0),1,0))</f>
        <v>0</v>
      </c>
      <c r="M1048" s="57" t="n">
        <v>0.036242928267</v>
      </c>
      <c r="N1048" s="56" t="str">
        <f aca="false">IF(OR(A1048="",I1048=""),"",IF(COUNTIFS($A$2:$A$4500,A1048,$D$2:$D$4500,D1048,$I$2:$I$4500,I1048)&gt;1,"Possible duplicate",""))</f>
        <v/>
      </c>
      <c r="O1048" s="56" t="n">
        <f aca="false">IF(J1048="","",IF(AND(L1048=0,K1048=0),1,0))</f>
        <v>1</v>
      </c>
      <c r="P1048" s="56" t="str">
        <f aca="false">IF(L1048=1,J1048+ROW()/10^7,"")</f>
        <v/>
      </c>
      <c r="Q1048" s="57" t="n">
        <f aca="false">IF(O1048=1,M1048,"")</f>
        <v>0.036242928267</v>
      </c>
      <c r="R1048" s="56" t="str">
        <f aca="false">IF(K1048=1,ROW(),"")</f>
        <v/>
      </c>
      <c r="S1048" s="56" t="str">
        <f aca="false">IF(D1048="","",TRIM(D1048))</f>
        <v>DELIVERY ORDER CHARGES- INC</v>
      </c>
    </row>
    <row r="1049" customFormat="false" ht="15" hidden="false" customHeight="false" outlineLevel="0" collapsed="false">
      <c r="A1049" s="50" t="s">
        <v>1728</v>
      </c>
      <c r="B1049" s="55" t="n">
        <v>45953</v>
      </c>
      <c r="C1049" s="50" t="n">
        <f aca="false">IF(S1049="","",IFERROR(IF(INDEX('Ledger Codes'!$C$6:$C$205,MATCH(S1049,'Ledger Codes'!$B$6:$B$205,0))="","",INDEX('Ledger Codes'!$C$6:$C$205,MATCH(S1049,'Ledger Codes'!$B$6:$B$205,0))),""))</f>
        <v>10073</v>
      </c>
      <c r="D1049" s="50" t="s">
        <v>200</v>
      </c>
      <c r="E1049" s="50" t="s">
        <v>1729</v>
      </c>
      <c r="F1049" s="50" t="s">
        <v>1730</v>
      </c>
      <c r="G1049" s="52" t="n">
        <v>0</v>
      </c>
      <c r="H1049" s="52" t="n">
        <v>325</v>
      </c>
      <c r="I1049" s="52" t="n">
        <f aca="false">IF(AND(G1049="",H1049=""),"",N(G1049)-N(H1049))</f>
        <v>-325</v>
      </c>
      <c r="J1049" s="52" t="n">
        <f aca="false">IF(I1049="","",ABS(I1049))</f>
        <v>325</v>
      </c>
      <c r="K1049" s="56" t="n">
        <f aca="false">IF(S1049="","",0)</f>
        <v>0</v>
      </c>
      <c r="L1049" s="56" t="n">
        <f aca="false">IF(J1049="","",IF(AND(J1049&gt;'Revenue Testing'!$E$9,K1049=0),1,0))</f>
        <v>0</v>
      </c>
      <c r="M1049" s="57" t="n">
        <v>0.317867731726</v>
      </c>
      <c r="N1049" s="56" t="str">
        <f aca="false">IF(OR(A1049="",I1049=""),"",IF(COUNTIFS($A$2:$A$4500,A1049,$D$2:$D$4500,D1049,$I$2:$I$4500,I1049)&gt;1,"Possible duplicate",""))</f>
        <v/>
      </c>
      <c r="O1049" s="56" t="n">
        <f aca="false">IF(J1049="","",IF(AND(L1049=0,K1049=0),1,0))</f>
        <v>1</v>
      </c>
      <c r="P1049" s="56" t="str">
        <f aca="false">IF(L1049=1,J1049+ROW()/10^7,"")</f>
        <v/>
      </c>
      <c r="Q1049" s="57" t="n">
        <f aca="false">IF(O1049=1,M1049,"")</f>
        <v>0.317867731726</v>
      </c>
      <c r="R1049" s="56" t="str">
        <f aca="false">IF(K1049=1,ROW(),"")</f>
        <v/>
      </c>
      <c r="S1049" s="56" t="str">
        <f aca="false">IF(D1049="","",TRIM(D1049))</f>
        <v>DELIVERY ORDER CHARGES- INC</v>
      </c>
    </row>
    <row r="1050" customFormat="false" ht="15" hidden="false" customHeight="false" outlineLevel="0" collapsed="false">
      <c r="A1050" s="50" t="s">
        <v>1731</v>
      </c>
      <c r="B1050" s="55" t="n">
        <v>45953</v>
      </c>
      <c r="C1050" s="50" t="n">
        <f aca="false">IF(S1050="","",IFERROR(IF(INDEX('Ledger Codes'!$C$6:$C$205,MATCH(S1050,'Ledger Codes'!$B$6:$B$205,0))="","",INDEX('Ledger Codes'!$C$6:$C$205,MATCH(S1050,'Ledger Codes'!$B$6:$B$205,0))),""))</f>
        <v>10073</v>
      </c>
      <c r="D1050" s="50" t="s">
        <v>200</v>
      </c>
      <c r="E1050" s="50" t="s">
        <v>1732</v>
      </c>
      <c r="F1050" s="50" t="s">
        <v>1733</v>
      </c>
      <c r="G1050" s="52" t="n">
        <v>0</v>
      </c>
      <c r="H1050" s="52" t="n">
        <v>325</v>
      </c>
      <c r="I1050" s="52" t="n">
        <f aca="false">IF(AND(G1050="",H1050=""),"",N(G1050)-N(H1050))</f>
        <v>-325</v>
      </c>
      <c r="J1050" s="52" t="n">
        <f aca="false">IF(I1050="","",ABS(I1050))</f>
        <v>325</v>
      </c>
      <c r="K1050" s="56" t="n">
        <f aca="false">IF(S1050="","",0)</f>
        <v>0</v>
      </c>
      <c r="L1050" s="56" t="n">
        <f aca="false">IF(J1050="","",IF(AND(J1050&gt;'Revenue Testing'!$E$9,K1050=0),1,0))</f>
        <v>0</v>
      </c>
      <c r="M1050" s="57" t="n">
        <v>0.239552062702</v>
      </c>
      <c r="N1050" s="56" t="str">
        <f aca="false">IF(OR(A1050="",I1050=""),"",IF(COUNTIFS($A$2:$A$4500,A1050,$D$2:$D$4500,D1050,$I$2:$I$4500,I1050)&gt;1,"Possible duplicate",""))</f>
        <v/>
      </c>
      <c r="O1050" s="56" t="n">
        <f aca="false">IF(J1050="","",IF(AND(L1050=0,K1050=0),1,0))</f>
        <v>1</v>
      </c>
      <c r="P1050" s="56" t="str">
        <f aca="false">IF(L1050=1,J1050+ROW()/10^7,"")</f>
        <v/>
      </c>
      <c r="Q1050" s="57" t="n">
        <f aca="false">IF(O1050=1,M1050,"")</f>
        <v>0.239552062702</v>
      </c>
      <c r="R1050" s="56" t="str">
        <f aca="false">IF(K1050=1,ROW(),"")</f>
        <v/>
      </c>
      <c r="S1050" s="56" t="str">
        <f aca="false">IF(D1050="","",TRIM(D1050))</f>
        <v>DELIVERY ORDER CHARGES- INC</v>
      </c>
    </row>
    <row r="1051" customFormat="false" ht="15" hidden="false" customHeight="false" outlineLevel="0" collapsed="false">
      <c r="A1051" s="50" t="s">
        <v>1734</v>
      </c>
      <c r="B1051" s="55" t="n">
        <v>45953</v>
      </c>
      <c r="C1051" s="50" t="n">
        <f aca="false">IF(S1051="","",IFERROR(IF(INDEX('Ledger Codes'!$C$6:$C$205,MATCH(S1051,'Ledger Codes'!$B$6:$B$205,0))="","",INDEX('Ledger Codes'!$C$6:$C$205,MATCH(S1051,'Ledger Codes'!$B$6:$B$205,0))),""))</f>
        <v>10073</v>
      </c>
      <c r="D1051" s="50" t="s">
        <v>200</v>
      </c>
      <c r="E1051" s="50" t="s">
        <v>1735</v>
      </c>
      <c r="F1051" s="50" t="s">
        <v>1736</v>
      </c>
      <c r="G1051" s="52" t="n">
        <v>0</v>
      </c>
      <c r="H1051" s="52" t="n">
        <v>325</v>
      </c>
      <c r="I1051" s="52" t="n">
        <f aca="false">IF(AND(G1051="",H1051=""),"",N(G1051)-N(H1051))</f>
        <v>-325</v>
      </c>
      <c r="J1051" s="52" t="n">
        <f aca="false">IF(I1051="","",ABS(I1051))</f>
        <v>325</v>
      </c>
      <c r="K1051" s="56" t="n">
        <f aca="false">IF(S1051="","",0)</f>
        <v>0</v>
      </c>
      <c r="L1051" s="56" t="n">
        <f aca="false">IF(J1051="","",IF(AND(J1051&gt;'Revenue Testing'!$E$9,K1051=0),1,0))</f>
        <v>0</v>
      </c>
      <c r="M1051" s="57" t="n">
        <v>0.805371204811</v>
      </c>
      <c r="N1051" s="56" t="str">
        <f aca="false">IF(OR(A1051="",I1051=""),"",IF(COUNTIFS($A$2:$A$4500,A1051,$D$2:$D$4500,D1051,$I$2:$I$4500,I1051)&gt;1,"Possible duplicate",""))</f>
        <v/>
      </c>
      <c r="O1051" s="56" t="n">
        <f aca="false">IF(J1051="","",IF(AND(L1051=0,K1051=0),1,0))</f>
        <v>1</v>
      </c>
      <c r="P1051" s="56" t="str">
        <f aca="false">IF(L1051=1,J1051+ROW()/10^7,"")</f>
        <v/>
      </c>
      <c r="Q1051" s="57" t="n">
        <f aca="false">IF(O1051=1,M1051,"")</f>
        <v>0.805371204811</v>
      </c>
      <c r="R1051" s="56" t="str">
        <f aca="false">IF(K1051=1,ROW(),"")</f>
        <v/>
      </c>
      <c r="S1051" s="56" t="str">
        <f aca="false">IF(D1051="","",TRIM(D1051))</f>
        <v>DELIVERY ORDER CHARGES- INC</v>
      </c>
    </row>
    <row r="1052" customFormat="false" ht="15" hidden="false" customHeight="false" outlineLevel="0" collapsed="false">
      <c r="A1052" s="50" t="s">
        <v>1737</v>
      </c>
      <c r="B1052" s="55" t="n">
        <v>45953</v>
      </c>
      <c r="C1052" s="50" t="n">
        <f aca="false">IF(S1052="","",IFERROR(IF(INDEX('Ledger Codes'!$C$6:$C$205,MATCH(S1052,'Ledger Codes'!$B$6:$B$205,0))="","",INDEX('Ledger Codes'!$C$6:$C$205,MATCH(S1052,'Ledger Codes'!$B$6:$B$205,0))),""))</f>
        <v>10073</v>
      </c>
      <c r="D1052" s="50" t="s">
        <v>200</v>
      </c>
      <c r="E1052" s="50" t="s">
        <v>1738</v>
      </c>
      <c r="F1052" s="50" t="s">
        <v>1739</v>
      </c>
      <c r="G1052" s="52" t="n">
        <v>0</v>
      </c>
      <c r="H1052" s="52" t="n">
        <v>325</v>
      </c>
      <c r="I1052" s="52" t="n">
        <f aca="false">IF(AND(G1052="",H1052=""),"",N(G1052)-N(H1052))</f>
        <v>-325</v>
      </c>
      <c r="J1052" s="52" t="n">
        <f aca="false">IF(I1052="","",ABS(I1052))</f>
        <v>325</v>
      </c>
      <c r="K1052" s="56" t="n">
        <f aca="false">IF(S1052="","",0)</f>
        <v>0</v>
      </c>
      <c r="L1052" s="56" t="n">
        <f aca="false">IF(J1052="","",IF(AND(J1052&gt;'Revenue Testing'!$E$9,K1052=0),1,0))</f>
        <v>0</v>
      </c>
      <c r="M1052" s="57" t="n">
        <v>0.618041646663</v>
      </c>
      <c r="N1052" s="56" t="str">
        <f aca="false">IF(OR(A1052="",I1052=""),"",IF(COUNTIFS($A$2:$A$4500,A1052,$D$2:$D$4500,D1052,$I$2:$I$4500,I1052)&gt;1,"Possible duplicate",""))</f>
        <v/>
      </c>
      <c r="O1052" s="56" t="n">
        <f aca="false">IF(J1052="","",IF(AND(L1052=0,K1052=0),1,0))</f>
        <v>1</v>
      </c>
      <c r="P1052" s="56" t="str">
        <f aca="false">IF(L1052=1,J1052+ROW()/10^7,"")</f>
        <v/>
      </c>
      <c r="Q1052" s="57" t="n">
        <f aca="false">IF(O1052=1,M1052,"")</f>
        <v>0.618041646663</v>
      </c>
      <c r="R1052" s="56" t="str">
        <f aca="false">IF(K1052=1,ROW(),"")</f>
        <v/>
      </c>
      <c r="S1052" s="56" t="str">
        <f aca="false">IF(D1052="","",TRIM(D1052))</f>
        <v>DELIVERY ORDER CHARGES- INC</v>
      </c>
    </row>
    <row r="1053" customFormat="false" ht="15" hidden="false" customHeight="false" outlineLevel="0" collapsed="false">
      <c r="A1053" s="50" t="s">
        <v>1740</v>
      </c>
      <c r="B1053" s="55" t="n">
        <v>45953</v>
      </c>
      <c r="C1053" s="50" t="n">
        <f aca="false">IF(S1053="","",IFERROR(IF(INDEX('Ledger Codes'!$C$6:$C$205,MATCH(S1053,'Ledger Codes'!$B$6:$B$205,0))="","",INDEX('Ledger Codes'!$C$6:$C$205,MATCH(S1053,'Ledger Codes'!$B$6:$B$205,0))),""))</f>
        <v>10073</v>
      </c>
      <c r="D1053" s="50" t="s">
        <v>200</v>
      </c>
      <c r="E1053" s="50" t="s">
        <v>1741</v>
      </c>
      <c r="F1053" s="50" t="s">
        <v>536</v>
      </c>
      <c r="G1053" s="52" t="n">
        <v>0</v>
      </c>
      <c r="H1053" s="52" t="n">
        <v>325</v>
      </c>
      <c r="I1053" s="52" t="n">
        <f aca="false">IF(AND(G1053="",H1053=""),"",N(G1053)-N(H1053))</f>
        <v>-325</v>
      </c>
      <c r="J1053" s="52" t="n">
        <f aca="false">IF(I1053="","",ABS(I1053))</f>
        <v>325</v>
      </c>
      <c r="K1053" s="56" t="n">
        <f aca="false">IF(S1053="","",0)</f>
        <v>0</v>
      </c>
      <c r="L1053" s="56" t="n">
        <f aca="false">IF(J1053="","",IF(AND(J1053&gt;'Revenue Testing'!$E$9,K1053=0),1,0))</f>
        <v>0</v>
      </c>
      <c r="M1053" s="57" t="n">
        <v>0.716385386441</v>
      </c>
      <c r="N1053" s="56" t="str">
        <f aca="false">IF(OR(A1053="",I1053=""),"",IF(COUNTIFS($A$2:$A$4500,A1053,$D$2:$D$4500,D1053,$I$2:$I$4500,I1053)&gt;1,"Possible duplicate",""))</f>
        <v/>
      </c>
      <c r="O1053" s="56" t="n">
        <f aca="false">IF(J1053="","",IF(AND(L1053=0,K1053=0),1,0))</f>
        <v>1</v>
      </c>
      <c r="P1053" s="56" t="str">
        <f aca="false">IF(L1053=1,J1053+ROW()/10^7,"")</f>
        <v/>
      </c>
      <c r="Q1053" s="57" t="n">
        <f aca="false">IF(O1053=1,M1053,"")</f>
        <v>0.716385386441</v>
      </c>
      <c r="R1053" s="56" t="str">
        <f aca="false">IF(K1053=1,ROW(),"")</f>
        <v/>
      </c>
      <c r="S1053" s="56" t="str">
        <f aca="false">IF(D1053="","",TRIM(D1053))</f>
        <v>DELIVERY ORDER CHARGES- INC</v>
      </c>
    </row>
    <row r="1054" customFormat="false" ht="15" hidden="false" customHeight="false" outlineLevel="0" collapsed="false">
      <c r="A1054" s="50" t="s">
        <v>1742</v>
      </c>
      <c r="B1054" s="55" t="n">
        <v>45953</v>
      </c>
      <c r="C1054" s="50" t="n">
        <f aca="false">IF(S1054="","",IFERROR(IF(INDEX('Ledger Codes'!$C$6:$C$205,MATCH(S1054,'Ledger Codes'!$B$6:$B$205,0))="","",INDEX('Ledger Codes'!$C$6:$C$205,MATCH(S1054,'Ledger Codes'!$B$6:$B$205,0))),""))</f>
        <v>10073</v>
      </c>
      <c r="D1054" s="50" t="s">
        <v>200</v>
      </c>
      <c r="E1054" s="50" t="s">
        <v>1743</v>
      </c>
      <c r="F1054" s="50" t="s">
        <v>1744</v>
      </c>
      <c r="G1054" s="52" t="n">
        <v>0</v>
      </c>
      <c r="H1054" s="52" t="n">
        <v>325</v>
      </c>
      <c r="I1054" s="52" t="n">
        <f aca="false">IF(AND(G1054="",H1054=""),"",N(G1054)-N(H1054))</f>
        <v>-325</v>
      </c>
      <c r="J1054" s="52" t="n">
        <f aca="false">IF(I1054="","",ABS(I1054))</f>
        <v>325</v>
      </c>
      <c r="K1054" s="56" t="n">
        <f aca="false">IF(S1054="","",0)</f>
        <v>0</v>
      </c>
      <c r="L1054" s="56" t="n">
        <f aca="false">IF(J1054="","",IF(AND(J1054&gt;'Revenue Testing'!$E$9,K1054=0),1,0))</f>
        <v>0</v>
      </c>
      <c r="M1054" s="57" t="n">
        <v>0.378971123866</v>
      </c>
      <c r="N1054" s="56" t="str">
        <f aca="false">IF(OR(A1054="",I1054=""),"",IF(COUNTIFS($A$2:$A$4500,A1054,$D$2:$D$4500,D1054,$I$2:$I$4500,I1054)&gt;1,"Possible duplicate",""))</f>
        <v/>
      </c>
      <c r="O1054" s="56" t="n">
        <f aca="false">IF(J1054="","",IF(AND(L1054=0,K1054=0),1,0))</f>
        <v>1</v>
      </c>
      <c r="P1054" s="56" t="str">
        <f aca="false">IF(L1054=1,J1054+ROW()/10^7,"")</f>
        <v/>
      </c>
      <c r="Q1054" s="57" t="n">
        <f aca="false">IF(O1054=1,M1054,"")</f>
        <v>0.378971123866</v>
      </c>
      <c r="R1054" s="56" t="str">
        <f aca="false">IF(K1054=1,ROW(),"")</f>
        <v/>
      </c>
      <c r="S1054" s="56" t="str">
        <f aca="false">IF(D1054="","",TRIM(D1054))</f>
        <v>DELIVERY ORDER CHARGES- INC</v>
      </c>
    </row>
    <row r="1055" customFormat="false" ht="15" hidden="false" customHeight="false" outlineLevel="0" collapsed="false">
      <c r="A1055" s="50" t="s">
        <v>1745</v>
      </c>
      <c r="B1055" s="55" t="n">
        <v>45953</v>
      </c>
      <c r="C1055" s="50" t="n">
        <f aca="false">IF(S1055="","",IFERROR(IF(INDEX('Ledger Codes'!$C$6:$C$205,MATCH(S1055,'Ledger Codes'!$B$6:$B$205,0))="","",INDEX('Ledger Codes'!$C$6:$C$205,MATCH(S1055,'Ledger Codes'!$B$6:$B$205,0))),""))</f>
        <v>10073</v>
      </c>
      <c r="D1055" s="50" t="s">
        <v>200</v>
      </c>
      <c r="E1055" s="50" t="s">
        <v>1746</v>
      </c>
      <c r="F1055" s="50" t="s">
        <v>1747</v>
      </c>
      <c r="G1055" s="52" t="n">
        <v>0</v>
      </c>
      <c r="H1055" s="52" t="n">
        <v>325</v>
      </c>
      <c r="I1055" s="52" t="n">
        <f aca="false">IF(AND(G1055="",H1055=""),"",N(G1055)-N(H1055))</f>
        <v>-325</v>
      </c>
      <c r="J1055" s="52" t="n">
        <f aca="false">IF(I1055="","",ABS(I1055))</f>
        <v>325</v>
      </c>
      <c r="K1055" s="56" t="n">
        <f aca="false">IF(S1055="","",0)</f>
        <v>0</v>
      </c>
      <c r="L1055" s="56" t="n">
        <f aca="false">IF(J1055="","",IF(AND(J1055&gt;'Revenue Testing'!$E$9,K1055=0),1,0))</f>
        <v>0</v>
      </c>
      <c r="M1055" s="57" t="n">
        <v>0.784530805025</v>
      </c>
      <c r="N1055" s="56" t="str">
        <f aca="false">IF(OR(A1055="",I1055=""),"",IF(COUNTIFS($A$2:$A$4500,A1055,$D$2:$D$4500,D1055,$I$2:$I$4500,I1055)&gt;1,"Possible duplicate",""))</f>
        <v/>
      </c>
      <c r="O1055" s="56" t="n">
        <f aca="false">IF(J1055="","",IF(AND(L1055=0,K1055=0),1,0))</f>
        <v>1</v>
      </c>
      <c r="P1055" s="56" t="str">
        <f aca="false">IF(L1055=1,J1055+ROW()/10^7,"")</f>
        <v/>
      </c>
      <c r="Q1055" s="57" t="n">
        <f aca="false">IF(O1055=1,M1055,"")</f>
        <v>0.784530805025</v>
      </c>
      <c r="R1055" s="56" t="str">
        <f aca="false">IF(K1055=1,ROW(),"")</f>
        <v/>
      </c>
      <c r="S1055" s="56" t="str">
        <f aca="false">IF(D1055="","",TRIM(D1055))</f>
        <v>DELIVERY ORDER CHARGES- INC</v>
      </c>
    </row>
    <row r="1056" customFormat="false" ht="15" hidden="false" customHeight="false" outlineLevel="0" collapsed="false">
      <c r="A1056" s="50" t="s">
        <v>1748</v>
      </c>
      <c r="B1056" s="55" t="n">
        <v>45953</v>
      </c>
      <c r="C1056" s="50" t="n">
        <f aca="false">IF(S1056="","",IFERROR(IF(INDEX('Ledger Codes'!$C$6:$C$205,MATCH(S1056,'Ledger Codes'!$B$6:$B$205,0))="","",INDEX('Ledger Codes'!$C$6:$C$205,MATCH(S1056,'Ledger Codes'!$B$6:$B$205,0))),""))</f>
        <v>10073</v>
      </c>
      <c r="D1056" s="50" t="s">
        <v>200</v>
      </c>
      <c r="E1056" s="50" t="s">
        <v>1749</v>
      </c>
      <c r="F1056" s="50" t="s">
        <v>1750</v>
      </c>
      <c r="G1056" s="52" t="n">
        <v>0</v>
      </c>
      <c r="H1056" s="52" t="n">
        <v>325</v>
      </c>
      <c r="I1056" s="52" t="n">
        <f aca="false">IF(AND(G1056="",H1056=""),"",N(G1056)-N(H1056))</f>
        <v>-325</v>
      </c>
      <c r="J1056" s="52" t="n">
        <f aca="false">IF(I1056="","",ABS(I1056))</f>
        <v>325</v>
      </c>
      <c r="K1056" s="56" t="n">
        <f aca="false">IF(S1056="","",0)</f>
        <v>0</v>
      </c>
      <c r="L1056" s="56" t="n">
        <f aca="false">IF(J1056="","",IF(AND(J1056&gt;'Revenue Testing'!$E$9,K1056=0),1,0))</f>
        <v>0</v>
      </c>
      <c r="M1056" s="57" t="n">
        <v>0.85466649709</v>
      </c>
      <c r="N1056" s="56" t="str">
        <f aca="false">IF(OR(A1056="",I1056=""),"",IF(COUNTIFS($A$2:$A$4500,A1056,$D$2:$D$4500,D1056,$I$2:$I$4500,I1056)&gt;1,"Possible duplicate",""))</f>
        <v/>
      </c>
      <c r="O1056" s="56" t="n">
        <f aca="false">IF(J1056="","",IF(AND(L1056=0,K1056=0),1,0))</f>
        <v>1</v>
      </c>
      <c r="P1056" s="56" t="str">
        <f aca="false">IF(L1056=1,J1056+ROW()/10^7,"")</f>
        <v/>
      </c>
      <c r="Q1056" s="57" t="n">
        <f aca="false">IF(O1056=1,M1056,"")</f>
        <v>0.85466649709</v>
      </c>
      <c r="R1056" s="56" t="str">
        <f aca="false">IF(K1056=1,ROW(),"")</f>
        <v/>
      </c>
      <c r="S1056" s="56" t="str">
        <f aca="false">IF(D1056="","",TRIM(D1056))</f>
        <v>DELIVERY ORDER CHARGES- INC</v>
      </c>
    </row>
    <row r="1057" customFormat="false" ht="15" hidden="false" customHeight="false" outlineLevel="0" collapsed="false">
      <c r="A1057" s="50" t="s">
        <v>1751</v>
      </c>
      <c r="B1057" s="55" t="n">
        <v>45953</v>
      </c>
      <c r="C1057" s="50" t="n">
        <f aca="false">IF(S1057="","",IFERROR(IF(INDEX('Ledger Codes'!$C$6:$C$205,MATCH(S1057,'Ledger Codes'!$B$6:$B$205,0))="","",INDEX('Ledger Codes'!$C$6:$C$205,MATCH(S1057,'Ledger Codes'!$B$6:$B$205,0))),""))</f>
        <v>10073</v>
      </c>
      <c r="D1057" s="50" t="s">
        <v>200</v>
      </c>
      <c r="E1057" s="50" t="s">
        <v>1752</v>
      </c>
      <c r="F1057" s="50" t="s">
        <v>1753</v>
      </c>
      <c r="G1057" s="52" t="n">
        <v>0</v>
      </c>
      <c r="H1057" s="52" t="n">
        <v>325</v>
      </c>
      <c r="I1057" s="52" t="n">
        <f aca="false">IF(AND(G1057="",H1057=""),"",N(G1057)-N(H1057))</f>
        <v>-325</v>
      </c>
      <c r="J1057" s="52" t="n">
        <f aca="false">IF(I1057="","",ABS(I1057))</f>
        <v>325</v>
      </c>
      <c r="K1057" s="56" t="n">
        <f aca="false">IF(S1057="","",0)</f>
        <v>0</v>
      </c>
      <c r="L1057" s="56" t="n">
        <f aca="false">IF(J1057="","",IF(AND(J1057&gt;'Revenue Testing'!$E$9,K1057=0),1,0))</f>
        <v>0</v>
      </c>
      <c r="M1057" s="57" t="n">
        <v>0.360105895567</v>
      </c>
      <c r="N1057" s="56" t="str">
        <f aca="false">IF(OR(A1057="",I1057=""),"",IF(COUNTIFS($A$2:$A$4500,A1057,$D$2:$D$4500,D1057,$I$2:$I$4500,I1057)&gt;1,"Possible duplicate",""))</f>
        <v/>
      </c>
      <c r="O1057" s="56" t="n">
        <f aca="false">IF(J1057="","",IF(AND(L1057=0,K1057=0),1,0))</f>
        <v>1</v>
      </c>
      <c r="P1057" s="56" t="str">
        <f aca="false">IF(L1057=1,J1057+ROW()/10^7,"")</f>
        <v/>
      </c>
      <c r="Q1057" s="57" t="n">
        <f aca="false">IF(O1057=1,M1057,"")</f>
        <v>0.360105895567</v>
      </c>
      <c r="R1057" s="56" t="str">
        <f aca="false">IF(K1057=1,ROW(),"")</f>
        <v/>
      </c>
      <c r="S1057" s="56" t="str">
        <f aca="false">IF(D1057="","",TRIM(D1057))</f>
        <v>DELIVERY ORDER CHARGES- INC</v>
      </c>
    </row>
    <row r="1058" customFormat="false" ht="15" hidden="false" customHeight="false" outlineLevel="0" collapsed="false">
      <c r="A1058" s="50" t="s">
        <v>1754</v>
      </c>
      <c r="B1058" s="55" t="n">
        <v>45953</v>
      </c>
      <c r="C1058" s="50" t="n">
        <f aca="false">IF(S1058="","",IFERROR(IF(INDEX('Ledger Codes'!$C$6:$C$205,MATCH(S1058,'Ledger Codes'!$B$6:$B$205,0))="","",INDEX('Ledger Codes'!$C$6:$C$205,MATCH(S1058,'Ledger Codes'!$B$6:$B$205,0))),""))</f>
        <v>10073</v>
      </c>
      <c r="D1058" s="50" t="s">
        <v>200</v>
      </c>
      <c r="E1058" s="50" t="s">
        <v>1755</v>
      </c>
      <c r="F1058" s="50" t="s">
        <v>542</v>
      </c>
      <c r="G1058" s="52" t="n">
        <v>0</v>
      </c>
      <c r="H1058" s="52" t="n">
        <v>325</v>
      </c>
      <c r="I1058" s="52" t="n">
        <f aca="false">IF(AND(G1058="",H1058=""),"",N(G1058)-N(H1058))</f>
        <v>-325</v>
      </c>
      <c r="J1058" s="52" t="n">
        <f aca="false">IF(I1058="","",ABS(I1058))</f>
        <v>325</v>
      </c>
      <c r="K1058" s="56" t="n">
        <f aca="false">IF(S1058="","",0)</f>
        <v>0</v>
      </c>
      <c r="L1058" s="56" t="n">
        <f aca="false">IF(J1058="","",IF(AND(J1058&gt;'Revenue Testing'!$E$9,K1058=0),1,0))</f>
        <v>0</v>
      </c>
      <c r="M1058" s="57" t="n">
        <v>0.306992719667</v>
      </c>
      <c r="N1058" s="56" t="str">
        <f aca="false">IF(OR(A1058="",I1058=""),"",IF(COUNTIFS($A$2:$A$4500,A1058,$D$2:$D$4500,D1058,$I$2:$I$4500,I1058)&gt;1,"Possible duplicate",""))</f>
        <v/>
      </c>
      <c r="O1058" s="56" t="n">
        <f aca="false">IF(J1058="","",IF(AND(L1058=0,K1058=0),1,0))</f>
        <v>1</v>
      </c>
      <c r="P1058" s="56" t="str">
        <f aca="false">IF(L1058=1,J1058+ROW()/10^7,"")</f>
        <v/>
      </c>
      <c r="Q1058" s="57" t="n">
        <f aca="false">IF(O1058=1,M1058,"")</f>
        <v>0.306992719667</v>
      </c>
      <c r="R1058" s="56" t="str">
        <f aca="false">IF(K1058=1,ROW(),"")</f>
        <v/>
      </c>
      <c r="S1058" s="56" t="str">
        <f aca="false">IF(D1058="","",TRIM(D1058))</f>
        <v>DELIVERY ORDER CHARGES- INC</v>
      </c>
    </row>
    <row r="1059" customFormat="false" ht="15" hidden="false" customHeight="false" outlineLevel="0" collapsed="false">
      <c r="A1059" s="50" t="s">
        <v>1756</v>
      </c>
      <c r="B1059" s="55" t="n">
        <v>45953</v>
      </c>
      <c r="C1059" s="50" t="n">
        <f aca="false">IF(S1059="","",IFERROR(IF(INDEX('Ledger Codes'!$C$6:$C$205,MATCH(S1059,'Ledger Codes'!$B$6:$B$205,0))="","",INDEX('Ledger Codes'!$C$6:$C$205,MATCH(S1059,'Ledger Codes'!$B$6:$B$205,0))),""))</f>
        <v>10073</v>
      </c>
      <c r="D1059" s="50" t="s">
        <v>200</v>
      </c>
      <c r="E1059" s="50" t="s">
        <v>1757</v>
      </c>
      <c r="F1059" s="50" t="s">
        <v>1758</v>
      </c>
      <c r="G1059" s="52" t="n">
        <v>0</v>
      </c>
      <c r="H1059" s="52" t="n">
        <v>325</v>
      </c>
      <c r="I1059" s="52" t="n">
        <f aca="false">IF(AND(G1059="",H1059=""),"",N(G1059)-N(H1059))</f>
        <v>-325</v>
      </c>
      <c r="J1059" s="52" t="n">
        <f aca="false">IF(I1059="","",ABS(I1059))</f>
        <v>325</v>
      </c>
      <c r="K1059" s="56" t="n">
        <f aca="false">IF(S1059="","",0)</f>
        <v>0</v>
      </c>
      <c r="L1059" s="56" t="n">
        <f aca="false">IF(J1059="","",IF(AND(J1059&gt;'Revenue Testing'!$E$9,K1059=0),1,0))</f>
        <v>0</v>
      </c>
      <c r="M1059" s="57" t="n">
        <v>0.949770173714</v>
      </c>
      <c r="N1059" s="56" t="str">
        <f aca="false">IF(OR(A1059="",I1059=""),"",IF(COUNTIFS($A$2:$A$4500,A1059,$D$2:$D$4500,D1059,$I$2:$I$4500,I1059)&gt;1,"Possible duplicate",""))</f>
        <v/>
      </c>
      <c r="O1059" s="56" t="n">
        <f aca="false">IF(J1059="","",IF(AND(L1059=0,K1059=0),1,0))</f>
        <v>1</v>
      </c>
      <c r="P1059" s="56" t="str">
        <f aca="false">IF(L1059=1,J1059+ROW()/10^7,"")</f>
        <v/>
      </c>
      <c r="Q1059" s="57" t="n">
        <f aca="false">IF(O1059=1,M1059,"")</f>
        <v>0.949770173714</v>
      </c>
      <c r="R1059" s="56" t="str">
        <f aca="false">IF(K1059=1,ROW(),"")</f>
        <v/>
      </c>
      <c r="S1059" s="56" t="str">
        <f aca="false">IF(D1059="","",TRIM(D1059))</f>
        <v>DELIVERY ORDER CHARGES- INC</v>
      </c>
    </row>
    <row r="1060" customFormat="false" ht="15" hidden="false" customHeight="false" outlineLevel="0" collapsed="false">
      <c r="A1060" s="50" t="s">
        <v>1759</v>
      </c>
      <c r="B1060" s="55" t="n">
        <v>45953</v>
      </c>
      <c r="C1060" s="50" t="n">
        <f aca="false">IF(S1060="","",IFERROR(IF(INDEX('Ledger Codes'!$C$6:$C$205,MATCH(S1060,'Ledger Codes'!$B$6:$B$205,0))="","",INDEX('Ledger Codes'!$C$6:$C$205,MATCH(S1060,'Ledger Codes'!$B$6:$B$205,0))),""))</f>
        <v>10073</v>
      </c>
      <c r="D1060" s="50" t="s">
        <v>200</v>
      </c>
      <c r="E1060" s="50" t="s">
        <v>1760</v>
      </c>
      <c r="F1060" s="50" t="s">
        <v>1761</v>
      </c>
      <c r="G1060" s="52" t="n">
        <v>0</v>
      </c>
      <c r="H1060" s="52" t="n">
        <v>325</v>
      </c>
      <c r="I1060" s="52" t="n">
        <f aca="false">IF(AND(G1060="",H1060=""),"",N(G1060)-N(H1060))</f>
        <v>-325</v>
      </c>
      <c r="J1060" s="52" t="n">
        <f aca="false">IF(I1060="","",ABS(I1060))</f>
        <v>325</v>
      </c>
      <c r="K1060" s="56" t="n">
        <f aca="false">IF(S1060="","",0)</f>
        <v>0</v>
      </c>
      <c r="L1060" s="56" t="n">
        <f aca="false">IF(J1060="","",IF(AND(J1060&gt;'Revenue Testing'!$E$9,K1060=0),1,0))</f>
        <v>0</v>
      </c>
      <c r="M1060" s="57" t="n">
        <v>0.629237855225</v>
      </c>
      <c r="N1060" s="56" t="str">
        <f aca="false">IF(OR(A1060="",I1060=""),"",IF(COUNTIFS($A$2:$A$4500,A1060,$D$2:$D$4500,D1060,$I$2:$I$4500,I1060)&gt;1,"Possible duplicate",""))</f>
        <v/>
      </c>
      <c r="O1060" s="56" t="n">
        <f aca="false">IF(J1060="","",IF(AND(L1060=0,K1060=0),1,0))</f>
        <v>1</v>
      </c>
      <c r="P1060" s="56" t="str">
        <f aca="false">IF(L1060=1,J1060+ROW()/10^7,"")</f>
        <v/>
      </c>
      <c r="Q1060" s="57" t="n">
        <f aca="false">IF(O1060=1,M1060,"")</f>
        <v>0.629237855225</v>
      </c>
      <c r="R1060" s="56" t="str">
        <f aca="false">IF(K1060=1,ROW(),"")</f>
        <v/>
      </c>
      <c r="S1060" s="56" t="str">
        <f aca="false">IF(D1060="","",TRIM(D1060))</f>
        <v>DELIVERY ORDER CHARGES- INC</v>
      </c>
    </row>
    <row r="1061" customFormat="false" ht="15" hidden="false" customHeight="false" outlineLevel="0" collapsed="false">
      <c r="A1061" s="50" t="s">
        <v>1762</v>
      </c>
      <c r="B1061" s="55" t="n">
        <v>45953</v>
      </c>
      <c r="C1061" s="50" t="n">
        <f aca="false">IF(S1061="","",IFERROR(IF(INDEX('Ledger Codes'!$C$6:$C$205,MATCH(S1061,'Ledger Codes'!$B$6:$B$205,0))="","",INDEX('Ledger Codes'!$C$6:$C$205,MATCH(S1061,'Ledger Codes'!$B$6:$B$205,0))),""))</f>
        <v>10073</v>
      </c>
      <c r="D1061" s="50" t="s">
        <v>200</v>
      </c>
      <c r="E1061" s="50" t="s">
        <v>1763</v>
      </c>
      <c r="F1061" s="50" t="s">
        <v>1764</v>
      </c>
      <c r="G1061" s="52" t="n">
        <v>0</v>
      </c>
      <c r="H1061" s="52" t="n">
        <v>325</v>
      </c>
      <c r="I1061" s="52" t="n">
        <f aca="false">IF(AND(G1061="",H1061=""),"",N(G1061)-N(H1061))</f>
        <v>-325</v>
      </c>
      <c r="J1061" s="52" t="n">
        <f aca="false">IF(I1061="","",ABS(I1061))</f>
        <v>325</v>
      </c>
      <c r="K1061" s="56" t="n">
        <f aca="false">IF(S1061="","",0)</f>
        <v>0</v>
      </c>
      <c r="L1061" s="56" t="n">
        <f aca="false">IF(J1061="","",IF(AND(J1061&gt;'Revenue Testing'!$E$9,K1061=0),1,0))</f>
        <v>0</v>
      </c>
      <c r="M1061" s="57" t="n">
        <v>0.267405941621</v>
      </c>
      <c r="N1061" s="56" t="str">
        <f aca="false">IF(OR(A1061="",I1061=""),"",IF(COUNTIFS($A$2:$A$4500,A1061,$D$2:$D$4500,D1061,$I$2:$I$4500,I1061)&gt;1,"Possible duplicate",""))</f>
        <v/>
      </c>
      <c r="O1061" s="56" t="n">
        <f aca="false">IF(J1061="","",IF(AND(L1061=0,K1061=0),1,0))</f>
        <v>1</v>
      </c>
      <c r="P1061" s="56" t="str">
        <f aca="false">IF(L1061=1,J1061+ROW()/10^7,"")</f>
        <v/>
      </c>
      <c r="Q1061" s="57" t="n">
        <f aca="false">IF(O1061=1,M1061,"")</f>
        <v>0.267405941621</v>
      </c>
      <c r="R1061" s="56" t="str">
        <f aca="false">IF(K1061=1,ROW(),"")</f>
        <v/>
      </c>
      <c r="S1061" s="56" t="str">
        <f aca="false">IF(D1061="","",TRIM(D1061))</f>
        <v>DELIVERY ORDER CHARGES- INC</v>
      </c>
    </row>
    <row r="1062" customFormat="false" ht="15" hidden="false" customHeight="false" outlineLevel="0" collapsed="false">
      <c r="A1062" s="50" t="s">
        <v>1765</v>
      </c>
      <c r="B1062" s="55" t="n">
        <v>45953</v>
      </c>
      <c r="C1062" s="50" t="n">
        <f aca="false">IF(S1062="","",IFERROR(IF(INDEX('Ledger Codes'!$C$6:$C$205,MATCH(S1062,'Ledger Codes'!$B$6:$B$205,0))="","",INDEX('Ledger Codes'!$C$6:$C$205,MATCH(S1062,'Ledger Codes'!$B$6:$B$205,0))),""))</f>
        <v>10073</v>
      </c>
      <c r="D1062" s="50" t="s">
        <v>200</v>
      </c>
      <c r="E1062" s="50" t="s">
        <v>1766</v>
      </c>
      <c r="F1062" s="50" t="s">
        <v>1767</v>
      </c>
      <c r="G1062" s="52" t="n">
        <v>0</v>
      </c>
      <c r="H1062" s="52" t="n">
        <v>325</v>
      </c>
      <c r="I1062" s="52" t="n">
        <f aca="false">IF(AND(G1062="",H1062=""),"",N(G1062)-N(H1062))</f>
        <v>-325</v>
      </c>
      <c r="J1062" s="52" t="n">
        <f aca="false">IF(I1062="","",ABS(I1062))</f>
        <v>325</v>
      </c>
      <c r="K1062" s="56" t="n">
        <f aca="false">IF(S1062="","",0)</f>
        <v>0</v>
      </c>
      <c r="L1062" s="56" t="n">
        <f aca="false">IF(J1062="","",IF(AND(J1062&gt;'Revenue Testing'!$E$9,K1062=0),1,0))</f>
        <v>0</v>
      </c>
      <c r="M1062" s="57" t="n">
        <v>0.896061342463</v>
      </c>
      <c r="N1062" s="56" t="str">
        <f aca="false">IF(OR(A1062="",I1062=""),"",IF(COUNTIFS($A$2:$A$4500,A1062,$D$2:$D$4500,D1062,$I$2:$I$4500,I1062)&gt;1,"Possible duplicate",""))</f>
        <v/>
      </c>
      <c r="O1062" s="56" t="n">
        <f aca="false">IF(J1062="","",IF(AND(L1062=0,K1062=0),1,0))</f>
        <v>1</v>
      </c>
      <c r="P1062" s="56" t="str">
        <f aca="false">IF(L1062=1,J1062+ROW()/10^7,"")</f>
        <v/>
      </c>
      <c r="Q1062" s="57" t="n">
        <f aca="false">IF(O1062=1,M1062,"")</f>
        <v>0.896061342463</v>
      </c>
      <c r="R1062" s="56" t="str">
        <f aca="false">IF(K1062=1,ROW(),"")</f>
        <v/>
      </c>
      <c r="S1062" s="56" t="str">
        <f aca="false">IF(D1062="","",TRIM(D1062))</f>
        <v>DELIVERY ORDER CHARGES- INC</v>
      </c>
    </row>
    <row r="1063" customFormat="false" ht="15" hidden="false" customHeight="false" outlineLevel="0" collapsed="false">
      <c r="A1063" s="50" t="s">
        <v>1768</v>
      </c>
      <c r="B1063" s="55" t="n">
        <v>45953</v>
      </c>
      <c r="C1063" s="50" t="n">
        <f aca="false">IF(S1063="","",IFERROR(IF(INDEX('Ledger Codes'!$C$6:$C$205,MATCH(S1063,'Ledger Codes'!$B$6:$B$205,0))="","",INDEX('Ledger Codes'!$C$6:$C$205,MATCH(S1063,'Ledger Codes'!$B$6:$B$205,0))),""))</f>
        <v>10073</v>
      </c>
      <c r="D1063" s="50" t="s">
        <v>200</v>
      </c>
      <c r="E1063" s="50" t="s">
        <v>1769</v>
      </c>
      <c r="F1063" s="50" t="s">
        <v>1770</v>
      </c>
      <c r="G1063" s="52" t="n">
        <v>0</v>
      </c>
      <c r="H1063" s="52" t="n">
        <v>325</v>
      </c>
      <c r="I1063" s="52" t="n">
        <f aca="false">IF(AND(G1063="",H1063=""),"",N(G1063)-N(H1063))</f>
        <v>-325</v>
      </c>
      <c r="J1063" s="52" t="n">
        <f aca="false">IF(I1063="","",ABS(I1063))</f>
        <v>325</v>
      </c>
      <c r="K1063" s="56" t="n">
        <f aca="false">IF(S1063="","",0)</f>
        <v>0</v>
      </c>
      <c r="L1063" s="56" t="n">
        <f aca="false">IF(J1063="","",IF(AND(J1063&gt;'Revenue Testing'!$E$9,K1063=0),1,0))</f>
        <v>0</v>
      </c>
      <c r="M1063" s="57" t="n">
        <v>0.006315462254</v>
      </c>
      <c r="N1063" s="56" t="str">
        <f aca="false">IF(OR(A1063="",I1063=""),"",IF(COUNTIFS($A$2:$A$4500,A1063,$D$2:$D$4500,D1063,$I$2:$I$4500,I1063)&gt;1,"Possible duplicate",""))</f>
        <v/>
      </c>
      <c r="O1063" s="56" t="n">
        <f aca="false">IF(J1063="","",IF(AND(L1063=0,K1063=0),1,0))</f>
        <v>1</v>
      </c>
      <c r="P1063" s="56" t="str">
        <f aca="false">IF(L1063=1,J1063+ROW()/10^7,"")</f>
        <v/>
      </c>
      <c r="Q1063" s="57" t="n">
        <f aca="false">IF(O1063=1,M1063,"")</f>
        <v>0.006315462254</v>
      </c>
      <c r="R1063" s="56" t="str">
        <f aca="false">IF(K1063=1,ROW(),"")</f>
        <v/>
      </c>
      <c r="S1063" s="56" t="str">
        <f aca="false">IF(D1063="","",TRIM(D1063))</f>
        <v>DELIVERY ORDER CHARGES- INC</v>
      </c>
    </row>
    <row r="1064" customFormat="false" ht="15" hidden="false" customHeight="false" outlineLevel="0" collapsed="false">
      <c r="A1064" s="50" t="s">
        <v>1771</v>
      </c>
      <c r="B1064" s="55" t="n">
        <v>45953</v>
      </c>
      <c r="C1064" s="50" t="n">
        <f aca="false">IF(S1064="","",IFERROR(IF(INDEX('Ledger Codes'!$C$6:$C$205,MATCH(S1064,'Ledger Codes'!$B$6:$B$205,0))="","",INDEX('Ledger Codes'!$C$6:$C$205,MATCH(S1064,'Ledger Codes'!$B$6:$B$205,0))),""))</f>
        <v>10073</v>
      </c>
      <c r="D1064" s="50" t="s">
        <v>200</v>
      </c>
      <c r="E1064" s="50" t="s">
        <v>1772</v>
      </c>
      <c r="F1064" s="50" t="s">
        <v>524</v>
      </c>
      <c r="G1064" s="52" t="n">
        <v>0</v>
      </c>
      <c r="H1064" s="52" t="n">
        <v>325</v>
      </c>
      <c r="I1064" s="52" t="n">
        <f aca="false">IF(AND(G1064="",H1064=""),"",N(G1064)-N(H1064))</f>
        <v>-325</v>
      </c>
      <c r="J1064" s="52" t="n">
        <f aca="false">IF(I1064="","",ABS(I1064))</f>
        <v>325</v>
      </c>
      <c r="K1064" s="56" t="n">
        <f aca="false">IF(S1064="","",0)</f>
        <v>0</v>
      </c>
      <c r="L1064" s="56" t="n">
        <f aca="false">IF(J1064="","",IF(AND(J1064&gt;'Revenue Testing'!$E$9,K1064=0),1,0))</f>
        <v>0</v>
      </c>
      <c r="M1064" s="57" t="n">
        <v>0.723445838249</v>
      </c>
      <c r="N1064" s="56" t="str">
        <f aca="false">IF(OR(A1064="",I1064=""),"",IF(COUNTIFS($A$2:$A$4500,A1064,$D$2:$D$4500,D1064,$I$2:$I$4500,I1064)&gt;1,"Possible duplicate",""))</f>
        <v/>
      </c>
      <c r="O1064" s="56" t="n">
        <f aca="false">IF(J1064="","",IF(AND(L1064=0,K1064=0),1,0))</f>
        <v>1</v>
      </c>
      <c r="P1064" s="56" t="str">
        <f aca="false">IF(L1064=1,J1064+ROW()/10^7,"")</f>
        <v/>
      </c>
      <c r="Q1064" s="57" t="n">
        <f aca="false">IF(O1064=1,M1064,"")</f>
        <v>0.723445838249</v>
      </c>
      <c r="R1064" s="56" t="str">
        <f aca="false">IF(K1064=1,ROW(),"")</f>
        <v/>
      </c>
      <c r="S1064" s="56" t="str">
        <f aca="false">IF(D1064="","",TRIM(D1064))</f>
        <v>DELIVERY ORDER CHARGES- INC</v>
      </c>
    </row>
    <row r="1065" customFormat="false" ht="15" hidden="false" customHeight="false" outlineLevel="0" collapsed="false">
      <c r="A1065" s="50" t="s">
        <v>1773</v>
      </c>
      <c r="B1065" s="55" t="n">
        <v>45953</v>
      </c>
      <c r="C1065" s="50" t="n">
        <f aca="false">IF(S1065="","",IFERROR(IF(INDEX('Ledger Codes'!$C$6:$C$205,MATCH(S1065,'Ledger Codes'!$B$6:$B$205,0))="","",INDEX('Ledger Codes'!$C$6:$C$205,MATCH(S1065,'Ledger Codes'!$B$6:$B$205,0))),""))</f>
        <v>10073</v>
      </c>
      <c r="D1065" s="50" t="s">
        <v>200</v>
      </c>
      <c r="E1065" s="50" t="s">
        <v>1774</v>
      </c>
      <c r="F1065" s="50" t="s">
        <v>1775</v>
      </c>
      <c r="G1065" s="52" t="n">
        <v>0</v>
      </c>
      <c r="H1065" s="52" t="n">
        <v>325</v>
      </c>
      <c r="I1065" s="52" t="n">
        <f aca="false">IF(AND(G1065="",H1065=""),"",N(G1065)-N(H1065))</f>
        <v>-325</v>
      </c>
      <c r="J1065" s="52" t="n">
        <f aca="false">IF(I1065="","",ABS(I1065))</f>
        <v>325</v>
      </c>
      <c r="K1065" s="56" t="n">
        <f aca="false">IF(S1065="","",0)</f>
        <v>0</v>
      </c>
      <c r="L1065" s="56" t="n">
        <f aca="false">IF(J1065="","",IF(AND(J1065&gt;'Revenue Testing'!$E$9,K1065=0),1,0))</f>
        <v>0</v>
      </c>
      <c r="M1065" s="57" t="n">
        <v>0.471071591946</v>
      </c>
      <c r="N1065" s="56" t="str">
        <f aca="false">IF(OR(A1065="",I1065=""),"",IF(COUNTIFS($A$2:$A$4500,A1065,$D$2:$D$4500,D1065,$I$2:$I$4500,I1065)&gt;1,"Possible duplicate",""))</f>
        <v/>
      </c>
      <c r="O1065" s="56" t="n">
        <f aca="false">IF(J1065="","",IF(AND(L1065=0,K1065=0),1,0))</f>
        <v>1</v>
      </c>
      <c r="P1065" s="56" t="str">
        <f aca="false">IF(L1065=1,J1065+ROW()/10^7,"")</f>
        <v/>
      </c>
      <c r="Q1065" s="57" t="n">
        <f aca="false">IF(O1065=1,M1065,"")</f>
        <v>0.471071591946</v>
      </c>
      <c r="R1065" s="56" t="str">
        <f aca="false">IF(K1065=1,ROW(),"")</f>
        <v/>
      </c>
      <c r="S1065" s="56" t="str">
        <f aca="false">IF(D1065="","",TRIM(D1065))</f>
        <v>DELIVERY ORDER CHARGES- INC</v>
      </c>
    </row>
    <row r="1066" customFormat="false" ht="15" hidden="false" customHeight="false" outlineLevel="0" collapsed="false">
      <c r="A1066" s="50" t="s">
        <v>1776</v>
      </c>
      <c r="B1066" s="55" t="n">
        <v>45953</v>
      </c>
      <c r="C1066" s="50" t="n">
        <f aca="false">IF(S1066="","",IFERROR(IF(INDEX('Ledger Codes'!$C$6:$C$205,MATCH(S1066,'Ledger Codes'!$B$6:$B$205,0))="","",INDEX('Ledger Codes'!$C$6:$C$205,MATCH(S1066,'Ledger Codes'!$B$6:$B$205,0))),""))</f>
        <v>10073</v>
      </c>
      <c r="D1066" s="50" t="s">
        <v>200</v>
      </c>
      <c r="E1066" s="50" t="s">
        <v>1777</v>
      </c>
      <c r="F1066" s="50" t="s">
        <v>1778</v>
      </c>
      <c r="G1066" s="52" t="n">
        <v>0</v>
      </c>
      <c r="H1066" s="52" t="n">
        <v>325</v>
      </c>
      <c r="I1066" s="52" t="n">
        <f aca="false">IF(AND(G1066="",H1066=""),"",N(G1066)-N(H1066))</f>
        <v>-325</v>
      </c>
      <c r="J1066" s="52" t="n">
        <f aca="false">IF(I1066="","",ABS(I1066))</f>
        <v>325</v>
      </c>
      <c r="K1066" s="56" t="n">
        <f aca="false">IF(S1066="","",0)</f>
        <v>0</v>
      </c>
      <c r="L1066" s="56" t="n">
        <f aca="false">IF(J1066="","",IF(AND(J1066&gt;'Revenue Testing'!$E$9,K1066=0),1,0))</f>
        <v>0</v>
      </c>
      <c r="M1066" s="57" t="n">
        <v>0.972955589887</v>
      </c>
      <c r="N1066" s="56" t="str">
        <f aca="false">IF(OR(A1066="",I1066=""),"",IF(COUNTIFS($A$2:$A$4500,A1066,$D$2:$D$4500,D1066,$I$2:$I$4500,I1066)&gt;1,"Possible duplicate",""))</f>
        <v/>
      </c>
      <c r="O1066" s="56" t="n">
        <f aca="false">IF(J1066="","",IF(AND(L1066=0,K1066=0),1,0))</f>
        <v>1</v>
      </c>
      <c r="P1066" s="56" t="str">
        <f aca="false">IF(L1066=1,J1066+ROW()/10^7,"")</f>
        <v/>
      </c>
      <c r="Q1066" s="57" t="n">
        <f aca="false">IF(O1066=1,M1066,"")</f>
        <v>0.972955589887</v>
      </c>
      <c r="R1066" s="56" t="str">
        <f aca="false">IF(K1066=1,ROW(),"")</f>
        <v/>
      </c>
      <c r="S1066" s="56" t="str">
        <f aca="false">IF(D1066="","",TRIM(D1066))</f>
        <v>DELIVERY ORDER CHARGES- INC</v>
      </c>
    </row>
    <row r="1067" customFormat="false" ht="15" hidden="false" customHeight="false" outlineLevel="0" collapsed="false">
      <c r="A1067" s="50" t="s">
        <v>1779</v>
      </c>
      <c r="B1067" s="55" t="n">
        <v>45953</v>
      </c>
      <c r="C1067" s="50" t="n">
        <f aca="false">IF(S1067="","",IFERROR(IF(INDEX('Ledger Codes'!$C$6:$C$205,MATCH(S1067,'Ledger Codes'!$B$6:$B$205,0))="","",INDEX('Ledger Codes'!$C$6:$C$205,MATCH(S1067,'Ledger Codes'!$B$6:$B$205,0))),""))</f>
        <v>10073</v>
      </c>
      <c r="D1067" s="50" t="s">
        <v>200</v>
      </c>
      <c r="E1067" s="50" t="s">
        <v>1780</v>
      </c>
      <c r="F1067" s="50" t="s">
        <v>1781</v>
      </c>
      <c r="G1067" s="52" t="n">
        <v>0</v>
      </c>
      <c r="H1067" s="52" t="n">
        <v>325</v>
      </c>
      <c r="I1067" s="52" t="n">
        <f aca="false">IF(AND(G1067="",H1067=""),"",N(G1067)-N(H1067))</f>
        <v>-325</v>
      </c>
      <c r="J1067" s="52" t="n">
        <f aca="false">IF(I1067="","",ABS(I1067))</f>
        <v>325</v>
      </c>
      <c r="K1067" s="56" t="n">
        <f aca="false">IF(S1067="","",0)</f>
        <v>0</v>
      </c>
      <c r="L1067" s="56" t="n">
        <f aca="false">IF(J1067="","",IF(AND(J1067&gt;'Revenue Testing'!$E$9,K1067=0),1,0))</f>
        <v>0</v>
      </c>
      <c r="M1067" s="57" t="n">
        <v>0.440511102182</v>
      </c>
      <c r="N1067" s="56" t="str">
        <f aca="false">IF(OR(A1067="",I1067=""),"",IF(COUNTIFS($A$2:$A$4500,A1067,$D$2:$D$4500,D1067,$I$2:$I$4500,I1067)&gt;1,"Possible duplicate",""))</f>
        <v/>
      </c>
      <c r="O1067" s="56" t="n">
        <f aca="false">IF(J1067="","",IF(AND(L1067=0,K1067=0),1,0))</f>
        <v>1</v>
      </c>
      <c r="P1067" s="56" t="str">
        <f aca="false">IF(L1067=1,J1067+ROW()/10^7,"")</f>
        <v/>
      </c>
      <c r="Q1067" s="57" t="n">
        <f aca="false">IF(O1067=1,M1067,"")</f>
        <v>0.440511102182</v>
      </c>
      <c r="R1067" s="56" t="str">
        <f aca="false">IF(K1067=1,ROW(),"")</f>
        <v/>
      </c>
      <c r="S1067" s="56" t="str">
        <f aca="false">IF(D1067="","",TRIM(D1067))</f>
        <v>DELIVERY ORDER CHARGES- INC</v>
      </c>
    </row>
    <row r="1068" customFormat="false" ht="15" hidden="false" customHeight="false" outlineLevel="0" collapsed="false">
      <c r="A1068" s="50" t="s">
        <v>1782</v>
      </c>
      <c r="B1068" s="55" t="n">
        <v>45953</v>
      </c>
      <c r="C1068" s="50" t="n">
        <f aca="false">IF(S1068="","",IFERROR(IF(INDEX('Ledger Codes'!$C$6:$C$205,MATCH(S1068,'Ledger Codes'!$B$6:$B$205,0))="","",INDEX('Ledger Codes'!$C$6:$C$205,MATCH(S1068,'Ledger Codes'!$B$6:$B$205,0))),""))</f>
        <v>10073</v>
      </c>
      <c r="D1068" s="50" t="s">
        <v>200</v>
      </c>
      <c r="E1068" s="50" t="s">
        <v>1783</v>
      </c>
      <c r="F1068" s="50" t="s">
        <v>572</v>
      </c>
      <c r="G1068" s="52" t="n">
        <v>0</v>
      </c>
      <c r="H1068" s="52" t="n">
        <v>325</v>
      </c>
      <c r="I1068" s="52" t="n">
        <f aca="false">IF(AND(G1068="",H1068=""),"",N(G1068)-N(H1068))</f>
        <v>-325</v>
      </c>
      <c r="J1068" s="52" t="n">
        <f aca="false">IF(I1068="","",ABS(I1068))</f>
        <v>325</v>
      </c>
      <c r="K1068" s="56" t="n">
        <f aca="false">IF(S1068="","",0)</f>
        <v>0</v>
      </c>
      <c r="L1068" s="56" t="n">
        <f aca="false">IF(J1068="","",IF(AND(J1068&gt;'Revenue Testing'!$E$9,K1068=0),1,0))</f>
        <v>0</v>
      </c>
      <c r="M1068" s="57" t="n">
        <v>0.795458269921</v>
      </c>
      <c r="N1068" s="56" t="str">
        <f aca="false">IF(OR(A1068="",I1068=""),"",IF(COUNTIFS($A$2:$A$4500,A1068,$D$2:$D$4500,D1068,$I$2:$I$4500,I1068)&gt;1,"Possible duplicate",""))</f>
        <v/>
      </c>
      <c r="O1068" s="56" t="n">
        <f aca="false">IF(J1068="","",IF(AND(L1068=0,K1068=0),1,0))</f>
        <v>1</v>
      </c>
      <c r="P1068" s="56" t="str">
        <f aca="false">IF(L1068=1,J1068+ROW()/10^7,"")</f>
        <v/>
      </c>
      <c r="Q1068" s="57" t="n">
        <f aca="false">IF(O1068=1,M1068,"")</f>
        <v>0.795458269921</v>
      </c>
      <c r="R1068" s="56" t="str">
        <f aca="false">IF(K1068=1,ROW(),"")</f>
        <v/>
      </c>
      <c r="S1068" s="56" t="str">
        <f aca="false">IF(D1068="","",TRIM(D1068))</f>
        <v>DELIVERY ORDER CHARGES- INC</v>
      </c>
    </row>
    <row r="1069" customFormat="false" ht="15" hidden="false" customHeight="false" outlineLevel="0" collapsed="false">
      <c r="A1069" s="50" t="s">
        <v>1784</v>
      </c>
      <c r="B1069" s="55" t="n">
        <v>45953</v>
      </c>
      <c r="C1069" s="50" t="n">
        <f aca="false">IF(S1069="","",IFERROR(IF(INDEX('Ledger Codes'!$C$6:$C$205,MATCH(S1069,'Ledger Codes'!$B$6:$B$205,0))="","",INDEX('Ledger Codes'!$C$6:$C$205,MATCH(S1069,'Ledger Codes'!$B$6:$B$205,0))),""))</f>
        <v>10073</v>
      </c>
      <c r="D1069" s="50" t="s">
        <v>200</v>
      </c>
      <c r="E1069" s="50" t="s">
        <v>1785</v>
      </c>
      <c r="F1069" s="50" t="s">
        <v>1786</v>
      </c>
      <c r="G1069" s="52" t="n">
        <v>0</v>
      </c>
      <c r="H1069" s="52" t="n">
        <v>325</v>
      </c>
      <c r="I1069" s="52" t="n">
        <f aca="false">IF(AND(G1069="",H1069=""),"",N(G1069)-N(H1069))</f>
        <v>-325</v>
      </c>
      <c r="J1069" s="52" t="n">
        <f aca="false">IF(I1069="","",ABS(I1069))</f>
        <v>325</v>
      </c>
      <c r="K1069" s="56" t="n">
        <f aca="false">IF(S1069="","",0)</f>
        <v>0</v>
      </c>
      <c r="L1069" s="56" t="n">
        <f aca="false">IF(J1069="","",IF(AND(J1069&gt;'Revenue Testing'!$E$9,K1069=0),1,0))</f>
        <v>0</v>
      </c>
      <c r="M1069" s="57" t="n">
        <v>0.885236206291</v>
      </c>
      <c r="N1069" s="56" t="str">
        <f aca="false">IF(OR(A1069="",I1069=""),"",IF(COUNTIFS($A$2:$A$4500,A1069,$D$2:$D$4500,D1069,$I$2:$I$4500,I1069)&gt;1,"Possible duplicate",""))</f>
        <v/>
      </c>
      <c r="O1069" s="56" t="n">
        <f aca="false">IF(J1069="","",IF(AND(L1069=0,K1069=0),1,0))</f>
        <v>1</v>
      </c>
      <c r="P1069" s="56" t="str">
        <f aca="false">IF(L1069=1,J1069+ROW()/10^7,"")</f>
        <v/>
      </c>
      <c r="Q1069" s="57" t="n">
        <f aca="false">IF(O1069=1,M1069,"")</f>
        <v>0.885236206291</v>
      </c>
      <c r="R1069" s="56" t="str">
        <f aca="false">IF(K1069=1,ROW(),"")</f>
        <v/>
      </c>
      <c r="S1069" s="56" t="str">
        <f aca="false">IF(D1069="","",TRIM(D1069))</f>
        <v>DELIVERY ORDER CHARGES- INC</v>
      </c>
    </row>
    <row r="1070" customFormat="false" ht="15" hidden="false" customHeight="false" outlineLevel="0" collapsed="false">
      <c r="A1070" s="50" t="s">
        <v>1787</v>
      </c>
      <c r="B1070" s="55" t="n">
        <v>45953</v>
      </c>
      <c r="C1070" s="50" t="n">
        <f aca="false">IF(S1070="","",IFERROR(IF(INDEX('Ledger Codes'!$C$6:$C$205,MATCH(S1070,'Ledger Codes'!$B$6:$B$205,0))="","",INDEX('Ledger Codes'!$C$6:$C$205,MATCH(S1070,'Ledger Codes'!$B$6:$B$205,0))),""))</f>
        <v>10073</v>
      </c>
      <c r="D1070" s="50" t="s">
        <v>200</v>
      </c>
      <c r="E1070" s="50" t="s">
        <v>1788</v>
      </c>
      <c r="F1070" s="50" t="s">
        <v>527</v>
      </c>
      <c r="G1070" s="52" t="n">
        <v>0</v>
      </c>
      <c r="H1070" s="52" t="n">
        <v>325</v>
      </c>
      <c r="I1070" s="52" t="n">
        <f aca="false">IF(AND(G1070="",H1070=""),"",N(G1070)-N(H1070))</f>
        <v>-325</v>
      </c>
      <c r="J1070" s="52" t="n">
        <f aca="false">IF(I1070="","",ABS(I1070))</f>
        <v>325</v>
      </c>
      <c r="K1070" s="56" t="n">
        <f aca="false">IF(S1070="","",0)</f>
        <v>0</v>
      </c>
      <c r="L1070" s="56" t="n">
        <f aca="false">IF(J1070="","",IF(AND(J1070&gt;'Revenue Testing'!$E$9,K1070=0),1,0))</f>
        <v>0</v>
      </c>
      <c r="M1070" s="57" t="n">
        <v>0.966221580866</v>
      </c>
      <c r="N1070" s="56" t="str">
        <f aca="false">IF(OR(A1070="",I1070=""),"",IF(COUNTIFS($A$2:$A$4500,A1070,$D$2:$D$4500,D1070,$I$2:$I$4500,I1070)&gt;1,"Possible duplicate",""))</f>
        <v/>
      </c>
      <c r="O1070" s="56" t="n">
        <f aca="false">IF(J1070="","",IF(AND(L1070=0,K1070=0),1,0))</f>
        <v>1</v>
      </c>
      <c r="P1070" s="56" t="str">
        <f aca="false">IF(L1070=1,J1070+ROW()/10^7,"")</f>
        <v/>
      </c>
      <c r="Q1070" s="57" t="n">
        <f aca="false">IF(O1070=1,M1070,"")</f>
        <v>0.966221580866</v>
      </c>
      <c r="R1070" s="56" t="str">
        <f aca="false">IF(K1070=1,ROW(),"")</f>
        <v/>
      </c>
      <c r="S1070" s="56" t="str">
        <f aca="false">IF(D1070="","",TRIM(D1070))</f>
        <v>DELIVERY ORDER CHARGES- INC</v>
      </c>
    </row>
    <row r="1071" customFormat="false" ht="15" hidden="false" customHeight="false" outlineLevel="0" collapsed="false">
      <c r="A1071" s="50" t="s">
        <v>1789</v>
      </c>
      <c r="B1071" s="55" t="n">
        <v>45953</v>
      </c>
      <c r="C1071" s="50" t="n">
        <f aca="false">IF(S1071="","",IFERROR(IF(INDEX('Ledger Codes'!$C$6:$C$205,MATCH(S1071,'Ledger Codes'!$B$6:$B$205,0))="","",INDEX('Ledger Codes'!$C$6:$C$205,MATCH(S1071,'Ledger Codes'!$B$6:$B$205,0))),""))</f>
        <v>10073</v>
      </c>
      <c r="D1071" s="50" t="s">
        <v>200</v>
      </c>
      <c r="E1071" s="50" t="s">
        <v>1790</v>
      </c>
      <c r="F1071" s="50" t="s">
        <v>1791</v>
      </c>
      <c r="G1071" s="52" t="n">
        <v>0</v>
      </c>
      <c r="H1071" s="52" t="n">
        <v>325</v>
      </c>
      <c r="I1071" s="52" t="n">
        <f aca="false">IF(AND(G1071="",H1071=""),"",N(G1071)-N(H1071))</f>
        <v>-325</v>
      </c>
      <c r="J1071" s="52" t="n">
        <f aca="false">IF(I1071="","",ABS(I1071))</f>
        <v>325</v>
      </c>
      <c r="K1071" s="56" t="n">
        <f aca="false">IF(S1071="","",0)</f>
        <v>0</v>
      </c>
      <c r="L1071" s="56" t="n">
        <f aca="false">IF(J1071="","",IF(AND(J1071&gt;'Revenue Testing'!$E$9,K1071=0),1,0))</f>
        <v>0</v>
      </c>
      <c r="M1071" s="57" t="n">
        <v>0.755693408488</v>
      </c>
      <c r="N1071" s="56" t="str">
        <f aca="false">IF(OR(A1071="",I1071=""),"",IF(COUNTIFS($A$2:$A$4500,A1071,$D$2:$D$4500,D1071,$I$2:$I$4500,I1071)&gt;1,"Possible duplicate",""))</f>
        <v/>
      </c>
      <c r="O1071" s="56" t="n">
        <f aca="false">IF(J1071="","",IF(AND(L1071=0,K1071=0),1,0))</f>
        <v>1</v>
      </c>
      <c r="P1071" s="56" t="str">
        <f aca="false">IF(L1071=1,J1071+ROW()/10^7,"")</f>
        <v/>
      </c>
      <c r="Q1071" s="57" t="n">
        <f aca="false">IF(O1071=1,M1071,"")</f>
        <v>0.755693408488</v>
      </c>
      <c r="R1071" s="56" t="str">
        <f aca="false">IF(K1071=1,ROW(),"")</f>
        <v/>
      </c>
      <c r="S1071" s="56" t="str">
        <f aca="false">IF(D1071="","",TRIM(D1071))</f>
        <v>DELIVERY ORDER CHARGES- INC</v>
      </c>
    </row>
    <row r="1072" customFormat="false" ht="15" hidden="false" customHeight="false" outlineLevel="0" collapsed="false">
      <c r="A1072" s="50" t="s">
        <v>1792</v>
      </c>
      <c r="B1072" s="55" t="n">
        <v>45953</v>
      </c>
      <c r="C1072" s="50" t="n">
        <f aca="false">IF(S1072="","",IFERROR(IF(INDEX('Ledger Codes'!$C$6:$C$205,MATCH(S1072,'Ledger Codes'!$B$6:$B$205,0))="","",INDEX('Ledger Codes'!$C$6:$C$205,MATCH(S1072,'Ledger Codes'!$B$6:$B$205,0))),""))</f>
        <v>10073</v>
      </c>
      <c r="D1072" s="50" t="s">
        <v>200</v>
      </c>
      <c r="E1072" s="50" t="s">
        <v>1793</v>
      </c>
      <c r="F1072" s="50" t="s">
        <v>1794</v>
      </c>
      <c r="G1072" s="52" t="n">
        <v>0</v>
      </c>
      <c r="H1072" s="52" t="n">
        <v>325</v>
      </c>
      <c r="I1072" s="52" t="n">
        <f aca="false">IF(AND(G1072="",H1072=""),"",N(G1072)-N(H1072))</f>
        <v>-325</v>
      </c>
      <c r="J1072" s="52" t="n">
        <f aca="false">IF(I1072="","",ABS(I1072))</f>
        <v>325</v>
      </c>
      <c r="K1072" s="56" t="n">
        <f aca="false">IF(S1072="","",0)</f>
        <v>0</v>
      </c>
      <c r="L1072" s="56" t="n">
        <f aca="false">IF(J1072="","",IF(AND(J1072&gt;'Revenue Testing'!$E$9,K1072=0),1,0))</f>
        <v>0</v>
      </c>
      <c r="M1072" s="57" t="n">
        <v>0.2321120211</v>
      </c>
      <c r="N1072" s="56" t="str">
        <f aca="false">IF(OR(A1072="",I1072=""),"",IF(COUNTIFS($A$2:$A$4500,A1072,$D$2:$D$4500,D1072,$I$2:$I$4500,I1072)&gt;1,"Possible duplicate",""))</f>
        <v/>
      </c>
      <c r="O1072" s="56" t="n">
        <f aca="false">IF(J1072="","",IF(AND(L1072=0,K1072=0),1,0))</f>
        <v>1</v>
      </c>
      <c r="P1072" s="56" t="str">
        <f aca="false">IF(L1072=1,J1072+ROW()/10^7,"")</f>
        <v/>
      </c>
      <c r="Q1072" s="57" t="n">
        <f aca="false">IF(O1072=1,M1072,"")</f>
        <v>0.2321120211</v>
      </c>
      <c r="R1072" s="56" t="str">
        <f aca="false">IF(K1072=1,ROW(),"")</f>
        <v/>
      </c>
      <c r="S1072" s="56" t="str">
        <f aca="false">IF(D1072="","",TRIM(D1072))</f>
        <v>DELIVERY ORDER CHARGES- INC</v>
      </c>
    </row>
    <row r="1073" customFormat="false" ht="15" hidden="false" customHeight="false" outlineLevel="0" collapsed="false">
      <c r="A1073" s="50" t="s">
        <v>1795</v>
      </c>
      <c r="B1073" s="55" t="n">
        <v>45953</v>
      </c>
      <c r="C1073" s="50" t="n">
        <f aca="false">IF(S1073="","",IFERROR(IF(INDEX('Ledger Codes'!$C$6:$C$205,MATCH(S1073,'Ledger Codes'!$B$6:$B$205,0))="","",INDEX('Ledger Codes'!$C$6:$C$205,MATCH(S1073,'Ledger Codes'!$B$6:$B$205,0))),""))</f>
        <v>10073</v>
      </c>
      <c r="D1073" s="50" t="s">
        <v>200</v>
      </c>
      <c r="E1073" s="50" t="s">
        <v>1796</v>
      </c>
      <c r="F1073" s="50" t="s">
        <v>1797</v>
      </c>
      <c r="G1073" s="52" t="n">
        <v>0</v>
      </c>
      <c r="H1073" s="52" t="n">
        <v>325</v>
      </c>
      <c r="I1073" s="52" t="n">
        <f aca="false">IF(AND(G1073="",H1073=""),"",N(G1073)-N(H1073))</f>
        <v>-325</v>
      </c>
      <c r="J1073" s="52" t="n">
        <f aca="false">IF(I1073="","",ABS(I1073))</f>
        <v>325</v>
      </c>
      <c r="K1073" s="56" t="n">
        <f aca="false">IF(S1073="","",0)</f>
        <v>0</v>
      </c>
      <c r="L1073" s="56" t="n">
        <f aca="false">IF(J1073="","",IF(AND(J1073&gt;'Revenue Testing'!$E$9,K1073=0),1,0))</f>
        <v>0</v>
      </c>
      <c r="M1073" s="57" t="n">
        <v>0.935978730952</v>
      </c>
      <c r="N1073" s="56" t="str">
        <f aca="false">IF(OR(A1073="",I1073=""),"",IF(COUNTIFS($A$2:$A$4500,A1073,$D$2:$D$4500,D1073,$I$2:$I$4500,I1073)&gt;1,"Possible duplicate",""))</f>
        <v/>
      </c>
      <c r="O1073" s="56" t="n">
        <f aca="false">IF(J1073="","",IF(AND(L1073=0,K1073=0),1,0))</f>
        <v>1</v>
      </c>
      <c r="P1073" s="56" t="str">
        <f aca="false">IF(L1073=1,J1073+ROW()/10^7,"")</f>
        <v/>
      </c>
      <c r="Q1073" s="57" t="n">
        <f aca="false">IF(O1073=1,M1073,"")</f>
        <v>0.935978730952</v>
      </c>
      <c r="R1073" s="56" t="str">
        <f aca="false">IF(K1073=1,ROW(),"")</f>
        <v/>
      </c>
      <c r="S1073" s="56" t="str">
        <f aca="false">IF(D1073="","",TRIM(D1073))</f>
        <v>DELIVERY ORDER CHARGES- INC</v>
      </c>
    </row>
    <row r="1074" customFormat="false" ht="15" hidden="false" customHeight="false" outlineLevel="0" collapsed="false">
      <c r="A1074" s="50" t="s">
        <v>1798</v>
      </c>
      <c r="B1074" s="55" t="n">
        <v>45955</v>
      </c>
      <c r="C1074" s="50" t="n">
        <f aca="false">IF(S1074="","",IFERROR(IF(INDEX('Ledger Codes'!$C$6:$C$205,MATCH(S1074,'Ledger Codes'!$B$6:$B$205,0))="","",INDEX('Ledger Codes'!$C$6:$C$205,MATCH(S1074,'Ledger Codes'!$B$6:$B$205,0))),""))</f>
        <v>10073</v>
      </c>
      <c r="D1074" s="50" t="s">
        <v>200</v>
      </c>
      <c r="E1074" s="50" t="s">
        <v>1799</v>
      </c>
      <c r="F1074" s="50" t="s">
        <v>1800</v>
      </c>
      <c r="G1074" s="52" t="n">
        <v>0</v>
      </c>
      <c r="H1074" s="52" t="n">
        <v>325</v>
      </c>
      <c r="I1074" s="52" t="n">
        <f aca="false">IF(AND(G1074="",H1074=""),"",N(G1074)-N(H1074))</f>
        <v>-325</v>
      </c>
      <c r="J1074" s="52" t="n">
        <f aca="false">IF(I1074="","",ABS(I1074))</f>
        <v>325</v>
      </c>
      <c r="K1074" s="56" t="n">
        <f aca="false">IF(S1074="","",0)</f>
        <v>0</v>
      </c>
      <c r="L1074" s="56" t="n">
        <f aca="false">IF(J1074="","",IF(AND(J1074&gt;'Revenue Testing'!$E$9,K1074=0),1,0))</f>
        <v>0</v>
      </c>
      <c r="M1074" s="57" t="n">
        <v>0.261310581803</v>
      </c>
      <c r="N1074" s="56" t="str">
        <f aca="false">IF(OR(A1074="",I1074=""),"",IF(COUNTIFS($A$2:$A$4500,A1074,$D$2:$D$4500,D1074,$I$2:$I$4500,I1074)&gt;1,"Possible duplicate",""))</f>
        <v/>
      </c>
      <c r="O1074" s="56" t="n">
        <f aca="false">IF(J1074="","",IF(AND(L1074=0,K1074=0),1,0))</f>
        <v>1</v>
      </c>
      <c r="P1074" s="56" t="str">
        <f aca="false">IF(L1074=1,J1074+ROW()/10^7,"")</f>
        <v/>
      </c>
      <c r="Q1074" s="57" t="n">
        <f aca="false">IF(O1074=1,M1074,"")</f>
        <v>0.261310581803</v>
      </c>
      <c r="R1074" s="56" t="str">
        <f aca="false">IF(K1074=1,ROW(),"")</f>
        <v/>
      </c>
      <c r="S1074" s="56" t="str">
        <f aca="false">IF(D1074="","",TRIM(D1074))</f>
        <v>DELIVERY ORDER CHARGES- INC</v>
      </c>
    </row>
    <row r="1075" customFormat="false" ht="15" hidden="false" customHeight="false" outlineLevel="0" collapsed="false">
      <c r="A1075" s="50" t="s">
        <v>1801</v>
      </c>
      <c r="B1075" s="55" t="n">
        <v>45955</v>
      </c>
      <c r="C1075" s="50" t="n">
        <f aca="false">IF(S1075="","",IFERROR(IF(INDEX('Ledger Codes'!$C$6:$C$205,MATCH(S1075,'Ledger Codes'!$B$6:$B$205,0))="","",INDEX('Ledger Codes'!$C$6:$C$205,MATCH(S1075,'Ledger Codes'!$B$6:$B$205,0))),""))</f>
        <v>10073</v>
      </c>
      <c r="D1075" s="50" t="s">
        <v>200</v>
      </c>
      <c r="E1075" s="50" t="s">
        <v>1802</v>
      </c>
      <c r="F1075" s="50" t="s">
        <v>1803</v>
      </c>
      <c r="G1075" s="52" t="n">
        <v>0</v>
      </c>
      <c r="H1075" s="52" t="n">
        <v>325</v>
      </c>
      <c r="I1075" s="52" t="n">
        <f aca="false">IF(AND(G1075="",H1075=""),"",N(G1075)-N(H1075))</f>
        <v>-325</v>
      </c>
      <c r="J1075" s="52" t="n">
        <f aca="false">IF(I1075="","",ABS(I1075))</f>
        <v>325</v>
      </c>
      <c r="K1075" s="56" t="n">
        <f aca="false">IF(S1075="","",0)</f>
        <v>0</v>
      </c>
      <c r="L1075" s="56" t="n">
        <f aca="false">IF(J1075="","",IF(AND(J1075&gt;'Revenue Testing'!$E$9,K1075=0),1,0))</f>
        <v>0</v>
      </c>
      <c r="M1075" s="57" t="n">
        <v>0.750479481238</v>
      </c>
      <c r="N1075" s="56" t="str">
        <f aca="false">IF(OR(A1075="",I1075=""),"",IF(COUNTIFS($A$2:$A$4500,A1075,$D$2:$D$4500,D1075,$I$2:$I$4500,I1075)&gt;1,"Possible duplicate",""))</f>
        <v/>
      </c>
      <c r="O1075" s="56" t="n">
        <f aca="false">IF(J1075="","",IF(AND(L1075=0,K1075=0),1,0))</f>
        <v>1</v>
      </c>
      <c r="P1075" s="56" t="str">
        <f aca="false">IF(L1075=1,J1075+ROW()/10^7,"")</f>
        <v/>
      </c>
      <c r="Q1075" s="57" t="n">
        <f aca="false">IF(O1075=1,M1075,"")</f>
        <v>0.750479481238</v>
      </c>
      <c r="R1075" s="56" t="str">
        <f aca="false">IF(K1075=1,ROW(),"")</f>
        <v/>
      </c>
      <c r="S1075" s="56" t="str">
        <f aca="false">IF(D1075="","",TRIM(D1075))</f>
        <v>DELIVERY ORDER CHARGES- INC</v>
      </c>
    </row>
    <row r="1076" customFormat="false" ht="15" hidden="false" customHeight="false" outlineLevel="0" collapsed="false">
      <c r="A1076" s="50" t="s">
        <v>1804</v>
      </c>
      <c r="B1076" s="55" t="n">
        <v>45955</v>
      </c>
      <c r="C1076" s="50" t="n">
        <f aca="false">IF(S1076="","",IFERROR(IF(INDEX('Ledger Codes'!$C$6:$C$205,MATCH(S1076,'Ledger Codes'!$B$6:$B$205,0))="","",INDEX('Ledger Codes'!$C$6:$C$205,MATCH(S1076,'Ledger Codes'!$B$6:$B$205,0))),""))</f>
        <v>10073</v>
      </c>
      <c r="D1076" s="50" t="s">
        <v>200</v>
      </c>
      <c r="E1076" s="50" t="s">
        <v>1805</v>
      </c>
      <c r="F1076" s="50" t="s">
        <v>1806</v>
      </c>
      <c r="G1076" s="52" t="n">
        <v>0</v>
      </c>
      <c r="H1076" s="52" t="n">
        <v>325</v>
      </c>
      <c r="I1076" s="52" t="n">
        <f aca="false">IF(AND(G1076="",H1076=""),"",N(G1076)-N(H1076))</f>
        <v>-325</v>
      </c>
      <c r="J1076" s="52" t="n">
        <f aca="false">IF(I1076="","",ABS(I1076))</f>
        <v>325</v>
      </c>
      <c r="K1076" s="56" t="n">
        <f aca="false">IF(S1076="","",0)</f>
        <v>0</v>
      </c>
      <c r="L1076" s="56" t="n">
        <f aca="false">IF(J1076="","",IF(AND(J1076&gt;'Revenue Testing'!$E$9,K1076=0),1,0))</f>
        <v>0</v>
      </c>
      <c r="M1076" s="57" t="n">
        <v>0.544959028877</v>
      </c>
      <c r="N1076" s="56" t="str">
        <f aca="false">IF(OR(A1076="",I1076=""),"",IF(COUNTIFS($A$2:$A$4500,A1076,$D$2:$D$4500,D1076,$I$2:$I$4500,I1076)&gt;1,"Possible duplicate",""))</f>
        <v/>
      </c>
      <c r="O1076" s="56" t="n">
        <f aca="false">IF(J1076="","",IF(AND(L1076=0,K1076=0),1,0))</f>
        <v>1</v>
      </c>
      <c r="P1076" s="56" t="str">
        <f aca="false">IF(L1076=1,J1076+ROW()/10^7,"")</f>
        <v/>
      </c>
      <c r="Q1076" s="57" t="n">
        <f aca="false">IF(O1076=1,M1076,"")</f>
        <v>0.544959028877</v>
      </c>
      <c r="R1076" s="56" t="str">
        <f aca="false">IF(K1076=1,ROW(),"")</f>
        <v/>
      </c>
      <c r="S1076" s="56" t="str">
        <f aca="false">IF(D1076="","",TRIM(D1076))</f>
        <v>DELIVERY ORDER CHARGES- INC</v>
      </c>
    </row>
    <row r="1077" customFormat="false" ht="15" hidden="false" customHeight="false" outlineLevel="0" collapsed="false">
      <c r="A1077" s="50" t="s">
        <v>1807</v>
      </c>
      <c r="B1077" s="55" t="n">
        <v>45956</v>
      </c>
      <c r="C1077" s="50" t="n">
        <f aca="false">IF(S1077="","",IFERROR(IF(INDEX('Ledger Codes'!$C$6:$C$205,MATCH(S1077,'Ledger Codes'!$B$6:$B$205,0))="","",INDEX('Ledger Codes'!$C$6:$C$205,MATCH(S1077,'Ledger Codes'!$B$6:$B$205,0))),""))</f>
        <v>10073</v>
      </c>
      <c r="D1077" s="50" t="s">
        <v>200</v>
      </c>
      <c r="E1077" s="50" t="s">
        <v>1808</v>
      </c>
      <c r="F1077" s="50" t="s">
        <v>1809</v>
      </c>
      <c r="G1077" s="52" t="n">
        <v>0</v>
      </c>
      <c r="H1077" s="52" t="n">
        <v>325</v>
      </c>
      <c r="I1077" s="52" t="n">
        <f aca="false">IF(AND(G1077="",H1077=""),"",N(G1077)-N(H1077))</f>
        <v>-325</v>
      </c>
      <c r="J1077" s="52" t="n">
        <f aca="false">IF(I1077="","",ABS(I1077))</f>
        <v>325</v>
      </c>
      <c r="K1077" s="56" t="n">
        <f aca="false">IF(S1077="","",0)</f>
        <v>0</v>
      </c>
      <c r="L1077" s="56" t="n">
        <f aca="false">IF(J1077="","",IF(AND(J1077&gt;'Revenue Testing'!$E$9,K1077=0),1,0))</f>
        <v>0</v>
      </c>
      <c r="M1077" s="57" t="n">
        <v>0.987028721212</v>
      </c>
      <c r="N1077" s="56" t="str">
        <f aca="false">IF(OR(A1077="",I1077=""),"",IF(COUNTIFS($A$2:$A$4500,A1077,$D$2:$D$4500,D1077,$I$2:$I$4500,I1077)&gt;1,"Possible duplicate",""))</f>
        <v/>
      </c>
      <c r="O1077" s="56" t="n">
        <f aca="false">IF(J1077="","",IF(AND(L1077=0,K1077=0),1,0))</f>
        <v>1</v>
      </c>
      <c r="P1077" s="56" t="str">
        <f aca="false">IF(L1077=1,J1077+ROW()/10^7,"")</f>
        <v/>
      </c>
      <c r="Q1077" s="57" t="n">
        <f aca="false">IF(O1077=1,M1077,"")</f>
        <v>0.987028721212</v>
      </c>
      <c r="R1077" s="56" t="str">
        <f aca="false">IF(K1077=1,ROW(),"")</f>
        <v/>
      </c>
      <c r="S1077" s="56" t="str">
        <f aca="false">IF(D1077="","",TRIM(D1077))</f>
        <v>DELIVERY ORDER CHARGES- INC</v>
      </c>
    </row>
    <row r="1078" customFormat="false" ht="15" hidden="false" customHeight="false" outlineLevel="0" collapsed="false">
      <c r="A1078" s="50" t="s">
        <v>1810</v>
      </c>
      <c r="B1078" s="55" t="n">
        <v>45956</v>
      </c>
      <c r="C1078" s="50" t="n">
        <f aca="false">IF(S1078="","",IFERROR(IF(INDEX('Ledger Codes'!$C$6:$C$205,MATCH(S1078,'Ledger Codes'!$B$6:$B$205,0))="","",INDEX('Ledger Codes'!$C$6:$C$205,MATCH(S1078,'Ledger Codes'!$B$6:$B$205,0))),""))</f>
        <v>10073</v>
      </c>
      <c r="D1078" s="50" t="s">
        <v>200</v>
      </c>
      <c r="E1078" s="50" t="s">
        <v>1811</v>
      </c>
      <c r="F1078" s="50" t="s">
        <v>1812</v>
      </c>
      <c r="G1078" s="52" t="n">
        <v>0</v>
      </c>
      <c r="H1078" s="52" t="n">
        <v>325</v>
      </c>
      <c r="I1078" s="52" t="n">
        <f aca="false">IF(AND(G1078="",H1078=""),"",N(G1078)-N(H1078))</f>
        <v>-325</v>
      </c>
      <c r="J1078" s="52" t="n">
        <f aca="false">IF(I1078="","",ABS(I1078))</f>
        <v>325</v>
      </c>
      <c r="K1078" s="56" t="n">
        <f aca="false">IF(S1078="","",0)</f>
        <v>0</v>
      </c>
      <c r="L1078" s="56" t="n">
        <f aca="false">IF(J1078="","",IF(AND(J1078&gt;'Revenue Testing'!$E$9,K1078=0),1,0))</f>
        <v>0</v>
      </c>
      <c r="M1078" s="57" t="n">
        <v>0.88697159774</v>
      </c>
      <c r="N1078" s="56" t="str">
        <f aca="false">IF(OR(A1078="",I1078=""),"",IF(COUNTIFS($A$2:$A$4500,A1078,$D$2:$D$4500,D1078,$I$2:$I$4500,I1078)&gt;1,"Possible duplicate",""))</f>
        <v/>
      </c>
      <c r="O1078" s="56" t="n">
        <f aca="false">IF(J1078="","",IF(AND(L1078=0,K1078=0),1,0))</f>
        <v>1</v>
      </c>
      <c r="P1078" s="56" t="str">
        <f aca="false">IF(L1078=1,J1078+ROW()/10^7,"")</f>
        <v/>
      </c>
      <c r="Q1078" s="57" t="n">
        <f aca="false">IF(O1078=1,M1078,"")</f>
        <v>0.88697159774</v>
      </c>
      <c r="R1078" s="56" t="str">
        <f aca="false">IF(K1078=1,ROW(),"")</f>
        <v/>
      </c>
      <c r="S1078" s="56" t="str">
        <f aca="false">IF(D1078="","",TRIM(D1078))</f>
        <v>DELIVERY ORDER CHARGES- INC</v>
      </c>
    </row>
    <row r="1079" customFormat="false" ht="15" hidden="false" customHeight="false" outlineLevel="0" collapsed="false">
      <c r="A1079" s="50" t="s">
        <v>1813</v>
      </c>
      <c r="B1079" s="55" t="n">
        <v>45956</v>
      </c>
      <c r="C1079" s="50" t="n">
        <f aca="false">IF(S1079="","",IFERROR(IF(INDEX('Ledger Codes'!$C$6:$C$205,MATCH(S1079,'Ledger Codes'!$B$6:$B$205,0))="","",INDEX('Ledger Codes'!$C$6:$C$205,MATCH(S1079,'Ledger Codes'!$B$6:$B$205,0))),""))</f>
        <v>10073</v>
      </c>
      <c r="D1079" s="50" t="s">
        <v>200</v>
      </c>
      <c r="E1079" s="50" t="s">
        <v>1814</v>
      </c>
      <c r="F1079" s="50" t="s">
        <v>1815</v>
      </c>
      <c r="G1079" s="52" t="n">
        <v>0</v>
      </c>
      <c r="H1079" s="52" t="n">
        <v>325</v>
      </c>
      <c r="I1079" s="52" t="n">
        <f aca="false">IF(AND(G1079="",H1079=""),"",N(G1079)-N(H1079))</f>
        <v>-325</v>
      </c>
      <c r="J1079" s="52" t="n">
        <f aca="false">IF(I1079="","",ABS(I1079))</f>
        <v>325</v>
      </c>
      <c r="K1079" s="56" t="n">
        <f aca="false">IF(S1079="","",0)</f>
        <v>0</v>
      </c>
      <c r="L1079" s="56" t="n">
        <f aca="false">IF(J1079="","",IF(AND(J1079&gt;'Revenue Testing'!$E$9,K1079=0),1,0))</f>
        <v>0</v>
      </c>
      <c r="M1079" s="57" t="n">
        <v>0.539585907498</v>
      </c>
      <c r="N1079" s="56" t="str">
        <f aca="false">IF(OR(A1079="",I1079=""),"",IF(COUNTIFS($A$2:$A$4500,A1079,$D$2:$D$4500,D1079,$I$2:$I$4500,I1079)&gt;1,"Possible duplicate",""))</f>
        <v/>
      </c>
      <c r="O1079" s="56" t="n">
        <f aca="false">IF(J1079="","",IF(AND(L1079=0,K1079=0),1,0))</f>
        <v>1</v>
      </c>
      <c r="P1079" s="56" t="str">
        <f aca="false">IF(L1079=1,J1079+ROW()/10^7,"")</f>
        <v/>
      </c>
      <c r="Q1079" s="57" t="n">
        <f aca="false">IF(O1079=1,M1079,"")</f>
        <v>0.539585907498</v>
      </c>
      <c r="R1079" s="56" t="str">
        <f aca="false">IF(K1079=1,ROW(),"")</f>
        <v/>
      </c>
      <c r="S1079" s="56" t="str">
        <f aca="false">IF(D1079="","",TRIM(D1079))</f>
        <v>DELIVERY ORDER CHARGES- INC</v>
      </c>
    </row>
    <row r="1080" customFormat="false" ht="15" hidden="false" customHeight="false" outlineLevel="0" collapsed="false">
      <c r="A1080" s="50" t="s">
        <v>1816</v>
      </c>
      <c r="B1080" s="55" t="n">
        <v>45956</v>
      </c>
      <c r="C1080" s="50" t="n">
        <f aca="false">IF(S1080="","",IFERROR(IF(INDEX('Ledger Codes'!$C$6:$C$205,MATCH(S1080,'Ledger Codes'!$B$6:$B$205,0))="","",INDEX('Ledger Codes'!$C$6:$C$205,MATCH(S1080,'Ledger Codes'!$B$6:$B$205,0))),""))</f>
        <v>10073</v>
      </c>
      <c r="D1080" s="50" t="s">
        <v>200</v>
      </c>
      <c r="E1080" s="50" t="s">
        <v>1817</v>
      </c>
      <c r="F1080" s="50" t="s">
        <v>1818</v>
      </c>
      <c r="G1080" s="52" t="n">
        <v>0</v>
      </c>
      <c r="H1080" s="52" t="n">
        <v>325</v>
      </c>
      <c r="I1080" s="52" t="n">
        <f aca="false">IF(AND(G1080="",H1080=""),"",N(G1080)-N(H1080))</f>
        <v>-325</v>
      </c>
      <c r="J1080" s="52" t="n">
        <f aca="false">IF(I1080="","",ABS(I1080))</f>
        <v>325</v>
      </c>
      <c r="K1080" s="56" t="n">
        <f aca="false">IF(S1080="","",0)</f>
        <v>0</v>
      </c>
      <c r="L1080" s="56" t="n">
        <f aca="false">IF(J1080="","",IF(AND(J1080&gt;'Revenue Testing'!$E$9,K1080=0),1,0))</f>
        <v>0</v>
      </c>
      <c r="M1080" s="57" t="n">
        <v>0.516137519807</v>
      </c>
      <c r="N1080" s="56" t="str">
        <f aca="false">IF(OR(A1080="",I1080=""),"",IF(COUNTIFS($A$2:$A$4500,A1080,$D$2:$D$4500,D1080,$I$2:$I$4500,I1080)&gt;1,"Possible duplicate",""))</f>
        <v/>
      </c>
      <c r="O1080" s="56" t="n">
        <f aca="false">IF(J1080="","",IF(AND(L1080=0,K1080=0),1,0))</f>
        <v>1</v>
      </c>
      <c r="P1080" s="56" t="str">
        <f aca="false">IF(L1080=1,J1080+ROW()/10^7,"")</f>
        <v/>
      </c>
      <c r="Q1080" s="57" t="n">
        <f aca="false">IF(O1080=1,M1080,"")</f>
        <v>0.516137519807</v>
      </c>
      <c r="R1080" s="56" t="str">
        <f aca="false">IF(K1080=1,ROW(),"")</f>
        <v/>
      </c>
      <c r="S1080" s="56" t="str">
        <f aca="false">IF(D1080="","",TRIM(D1080))</f>
        <v>DELIVERY ORDER CHARGES- INC</v>
      </c>
    </row>
    <row r="1081" customFormat="false" ht="15" hidden="false" customHeight="false" outlineLevel="0" collapsed="false">
      <c r="A1081" s="50" t="s">
        <v>1819</v>
      </c>
      <c r="B1081" s="55" t="n">
        <v>45956</v>
      </c>
      <c r="C1081" s="50" t="n">
        <f aca="false">IF(S1081="","",IFERROR(IF(INDEX('Ledger Codes'!$C$6:$C$205,MATCH(S1081,'Ledger Codes'!$B$6:$B$205,0))="","",INDEX('Ledger Codes'!$C$6:$C$205,MATCH(S1081,'Ledger Codes'!$B$6:$B$205,0))),""))</f>
        <v>10073</v>
      </c>
      <c r="D1081" s="50" t="s">
        <v>200</v>
      </c>
      <c r="E1081" s="50" t="s">
        <v>1820</v>
      </c>
      <c r="F1081" s="50" t="s">
        <v>1821</v>
      </c>
      <c r="G1081" s="52" t="n">
        <v>0</v>
      </c>
      <c r="H1081" s="52" t="n">
        <v>325</v>
      </c>
      <c r="I1081" s="52" t="n">
        <f aca="false">IF(AND(G1081="",H1081=""),"",N(G1081)-N(H1081))</f>
        <v>-325</v>
      </c>
      <c r="J1081" s="52" t="n">
        <f aca="false">IF(I1081="","",ABS(I1081))</f>
        <v>325</v>
      </c>
      <c r="K1081" s="56" t="n">
        <f aca="false">IF(S1081="","",0)</f>
        <v>0</v>
      </c>
      <c r="L1081" s="56" t="n">
        <f aca="false">IF(J1081="","",IF(AND(J1081&gt;'Revenue Testing'!$E$9,K1081=0),1,0))</f>
        <v>0</v>
      </c>
      <c r="M1081" s="57" t="n">
        <v>0.78939135526</v>
      </c>
      <c r="N1081" s="56" t="str">
        <f aca="false">IF(OR(A1081="",I1081=""),"",IF(COUNTIFS($A$2:$A$4500,A1081,$D$2:$D$4500,D1081,$I$2:$I$4500,I1081)&gt;1,"Possible duplicate",""))</f>
        <v/>
      </c>
      <c r="O1081" s="56" t="n">
        <f aca="false">IF(J1081="","",IF(AND(L1081=0,K1081=0),1,0))</f>
        <v>1</v>
      </c>
      <c r="P1081" s="56" t="str">
        <f aca="false">IF(L1081=1,J1081+ROW()/10^7,"")</f>
        <v/>
      </c>
      <c r="Q1081" s="57" t="n">
        <f aca="false">IF(O1081=1,M1081,"")</f>
        <v>0.78939135526</v>
      </c>
      <c r="R1081" s="56" t="str">
        <f aca="false">IF(K1081=1,ROW(),"")</f>
        <v/>
      </c>
      <c r="S1081" s="56" t="str">
        <f aca="false">IF(D1081="","",TRIM(D1081))</f>
        <v>DELIVERY ORDER CHARGES- INC</v>
      </c>
    </row>
    <row r="1082" customFormat="false" ht="15" hidden="false" customHeight="false" outlineLevel="0" collapsed="false">
      <c r="A1082" s="50" t="s">
        <v>1822</v>
      </c>
      <c r="B1082" s="55" t="n">
        <v>45956</v>
      </c>
      <c r="C1082" s="50" t="n">
        <f aca="false">IF(S1082="","",IFERROR(IF(INDEX('Ledger Codes'!$C$6:$C$205,MATCH(S1082,'Ledger Codes'!$B$6:$B$205,0))="","",INDEX('Ledger Codes'!$C$6:$C$205,MATCH(S1082,'Ledger Codes'!$B$6:$B$205,0))),""))</f>
        <v>10073</v>
      </c>
      <c r="D1082" s="50" t="s">
        <v>200</v>
      </c>
      <c r="E1082" s="50" t="s">
        <v>1823</v>
      </c>
      <c r="F1082" s="50" t="s">
        <v>1824</v>
      </c>
      <c r="G1082" s="52" t="n">
        <v>0</v>
      </c>
      <c r="H1082" s="52" t="n">
        <v>325</v>
      </c>
      <c r="I1082" s="52" t="n">
        <f aca="false">IF(AND(G1082="",H1082=""),"",N(G1082)-N(H1082))</f>
        <v>-325</v>
      </c>
      <c r="J1082" s="52" t="n">
        <f aca="false">IF(I1082="","",ABS(I1082))</f>
        <v>325</v>
      </c>
      <c r="K1082" s="56" t="n">
        <f aca="false">IF(S1082="","",0)</f>
        <v>0</v>
      </c>
      <c r="L1082" s="56" t="n">
        <f aca="false">IF(J1082="","",IF(AND(J1082&gt;'Revenue Testing'!$E$9,K1082=0),1,0))</f>
        <v>0</v>
      </c>
      <c r="M1082" s="57" t="n">
        <v>0.486112674049</v>
      </c>
      <c r="N1082" s="56" t="str">
        <f aca="false">IF(OR(A1082="",I1082=""),"",IF(COUNTIFS($A$2:$A$4500,A1082,$D$2:$D$4500,D1082,$I$2:$I$4500,I1082)&gt;1,"Possible duplicate",""))</f>
        <v/>
      </c>
      <c r="O1082" s="56" t="n">
        <f aca="false">IF(J1082="","",IF(AND(L1082=0,K1082=0),1,0))</f>
        <v>1</v>
      </c>
      <c r="P1082" s="56" t="str">
        <f aca="false">IF(L1082=1,J1082+ROW()/10^7,"")</f>
        <v/>
      </c>
      <c r="Q1082" s="57" t="n">
        <f aca="false">IF(O1082=1,M1082,"")</f>
        <v>0.486112674049</v>
      </c>
      <c r="R1082" s="56" t="str">
        <f aca="false">IF(K1082=1,ROW(),"")</f>
        <v/>
      </c>
      <c r="S1082" s="56" t="str">
        <f aca="false">IF(D1082="","",TRIM(D1082))</f>
        <v>DELIVERY ORDER CHARGES- INC</v>
      </c>
    </row>
    <row r="1083" customFormat="false" ht="15" hidden="false" customHeight="false" outlineLevel="0" collapsed="false">
      <c r="A1083" s="50" t="s">
        <v>1825</v>
      </c>
      <c r="B1083" s="55" t="n">
        <v>45956</v>
      </c>
      <c r="C1083" s="50" t="n">
        <f aca="false">IF(S1083="","",IFERROR(IF(INDEX('Ledger Codes'!$C$6:$C$205,MATCH(S1083,'Ledger Codes'!$B$6:$B$205,0))="","",INDEX('Ledger Codes'!$C$6:$C$205,MATCH(S1083,'Ledger Codes'!$B$6:$B$205,0))),""))</f>
        <v>10073</v>
      </c>
      <c r="D1083" s="50" t="s">
        <v>200</v>
      </c>
      <c r="E1083" s="50" t="s">
        <v>1826</v>
      </c>
      <c r="F1083" s="50" t="s">
        <v>1827</v>
      </c>
      <c r="G1083" s="52" t="n">
        <v>0</v>
      </c>
      <c r="H1083" s="52" t="n">
        <v>325</v>
      </c>
      <c r="I1083" s="52" t="n">
        <f aca="false">IF(AND(G1083="",H1083=""),"",N(G1083)-N(H1083))</f>
        <v>-325</v>
      </c>
      <c r="J1083" s="52" t="n">
        <f aca="false">IF(I1083="","",ABS(I1083))</f>
        <v>325</v>
      </c>
      <c r="K1083" s="56" t="n">
        <f aca="false">IF(S1083="","",0)</f>
        <v>0</v>
      </c>
      <c r="L1083" s="56" t="n">
        <f aca="false">IF(J1083="","",IF(AND(J1083&gt;'Revenue Testing'!$E$9,K1083=0),1,0))</f>
        <v>0</v>
      </c>
      <c r="M1083" s="57" t="n">
        <v>0.398698330261</v>
      </c>
      <c r="N1083" s="56" t="str">
        <f aca="false">IF(OR(A1083="",I1083=""),"",IF(COUNTIFS($A$2:$A$4500,A1083,$D$2:$D$4500,D1083,$I$2:$I$4500,I1083)&gt;1,"Possible duplicate",""))</f>
        <v/>
      </c>
      <c r="O1083" s="56" t="n">
        <f aca="false">IF(J1083="","",IF(AND(L1083=0,K1083=0),1,0))</f>
        <v>1</v>
      </c>
      <c r="P1083" s="56" t="str">
        <f aca="false">IF(L1083=1,J1083+ROW()/10^7,"")</f>
        <v/>
      </c>
      <c r="Q1083" s="57" t="n">
        <f aca="false">IF(O1083=1,M1083,"")</f>
        <v>0.398698330261</v>
      </c>
      <c r="R1083" s="56" t="str">
        <f aca="false">IF(K1083=1,ROW(),"")</f>
        <v/>
      </c>
      <c r="S1083" s="56" t="str">
        <f aca="false">IF(D1083="","",TRIM(D1083))</f>
        <v>DELIVERY ORDER CHARGES- INC</v>
      </c>
    </row>
    <row r="1084" customFormat="false" ht="15" hidden="false" customHeight="false" outlineLevel="0" collapsed="false">
      <c r="A1084" s="50" t="s">
        <v>1828</v>
      </c>
      <c r="B1084" s="55" t="n">
        <v>45957</v>
      </c>
      <c r="C1084" s="50" t="n">
        <f aca="false">IF(S1084="","",IFERROR(IF(INDEX('Ledger Codes'!$C$6:$C$205,MATCH(S1084,'Ledger Codes'!$B$6:$B$205,0))="","",INDEX('Ledger Codes'!$C$6:$C$205,MATCH(S1084,'Ledger Codes'!$B$6:$B$205,0))),""))</f>
        <v>10073</v>
      </c>
      <c r="D1084" s="50" t="s">
        <v>200</v>
      </c>
      <c r="E1084" s="50" t="s">
        <v>1829</v>
      </c>
      <c r="F1084" s="50" t="s">
        <v>1830</v>
      </c>
      <c r="G1084" s="52" t="n">
        <v>0</v>
      </c>
      <c r="H1084" s="52" t="n">
        <v>325</v>
      </c>
      <c r="I1084" s="52" t="n">
        <f aca="false">IF(AND(G1084="",H1084=""),"",N(G1084)-N(H1084))</f>
        <v>-325</v>
      </c>
      <c r="J1084" s="52" t="n">
        <f aca="false">IF(I1084="","",ABS(I1084))</f>
        <v>325</v>
      </c>
      <c r="K1084" s="56" t="n">
        <f aca="false">IF(S1084="","",0)</f>
        <v>0</v>
      </c>
      <c r="L1084" s="56" t="n">
        <f aca="false">IF(J1084="","",IF(AND(J1084&gt;'Revenue Testing'!$E$9,K1084=0),1,0))</f>
        <v>0</v>
      </c>
      <c r="M1084" s="57" t="n">
        <v>0.230231540978</v>
      </c>
      <c r="N1084" s="56" t="str">
        <f aca="false">IF(OR(A1084="",I1084=""),"",IF(COUNTIFS($A$2:$A$4500,A1084,$D$2:$D$4500,D1084,$I$2:$I$4500,I1084)&gt;1,"Possible duplicate",""))</f>
        <v/>
      </c>
      <c r="O1084" s="56" t="n">
        <f aca="false">IF(J1084="","",IF(AND(L1084=0,K1084=0),1,0))</f>
        <v>1</v>
      </c>
      <c r="P1084" s="56" t="str">
        <f aca="false">IF(L1084=1,J1084+ROW()/10^7,"")</f>
        <v/>
      </c>
      <c r="Q1084" s="57" t="n">
        <f aca="false">IF(O1084=1,M1084,"")</f>
        <v>0.230231540978</v>
      </c>
      <c r="R1084" s="56" t="str">
        <f aca="false">IF(K1084=1,ROW(),"")</f>
        <v/>
      </c>
      <c r="S1084" s="56" t="str">
        <f aca="false">IF(D1084="","",TRIM(D1084))</f>
        <v>DELIVERY ORDER CHARGES- INC</v>
      </c>
    </row>
    <row r="1085" customFormat="false" ht="15" hidden="false" customHeight="false" outlineLevel="0" collapsed="false">
      <c r="A1085" s="50" t="s">
        <v>1831</v>
      </c>
      <c r="B1085" s="55" t="n">
        <v>45959</v>
      </c>
      <c r="C1085" s="50" t="n">
        <f aca="false">IF(S1085="","",IFERROR(IF(INDEX('Ledger Codes'!$C$6:$C$205,MATCH(S1085,'Ledger Codes'!$B$6:$B$205,0))="","",INDEX('Ledger Codes'!$C$6:$C$205,MATCH(S1085,'Ledger Codes'!$B$6:$B$205,0))),""))</f>
        <v>10073</v>
      </c>
      <c r="D1085" s="50" t="s">
        <v>200</v>
      </c>
      <c r="E1085" s="50" t="s">
        <v>1832</v>
      </c>
      <c r="F1085" s="50" t="s">
        <v>1833</v>
      </c>
      <c r="G1085" s="52" t="n">
        <v>0</v>
      </c>
      <c r="H1085" s="52" t="n">
        <v>325</v>
      </c>
      <c r="I1085" s="52" t="n">
        <f aca="false">IF(AND(G1085="",H1085=""),"",N(G1085)-N(H1085))</f>
        <v>-325</v>
      </c>
      <c r="J1085" s="52" t="n">
        <f aca="false">IF(I1085="","",ABS(I1085))</f>
        <v>325</v>
      </c>
      <c r="K1085" s="56" t="n">
        <f aca="false">IF(S1085="","",0)</f>
        <v>0</v>
      </c>
      <c r="L1085" s="56" t="n">
        <f aca="false">IF(J1085="","",IF(AND(J1085&gt;'Revenue Testing'!$E$9,K1085=0),1,0))</f>
        <v>0</v>
      </c>
      <c r="M1085" s="57" t="n">
        <v>0.15485422103</v>
      </c>
      <c r="N1085" s="56" t="str">
        <f aca="false">IF(OR(A1085="",I1085=""),"",IF(COUNTIFS($A$2:$A$4500,A1085,$D$2:$D$4500,D1085,$I$2:$I$4500,I1085)&gt;1,"Possible duplicate",""))</f>
        <v/>
      </c>
      <c r="O1085" s="56" t="n">
        <f aca="false">IF(J1085="","",IF(AND(L1085=0,K1085=0),1,0))</f>
        <v>1</v>
      </c>
      <c r="P1085" s="56" t="str">
        <f aca="false">IF(L1085=1,J1085+ROW()/10^7,"")</f>
        <v/>
      </c>
      <c r="Q1085" s="57" t="n">
        <f aca="false">IF(O1085=1,M1085,"")</f>
        <v>0.15485422103</v>
      </c>
      <c r="R1085" s="56" t="str">
        <f aca="false">IF(K1085=1,ROW(),"")</f>
        <v/>
      </c>
      <c r="S1085" s="56" t="str">
        <f aca="false">IF(D1085="","",TRIM(D1085))</f>
        <v>DELIVERY ORDER CHARGES- INC</v>
      </c>
    </row>
    <row r="1086" customFormat="false" ht="15" hidden="false" customHeight="false" outlineLevel="0" collapsed="false">
      <c r="A1086" s="50" t="s">
        <v>1834</v>
      </c>
      <c r="B1086" s="55" t="n">
        <v>45960</v>
      </c>
      <c r="C1086" s="50" t="n">
        <f aca="false">IF(S1086="","",IFERROR(IF(INDEX('Ledger Codes'!$C$6:$C$205,MATCH(S1086,'Ledger Codes'!$B$6:$B$205,0))="","",INDEX('Ledger Codes'!$C$6:$C$205,MATCH(S1086,'Ledger Codes'!$B$6:$B$205,0))),""))</f>
        <v>10073</v>
      </c>
      <c r="D1086" s="50" t="s">
        <v>200</v>
      </c>
      <c r="E1086" s="50" t="s">
        <v>1835</v>
      </c>
      <c r="F1086" s="50" t="s">
        <v>533</v>
      </c>
      <c r="G1086" s="52" t="n">
        <v>0</v>
      </c>
      <c r="H1086" s="52" t="n">
        <v>325</v>
      </c>
      <c r="I1086" s="52" t="n">
        <f aca="false">IF(AND(G1086="",H1086=""),"",N(G1086)-N(H1086))</f>
        <v>-325</v>
      </c>
      <c r="J1086" s="52" t="n">
        <f aca="false">IF(I1086="","",ABS(I1086))</f>
        <v>325</v>
      </c>
      <c r="K1086" s="56" t="n">
        <f aca="false">IF(S1086="","",0)</f>
        <v>0</v>
      </c>
      <c r="L1086" s="56" t="n">
        <f aca="false">IF(J1086="","",IF(AND(J1086&gt;'Revenue Testing'!$E$9,K1086=0),1,0))</f>
        <v>0</v>
      </c>
      <c r="M1086" s="57" t="n">
        <v>0.206869282478</v>
      </c>
      <c r="N1086" s="56" t="str">
        <f aca="false">IF(OR(A1086="",I1086=""),"",IF(COUNTIFS($A$2:$A$4500,A1086,$D$2:$D$4500,D1086,$I$2:$I$4500,I1086)&gt;1,"Possible duplicate",""))</f>
        <v/>
      </c>
      <c r="O1086" s="56" t="n">
        <f aca="false">IF(J1086="","",IF(AND(L1086=0,K1086=0),1,0))</f>
        <v>1</v>
      </c>
      <c r="P1086" s="56" t="str">
        <f aca="false">IF(L1086=1,J1086+ROW()/10^7,"")</f>
        <v/>
      </c>
      <c r="Q1086" s="57" t="n">
        <f aca="false">IF(O1086=1,M1086,"")</f>
        <v>0.206869282478</v>
      </c>
      <c r="R1086" s="56" t="str">
        <f aca="false">IF(K1086=1,ROW(),"")</f>
        <v/>
      </c>
      <c r="S1086" s="56" t="str">
        <f aca="false">IF(D1086="","",TRIM(D1086))</f>
        <v>DELIVERY ORDER CHARGES- INC</v>
      </c>
    </row>
    <row r="1087" customFormat="false" ht="15" hidden="false" customHeight="false" outlineLevel="0" collapsed="false">
      <c r="A1087" s="50" t="s">
        <v>1836</v>
      </c>
      <c r="B1087" s="55" t="n">
        <v>45960</v>
      </c>
      <c r="C1087" s="50" t="n">
        <f aca="false">IF(S1087="","",IFERROR(IF(INDEX('Ledger Codes'!$C$6:$C$205,MATCH(S1087,'Ledger Codes'!$B$6:$B$205,0))="","",INDEX('Ledger Codes'!$C$6:$C$205,MATCH(S1087,'Ledger Codes'!$B$6:$B$205,0))),""))</f>
        <v>10073</v>
      </c>
      <c r="D1087" s="50" t="s">
        <v>200</v>
      </c>
      <c r="E1087" s="50" t="s">
        <v>1837</v>
      </c>
      <c r="F1087" s="50" t="s">
        <v>1838</v>
      </c>
      <c r="G1087" s="52" t="n">
        <v>0</v>
      </c>
      <c r="H1087" s="52" t="n">
        <v>325</v>
      </c>
      <c r="I1087" s="52" t="n">
        <f aca="false">IF(AND(G1087="",H1087=""),"",N(G1087)-N(H1087))</f>
        <v>-325</v>
      </c>
      <c r="J1087" s="52" t="n">
        <f aca="false">IF(I1087="","",ABS(I1087))</f>
        <v>325</v>
      </c>
      <c r="K1087" s="56" t="n">
        <f aca="false">IF(S1087="","",0)</f>
        <v>0</v>
      </c>
      <c r="L1087" s="56" t="n">
        <f aca="false">IF(J1087="","",IF(AND(J1087&gt;'Revenue Testing'!$E$9,K1087=0),1,0))</f>
        <v>0</v>
      </c>
      <c r="M1087" s="57" t="n">
        <v>0.634754003392</v>
      </c>
      <c r="N1087" s="56" t="str">
        <f aca="false">IF(OR(A1087="",I1087=""),"",IF(COUNTIFS($A$2:$A$4500,A1087,$D$2:$D$4500,D1087,$I$2:$I$4500,I1087)&gt;1,"Possible duplicate",""))</f>
        <v/>
      </c>
      <c r="O1087" s="56" t="n">
        <f aca="false">IF(J1087="","",IF(AND(L1087=0,K1087=0),1,0))</f>
        <v>1</v>
      </c>
      <c r="P1087" s="56" t="str">
        <f aca="false">IF(L1087=1,J1087+ROW()/10^7,"")</f>
        <v/>
      </c>
      <c r="Q1087" s="57" t="n">
        <f aca="false">IF(O1087=1,M1087,"")</f>
        <v>0.634754003392</v>
      </c>
      <c r="R1087" s="56" t="str">
        <f aca="false">IF(K1087=1,ROW(),"")</f>
        <v/>
      </c>
      <c r="S1087" s="56" t="str">
        <f aca="false">IF(D1087="","",TRIM(D1087))</f>
        <v>DELIVERY ORDER CHARGES- INC</v>
      </c>
    </row>
    <row r="1088" customFormat="false" ht="15" hidden="false" customHeight="false" outlineLevel="0" collapsed="false">
      <c r="A1088" s="50" t="s">
        <v>1839</v>
      </c>
      <c r="B1088" s="55" t="n">
        <v>45960</v>
      </c>
      <c r="C1088" s="50" t="n">
        <f aca="false">IF(S1088="","",IFERROR(IF(INDEX('Ledger Codes'!$C$6:$C$205,MATCH(S1088,'Ledger Codes'!$B$6:$B$205,0))="","",INDEX('Ledger Codes'!$C$6:$C$205,MATCH(S1088,'Ledger Codes'!$B$6:$B$205,0))),""))</f>
        <v>10073</v>
      </c>
      <c r="D1088" s="50" t="s">
        <v>200</v>
      </c>
      <c r="E1088" s="50" t="s">
        <v>1840</v>
      </c>
      <c r="F1088" s="50" t="s">
        <v>1841</v>
      </c>
      <c r="G1088" s="52" t="n">
        <v>0</v>
      </c>
      <c r="H1088" s="52" t="n">
        <v>325</v>
      </c>
      <c r="I1088" s="52" t="n">
        <f aca="false">IF(AND(G1088="",H1088=""),"",N(G1088)-N(H1088))</f>
        <v>-325</v>
      </c>
      <c r="J1088" s="52" t="n">
        <f aca="false">IF(I1088="","",ABS(I1088))</f>
        <v>325</v>
      </c>
      <c r="K1088" s="56" t="n">
        <f aca="false">IF(S1088="","",0)</f>
        <v>0</v>
      </c>
      <c r="L1088" s="56" t="n">
        <f aca="false">IF(J1088="","",IF(AND(J1088&gt;'Revenue Testing'!$E$9,K1088=0),1,0))</f>
        <v>0</v>
      </c>
      <c r="M1088" s="57" t="n">
        <v>0.549672728366</v>
      </c>
      <c r="N1088" s="56" t="str">
        <f aca="false">IF(OR(A1088="",I1088=""),"",IF(COUNTIFS($A$2:$A$4500,A1088,$D$2:$D$4500,D1088,$I$2:$I$4500,I1088)&gt;1,"Possible duplicate",""))</f>
        <v/>
      </c>
      <c r="O1088" s="56" t="n">
        <f aca="false">IF(J1088="","",IF(AND(L1088=0,K1088=0),1,0))</f>
        <v>1</v>
      </c>
      <c r="P1088" s="56" t="str">
        <f aca="false">IF(L1088=1,J1088+ROW()/10^7,"")</f>
        <v/>
      </c>
      <c r="Q1088" s="57" t="n">
        <f aca="false">IF(O1088=1,M1088,"")</f>
        <v>0.549672728366</v>
      </c>
      <c r="R1088" s="56" t="str">
        <f aca="false">IF(K1088=1,ROW(),"")</f>
        <v/>
      </c>
      <c r="S1088" s="56" t="str">
        <f aca="false">IF(D1088="","",TRIM(D1088))</f>
        <v>DELIVERY ORDER CHARGES- INC</v>
      </c>
    </row>
    <row r="1089" customFormat="false" ht="15" hidden="false" customHeight="false" outlineLevel="0" collapsed="false">
      <c r="A1089" s="50" t="s">
        <v>1842</v>
      </c>
      <c r="B1089" s="55" t="n">
        <v>45960</v>
      </c>
      <c r="C1089" s="50" t="n">
        <f aca="false">IF(S1089="","",IFERROR(IF(INDEX('Ledger Codes'!$C$6:$C$205,MATCH(S1089,'Ledger Codes'!$B$6:$B$205,0))="","",INDEX('Ledger Codes'!$C$6:$C$205,MATCH(S1089,'Ledger Codes'!$B$6:$B$205,0))),""))</f>
        <v>10073</v>
      </c>
      <c r="D1089" s="50" t="s">
        <v>200</v>
      </c>
      <c r="E1089" s="50" t="s">
        <v>1843</v>
      </c>
      <c r="F1089" s="50" t="s">
        <v>553</v>
      </c>
      <c r="G1089" s="52" t="n">
        <v>0</v>
      </c>
      <c r="H1089" s="52" t="n">
        <v>325</v>
      </c>
      <c r="I1089" s="52" t="n">
        <f aca="false">IF(AND(G1089="",H1089=""),"",N(G1089)-N(H1089))</f>
        <v>-325</v>
      </c>
      <c r="J1089" s="52" t="n">
        <f aca="false">IF(I1089="","",ABS(I1089))</f>
        <v>325</v>
      </c>
      <c r="K1089" s="56" t="n">
        <f aca="false">IF(S1089="","",0)</f>
        <v>0</v>
      </c>
      <c r="L1089" s="56" t="n">
        <f aca="false">IF(J1089="","",IF(AND(J1089&gt;'Revenue Testing'!$E$9,K1089=0),1,0))</f>
        <v>0</v>
      </c>
      <c r="M1089" s="57" t="n">
        <v>0.795151711788</v>
      </c>
      <c r="N1089" s="56" t="str">
        <f aca="false">IF(OR(A1089="",I1089=""),"",IF(COUNTIFS($A$2:$A$4500,A1089,$D$2:$D$4500,D1089,$I$2:$I$4500,I1089)&gt;1,"Possible duplicate",""))</f>
        <v/>
      </c>
      <c r="O1089" s="56" t="n">
        <f aca="false">IF(J1089="","",IF(AND(L1089=0,K1089=0),1,0))</f>
        <v>1</v>
      </c>
      <c r="P1089" s="56" t="str">
        <f aca="false">IF(L1089=1,J1089+ROW()/10^7,"")</f>
        <v/>
      </c>
      <c r="Q1089" s="57" t="n">
        <f aca="false">IF(O1089=1,M1089,"")</f>
        <v>0.795151711788</v>
      </c>
      <c r="R1089" s="56" t="str">
        <f aca="false">IF(K1089=1,ROW(),"")</f>
        <v/>
      </c>
      <c r="S1089" s="56" t="str">
        <f aca="false">IF(D1089="","",TRIM(D1089))</f>
        <v>DELIVERY ORDER CHARGES- INC</v>
      </c>
    </row>
    <row r="1090" customFormat="false" ht="15" hidden="false" customHeight="false" outlineLevel="0" collapsed="false">
      <c r="A1090" s="50" t="s">
        <v>1844</v>
      </c>
      <c r="B1090" s="55" t="n">
        <v>45960</v>
      </c>
      <c r="C1090" s="50" t="n">
        <f aca="false">IF(S1090="","",IFERROR(IF(INDEX('Ledger Codes'!$C$6:$C$205,MATCH(S1090,'Ledger Codes'!$B$6:$B$205,0))="","",INDEX('Ledger Codes'!$C$6:$C$205,MATCH(S1090,'Ledger Codes'!$B$6:$B$205,0))),""))</f>
        <v>10073</v>
      </c>
      <c r="D1090" s="50" t="s">
        <v>200</v>
      </c>
      <c r="E1090" s="50" t="s">
        <v>1845</v>
      </c>
      <c r="F1090" s="50" t="s">
        <v>545</v>
      </c>
      <c r="G1090" s="52" t="n">
        <v>0</v>
      </c>
      <c r="H1090" s="52" t="n">
        <v>325</v>
      </c>
      <c r="I1090" s="52" t="n">
        <f aca="false">IF(AND(G1090="",H1090=""),"",N(G1090)-N(H1090))</f>
        <v>-325</v>
      </c>
      <c r="J1090" s="52" t="n">
        <f aca="false">IF(I1090="","",ABS(I1090))</f>
        <v>325</v>
      </c>
      <c r="K1090" s="56" t="n">
        <f aca="false">IF(S1090="","",0)</f>
        <v>0</v>
      </c>
      <c r="L1090" s="56" t="n">
        <f aca="false">IF(J1090="","",IF(AND(J1090&gt;'Revenue Testing'!$E$9,K1090=0),1,0))</f>
        <v>0</v>
      </c>
      <c r="M1090" s="57" t="n">
        <v>0.705177111657</v>
      </c>
      <c r="N1090" s="56" t="str">
        <f aca="false">IF(OR(A1090="",I1090=""),"",IF(COUNTIFS($A$2:$A$4500,A1090,$D$2:$D$4500,D1090,$I$2:$I$4500,I1090)&gt;1,"Possible duplicate",""))</f>
        <v/>
      </c>
      <c r="O1090" s="56" t="n">
        <f aca="false">IF(J1090="","",IF(AND(L1090=0,K1090=0),1,0))</f>
        <v>1</v>
      </c>
      <c r="P1090" s="56" t="str">
        <f aca="false">IF(L1090=1,J1090+ROW()/10^7,"")</f>
        <v/>
      </c>
      <c r="Q1090" s="57" t="n">
        <f aca="false">IF(O1090=1,M1090,"")</f>
        <v>0.705177111657</v>
      </c>
      <c r="R1090" s="56" t="str">
        <f aca="false">IF(K1090=1,ROW(),"")</f>
        <v/>
      </c>
      <c r="S1090" s="56" t="str">
        <f aca="false">IF(D1090="","",TRIM(D1090))</f>
        <v>DELIVERY ORDER CHARGES- INC</v>
      </c>
    </row>
    <row r="1091" customFormat="false" ht="15" hidden="false" customHeight="false" outlineLevel="0" collapsed="false">
      <c r="A1091" s="50" t="s">
        <v>1846</v>
      </c>
      <c r="B1091" s="55" t="n">
        <v>45960</v>
      </c>
      <c r="C1091" s="50" t="n">
        <f aca="false">IF(S1091="","",IFERROR(IF(INDEX('Ledger Codes'!$C$6:$C$205,MATCH(S1091,'Ledger Codes'!$B$6:$B$205,0))="","",INDEX('Ledger Codes'!$C$6:$C$205,MATCH(S1091,'Ledger Codes'!$B$6:$B$205,0))),""))</f>
        <v>10073</v>
      </c>
      <c r="D1091" s="50" t="s">
        <v>200</v>
      </c>
      <c r="E1091" s="50" t="s">
        <v>1847</v>
      </c>
      <c r="F1091" s="50" t="s">
        <v>1848</v>
      </c>
      <c r="G1091" s="52" t="n">
        <v>0</v>
      </c>
      <c r="H1091" s="52" t="n">
        <v>325</v>
      </c>
      <c r="I1091" s="52" t="n">
        <f aca="false">IF(AND(G1091="",H1091=""),"",N(G1091)-N(H1091))</f>
        <v>-325</v>
      </c>
      <c r="J1091" s="52" t="n">
        <f aca="false">IF(I1091="","",ABS(I1091))</f>
        <v>325</v>
      </c>
      <c r="K1091" s="56" t="n">
        <f aca="false">IF(S1091="","",0)</f>
        <v>0</v>
      </c>
      <c r="L1091" s="56" t="n">
        <f aca="false">IF(J1091="","",IF(AND(J1091&gt;'Revenue Testing'!$E$9,K1091=0),1,0))</f>
        <v>0</v>
      </c>
      <c r="M1091" s="57" t="n">
        <v>0.628081109712</v>
      </c>
      <c r="N1091" s="56" t="str">
        <f aca="false">IF(OR(A1091="",I1091=""),"",IF(COUNTIFS($A$2:$A$4500,A1091,$D$2:$D$4500,D1091,$I$2:$I$4500,I1091)&gt;1,"Possible duplicate",""))</f>
        <v/>
      </c>
      <c r="O1091" s="56" t="n">
        <f aca="false">IF(J1091="","",IF(AND(L1091=0,K1091=0),1,0))</f>
        <v>1</v>
      </c>
      <c r="P1091" s="56" t="str">
        <f aca="false">IF(L1091=1,J1091+ROW()/10^7,"")</f>
        <v/>
      </c>
      <c r="Q1091" s="57" t="n">
        <f aca="false">IF(O1091=1,M1091,"")</f>
        <v>0.628081109712</v>
      </c>
      <c r="R1091" s="56" t="str">
        <f aca="false">IF(K1091=1,ROW(),"")</f>
        <v/>
      </c>
      <c r="S1091" s="56" t="str">
        <f aca="false">IF(D1091="","",TRIM(D1091))</f>
        <v>DELIVERY ORDER CHARGES- INC</v>
      </c>
    </row>
    <row r="1092" customFormat="false" ht="15" hidden="false" customHeight="false" outlineLevel="0" collapsed="false">
      <c r="A1092" s="50" t="s">
        <v>1849</v>
      </c>
      <c r="B1092" s="55" t="n">
        <v>45960</v>
      </c>
      <c r="C1092" s="50" t="n">
        <f aca="false">IF(S1092="","",IFERROR(IF(INDEX('Ledger Codes'!$C$6:$C$205,MATCH(S1092,'Ledger Codes'!$B$6:$B$205,0))="","",INDEX('Ledger Codes'!$C$6:$C$205,MATCH(S1092,'Ledger Codes'!$B$6:$B$205,0))),""))</f>
        <v>10073</v>
      </c>
      <c r="D1092" s="50" t="s">
        <v>200</v>
      </c>
      <c r="E1092" s="50" t="s">
        <v>1850</v>
      </c>
      <c r="F1092" s="50" t="s">
        <v>1851</v>
      </c>
      <c r="G1092" s="52" t="n">
        <v>0</v>
      </c>
      <c r="H1092" s="52" t="n">
        <v>325</v>
      </c>
      <c r="I1092" s="52" t="n">
        <f aca="false">IF(AND(G1092="",H1092=""),"",N(G1092)-N(H1092))</f>
        <v>-325</v>
      </c>
      <c r="J1092" s="52" t="n">
        <f aca="false">IF(I1092="","",ABS(I1092))</f>
        <v>325</v>
      </c>
      <c r="K1092" s="56" t="n">
        <f aca="false">IF(S1092="","",0)</f>
        <v>0</v>
      </c>
      <c r="L1092" s="56" t="n">
        <f aca="false">IF(J1092="","",IF(AND(J1092&gt;'Revenue Testing'!$E$9,K1092=0),1,0))</f>
        <v>0</v>
      </c>
      <c r="M1092" s="57" t="n">
        <v>0.163355652709</v>
      </c>
      <c r="N1092" s="56" t="str">
        <f aca="false">IF(OR(A1092="",I1092=""),"",IF(COUNTIFS($A$2:$A$4500,A1092,$D$2:$D$4500,D1092,$I$2:$I$4500,I1092)&gt;1,"Possible duplicate",""))</f>
        <v/>
      </c>
      <c r="O1092" s="56" t="n">
        <f aca="false">IF(J1092="","",IF(AND(L1092=0,K1092=0),1,0))</f>
        <v>1</v>
      </c>
      <c r="P1092" s="56" t="str">
        <f aca="false">IF(L1092=1,J1092+ROW()/10^7,"")</f>
        <v/>
      </c>
      <c r="Q1092" s="57" t="n">
        <f aca="false">IF(O1092=1,M1092,"")</f>
        <v>0.163355652709</v>
      </c>
      <c r="R1092" s="56" t="str">
        <f aca="false">IF(K1092=1,ROW(),"")</f>
        <v/>
      </c>
      <c r="S1092" s="56" t="str">
        <f aca="false">IF(D1092="","",TRIM(D1092))</f>
        <v>DELIVERY ORDER CHARGES- INC</v>
      </c>
    </row>
    <row r="1093" customFormat="false" ht="15" hidden="false" customHeight="false" outlineLevel="0" collapsed="false">
      <c r="A1093" s="50" t="s">
        <v>1852</v>
      </c>
      <c r="B1093" s="55" t="n">
        <v>45960</v>
      </c>
      <c r="C1093" s="50" t="n">
        <f aca="false">IF(S1093="","",IFERROR(IF(INDEX('Ledger Codes'!$C$6:$C$205,MATCH(S1093,'Ledger Codes'!$B$6:$B$205,0))="","",INDEX('Ledger Codes'!$C$6:$C$205,MATCH(S1093,'Ledger Codes'!$B$6:$B$205,0))),""))</f>
        <v>10073</v>
      </c>
      <c r="D1093" s="50" t="s">
        <v>200</v>
      </c>
      <c r="E1093" s="50" t="s">
        <v>1853</v>
      </c>
      <c r="F1093" s="50" t="s">
        <v>559</v>
      </c>
      <c r="G1093" s="52" t="n">
        <v>0</v>
      </c>
      <c r="H1093" s="52" t="n">
        <v>325</v>
      </c>
      <c r="I1093" s="52" t="n">
        <f aca="false">IF(AND(G1093="",H1093=""),"",N(G1093)-N(H1093))</f>
        <v>-325</v>
      </c>
      <c r="J1093" s="52" t="n">
        <f aca="false">IF(I1093="","",ABS(I1093))</f>
        <v>325</v>
      </c>
      <c r="K1093" s="56" t="n">
        <f aca="false">IF(S1093="","",0)</f>
        <v>0</v>
      </c>
      <c r="L1093" s="56" t="n">
        <f aca="false">IF(J1093="","",IF(AND(J1093&gt;'Revenue Testing'!$E$9,K1093=0),1,0))</f>
        <v>0</v>
      </c>
      <c r="M1093" s="57" t="n">
        <v>0.330491286801</v>
      </c>
      <c r="N1093" s="56" t="str">
        <f aca="false">IF(OR(A1093="",I1093=""),"",IF(COUNTIFS($A$2:$A$4500,A1093,$D$2:$D$4500,D1093,$I$2:$I$4500,I1093)&gt;1,"Possible duplicate",""))</f>
        <v/>
      </c>
      <c r="O1093" s="56" t="n">
        <f aca="false">IF(J1093="","",IF(AND(L1093=0,K1093=0),1,0))</f>
        <v>1</v>
      </c>
      <c r="P1093" s="56" t="str">
        <f aca="false">IF(L1093=1,J1093+ROW()/10^7,"")</f>
        <v/>
      </c>
      <c r="Q1093" s="57" t="n">
        <f aca="false">IF(O1093=1,M1093,"")</f>
        <v>0.330491286801</v>
      </c>
      <c r="R1093" s="56" t="str">
        <f aca="false">IF(K1093=1,ROW(),"")</f>
        <v/>
      </c>
      <c r="S1093" s="56" t="str">
        <f aca="false">IF(D1093="","",TRIM(D1093))</f>
        <v>DELIVERY ORDER CHARGES- INC</v>
      </c>
    </row>
    <row r="1094" customFormat="false" ht="15" hidden="false" customHeight="false" outlineLevel="0" collapsed="false">
      <c r="A1094" s="50" t="s">
        <v>1854</v>
      </c>
      <c r="B1094" s="55" t="n">
        <v>45960</v>
      </c>
      <c r="C1094" s="50" t="n">
        <f aca="false">IF(S1094="","",IFERROR(IF(INDEX('Ledger Codes'!$C$6:$C$205,MATCH(S1094,'Ledger Codes'!$B$6:$B$205,0))="","",INDEX('Ledger Codes'!$C$6:$C$205,MATCH(S1094,'Ledger Codes'!$B$6:$B$205,0))),""))</f>
        <v>10073</v>
      </c>
      <c r="D1094" s="50" t="s">
        <v>200</v>
      </c>
      <c r="E1094" s="50" t="s">
        <v>1855</v>
      </c>
      <c r="F1094" s="50" t="s">
        <v>1856</v>
      </c>
      <c r="G1094" s="52" t="n">
        <v>0</v>
      </c>
      <c r="H1094" s="52" t="n">
        <v>325</v>
      </c>
      <c r="I1094" s="52" t="n">
        <f aca="false">IF(AND(G1094="",H1094=""),"",N(G1094)-N(H1094))</f>
        <v>-325</v>
      </c>
      <c r="J1094" s="52" t="n">
        <f aca="false">IF(I1094="","",ABS(I1094))</f>
        <v>325</v>
      </c>
      <c r="K1094" s="56" t="n">
        <f aca="false">IF(S1094="","",0)</f>
        <v>0</v>
      </c>
      <c r="L1094" s="56" t="n">
        <f aca="false">IF(J1094="","",IF(AND(J1094&gt;'Revenue Testing'!$E$9,K1094=0),1,0))</f>
        <v>0</v>
      </c>
      <c r="M1094" s="57" t="n">
        <v>0.316020192681</v>
      </c>
      <c r="N1094" s="56" t="str">
        <f aca="false">IF(OR(A1094="",I1094=""),"",IF(COUNTIFS($A$2:$A$4500,A1094,$D$2:$D$4500,D1094,$I$2:$I$4500,I1094)&gt;1,"Possible duplicate",""))</f>
        <v/>
      </c>
      <c r="O1094" s="56" t="n">
        <f aca="false">IF(J1094="","",IF(AND(L1094=0,K1094=0),1,0))</f>
        <v>1</v>
      </c>
      <c r="P1094" s="56" t="str">
        <f aca="false">IF(L1094=1,J1094+ROW()/10^7,"")</f>
        <v/>
      </c>
      <c r="Q1094" s="57" t="n">
        <f aca="false">IF(O1094=1,M1094,"")</f>
        <v>0.316020192681</v>
      </c>
      <c r="R1094" s="56" t="str">
        <f aca="false">IF(K1094=1,ROW(),"")</f>
        <v/>
      </c>
      <c r="S1094" s="56" t="str">
        <f aca="false">IF(D1094="","",TRIM(D1094))</f>
        <v>DELIVERY ORDER CHARGES- INC</v>
      </c>
    </row>
    <row r="1095" customFormat="false" ht="15" hidden="false" customHeight="false" outlineLevel="0" collapsed="false">
      <c r="A1095" s="50" t="s">
        <v>1857</v>
      </c>
      <c r="B1095" s="55" t="n">
        <v>45960</v>
      </c>
      <c r="C1095" s="50" t="n">
        <f aca="false">IF(S1095="","",IFERROR(IF(INDEX('Ledger Codes'!$C$6:$C$205,MATCH(S1095,'Ledger Codes'!$B$6:$B$205,0))="","",INDEX('Ledger Codes'!$C$6:$C$205,MATCH(S1095,'Ledger Codes'!$B$6:$B$205,0))),""))</f>
        <v>10073</v>
      </c>
      <c r="D1095" s="50" t="s">
        <v>200</v>
      </c>
      <c r="E1095" s="50" t="s">
        <v>1858</v>
      </c>
      <c r="F1095" s="50" t="s">
        <v>1859</v>
      </c>
      <c r="G1095" s="52" t="n">
        <v>0</v>
      </c>
      <c r="H1095" s="52" t="n">
        <v>325</v>
      </c>
      <c r="I1095" s="52" t="n">
        <f aca="false">IF(AND(G1095="",H1095=""),"",N(G1095)-N(H1095))</f>
        <v>-325</v>
      </c>
      <c r="J1095" s="52" t="n">
        <f aca="false">IF(I1095="","",ABS(I1095))</f>
        <v>325</v>
      </c>
      <c r="K1095" s="56" t="n">
        <f aca="false">IF(S1095="","",0)</f>
        <v>0</v>
      </c>
      <c r="L1095" s="56" t="n">
        <f aca="false">IF(J1095="","",IF(AND(J1095&gt;'Revenue Testing'!$E$9,K1095=0),1,0))</f>
        <v>0</v>
      </c>
      <c r="M1095" s="57" t="n">
        <v>0.389186827386</v>
      </c>
      <c r="N1095" s="56" t="str">
        <f aca="false">IF(OR(A1095="",I1095=""),"",IF(COUNTIFS($A$2:$A$4500,A1095,$D$2:$D$4500,D1095,$I$2:$I$4500,I1095)&gt;1,"Possible duplicate",""))</f>
        <v/>
      </c>
      <c r="O1095" s="56" t="n">
        <f aca="false">IF(J1095="","",IF(AND(L1095=0,K1095=0),1,0))</f>
        <v>1</v>
      </c>
      <c r="P1095" s="56" t="str">
        <f aca="false">IF(L1095=1,J1095+ROW()/10^7,"")</f>
        <v/>
      </c>
      <c r="Q1095" s="57" t="n">
        <f aca="false">IF(O1095=1,M1095,"")</f>
        <v>0.389186827386</v>
      </c>
      <c r="R1095" s="56" t="str">
        <f aca="false">IF(K1095=1,ROW(),"")</f>
        <v/>
      </c>
      <c r="S1095" s="56" t="str">
        <f aca="false">IF(D1095="","",TRIM(D1095))</f>
        <v>DELIVERY ORDER CHARGES- INC</v>
      </c>
    </row>
    <row r="1096" customFormat="false" ht="15" hidden="false" customHeight="false" outlineLevel="0" collapsed="false">
      <c r="A1096" s="50" t="s">
        <v>1860</v>
      </c>
      <c r="B1096" s="55" t="n">
        <v>45960</v>
      </c>
      <c r="C1096" s="50" t="n">
        <f aca="false">IF(S1096="","",IFERROR(IF(INDEX('Ledger Codes'!$C$6:$C$205,MATCH(S1096,'Ledger Codes'!$B$6:$B$205,0))="","",INDEX('Ledger Codes'!$C$6:$C$205,MATCH(S1096,'Ledger Codes'!$B$6:$B$205,0))),""))</f>
        <v>10073</v>
      </c>
      <c r="D1096" s="50" t="s">
        <v>200</v>
      </c>
      <c r="E1096" s="50" t="s">
        <v>1861</v>
      </c>
      <c r="F1096" s="50" t="s">
        <v>1862</v>
      </c>
      <c r="G1096" s="52" t="n">
        <v>0</v>
      </c>
      <c r="H1096" s="52" t="n">
        <v>325</v>
      </c>
      <c r="I1096" s="52" t="n">
        <f aca="false">IF(AND(G1096="",H1096=""),"",N(G1096)-N(H1096))</f>
        <v>-325</v>
      </c>
      <c r="J1096" s="52" t="n">
        <f aca="false">IF(I1096="","",ABS(I1096))</f>
        <v>325</v>
      </c>
      <c r="K1096" s="56" t="n">
        <f aca="false">IF(S1096="","",0)</f>
        <v>0</v>
      </c>
      <c r="L1096" s="56" t="n">
        <f aca="false">IF(J1096="","",IF(AND(J1096&gt;'Revenue Testing'!$E$9,K1096=0),1,0))</f>
        <v>0</v>
      </c>
      <c r="M1096" s="57" t="n">
        <v>0.562159870164</v>
      </c>
      <c r="N1096" s="56" t="str">
        <f aca="false">IF(OR(A1096="",I1096=""),"",IF(COUNTIFS($A$2:$A$4500,A1096,$D$2:$D$4500,D1096,$I$2:$I$4500,I1096)&gt;1,"Possible duplicate",""))</f>
        <v/>
      </c>
      <c r="O1096" s="56" t="n">
        <f aca="false">IF(J1096="","",IF(AND(L1096=0,K1096=0),1,0))</f>
        <v>1</v>
      </c>
      <c r="P1096" s="56" t="str">
        <f aca="false">IF(L1096=1,J1096+ROW()/10^7,"")</f>
        <v/>
      </c>
      <c r="Q1096" s="57" t="n">
        <f aca="false">IF(O1096=1,M1096,"")</f>
        <v>0.562159870164</v>
      </c>
      <c r="R1096" s="56" t="str">
        <f aca="false">IF(K1096=1,ROW(),"")</f>
        <v/>
      </c>
      <c r="S1096" s="56" t="str">
        <f aca="false">IF(D1096="","",TRIM(D1096))</f>
        <v>DELIVERY ORDER CHARGES- INC</v>
      </c>
    </row>
    <row r="1097" customFormat="false" ht="15" hidden="false" customHeight="false" outlineLevel="0" collapsed="false">
      <c r="A1097" s="50" t="s">
        <v>1863</v>
      </c>
      <c r="B1097" s="55" t="n">
        <v>45960</v>
      </c>
      <c r="C1097" s="50" t="n">
        <f aca="false">IF(S1097="","",IFERROR(IF(INDEX('Ledger Codes'!$C$6:$C$205,MATCH(S1097,'Ledger Codes'!$B$6:$B$205,0))="","",INDEX('Ledger Codes'!$C$6:$C$205,MATCH(S1097,'Ledger Codes'!$B$6:$B$205,0))),""))</f>
        <v>10073</v>
      </c>
      <c r="D1097" s="50" t="s">
        <v>200</v>
      </c>
      <c r="E1097" s="50" t="s">
        <v>1864</v>
      </c>
      <c r="F1097" s="50" t="s">
        <v>1865</v>
      </c>
      <c r="G1097" s="52" t="n">
        <v>0</v>
      </c>
      <c r="H1097" s="52" t="n">
        <v>325</v>
      </c>
      <c r="I1097" s="52" t="n">
        <f aca="false">IF(AND(G1097="",H1097=""),"",N(G1097)-N(H1097))</f>
        <v>-325</v>
      </c>
      <c r="J1097" s="52" t="n">
        <f aca="false">IF(I1097="","",ABS(I1097))</f>
        <v>325</v>
      </c>
      <c r="K1097" s="56" t="n">
        <f aca="false">IF(S1097="","",0)</f>
        <v>0</v>
      </c>
      <c r="L1097" s="56" t="n">
        <f aca="false">IF(J1097="","",IF(AND(J1097&gt;'Revenue Testing'!$E$9,K1097=0),1,0))</f>
        <v>0</v>
      </c>
      <c r="M1097" s="57" t="n">
        <v>0.337446642094</v>
      </c>
      <c r="N1097" s="56" t="str">
        <f aca="false">IF(OR(A1097="",I1097=""),"",IF(COUNTIFS($A$2:$A$4500,A1097,$D$2:$D$4500,D1097,$I$2:$I$4500,I1097)&gt;1,"Possible duplicate",""))</f>
        <v/>
      </c>
      <c r="O1097" s="56" t="n">
        <f aca="false">IF(J1097="","",IF(AND(L1097=0,K1097=0),1,0))</f>
        <v>1</v>
      </c>
      <c r="P1097" s="56" t="str">
        <f aca="false">IF(L1097=1,J1097+ROW()/10^7,"")</f>
        <v/>
      </c>
      <c r="Q1097" s="57" t="n">
        <f aca="false">IF(O1097=1,M1097,"")</f>
        <v>0.337446642094</v>
      </c>
      <c r="R1097" s="56" t="str">
        <f aca="false">IF(K1097=1,ROW(),"")</f>
        <v/>
      </c>
      <c r="S1097" s="56" t="str">
        <f aca="false">IF(D1097="","",TRIM(D1097))</f>
        <v>DELIVERY ORDER CHARGES- INC</v>
      </c>
    </row>
    <row r="1098" customFormat="false" ht="15" hidden="false" customHeight="false" outlineLevel="0" collapsed="false">
      <c r="A1098" s="50" t="s">
        <v>1866</v>
      </c>
      <c r="B1098" s="55" t="n">
        <v>45960</v>
      </c>
      <c r="C1098" s="50" t="n">
        <f aca="false">IF(S1098="","",IFERROR(IF(INDEX('Ledger Codes'!$C$6:$C$205,MATCH(S1098,'Ledger Codes'!$B$6:$B$205,0))="","",INDEX('Ledger Codes'!$C$6:$C$205,MATCH(S1098,'Ledger Codes'!$B$6:$B$205,0))),""))</f>
        <v>10073</v>
      </c>
      <c r="D1098" s="50" t="s">
        <v>200</v>
      </c>
      <c r="E1098" s="50" t="s">
        <v>1867</v>
      </c>
      <c r="F1098" s="50" t="s">
        <v>1868</v>
      </c>
      <c r="G1098" s="52" t="n">
        <v>0</v>
      </c>
      <c r="H1098" s="52" t="n">
        <v>325</v>
      </c>
      <c r="I1098" s="52" t="n">
        <f aca="false">IF(AND(G1098="",H1098=""),"",N(G1098)-N(H1098))</f>
        <v>-325</v>
      </c>
      <c r="J1098" s="52" t="n">
        <f aca="false">IF(I1098="","",ABS(I1098))</f>
        <v>325</v>
      </c>
      <c r="K1098" s="56" t="n">
        <f aca="false">IF(S1098="","",0)</f>
        <v>0</v>
      </c>
      <c r="L1098" s="56" t="n">
        <f aca="false">IF(J1098="","",IF(AND(J1098&gt;'Revenue Testing'!$E$9,K1098=0),1,0))</f>
        <v>0</v>
      </c>
      <c r="M1098" s="57" t="n">
        <v>0.2078661583</v>
      </c>
      <c r="N1098" s="56" t="str">
        <f aca="false">IF(OR(A1098="",I1098=""),"",IF(COUNTIFS($A$2:$A$4500,A1098,$D$2:$D$4500,D1098,$I$2:$I$4500,I1098)&gt;1,"Possible duplicate",""))</f>
        <v/>
      </c>
      <c r="O1098" s="56" t="n">
        <f aca="false">IF(J1098="","",IF(AND(L1098=0,K1098=0),1,0))</f>
        <v>1</v>
      </c>
      <c r="P1098" s="56" t="str">
        <f aca="false">IF(L1098=1,J1098+ROW()/10^7,"")</f>
        <v/>
      </c>
      <c r="Q1098" s="57" t="n">
        <f aca="false">IF(O1098=1,M1098,"")</f>
        <v>0.2078661583</v>
      </c>
      <c r="R1098" s="56" t="str">
        <f aca="false">IF(K1098=1,ROW(),"")</f>
        <v/>
      </c>
      <c r="S1098" s="56" t="str">
        <f aca="false">IF(D1098="","",TRIM(D1098))</f>
        <v>DELIVERY ORDER CHARGES- INC</v>
      </c>
    </row>
    <row r="1099" customFormat="false" ht="15" hidden="false" customHeight="false" outlineLevel="0" collapsed="false">
      <c r="A1099" s="50" t="s">
        <v>1869</v>
      </c>
      <c r="B1099" s="55" t="n">
        <v>45960</v>
      </c>
      <c r="C1099" s="50" t="n">
        <f aca="false">IF(S1099="","",IFERROR(IF(INDEX('Ledger Codes'!$C$6:$C$205,MATCH(S1099,'Ledger Codes'!$B$6:$B$205,0))="","",INDEX('Ledger Codes'!$C$6:$C$205,MATCH(S1099,'Ledger Codes'!$B$6:$B$205,0))),""))</f>
        <v>10073</v>
      </c>
      <c r="D1099" s="50" t="s">
        <v>200</v>
      </c>
      <c r="E1099" s="50" t="s">
        <v>1870</v>
      </c>
      <c r="F1099" s="50" t="s">
        <v>1871</v>
      </c>
      <c r="G1099" s="52" t="n">
        <v>0</v>
      </c>
      <c r="H1099" s="52" t="n">
        <v>325</v>
      </c>
      <c r="I1099" s="52" t="n">
        <f aca="false">IF(AND(G1099="",H1099=""),"",N(G1099)-N(H1099))</f>
        <v>-325</v>
      </c>
      <c r="J1099" s="52" t="n">
        <f aca="false">IF(I1099="","",ABS(I1099))</f>
        <v>325</v>
      </c>
      <c r="K1099" s="56" t="n">
        <f aca="false">IF(S1099="","",0)</f>
        <v>0</v>
      </c>
      <c r="L1099" s="56" t="n">
        <f aca="false">IF(J1099="","",IF(AND(J1099&gt;'Revenue Testing'!$E$9,K1099=0),1,0))</f>
        <v>0</v>
      </c>
      <c r="M1099" s="57" t="n">
        <v>0.664633452629</v>
      </c>
      <c r="N1099" s="56" t="str">
        <f aca="false">IF(OR(A1099="",I1099=""),"",IF(COUNTIFS($A$2:$A$4500,A1099,$D$2:$D$4500,D1099,$I$2:$I$4500,I1099)&gt;1,"Possible duplicate",""))</f>
        <v/>
      </c>
      <c r="O1099" s="56" t="n">
        <f aca="false">IF(J1099="","",IF(AND(L1099=0,K1099=0),1,0))</f>
        <v>1</v>
      </c>
      <c r="P1099" s="56" t="str">
        <f aca="false">IF(L1099=1,J1099+ROW()/10^7,"")</f>
        <v/>
      </c>
      <c r="Q1099" s="57" t="n">
        <f aca="false">IF(O1099=1,M1099,"")</f>
        <v>0.664633452629</v>
      </c>
      <c r="R1099" s="56" t="str">
        <f aca="false">IF(K1099=1,ROW(),"")</f>
        <v/>
      </c>
      <c r="S1099" s="56" t="str">
        <f aca="false">IF(D1099="","",TRIM(D1099))</f>
        <v>DELIVERY ORDER CHARGES- INC</v>
      </c>
    </row>
    <row r="1100" customFormat="false" ht="15" hidden="false" customHeight="false" outlineLevel="0" collapsed="false">
      <c r="A1100" s="50" t="s">
        <v>1872</v>
      </c>
      <c r="B1100" s="55" t="n">
        <v>45960</v>
      </c>
      <c r="C1100" s="50" t="n">
        <f aca="false">IF(S1100="","",IFERROR(IF(INDEX('Ledger Codes'!$C$6:$C$205,MATCH(S1100,'Ledger Codes'!$B$6:$B$205,0))="","",INDEX('Ledger Codes'!$C$6:$C$205,MATCH(S1100,'Ledger Codes'!$B$6:$B$205,0))),""))</f>
        <v>10073</v>
      </c>
      <c r="D1100" s="50" t="s">
        <v>200</v>
      </c>
      <c r="E1100" s="50" t="s">
        <v>1873</v>
      </c>
      <c r="F1100" s="50" t="s">
        <v>1874</v>
      </c>
      <c r="G1100" s="52" t="n">
        <v>0</v>
      </c>
      <c r="H1100" s="52" t="n">
        <v>325</v>
      </c>
      <c r="I1100" s="52" t="n">
        <f aca="false">IF(AND(G1100="",H1100=""),"",N(G1100)-N(H1100))</f>
        <v>-325</v>
      </c>
      <c r="J1100" s="52" t="n">
        <f aca="false">IF(I1100="","",ABS(I1100))</f>
        <v>325</v>
      </c>
      <c r="K1100" s="56" t="n">
        <f aca="false">IF(S1100="","",0)</f>
        <v>0</v>
      </c>
      <c r="L1100" s="56" t="n">
        <f aca="false">IF(J1100="","",IF(AND(J1100&gt;'Revenue Testing'!$E$9,K1100=0),1,0))</f>
        <v>0</v>
      </c>
      <c r="M1100" s="57" t="n">
        <v>0.05033367148</v>
      </c>
      <c r="N1100" s="56" t="str">
        <f aca="false">IF(OR(A1100="",I1100=""),"",IF(COUNTIFS($A$2:$A$4500,A1100,$D$2:$D$4500,D1100,$I$2:$I$4500,I1100)&gt;1,"Possible duplicate",""))</f>
        <v/>
      </c>
      <c r="O1100" s="56" t="n">
        <f aca="false">IF(J1100="","",IF(AND(L1100=0,K1100=0),1,0))</f>
        <v>1</v>
      </c>
      <c r="P1100" s="56" t="str">
        <f aca="false">IF(L1100=1,J1100+ROW()/10^7,"")</f>
        <v/>
      </c>
      <c r="Q1100" s="57" t="n">
        <f aca="false">IF(O1100=1,M1100,"")</f>
        <v>0.05033367148</v>
      </c>
      <c r="R1100" s="56" t="str">
        <f aca="false">IF(K1100=1,ROW(),"")</f>
        <v/>
      </c>
      <c r="S1100" s="56" t="str">
        <f aca="false">IF(D1100="","",TRIM(D1100))</f>
        <v>DELIVERY ORDER CHARGES- INC</v>
      </c>
    </row>
    <row r="1101" customFormat="false" ht="15" hidden="false" customHeight="false" outlineLevel="0" collapsed="false">
      <c r="A1101" s="50" t="s">
        <v>1875</v>
      </c>
      <c r="B1101" s="55" t="n">
        <v>45960</v>
      </c>
      <c r="C1101" s="50" t="n">
        <f aca="false">IF(S1101="","",IFERROR(IF(INDEX('Ledger Codes'!$C$6:$C$205,MATCH(S1101,'Ledger Codes'!$B$6:$B$205,0))="","",INDEX('Ledger Codes'!$C$6:$C$205,MATCH(S1101,'Ledger Codes'!$B$6:$B$205,0))),""))</f>
        <v>10073</v>
      </c>
      <c r="D1101" s="50" t="s">
        <v>200</v>
      </c>
      <c r="E1101" s="50" t="s">
        <v>1876</v>
      </c>
      <c r="F1101" s="50" t="s">
        <v>1877</v>
      </c>
      <c r="G1101" s="52" t="n">
        <v>0</v>
      </c>
      <c r="H1101" s="52" t="n">
        <v>325</v>
      </c>
      <c r="I1101" s="52" t="n">
        <f aca="false">IF(AND(G1101="",H1101=""),"",N(G1101)-N(H1101))</f>
        <v>-325</v>
      </c>
      <c r="J1101" s="52" t="n">
        <f aca="false">IF(I1101="","",ABS(I1101))</f>
        <v>325</v>
      </c>
      <c r="K1101" s="56" t="n">
        <f aca="false">IF(S1101="","",0)</f>
        <v>0</v>
      </c>
      <c r="L1101" s="56" t="n">
        <f aca="false">IF(J1101="","",IF(AND(J1101&gt;'Revenue Testing'!$E$9,K1101=0),1,0))</f>
        <v>0</v>
      </c>
      <c r="M1101" s="57" t="n">
        <v>0.198615595556</v>
      </c>
      <c r="N1101" s="56" t="str">
        <f aca="false">IF(OR(A1101="",I1101=""),"",IF(COUNTIFS($A$2:$A$4500,A1101,$D$2:$D$4500,D1101,$I$2:$I$4500,I1101)&gt;1,"Possible duplicate",""))</f>
        <v/>
      </c>
      <c r="O1101" s="56" t="n">
        <f aca="false">IF(J1101="","",IF(AND(L1101=0,K1101=0),1,0))</f>
        <v>1</v>
      </c>
      <c r="P1101" s="56" t="str">
        <f aca="false">IF(L1101=1,J1101+ROW()/10^7,"")</f>
        <v/>
      </c>
      <c r="Q1101" s="57" t="n">
        <f aca="false">IF(O1101=1,M1101,"")</f>
        <v>0.198615595556</v>
      </c>
      <c r="R1101" s="56" t="str">
        <f aca="false">IF(K1101=1,ROW(),"")</f>
        <v/>
      </c>
      <c r="S1101" s="56" t="str">
        <f aca="false">IF(D1101="","",TRIM(D1101))</f>
        <v>DELIVERY ORDER CHARGES- INC</v>
      </c>
    </row>
    <row r="1102" customFormat="false" ht="15" hidden="false" customHeight="false" outlineLevel="0" collapsed="false">
      <c r="A1102" s="50" t="s">
        <v>1878</v>
      </c>
      <c r="B1102" s="55" t="n">
        <v>45960</v>
      </c>
      <c r="C1102" s="50" t="n">
        <f aca="false">IF(S1102="","",IFERROR(IF(INDEX('Ledger Codes'!$C$6:$C$205,MATCH(S1102,'Ledger Codes'!$B$6:$B$205,0))="","",INDEX('Ledger Codes'!$C$6:$C$205,MATCH(S1102,'Ledger Codes'!$B$6:$B$205,0))),""))</f>
        <v>10073</v>
      </c>
      <c r="D1102" s="50" t="s">
        <v>200</v>
      </c>
      <c r="E1102" s="50" t="s">
        <v>1879</v>
      </c>
      <c r="F1102" s="50" t="s">
        <v>1880</v>
      </c>
      <c r="G1102" s="52" t="n">
        <v>0</v>
      </c>
      <c r="H1102" s="52" t="n">
        <v>325</v>
      </c>
      <c r="I1102" s="52" t="n">
        <f aca="false">IF(AND(G1102="",H1102=""),"",N(G1102)-N(H1102))</f>
        <v>-325</v>
      </c>
      <c r="J1102" s="52" t="n">
        <f aca="false">IF(I1102="","",ABS(I1102))</f>
        <v>325</v>
      </c>
      <c r="K1102" s="56" t="n">
        <f aca="false">IF(S1102="","",0)</f>
        <v>0</v>
      </c>
      <c r="L1102" s="56" t="n">
        <f aca="false">IF(J1102="","",IF(AND(J1102&gt;'Revenue Testing'!$E$9,K1102=0),1,0))</f>
        <v>0</v>
      </c>
      <c r="M1102" s="57" t="n">
        <v>0.396986787315</v>
      </c>
      <c r="N1102" s="56" t="str">
        <f aca="false">IF(OR(A1102="",I1102=""),"",IF(COUNTIFS($A$2:$A$4500,A1102,$D$2:$D$4500,D1102,$I$2:$I$4500,I1102)&gt;1,"Possible duplicate",""))</f>
        <v/>
      </c>
      <c r="O1102" s="56" t="n">
        <f aca="false">IF(J1102="","",IF(AND(L1102=0,K1102=0),1,0))</f>
        <v>1</v>
      </c>
      <c r="P1102" s="56" t="str">
        <f aca="false">IF(L1102=1,J1102+ROW()/10^7,"")</f>
        <v/>
      </c>
      <c r="Q1102" s="57" t="n">
        <f aca="false">IF(O1102=1,M1102,"")</f>
        <v>0.396986787315</v>
      </c>
      <c r="R1102" s="56" t="str">
        <f aca="false">IF(K1102=1,ROW(),"")</f>
        <v/>
      </c>
      <c r="S1102" s="56" t="str">
        <f aca="false">IF(D1102="","",TRIM(D1102))</f>
        <v>DELIVERY ORDER CHARGES- INC</v>
      </c>
    </row>
    <row r="1103" customFormat="false" ht="15" hidden="false" customHeight="false" outlineLevel="0" collapsed="false">
      <c r="A1103" s="50" t="s">
        <v>1881</v>
      </c>
      <c r="B1103" s="55" t="n">
        <v>45960</v>
      </c>
      <c r="C1103" s="50" t="n">
        <f aca="false">IF(S1103="","",IFERROR(IF(INDEX('Ledger Codes'!$C$6:$C$205,MATCH(S1103,'Ledger Codes'!$B$6:$B$205,0))="","",INDEX('Ledger Codes'!$C$6:$C$205,MATCH(S1103,'Ledger Codes'!$B$6:$B$205,0))),""))</f>
        <v>10073</v>
      </c>
      <c r="D1103" s="50" t="s">
        <v>200</v>
      </c>
      <c r="E1103" s="50" t="s">
        <v>1882</v>
      </c>
      <c r="F1103" s="50" t="s">
        <v>1883</v>
      </c>
      <c r="G1103" s="52" t="n">
        <v>0</v>
      </c>
      <c r="H1103" s="52" t="n">
        <v>325</v>
      </c>
      <c r="I1103" s="52" t="n">
        <f aca="false">IF(AND(G1103="",H1103=""),"",N(G1103)-N(H1103))</f>
        <v>-325</v>
      </c>
      <c r="J1103" s="52" t="n">
        <f aca="false">IF(I1103="","",ABS(I1103))</f>
        <v>325</v>
      </c>
      <c r="K1103" s="56" t="n">
        <f aca="false">IF(S1103="","",0)</f>
        <v>0</v>
      </c>
      <c r="L1103" s="56" t="n">
        <f aca="false">IF(J1103="","",IF(AND(J1103&gt;'Revenue Testing'!$E$9,K1103=0),1,0))</f>
        <v>0</v>
      </c>
      <c r="M1103" s="57" t="n">
        <v>0.412308137184</v>
      </c>
      <c r="N1103" s="56" t="str">
        <f aca="false">IF(OR(A1103="",I1103=""),"",IF(COUNTIFS($A$2:$A$4500,A1103,$D$2:$D$4500,D1103,$I$2:$I$4500,I1103)&gt;1,"Possible duplicate",""))</f>
        <v/>
      </c>
      <c r="O1103" s="56" t="n">
        <f aca="false">IF(J1103="","",IF(AND(L1103=0,K1103=0),1,0))</f>
        <v>1</v>
      </c>
      <c r="P1103" s="56" t="str">
        <f aca="false">IF(L1103=1,J1103+ROW()/10^7,"")</f>
        <v/>
      </c>
      <c r="Q1103" s="57" t="n">
        <f aca="false">IF(O1103=1,M1103,"")</f>
        <v>0.412308137184</v>
      </c>
      <c r="R1103" s="56" t="str">
        <f aca="false">IF(K1103=1,ROW(),"")</f>
        <v/>
      </c>
      <c r="S1103" s="56" t="str">
        <f aca="false">IF(D1103="","",TRIM(D1103))</f>
        <v>DELIVERY ORDER CHARGES- INC</v>
      </c>
    </row>
    <row r="1104" customFormat="false" ht="15" hidden="false" customHeight="false" outlineLevel="0" collapsed="false">
      <c r="A1104" s="50" t="s">
        <v>1884</v>
      </c>
      <c r="B1104" s="55" t="n">
        <v>45960</v>
      </c>
      <c r="C1104" s="50" t="n">
        <f aca="false">IF(S1104="","",IFERROR(IF(INDEX('Ledger Codes'!$C$6:$C$205,MATCH(S1104,'Ledger Codes'!$B$6:$B$205,0))="","",INDEX('Ledger Codes'!$C$6:$C$205,MATCH(S1104,'Ledger Codes'!$B$6:$B$205,0))),""))</f>
        <v>10073</v>
      </c>
      <c r="D1104" s="50" t="s">
        <v>200</v>
      </c>
      <c r="E1104" s="50" t="s">
        <v>1885</v>
      </c>
      <c r="F1104" s="50" t="s">
        <v>1886</v>
      </c>
      <c r="G1104" s="52" t="n">
        <v>0</v>
      </c>
      <c r="H1104" s="52" t="n">
        <v>325</v>
      </c>
      <c r="I1104" s="52" t="n">
        <f aca="false">IF(AND(G1104="",H1104=""),"",N(G1104)-N(H1104))</f>
        <v>-325</v>
      </c>
      <c r="J1104" s="52" t="n">
        <f aca="false">IF(I1104="","",ABS(I1104))</f>
        <v>325</v>
      </c>
      <c r="K1104" s="56" t="n">
        <f aca="false">IF(S1104="","",0)</f>
        <v>0</v>
      </c>
      <c r="L1104" s="56" t="n">
        <f aca="false">IF(J1104="","",IF(AND(J1104&gt;'Revenue Testing'!$E$9,K1104=0),1,0))</f>
        <v>0</v>
      </c>
      <c r="M1104" s="57" t="n">
        <v>0.529106974896</v>
      </c>
      <c r="N1104" s="56" t="str">
        <f aca="false">IF(OR(A1104="",I1104=""),"",IF(COUNTIFS($A$2:$A$4500,A1104,$D$2:$D$4500,D1104,$I$2:$I$4500,I1104)&gt;1,"Possible duplicate",""))</f>
        <v/>
      </c>
      <c r="O1104" s="56" t="n">
        <f aca="false">IF(J1104="","",IF(AND(L1104=0,K1104=0),1,0))</f>
        <v>1</v>
      </c>
      <c r="P1104" s="56" t="str">
        <f aca="false">IF(L1104=1,J1104+ROW()/10^7,"")</f>
        <v/>
      </c>
      <c r="Q1104" s="57" t="n">
        <f aca="false">IF(O1104=1,M1104,"")</f>
        <v>0.529106974896</v>
      </c>
      <c r="R1104" s="56" t="str">
        <f aca="false">IF(K1104=1,ROW(),"")</f>
        <v/>
      </c>
      <c r="S1104" s="56" t="str">
        <f aca="false">IF(D1104="","",TRIM(D1104))</f>
        <v>DELIVERY ORDER CHARGES- INC</v>
      </c>
    </row>
    <row r="1105" customFormat="false" ht="15" hidden="false" customHeight="false" outlineLevel="0" collapsed="false">
      <c r="A1105" s="50" t="s">
        <v>1887</v>
      </c>
      <c r="B1105" s="55" t="n">
        <v>45960</v>
      </c>
      <c r="C1105" s="50" t="n">
        <f aca="false">IF(S1105="","",IFERROR(IF(INDEX('Ledger Codes'!$C$6:$C$205,MATCH(S1105,'Ledger Codes'!$B$6:$B$205,0))="","",INDEX('Ledger Codes'!$C$6:$C$205,MATCH(S1105,'Ledger Codes'!$B$6:$B$205,0))),""))</f>
        <v>10073</v>
      </c>
      <c r="D1105" s="50" t="s">
        <v>200</v>
      </c>
      <c r="E1105" s="50" t="s">
        <v>1888</v>
      </c>
      <c r="F1105" s="50" t="s">
        <v>1889</v>
      </c>
      <c r="G1105" s="52" t="n">
        <v>0</v>
      </c>
      <c r="H1105" s="52" t="n">
        <v>325</v>
      </c>
      <c r="I1105" s="52" t="n">
        <f aca="false">IF(AND(G1105="",H1105=""),"",N(G1105)-N(H1105))</f>
        <v>-325</v>
      </c>
      <c r="J1105" s="52" t="n">
        <f aca="false">IF(I1105="","",ABS(I1105))</f>
        <v>325</v>
      </c>
      <c r="K1105" s="56" t="n">
        <f aca="false">IF(S1105="","",0)</f>
        <v>0</v>
      </c>
      <c r="L1105" s="56" t="n">
        <f aca="false">IF(J1105="","",IF(AND(J1105&gt;'Revenue Testing'!$E$9,K1105=0),1,0))</f>
        <v>0</v>
      </c>
      <c r="M1105" s="57" t="n">
        <v>0.083374874312</v>
      </c>
      <c r="N1105" s="56" t="str">
        <f aca="false">IF(OR(A1105="",I1105=""),"",IF(COUNTIFS($A$2:$A$4500,A1105,$D$2:$D$4500,D1105,$I$2:$I$4500,I1105)&gt;1,"Possible duplicate",""))</f>
        <v/>
      </c>
      <c r="O1105" s="56" t="n">
        <f aca="false">IF(J1105="","",IF(AND(L1105=0,K1105=0),1,0))</f>
        <v>1</v>
      </c>
      <c r="P1105" s="56" t="str">
        <f aca="false">IF(L1105=1,J1105+ROW()/10^7,"")</f>
        <v/>
      </c>
      <c r="Q1105" s="57" t="n">
        <f aca="false">IF(O1105=1,M1105,"")</f>
        <v>0.083374874312</v>
      </c>
      <c r="R1105" s="56" t="str">
        <f aca="false">IF(K1105=1,ROW(),"")</f>
        <v/>
      </c>
      <c r="S1105" s="56" t="str">
        <f aca="false">IF(D1105="","",TRIM(D1105))</f>
        <v>DELIVERY ORDER CHARGES- INC</v>
      </c>
    </row>
    <row r="1106" customFormat="false" ht="15" hidden="false" customHeight="false" outlineLevel="0" collapsed="false">
      <c r="A1106" s="50" t="s">
        <v>1890</v>
      </c>
      <c r="B1106" s="55" t="n">
        <v>45960</v>
      </c>
      <c r="C1106" s="50" t="n">
        <f aca="false">IF(S1106="","",IFERROR(IF(INDEX('Ledger Codes'!$C$6:$C$205,MATCH(S1106,'Ledger Codes'!$B$6:$B$205,0))="","",INDEX('Ledger Codes'!$C$6:$C$205,MATCH(S1106,'Ledger Codes'!$B$6:$B$205,0))),""))</f>
        <v>10073</v>
      </c>
      <c r="D1106" s="50" t="s">
        <v>200</v>
      </c>
      <c r="E1106" s="50" t="s">
        <v>1891</v>
      </c>
      <c r="F1106" s="50" t="s">
        <v>1892</v>
      </c>
      <c r="G1106" s="52" t="n">
        <v>0</v>
      </c>
      <c r="H1106" s="52" t="n">
        <v>325</v>
      </c>
      <c r="I1106" s="52" t="n">
        <f aca="false">IF(AND(G1106="",H1106=""),"",N(G1106)-N(H1106))</f>
        <v>-325</v>
      </c>
      <c r="J1106" s="52" t="n">
        <f aca="false">IF(I1106="","",ABS(I1106))</f>
        <v>325</v>
      </c>
      <c r="K1106" s="56" t="n">
        <f aca="false">IF(S1106="","",0)</f>
        <v>0</v>
      </c>
      <c r="L1106" s="56" t="n">
        <f aca="false">IF(J1106="","",IF(AND(J1106&gt;'Revenue Testing'!$E$9,K1106=0),1,0))</f>
        <v>0</v>
      </c>
      <c r="M1106" s="57" t="n">
        <v>0.203259146844</v>
      </c>
      <c r="N1106" s="56" t="str">
        <f aca="false">IF(OR(A1106="",I1106=""),"",IF(COUNTIFS($A$2:$A$4500,A1106,$D$2:$D$4500,D1106,$I$2:$I$4500,I1106)&gt;1,"Possible duplicate",""))</f>
        <v/>
      </c>
      <c r="O1106" s="56" t="n">
        <f aca="false">IF(J1106="","",IF(AND(L1106=0,K1106=0),1,0))</f>
        <v>1</v>
      </c>
      <c r="P1106" s="56" t="str">
        <f aca="false">IF(L1106=1,J1106+ROW()/10^7,"")</f>
        <v/>
      </c>
      <c r="Q1106" s="57" t="n">
        <f aca="false">IF(O1106=1,M1106,"")</f>
        <v>0.203259146844</v>
      </c>
      <c r="R1106" s="56" t="str">
        <f aca="false">IF(K1106=1,ROW(),"")</f>
        <v/>
      </c>
      <c r="S1106" s="56" t="str">
        <f aca="false">IF(D1106="","",TRIM(D1106))</f>
        <v>DELIVERY ORDER CHARGES- INC</v>
      </c>
    </row>
    <row r="1107" customFormat="false" ht="15" hidden="false" customHeight="false" outlineLevel="0" collapsed="false">
      <c r="A1107" s="50" t="s">
        <v>1893</v>
      </c>
      <c r="B1107" s="55" t="n">
        <v>45960</v>
      </c>
      <c r="C1107" s="50" t="n">
        <f aca="false">IF(S1107="","",IFERROR(IF(INDEX('Ledger Codes'!$C$6:$C$205,MATCH(S1107,'Ledger Codes'!$B$6:$B$205,0))="","",INDEX('Ledger Codes'!$C$6:$C$205,MATCH(S1107,'Ledger Codes'!$B$6:$B$205,0))),""))</f>
        <v>10073</v>
      </c>
      <c r="D1107" s="50" t="s">
        <v>200</v>
      </c>
      <c r="E1107" s="50" t="s">
        <v>1894</v>
      </c>
      <c r="F1107" s="50" t="s">
        <v>1895</v>
      </c>
      <c r="G1107" s="52" t="n">
        <v>0</v>
      </c>
      <c r="H1107" s="52" t="n">
        <v>325</v>
      </c>
      <c r="I1107" s="52" t="n">
        <f aca="false">IF(AND(G1107="",H1107=""),"",N(G1107)-N(H1107))</f>
        <v>-325</v>
      </c>
      <c r="J1107" s="52" t="n">
        <f aca="false">IF(I1107="","",ABS(I1107))</f>
        <v>325</v>
      </c>
      <c r="K1107" s="56" t="n">
        <f aca="false">IF(S1107="","",0)</f>
        <v>0</v>
      </c>
      <c r="L1107" s="56" t="n">
        <f aca="false">IF(J1107="","",IF(AND(J1107&gt;'Revenue Testing'!$E$9,K1107=0),1,0))</f>
        <v>0</v>
      </c>
      <c r="M1107" s="57" t="n">
        <v>0.245916300459</v>
      </c>
      <c r="N1107" s="56" t="str">
        <f aca="false">IF(OR(A1107="",I1107=""),"",IF(COUNTIFS($A$2:$A$4500,A1107,$D$2:$D$4500,D1107,$I$2:$I$4500,I1107)&gt;1,"Possible duplicate",""))</f>
        <v/>
      </c>
      <c r="O1107" s="56" t="n">
        <f aca="false">IF(J1107="","",IF(AND(L1107=0,K1107=0),1,0))</f>
        <v>1</v>
      </c>
      <c r="P1107" s="56" t="str">
        <f aca="false">IF(L1107=1,J1107+ROW()/10^7,"")</f>
        <v/>
      </c>
      <c r="Q1107" s="57" t="n">
        <f aca="false">IF(O1107=1,M1107,"")</f>
        <v>0.245916300459</v>
      </c>
      <c r="R1107" s="56" t="str">
        <f aca="false">IF(K1107=1,ROW(),"")</f>
        <v/>
      </c>
      <c r="S1107" s="56" t="str">
        <f aca="false">IF(D1107="","",TRIM(D1107))</f>
        <v>DELIVERY ORDER CHARGES- INC</v>
      </c>
    </row>
    <row r="1108" customFormat="false" ht="15" hidden="false" customHeight="false" outlineLevel="0" collapsed="false">
      <c r="A1108" s="50" t="s">
        <v>1896</v>
      </c>
      <c r="B1108" s="55" t="n">
        <v>45962</v>
      </c>
      <c r="C1108" s="50" t="n">
        <f aca="false">IF(S1108="","",IFERROR(IF(INDEX('Ledger Codes'!$C$6:$C$205,MATCH(S1108,'Ledger Codes'!$B$6:$B$205,0))="","",INDEX('Ledger Codes'!$C$6:$C$205,MATCH(S1108,'Ledger Codes'!$B$6:$B$205,0))),""))</f>
        <v>10073</v>
      </c>
      <c r="D1108" s="50" t="s">
        <v>200</v>
      </c>
      <c r="E1108" s="50" t="s">
        <v>1897</v>
      </c>
      <c r="F1108" s="50" t="s">
        <v>556</v>
      </c>
      <c r="G1108" s="52" t="n">
        <v>0</v>
      </c>
      <c r="H1108" s="52" t="n">
        <v>325</v>
      </c>
      <c r="I1108" s="52" t="n">
        <f aca="false">IF(AND(G1108="",H1108=""),"",N(G1108)-N(H1108))</f>
        <v>-325</v>
      </c>
      <c r="J1108" s="52" t="n">
        <f aca="false">IF(I1108="","",ABS(I1108))</f>
        <v>325</v>
      </c>
      <c r="K1108" s="56" t="n">
        <f aca="false">IF(S1108="","",0)</f>
        <v>0</v>
      </c>
      <c r="L1108" s="56" t="n">
        <f aca="false">IF(J1108="","",IF(AND(J1108&gt;'Revenue Testing'!$E$9,K1108=0),1,0))</f>
        <v>0</v>
      </c>
      <c r="M1108" s="57" t="n">
        <v>0.93729427248</v>
      </c>
      <c r="N1108" s="56" t="str">
        <f aca="false">IF(OR(A1108="",I1108=""),"",IF(COUNTIFS($A$2:$A$4500,A1108,$D$2:$D$4500,D1108,$I$2:$I$4500,I1108)&gt;1,"Possible duplicate",""))</f>
        <v/>
      </c>
      <c r="O1108" s="56" t="n">
        <f aca="false">IF(J1108="","",IF(AND(L1108=0,K1108=0),1,0))</f>
        <v>1</v>
      </c>
      <c r="P1108" s="56" t="str">
        <f aca="false">IF(L1108=1,J1108+ROW()/10^7,"")</f>
        <v/>
      </c>
      <c r="Q1108" s="57" t="n">
        <f aca="false">IF(O1108=1,M1108,"")</f>
        <v>0.93729427248</v>
      </c>
      <c r="R1108" s="56" t="str">
        <f aca="false">IF(K1108=1,ROW(),"")</f>
        <v/>
      </c>
      <c r="S1108" s="56" t="str">
        <f aca="false">IF(D1108="","",TRIM(D1108))</f>
        <v>DELIVERY ORDER CHARGES- INC</v>
      </c>
    </row>
    <row r="1109" customFormat="false" ht="15" hidden="false" customHeight="false" outlineLevel="0" collapsed="false">
      <c r="A1109" s="50" t="s">
        <v>1898</v>
      </c>
      <c r="B1109" s="55" t="n">
        <v>45962</v>
      </c>
      <c r="C1109" s="50" t="n">
        <f aca="false">IF(S1109="","",IFERROR(IF(INDEX('Ledger Codes'!$C$6:$C$205,MATCH(S1109,'Ledger Codes'!$B$6:$B$205,0))="","",INDEX('Ledger Codes'!$C$6:$C$205,MATCH(S1109,'Ledger Codes'!$B$6:$B$205,0))),""))</f>
        <v>10073</v>
      </c>
      <c r="D1109" s="50" t="s">
        <v>200</v>
      </c>
      <c r="E1109" s="50" t="s">
        <v>1899</v>
      </c>
      <c r="F1109" s="50" t="s">
        <v>1900</v>
      </c>
      <c r="G1109" s="52" t="n">
        <v>0</v>
      </c>
      <c r="H1109" s="52" t="n">
        <v>325</v>
      </c>
      <c r="I1109" s="52" t="n">
        <f aca="false">IF(AND(G1109="",H1109=""),"",N(G1109)-N(H1109))</f>
        <v>-325</v>
      </c>
      <c r="J1109" s="52" t="n">
        <f aca="false">IF(I1109="","",ABS(I1109))</f>
        <v>325</v>
      </c>
      <c r="K1109" s="56" t="n">
        <f aca="false">IF(S1109="","",0)</f>
        <v>0</v>
      </c>
      <c r="L1109" s="56" t="n">
        <f aca="false">IF(J1109="","",IF(AND(J1109&gt;'Revenue Testing'!$E$9,K1109=0),1,0))</f>
        <v>0</v>
      </c>
      <c r="M1109" s="57" t="n">
        <v>0.237317531247</v>
      </c>
      <c r="N1109" s="56" t="str">
        <f aca="false">IF(OR(A1109="",I1109=""),"",IF(COUNTIFS($A$2:$A$4500,A1109,$D$2:$D$4500,D1109,$I$2:$I$4500,I1109)&gt;1,"Possible duplicate",""))</f>
        <v/>
      </c>
      <c r="O1109" s="56" t="n">
        <f aca="false">IF(J1109="","",IF(AND(L1109=0,K1109=0),1,0))</f>
        <v>1</v>
      </c>
      <c r="P1109" s="56" t="str">
        <f aca="false">IF(L1109=1,J1109+ROW()/10^7,"")</f>
        <v/>
      </c>
      <c r="Q1109" s="57" t="n">
        <f aca="false">IF(O1109=1,M1109,"")</f>
        <v>0.237317531247</v>
      </c>
      <c r="R1109" s="56" t="str">
        <f aca="false">IF(K1109=1,ROW(),"")</f>
        <v/>
      </c>
      <c r="S1109" s="56" t="str">
        <f aca="false">IF(D1109="","",TRIM(D1109))</f>
        <v>DELIVERY ORDER CHARGES- INC</v>
      </c>
    </row>
    <row r="1110" customFormat="false" ht="15" hidden="false" customHeight="false" outlineLevel="0" collapsed="false">
      <c r="A1110" s="50" t="s">
        <v>1901</v>
      </c>
      <c r="B1110" s="55" t="n">
        <v>45962</v>
      </c>
      <c r="C1110" s="50" t="n">
        <f aca="false">IF(S1110="","",IFERROR(IF(INDEX('Ledger Codes'!$C$6:$C$205,MATCH(S1110,'Ledger Codes'!$B$6:$B$205,0))="","",INDEX('Ledger Codes'!$C$6:$C$205,MATCH(S1110,'Ledger Codes'!$B$6:$B$205,0))),""))</f>
        <v>10073</v>
      </c>
      <c r="D1110" s="50" t="s">
        <v>200</v>
      </c>
      <c r="E1110" s="50" t="s">
        <v>1902</v>
      </c>
      <c r="F1110" s="50" t="s">
        <v>1903</v>
      </c>
      <c r="G1110" s="52" t="n">
        <v>0</v>
      </c>
      <c r="H1110" s="52" t="n">
        <v>325</v>
      </c>
      <c r="I1110" s="52" t="n">
        <f aca="false">IF(AND(G1110="",H1110=""),"",N(G1110)-N(H1110))</f>
        <v>-325</v>
      </c>
      <c r="J1110" s="52" t="n">
        <f aca="false">IF(I1110="","",ABS(I1110))</f>
        <v>325</v>
      </c>
      <c r="K1110" s="56" t="n">
        <f aca="false">IF(S1110="","",0)</f>
        <v>0</v>
      </c>
      <c r="L1110" s="56" t="n">
        <f aca="false">IF(J1110="","",IF(AND(J1110&gt;'Revenue Testing'!$E$9,K1110=0),1,0))</f>
        <v>0</v>
      </c>
      <c r="M1110" s="57" t="n">
        <v>0.301099211014</v>
      </c>
      <c r="N1110" s="56" t="str">
        <f aca="false">IF(OR(A1110="",I1110=""),"",IF(COUNTIFS($A$2:$A$4500,A1110,$D$2:$D$4500,D1110,$I$2:$I$4500,I1110)&gt;1,"Possible duplicate",""))</f>
        <v/>
      </c>
      <c r="O1110" s="56" t="n">
        <f aca="false">IF(J1110="","",IF(AND(L1110=0,K1110=0),1,0))</f>
        <v>1</v>
      </c>
      <c r="P1110" s="56" t="str">
        <f aca="false">IF(L1110=1,J1110+ROW()/10^7,"")</f>
        <v/>
      </c>
      <c r="Q1110" s="57" t="n">
        <f aca="false">IF(O1110=1,M1110,"")</f>
        <v>0.301099211014</v>
      </c>
      <c r="R1110" s="56" t="str">
        <f aca="false">IF(K1110=1,ROW(),"")</f>
        <v/>
      </c>
      <c r="S1110" s="56" t="str">
        <f aca="false">IF(D1110="","",TRIM(D1110))</f>
        <v>DELIVERY ORDER CHARGES- INC</v>
      </c>
    </row>
    <row r="1111" customFormat="false" ht="15" hidden="false" customHeight="false" outlineLevel="0" collapsed="false">
      <c r="A1111" s="50" t="s">
        <v>1904</v>
      </c>
      <c r="B1111" s="55" t="n">
        <v>45962</v>
      </c>
      <c r="C1111" s="50" t="n">
        <f aca="false">IF(S1111="","",IFERROR(IF(INDEX('Ledger Codes'!$C$6:$C$205,MATCH(S1111,'Ledger Codes'!$B$6:$B$205,0))="","",INDEX('Ledger Codes'!$C$6:$C$205,MATCH(S1111,'Ledger Codes'!$B$6:$B$205,0))),""))</f>
        <v>10073</v>
      </c>
      <c r="D1111" s="50" t="s">
        <v>200</v>
      </c>
      <c r="E1111" s="50" t="s">
        <v>1905</v>
      </c>
      <c r="F1111" s="50" t="s">
        <v>1906</v>
      </c>
      <c r="G1111" s="52" t="n">
        <v>0</v>
      </c>
      <c r="H1111" s="52" t="n">
        <v>325</v>
      </c>
      <c r="I1111" s="52" t="n">
        <f aca="false">IF(AND(G1111="",H1111=""),"",N(G1111)-N(H1111))</f>
        <v>-325</v>
      </c>
      <c r="J1111" s="52" t="n">
        <f aca="false">IF(I1111="","",ABS(I1111))</f>
        <v>325</v>
      </c>
      <c r="K1111" s="56" t="n">
        <f aca="false">IF(S1111="","",0)</f>
        <v>0</v>
      </c>
      <c r="L1111" s="56" t="n">
        <f aca="false">IF(J1111="","",IF(AND(J1111&gt;'Revenue Testing'!$E$9,K1111=0),1,0))</f>
        <v>0</v>
      </c>
      <c r="M1111" s="57" t="n">
        <v>0.739193951292</v>
      </c>
      <c r="N1111" s="56" t="str">
        <f aca="false">IF(OR(A1111="",I1111=""),"",IF(COUNTIFS($A$2:$A$4500,A1111,$D$2:$D$4500,D1111,$I$2:$I$4500,I1111)&gt;1,"Possible duplicate",""))</f>
        <v/>
      </c>
      <c r="O1111" s="56" t="n">
        <f aca="false">IF(J1111="","",IF(AND(L1111=0,K1111=0),1,0))</f>
        <v>1</v>
      </c>
      <c r="P1111" s="56" t="str">
        <f aca="false">IF(L1111=1,J1111+ROW()/10^7,"")</f>
        <v/>
      </c>
      <c r="Q1111" s="57" t="n">
        <f aca="false">IF(O1111=1,M1111,"")</f>
        <v>0.739193951292</v>
      </c>
      <c r="R1111" s="56" t="str">
        <f aca="false">IF(K1111=1,ROW(),"")</f>
        <v/>
      </c>
      <c r="S1111" s="56" t="str">
        <f aca="false">IF(D1111="","",TRIM(D1111))</f>
        <v>DELIVERY ORDER CHARGES- INC</v>
      </c>
    </row>
    <row r="1112" customFormat="false" ht="15" hidden="false" customHeight="false" outlineLevel="0" collapsed="false">
      <c r="A1112" s="50" t="s">
        <v>1907</v>
      </c>
      <c r="B1112" s="55" t="n">
        <v>45962</v>
      </c>
      <c r="C1112" s="50" t="n">
        <f aca="false">IF(S1112="","",IFERROR(IF(INDEX('Ledger Codes'!$C$6:$C$205,MATCH(S1112,'Ledger Codes'!$B$6:$B$205,0))="","",INDEX('Ledger Codes'!$C$6:$C$205,MATCH(S1112,'Ledger Codes'!$B$6:$B$205,0))),""))</f>
        <v>10073</v>
      </c>
      <c r="D1112" s="50" t="s">
        <v>200</v>
      </c>
      <c r="E1112" s="50" t="s">
        <v>1908</v>
      </c>
      <c r="F1112" s="50" t="s">
        <v>1909</v>
      </c>
      <c r="G1112" s="52" t="n">
        <v>0</v>
      </c>
      <c r="H1112" s="52" t="n">
        <v>325</v>
      </c>
      <c r="I1112" s="52" t="n">
        <f aca="false">IF(AND(G1112="",H1112=""),"",N(G1112)-N(H1112))</f>
        <v>-325</v>
      </c>
      <c r="J1112" s="52" t="n">
        <f aca="false">IF(I1112="","",ABS(I1112))</f>
        <v>325</v>
      </c>
      <c r="K1112" s="56" t="n">
        <f aca="false">IF(S1112="","",0)</f>
        <v>0</v>
      </c>
      <c r="L1112" s="56" t="n">
        <f aca="false">IF(J1112="","",IF(AND(J1112&gt;'Revenue Testing'!$E$9,K1112=0),1,0))</f>
        <v>0</v>
      </c>
      <c r="M1112" s="57" t="n">
        <v>0.122396104195</v>
      </c>
      <c r="N1112" s="56" t="str">
        <f aca="false">IF(OR(A1112="",I1112=""),"",IF(COUNTIFS($A$2:$A$4500,A1112,$D$2:$D$4500,D1112,$I$2:$I$4500,I1112)&gt;1,"Possible duplicate",""))</f>
        <v/>
      </c>
      <c r="O1112" s="56" t="n">
        <f aca="false">IF(J1112="","",IF(AND(L1112=0,K1112=0),1,0))</f>
        <v>1</v>
      </c>
      <c r="P1112" s="56" t="str">
        <f aca="false">IF(L1112=1,J1112+ROW()/10^7,"")</f>
        <v/>
      </c>
      <c r="Q1112" s="57" t="n">
        <f aca="false">IF(O1112=1,M1112,"")</f>
        <v>0.122396104195</v>
      </c>
      <c r="R1112" s="56" t="str">
        <f aca="false">IF(K1112=1,ROW(),"")</f>
        <v/>
      </c>
      <c r="S1112" s="56" t="str">
        <f aca="false">IF(D1112="","",TRIM(D1112))</f>
        <v>DELIVERY ORDER CHARGES- INC</v>
      </c>
    </row>
    <row r="1113" customFormat="false" ht="15" hidden="false" customHeight="false" outlineLevel="0" collapsed="false">
      <c r="A1113" s="50" t="s">
        <v>1910</v>
      </c>
      <c r="B1113" s="55" t="n">
        <v>45962</v>
      </c>
      <c r="C1113" s="50" t="n">
        <f aca="false">IF(S1113="","",IFERROR(IF(INDEX('Ledger Codes'!$C$6:$C$205,MATCH(S1113,'Ledger Codes'!$B$6:$B$205,0))="","",INDEX('Ledger Codes'!$C$6:$C$205,MATCH(S1113,'Ledger Codes'!$B$6:$B$205,0))),""))</f>
        <v>10073</v>
      </c>
      <c r="D1113" s="50" t="s">
        <v>200</v>
      </c>
      <c r="E1113" s="50" t="s">
        <v>1911</v>
      </c>
      <c r="F1113" s="50" t="s">
        <v>1912</v>
      </c>
      <c r="G1113" s="52" t="n">
        <v>0</v>
      </c>
      <c r="H1113" s="52" t="n">
        <v>325</v>
      </c>
      <c r="I1113" s="52" t="n">
        <f aca="false">IF(AND(G1113="",H1113=""),"",N(G1113)-N(H1113))</f>
        <v>-325</v>
      </c>
      <c r="J1113" s="52" t="n">
        <f aca="false">IF(I1113="","",ABS(I1113))</f>
        <v>325</v>
      </c>
      <c r="K1113" s="56" t="n">
        <f aca="false">IF(S1113="","",0)</f>
        <v>0</v>
      </c>
      <c r="L1113" s="56" t="n">
        <f aca="false">IF(J1113="","",IF(AND(J1113&gt;'Revenue Testing'!$E$9,K1113=0),1,0))</f>
        <v>0</v>
      </c>
      <c r="M1113" s="57" t="n">
        <v>0.841191663378</v>
      </c>
      <c r="N1113" s="56" t="str">
        <f aca="false">IF(OR(A1113="",I1113=""),"",IF(COUNTIFS($A$2:$A$4500,A1113,$D$2:$D$4500,D1113,$I$2:$I$4500,I1113)&gt;1,"Possible duplicate",""))</f>
        <v/>
      </c>
      <c r="O1113" s="56" t="n">
        <f aca="false">IF(J1113="","",IF(AND(L1113=0,K1113=0),1,0))</f>
        <v>1</v>
      </c>
      <c r="P1113" s="56" t="str">
        <f aca="false">IF(L1113=1,J1113+ROW()/10^7,"")</f>
        <v/>
      </c>
      <c r="Q1113" s="57" t="n">
        <f aca="false">IF(O1113=1,M1113,"")</f>
        <v>0.841191663378</v>
      </c>
      <c r="R1113" s="56" t="str">
        <f aca="false">IF(K1113=1,ROW(),"")</f>
        <v/>
      </c>
      <c r="S1113" s="56" t="str">
        <f aca="false">IF(D1113="","",TRIM(D1113))</f>
        <v>DELIVERY ORDER CHARGES- INC</v>
      </c>
    </row>
    <row r="1114" customFormat="false" ht="15" hidden="false" customHeight="false" outlineLevel="0" collapsed="false">
      <c r="A1114" s="50" t="s">
        <v>1913</v>
      </c>
      <c r="B1114" s="55" t="n">
        <v>45962</v>
      </c>
      <c r="C1114" s="50" t="n">
        <f aca="false">IF(S1114="","",IFERROR(IF(INDEX('Ledger Codes'!$C$6:$C$205,MATCH(S1114,'Ledger Codes'!$B$6:$B$205,0))="","",INDEX('Ledger Codes'!$C$6:$C$205,MATCH(S1114,'Ledger Codes'!$B$6:$B$205,0))),""))</f>
        <v>10073</v>
      </c>
      <c r="D1114" s="50" t="s">
        <v>200</v>
      </c>
      <c r="E1114" s="50" t="s">
        <v>1914</v>
      </c>
      <c r="F1114" s="50" t="s">
        <v>1915</v>
      </c>
      <c r="G1114" s="52" t="n">
        <v>0</v>
      </c>
      <c r="H1114" s="52" t="n">
        <v>325</v>
      </c>
      <c r="I1114" s="52" t="n">
        <f aca="false">IF(AND(G1114="",H1114=""),"",N(G1114)-N(H1114))</f>
        <v>-325</v>
      </c>
      <c r="J1114" s="52" t="n">
        <f aca="false">IF(I1114="","",ABS(I1114))</f>
        <v>325</v>
      </c>
      <c r="K1114" s="56" t="n">
        <f aca="false">IF(S1114="","",0)</f>
        <v>0</v>
      </c>
      <c r="L1114" s="56" t="n">
        <f aca="false">IF(J1114="","",IF(AND(J1114&gt;'Revenue Testing'!$E$9,K1114=0),1,0))</f>
        <v>0</v>
      </c>
      <c r="M1114" s="57" t="n">
        <v>0.55192068411</v>
      </c>
      <c r="N1114" s="56" t="str">
        <f aca="false">IF(OR(A1114="",I1114=""),"",IF(COUNTIFS($A$2:$A$4500,A1114,$D$2:$D$4500,D1114,$I$2:$I$4500,I1114)&gt;1,"Possible duplicate",""))</f>
        <v/>
      </c>
      <c r="O1114" s="56" t="n">
        <f aca="false">IF(J1114="","",IF(AND(L1114=0,K1114=0),1,0))</f>
        <v>1</v>
      </c>
      <c r="P1114" s="56" t="str">
        <f aca="false">IF(L1114=1,J1114+ROW()/10^7,"")</f>
        <v/>
      </c>
      <c r="Q1114" s="57" t="n">
        <f aca="false">IF(O1114=1,M1114,"")</f>
        <v>0.55192068411</v>
      </c>
      <c r="R1114" s="56" t="str">
        <f aca="false">IF(K1114=1,ROW(),"")</f>
        <v/>
      </c>
      <c r="S1114" s="56" t="str">
        <f aca="false">IF(D1114="","",TRIM(D1114))</f>
        <v>DELIVERY ORDER CHARGES- INC</v>
      </c>
    </row>
    <row r="1115" customFormat="false" ht="15" hidden="false" customHeight="false" outlineLevel="0" collapsed="false">
      <c r="A1115" s="50" t="s">
        <v>1916</v>
      </c>
      <c r="B1115" s="55" t="n">
        <v>45962</v>
      </c>
      <c r="C1115" s="50" t="n">
        <f aca="false">IF(S1115="","",IFERROR(IF(INDEX('Ledger Codes'!$C$6:$C$205,MATCH(S1115,'Ledger Codes'!$B$6:$B$205,0))="","",INDEX('Ledger Codes'!$C$6:$C$205,MATCH(S1115,'Ledger Codes'!$B$6:$B$205,0))),""))</f>
        <v>10073</v>
      </c>
      <c r="D1115" s="50" t="s">
        <v>200</v>
      </c>
      <c r="E1115" s="50" t="s">
        <v>1917</v>
      </c>
      <c r="F1115" s="50" t="s">
        <v>1918</v>
      </c>
      <c r="G1115" s="52" t="n">
        <v>0</v>
      </c>
      <c r="H1115" s="52" t="n">
        <v>325</v>
      </c>
      <c r="I1115" s="52" t="n">
        <f aca="false">IF(AND(G1115="",H1115=""),"",N(G1115)-N(H1115))</f>
        <v>-325</v>
      </c>
      <c r="J1115" s="52" t="n">
        <f aca="false">IF(I1115="","",ABS(I1115))</f>
        <v>325</v>
      </c>
      <c r="K1115" s="56" t="n">
        <f aca="false">IF(S1115="","",0)</f>
        <v>0</v>
      </c>
      <c r="L1115" s="56" t="n">
        <f aca="false">IF(J1115="","",IF(AND(J1115&gt;'Revenue Testing'!$E$9,K1115=0),1,0))</f>
        <v>0</v>
      </c>
      <c r="M1115" s="57" t="n">
        <v>0.377233068121</v>
      </c>
      <c r="N1115" s="56" t="str">
        <f aca="false">IF(OR(A1115="",I1115=""),"",IF(COUNTIFS($A$2:$A$4500,A1115,$D$2:$D$4500,D1115,$I$2:$I$4500,I1115)&gt;1,"Possible duplicate",""))</f>
        <v/>
      </c>
      <c r="O1115" s="56" t="n">
        <f aca="false">IF(J1115="","",IF(AND(L1115=0,K1115=0),1,0))</f>
        <v>1</v>
      </c>
      <c r="P1115" s="56" t="str">
        <f aca="false">IF(L1115=1,J1115+ROW()/10^7,"")</f>
        <v/>
      </c>
      <c r="Q1115" s="57" t="n">
        <f aca="false">IF(O1115=1,M1115,"")</f>
        <v>0.377233068121</v>
      </c>
      <c r="R1115" s="56" t="str">
        <f aca="false">IF(K1115=1,ROW(),"")</f>
        <v/>
      </c>
      <c r="S1115" s="56" t="str">
        <f aca="false">IF(D1115="","",TRIM(D1115))</f>
        <v>DELIVERY ORDER CHARGES- INC</v>
      </c>
    </row>
    <row r="1116" customFormat="false" ht="15" hidden="false" customHeight="false" outlineLevel="0" collapsed="false">
      <c r="A1116" s="50" t="s">
        <v>1919</v>
      </c>
      <c r="B1116" s="55" t="n">
        <v>45962</v>
      </c>
      <c r="C1116" s="50" t="n">
        <f aca="false">IF(S1116="","",IFERROR(IF(INDEX('Ledger Codes'!$C$6:$C$205,MATCH(S1116,'Ledger Codes'!$B$6:$B$205,0))="","",INDEX('Ledger Codes'!$C$6:$C$205,MATCH(S1116,'Ledger Codes'!$B$6:$B$205,0))),""))</f>
        <v>10073</v>
      </c>
      <c r="D1116" s="50" t="s">
        <v>200</v>
      </c>
      <c r="E1116" s="50" t="s">
        <v>1920</v>
      </c>
      <c r="F1116" s="50" t="s">
        <v>1921</v>
      </c>
      <c r="G1116" s="52" t="n">
        <v>0</v>
      </c>
      <c r="H1116" s="52" t="n">
        <v>325</v>
      </c>
      <c r="I1116" s="52" t="n">
        <f aca="false">IF(AND(G1116="",H1116=""),"",N(G1116)-N(H1116))</f>
        <v>-325</v>
      </c>
      <c r="J1116" s="52" t="n">
        <f aca="false">IF(I1116="","",ABS(I1116))</f>
        <v>325</v>
      </c>
      <c r="K1116" s="56" t="n">
        <f aca="false">IF(S1116="","",0)</f>
        <v>0</v>
      </c>
      <c r="L1116" s="56" t="n">
        <f aca="false">IF(J1116="","",IF(AND(J1116&gt;'Revenue Testing'!$E$9,K1116=0),1,0))</f>
        <v>0</v>
      </c>
      <c r="M1116" s="57" t="n">
        <v>0.012869489964</v>
      </c>
      <c r="N1116" s="56" t="str">
        <f aca="false">IF(OR(A1116="",I1116=""),"",IF(COUNTIFS($A$2:$A$4500,A1116,$D$2:$D$4500,D1116,$I$2:$I$4500,I1116)&gt;1,"Possible duplicate",""))</f>
        <v/>
      </c>
      <c r="O1116" s="56" t="n">
        <f aca="false">IF(J1116="","",IF(AND(L1116=0,K1116=0),1,0))</f>
        <v>1</v>
      </c>
      <c r="P1116" s="56" t="str">
        <f aca="false">IF(L1116=1,J1116+ROW()/10^7,"")</f>
        <v/>
      </c>
      <c r="Q1116" s="57" t="n">
        <f aca="false">IF(O1116=1,M1116,"")</f>
        <v>0.012869489964</v>
      </c>
      <c r="R1116" s="56" t="str">
        <f aca="false">IF(K1116=1,ROW(),"")</f>
        <v/>
      </c>
      <c r="S1116" s="56" t="str">
        <f aca="false">IF(D1116="","",TRIM(D1116))</f>
        <v>DELIVERY ORDER CHARGES- INC</v>
      </c>
    </row>
    <row r="1117" customFormat="false" ht="15" hidden="false" customHeight="false" outlineLevel="0" collapsed="false">
      <c r="A1117" s="50" t="s">
        <v>1922</v>
      </c>
      <c r="B1117" s="55" t="n">
        <v>45962</v>
      </c>
      <c r="C1117" s="50" t="n">
        <f aca="false">IF(S1117="","",IFERROR(IF(INDEX('Ledger Codes'!$C$6:$C$205,MATCH(S1117,'Ledger Codes'!$B$6:$B$205,0))="","",INDEX('Ledger Codes'!$C$6:$C$205,MATCH(S1117,'Ledger Codes'!$B$6:$B$205,0))),""))</f>
        <v>10073</v>
      </c>
      <c r="D1117" s="50" t="s">
        <v>200</v>
      </c>
      <c r="E1117" s="50" t="s">
        <v>1923</v>
      </c>
      <c r="F1117" s="50" t="s">
        <v>1924</v>
      </c>
      <c r="G1117" s="52" t="n">
        <v>0</v>
      </c>
      <c r="H1117" s="52" t="n">
        <v>325</v>
      </c>
      <c r="I1117" s="52" t="n">
        <f aca="false">IF(AND(G1117="",H1117=""),"",N(G1117)-N(H1117))</f>
        <v>-325</v>
      </c>
      <c r="J1117" s="52" t="n">
        <f aca="false">IF(I1117="","",ABS(I1117))</f>
        <v>325</v>
      </c>
      <c r="K1117" s="56" t="n">
        <f aca="false">IF(S1117="","",0)</f>
        <v>0</v>
      </c>
      <c r="L1117" s="56" t="n">
        <f aca="false">IF(J1117="","",IF(AND(J1117&gt;'Revenue Testing'!$E$9,K1117=0),1,0))</f>
        <v>0</v>
      </c>
      <c r="M1117" s="57" t="n">
        <v>0.873759859792</v>
      </c>
      <c r="N1117" s="56" t="str">
        <f aca="false">IF(OR(A1117="",I1117=""),"",IF(COUNTIFS($A$2:$A$4500,A1117,$D$2:$D$4500,D1117,$I$2:$I$4500,I1117)&gt;1,"Possible duplicate",""))</f>
        <v/>
      </c>
      <c r="O1117" s="56" t="n">
        <f aca="false">IF(J1117="","",IF(AND(L1117=0,K1117=0),1,0))</f>
        <v>1</v>
      </c>
      <c r="P1117" s="56" t="str">
        <f aca="false">IF(L1117=1,J1117+ROW()/10^7,"")</f>
        <v/>
      </c>
      <c r="Q1117" s="57" t="n">
        <f aca="false">IF(O1117=1,M1117,"")</f>
        <v>0.873759859792</v>
      </c>
      <c r="R1117" s="56" t="str">
        <f aca="false">IF(K1117=1,ROW(),"")</f>
        <v/>
      </c>
      <c r="S1117" s="56" t="str">
        <f aca="false">IF(D1117="","",TRIM(D1117))</f>
        <v>DELIVERY ORDER CHARGES- INC</v>
      </c>
    </row>
    <row r="1118" customFormat="false" ht="15" hidden="false" customHeight="false" outlineLevel="0" collapsed="false">
      <c r="A1118" s="50" t="s">
        <v>1925</v>
      </c>
      <c r="B1118" s="55" t="n">
        <v>45962</v>
      </c>
      <c r="C1118" s="50" t="n">
        <f aca="false">IF(S1118="","",IFERROR(IF(INDEX('Ledger Codes'!$C$6:$C$205,MATCH(S1118,'Ledger Codes'!$B$6:$B$205,0))="","",INDEX('Ledger Codes'!$C$6:$C$205,MATCH(S1118,'Ledger Codes'!$B$6:$B$205,0))),""))</f>
        <v>10073</v>
      </c>
      <c r="D1118" s="50" t="s">
        <v>200</v>
      </c>
      <c r="E1118" s="50" t="s">
        <v>1926</v>
      </c>
      <c r="F1118" s="50" t="s">
        <v>1927</v>
      </c>
      <c r="G1118" s="52" t="n">
        <v>0</v>
      </c>
      <c r="H1118" s="52" t="n">
        <v>325</v>
      </c>
      <c r="I1118" s="52" t="n">
        <f aca="false">IF(AND(G1118="",H1118=""),"",N(G1118)-N(H1118))</f>
        <v>-325</v>
      </c>
      <c r="J1118" s="52" t="n">
        <f aca="false">IF(I1118="","",ABS(I1118))</f>
        <v>325</v>
      </c>
      <c r="K1118" s="56" t="n">
        <f aca="false">IF(S1118="","",0)</f>
        <v>0</v>
      </c>
      <c r="L1118" s="56" t="n">
        <f aca="false">IF(J1118="","",IF(AND(J1118&gt;'Revenue Testing'!$E$9,K1118=0),1,0))</f>
        <v>0</v>
      </c>
      <c r="M1118" s="57" t="n">
        <v>0.694057526308</v>
      </c>
      <c r="N1118" s="56" t="str">
        <f aca="false">IF(OR(A1118="",I1118=""),"",IF(COUNTIFS($A$2:$A$4500,A1118,$D$2:$D$4500,D1118,$I$2:$I$4500,I1118)&gt;1,"Possible duplicate",""))</f>
        <v/>
      </c>
      <c r="O1118" s="56" t="n">
        <f aca="false">IF(J1118="","",IF(AND(L1118=0,K1118=0),1,0))</f>
        <v>1</v>
      </c>
      <c r="P1118" s="56" t="str">
        <f aca="false">IF(L1118=1,J1118+ROW()/10^7,"")</f>
        <v/>
      </c>
      <c r="Q1118" s="57" t="n">
        <f aca="false">IF(O1118=1,M1118,"")</f>
        <v>0.694057526308</v>
      </c>
      <c r="R1118" s="56" t="str">
        <f aca="false">IF(K1118=1,ROW(),"")</f>
        <v/>
      </c>
      <c r="S1118" s="56" t="str">
        <f aca="false">IF(D1118="","",TRIM(D1118))</f>
        <v>DELIVERY ORDER CHARGES- INC</v>
      </c>
    </row>
    <row r="1119" customFormat="false" ht="15" hidden="false" customHeight="false" outlineLevel="0" collapsed="false">
      <c r="A1119" s="50" t="s">
        <v>1928</v>
      </c>
      <c r="B1119" s="55" t="n">
        <v>45962</v>
      </c>
      <c r="C1119" s="50" t="n">
        <f aca="false">IF(S1119="","",IFERROR(IF(INDEX('Ledger Codes'!$C$6:$C$205,MATCH(S1119,'Ledger Codes'!$B$6:$B$205,0))="","",INDEX('Ledger Codes'!$C$6:$C$205,MATCH(S1119,'Ledger Codes'!$B$6:$B$205,0))),""))</f>
        <v>10073</v>
      </c>
      <c r="D1119" s="50" t="s">
        <v>200</v>
      </c>
      <c r="E1119" s="50" t="s">
        <v>1929</v>
      </c>
      <c r="F1119" s="50" t="s">
        <v>1930</v>
      </c>
      <c r="G1119" s="52" t="n">
        <v>0</v>
      </c>
      <c r="H1119" s="52" t="n">
        <v>325</v>
      </c>
      <c r="I1119" s="52" t="n">
        <f aca="false">IF(AND(G1119="",H1119=""),"",N(G1119)-N(H1119))</f>
        <v>-325</v>
      </c>
      <c r="J1119" s="52" t="n">
        <f aca="false">IF(I1119="","",ABS(I1119))</f>
        <v>325</v>
      </c>
      <c r="K1119" s="56" t="n">
        <f aca="false">IF(S1119="","",0)</f>
        <v>0</v>
      </c>
      <c r="L1119" s="56" t="n">
        <f aca="false">IF(J1119="","",IF(AND(J1119&gt;'Revenue Testing'!$E$9,K1119=0),1,0))</f>
        <v>0</v>
      </c>
      <c r="M1119" s="57" t="n">
        <v>0.109670505743</v>
      </c>
      <c r="N1119" s="56" t="str">
        <f aca="false">IF(OR(A1119="",I1119=""),"",IF(COUNTIFS($A$2:$A$4500,A1119,$D$2:$D$4500,D1119,$I$2:$I$4500,I1119)&gt;1,"Possible duplicate",""))</f>
        <v/>
      </c>
      <c r="O1119" s="56" t="n">
        <f aca="false">IF(J1119="","",IF(AND(L1119=0,K1119=0),1,0))</f>
        <v>1</v>
      </c>
      <c r="P1119" s="56" t="str">
        <f aca="false">IF(L1119=1,J1119+ROW()/10^7,"")</f>
        <v/>
      </c>
      <c r="Q1119" s="57" t="n">
        <f aca="false">IF(O1119=1,M1119,"")</f>
        <v>0.109670505743</v>
      </c>
      <c r="R1119" s="56" t="str">
        <f aca="false">IF(K1119=1,ROW(),"")</f>
        <v/>
      </c>
      <c r="S1119" s="56" t="str">
        <f aca="false">IF(D1119="","",TRIM(D1119))</f>
        <v>DELIVERY ORDER CHARGES- INC</v>
      </c>
    </row>
    <row r="1120" customFormat="false" ht="15" hidden="false" customHeight="false" outlineLevel="0" collapsed="false">
      <c r="A1120" s="50" t="s">
        <v>1931</v>
      </c>
      <c r="B1120" s="55" t="n">
        <v>45962</v>
      </c>
      <c r="C1120" s="50" t="n">
        <f aca="false">IF(S1120="","",IFERROR(IF(INDEX('Ledger Codes'!$C$6:$C$205,MATCH(S1120,'Ledger Codes'!$B$6:$B$205,0))="","",INDEX('Ledger Codes'!$C$6:$C$205,MATCH(S1120,'Ledger Codes'!$B$6:$B$205,0))),""))</f>
        <v>10073</v>
      </c>
      <c r="D1120" s="50" t="s">
        <v>200</v>
      </c>
      <c r="E1120" s="50" t="s">
        <v>1932</v>
      </c>
      <c r="F1120" s="50" t="s">
        <v>1933</v>
      </c>
      <c r="G1120" s="52" t="n">
        <v>0</v>
      </c>
      <c r="H1120" s="52" t="n">
        <v>325</v>
      </c>
      <c r="I1120" s="52" t="n">
        <f aca="false">IF(AND(G1120="",H1120=""),"",N(G1120)-N(H1120))</f>
        <v>-325</v>
      </c>
      <c r="J1120" s="52" t="n">
        <f aca="false">IF(I1120="","",ABS(I1120))</f>
        <v>325</v>
      </c>
      <c r="K1120" s="56" t="n">
        <f aca="false">IF(S1120="","",0)</f>
        <v>0</v>
      </c>
      <c r="L1120" s="56" t="n">
        <f aca="false">IF(J1120="","",IF(AND(J1120&gt;'Revenue Testing'!$E$9,K1120=0),1,0))</f>
        <v>0</v>
      </c>
      <c r="M1120" s="57" t="n">
        <v>0.580628314909</v>
      </c>
      <c r="N1120" s="56" t="str">
        <f aca="false">IF(OR(A1120="",I1120=""),"",IF(COUNTIFS($A$2:$A$4500,A1120,$D$2:$D$4500,D1120,$I$2:$I$4500,I1120)&gt;1,"Possible duplicate",""))</f>
        <v/>
      </c>
      <c r="O1120" s="56" t="n">
        <f aca="false">IF(J1120="","",IF(AND(L1120=0,K1120=0),1,0))</f>
        <v>1</v>
      </c>
      <c r="P1120" s="56" t="str">
        <f aca="false">IF(L1120=1,J1120+ROW()/10^7,"")</f>
        <v/>
      </c>
      <c r="Q1120" s="57" t="n">
        <f aca="false">IF(O1120=1,M1120,"")</f>
        <v>0.580628314909</v>
      </c>
      <c r="R1120" s="56" t="str">
        <f aca="false">IF(K1120=1,ROW(),"")</f>
        <v/>
      </c>
      <c r="S1120" s="56" t="str">
        <f aca="false">IF(D1120="","",TRIM(D1120))</f>
        <v>DELIVERY ORDER CHARGES- INC</v>
      </c>
    </row>
    <row r="1121" customFormat="false" ht="15" hidden="false" customHeight="false" outlineLevel="0" collapsed="false">
      <c r="A1121" s="50" t="s">
        <v>1934</v>
      </c>
      <c r="B1121" s="55" t="n">
        <v>45962</v>
      </c>
      <c r="C1121" s="50" t="n">
        <f aca="false">IF(S1121="","",IFERROR(IF(INDEX('Ledger Codes'!$C$6:$C$205,MATCH(S1121,'Ledger Codes'!$B$6:$B$205,0))="","",INDEX('Ledger Codes'!$C$6:$C$205,MATCH(S1121,'Ledger Codes'!$B$6:$B$205,0))),""))</f>
        <v>10073</v>
      </c>
      <c r="D1121" s="50" t="s">
        <v>200</v>
      </c>
      <c r="E1121" s="50" t="s">
        <v>1935</v>
      </c>
      <c r="F1121" s="50" t="s">
        <v>1936</v>
      </c>
      <c r="G1121" s="52" t="n">
        <v>0</v>
      </c>
      <c r="H1121" s="52" t="n">
        <v>325</v>
      </c>
      <c r="I1121" s="52" t="n">
        <f aca="false">IF(AND(G1121="",H1121=""),"",N(G1121)-N(H1121))</f>
        <v>-325</v>
      </c>
      <c r="J1121" s="52" t="n">
        <f aca="false">IF(I1121="","",ABS(I1121))</f>
        <v>325</v>
      </c>
      <c r="K1121" s="56" t="n">
        <f aca="false">IF(S1121="","",0)</f>
        <v>0</v>
      </c>
      <c r="L1121" s="56" t="n">
        <f aca="false">IF(J1121="","",IF(AND(J1121&gt;'Revenue Testing'!$E$9,K1121=0),1,0))</f>
        <v>0</v>
      </c>
      <c r="M1121" s="57" t="n">
        <v>0.418161458484</v>
      </c>
      <c r="N1121" s="56" t="str">
        <f aca="false">IF(OR(A1121="",I1121=""),"",IF(COUNTIFS($A$2:$A$4500,A1121,$D$2:$D$4500,D1121,$I$2:$I$4500,I1121)&gt;1,"Possible duplicate",""))</f>
        <v/>
      </c>
      <c r="O1121" s="56" t="n">
        <f aca="false">IF(J1121="","",IF(AND(L1121=0,K1121=0),1,0))</f>
        <v>1</v>
      </c>
      <c r="P1121" s="56" t="str">
        <f aca="false">IF(L1121=1,J1121+ROW()/10^7,"")</f>
        <v/>
      </c>
      <c r="Q1121" s="57" t="n">
        <f aca="false">IF(O1121=1,M1121,"")</f>
        <v>0.418161458484</v>
      </c>
      <c r="R1121" s="56" t="str">
        <f aca="false">IF(K1121=1,ROW(),"")</f>
        <v/>
      </c>
      <c r="S1121" s="56" t="str">
        <f aca="false">IF(D1121="","",TRIM(D1121))</f>
        <v>DELIVERY ORDER CHARGES- INC</v>
      </c>
    </row>
    <row r="1122" customFormat="false" ht="15" hidden="false" customHeight="false" outlineLevel="0" collapsed="false">
      <c r="A1122" s="50" t="s">
        <v>1937</v>
      </c>
      <c r="B1122" s="55" t="n">
        <v>45962</v>
      </c>
      <c r="C1122" s="50" t="n">
        <f aca="false">IF(S1122="","",IFERROR(IF(INDEX('Ledger Codes'!$C$6:$C$205,MATCH(S1122,'Ledger Codes'!$B$6:$B$205,0))="","",INDEX('Ledger Codes'!$C$6:$C$205,MATCH(S1122,'Ledger Codes'!$B$6:$B$205,0))),""))</f>
        <v>10073</v>
      </c>
      <c r="D1122" s="50" t="s">
        <v>200</v>
      </c>
      <c r="E1122" s="50" t="s">
        <v>1938</v>
      </c>
      <c r="F1122" s="50" t="s">
        <v>1939</v>
      </c>
      <c r="G1122" s="52" t="n">
        <v>0</v>
      </c>
      <c r="H1122" s="52" t="n">
        <v>325</v>
      </c>
      <c r="I1122" s="52" t="n">
        <f aca="false">IF(AND(G1122="",H1122=""),"",N(G1122)-N(H1122))</f>
        <v>-325</v>
      </c>
      <c r="J1122" s="52" t="n">
        <f aca="false">IF(I1122="","",ABS(I1122))</f>
        <v>325</v>
      </c>
      <c r="K1122" s="56" t="n">
        <f aca="false">IF(S1122="","",0)</f>
        <v>0</v>
      </c>
      <c r="L1122" s="56" t="n">
        <f aca="false">IF(J1122="","",IF(AND(J1122&gt;'Revenue Testing'!$E$9,K1122=0),1,0))</f>
        <v>0</v>
      </c>
      <c r="M1122" s="57" t="n">
        <v>0.793208498018</v>
      </c>
      <c r="N1122" s="56" t="str">
        <f aca="false">IF(OR(A1122="",I1122=""),"",IF(COUNTIFS($A$2:$A$4500,A1122,$D$2:$D$4500,D1122,$I$2:$I$4500,I1122)&gt;1,"Possible duplicate",""))</f>
        <v/>
      </c>
      <c r="O1122" s="56" t="n">
        <f aca="false">IF(J1122="","",IF(AND(L1122=0,K1122=0),1,0))</f>
        <v>1</v>
      </c>
      <c r="P1122" s="56" t="str">
        <f aca="false">IF(L1122=1,J1122+ROW()/10^7,"")</f>
        <v/>
      </c>
      <c r="Q1122" s="57" t="n">
        <f aca="false">IF(O1122=1,M1122,"")</f>
        <v>0.793208498018</v>
      </c>
      <c r="R1122" s="56" t="str">
        <f aca="false">IF(K1122=1,ROW(),"")</f>
        <v/>
      </c>
      <c r="S1122" s="56" t="str">
        <f aca="false">IF(D1122="","",TRIM(D1122))</f>
        <v>DELIVERY ORDER CHARGES- INC</v>
      </c>
    </row>
    <row r="1123" customFormat="false" ht="15" hidden="false" customHeight="false" outlineLevel="0" collapsed="false">
      <c r="A1123" s="50" t="s">
        <v>1940</v>
      </c>
      <c r="B1123" s="55" t="n">
        <v>45962</v>
      </c>
      <c r="C1123" s="50" t="n">
        <f aca="false">IF(S1123="","",IFERROR(IF(INDEX('Ledger Codes'!$C$6:$C$205,MATCH(S1123,'Ledger Codes'!$B$6:$B$205,0))="","",INDEX('Ledger Codes'!$C$6:$C$205,MATCH(S1123,'Ledger Codes'!$B$6:$B$205,0))),""))</f>
        <v>10073</v>
      </c>
      <c r="D1123" s="50" t="s">
        <v>200</v>
      </c>
      <c r="E1123" s="50" t="s">
        <v>1941</v>
      </c>
      <c r="F1123" s="50" t="s">
        <v>1942</v>
      </c>
      <c r="G1123" s="52" t="n">
        <v>0</v>
      </c>
      <c r="H1123" s="52" t="n">
        <v>325</v>
      </c>
      <c r="I1123" s="52" t="n">
        <f aca="false">IF(AND(G1123="",H1123=""),"",N(G1123)-N(H1123))</f>
        <v>-325</v>
      </c>
      <c r="J1123" s="52" t="n">
        <f aca="false">IF(I1123="","",ABS(I1123))</f>
        <v>325</v>
      </c>
      <c r="K1123" s="56" t="n">
        <f aca="false">IF(S1123="","",0)</f>
        <v>0</v>
      </c>
      <c r="L1123" s="56" t="n">
        <f aca="false">IF(J1123="","",IF(AND(J1123&gt;'Revenue Testing'!$E$9,K1123=0),1,0))</f>
        <v>0</v>
      </c>
      <c r="M1123" s="57" t="n">
        <v>0.238138565718</v>
      </c>
      <c r="N1123" s="56" t="str">
        <f aca="false">IF(OR(A1123="",I1123=""),"",IF(COUNTIFS($A$2:$A$4500,A1123,$D$2:$D$4500,D1123,$I$2:$I$4500,I1123)&gt;1,"Possible duplicate",""))</f>
        <v/>
      </c>
      <c r="O1123" s="56" t="n">
        <f aca="false">IF(J1123="","",IF(AND(L1123=0,K1123=0),1,0))</f>
        <v>1</v>
      </c>
      <c r="P1123" s="56" t="str">
        <f aca="false">IF(L1123=1,J1123+ROW()/10^7,"")</f>
        <v/>
      </c>
      <c r="Q1123" s="57" t="n">
        <f aca="false">IF(O1123=1,M1123,"")</f>
        <v>0.238138565718</v>
      </c>
      <c r="R1123" s="56" t="str">
        <f aca="false">IF(K1123=1,ROW(),"")</f>
        <v/>
      </c>
      <c r="S1123" s="56" t="str">
        <f aca="false">IF(D1123="","",TRIM(D1123))</f>
        <v>DELIVERY ORDER CHARGES- INC</v>
      </c>
    </row>
    <row r="1124" customFormat="false" ht="15" hidden="false" customHeight="false" outlineLevel="0" collapsed="false">
      <c r="A1124" s="50" t="s">
        <v>1943</v>
      </c>
      <c r="B1124" s="55" t="n">
        <v>45962</v>
      </c>
      <c r="C1124" s="50" t="n">
        <f aca="false">IF(S1124="","",IFERROR(IF(INDEX('Ledger Codes'!$C$6:$C$205,MATCH(S1124,'Ledger Codes'!$B$6:$B$205,0))="","",INDEX('Ledger Codes'!$C$6:$C$205,MATCH(S1124,'Ledger Codes'!$B$6:$B$205,0))),""))</f>
        <v>10073</v>
      </c>
      <c r="D1124" s="50" t="s">
        <v>200</v>
      </c>
      <c r="E1124" s="50" t="s">
        <v>1944</v>
      </c>
      <c r="F1124" s="50" t="s">
        <v>1945</v>
      </c>
      <c r="G1124" s="52" t="n">
        <v>0</v>
      </c>
      <c r="H1124" s="52" t="n">
        <v>325</v>
      </c>
      <c r="I1124" s="52" t="n">
        <f aca="false">IF(AND(G1124="",H1124=""),"",N(G1124)-N(H1124))</f>
        <v>-325</v>
      </c>
      <c r="J1124" s="52" t="n">
        <f aca="false">IF(I1124="","",ABS(I1124))</f>
        <v>325</v>
      </c>
      <c r="K1124" s="56" t="n">
        <f aca="false">IF(S1124="","",0)</f>
        <v>0</v>
      </c>
      <c r="L1124" s="56" t="n">
        <f aca="false">IF(J1124="","",IF(AND(J1124&gt;'Revenue Testing'!$E$9,K1124=0),1,0))</f>
        <v>0</v>
      </c>
      <c r="M1124" s="57" t="n">
        <v>0.525032942218</v>
      </c>
      <c r="N1124" s="56" t="str">
        <f aca="false">IF(OR(A1124="",I1124=""),"",IF(COUNTIFS($A$2:$A$4500,A1124,$D$2:$D$4500,D1124,$I$2:$I$4500,I1124)&gt;1,"Possible duplicate",""))</f>
        <v/>
      </c>
      <c r="O1124" s="56" t="n">
        <f aca="false">IF(J1124="","",IF(AND(L1124=0,K1124=0),1,0))</f>
        <v>1</v>
      </c>
      <c r="P1124" s="56" t="str">
        <f aca="false">IF(L1124=1,J1124+ROW()/10^7,"")</f>
        <v/>
      </c>
      <c r="Q1124" s="57" t="n">
        <f aca="false">IF(O1124=1,M1124,"")</f>
        <v>0.525032942218</v>
      </c>
      <c r="R1124" s="56" t="str">
        <f aca="false">IF(K1124=1,ROW(),"")</f>
        <v/>
      </c>
      <c r="S1124" s="56" t="str">
        <f aca="false">IF(D1124="","",TRIM(D1124))</f>
        <v>DELIVERY ORDER CHARGES- INC</v>
      </c>
    </row>
    <row r="1125" customFormat="false" ht="15" hidden="false" customHeight="false" outlineLevel="0" collapsed="false">
      <c r="A1125" s="50" t="s">
        <v>1958</v>
      </c>
      <c r="B1125" s="55" t="n">
        <v>45963</v>
      </c>
      <c r="C1125" s="50" t="n">
        <f aca="false">IF(S1125="","",IFERROR(IF(INDEX('Ledger Codes'!$C$6:$C$205,MATCH(S1125,'Ledger Codes'!$B$6:$B$205,0))="","",INDEX('Ledger Codes'!$C$6:$C$205,MATCH(S1125,'Ledger Codes'!$B$6:$B$205,0))),""))</f>
        <v>10073</v>
      </c>
      <c r="D1125" s="50" t="s">
        <v>200</v>
      </c>
      <c r="E1125" s="50" t="s">
        <v>1959</v>
      </c>
      <c r="F1125" s="50" t="s">
        <v>1960</v>
      </c>
      <c r="G1125" s="52" t="n">
        <v>0</v>
      </c>
      <c r="H1125" s="52" t="n">
        <v>325</v>
      </c>
      <c r="I1125" s="52" t="n">
        <f aca="false">IF(AND(G1125="",H1125=""),"",N(G1125)-N(H1125))</f>
        <v>-325</v>
      </c>
      <c r="J1125" s="52" t="n">
        <f aca="false">IF(I1125="","",ABS(I1125))</f>
        <v>325</v>
      </c>
      <c r="K1125" s="56" t="n">
        <f aca="false">IF(S1125="","",0)</f>
        <v>0</v>
      </c>
      <c r="L1125" s="56" t="n">
        <f aca="false">IF(J1125="","",IF(AND(J1125&gt;'Revenue Testing'!$E$9,K1125=0),1,0))</f>
        <v>0</v>
      </c>
      <c r="M1125" s="57" t="n">
        <v>0.594972181285</v>
      </c>
      <c r="N1125" s="56" t="str">
        <f aca="false">IF(OR(A1125="",I1125=""),"",IF(COUNTIFS($A$2:$A$4500,A1125,$D$2:$D$4500,D1125,$I$2:$I$4500,I1125)&gt;1,"Possible duplicate",""))</f>
        <v/>
      </c>
      <c r="O1125" s="56" t="n">
        <f aca="false">IF(J1125="","",IF(AND(L1125=0,K1125=0),1,0))</f>
        <v>1</v>
      </c>
      <c r="P1125" s="56" t="str">
        <f aca="false">IF(L1125=1,J1125+ROW()/10^7,"")</f>
        <v/>
      </c>
      <c r="Q1125" s="57" t="n">
        <f aca="false">IF(O1125=1,M1125,"")</f>
        <v>0.594972181285</v>
      </c>
      <c r="R1125" s="56" t="str">
        <f aca="false">IF(K1125=1,ROW(),"")</f>
        <v/>
      </c>
      <c r="S1125" s="56" t="str">
        <f aca="false">IF(D1125="","",TRIM(D1125))</f>
        <v>DELIVERY ORDER CHARGES- INC</v>
      </c>
    </row>
    <row r="1126" customFormat="false" ht="15" hidden="false" customHeight="false" outlineLevel="0" collapsed="false">
      <c r="A1126" s="50" t="s">
        <v>1967</v>
      </c>
      <c r="B1126" s="55" t="n">
        <v>45963</v>
      </c>
      <c r="C1126" s="50" t="n">
        <f aca="false">IF(S1126="","",IFERROR(IF(INDEX('Ledger Codes'!$C$6:$C$205,MATCH(S1126,'Ledger Codes'!$B$6:$B$205,0))="","",INDEX('Ledger Codes'!$C$6:$C$205,MATCH(S1126,'Ledger Codes'!$B$6:$B$205,0))),""))</f>
        <v>10073</v>
      </c>
      <c r="D1126" s="50" t="s">
        <v>200</v>
      </c>
      <c r="E1126" s="50" t="s">
        <v>1968</v>
      </c>
      <c r="F1126" s="50" t="s">
        <v>1969</v>
      </c>
      <c r="G1126" s="52" t="n">
        <v>0</v>
      </c>
      <c r="H1126" s="52" t="n">
        <v>325</v>
      </c>
      <c r="I1126" s="52" t="n">
        <f aca="false">IF(AND(G1126="",H1126=""),"",N(G1126)-N(H1126))</f>
        <v>-325</v>
      </c>
      <c r="J1126" s="52" t="n">
        <f aca="false">IF(I1126="","",ABS(I1126))</f>
        <v>325</v>
      </c>
      <c r="K1126" s="56" t="n">
        <f aca="false">IF(S1126="","",0)</f>
        <v>0</v>
      </c>
      <c r="L1126" s="56" t="n">
        <f aca="false">IF(J1126="","",IF(AND(J1126&gt;'Revenue Testing'!$E$9,K1126=0),1,0))</f>
        <v>0</v>
      </c>
      <c r="M1126" s="57" t="n">
        <v>0.106374160497</v>
      </c>
      <c r="N1126" s="56" t="str">
        <f aca="false">IF(OR(A1126="",I1126=""),"",IF(COUNTIFS($A$2:$A$4500,A1126,$D$2:$D$4500,D1126,$I$2:$I$4500,I1126)&gt;1,"Possible duplicate",""))</f>
        <v/>
      </c>
      <c r="O1126" s="56" t="n">
        <f aca="false">IF(J1126="","",IF(AND(L1126=0,K1126=0),1,0))</f>
        <v>1</v>
      </c>
      <c r="P1126" s="56" t="str">
        <f aca="false">IF(L1126=1,J1126+ROW()/10^7,"")</f>
        <v/>
      </c>
      <c r="Q1126" s="57" t="n">
        <f aca="false">IF(O1126=1,M1126,"")</f>
        <v>0.106374160497</v>
      </c>
      <c r="R1126" s="56" t="str">
        <f aca="false">IF(K1126=1,ROW(),"")</f>
        <v/>
      </c>
      <c r="S1126" s="56" t="str">
        <f aca="false">IF(D1126="","",TRIM(D1126))</f>
        <v>DELIVERY ORDER CHARGES- INC</v>
      </c>
    </row>
    <row r="1127" customFormat="false" ht="15" hidden="false" customHeight="false" outlineLevel="0" collapsed="false">
      <c r="A1127" s="50" t="s">
        <v>1982</v>
      </c>
      <c r="B1127" s="55" t="n">
        <v>45963</v>
      </c>
      <c r="C1127" s="50" t="n">
        <f aca="false">IF(S1127="","",IFERROR(IF(INDEX('Ledger Codes'!$C$6:$C$205,MATCH(S1127,'Ledger Codes'!$B$6:$B$205,0))="","",INDEX('Ledger Codes'!$C$6:$C$205,MATCH(S1127,'Ledger Codes'!$B$6:$B$205,0))),""))</f>
        <v>10073</v>
      </c>
      <c r="D1127" s="50" t="s">
        <v>200</v>
      </c>
      <c r="E1127" s="50" t="s">
        <v>1983</v>
      </c>
      <c r="F1127" s="50" t="s">
        <v>1984</v>
      </c>
      <c r="G1127" s="52" t="n">
        <v>0</v>
      </c>
      <c r="H1127" s="52" t="n">
        <v>325</v>
      </c>
      <c r="I1127" s="52" t="n">
        <f aca="false">IF(AND(G1127="",H1127=""),"",N(G1127)-N(H1127))</f>
        <v>-325</v>
      </c>
      <c r="J1127" s="52" t="n">
        <f aca="false">IF(I1127="","",ABS(I1127))</f>
        <v>325</v>
      </c>
      <c r="K1127" s="56" t="n">
        <f aca="false">IF(S1127="","",0)</f>
        <v>0</v>
      </c>
      <c r="L1127" s="56" t="n">
        <f aca="false">IF(J1127="","",IF(AND(J1127&gt;'Revenue Testing'!$E$9,K1127=0),1,0))</f>
        <v>0</v>
      </c>
      <c r="M1127" s="57" t="n">
        <v>0.38701565492</v>
      </c>
      <c r="N1127" s="56" t="str">
        <f aca="false">IF(OR(A1127="",I1127=""),"",IF(COUNTIFS($A$2:$A$4500,A1127,$D$2:$D$4500,D1127,$I$2:$I$4500,I1127)&gt;1,"Possible duplicate",""))</f>
        <v/>
      </c>
      <c r="O1127" s="56" t="n">
        <f aca="false">IF(J1127="","",IF(AND(L1127=0,K1127=0),1,0))</f>
        <v>1</v>
      </c>
      <c r="P1127" s="56" t="str">
        <f aca="false">IF(L1127=1,J1127+ROW()/10^7,"")</f>
        <v/>
      </c>
      <c r="Q1127" s="57" t="n">
        <f aca="false">IF(O1127=1,M1127,"")</f>
        <v>0.38701565492</v>
      </c>
      <c r="R1127" s="56" t="str">
        <f aca="false">IF(K1127=1,ROW(),"")</f>
        <v/>
      </c>
      <c r="S1127" s="56" t="str">
        <f aca="false">IF(D1127="","",TRIM(D1127))</f>
        <v>DELIVERY ORDER CHARGES- INC</v>
      </c>
    </row>
    <row r="1128" customFormat="false" ht="15" hidden="false" customHeight="false" outlineLevel="0" collapsed="false">
      <c r="A1128" s="50" t="s">
        <v>1995</v>
      </c>
      <c r="B1128" s="55" t="n">
        <v>45963</v>
      </c>
      <c r="C1128" s="50" t="n">
        <f aca="false">IF(S1128="","",IFERROR(IF(INDEX('Ledger Codes'!$C$6:$C$205,MATCH(S1128,'Ledger Codes'!$B$6:$B$205,0))="","",INDEX('Ledger Codes'!$C$6:$C$205,MATCH(S1128,'Ledger Codes'!$B$6:$B$205,0))),""))</f>
        <v>10073</v>
      </c>
      <c r="D1128" s="50" t="s">
        <v>200</v>
      </c>
      <c r="E1128" s="50" t="s">
        <v>1996</v>
      </c>
      <c r="F1128" s="50" t="s">
        <v>1997</v>
      </c>
      <c r="G1128" s="52" t="n">
        <v>0</v>
      </c>
      <c r="H1128" s="52" t="n">
        <v>325</v>
      </c>
      <c r="I1128" s="52" t="n">
        <f aca="false">IF(AND(G1128="",H1128=""),"",N(G1128)-N(H1128))</f>
        <v>-325</v>
      </c>
      <c r="J1128" s="52" t="n">
        <f aca="false">IF(I1128="","",ABS(I1128))</f>
        <v>325</v>
      </c>
      <c r="K1128" s="56" t="n">
        <f aca="false">IF(S1128="","",0)</f>
        <v>0</v>
      </c>
      <c r="L1128" s="56" t="n">
        <f aca="false">IF(J1128="","",IF(AND(J1128&gt;'Revenue Testing'!$E$9,K1128=0),1,0))</f>
        <v>0</v>
      </c>
      <c r="M1128" s="57" t="n">
        <v>0.52784770332</v>
      </c>
      <c r="N1128" s="56" t="str">
        <f aca="false">IF(OR(A1128="",I1128=""),"",IF(COUNTIFS($A$2:$A$4500,A1128,$D$2:$D$4500,D1128,$I$2:$I$4500,I1128)&gt;1,"Possible duplicate",""))</f>
        <v/>
      </c>
      <c r="O1128" s="56" t="n">
        <f aca="false">IF(J1128="","",IF(AND(L1128=0,K1128=0),1,0))</f>
        <v>1</v>
      </c>
      <c r="P1128" s="56" t="str">
        <f aca="false">IF(L1128=1,J1128+ROW()/10^7,"")</f>
        <v/>
      </c>
      <c r="Q1128" s="57" t="n">
        <f aca="false">IF(O1128=1,M1128,"")</f>
        <v>0.52784770332</v>
      </c>
      <c r="R1128" s="56" t="str">
        <f aca="false">IF(K1128=1,ROW(),"")</f>
        <v/>
      </c>
      <c r="S1128" s="56" t="str">
        <f aca="false">IF(D1128="","",TRIM(D1128))</f>
        <v>DELIVERY ORDER CHARGES- INC</v>
      </c>
    </row>
    <row r="1129" customFormat="false" ht="15" hidden="false" customHeight="false" outlineLevel="0" collapsed="false">
      <c r="A1129" s="50" t="s">
        <v>2008</v>
      </c>
      <c r="B1129" s="55" t="n">
        <v>45963</v>
      </c>
      <c r="C1129" s="50" t="n">
        <f aca="false">IF(S1129="","",IFERROR(IF(INDEX('Ledger Codes'!$C$6:$C$205,MATCH(S1129,'Ledger Codes'!$B$6:$B$205,0))="","",INDEX('Ledger Codes'!$C$6:$C$205,MATCH(S1129,'Ledger Codes'!$B$6:$B$205,0))),""))</f>
        <v>10073</v>
      </c>
      <c r="D1129" s="50" t="s">
        <v>200</v>
      </c>
      <c r="E1129" s="50" t="s">
        <v>2009</v>
      </c>
      <c r="F1129" s="50" t="s">
        <v>2010</v>
      </c>
      <c r="G1129" s="52" t="n">
        <v>0</v>
      </c>
      <c r="H1129" s="52" t="n">
        <v>325</v>
      </c>
      <c r="I1129" s="52" t="n">
        <f aca="false">IF(AND(G1129="",H1129=""),"",N(G1129)-N(H1129))</f>
        <v>-325</v>
      </c>
      <c r="J1129" s="52" t="n">
        <f aca="false">IF(I1129="","",ABS(I1129))</f>
        <v>325</v>
      </c>
      <c r="K1129" s="56" t="n">
        <f aca="false">IF(S1129="","",0)</f>
        <v>0</v>
      </c>
      <c r="L1129" s="56" t="n">
        <f aca="false">IF(J1129="","",IF(AND(J1129&gt;'Revenue Testing'!$E$9,K1129=0),1,0))</f>
        <v>0</v>
      </c>
      <c r="M1129" s="57" t="n">
        <v>0.161697209314</v>
      </c>
      <c r="N1129" s="56" t="str">
        <f aca="false">IF(OR(A1129="",I1129=""),"",IF(COUNTIFS($A$2:$A$4500,A1129,$D$2:$D$4500,D1129,$I$2:$I$4500,I1129)&gt;1,"Possible duplicate",""))</f>
        <v/>
      </c>
      <c r="O1129" s="56" t="n">
        <f aca="false">IF(J1129="","",IF(AND(L1129=0,K1129=0),1,0))</f>
        <v>1</v>
      </c>
      <c r="P1129" s="56" t="str">
        <f aca="false">IF(L1129=1,J1129+ROW()/10^7,"")</f>
        <v/>
      </c>
      <c r="Q1129" s="57" t="n">
        <f aca="false">IF(O1129=1,M1129,"")</f>
        <v>0.161697209314</v>
      </c>
      <c r="R1129" s="56" t="str">
        <f aca="false">IF(K1129=1,ROW(),"")</f>
        <v/>
      </c>
      <c r="S1129" s="56" t="str">
        <f aca="false">IF(D1129="","",TRIM(D1129))</f>
        <v>DELIVERY ORDER CHARGES- INC</v>
      </c>
    </row>
    <row r="1130" customFormat="false" ht="15" hidden="false" customHeight="false" outlineLevel="0" collapsed="false">
      <c r="A1130" s="50" t="s">
        <v>2023</v>
      </c>
      <c r="B1130" s="55" t="n">
        <v>45963</v>
      </c>
      <c r="C1130" s="50" t="n">
        <f aca="false">IF(S1130="","",IFERROR(IF(INDEX('Ledger Codes'!$C$6:$C$205,MATCH(S1130,'Ledger Codes'!$B$6:$B$205,0))="","",INDEX('Ledger Codes'!$C$6:$C$205,MATCH(S1130,'Ledger Codes'!$B$6:$B$205,0))),""))</f>
        <v>10073</v>
      </c>
      <c r="D1130" s="50" t="s">
        <v>200</v>
      </c>
      <c r="E1130" s="50" t="s">
        <v>2024</v>
      </c>
      <c r="F1130" s="50" t="s">
        <v>2025</v>
      </c>
      <c r="G1130" s="52" t="n">
        <v>0</v>
      </c>
      <c r="H1130" s="52" t="n">
        <v>325</v>
      </c>
      <c r="I1130" s="52" t="n">
        <f aca="false">IF(AND(G1130="",H1130=""),"",N(G1130)-N(H1130))</f>
        <v>-325</v>
      </c>
      <c r="J1130" s="52" t="n">
        <f aca="false">IF(I1130="","",ABS(I1130))</f>
        <v>325</v>
      </c>
      <c r="K1130" s="56" t="n">
        <f aca="false">IF(S1130="","",0)</f>
        <v>0</v>
      </c>
      <c r="L1130" s="56" t="n">
        <f aca="false">IF(J1130="","",IF(AND(J1130&gt;'Revenue Testing'!$E$9,K1130=0),1,0))</f>
        <v>0</v>
      </c>
      <c r="M1130" s="57" t="n">
        <v>0.597542348602</v>
      </c>
      <c r="N1130" s="56" t="str">
        <f aca="false">IF(OR(A1130="",I1130=""),"",IF(COUNTIFS($A$2:$A$4500,A1130,$D$2:$D$4500,D1130,$I$2:$I$4500,I1130)&gt;1,"Possible duplicate",""))</f>
        <v/>
      </c>
      <c r="O1130" s="56" t="n">
        <f aca="false">IF(J1130="","",IF(AND(L1130=0,K1130=0),1,0))</f>
        <v>1</v>
      </c>
      <c r="P1130" s="56" t="str">
        <f aca="false">IF(L1130=1,J1130+ROW()/10^7,"")</f>
        <v/>
      </c>
      <c r="Q1130" s="57" t="n">
        <f aca="false">IF(O1130=1,M1130,"")</f>
        <v>0.597542348602</v>
      </c>
      <c r="R1130" s="56" t="str">
        <f aca="false">IF(K1130=1,ROW(),"")</f>
        <v/>
      </c>
      <c r="S1130" s="56" t="str">
        <f aca="false">IF(D1130="","",TRIM(D1130))</f>
        <v>DELIVERY ORDER CHARGES- INC</v>
      </c>
    </row>
    <row r="1131" customFormat="false" ht="15" hidden="false" customHeight="false" outlineLevel="0" collapsed="false">
      <c r="A1131" s="50" t="s">
        <v>2044</v>
      </c>
      <c r="B1131" s="55" t="n">
        <v>45964</v>
      </c>
      <c r="C1131" s="50" t="n">
        <f aca="false">IF(S1131="","",IFERROR(IF(INDEX('Ledger Codes'!$C$6:$C$205,MATCH(S1131,'Ledger Codes'!$B$6:$B$205,0))="","",INDEX('Ledger Codes'!$C$6:$C$205,MATCH(S1131,'Ledger Codes'!$B$6:$B$205,0))),""))</f>
        <v>10073</v>
      </c>
      <c r="D1131" s="50" t="s">
        <v>200</v>
      </c>
      <c r="E1131" s="50" t="s">
        <v>2045</v>
      </c>
      <c r="F1131" s="50" t="s">
        <v>2046</v>
      </c>
      <c r="G1131" s="52" t="n">
        <v>0</v>
      </c>
      <c r="H1131" s="52" t="n">
        <v>325</v>
      </c>
      <c r="I1131" s="52" t="n">
        <f aca="false">IF(AND(G1131="",H1131=""),"",N(G1131)-N(H1131))</f>
        <v>-325</v>
      </c>
      <c r="J1131" s="52" t="n">
        <f aca="false">IF(I1131="","",ABS(I1131))</f>
        <v>325</v>
      </c>
      <c r="K1131" s="56" t="n">
        <f aca="false">IF(S1131="","",0)</f>
        <v>0</v>
      </c>
      <c r="L1131" s="56" t="n">
        <f aca="false">IF(J1131="","",IF(AND(J1131&gt;'Revenue Testing'!$E$9,K1131=0),1,0))</f>
        <v>0</v>
      </c>
      <c r="M1131" s="57" t="n">
        <v>0.379304785169</v>
      </c>
      <c r="N1131" s="56" t="str">
        <f aca="false">IF(OR(A1131="",I1131=""),"",IF(COUNTIFS($A$2:$A$4500,A1131,$D$2:$D$4500,D1131,$I$2:$I$4500,I1131)&gt;1,"Possible duplicate",""))</f>
        <v/>
      </c>
      <c r="O1131" s="56" t="n">
        <f aca="false">IF(J1131="","",IF(AND(L1131=0,K1131=0),1,0))</f>
        <v>1</v>
      </c>
      <c r="P1131" s="56" t="str">
        <f aca="false">IF(L1131=1,J1131+ROW()/10^7,"")</f>
        <v/>
      </c>
      <c r="Q1131" s="57" t="n">
        <f aca="false">IF(O1131=1,M1131,"")</f>
        <v>0.379304785169</v>
      </c>
      <c r="R1131" s="56" t="str">
        <f aca="false">IF(K1131=1,ROW(),"")</f>
        <v/>
      </c>
      <c r="S1131" s="56" t="str">
        <f aca="false">IF(D1131="","",TRIM(D1131))</f>
        <v>DELIVERY ORDER CHARGES- INC</v>
      </c>
    </row>
    <row r="1132" customFormat="false" ht="15" hidden="false" customHeight="false" outlineLevel="0" collapsed="false">
      <c r="A1132" s="50" t="s">
        <v>2047</v>
      </c>
      <c r="B1132" s="55" t="n">
        <v>45965</v>
      </c>
      <c r="C1132" s="50" t="n">
        <f aca="false">IF(S1132="","",IFERROR(IF(INDEX('Ledger Codes'!$C$6:$C$205,MATCH(S1132,'Ledger Codes'!$B$6:$B$205,0))="","",INDEX('Ledger Codes'!$C$6:$C$205,MATCH(S1132,'Ledger Codes'!$B$6:$B$205,0))),""))</f>
        <v>10073</v>
      </c>
      <c r="D1132" s="50" t="s">
        <v>200</v>
      </c>
      <c r="E1132" s="50" t="s">
        <v>2048</v>
      </c>
      <c r="F1132" s="50" t="s">
        <v>2049</v>
      </c>
      <c r="G1132" s="52" t="n">
        <v>0</v>
      </c>
      <c r="H1132" s="52" t="n">
        <v>325</v>
      </c>
      <c r="I1132" s="52" t="n">
        <f aca="false">IF(AND(G1132="",H1132=""),"",N(G1132)-N(H1132))</f>
        <v>-325</v>
      </c>
      <c r="J1132" s="52" t="n">
        <f aca="false">IF(I1132="","",ABS(I1132))</f>
        <v>325</v>
      </c>
      <c r="K1132" s="56" t="n">
        <f aca="false">IF(S1132="","",0)</f>
        <v>0</v>
      </c>
      <c r="L1132" s="56" t="n">
        <f aca="false">IF(J1132="","",IF(AND(J1132&gt;'Revenue Testing'!$E$9,K1132=0),1,0))</f>
        <v>0</v>
      </c>
      <c r="M1132" s="57" t="n">
        <v>0.144599372945</v>
      </c>
      <c r="N1132" s="56" t="str">
        <f aca="false">IF(OR(A1132="",I1132=""),"",IF(COUNTIFS($A$2:$A$4500,A1132,$D$2:$D$4500,D1132,$I$2:$I$4500,I1132)&gt;1,"Possible duplicate",""))</f>
        <v/>
      </c>
      <c r="O1132" s="56" t="n">
        <f aca="false">IF(J1132="","",IF(AND(L1132=0,K1132=0),1,0))</f>
        <v>1</v>
      </c>
      <c r="P1132" s="56" t="str">
        <f aca="false">IF(L1132=1,J1132+ROW()/10^7,"")</f>
        <v/>
      </c>
      <c r="Q1132" s="57" t="n">
        <f aca="false">IF(O1132=1,M1132,"")</f>
        <v>0.144599372945</v>
      </c>
      <c r="R1132" s="56" t="str">
        <f aca="false">IF(K1132=1,ROW(),"")</f>
        <v/>
      </c>
      <c r="S1132" s="56" t="str">
        <f aca="false">IF(D1132="","",TRIM(D1132))</f>
        <v>DELIVERY ORDER CHARGES- INC</v>
      </c>
    </row>
    <row r="1133" customFormat="false" ht="15" hidden="false" customHeight="false" outlineLevel="0" collapsed="false">
      <c r="A1133" s="50" t="s">
        <v>2050</v>
      </c>
      <c r="B1133" s="55" t="n">
        <v>45966</v>
      </c>
      <c r="C1133" s="50" t="n">
        <f aca="false">IF(S1133="","",IFERROR(IF(INDEX('Ledger Codes'!$C$6:$C$205,MATCH(S1133,'Ledger Codes'!$B$6:$B$205,0))="","",INDEX('Ledger Codes'!$C$6:$C$205,MATCH(S1133,'Ledger Codes'!$B$6:$B$205,0))),""))</f>
        <v>10073</v>
      </c>
      <c r="D1133" s="50" t="s">
        <v>200</v>
      </c>
      <c r="E1133" s="50" t="s">
        <v>2051</v>
      </c>
      <c r="F1133" s="50" t="s">
        <v>2052</v>
      </c>
      <c r="G1133" s="52" t="n">
        <v>0</v>
      </c>
      <c r="H1133" s="52" t="n">
        <v>325</v>
      </c>
      <c r="I1133" s="52" t="n">
        <f aca="false">IF(AND(G1133="",H1133=""),"",N(G1133)-N(H1133))</f>
        <v>-325</v>
      </c>
      <c r="J1133" s="52" t="n">
        <f aca="false">IF(I1133="","",ABS(I1133))</f>
        <v>325</v>
      </c>
      <c r="K1133" s="56" t="n">
        <f aca="false">IF(S1133="","",0)</f>
        <v>0</v>
      </c>
      <c r="L1133" s="56" t="n">
        <f aca="false">IF(J1133="","",IF(AND(J1133&gt;'Revenue Testing'!$E$9,K1133=0),1,0))</f>
        <v>0</v>
      </c>
      <c r="M1133" s="57" t="n">
        <v>0.677784959432</v>
      </c>
      <c r="N1133" s="56" t="str">
        <f aca="false">IF(OR(A1133="",I1133=""),"",IF(COUNTIFS($A$2:$A$4500,A1133,$D$2:$D$4500,D1133,$I$2:$I$4500,I1133)&gt;1,"Possible duplicate",""))</f>
        <v/>
      </c>
      <c r="O1133" s="56" t="n">
        <f aca="false">IF(J1133="","",IF(AND(L1133=0,K1133=0),1,0))</f>
        <v>1</v>
      </c>
      <c r="P1133" s="56" t="str">
        <f aca="false">IF(L1133=1,J1133+ROW()/10^7,"")</f>
        <v/>
      </c>
      <c r="Q1133" s="57" t="n">
        <f aca="false">IF(O1133=1,M1133,"")</f>
        <v>0.677784959432</v>
      </c>
      <c r="R1133" s="56" t="str">
        <f aca="false">IF(K1133=1,ROW(),"")</f>
        <v/>
      </c>
      <c r="S1133" s="56" t="str">
        <f aca="false">IF(D1133="","",TRIM(D1133))</f>
        <v>DELIVERY ORDER CHARGES- INC</v>
      </c>
    </row>
    <row r="1134" customFormat="false" ht="15" hidden="false" customHeight="false" outlineLevel="0" collapsed="false">
      <c r="A1134" s="50" t="s">
        <v>2053</v>
      </c>
      <c r="B1134" s="55" t="n">
        <v>45967</v>
      </c>
      <c r="C1134" s="50" t="n">
        <f aca="false">IF(S1134="","",IFERROR(IF(INDEX('Ledger Codes'!$C$6:$C$205,MATCH(S1134,'Ledger Codes'!$B$6:$B$205,0))="","",INDEX('Ledger Codes'!$C$6:$C$205,MATCH(S1134,'Ledger Codes'!$B$6:$B$205,0))),""))</f>
        <v>10073</v>
      </c>
      <c r="D1134" s="50" t="s">
        <v>200</v>
      </c>
      <c r="E1134" s="50" t="s">
        <v>2054</v>
      </c>
      <c r="F1134" s="50" t="s">
        <v>2055</v>
      </c>
      <c r="G1134" s="52" t="n">
        <v>0</v>
      </c>
      <c r="H1134" s="52" t="n">
        <v>325</v>
      </c>
      <c r="I1134" s="52" t="n">
        <f aca="false">IF(AND(G1134="",H1134=""),"",N(G1134)-N(H1134))</f>
        <v>-325</v>
      </c>
      <c r="J1134" s="52" t="n">
        <f aca="false">IF(I1134="","",ABS(I1134))</f>
        <v>325</v>
      </c>
      <c r="K1134" s="56" t="n">
        <f aca="false">IF(S1134="","",0)</f>
        <v>0</v>
      </c>
      <c r="L1134" s="56" t="n">
        <f aca="false">IF(J1134="","",IF(AND(J1134&gt;'Revenue Testing'!$E$9,K1134=0),1,0))</f>
        <v>0</v>
      </c>
      <c r="M1134" s="57" t="n">
        <v>0.011473303775</v>
      </c>
      <c r="N1134" s="56" t="str">
        <f aca="false">IF(OR(A1134="",I1134=""),"",IF(COUNTIFS($A$2:$A$4500,A1134,$D$2:$D$4500,D1134,$I$2:$I$4500,I1134)&gt;1,"Possible duplicate",""))</f>
        <v/>
      </c>
      <c r="O1134" s="56" t="n">
        <f aca="false">IF(J1134="","",IF(AND(L1134=0,K1134=0),1,0))</f>
        <v>1</v>
      </c>
      <c r="P1134" s="56" t="str">
        <f aca="false">IF(L1134=1,J1134+ROW()/10^7,"")</f>
        <v/>
      </c>
      <c r="Q1134" s="57" t="n">
        <f aca="false">IF(O1134=1,M1134,"")</f>
        <v>0.011473303775</v>
      </c>
      <c r="R1134" s="56" t="str">
        <f aca="false">IF(K1134=1,ROW(),"")</f>
        <v/>
      </c>
      <c r="S1134" s="56" t="str">
        <f aca="false">IF(D1134="","",TRIM(D1134))</f>
        <v>DELIVERY ORDER CHARGES- INC</v>
      </c>
    </row>
    <row r="1135" customFormat="false" ht="15" hidden="false" customHeight="false" outlineLevel="0" collapsed="false">
      <c r="A1135" s="50" t="s">
        <v>2056</v>
      </c>
      <c r="B1135" s="55" t="n">
        <v>45968</v>
      </c>
      <c r="C1135" s="50" t="n">
        <f aca="false">IF(S1135="","",IFERROR(IF(INDEX('Ledger Codes'!$C$6:$C$205,MATCH(S1135,'Ledger Codes'!$B$6:$B$205,0))="","",INDEX('Ledger Codes'!$C$6:$C$205,MATCH(S1135,'Ledger Codes'!$B$6:$B$205,0))),""))</f>
        <v>10073</v>
      </c>
      <c r="D1135" s="50" t="s">
        <v>200</v>
      </c>
      <c r="E1135" s="50" t="s">
        <v>2057</v>
      </c>
      <c r="F1135" s="50" t="s">
        <v>2058</v>
      </c>
      <c r="G1135" s="52" t="n">
        <v>0</v>
      </c>
      <c r="H1135" s="52" t="n">
        <v>325</v>
      </c>
      <c r="I1135" s="52" t="n">
        <f aca="false">IF(AND(G1135="",H1135=""),"",N(G1135)-N(H1135))</f>
        <v>-325</v>
      </c>
      <c r="J1135" s="52" t="n">
        <f aca="false">IF(I1135="","",ABS(I1135))</f>
        <v>325</v>
      </c>
      <c r="K1135" s="56" t="n">
        <f aca="false">IF(S1135="","",0)</f>
        <v>0</v>
      </c>
      <c r="L1135" s="56" t="n">
        <f aca="false">IF(J1135="","",IF(AND(J1135&gt;'Revenue Testing'!$E$9,K1135=0),1,0))</f>
        <v>0</v>
      </c>
      <c r="M1135" s="57" t="n">
        <v>0.629228148447</v>
      </c>
      <c r="N1135" s="56" t="str">
        <f aca="false">IF(OR(A1135="",I1135=""),"",IF(COUNTIFS($A$2:$A$4500,A1135,$D$2:$D$4500,D1135,$I$2:$I$4500,I1135)&gt;1,"Possible duplicate",""))</f>
        <v/>
      </c>
      <c r="O1135" s="56" t="n">
        <f aca="false">IF(J1135="","",IF(AND(L1135=0,K1135=0),1,0))</f>
        <v>1</v>
      </c>
      <c r="P1135" s="56" t="str">
        <f aca="false">IF(L1135=1,J1135+ROW()/10^7,"")</f>
        <v/>
      </c>
      <c r="Q1135" s="57" t="n">
        <f aca="false">IF(O1135=1,M1135,"")</f>
        <v>0.629228148447</v>
      </c>
      <c r="R1135" s="56" t="str">
        <f aca="false">IF(K1135=1,ROW(),"")</f>
        <v/>
      </c>
      <c r="S1135" s="56" t="str">
        <f aca="false">IF(D1135="","",TRIM(D1135))</f>
        <v>DELIVERY ORDER CHARGES- INC</v>
      </c>
    </row>
    <row r="1136" customFormat="false" ht="15" hidden="false" customHeight="false" outlineLevel="0" collapsed="false">
      <c r="A1136" s="50" t="s">
        <v>2059</v>
      </c>
      <c r="B1136" s="55" t="n">
        <v>45968</v>
      </c>
      <c r="C1136" s="50" t="n">
        <f aca="false">IF(S1136="","",IFERROR(IF(INDEX('Ledger Codes'!$C$6:$C$205,MATCH(S1136,'Ledger Codes'!$B$6:$B$205,0))="","",INDEX('Ledger Codes'!$C$6:$C$205,MATCH(S1136,'Ledger Codes'!$B$6:$B$205,0))),""))</f>
        <v>10073</v>
      </c>
      <c r="D1136" s="50" t="s">
        <v>200</v>
      </c>
      <c r="E1136" s="50" t="s">
        <v>2060</v>
      </c>
      <c r="F1136" s="50" t="s">
        <v>2061</v>
      </c>
      <c r="G1136" s="52" t="n">
        <v>0</v>
      </c>
      <c r="H1136" s="52" t="n">
        <v>325</v>
      </c>
      <c r="I1136" s="52" t="n">
        <f aca="false">IF(AND(G1136="",H1136=""),"",N(G1136)-N(H1136))</f>
        <v>-325</v>
      </c>
      <c r="J1136" s="52" t="n">
        <f aca="false">IF(I1136="","",ABS(I1136))</f>
        <v>325</v>
      </c>
      <c r="K1136" s="56" t="n">
        <f aca="false">IF(S1136="","",0)</f>
        <v>0</v>
      </c>
      <c r="L1136" s="56" t="n">
        <f aca="false">IF(J1136="","",IF(AND(J1136&gt;'Revenue Testing'!$E$9,K1136=0),1,0))</f>
        <v>0</v>
      </c>
      <c r="M1136" s="57" t="n">
        <v>0.103940948304</v>
      </c>
      <c r="N1136" s="56" t="str">
        <f aca="false">IF(OR(A1136="",I1136=""),"",IF(COUNTIFS($A$2:$A$4500,A1136,$D$2:$D$4500,D1136,$I$2:$I$4500,I1136)&gt;1,"Possible duplicate",""))</f>
        <v/>
      </c>
      <c r="O1136" s="56" t="n">
        <f aca="false">IF(J1136="","",IF(AND(L1136=0,K1136=0),1,0))</f>
        <v>1</v>
      </c>
      <c r="P1136" s="56" t="str">
        <f aca="false">IF(L1136=1,J1136+ROW()/10^7,"")</f>
        <v/>
      </c>
      <c r="Q1136" s="57" t="n">
        <f aca="false">IF(O1136=1,M1136,"")</f>
        <v>0.103940948304</v>
      </c>
      <c r="R1136" s="56" t="str">
        <f aca="false">IF(K1136=1,ROW(),"")</f>
        <v/>
      </c>
      <c r="S1136" s="56" t="str">
        <f aca="false">IF(D1136="","",TRIM(D1136))</f>
        <v>DELIVERY ORDER CHARGES- INC</v>
      </c>
    </row>
    <row r="1137" customFormat="false" ht="15" hidden="false" customHeight="false" outlineLevel="0" collapsed="false">
      <c r="A1137" s="50" t="s">
        <v>2062</v>
      </c>
      <c r="B1137" s="55" t="n">
        <v>45969</v>
      </c>
      <c r="C1137" s="50" t="n">
        <f aca="false">IF(S1137="","",IFERROR(IF(INDEX('Ledger Codes'!$C$6:$C$205,MATCH(S1137,'Ledger Codes'!$B$6:$B$205,0))="","",INDEX('Ledger Codes'!$C$6:$C$205,MATCH(S1137,'Ledger Codes'!$B$6:$B$205,0))),""))</f>
        <v>10073</v>
      </c>
      <c r="D1137" s="50" t="s">
        <v>200</v>
      </c>
      <c r="E1137" s="50" t="s">
        <v>2063</v>
      </c>
      <c r="F1137" s="50" t="s">
        <v>2064</v>
      </c>
      <c r="G1137" s="52" t="n">
        <v>0</v>
      </c>
      <c r="H1137" s="52" t="n">
        <v>325</v>
      </c>
      <c r="I1137" s="52" t="n">
        <f aca="false">IF(AND(G1137="",H1137=""),"",N(G1137)-N(H1137))</f>
        <v>-325</v>
      </c>
      <c r="J1137" s="52" t="n">
        <f aca="false">IF(I1137="","",ABS(I1137))</f>
        <v>325</v>
      </c>
      <c r="K1137" s="56" t="n">
        <f aca="false">IF(S1137="","",0)</f>
        <v>0</v>
      </c>
      <c r="L1137" s="56" t="n">
        <f aca="false">IF(J1137="","",IF(AND(J1137&gt;'Revenue Testing'!$E$9,K1137=0),1,0))</f>
        <v>0</v>
      </c>
      <c r="M1137" s="57" t="n">
        <v>0.56861384376</v>
      </c>
      <c r="N1137" s="56" t="str">
        <f aca="false">IF(OR(A1137="",I1137=""),"",IF(COUNTIFS($A$2:$A$4500,A1137,$D$2:$D$4500,D1137,$I$2:$I$4500,I1137)&gt;1,"Possible duplicate",""))</f>
        <v/>
      </c>
      <c r="O1137" s="56" t="n">
        <f aca="false">IF(J1137="","",IF(AND(L1137=0,K1137=0),1,0))</f>
        <v>1</v>
      </c>
      <c r="P1137" s="56" t="str">
        <f aca="false">IF(L1137=1,J1137+ROW()/10^7,"")</f>
        <v/>
      </c>
      <c r="Q1137" s="57" t="n">
        <f aca="false">IF(O1137=1,M1137,"")</f>
        <v>0.56861384376</v>
      </c>
      <c r="R1137" s="56" t="str">
        <f aca="false">IF(K1137=1,ROW(),"")</f>
        <v/>
      </c>
      <c r="S1137" s="56" t="str">
        <f aca="false">IF(D1137="","",TRIM(D1137))</f>
        <v>DELIVERY ORDER CHARGES- INC</v>
      </c>
    </row>
    <row r="1138" customFormat="false" ht="15" hidden="false" customHeight="false" outlineLevel="0" collapsed="false">
      <c r="A1138" s="50" t="s">
        <v>2065</v>
      </c>
      <c r="B1138" s="55" t="n">
        <v>45969</v>
      </c>
      <c r="C1138" s="50" t="n">
        <f aca="false">IF(S1138="","",IFERROR(IF(INDEX('Ledger Codes'!$C$6:$C$205,MATCH(S1138,'Ledger Codes'!$B$6:$B$205,0))="","",INDEX('Ledger Codes'!$C$6:$C$205,MATCH(S1138,'Ledger Codes'!$B$6:$B$205,0))),""))</f>
        <v>10073</v>
      </c>
      <c r="D1138" s="50" t="s">
        <v>200</v>
      </c>
      <c r="E1138" s="50" t="s">
        <v>2066</v>
      </c>
      <c r="F1138" s="50" t="s">
        <v>575</v>
      </c>
      <c r="G1138" s="52" t="n">
        <v>0</v>
      </c>
      <c r="H1138" s="52" t="n">
        <v>325</v>
      </c>
      <c r="I1138" s="52" t="n">
        <f aca="false">IF(AND(G1138="",H1138=""),"",N(G1138)-N(H1138))</f>
        <v>-325</v>
      </c>
      <c r="J1138" s="52" t="n">
        <f aca="false">IF(I1138="","",ABS(I1138))</f>
        <v>325</v>
      </c>
      <c r="K1138" s="56" t="n">
        <f aca="false">IF(S1138="","",0)</f>
        <v>0</v>
      </c>
      <c r="L1138" s="56" t="n">
        <f aca="false">IF(J1138="","",IF(AND(J1138&gt;'Revenue Testing'!$E$9,K1138=0),1,0))</f>
        <v>0</v>
      </c>
      <c r="M1138" s="57" t="n">
        <v>0.408496424381</v>
      </c>
      <c r="N1138" s="56" t="str">
        <f aca="false">IF(OR(A1138="",I1138=""),"",IF(COUNTIFS($A$2:$A$4500,A1138,$D$2:$D$4500,D1138,$I$2:$I$4500,I1138)&gt;1,"Possible duplicate",""))</f>
        <v/>
      </c>
      <c r="O1138" s="56" t="n">
        <f aca="false">IF(J1138="","",IF(AND(L1138=0,K1138=0),1,0))</f>
        <v>1</v>
      </c>
      <c r="P1138" s="56" t="str">
        <f aca="false">IF(L1138=1,J1138+ROW()/10^7,"")</f>
        <v/>
      </c>
      <c r="Q1138" s="57" t="n">
        <f aca="false">IF(O1138=1,M1138,"")</f>
        <v>0.408496424381</v>
      </c>
      <c r="R1138" s="56" t="str">
        <f aca="false">IF(K1138=1,ROW(),"")</f>
        <v/>
      </c>
      <c r="S1138" s="56" t="str">
        <f aca="false">IF(D1138="","",TRIM(D1138))</f>
        <v>DELIVERY ORDER CHARGES- INC</v>
      </c>
    </row>
    <row r="1139" customFormat="false" ht="15" hidden="false" customHeight="false" outlineLevel="0" collapsed="false">
      <c r="A1139" s="50" t="s">
        <v>2067</v>
      </c>
      <c r="B1139" s="55" t="n">
        <v>45970</v>
      </c>
      <c r="C1139" s="50" t="n">
        <f aca="false">IF(S1139="","",IFERROR(IF(INDEX('Ledger Codes'!$C$6:$C$205,MATCH(S1139,'Ledger Codes'!$B$6:$B$205,0))="","",INDEX('Ledger Codes'!$C$6:$C$205,MATCH(S1139,'Ledger Codes'!$B$6:$B$205,0))),""))</f>
        <v>10073</v>
      </c>
      <c r="D1139" s="50" t="s">
        <v>200</v>
      </c>
      <c r="E1139" s="50" t="s">
        <v>2068</v>
      </c>
      <c r="F1139" s="50" t="s">
        <v>2069</v>
      </c>
      <c r="G1139" s="52" t="n">
        <v>0</v>
      </c>
      <c r="H1139" s="52" t="n">
        <v>325</v>
      </c>
      <c r="I1139" s="52" t="n">
        <f aca="false">IF(AND(G1139="",H1139=""),"",N(G1139)-N(H1139))</f>
        <v>-325</v>
      </c>
      <c r="J1139" s="52" t="n">
        <f aca="false">IF(I1139="","",ABS(I1139))</f>
        <v>325</v>
      </c>
      <c r="K1139" s="56" t="n">
        <f aca="false">IF(S1139="","",0)</f>
        <v>0</v>
      </c>
      <c r="L1139" s="56" t="n">
        <f aca="false">IF(J1139="","",IF(AND(J1139&gt;'Revenue Testing'!$E$9,K1139=0),1,0))</f>
        <v>0</v>
      </c>
      <c r="M1139" s="57" t="n">
        <v>0.695074656421</v>
      </c>
      <c r="N1139" s="56" t="str">
        <f aca="false">IF(OR(A1139="",I1139=""),"",IF(COUNTIFS($A$2:$A$4500,A1139,$D$2:$D$4500,D1139,$I$2:$I$4500,I1139)&gt;1,"Possible duplicate",""))</f>
        <v/>
      </c>
      <c r="O1139" s="56" t="n">
        <f aca="false">IF(J1139="","",IF(AND(L1139=0,K1139=0),1,0))</f>
        <v>1</v>
      </c>
      <c r="P1139" s="56" t="str">
        <f aca="false">IF(L1139=1,J1139+ROW()/10^7,"")</f>
        <v/>
      </c>
      <c r="Q1139" s="57" t="n">
        <f aca="false">IF(O1139=1,M1139,"")</f>
        <v>0.695074656421</v>
      </c>
      <c r="R1139" s="56" t="str">
        <f aca="false">IF(K1139=1,ROW(),"")</f>
        <v/>
      </c>
      <c r="S1139" s="56" t="str">
        <f aca="false">IF(D1139="","",TRIM(D1139))</f>
        <v>DELIVERY ORDER CHARGES- INC</v>
      </c>
    </row>
    <row r="1140" customFormat="false" ht="15" hidden="false" customHeight="false" outlineLevel="0" collapsed="false">
      <c r="A1140" s="50" t="s">
        <v>2070</v>
      </c>
      <c r="B1140" s="55" t="n">
        <v>45970</v>
      </c>
      <c r="C1140" s="50" t="n">
        <f aca="false">IF(S1140="","",IFERROR(IF(INDEX('Ledger Codes'!$C$6:$C$205,MATCH(S1140,'Ledger Codes'!$B$6:$B$205,0))="","",INDEX('Ledger Codes'!$C$6:$C$205,MATCH(S1140,'Ledger Codes'!$B$6:$B$205,0))),""))</f>
        <v>10073</v>
      </c>
      <c r="D1140" s="50" t="s">
        <v>200</v>
      </c>
      <c r="E1140" s="50" t="s">
        <v>2071</v>
      </c>
      <c r="F1140" s="50" t="s">
        <v>2072</v>
      </c>
      <c r="G1140" s="52" t="n">
        <v>0</v>
      </c>
      <c r="H1140" s="52" t="n">
        <v>325</v>
      </c>
      <c r="I1140" s="52" t="n">
        <f aca="false">IF(AND(G1140="",H1140=""),"",N(G1140)-N(H1140))</f>
        <v>-325</v>
      </c>
      <c r="J1140" s="52" t="n">
        <f aca="false">IF(I1140="","",ABS(I1140))</f>
        <v>325</v>
      </c>
      <c r="K1140" s="56" t="n">
        <f aca="false">IF(S1140="","",0)</f>
        <v>0</v>
      </c>
      <c r="L1140" s="56" t="n">
        <f aca="false">IF(J1140="","",IF(AND(J1140&gt;'Revenue Testing'!$E$9,K1140=0),1,0))</f>
        <v>0</v>
      </c>
      <c r="M1140" s="57" t="n">
        <v>0.023024285957</v>
      </c>
      <c r="N1140" s="56" t="str">
        <f aca="false">IF(OR(A1140="",I1140=""),"",IF(COUNTIFS($A$2:$A$4500,A1140,$D$2:$D$4500,D1140,$I$2:$I$4500,I1140)&gt;1,"Possible duplicate",""))</f>
        <v/>
      </c>
      <c r="O1140" s="56" t="n">
        <f aca="false">IF(J1140="","",IF(AND(L1140=0,K1140=0),1,0))</f>
        <v>1</v>
      </c>
      <c r="P1140" s="56" t="str">
        <f aca="false">IF(L1140=1,J1140+ROW()/10^7,"")</f>
        <v/>
      </c>
      <c r="Q1140" s="57" t="n">
        <f aca="false">IF(O1140=1,M1140,"")</f>
        <v>0.023024285957</v>
      </c>
      <c r="R1140" s="56" t="str">
        <f aca="false">IF(K1140=1,ROW(),"")</f>
        <v/>
      </c>
      <c r="S1140" s="56" t="str">
        <f aca="false">IF(D1140="","",TRIM(D1140))</f>
        <v>DELIVERY ORDER CHARGES- INC</v>
      </c>
    </row>
    <row r="1141" customFormat="false" ht="15" hidden="false" customHeight="false" outlineLevel="0" collapsed="false">
      <c r="A1141" s="50" t="s">
        <v>2073</v>
      </c>
      <c r="B1141" s="55" t="n">
        <v>45970</v>
      </c>
      <c r="C1141" s="50" t="n">
        <f aca="false">IF(S1141="","",IFERROR(IF(INDEX('Ledger Codes'!$C$6:$C$205,MATCH(S1141,'Ledger Codes'!$B$6:$B$205,0))="","",INDEX('Ledger Codes'!$C$6:$C$205,MATCH(S1141,'Ledger Codes'!$B$6:$B$205,0))),""))</f>
        <v>10073</v>
      </c>
      <c r="D1141" s="50" t="s">
        <v>200</v>
      </c>
      <c r="E1141" s="50" t="s">
        <v>2074</v>
      </c>
      <c r="F1141" s="50" t="s">
        <v>2075</v>
      </c>
      <c r="G1141" s="52" t="n">
        <v>0</v>
      </c>
      <c r="H1141" s="52" t="n">
        <v>325</v>
      </c>
      <c r="I1141" s="52" t="n">
        <f aca="false">IF(AND(G1141="",H1141=""),"",N(G1141)-N(H1141))</f>
        <v>-325</v>
      </c>
      <c r="J1141" s="52" t="n">
        <f aca="false">IF(I1141="","",ABS(I1141))</f>
        <v>325</v>
      </c>
      <c r="K1141" s="56" t="n">
        <f aca="false">IF(S1141="","",0)</f>
        <v>0</v>
      </c>
      <c r="L1141" s="56" t="n">
        <f aca="false">IF(J1141="","",IF(AND(J1141&gt;'Revenue Testing'!$E$9,K1141=0),1,0))</f>
        <v>0</v>
      </c>
      <c r="M1141" s="57" t="n">
        <v>0.698393106247</v>
      </c>
      <c r="N1141" s="56" t="str">
        <f aca="false">IF(OR(A1141="",I1141=""),"",IF(COUNTIFS($A$2:$A$4500,A1141,$D$2:$D$4500,D1141,$I$2:$I$4500,I1141)&gt;1,"Possible duplicate",""))</f>
        <v/>
      </c>
      <c r="O1141" s="56" t="n">
        <f aca="false">IF(J1141="","",IF(AND(L1141=0,K1141=0),1,0))</f>
        <v>1</v>
      </c>
      <c r="P1141" s="56" t="str">
        <f aca="false">IF(L1141=1,J1141+ROW()/10^7,"")</f>
        <v/>
      </c>
      <c r="Q1141" s="57" t="n">
        <f aca="false">IF(O1141=1,M1141,"")</f>
        <v>0.698393106247</v>
      </c>
      <c r="R1141" s="56" t="str">
        <f aca="false">IF(K1141=1,ROW(),"")</f>
        <v/>
      </c>
      <c r="S1141" s="56" t="str">
        <f aca="false">IF(D1141="","",TRIM(D1141))</f>
        <v>DELIVERY ORDER CHARGES- INC</v>
      </c>
    </row>
    <row r="1142" customFormat="false" ht="15" hidden="false" customHeight="false" outlineLevel="0" collapsed="false">
      <c r="A1142" s="50" t="s">
        <v>2076</v>
      </c>
      <c r="B1142" s="55" t="n">
        <v>45970</v>
      </c>
      <c r="C1142" s="50" t="n">
        <f aca="false">IF(S1142="","",IFERROR(IF(INDEX('Ledger Codes'!$C$6:$C$205,MATCH(S1142,'Ledger Codes'!$B$6:$B$205,0))="","",INDEX('Ledger Codes'!$C$6:$C$205,MATCH(S1142,'Ledger Codes'!$B$6:$B$205,0))),""))</f>
        <v>10073</v>
      </c>
      <c r="D1142" s="50" t="s">
        <v>200</v>
      </c>
      <c r="E1142" s="50" t="s">
        <v>2077</v>
      </c>
      <c r="F1142" s="50" t="s">
        <v>2078</v>
      </c>
      <c r="G1142" s="52" t="n">
        <v>0</v>
      </c>
      <c r="H1142" s="52" t="n">
        <v>325</v>
      </c>
      <c r="I1142" s="52" t="n">
        <f aca="false">IF(AND(G1142="",H1142=""),"",N(G1142)-N(H1142))</f>
        <v>-325</v>
      </c>
      <c r="J1142" s="52" t="n">
        <f aca="false">IF(I1142="","",ABS(I1142))</f>
        <v>325</v>
      </c>
      <c r="K1142" s="56" t="n">
        <f aca="false">IF(S1142="","",0)</f>
        <v>0</v>
      </c>
      <c r="L1142" s="56" t="n">
        <f aca="false">IF(J1142="","",IF(AND(J1142&gt;'Revenue Testing'!$E$9,K1142=0),1,0))</f>
        <v>0</v>
      </c>
      <c r="M1142" s="57" t="n">
        <v>0.442826128127</v>
      </c>
      <c r="N1142" s="56" t="str">
        <f aca="false">IF(OR(A1142="",I1142=""),"",IF(COUNTIFS($A$2:$A$4500,A1142,$D$2:$D$4500,D1142,$I$2:$I$4500,I1142)&gt;1,"Possible duplicate",""))</f>
        <v/>
      </c>
      <c r="O1142" s="56" t="n">
        <f aca="false">IF(J1142="","",IF(AND(L1142=0,K1142=0),1,0))</f>
        <v>1</v>
      </c>
      <c r="P1142" s="56" t="str">
        <f aca="false">IF(L1142=1,J1142+ROW()/10^7,"")</f>
        <v/>
      </c>
      <c r="Q1142" s="57" t="n">
        <f aca="false">IF(O1142=1,M1142,"")</f>
        <v>0.442826128127</v>
      </c>
      <c r="R1142" s="56" t="str">
        <f aca="false">IF(K1142=1,ROW(),"")</f>
        <v/>
      </c>
      <c r="S1142" s="56" t="str">
        <f aca="false">IF(D1142="","",TRIM(D1142))</f>
        <v>DELIVERY ORDER CHARGES- INC</v>
      </c>
    </row>
    <row r="1143" customFormat="false" ht="15" hidden="false" customHeight="false" outlineLevel="0" collapsed="false">
      <c r="A1143" s="50" t="s">
        <v>2079</v>
      </c>
      <c r="B1143" s="55" t="n">
        <v>45971</v>
      </c>
      <c r="C1143" s="50" t="n">
        <f aca="false">IF(S1143="","",IFERROR(IF(INDEX('Ledger Codes'!$C$6:$C$205,MATCH(S1143,'Ledger Codes'!$B$6:$B$205,0))="","",INDEX('Ledger Codes'!$C$6:$C$205,MATCH(S1143,'Ledger Codes'!$B$6:$B$205,0))),""))</f>
        <v>10073</v>
      </c>
      <c r="D1143" s="50" t="s">
        <v>200</v>
      </c>
      <c r="E1143" s="50" t="s">
        <v>2080</v>
      </c>
      <c r="F1143" s="50" t="s">
        <v>2081</v>
      </c>
      <c r="G1143" s="52" t="n">
        <v>0</v>
      </c>
      <c r="H1143" s="52" t="n">
        <v>325</v>
      </c>
      <c r="I1143" s="52" t="n">
        <f aca="false">IF(AND(G1143="",H1143=""),"",N(G1143)-N(H1143))</f>
        <v>-325</v>
      </c>
      <c r="J1143" s="52" t="n">
        <f aca="false">IF(I1143="","",ABS(I1143))</f>
        <v>325</v>
      </c>
      <c r="K1143" s="56" t="n">
        <f aca="false">IF(S1143="","",0)</f>
        <v>0</v>
      </c>
      <c r="L1143" s="56" t="n">
        <f aca="false">IF(J1143="","",IF(AND(J1143&gt;'Revenue Testing'!$E$9,K1143=0),1,0))</f>
        <v>0</v>
      </c>
      <c r="M1143" s="57" t="n">
        <v>0.305337917274</v>
      </c>
      <c r="N1143" s="56" t="str">
        <f aca="false">IF(OR(A1143="",I1143=""),"",IF(COUNTIFS($A$2:$A$4500,A1143,$D$2:$D$4500,D1143,$I$2:$I$4500,I1143)&gt;1,"Possible duplicate",""))</f>
        <v/>
      </c>
      <c r="O1143" s="56" t="n">
        <f aca="false">IF(J1143="","",IF(AND(L1143=0,K1143=0),1,0))</f>
        <v>1</v>
      </c>
      <c r="P1143" s="56" t="str">
        <f aca="false">IF(L1143=1,J1143+ROW()/10^7,"")</f>
        <v/>
      </c>
      <c r="Q1143" s="57" t="n">
        <f aca="false">IF(O1143=1,M1143,"")</f>
        <v>0.305337917274</v>
      </c>
      <c r="R1143" s="56" t="str">
        <f aca="false">IF(K1143=1,ROW(),"")</f>
        <v/>
      </c>
      <c r="S1143" s="56" t="str">
        <f aca="false">IF(D1143="","",TRIM(D1143))</f>
        <v>DELIVERY ORDER CHARGES- INC</v>
      </c>
    </row>
    <row r="1144" customFormat="false" ht="15" hidden="false" customHeight="false" outlineLevel="0" collapsed="false">
      <c r="A1144" s="50" t="s">
        <v>2082</v>
      </c>
      <c r="B1144" s="55" t="n">
        <v>45971</v>
      </c>
      <c r="C1144" s="50" t="n">
        <f aca="false">IF(S1144="","",IFERROR(IF(INDEX('Ledger Codes'!$C$6:$C$205,MATCH(S1144,'Ledger Codes'!$B$6:$B$205,0))="","",INDEX('Ledger Codes'!$C$6:$C$205,MATCH(S1144,'Ledger Codes'!$B$6:$B$205,0))),""))</f>
        <v>10073</v>
      </c>
      <c r="D1144" s="50" t="s">
        <v>200</v>
      </c>
      <c r="E1144" s="50" t="s">
        <v>2083</v>
      </c>
      <c r="F1144" s="50" t="s">
        <v>2084</v>
      </c>
      <c r="G1144" s="52" t="n">
        <v>0</v>
      </c>
      <c r="H1144" s="52" t="n">
        <v>325</v>
      </c>
      <c r="I1144" s="52" t="n">
        <f aca="false">IF(AND(G1144="",H1144=""),"",N(G1144)-N(H1144))</f>
        <v>-325</v>
      </c>
      <c r="J1144" s="52" t="n">
        <f aca="false">IF(I1144="","",ABS(I1144))</f>
        <v>325</v>
      </c>
      <c r="K1144" s="56" t="n">
        <f aca="false">IF(S1144="","",0)</f>
        <v>0</v>
      </c>
      <c r="L1144" s="56" t="n">
        <f aca="false">IF(J1144="","",IF(AND(J1144&gt;'Revenue Testing'!$E$9,K1144=0),1,0))</f>
        <v>0</v>
      </c>
      <c r="M1144" s="57" t="n">
        <v>0.083266628448</v>
      </c>
      <c r="N1144" s="56" t="str">
        <f aca="false">IF(OR(A1144="",I1144=""),"",IF(COUNTIFS($A$2:$A$4500,A1144,$D$2:$D$4500,D1144,$I$2:$I$4500,I1144)&gt;1,"Possible duplicate",""))</f>
        <v/>
      </c>
      <c r="O1144" s="56" t="n">
        <f aca="false">IF(J1144="","",IF(AND(L1144=0,K1144=0),1,0))</f>
        <v>1</v>
      </c>
      <c r="P1144" s="56" t="str">
        <f aca="false">IF(L1144=1,J1144+ROW()/10^7,"")</f>
        <v/>
      </c>
      <c r="Q1144" s="57" t="n">
        <f aca="false">IF(O1144=1,M1144,"")</f>
        <v>0.083266628448</v>
      </c>
      <c r="R1144" s="56" t="str">
        <f aca="false">IF(K1144=1,ROW(),"")</f>
        <v/>
      </c>
      <c r="S1144" s="56" t="str">
        <f aca="false">IF(D1144="","",TRIM(D1144))</f>
        <v>DELIVERY ORDER CHARGES- INC</v>
      </c>
    </row>
    <row r="1145" customFormat="false" ht="15" hidden="false" customHeight="false" outlineLevel="0" collapsed="false">
      <c r="A1145" s="50" t="s">
        <v>2085</v>
      </c>
      <c r="B1145" s="55" t="n">
        <v>45972</v>
      </c>
      <c r="C1145" s="50" t="n">
        <f aca="false">IF(S1145="","",IFERROR(IF(INDEX('Ledger Codes'!$C$6:$C$205,MATCH(S1145,'Ledger Codes'!$B$6:$B$205,0))="","",INDEX('Ledger Codes'!$C$6:$C$205,MATCH(S1145,'Ledger Codes'!$B$6:$B$205,0))),""))</f>
        <v>10073</v>
      </c>
      <c r="D1145" s="50" t="s">
        <v>200</v>
      </c>
      <c r="E1145" s="50" t="s">
        <v>2086</v>
      </c>
      <c r="F1145" s="50" t="s">
        <v>2087</v>
      </c>
      <c r="G1145" s="52" t="n">
        <v>0</v>
      </c>
      <c r="H1145" s="52" t="n">
        <v>325</v>
      </c>
      <c r="I1145" s="52" t="n">
        <f aca="false">IF(AND(G1145="",H1145=""),"",N(G1145)-N(H1145))</f>
        <v>-325</v>
      </c>
      <c r="J1145" s="52" t="n">
        <f aca="false">IF(I1145="","",ABS(I1145))</f>
        <v>325</v>
      </c>
      <c r="K1145" s="56" t="n">
        <f aca="false">IF(S1145="","",0)</f>
        <v>0</v>
      </c>
      <c r="L1145" s="56" t="n">
        <f aca="false">IF(J1145="","",IF(AND(J1145&gt;'Revenue Testing'!$E$9,K1145=0),1,0))</f>
        <v>0</v>
      </c>
      <c r="M1145" s="57" t="n">
        <v>0.663305835873</v>
      </c>
      <c r="N1145" s="56" t="str">
        <f aca="false">IF(OR(A1145="",I1145=""),"",IF(COUNTIFS($A$2:$A$4500,A1145,$D$2:$D$4500,D1145,$I$2:$I$4500,I1145)&gt;1,"Possible duplicate",""))</f>
        <v/>
      </c>
      <c r="O1145" s="56" t="n">
        <f aca="false">IF(J1145="","",IF(AND(L1145=0,K1145=0),1,0))</f>
        <v>1</v>
      </c>
      <c r="P1145" s="56" t="str">
        <f aca="false">IF(L1145=1,J1145+ROW()/10^7,"")</f>
        <v/>
      </c>
      <c r="Q1145" s="57" t="n">
        <f aca="false">IF(O1145=1,M1145,"")</f>
        <v>0.663305835873</v>
      </c>
      <c r="R1145" s="56" t="str">
        <f aca="false">IF(K1145=1,ROW(),"")</f>
        <v/>
      </c>
      <c r="S1145" s="56" t="str">
        <f aca="false">IF(D1145="","",TRIM(D1145))</f>
        <v>DELIVERY ORDER CHARGES- INC</v>
      </c>
    </row>
    <row r="1146" customFormat="false" ht="15" hidden="false" customHeight="false" outlineLevel="0" collapsed="false">
      <c r="A1146" s="50" t="s">
        <v>2088</v>
      </c>
      <c r="B1146" s="55" t="n">
        <v>45973</v>
      </c>
      <c r="C1146" s="50" t="n">
        <f aca="false">IF(S1146="","",IFERROR(IF(INDEX('Ledger Codes'!$C$6:$C$205,MATCH(S1146,'Ledger Codes'!$B$6:$B$205,0))="","",INDEX('Ledger Codes'!$C$6:$C$205,MATCH(S1146,'Ledger Codes'!$B$6:$B$205,0))),""))</f>
        <v>10073</v>
      </c>
      <c r="D1146" s="50" t="s">
        <v>200</v>
      </c>
      <c r="E1146" s="50" t="s">
        <v>2089</v>
      </c>
      <c r="F1146" s="50" t="s">
        <v>2090</v>
      </c>
      <c r="G1146" s="52" t="n">
        <v>0</v>
      </c>
      <c r="H1146" s="52" t="n">
        <v>325</v>
      </c>
      <c r="I1146" s="52" t="n">
        <f aca="false">IF(AND(G1146="",H1146=""),"",N(G1146)-N(H1146))</f>
        <v>-325</v>
      </c>
      <c r="J1146" s="52" t="n">
        <f aca="false">IF(I1146="","",ABS(I1146))</f>
        <v>325</v>
      </c>
      <c r="K1146" s="56" t="n">
        <f aca="false">IF(S1146="","",0)</f>
        <v>0</v>
      </c>
      <c r="L1146" s="56" t="n">
        <f aca="false">IF(J1146="","",IF(AND(J1146&gt;'Revenue Testing'!$E$9,K1146=0),1,0))</f>
        <v>0</v>
      </c>
      <c r="M1146" s="57" t="n">
        <v>0.62603399386</v>
      </c>
      <c r="N1146" s="56" t="str">
        <f aca="false">IF(OR(A1146="",I1146=""),"",IF(COUNTIFS($A$2:$A$4500,A1146,$D$2:$D$4500,D1146,$I$2:$I$4500,I1146)&gt;1,"Possible duplicate",""))</f>
        <v/>
      </c>
      <c r="O1146" s="56" t="n">
        <f aca="false">IF(J1146="","",IF(AND(L1146=0,K1146=0),1,0))</f>
        <v>1</v>
      </c>
      <c r="P1146" s="56" t="str">
        <f aca="false">IF(L1146=1,J1146+ROW()/10^7,"")</f>
        <v/>
      </c>
      <c r="Q1146" s="57" t="n">
        <f aca="false">IF(O1146=1,M1146,"")</f>
        <v>0.62603399386</v>
      </c>
      <c r="R1146" s="56" t="str">
        <f aca="false">IF(K1146=1,ROW(),"")</f>
        <v/>
      </c>
      <c r="S1146" s="56" t="str">
        <f aca="false">IF(D1146="","",TRIM(D1146))</f>
        <v>DELIVERY ORDER CHARGES- INC</v>
      </c>
    </row>
    <row r="1147" customFormat="false" ht="15" hidden="false" customHeight="false" outlineLevel="0" collapsed="false">
      <c r="A1147" s="50" t="s">
        <v>2091</v>
      </c>
      <c r="B1147" s="55" t="n">
        <v>45973</v>
      </c>
      <c r="C1147" s="50" t="n">
        <f aca="false">IF(S1147="","",IFERROR(IF(INDEX('Ledger Codes'!$C$6:$C$205,MATCH(S1147,'Ledger Codes'!$B$6:$B$205,0))="","",INDEX('Ledger Codes'!$C$6:$C$205,MATCH(S1147,'Ledger Codes'!$B$6:$B$205,0))),""))</f>
        <v>10073</v>
      </c>
      <c r="D1147" s="50" t="s">
        <v>200</v>
      </c>
      <c r="E1147" s="50" t="s">
        <v>2092</v>
      </c>
      <c r="F1147" s="50" t="s">
        <v>2093</v>
      </c>
      <c r="G1147" s="52" t="n">
        <v>0</v>
      </c>
      <c r="H1147" s="52" t="n">
        <v>325</v>
      </c>
      <c r="I1147" s="52" t="n">
        <f aca="false">IF(AND(G1147="",H1147=""),"",N(G1147)-N(H1147))</f>
        <v>-325</v>
      </c>
      <c r="J1147" s="52" t="n">
        <f aca="false">IF(I1147="","",ABS(I1147))</f>
        <v>325</v>
      </c>
      <c r="K1147" s="56" t="n">
        <f aca="false">IF(S1147="","",0)</f>
        <v>0</v>
      </c>
      <c r="L1147" s="56" t="n">
        <f aca="false">IF(J1147="","",IF(AND(J1147&gt;'Revenue Testing'!$E$9,K1147=0),1,0))</f>
        <v>0</v>
      </c>
      <c r="M1147" s="57" t="n">
        <v>0.758074585301</v>
      </c>
      <c r="N1147" s="56" t="str">
        <f aca="false">IF(OR(A1147="",I1147=""),"",IF(COUNTIFS($A$2:$A$4500,A1147,$D$2:$D$4500,D1147,$I$2:$I$4500,I1147)&gt;1,"Possible duplicate",""))</f>
        <v/>
      </c>
      <c r="O1147" s="56" t="n">
        <f aca="false">IF(J1147="","",IF(AND(L1147=0,K1147=0),1,0))</f>
        <v>1</v>
      </c>
      <c r="P1147" s="56" t="str">
        <f aca="false">IF(L1147=1,J1147+ROW()/10^7,"")</f>
        <v/>
      </c>
      <c r="Q1147" s="57" t="n">
        <f aca="false">IF(O1147=1,M1147,"")</f>
        <v>0.758074585301</v>
      </c>
      <c r="R1147" s="56" t="str">
        <f aca="false">IF(K1147=1,ROW(),"")</f>
        <v/>
      </c>
      <c r="S1147" s="56" t="str">
        <f aca="false">IF(D1147="","",TRIM(D1147))</f>
        <v>DELIVERY ORDER CHARGES- INC</v>
      </c>
    </row>
    <row r="1148" customFormat="false" ht="15" hidden="false" customHeight="false" outlineLevel="0" collapsed="false">
      <c r="A1148" s="50" t="s">
        <v>2094</v>
      </c>
      <c r="B1148" s="55" t="n">
        <v>45980</v>
      </c>
      <c r="C1148" s="50" t="n">
        <f aca="false">IF(S1148="","",IFERROR(IF(INDEX('Ledger Codes'!$C$6:$C$205,MATCH(S1148,'Ledger Codes'!$B$6:$B$205,0))="","",INDEX('Ledger Codes'!$C$6:$C$205,MATCH(S1148,'Ledger Codes'!$B$6:$B$205,0))),""))</f>
        <v>10073</v>
      </c>
      <c r="D1148" s="50" t="s">
        <v>200</v>
      </c>
      <c r="E1148" s="50" t="s">
        <v>2095</v>
      </c>
      <c r="F1148" s="50" t="s">
        <v>578</v>
      </c>
      <c r="G1148" s="52" t="n">
        <v>0</v>
      </c>
      <c r="H1148" s="52" t="n">
        <v>325</v>
      </c>
      <c r="I1148" s="52" t="n">
        <f aca="false">IF(AND(G1148="",H1148=""),"",N(G1148)-N(H1148))</f>
        <v>-325</v>
      </c>
      <c r="J1148" s="52" t="n">
        <f aca="false">IF(I1148="","",ABS(I1148))</f>
        <v>325</v>
      </c>
      <c r="K1148" s="56" t="n">
        <f aca="false">IF(S1148="","",0)</f>
        <v>0</v>
      </c>
      <c r="L1148" s="56" t="n">
        <f aca="false">IF(J1148="","",IF(AND(J1148&gt;'Revenue Testing'!$E$9,K1148=0),1,0))</f>
        <v>0</v>
      </c>
      <c r="M1148" s="57" t="n">
        <v>0.244865863039</v>
      </c>
      <c r="N1148" s="56" t="str">
        <f aca="false">IF(OR(A1148="",I1148=""),"",IF(COUNTIFS($A$2:$A$4500,A1148,$D$2:$D$4500,D1148,$I$2:$I$4500,I1148)&gt;1,"Possible duplicate",""))</f>
        <v/>
      </c>
      <c r="O1148" s="56" t="n">
        <f aca="false">IF(J1148="","",IF(AND(L1148=0,K1148=0),1,0))</f>
        <v>1</v>
      </c>
      <c r="P1148" s="56" t="str">
        <f aca="false">IF(L1148=1,J1148+ROW()/10^7,"")</f>
        <v/>
      </c>
      <c r="Q1148" s="57" t="n">
        <f aca="false">IF(O1148=1,M1148,"")</f>
        <v>0.244865863039</v>
      </c>
      <c r="R1148" s="56" t="str">
        <f aca="false">IF(K1148=1,ROW(),"")</f>
        <v/>
      </c>
      <c r="S1148" s="56" t="str">
        <f aca="false">IF(D1148="","",TRIM(D1148))</f>
        <v>DELIVERY ORDER CHARGES- INC</v>
      </c>
    </row>
    <row r="1149" customFormat="false" ht="15" hidden="false" customHeight="false" outlineLevel="0" collapsed="false">
      <c r="A1149" s="50" t="s">
        <v>2096</v>
      </c>
      <c r="B1149" s="55" t="n">
        <v>45984</v>
      </c>
      <c r="C1149" s="50" t="n">
        <f aca="false">IF(S1149="","",IFERROR(IF(INDEX('Ledger Codes'!$C$6:$C$205,MATCH(S1149,'Ledger Codes'!$B$6:$B$205,0))="","",INDEX('Ledger Codes'!$C$6:$C$205,MATCH(S1149,'Ledger Codes'!$B$6:$B$205,0))),""))</f>
        <v>10073</v>
      </c>
      <c r="D1149" s="50" t="s">
        <v>200</v>
      </c>
      <c r="E1149" s="50" t="s">
        <v>2097</v>
      </c>
      <c r="F1149" s="58" t="s">
        <v>2098</v>
      </c>
      <c r="G1149" s="52" t="n">
        <v>0</v>
      </c>
      <c r="H1149" s="52" t="n">
        <v>325</v>
      </c>
      <c r="I1149" s="52" t="n">
        <f aca="false">IF(AND(G1149="",H1149=""),"",N(G1149)-N(H1149))</f>
        <v>-325</v>
      </c>
      <c r="J1149" s="52" t="n">
        <f aca="false">IF(I1149="","",ABS(I1149))</f>
        <v>325</v>
      </c>
      <c r="K1149" s="56" t="n">
        <f aca="false">IF(S1149="","",0)</f>
        <v>0</v>
      </c>
      <c r="L1149" s="56" t="n">
        <f aca="false">IF(J1149="","",IF(AND(J1149&gt;'Revenue Testing'!$E$9,K1149=0),1,0))</f>
        <v>0</v>
      </c>
      <c r="M1149" s="57" t="n">
        <v>0.413465704063</v>
      </c>
      <c r="N1149" s="56" t="str">
        <f aca="false">IF(OR(A1149="",I1149=""),"",IF(COUNTIFS($A$2:$A$4500,A1149,$D$2:$D$4500,D1149,$I$2:$I$4500,I1149)&gt;1,"Possible duplicate",""))</f>
        <v/>
      </c>
      <c r="O1149" s="56" t="n">
        <f aca="false">IF(J1149="","",IF(AND(L1149=0,K1149=0),1,0))</f>
        <v>1</v>
      </c>
      <c r="P1149" s="56" t="str">
        <f aca="false">IF(L1149=1,J1149+ROW()/10^7,"")</f>
        <v/>
      </c>
      <c r="Q1149" s="57" t="n">
        <f aca="false">IF(O1149=1,M1149,"")</f>
        <v>0.413465704063</v>
      </c>
      <c r="R1149" s="56" t="str">
        <f aca="false">IF(K1149=1,ROW(),"")</f>
        <v/>
      </c>
      <c r="S1149" s="56" t="str">
        <f aca="false">IF(D1149="","",TRIM(D1149))</f>
        <v>DELIVERY ORDER CHARGES- INC</v>
      </c>
    </row>
    <row r="1150" customFormat="false" ht="15" hidden="false" customHeight="false" outlineLevel="0" collapsed="false">
      <c r="A1150" s="50" t="s">
        <v>2099</v>
      </c>
      <c r="B1150" s="55" t="n">
        <v>45990</v>
      </c>
      <c r="C1150" s="50" t="n">
        <f aca="false">IF(S1150="","",IFERROR(IF(INDEX('Ledger Codes'!$C$6:$C$205,MATCH(S1150,'Ledger Codes'!$B$6:$B$205,0))="","",INDEX('Ledger Codes'!$C$6:$C$205,MATCH(S1150,'Ledger Codes'!$B$6:$B$205,0))),""))</f>
        <v>10073</v>
      </c>
      <c r="D1150" s="50" t="s">
        <v>200</v>
      </c>
      <c r="E1150" s="50" t="s">
        <v>2100</v>
      </c>
      <c r="F1150" s="58" t="s">
        <v>2101</v>
      </c>
      <c r="G1150" s="52" t="n">
        <v>0</v>
      </c>
      <c r="H1150" s="52" t="n">
        <v>325</v>
      </c>
      <c r="I1150" s="52" t="n">
        <f aca="false">IF(AND(G1150="",H1150=""),"",N(G1150)-N(H1150))</f>
        <v>-325</v>
      </c>
      <c r="J1150" s="52" t="n">
        <f aca="false">IF(I1150="","",ABS(I1150))</f>
        <v>325</v>
      </c>
      <c r="K1150" s="56" t="n">
        <f aca="false">IF(S1150="","",0)</f>
        <v>0</v>
      </c>
      <c r="L1150" s="56" t="n">
        <f aca="false">IF(J1150="","",IF(AND(J1150&gt;'Revenue Testing'!$E$9,K1150=0),1,0))</f>
        <v>0</v>
      </c>
      <c r="M1150" s="57" t="n">
        <v>0.044194397743</v>
      </c>
      <c r="N1150" s="56" t="str">
        <f aca="false">IF(OR(A1150="",I1150=""),"",IF(COUNTIFS($A$2:$A$4500,A1150,$D$2:$D$4500,D1150,$I$2:$I$4500,I1150)&gt;1,"Possible duplicate",""))</f>
        <v/>
      </c>
      <c r="O1150" s="56" t="n">
        <f aca="false">IF(J1150="","",IF(AND(L1150=0,K1150=0),1,0))</f>
        <v>1</v>
      </c>
      <c r="P1150" s="56" t="str">
        <f aca="false">IF(L1150=1,J1150+ROW()/10^7,"")</f>
        <v/>
      </c>
      <c r="Q1150" s="57" t="n">
        <f aca="false">IF(O1150=1,M1150,"")</f>
        <v>0.044194397743</v>
      </c>
      <c r="R1150" s="56" t="str">
        <f aca="false">IF(K1150=1,ROW(),"")</f>
        <v/>
      </c>
      <c r="S1150" s="56" t="str">
        <f aca="false">IF(D1150="","",TRIM(D1150))</f>
        <v>DELIVERY ORDER CHARGES- INC</v>
      </c>
    </row>
    <row r="1151" customFormat="false" ht="15" hidden="false" customHeight="false" outlineLevel="0" collapsed="false">
      <c r="A1151" s="50" t="s">
        <v>2102</v>
      </c>
      <c r="B1151" s="55" t="n">
        <v>45998</v>
      </c>
      <c r="C1151" s="50" t="n">
        <f aca="false">IF(S1151="","",IFERROR(IF(INDEX('Ledger Codes'!$C$6:$C$205,MATCH(S1151,'Ledger Codes'!$B$6:$B$205,0))="","",INDEX('Ledger Codes'!$C$6:$C$205,MATCH(S1151,'Ledger Codes'!$B$6:$B$205,0))),""))</f>
        <v>10073</v>
      </c>
      <c r="D1151" s="50" t="s">
        <v>200</v>
      </c>
      <c r="E1151" s="50" t="s">
        <v>2103</v>
      </c>
      <c r="F1151" s="50" t="s">
        <v>2104</v>
      </c>
      <c r="G1151" s="52" t="n">
        <v>0</v>
      </c>
      <c r="H1151" s="52" t="n">
        <v>325</v>
      </c>
      <c r="I1151" s="52" t="n">
        <f aca="false">IF(AND(G1151="",H1151=""),"",N(G1151)-N(H1151))</f>
        <v>-325</v>
      </c>
      <c r="J1151" s="52" t="n">
        <f aca="false">IF(I1151="","",ABS(I1151))</f>
        <v>325</v>
      </c>
      <c r="K1151" s="56" t="n">
        <f aca="false">IF(S1151="","",0)</f>
        <v>0</v>
      </c>
      <c r="L1151" s="56" t="n">
        <f aca="false">IF(J1151="","",IF(AND(J1151&gt;'Revenue Testing'!$E$9,K1151=0),1,0))</f>
        <v>0</v>
      </c>
      <c r="M1151" s="57" t="n">
        <v>0.503436452214</v>
      </c>
      <c r="N1151" s="56" t="str">
        <f aca="false">IF(OR(A1151="",I1151=""),"",IF(COUNTIFS($A$2:$A$4500,A1151,$D$2:$D$4500,D1151,$I$2:$I$4500,I1151)&gt;1,"Possible duplicate",""))</f>
        <v/>
      </c>
      <c r="O1151" s="56" t="n">
        <f aca="false">IF(J1151="","",IF(AND(L1151=0,K1151=0),1,0))</f>
        <v>1</v>
      </c>
      <c r="P1151" s="56" t="str">
        <f aca="false">IF(L1151=1,J1151+ROW()/10^7,"")</f>
        <v/>
      </c>
      <c r="Q1151" s="57" t="n">
        <f aca="false">IF(O1151=1,M1151,"")</f>
        <v>0.503436452214</v>
      </c>
      <c r="R1151" s="56" t="str">
        <f aca="false">IF(K1151=1,ROW(),"")</f>
        <v/>
      </c>
      <c r="S1151" s="56" t="str">
        <f aca="false">IF(D1151="","",TRIM(D1151))</f>
        <v>DELIVERY ORDER CHARGES- INC</v>
      </c>
    </row>
    <row r="1152" customFormat="false" ht="15" hidden="false" customHeight="false" outlineLevel="0" collapsed="false">
      <c r="A1152" s="50" t="s">
        <v>2105</v>
      </c>
      <c r="B1152" s="55" t="n">
        <v>45998</v>
      </c>
      <c r="C1152" s="50" t="n">
        <f aca="false">IF(S1152="","",IFERROR(IF(INDEX('Ledger Codes'!$C$6:$C$205,MATCH(S1152,'Ledger Codes'!$B$6:$B$205,0))="","",INDEX('Ledger Codes'!$C$6:$C$205,MATCH(S1152,'Ledger Codes'!$B$6:$B$205,0))),""))</f>
        <v>10073</v>
      </c>
      <c r="D1152" s="50" t="s">
        <v>200</v>
      </c>
      <c r="E1152" s="50" t="s">
        <v>2106</v>
      </c>
      <c r="F1152" s="50" t="s">
        <v>2107</v>
      </c>
      <c r="G1152" s="52" t="n">
        <v>0</v>
      </c>
      <c r="H1152" s="52" t="n">
        <v>325</v>
      </c>
      <c r="I1152" s="52" t="n">
        <f aca="false">IF(AND(G1152="",H1152=""),"",N(G1152)-N(H1152))</f>
        <v>-325</v>
      </c>
      <c r="J1152" s="52" t="n">
        <f aca="false">IF(I1152="","",ABS(I1152))</f>
        <v>325</v>
      </c>
      <c r="K1152" s="56" t="n">
        <f aca="false">IF(S1152="","",0)</f>
        <v>0</v>
      </c>
      <c r="L1152" s="56" t="n">
        <f aca="false">IF(J1152="","",IF(AND(J1152&gt;'Revenue Testing'!$E$9,K1152=0),1,0))</f>
        <v>0</v>
      </c>
      <c r="M1152" s="57" t="n">
        <v>0.283455552435</v>
      </c>
      <c r="N1152" s="56" t="str">
        <f aca="false">IF(OR(A1152="",I1152=""),"",IF(COUNTIFS($A$2:$A$4500,A1152,$D$2:$D$4500,D1152,$I$2:$I$4500,I1152)&gt;1,"Possible duplicate",""))</f>
        <v/>
      </c>
      <c r="O1152" s="56" t="n">
        <f aca="false">IF(J1152="","",IF(AND(L1152=0,K1152=0),1,0))</f>
        <v>1</v>
      </c>
      <c r="P1152" s="56" t="str">
        <f aca="false">IF(L1152=1,J1152+ROW()/10^7,"")</f>
        <v/>
      </c>
      <c r="Q1152" s="57" t="n">
        <f aca="false">IF(O1152=1,M1152,"")</f>
        <v>0.283455552435</v>
      </c>
      <c r="R1152" s="56" t="str">
        <f aca="false">IF(K1152=1,ROW(),"")</f>
        <v/>
      </c>
      <c r="S1152" s="56" t="str">
        <f aca="false">IF(D1152="","",TRIM(D1152))</f>
        <v>DELIVERY ORDER CHARGES- INC</v>
      </c>
    </row>
    <row r="1153" customFormat="false" ht="15" hidden="false" customHeight="false" outlineLevel="0" collapsed="false">
      <c r="A1153" s="50" t="s">
        <v>2108</v>
      </c>
      <c r="B1153" s="55" t="n">
        <v>45999</v>
      </c>
      <c r="C1153" s="50" t="n">
        <f aca="false">IF(S1153="","",IFERROR(IF(INDEX('Ledger Codes'!$C$6:$C$205,MATCH(S1153,'Ledger Codes'!$B$6:$B$205,0))="","",INDEX('Ledger Codes'!$C$6:$C$205,MATCH(S1153,'Ledger Codes'!$B$6:$B$205,0))),""))</f>
        <v>10073</v>
      </c>
      <c r="D1153" s="50" t="s">
        <v>200</v>
      </c>
      <c r="E1153" s="50" t="s">
        <v>2109</v>
      </c>
      <c r="F1153" s="58" t="s">
        <v>2110</v>
      </c>
      <c r="G1153" s="52" t="n">
        <v>0</v>
      </c>
      <c r="H1153" s="52" t="n">
        <v>325</v>
      </c>
      <c r="I1153" s="52" t="n">
        <f aca="false">IF(AND(G1153="",H1153=""),"",N(G1153)-N(H1153))</f>
        <v>-325</v>
      </c>
      <c r="J1153" s="52" t="n">
        <f aca="false">IF(I1153="","",ABS(I1153))</f>
        <v>325</v>
      </c>
      <c r="K1153" s="56" t="n">
        <f aca="false">IF(S1153="","",0)</f>
        <v>0</v>
      </c>
      <c r="L1153" s="56" t="n">
        <f aca="false">IF(J1153="","",IF(AND(J1153&gt;'Revenue Testing'!$E$9,K1153=0),1,0))</f>
        <v>0</v>
      </c>
      <c r="M1153" s="57" t="n">
        <v>0.600040732654</v>
      </c>
      <c r="N1153" s="56" t="str">
        <f aca="false">IF(OR(A1153="",I1153=""),"",IF(COUNTIFS($A$2:$A$4500,A1153,$D$2:$D$4500,D1153,$I$2:$I$4500,I1153)&gt;1,"Possible duplicate",""))</f>
        <v/>
      </c>
      <c r="O1153" s="56" t="n">
        <f aca="false">IF(J1153="","",IF(AND(L1153=0,K1153=0),1,0))</f>
        <v>1</v>
      </c>
      <c r="P1153" s="56" t="str">
        <f aca="false">IF(L1153=1,J1153+ROW()/10^7,"")</f>
        <v/>
      </c>
      <c r="Q1153" s="57" t="n">
        <f aca="false">IF(O1153=1,M1153,"")</f>
        <v>0.600040732654</v>
      </c>
      <c r="R1153" s="56" t="str">
        <f aca="false">IF(K1153=1,ROW(),"")</f>
        <v/>
      </c>
      <c r="S1153" s="56" t="str">
        <f aca="false">IF(D1153="","",TRIM(D1153))</f>
        <v>DELIVERY ORDER CHARGES- INC</v>
      </c>
    </row>
    <row r="1154" customFormat="false" ht="15" hidden="false" customHeight="false" outlineLevel="0" collapsed="false">
      <c r="A1154" s="50" t="s">
        <v>2111</v>
      </c>
      <c r="B1154" s="55" t="n">
        <v>46001</v>
      </c>
      <c r="C1154" s="50" t="n">
        <f aca="false">IF(S1154="","",IFERROR(IF(INDEX('Ledger Codes'!$C$6:$C$205,MATCH(S1154,'Ledger Codes'!$B$6:$B$205,0))="","",INDEX('Ledger Codes'!$C$6:$C$205,MATCH(S1154,'Ledger Codes'!$B$6:$B$205,0))),""))</f>
        <v>10073</v>
      </c>
      <c r="D1154" s="50" t="s">
        <v>200</v>
      </c>
      <c r="E1154" s="50" t="s">
        <v>2112</v>
      </c>
      <c r="F1154" s="50" t="s">
        <v>2113</v>
      </c>
      <c r="G1154" s="52" t="n">
        <v>0</v>
      </c>
      <c r="H1154" s="52" t="n">
        <v>325</v>
      </c>
      <c r="I1154" s="52" t="n">
        <f aca="false">IF(AND(G1154="",H1154=""),"",N(G1154)-N(H1154))</f>
        <v>-325</v>
      </c>
      <c r="J1154" s="52" t="n">
        <f aca="false">IF(I1154="","",ABS(I1154))</f>
        <v>325</v>
      </c>
      <c r="K1154" s="56" t="n">
        <f aca="false">IF(S1154="","",0)</f>
        <v>0</v>
      </c>
      <c r="L1154" s="56" t="n">
        <f aca="false">IF(J1154="","",IF(AND(J1154&gt;'Revenue Testing'!$E$9,K1154=0),1,0))</f>
        <v>0</v>
      </c>
      <c r="M1154" s="57" t="n">
        <v>0.565910031844</v>
      </c>
      <c r="N1154" s="56" t="str">
        <f aca="false">IF(OR(A1154="",I1154=""),"",IF(COUNTIFS($A$2:$A$4500,A1154,$D$2:$D$4500,D1154,$I$2:$I$4500,I1154)&gt;1,"Possible duplicate",""))</f>
        <v/>
      </c>
      <c r="O1154" s="56" t="n">
        <f aca="false">IF(J1154="","",IF(AND(L1154=0,K1154=0),1,0))</f>
        <v>1</v>
      </c>
      <c r="P1154" s="56" t="str">
        <f aca="false">IF(L1154=1,J1154+ROW()/10^7,"")</f>
        <v/>
      </c>
      <c r="Q1154" s="57" t="n">
        <f aca="false">IF(O1154=1,M1154,"")</f>
        <v>0.565910031844</v>
      </c>
      <c r="R1154" s="56" t="str">
        <f aca="false">IF(K1154=1,ROW(),"")</f>
        <v/>
      </c>
      <c r="S1154" s="56" t="str">
        <f aca="false">IF(D1154="","",TRIM(D1154))</f>
        <v>DELIVERY ORDER CHARGES- INC</v>
      </c>
    </row>
    <row r="1155" customFormat="false" ht="15" hidden="false" customHeight="false" outlineLevel="0" collapsed="false">
      <c r="A1155" s="50" t="s">
        <v>2114</v>
      </c>
      <c r="B1155" s="55" t="n">
        <v>46007</v>
      </c>
      <c r="C1155" s="50" t="n">
        <f aca="false">IF(S1155="","",IFERROR(IF(INDEX('Ledger Codes'!$C$6:$C$205,MATCH(S1155,'Ledger Codes'!$B$6:$B$205,0))="","",INDEX('Ledger Codes'!$C$6:$C$205,MATCH(S1155,'Ledger Codes'!$B$6:$B$205,0))),""))</f>
        <v>10073</v>
      </c>
      <c r="D1155" s="50" t="s">
        <v>200</v>
      </c>
      <c r="E1155" s="50" t="s">
        <v>2115</v>
      </c>
      <c r="F1155" s="50" t="s">
        <v>2116</v>
      </c>
      <c r="G1155" s="52" t="n">
        <v>0</v>
      </c>
      <c r="H1155" s="52" t="n">
        <v>325</v>
      </c>
      <c r="I1155" s="52" t="n">
        <f aca="false">IF(AND(G1155="",H1155=""),"",N(G1155)-N(H1155))</f>
        <v>-325</v>
      </c>
      <c r="J1155" s="52" t="n">
        <f aca="false">IF(I1155="","",ABS(I1155))</f>
        <v>325</v>
      </c>
      <c r="K1155" s="56" t="n">
        <f aca="false">IF(S1155="","",0)</f>
        <v>0</v>
      </c>
      <c r="L1155" s="56" t="n">
        <f aca="false">IF(J1155="","",IF(AND(J1155&gt;'Revenue Testing'!$E$9,K1155=0),1,0))</f>
        <v>0</v>
      </c>
      <c r="M1155" s="57" t="n">
        <v>0.819976417097</v>
      </c>
      <c r="N1155" s="56" t="str">
        <f aca="false">IF(OR(A1155="",I1155=""),"",IF(COUNTIFS($A$2:$A$4500,A1155,$D$2:$D$4500,D1155,$I$2:$I$4500,I1155)&gt;1,"Possible duplicate",""))</f>
        <v/>
      </c>
      <c r="O1155" s="56" t="n">
        <f aca="false">IF(J1155="","",IF(AND(L1155=0,K1155=0),1,0))</f>
        <v>1</v>
      </c>
      <c r="P1155" s="56" t="str">
        <f aca="false">IF(L1155=1,J1155+ROW()/10^7,"")</f>
        <v/>
      </c>
      <c r="Q1155" s="57" t="n">
        <f aca="false">IF(O1155=1,M1155,"")</f>
        <v>0.819976417097</v>
      </c>
      <c r="R1155" s="56" t="str">
        <f aca="false">IF(K1155=1,ROW(),"")</f>
        <v/>
      </c>
      <c r="S1155" s="56" t="str">
        <f aca="false">IF(D1155="","",TRIM(D1155))</f>
        <v>DELIVERY ORDER CHARGES- INC</v>
      </c>
    </row>
    <row r="1156" customFormat="false" ht="15" hidden="false" customHeight="false" outlineLevel="0" collapsed="false">
      <c r="A1156" s="50" t="s">
        <v>2117</v>
      </c>
      <c r="B1156" s="55" t="n">
        <v>46013</v>
      </c>
      <c r="C1156" s="50" t="n">
        <f aca="false">IF(S1156="","",IFERROR(IF(INDEX('Ledger Codes'!$C$6:$C$205,MATCH(S1156,'Ledger Codes'!$B$6:$B$205,0))="","",INDEX('Ledger Codes'!$C$6:$C$205,MATCH(S1156,'Ledger Codes'!$B$6:$B$205,0))),""))</f>
        <v>10073</v>
      </c>
      <c r="D1156" s="50" t="s">
        <v>200</v>
      </c>
      <c r="E1156" s="50" t="s">
        <v>2118</v>
      </c>
      <c r="F1156" s="50" t="s">
        <v>2119</v>
      </c>
      <c r="G1156" s="52" t="n">
        <v>0</v>
      </c>
      <c r="H1156" s="52" t="n">
        <v>325</v>
      </c>
      <c r="I1156" s="52" t="n">
        <f aca="false">IF(AND(G1156="",H1156=""),"",N(G1156)-N(H1156))</f>
        <v>-325</v>
      </c>
      <c r="J1156" s="52" t="n">
        <f aca="false">IF(I1156="","",ABS(I1156))</f>
        <v>325</v>
      </c>
      <c r="K1156" s="56" t="n">
        <f aca="false">IF(S1156="","",0)</f>
        <v>0</v>
      </c>
      <c r="L1156" s="56" t="n">
        <f aca="false">IF(J1156="","",IF(AND(J1156&gt;'Revenue Testing'!$E$9,K1156=0),1,0))</f>
        <v>0</v>
      </c>
      <c r="M1156" s="57" t="n">
        <v>0.213725182074</v>
      </c>
      <c r="N1156" s="56" t="str">
        <f aca="false">IF(OR(A1156="",I1156=""),"",IF(COUNTIFS($A$2:$A$4500,A1156,$D$2:$D$4500,D1156,$I$2:$I$4500,I1156)&gt;1,"Possible duplicate",""))</f>
        <v/>
      </c>
      <c r="O1156" s="56" t="n">
        <f aca="false">IF(J1156="","",IF(AND(L1156=0,K1156=0),1,0))</f>
        <v>1</v>
      </c>
      <c r="P1156" s="56" t="str">
        <f aca="false">IF(L1156=1,J1156+ROW()/10^7,"")</f>
        <v/>
      </c>
      <c r="Q1156" s="57" t="n">
        <f aca="false">IF(O1156=1,M1156,"")</f>
        <v>0.213725182074</v>
      </c>
      <c r="R1156" s="56" t="str">
        <f aca="false">IF(K1156=1,ROW(),"")</f>
        <v/>
      </c>
      <c r="S1156" s="56" t="str">
        <f aca="false">IF(D1156="","",TRIM(D1156))</f>
        <v>DELIVERY ORDER CHARGES- INC</v>
      </c>
    </row>
    <row r="1157" customFormat="false" ht="15" hidden="false" customHeight="false" outlineLevel="0" collapsed="false">
      <c r="A1157" s="50" t="s">
        <v>2120</v>
      </c>
      <c r="B1157" s="55" t="n">
        <v>46013</v>
      </c>
      <c r="C1157" s="50" t="n">
        <f aca="false">IF(S1157="","",IFERROR(IF(INDEX('Ledger Codes'!$C$6:$C$205,MATCH(S1157,'Ledger Codes'!$B$6:$B$205,0))="","",INDEX('Ledger Codes'!$C$6:$C$205,MATCH(S1157,'Ledger Codes'!$B$6:$B$205,0))),""))</f>
        <v>10073</v>
      </c>
      <c r="D1157" s="50" t="s">
        <v>200</v>
      </c>
      <c r="E1157" s="50" t="s">
        <v>2121</v>
      </c>
      <c r="F1157" s="50" t="s">
        <v>2122</v>
      </c>
      <c r="G1157" s="52" t="n">
        <v>0</v>
      </c>
      <c r="H1157" s="52" t="n">
        <v>325</v>
      </c>
      <c r="I1157" s="52" t="n">
        <f aca="false">IF(AND(G1157="",H1157=""),"",N(G1157)-N(H1157))</f>
        <v>-325</v>
      </c>
      <c r="J1157" s="52" t="n">
        <f aca="false">IF(I1157="","",ABS(I1157))</f>
        <v>325</v>
      </c>
      <c r="K1157" s="56" t="n">
        <f aca="false">IF(S1157="","",0)</f>
        <v>0</v>
      </c>
      <c r="L1157" s="56" t="n">
        <f aca="false">IF(J1157="","",IF(AND(J1157&gt;'Revenue Testing'!$E$9,K1157=0),1,0))</f>
        <v>0</v>
      </c>
      <c r="M1157" s="57" t="n">
        <v>0.510661341628</v>
      </c>
      <c r="N1157" s="56" t="str">
        <f aca="false">IF(OR(A1157="",I1157=""),"",IF(COUNTIFS($A$2:$A$4500,A1157,$D$2:$D$4500,D1157,$I$2:$I$4500,I1157)&gt;1,"Possible duplicate",""))</f>
        <v/>
      </c>
      <c r="O1157" s="56" t="n">
        <f aca="false">IF(J1157="","",IF(AND(L1157=0,K1157=0),1,0))</f>
        <v>1</v>
      </c>
      <c r="P1157" s="56" t="str">
        <f aca="false">IF(L1157=1,J1157+ROW()/10^7,"")</f>
        <v/>
      </c>
      <c r="Q1157" s="57" t="n">
        <f aca="false">IF(O1157=1,M1157,"")</f>
        <v>0.510661341628</v>
      </c>
      <c r="R1157" s="56" t="str">
        <f aca="false">IF(K1157=1,ROW(),"")</f>
        <v/>
      </c>
      <c r="S1157" s="56" t="str">
        <f aca="false">IF(D1157="","",TRIM(D1157))</f>
        <v>DELIVERY ORDER CHARGES- INC</v>
      </c>
    </row>
    <row r="1158" customFormat="false" ht="15" hidden="false" customHeight="false" outlineLevel="0" collapsed="false">
      <c r="A1158" s="50" t="s">
        <v>2123</v>
      </c>
      <c r="B1158" s="55" t="n">
        <v>45995</v>
      </c>
      <c r="C1158" s="50" t="n">
        <f aca="false">IF(S1158="","",IFERROR(IF(INDEX('Ledger Codes'!$C$6:$C$205,MATCH(S1158,'Ledger Codes'!$B$6:$B$205,0))="","",INDEX('Ledger Codes'!$C$6:$C$205,MATCH(S1158,'Ledger Codes'!$B$6:$B$205,0))),""))</f>
        <v>10050</v>
      </c>
      <c r="D1158" s="50" t="s">
        <v>201</v>
      </c>
      <c r="E1158" s="50" t="s">
        <v>2124</v>
      </c>
      <c r="F1158" s="50" t="s">
        <v>2125</v>
      </c>
      <c r="G1158" s="52" t="n">
        <v>0</v>
      </c>
      <c r="H1158" s="52" t="n">
        <v>2200</v>
      </c>
      <c r="I1158" s="52" t="n">
        <f aca="false">IF(AND(G1158="",H1158=""),"",N(G1158)-N(H1158))</f>
        <v>-2200</v>
      </c>
      <c r="J1158" s="52" t="n">
        <f aca="false">IF(I1158="","",ABS(I1158))</f>
        <v>2200</v>
      </c>
      <c r="K1158" s="56" t="n">
        <f aca="false">IF(S1158="","",0)</f>
        <v>0</v>
      </c>
      <c r="L1158" s="56" t="n">
        <f aca="false">IF(J1158="","",IF(AND(J1158&gt;'Revenue Testing'!$E$9,K1158=0),1,0))</f>
        <v>0</v>
      </c>
      <c r="M1158" s="57" t="n">
        <v>0.751895080674</v>
      </c>
      <c r="N1158" s="56" t="str">
        <f aca="false">IF(OR(A1158="",I1158=""),"",IF(COUNTIFS($A$2:$A$4500,A1158,$D$2:$D$4500,D1158,$I$2:$I$4500,I1158)&gt;1,"Possible duplicate",""))</f>
        <v/>
      </c>
      <c r="O1158" s="56" t="n">
        <f aca="false">IF(J1158="","",IF(AND(L1158=0,K1158=0),1,0))</f>
        <v>1</v>
      </c>
      <c r="P1158" s="56" t="str">
        <f aca="false">IF(L1158=1,J1158+ROW()/10^7,"")</f>
        <v/>
      </c>
      <c r="Q1158" s="57" t="n">
        <f aca="false">IF(O1158=1,M1158,"")</f>
        <v>0.751895080674</v>
      </c>
      <c r="R1158" s="56" t="str">
        <f aca="false">IF(K1158=1,ROW(),"")</f>
        <v/>
      </c>
      <c r="S1158" s="56" t="str">
        <f aca="false">IF(D1158="","",TRIM(D1158))</f>
        <v>DEPARTURE FEES &amp; CLEANING CHARGES- INC</v>
      </c>
    </row>
    <row r="1159" customFormat="false" ht="15" hidden="false" customHeight="false" outlineLevel="0" collapsed="false">
      <c r="A1159" s="50" t="s">
        <v>2126</v>
      </c>
      <c r="B1159" s="55" t="n">
        <v>45925</v>
      </c>
      <c r="C1159" s="50" t="n">
        <f aca="false">IF(S1159="","",IFERROR(IF(INDEX('Ledger Codes'!$C$6:$C$205,MATCH(S1159,'Ledger Codes'!$B$6:$B$205,0))="","",INDEX('Ledger Codes'!$C$6:$C$205,MATCH(S1159,'Ledger Codes'!$B$6:$B$205,0))),""))</f>
        <v>10067</v>
      </c>
      <c r="D1159" s="50" t="s">
        <v>202</v>
      </c>
      <c r="E1159" s="50" t="s">
        <v>2127</v>
      </c>
      <c r="F1159" s="50" t="s">
        <v>491</v>
      </c>
      <c r="G1159" s="52" t="n">
        <v>0</v>
      </c>
      <c r="H1159" s="52" t="n">
        <v>60</v>
      </c>
      <c r="I1159" s="52" t="n">
        <f aca="false">IF(AND(G1159="",H1159=""),"",N(G1159)-N(H1159))</f>
        <v>-60</v>
      </c>
      <c r="J1159" s="52" t="n">
        <f aca="false">IF(I1159="","",ABS(I1159))</f>
        <v>60</v>
      </c>
      <c r="K1159" s="56" t="n">
        <f aca="false">IF(S1159="","",0)</f>
        <v>0</v>
      </c>
      <c r="L1159" s="56" t="n">
        <f aca="false">IF(J1159="","",IF(AND(J1159&gt;'Revenue Testing'!$E$9,K1159=0),1,0))</f>
        <v>0</v>
      </c>
      <c r="M1159" s="57" t="n">
        <v>0.710975336229</v>
      </c>
      <c r="N1159" s="56" t="str">
        <f aca="false">IF(OR(A1159="",I1159=""),"",IF(COUNTIFS($A$2:$A$4500,A1159,$D$2:$D$4500,D1159,$I$2:$I$4500,I1159)&gt;1,"Possible duplicate",""))</f>
        <v/>
      </c>
      <c r="O1159" s="56" t="n">
        <f aca="false">IF(J1159="","",IF(AND(L1159=0,K1159=0),1,0))</f>
        <v>1</v>
      </c>
      <c r="P1159" s="56" t="str">
        <f aca="false">IF(L1159=1,J1159+ROW()/10^7,"")</f>
        <v/>
      </c>
      <c r="Q1159" s="57" t="n">
        <f aca="false">IF(O1159=1,M1159,"")</f>
        <v>0.710975336229</v>
      </c>
      <c r="R1159" s="56" t="str">
        <f aca="false">IF(K1159=1,ROW(),"")</f>
        <v/>
      </c>
      <c r="S1159" s="56" t="str">
        <f aca="false">IF(D1159="","",TRIM(D1159))</f>
        <v>DETENTION COMMISSION- INC</v>
      </c>
    </row>
    <row r="1160" customFormat="false" ht="15" hidden="false" customHeight="false" outlineLevel="0" collapsed="false">
      <c r="A1160" s="50" t="s">
        <v>2128</v>
      </c>
      <c r="B1160" s="55" t="n">
        <v>45932</v>
      </c>
      <c r="C1160" s="50" t="n">
        <f aca="false">IF(S1160="","",IFERROR(IF(INDEX('Ledger Codes'!$C$6:$C$205,MATCH(S1160,'Ledger Codes'!$B$6:$B$205,0))="","",INDEX('Ledger Codes'!$C$6:$C$205,MATCH(S1160,'Ledger Codes'!$B$6:$B$205,0))),""))</f>
        <v>10067</v>
      </c>
      <c r="D1160" s="50" t="s">
        <v>202</v>
      </c>
      <c r="E1160" s="50" t="s">
        <v>2129</v>
      </c>
      <c r="F1160" s="50" t="s">
        <v>503</v>
      </c>
      <c r="G1160" s="52" t="n">
        <v>0</v>
      </c>
      <c r="H1160" s="52" t="n">
        <v>320</v>
      </c>
      <c r="I1160" s="52" t="n">
        <f aca="false">IF(AND(G1160="",H1160=""),"",N(G1160)-N(H1160))</f>
        <v>-320</v>
      </c>
      <c r="J1160" s="52" t="n">
        <f aca="false">IF(I1160="","",ABS(I1160))</f>
        <v>320</v>
      </c>
      <c r="K1160" s="56" t="n">
        <f aca="false">IF(S1160="","",0)</f>
        <v>0</v>
      </c>
      <c r="L1160" s="56" t="n">
        <f aca="false">IF(J1160="","",IF(AND(J1160&gt;'Revenue Testing'!$E$9,K1160=0),1,0))</f>
        <v>0</v>
      </c>
      <c r="M1160" s="57" t="n">
        <v>0.734383296504</v>
      </c>
      <c r="N1160" s="56" t="str">
        <f aca="false">IF(OR(A1160="",I1160=""),"",IF(COUNTIFS($A$2:$A$4500,A1160,$D$2:$D$4500,D1160,$I$2:$I$4500,I1160)&gt;1,"Possible duplicate",""))</f>
        <v/>
      </c>
      <c r="O1160" s="56" t="n">
        <f aca="false">IF(J1160="","",IF(AND(L1160=0,K1160=0),1,0))</f>
        <v>1</v>
      </c>
      <c r="P1160" s="56" t="str">
        <f aca="false">IF(L1160=1,J1160+ROW()/10^7,"")</f>
        <v/>
      </c>
      <c r="Q1160" s="57" t="n">
        <f aca="false">IF(O1160=1,M1160,"")</f>
        <v>0.734383296504</v>
      </c>
      <c r="R1160" s="56" t="str">
        <f aca="false">IF(K1160=1,ROW(),"")</f>
        <v/>
      </c>
      <c r="S1160" s="56" t="str">
        <f aca="false">IF(D1160="","",TRIM(D1160))</f>
        <v>DETENTION COMMISSION- INC</v>
      </c>
    </row>
    <row r="1161" customFormat="false" ht="15" hidden="false" customHeight="false" outlineLevel="0" collapsed="false">
      <c r="A1161" s="50" t="s">
        <v>2130</v>
      </c>
      <c r="B1161" s="55" t="n">
        <v>45937</v>
      </c>
      <c r="C1161" s="50" t="n">
        <f aca="false">IF(S1161="","",IFERROR(IF(INDEX('Ledger Codes'!$C$6:$C$205,MATCH(S1161,'Ledger Codes'!$B$6:$B$205,0))="","",INDEX('Ledger Codes'!$C$6:$C$205,MATCH(S1161,'Ledger Codes'!$B$6:$B$205,0))),""))</f>
        <v>10067</v>
      </c>
      <c r="D1161" s="50" t="s">
        <v>202</v>
      </c>
      <c r="E1161" s="50" t="s">
        <v>2131</v>
      </c>
      <c r="F1161" s="50" t="s">
        <v>957</v>
      </c>
      <c r="G1161" s="52" t="n">
        <v>0</v>
      </c>
      <c r="H1161" s="52" t="n">
        <v>1040</v>
      </c>
      <c r="I1161" s="52" t="n">
        <f aca="false">IF(AND(G1161="",H1161=""),"",N(G1161)-N(H1161))</f>
        <v>-1040</v>
      </c>
      <c r="J1161" s="52" t="n">
        <f aca="false">IF(I1161="","",ABS(I1161))</f>
        <v>1040</v>
      </c>
      <c r="K1161" s="56" t="n">
        <f aca="false">IF(S1161="","",0)</f>
        <v>0</v>
      </c>
      <c r="L1161" s="56" t="n">
        <f aca="false">IF(J1161="","",IF(AND(J1161&gt;'Revenue Testing'!$E$9,K1161=0),1,0))</f>
        <v>0</v>
      </c>
      <c r="M1161" s="57" t="n">
        <v>0.246376768403</v>
      </c>
      <c r="N1161" s="56" t="str">
        <f aca="false">IF(OR(A1161="",I1161=""),"",IF(COUNTIFS($A$2:$A$4500,A1161,$D$2:$D$4500,D1161,$I$2:$I$4500,I1161)&gt;1,"Possible duplicate",""))</f>
        <v/>
      </c>
      <c r="O1161" s="56" t="n">
        <f aca="false">IF(J1161="","",IF(AND(L1161=0,K1161=0),1,0))</f>
        <v>1</v>
      </c>
      <c r="P1161" s="56" t="str">
        <f aca="false">IF(L1161=1,J1161+ROW()/10^7,"")</f>
        <v/>
      </c>
      <c r="Q1161" s="57" t="n">
        <f aca="false">IF(O1161=1,M1161,"")</f>
        <v>0.246376768403</v>
      </c>
      <c r="R1161" s="56" t="str">
        <f aca="false">IF(K1161=1,ROW(),"")</f>
        <v/>
      </c>
      <c r="S1161" s="56" t="str">
        <f aca="false">IF(D1161="","",TRIM(D1161))</f>
        <v>DETENTION COMMISSION- INC</v>
      </c>
    </row>
    <row r="1162" customFormat="false" ht="15" hidden="false" customHeight="false" outlineLevel="0" collapsed="false">
      <c r="A1162" s="50" t="s">
        <v>2132</v>
      </c>
      <c r="B1162" s="55" t="n">
        <v>45942</v>
      </c>
      <c r="C1162" s="50" t="n">
        <f aca="false">IF(S1162="","",IFERROR(IF(INDEX('Ledger Codes'!$C$6:$C$205,MATCH(S1162,'Ledger Codes'!$B$6:$B$205,0))="","",INDEX('Ledger Codes'!$C$6:$C$205,MATCH(S1162,'Ledger Codes'!$B$6:$B$205,0))),""))</f>
        <v>10067</v>
      </c>
      <c r="D1162" s="50" t="s">
        <v>202</v>
      </c>
      <c r="E1162" s="50" t="s">
        <v>2133</v>
      </c>
      <c r="F1162" s="50" t="s">
        <v>1172</v>
      </c>
      <c r="G1162" s="52" t="n">
        <v>0</v>
      </c>
      <c r="H1162" s="52" t="n">
        <v>180</v>
      </c>
      <c r="I1162" s="52" t="n">
        <f aca="false">IF(AND(G1162="",H1162=""),"",N(G1162)-N(H1162))</f>
        <v>-180</v>
      </c>
      <c r="J1162" s="52" t="n">
        <f aca="false">IF(I1162="","",ABS(I1162))</f>
        <v>180</v>
      </c>
      <c r="K1162" s="56" t="n">
        <f aca="false">IF(S1162="","",0)</f>
        <v>0</v>
      </c>
      <c r="L1162" s="56" t="n">
        <f aca="false">IF(J1162="","",IF(AND(J1162&gt;'Revenue Testing'!$E$9,K1162=0),1,0))</f>
        <v>0</v>
      </c>
      <c r="M1162" s="57" t="n">
        <v>0.618405844725</v>
      </c>
      <c r="N1162" s="56" t="str">
        <f aca="false">IF(OR(A1162="",I1162=""),"",IF(COUNTIFS($A$2:$A$4500,A1162,$D$2:$D$4500,D1162,$I$2:$I$4500,I1162)&gt;1,"Possible duplicate",""))</f>
        <v/>
      </c>
      <c r="O1162" s="56" t="n">
        <f aca="false">IF(J1162="","",IF(AND(L1162=0,K1162=0),1,0))</f>
        <v>1</v>
      </c>
      <c r="P1162" s="56" t="str">
        <f aca="false">IF(L1162=1,J1162+ROW()/10^7,"")</f>
        <v/>
      </c>
      <c r="Q1162" s="57" t="n">
        <f aca="false">IF(O1162=1,M1162,"")</f>
        <v>0.618405844725</v>
      </c>
      <c r="R1162" s="56" t="str">
        <f aca="false">IF(K1162=1,ROW(),"")</f>
        <v/>
      </c>
      <c r="S1162" s="56" t="str">
        <f aca="false">IF(D1162="","",TRIM(D1162))</f>
        <v>DETENTION COMMISSION- INC</v>
      </c>
    </row>
    <row r="1163" customFormat="false" ht="15" hidden="false" customHeight="false" outlineLevel="0" collapsed="false">
      <c r="A1163" s="50" t="s">
        <v>2134</v>
      </c>
      <c r="B1163" s="55" t="n">
        <v>45942</v>
      </c>
      <c r="C1163" s="50" t="n">
        <f aca="false">IF(S1163="","",IFERROR(IF(INDEX('Ledger Codes'!$C$6:$C$205,MATCH(S1163,'Ledger Codes'!$B$6:$B$205,0))="","",INDEX('Ledger Codes'!$C$6:$C$205,MATCH(S1163,'Ledger Codes'!$B$6:$B$205,0))),""))</f>
        <v>10067</v>
      </c>
      <c r="D1163" s="50" t="s">
        <v>202</v>
      </c>
      <c r="E1163" s="50" t="s">
        <v>2135</v>
      </c>
      <c r="F1163" s="50" t="s">
        <v>1175</v>
      </c>
      <c r="G1163" s="52" t="n">
        <v>0</v>
      </c>
      <c r="H1163" s="52" t="n">
        <v>180</v>
      </c>
      <c r="I1163" s="52" t="n">
        <f aca="false">IF(AND(G1163="",H1163=""),"",N(G1163)-N(H1163))</f>
        <v>-180</v>
      </c>
      <c r="J1163" s="52" t="n">
        <f aca="false">IF(I1163="","",ABS(I1163))</f>
        <v>180</v>
      </c>
      <c r="K1163" s="56" t="n">
        <f aca="false">IF(S1163="","",0)</f>
        <v>0</v>
      </c>
      <c r="L1163" s="56" t="n">
        <f aca="false">IF(J1163="","",IF(AND(J1163&gt;'Revenue Testing'!$E$9,K1163=0),1,0))</f>
        <v>0</v>
      </c>
      <c r="M1163" s="57" t="n">
        <v>0.830747886379</v>
      </c>
      <c r="N1163" s="56" t="str">
        <f aca="false">IF(OR(A1163="",I1163=""),"",IF(COUNTIFS($A$2:$A$4500,A1163,$D$2:$D$4500,D1163,$I$2:$I$4500,I1163)&gt;1,"Possible duplicate",""))</f>
        <v/>
      </c>
      <c r="O1163" s="56" t="n">
        <f aca="false">IF(J1163="","",IF(AND(L1163=0,K1163=0),1,0))</f>
        <v>1</v>
      </c>
      <c r="P1163" s="56" t="str">
        <f aca="false">IF(L1163=1,J1163+ROW()/10^7,"")</f>
        <v/>
      </c>
      <c r="Q1163" s="57" t="n">
        <f aca="false">IF(O1163=1,M1163,"")</f>
        <v>0.830747886379</v>
      </c>
      <c r="R1163" s="56" t="str">
        <f aca="false">IF(K1163=1,ROW(),"")</f>
        <v/>
      </c>
      <c r="S1163" s="56" t="str">
        <f aca="false">IF(D1163="","",TRIM(D1163))</f>
        <v>DETENTION COMMISSION- INC</v>
      </c>
    </row>
    <row r="1164" customFormat="false" ht="15" hidden="false" customHeight="false" outlineLevel="0" collapsed="false">
      <c r="A1164" s="50" t="s">
        <v>2136</v>
      </c>
      <c r="B1164" s="55" t="n">
        <v>45942</v>
      </c>
      <c r="C1164" s="50" t="n">
        <f aca="false">IF(S1164="","",IFERROR(IF(INDEX('Ledger Codes'!$C$6:$C$205,MATCH(S1164,'Ledger Codes'!$B$6:$B$205,0))="","",INDEX('Ledger Codes'!$C$6:$C$205,MATCH(S1164,'Ledger Codes'!$B$6:$B$205,0))),""))</f>
        <v>10067</v>
      </c>
      <c r="D1164" s="50" t="s">
        <v>202</v>
      </c>
      <c r="E1164" s="50" t="s">
        <v>2137</v>
      </c>
      <c r="F1164" s="50" t="s">
        <v>653</v>
      </c>
      <c r="G1164" s="52" t="n">
        <v>0</v>
      </c>
      <c r="H1164" s="52" t="n">
        <v>1440</v>
      </c>
      <c r="I1164" s="52" t="n">
        <f aca="false">IF(AND(G1164="",H1164=""),"",N(G1164)-N(H1164))</f>
        <v>-1440</v>
      </c>
      <c r="J1164" s="52" t="n">
        <f aca="false">IF(I1164="","",ABS(I1164))</f>
        <v>1440</v>
      </c>
      <c r="K1164" s="56" t="n">
        <f aca="false">IF(S1164="","",0)</f>
        <v>0</v>
      </c>
      <c r="L1164" s="56" t="n">
        <f aca="false">IF(J1164="","",IF(AND(J1164&gt;'Revenue Testing'!$E$9,K1164=0),1,0))</f>
        <v>0</v>
      </c>
      <c r="M1164" s="57" t="n">
        <v>0.880384177962</v>
      </c>
      <c r="N1164" s="56" t="str">
        <f aca="false">IF(OR(A1164="",I1164=""),"",IF(COUNTIFS($A$2:$A$4500,A1164,$D$2:$D$4500,D1164,$I$2:$I$4500,I1164)&gt;1,"Possible duplicate",""))</f>
        <v/>
      </c>
      <c r="O1164" s="56" t="n">
        <f aca="false">IF(J1164="","",IF(AND(L1164=0,K1164=0),1,0))</f>
        <v>1</v>
      </c>
      <c r="P1164" s="56" t="str">
        <f aca="false">IF(L1164=1,J1164+ROW()/10^7,"")</f>
        <v/>
      </c>
      <c r="Q1164" s="57" t="n">
        <f aca="false">IF(O1164=1,M1164,"")</f>
        <v>0.880384177962</v>
      </c>
      <c r="R1164" s="56" t="str">
        <f aca="false">IF(K1164=1,ROW(),"")</f>
        <v/>
      </c>
      <c r="S1164" s="56" t="str">
        <f aca="false">IF(D1164="","",TRIM(D1164))</f>
        <v>DETENTION COMMISSION- INC</v>
      </c>
    </row>
    <row r="1165" customFormat="false" ht="15" hidden="false" customHeight="false" outlineLevel="0" collapsed="false">
      <c r="A1165" s="50" t="s">
        <v>2138</v>
      </c>
      <c r="B1165" s="55" t="n">
        <v>45945</v>
      </c>
      <c r="C1165" s="50" t="n">
        <f aca="false">IF(S1165="","",IFERROR(IF(INDEX('Ledger Codes'!$C$6:$C$205,MATCH(S1165,'Ledger Codes'!$B$6:$B$205,0))="","",INDEX('Ledger Codes'!$C$6:$C$205,MATCH(S1165,'Ledger Codes'!$B$6:$B$205,0))),""))</f>
        <v>10067</v>
      </c>
      <c r="D1165" s="50" t="s">
        <v>202</v>
      </c>
      <c r="E1165" s="50" t="s">
        <v>2139</v>
      </c>
      <c r="F1165" s="50" t="s">
        <v>1199</v>
      </c>
      <c r="G1165" s="52" t="n">
        <v>0</v>
      </c>
      <c r="H1165" s="52" t="n">
        <v>1840</v>
      </c>
      <c r="I1165" s="52" t="n">
        <f aca="false">IF(AND(G1165="",H1165=""),"",N(G1165)-N(H1165))</f>
        <v>-1840</v>
      </c>
      <c r="J1165" s="52" t="n">
        <f aca="false">IF(I1165="","",ABS(I1165))</f>
        <v>1840</v>
      </c>
      <c r="K1165" s="56" t="n">
        <f aca="false">IF(S1165="","",0)</f>
        <v>0</v>
      </c>
      <c r="L1165" s="56" t="n">
        <f aca="false">IF(J1165="","",IF(AND(J1165&gt;'Revenue Testing'!$E$9,K1165=0),1,0))</f>
        <v>0</v>
      </c>
      <c r="M1165" s="57" t="n">
        <v>0.808087524813</v>
      </c>
      <c r="N1165" s="56" t="str">
        <f aca="false">IF(OR(A1165="",I1165=""),"",IF(COUNTIFS($A$2:$A$4500,A1165,$D$2:$D$4500,D1165,$I$2:$I$4500,I1165)&gt;1,"Possible duplicate",""))</f>
        <v/>
      </c>
      <c r="O1165" s="56" t="n">
        <f aca="false">IF(J1165="","",IF(AND(L1165=0,K1165=0),1,0))</f>
        <v>1</v>
      </c>
      <c r="P1165" s="56" t="str">
        <f aca="false">IF(L1165=1,J1165+ROW()/10^7,"")</f>
        <v/>
      </c>
      <c r="Q1165" s="57" t="n">
        <f aca="false">IF(O1165=1,M1165,"")</f>
        <v>0.808087524813</v>
      </c>
      <c r="R1165" s="56" t="str">
        <f aca="false">IF(K1165=1,ROW(),"")</f>
        <v/>
      </c>
      <c r="S1165" s="56" t="str">
        <f aca="false">IF(D1165="","",TRIM(D1165))</f>
        <v>DETENTION COMMISSION- INC</v>
      </c>
    </row>
    <row r="1166" customFormat="false" ht="15" hidden="false" customHeight="false" outlineLevel="0" collapsed="false">
      <c r="A1166" s="50" t="s">
        <v>2140</v>
      </c>
      <c r="B1166" s="55" t="n">
        <v>45951</v>
      </c>
      <c r="C1166" s="50" t="n">
        <f aca="false">IF(S1166="","",IFERROR(IF(INDEX('Ledger Codes'!$C$6:$C$205,MATCH(S1166,'Ledger Codes'!$B$6:$B$205,0))="","",INDEX('Ledger Codes'!$C$6:$C$205,MATCH(S1166,'Ledger Codes'!$B$6:$B$205,0))),""))</f>
        <v>10067</v>
      </c>
      <c r="D1166" s="50" t="s">
        <v>202</v>
      </c>
      <c r="E1166" s="50" t="s">
        <v>2141</v>
      </c>
      <c r="F1166" s="50" t="s">
        <v>1196</v>
      </c>
      <c r="G1166" s="52" t="n">
        <v>0</v>
      </c>
      <c r="H1166" s="52" t="n">
        <v>1020</v>
      </c>
      <c r="I1166" s="52" t="n">
        <f aca="false">IF(AND(G1166="",H1166=""),"",N(G1166)-N(H1166))</f>
        <v>-1020</v>
      </c>
      <c r="J1166" s="52" t="n">
        <f aca="false">IF(I1166="","",ABS(I1166))</f>
        <v>1020</v>
      </c>
      <c r="K1166" s="56" t="n">
        <f aca="false">IF(S1166="","",0)</f>
        <v>0</v>
      </c>
      <c r="L1166" s="56" t="n">
        <f aca="false">IF(J1166="","",IF(AND(J1166&gt;'Revenue Testing'!$E$9,K1166=0),1,0))</f>
        <v>0</v>
      </c>
      <c r="M1166" s="57" t="n">
        <v>0.780469227712</v>
      </c>
      <c r="N1166" s="56" t="str">
        <f aca="false">IF(OR(A1166="",I1166=""),"",IF(COUNTIFS($A$2:$A$4500,A1166,$D$2:$D$4500,D1166,$I$2:$I$4500,I1166)&gt;1,"Possible duplicate",""))</f>
        <v/>
      </c>
      <c r="O1166" s="56" t="n">
        <f aca="false">IF(J1166="","",IF(AND(L1166=0,K1166=0),1,0))</f>
        <v>1</v>
      </c>
      <c r="P1166" s="56" t="str">
        <f aca="false">IF(L1166=1,J1166+ROW()/10^7,"")</f>
        <v/>
      </c>
      <c r="Q1166" s="57" t="n">
        <f aca="false">IF(O1166=1,M1166,"")</f>
        <v>0.780469227712</v>
      </c>
      <c r="R1166" s="56" t="str">
        <f aca="false">IF(K1166=1,ROW(),"")</f>
        <v/>
      </c>
      <c r="S1166" s="56" t="str">
        <f aca="false">IF(D1166="","",TRIM(D1166))</f>
        <v>DETENTION COMMISSION- INC</v>
      </c>
    </row>
    <row r="1167" customFormat="false" ht="15" hidden="false" customHeight="false" outlineLevel="0" collapsed="false">
      <c r="A1167" s="50" t="s">
        <v>2142</v>
      </c>
      <c r="B1167" s="55" t="n">
        <v>45960</v>
      </c>
      <c r="C1167" s="50" t="n">
        <f aca="false">IF(S1167="","",IFERROR(IF(INDEX('Ledger Codes'!$C$6:$C$205,MATCH(S1167,'Ledger Codes'!$B$6:$B$205,0))="","",INDEX('Ledger Codes'!$C$6:$C$205,MATCH(S1167,'Ledger Codes'!$B$6:$B$205,0))),""))</f>
        <v>10067</v>
      </c>
      <c r="D1167" s="50" t="s">
        <v>202</v>
      </c>
      <c r="E1167" s="50" t="s">
        <v>2143</v>
      </c>
      <c r="F1167" s="50" t="s">
        <v>1856</v>
      </c>
      <c r="G1167" s="52" t="n">
        <v>0</v>
      </c>
      <c r="H1167" s="52" t="n">
        <v>840</v>
      </c>
      <c r="I1167" s="52" t="n">
        <f aca="false">IF(AND(G1167="",H1167=""),"",N(G1167)-N(H1167))</f>
        <v>-840</v>
      </c>
      <c r="J1167" s="52" t="n">
        <f aca="false">IF(I1167="","",ABS(I1167))</f>
        <v>840</v>
      </c>
      <c r="K1167" s="56" t="n">
        <f aca="false">IF(S1167="","",0)</f>
        <v>0</v>
      </c>
      <c r="L1167" s="56" t="n">
        <f aca="false">IF(J1167="","",IF(AND(J1167&gt;'Revenue Testing'!$E$9,K1167=0),1,0))</f>
        <v>0</v>
      </c>
      <c r="M1167" s="57" t="n">
        <v>0.247479533228</v>
      </c>
      <c r="N1167" s="56" t="str">
        <f aca="false">IF(OR(A1167="",I1167=""),"",IF(COUNTIFS($A$2:$A$4500,A1167,$D$2:$D$4500,D1167,$I$2:$I$4500,I1167)&gt;1,"Possible duplicate",""))</f>
        <v/>
      </c>
      <c r="O1167" s="56" t="n">
        <f aca="false">IF(J1167="","",IF(AND(L1167=0,K1167=0),1,0))</f>
        <v>1</v>
      </c>
      <c r="P1167" s="56" t="str">
        <f aca="false">IF(L1167=1,J1167+ROW()/10^7,"")</f>
        <v/>
      </c>
      <c r="Q1167" s="57" t="n">
        <f aca="false">IF(O1167=1,M1167,"")</f>
        <v>0.247479533228</v>
      </c>
      <c r="R1167" s="56" t="str">
        <f aca="false">IF(K1167=1,ROW(),"")</f>
        <v/>
      </c>
      <c r="S1167" s="56" t="str">
        <f aca="false">IF(D1167="","",TRIM(D1167))</f>
        <v>DETENTION COMMISSION- INC</v>
      </c>
    </row>
    <row r="1168" customFormat="false" ht="15" hidden="false" customHeight="false" outlineLevel="0" collapsed="false">
      <c r="A1168" s="50" t="s">
        <v>2144</v>
      </c>
      <c r="B1168" s="55" t="n">
        <v>45961</v>
      </c>
      <c r="C1168" s="50" t="n">
        <f aca="false">IF(S1168="","",IFERROR(IF(INDEX('Ledger Codes'!$C$6:$C$205,MATCH(S1168,'Ledger Codes'!$B$6:$B$205,0))="","",INDEX('Ledger Codes'!$C$6:$C$205,MATCH(S1168,'Ledger Codes'!$B$6:$B$205,0))),""))</f>
        <v>10067</v>
      </c>
      <c r="D1168" s="50" t="s">
        <v>202</v>
      </c>
      <c r="E1168" s="50" t="s">
        <v>2145</v>
      </c>
      <c r="F1168" s="50" t="s">
        <v>2146</v>
      </c>
      <c r="G1168" s="52" t="n">
        <v>0</v>
      </c>
      <c r="H1168" s="52" t="n">
        <v>291</v>
      </c>
      <c r="I1168" s="52" t="n">
        <f aca="false">IF(AND(G1168="",H1168=""),"",N(G1168)-N(H1168))</f>
        <v>-291</v>
      </c>
      <c r="J1168" s="52" t="n">
        <f aca="false">IF(I1168="","",ABS(I1168))</f>
        <v>291</v>
      </c>
      <c r="K1168" s="56" t="n">
        <f aca="false">IF(S1168="","",0)</f>
        <v>0</v>
      </c>
      <c r="L1168" s="56" t="n">
        <f aca="false">IF(J1168="","",IF(AND(J1168&gt;'Revenue Testing'!$E$9,K1168=0),1,0))</f>
        <v>0</v>
      </c>
      <c r="M1168" s="57" t="n">
        <v>0.331106593401</v>
      </c>
      <c r="N1168" s="56" t="str">
        <f aca="false">IF(OR(A1168="",I1168=""),"",IF(COUNTIFS($A$2:$A$4500,A1168,$D$2:$D$4500,D1168,$I$2:$I$4500,I1168)&gt;1,"Possible duplicate",""))</f>
        <v/>
      </c>
      <c r="O1168" s="56" t="n">
        <f aca="false">IF(J1168="","",IF(AND(L1168=0,K1168=0),1,0))</f>
        <v>1</v>
      </c>
      <c r="P1168" s="56" t="str">
        <f aca="false">IF(L1168=1,J1168+ROW()/10^7,"")</f>
        <v/>
      </c>
      <c r="Q1168" s="57" t="n">
        <f aca="false">IF(O1168=1,M1168,"")</f>
        <v>0.331106593401</v>
      </c>
      <c r="R1168" s="56" t="str">
        <f aca="false">IF(K1168=1,ROW(),"")</f>
        <v/>
      </c>
      <c r="S1168" s="56" t="str">
        <f aca="false">IF(D1168="","",TRIM(D1168))</f>
        <v>DETENTION COMMISSION- INC</v>
      </c>
    </row>
    <row r="1169" customFormat="false" ht="15" hidden="false" customHeight="false" outlineLevel="0" collapsed="false">
      <c r="A1169" s="50" t="s">
        <v>2147</v>
      </c>
      <c r="B1169" s="55" t="n">
        <v>45965</v>
      </c>
      <c r="C1169" s="50" t="n">
        <f aca="false">IF(S1169="","",IFERROR(IF(INDEX('Ledger Codes'!$C$6:$C$205,MATCH(S1169,'Ledger Codes'!$B$6:$B$205,0))="","",INDEX('Ledger Codes'!$C$6:$C$205,MATCH(S1169,'Ledger Codes'!$B$6:$B$205,0))),""))</f>
        <v>10067</v>
      </c>
      <c r="D1169" s="50" t="s">
        <v>202</v>
      </c>
      <c r="E1169" s="50" t="s">
        <v>2148</v>
      </c>
      <c r="F1169" s="50" t="s">
        <v>512</v>
      </c>
      <c r="G1169" s="52" t="n">
        <v>0</v>
      </c>
      <c r="H1169" s="52" t="n">
        <v>300</v>
      </c>
      <c r="I1169" s="52" t="n">
        <f aca="false">IF(AND(G1169="",H1169=""),"",N(G1169)-N(H1169))</f>
        <v>-300</v>
      </c>
      <c r="J1169" s="52" t="n">
        <f aca="false">IF(I1169="","",ABS(I1169))</f>
        <v>300</v>
      </c>
      <c r="K1169" s="56" t="n">
        <f aca="false">IF(S1169="","",0)</f>
        <v>0</v>
      </c>
      <c r="L1169" s="56" t="n">
        <f aca="false">IF(J1169="","",IF(AND(J1169&gt;'Revenue Testing'!$E$9,K1169=0),1,0))</f>
        <v>0</v>
      </c>
      <c r="M1169" s="57" t="n">
        <v>0.781665560417</v>
      </c>
      <c r="N1169" s="56" t="str">
        <f aca="false">IF(OR(A1169="",I1169=""),"",IF(COUNTIFS($A$2:$A$4500,A1169,$D$2:$D$4500,D1169,$I$2:$I$4500,I1169)&gt;1,"Possible duplicate",""))</f>
        <v/>
      </c>
      <c r="O1169" s="56" t="n">
        <f aca="false">IF(J1169="","",IF(AND(L1169=0,K1169=0),1,0))</f>
        <v>1</v>
      </c>
      <c r="P1169" s="56" t="str">
        <f aca="false">IF(L1169=1,J1169+ROW()/10^7,"")</f>
        <v/>
      </c>
      <c r="Q1169" s="57" t="n">
        <f aca="false">IF(O1169=1,M1169,"")</f>
        <v>0.781665560417</v>
      </c>
      <c r="R1169" s="56" t="str">
        <f aca="false">IF(K1169=1,ROW(),"")</f>
        <v/>
      </c>
      <c r="S1169" s="56" t="str">
        <f aca="false">IF(D1169="","",TRIM(D1169))</f>
        <v>DETENTION COMMISSION- INC</v>
      </c>
    </row>
    <row r="1170" customFormat="false" ht="15" hidden="false" customHeight="false" outlineLevel="0" collapsed="false">
      <c r="A1170" s="50" t="s">
        <v>2149</v>
      </c>
      <c r="B1170" s="55" t="n">
        <v>45966</v>
      </c>
      <c r="C1170" s="50" t="n">
        <f aca="false">IF(S1170="","",IFERROR(IF(INDEX('Ledger Codes'!$C$6:$C$205,MATCH(S1170,'Ledger Codes'!$B$6:$B$205,0))="","",INDEX('Ledger Codes'!$C$6:$C$205,MATCH(S1170,'Ledger Codes'!$B$6:$B$205,0))),""))</f>
        <v>10067</v>
      </c>
      <c r="D1170" s="50" t="s">
        <v>202</v>
      </c>
      <c r="E1170" s="50" t="s">
        <v>2150</v>
      </c>
      <c r="F1170" s="50" t="s">
        <v>550</v>
      </c>
      <c r="G1170" s="52" t="n">
        <v>0</v>
      </c>
      <c r="H1170" s="52" t="n">
        <v>210</v>
      </c>
      <c r="I1170" s="52" t="n">
        <f aca="false">IF(AND(G1170="",H1170=""),"",N(G1170)-N(H1170))</f>
        <v>-210</v>
      </c>
      <c r="J1170" s="52" t="n">
        <f aca="false">IF(I1170="","",ABS(I1170))</f>
        <v>210</v>
      </c>
      <c r="K1170" s="56" t="n">
        <f aca="false">IF(S1170="","",0)</f>
        <v>0</v>
      </c>
      <c r="L1170" s="56" t="n">
        <f aca="false">IF(J1170="","",IF(AND(J1170&gt;'Revenue Testing'!$E$9,K1170=0),1,0))</f>
        <v>0</v>
      </c>
      <c r="M1170" s="57" t="n">
        <v>0.962610328297</v>
      </c>
      <c r="N1170" s="56" t="str">
        <f aca="false">IF(OR(A1170="",I1170=""),"",IF(COUNTIFS($A$2:$A$4500,A1170,$D$2:$D$4500,D1170,$I$2:$I$4500,I1170)&gt;1,"Possible duplicate",""))</f>
        <v/>
      </c>
      <c r="O1170" s="56" t="n">
        <f aca="false">IF(J1170="","",IF(AND(L1170=0,K1170=0),1,0))</f>
        <v>1</v>
      </c>
      <c r="P1170" s="56" t="str">
        <f aca="false">IF(L1170=1,J1170+ROW()/10^7,"")</f>
        <v/>
      </c>
      <c r="Q1170" s="57" t="n">
        <f aca="false">IF(O1170=1,M1170,"")</f>
        <v>0.962610328297</v>
      </c>
      <c r="R1170" s="56" t="str">
        <f aca="false">IF(K1170=1,ROW(),"")</f>
        <v/>
      </c>
      <c r="S1170" s="56" t="str">
        <f aca="false">IF(D1170="","",TRIM(D1170))</f>
        <v>DETENTION COMMISSION- INC</v>
      </c>
    </row>
    <row r="1171" customFormat="false" ht="15" hidden="false" customHeight="false" outlineLevel="0" collapsed="false">
      <c r="A1171" s="50" t="s">
        <v>2151</v>
      </c>
      <c r="B1171" s="55" t="n">
        <v>45968</v>
      </c>
      <c r="C1171" s="50" t="n">
        <f aca="false">IF(S1171="","",IFERROR(IF(INDEX('Ledger Codes'!$C$6:$C$205,MATCH(S1171,'Ledger Codes'!$B$6:$B$205,0))="","",INDEX('Ledger Codes'!$C$6:$C$205,MATCH(S1171,'Ledger Codes'!$B$6:$B$205,0))),""))</f>
        <v>10067</v>
      </c>
      <c r="D1171" s="50" t="s">
        <v>202</v>
      </c>
      <c r="E1171" s="50" t="s">
        <v>2152</v>
      </c>
      <c r="F1171" s="50" t="s">
        <v>2061</v>
      </c>
      <c r="G1171" s="52" t="n">
        <v>0</v>
      </c>
      <c r="H1171" s="52" t="n">
        <v>1740</v>
      </c>
      <c r="I1171" s="52" t="n">
        <f aca="false">IF(AND(G1171="",H1171=""),"",N(G1171)-N(H1171))</f>
        <v>-1740</v>
      </c>
      <c r="J1171" s="52" t="n">
        <f aca="false">IF(I1171="","",ABS(I1171))</f>
        <v>1740</v>
      </c>
      <c r="K1171" s="56" t="n">
        <f aca="false">IF(S1171="","",0)</f>
        <v>0</v>
      </c>
      <c r="L1171" s="56" t="n">
        <f aca="false">IF(J1171="","",IF(AND(J1171&gt;'Revenue Testing'!$E$9,K1171=0),1,0))</f>
        <v>0</v>
      </c>
      <c r="M1171" s="57" t="n">
        <v>0.833320183731</v>
      </c>
      <c r="N1171" s="56" t="str">
        <f aca="false">IF(OR(A1171="",I1171=""),"",IF(COUNTIFS($A$2:$A$4500,A1171,$D$2:$D$4500,D1171,$I$2:$I$4500,I1171)&gt;1,"Possible duplicate",""))</f>
        <v/>
      </c>
      <c r="O1171" s="56" t="n">
        <f aca="false">IF(J1171="","",IF(AND(L1171=0,K1171=0),1,0))</f>
        <v>1</v>
      </c>
      <c r="P1171" s="56" t="str">
        <f aca="false">IF(L1171=1,J1171+ROW()/10^7,"")</f>
        <v/>
      </c>
      <c r="Q1171" s="57" t="n">
        <f aca="false">IF(O1171=1,M1171,"")</f>
        <v>0.833320183731</v>
      </c>
      <c r="R1171" s="56" t="str">
        <f aca="false">IF(K1171=1,ROW(),"")</f>
        <v/>
      </c>
      <c r="S1171" s="56" t="str">
        <f aca="false">IF(D1171="","",TRIM(D1171))</f>
        <v>DETENTION COMMISSION- INC</v>
      </c>
    </row>
    <row r="1172" customFormat="false" ht="15" hidden="false" customHeight="false" outlineLevel="0" collapsed="false">
      <c r="A1172" s="50" t="s">
        <v>2153</v>
      </c>
      <c r="B1172" s="55" t="n">
        <v>45970</v>
      </c>
      <c r="C1172" s="50" t="n">
        <f aca="false">IF(S1172="","",IFERROR(IF(INDEX('Ledger Codes'!$C$6:$C$205,MATCH(S1172,'Ledger Codes'!$B$6:$B$205,0))="","",INDEX('Ledger Codes'!$C$6:$C$205,MATCH(S1172,'Ledger Codes'!$B$6:$B$205,0))),""))</f>
        <v>10067</v>
      </c>
      <c r="D1172" s="50" t="s">
        <v>202</v>
      </c>
      <c r="E1172" s="50" t="s">
        <v>2154</v>
      </c>
      <c r="F1172" s="50" t="s">
        <v>1269</v>
      </c>
      <c r="G1172" s="52" t="n">
        <v>0</v>
      </c>
      <c r="H1172" s="52" t="n">
        <v>60</v>
      </c>
      <c r="I1172" s="52" t="n">
        <f aca="false">IF(AND(G1172="",H1172=""),"",N(G1172)-N(H1172))</f>
        <v>-60</v>
      </c>
      <c r="J1172" s="52" t="n">
        <f aca="false">IF(I1172="","",ABS(I1172))</f>
        <v>60</v>
      </c>
      <c r="K1172" s="56" t="n">
        <f aca="false">IF(S1172="","",0)</f>
        <v>0</v>
      </c>
      <c r="L1172" s="56" t="n">
        <f aca="false">IF(J1172="","",IF(AND(J1172&gt;'Revenue Testing'!$E$9,K1172=0),1,0))</f>
        <v>0</v>
      </c>
      <c r="M1172" s="57" t="n">
        <v>0.673256288557</v>
      </c>
      <c r="N1172" s="56" t="str">
        <f aca="false">IF(OR(A1172="",I1172=""),"",IF(COUNTIFS($A$2:$A$4500,A1172,$D$2:$D$4500,D1172,$I$2:$I$4500,I1172)&gt;1,"Possible duplicate",""))</f>
        <v/>
      </c>
      <c r="O1172" s="56" t="n">
        <f aca="false">IF(J1172="","",IF(AND(L1172=0,K1172=0),1,0))</f>
        <v>1</v>
      </c>
      <c r="P1172" s="56" t="str">
        <f aca="false">IF(L1172=1,J1172+ROW()/10^7,"")</f>
        <v/>
      </c>
      <c r="Q1172" s="57" t="n">
        <f aca="false">IF(O1172=1,M1172,"")</f>
        <v>0.673256288557</v>
      </c>
      <c r="R1172" s="56" t="str">
        <f aca="false">IF(K1172=1,ROW(),"")</f>
        <v/>
      </c>
      <c r="S1172" s="56" t="str">
        <f aca="false">IF(D1172="","",TRIM(D1172))</f>
        <v>DETENTION COMMISSION- INC</v>
      </c>
    </row>
    <row r="1173" customFormat="false" ht="15" hidden="false" customHeight="false" outlineLevel="0" collapsed="false">
      <c r="A1173" s="50" t="s">
        <v>2155</v>
      </c>
      <c r="B1173" s="55" t="n">
        <v>45981</v>
      </c>
      <c r="C1173" s="50" t="n">
        <f aca="false">IF(S1173="","",IFERROR(IF(INDEX('Ledger Codes'!$C$6:$C$205,MATCH(S1173,'Ledger Codes'!$B$6:$B$205,0))="","",INDEX('Ledger Codes'!$C$6:$C$205,MATCH(S1173,'Ledger Codes'!$B$6:$B$205,0))),""))</f>
        <v>10067</v>
      </c>
      <c r="D1173" s="50" t="s">
        <v>202</v>
      </c>
      <c r="E1173" s="50" t="s">
        <v>2156</v>
      </c>
      <c r="F1173" s="50" t="s">
        <v>2087</v>
      </c>
      <c r="G1173" s="52" t="n">
        <v>0</v>
      </c>
      <c r="H1173" s="52" t="n">
        <v>840</v>
      </c>
      <c r="I1173" s="52" t="n">
        <f aca="false">IF(AND(G1173="",H1173=""),"",N(G1173)-N(H1173))</f>
        <v>-840</v>
      </c>
      <c r="J1173" s="52" t="n">
        <f aca="false">IF(I1173="","",ABS(I1173))</f>
        <v>840</v>
      </c>
      <c r="K1173" s="56" t="n">
        <f aca="false">IF(S1173="","",0)</f>
        <v>0</v>
      </c>
      <c r="L1173" s="56" t="n">
        <f aca="false">IF(J1173="","",IF(AND(J1173&gt;'Revenue Testing'!$E$9,K1173=0),1,0))</f>
        <v>0</v>
      </c>
      <c r="M1173" s="57" t="n">
        <v>0.600482481753</v>
      </c>
      <c r="N1173" s="56" t="str">
        <f aca="false">IF(OR(A1173="",I1173=""),"",IF(COUNTIFS($A$2:$A$4500,A1173,$D$2:$D$4500,D1173,$I$2:$I$4500,I1173)&gt;1,"Possible duplicate",""))</f>
        <v/>
      </c>
      <c r="O1173" s="56" t="n">
        <f aca="false">IF(J1173="","",IF(AND(L1173=0,K1173=0),1,0))</f>
        <v>1</v>
      </c>
      <c r="P1173" s="56" t="str">
        <f aca="false">IF(L1173=1,J1173+ROW()/10^7,"")</f>
        <v/>
      </c>
      <c r="Q1173" s="57" t="n">
        <f aca="false">IF(O1173=1,M1173,"")</f>
        <v>0.600482481753</v>
      </c>
      <c r="R1173" s="56" t="str">
        <f aca="false">IF(K1173=1,ROW(),"")</f>
        <v/>
      </c>
      <c r="S1173" s="56" t="str">
        <f aca="false">IF(D1173="","",TRIM(D1173))</f>
        <v>DETENTION COMMISSION- INC</v>
      </c>
    </row>
    <row r="1174" customFormat="false" ht="15" hidden="false" customHeight="false" outlineLevel="0" collapsed="false">
      <c r="A1174" s="50" t="s">
        <v>2157</v>
      </c>
      <c r="B1174" s="55" t="n">
        <v>45986</v>
      </c>
      <c r="C1174" s="50" t="n">
        <f aca="false">IF(S1174="","",IFERROR(IF(INDEX('Ledger Codes'!$C$6:$C$205,MATCH(S1174,'Ledger Codes'!$B$6:$B$205,0))="","",INDEX('Ledger Codes'!$C$6:$C$205,MATCH(S1174,'Ledger Codes'!$B$6:$B$205,0))),""))</f>
        <v>10067</v>
      </c>
      <c r="D1174" s="50" t="s">
        <v>202</v>
      </c>
      <c r="E1174" s="50" t="s">
        <v>2158</v>
      </c>
      <c r="F1174" s="50" t="s">
        <v>1880</v>
      </c>
      <c r="G1174" s="52" t="n">
        <v>0</v>
      </c>
      <c r="H1174" s="52" t="n">
        <v>480</v>
      </c>
      <c r="I1174" s="52" t="n">
        <f aca="false">IF(AND(G1174="",H1174=""),"",N(G1174)-N(H1174))</f>
        <v>-480</v>
      </c>
      <c r="J1174" s="52" t="n">
        <f aca="false">IF(I1174="","",ABS(I1174))</f>
        <v>480</v>
      </c>
      <c r="K1174" s="56" t="n">
        <f aca="false">IF(S1174="","",0)</f>
        <v>0</v>
      </c>
      <c r="L1174" s="56" t="n">
        <f aca="false">IF(J1174="","",IF(AND(J1174&gt;'Revenue Testing'!$E$9,K1174=0),1,0))</f>
        <v>0</v>
      </c>
      <c r="M1174" s="57" t="n">
        <v>0.231409992402</v>
      </c>
      <c r="N1174" s="56" t="str">
        <f aca="false">IF(OR(A1174="",I1174=""),"",IF(COUNTIFS($A$2:$A$4500,A1174,$D$2:$D$4500,D1174,$I$2:$I$4500,I1174)&gt;1,"Possible duplicate",""))</f>
        <v/>
      </c>
      <c r="O1174" s="56" t="n">
        <f aca="false">IF(J1174="","",IF(AND(L1174=0,K1174=0),1,0))</f>
        <v>1</v>
      </c>
      <c r="P1174" s="56" t="str">
        <f aca="false">IF(L1174=1,J1174+ROW()/10^7,"")</f>
        <v/>
      </c>
      <c r="Q1174" s="57" t="n">
        <f aca="false">IF(O1174=1,M1174,"")</f>
        <v>0.231409992402</v>
      </c>
      <c r="R1174" s="56" t="str">
        <f aca="false">IF(K1174=1,ROW(),"")</f>
        <v/>
      </c>
      <c r="S1174" s="56" t="str">
        <f aca="false">IF(D1174="","",TRIM(D1174))</f>
        <v>DETENTION COMMISSION- INC</v>
      </c>
    </row>
    <row r="1175" customFormat="false" ht="15" hidden="false" customHeight="false" outlineLevel="0" collapsed="false">
      <c r="A1175" s="50" t="s">
        <v>2159</v>
      </c>
      <c r="B1175" s="55" t="n">
        <v>45988</v>
      </c>
      <c r="C1175" s="50" t="n">
        <f aca="false">IF(S1175="","",IFERROR(IF(INDEX('Ledger Codes'!$C$6:$C$205,MATCH(S1175,'Ledger Codes'!$B$6:$B$205,0))="","",INDEX('Ledger Codes'!$C$6:$C$205,MATCH(S1175,'Ledger Codes'!$B$6:$B$205,0))),""))</f>
        <v>10067</v>
      </c>
      <c r="D1175" s="50" t="s">
        <v>202</v>
      </c>
      <c r="E1175" s="50" t="s">
        <v>2160</v>
      </c>
      <c r="F1175" s="50" t="s">
        <v>1227</v>
      </c>
      <c r="G1175" s="52" t="n">
        <v>0</v>
      </c>
      <c r="H1175" s="52" t="n">
        <v>4080</v>
      </c>
      <c r="I1175" s="52" t="n">
        <f aca="false">IF(AND(G1175="",H1175=""),"",N(G1175)-N(H1175))</f>
        <v>-4080</v>
      </c>
      <c r="J1175" s="52" t="n">
        <f aca="false">IF(I1175="","",ABS(I1175))</f>
        <v>4080</v>
      </c>
      <c r="K1175" s="56" t="n">
        <f aca="false">IF(S1175="","",0)</f>
        <v>0</v>
      </c>
      <c r="L1175" s="56" t="n">
        <f aca="false">IF(J1175="","",IF(AND(J1175&gt;'Revenue Testing'!$E$9,K1175=0),1,0))</f>
        <v>1</v>
      </c>
      <c r="M1175" s="57" t="n">
        <v>0.410220829552</v>
      </c>
      <c r="N1175" s="56" t="str">
        <f aca="false">IF(OR(A1175="",I1175=""),"",IF(COUNTIFS($A$2:$A$4500,A1175,$D$2:$D$4500,D1175,$I$2:$I$4500,I1175)&gt;1,"Possible duplicate",""))</f>
        <v/>
      </c>
      <c r="O1175" s="56" t="n">
        <f aca="false">IF(J1175="","",IF(AND(L1175=0,K1175=0),1,0))</f>
        <v>0</v>
      </c>
      <c r="P1175" s="56" t="n">
        <f aca="false">IF(L1175=1,J1175+ROW()/10^7,"")</f>
        <v>4080.0001175</v>
      </c>
      <c r="Q1175" s="56" t="str">
        <f aca="false">IF(O1175=1,M1175,"")</f>
        <v/>
      </c>
      <c r="R1175" s="56" t="str">
        <f aca="false">IF(K1175=1,ROW(),"")</f>
        <v/>
      </c>
      <c r="S1175" s="56" t="str">
        <f aca="false">IF(D1175="","",TRIM(D1175))</f>
        <v>DETENTION COMMISSION- INC</v>
      </c>
    </row>
    <row r="1176" customFormat="false" ht="15" hidden="false" customHeight="false" outlineLevel="0" collapsed="false">
      <c r="A1176" s="50" t="s">
        <v>2161</v>
      </c>
      <c r="B1176" s="55" t="n">
        <v>45991</v>
      </c>
      <c r="C1176" s="50" t="n">
        <f aca="false">IF(S1176="","",IFERROR(IF(INDEX('Ledger Codes'!$C$6:$C$205,MATCH(S1176,'Ledger Codes'!$B$6:$B$205,0))="","",INDEX('Ledger Codes'!$C$6:$C$205,MATCH(S1176,'Ledger Codes'!$B$6:$B$205,0))),""))</f>
        <v>10067</v>
      </c>
      <c r="D1176" s="50" t="s">
        <v>202</v>
      </c>
      <c r="E1176" s="50" t="s">
        <v>2162</v>
      </c>
      <c r="F1176" s="50" t="s">
        <v>2163</v>
      </c>
      <c r="G1176" s="52" t="n">
        <v>0</v>
      </c>
      <c r="H1176" s="52" t="n">
        <v>341</v>
      </c>
      <c r="I1176" s="52" t="n">
        <f aca="false">IF(AND(G1176="",H1176=""),"",N(G1176)-N(H1176))</f>
        <v>-341</v>
      </c>
      <c r="J1176" s="52" t="n">
        <f aca="false">IF(I1176="","",ABS(I1176))</f>
        <v>341</v>
      </c>
      <c r="K1176" s="56" t="n">
        <f aca="false">IF(S1176="","",0)</f>
        <v>0</v>
      </c>
      <c r="L1176" s="56" t="n">
        <f aca="false">IF(J1176="","",IF(AND(J1176&gt;'Revenue Testing'!$E$9,K1176=0),1,0))</f>
        <v>0</v>
      </c>
      <c r="M1176" s="57" t="n">
        <v>0.406109266535</v>
      </c>
      <c r="N1176" s="56" t="str">
        <f aca="false">IF(OR(A1176="",I1176=""),"",IF(COUNTIFS($A$2:$A$4500,A1176,$D$2:$D$4500,D1176,$I$2:$I$4500,I1176)&gt;1,"Possible duplicate",""))</f>
        <v/>
      </c>
      <c r="O1176" s="56" t="n">
        <f aca="false">IF(J1176="","",IF(AND(L1176=0,K1176=0),1,0))</f>
        <v>1</v>
      </c>
      <c r="P1176" s="56" t="str">
        <f aca="false">IF(L1176=1,J1176+ROW()/10^7,"")</f>
        <v/>
      </c>
      <c r="Q1176" s="57" t="n">
        <f aca="false">IF(O1176=1,M1176,"")</f>
        <v>0.406109266535</v>
      </c>
      <c r="R1176" s="56" t="str">
        <f aca="false">IF(K1176=1,ROW(),"")</f>
        <v/>
      </c>
      <c r="S1176" s="56" t="str">
        <f aca="false">IF(D1176="","",TRIM(D1176))</f>
        <v>DETENTION COMMISSION- INC</v>
      </c>
    </row>
    <row r="1177" customFormat="false" ht="15" hidden="false" customHeight="false" outlineLevel="0" collapsed="false">
      <c r="A1177" s="50" t="s">
        <v>2164</v>
      </c>
      <c r="B1177" s="55" t="n">
        <v>45999</v>
      </c>
      <c r="C1177" s="50" t="n">
        <f aca="false">IF(S1177="","",IFERROR(IF(INDEX('Ledger Codes'!$C$6:$C$205,MATCH(S1177,'Ledger Codes'!$B$6:$B$205,0))="","",INDEX('Ledger Codes'!$C$6:$C$205,MATCH(S1177,'Ledger Codes'!$B$6:$B$205,0))),""))</f>
        <v>10067</v>
      </c>
      <c r="D1177" s="50" t="s">
        <v>202</v>
      </c>
      <c r="E1177" s="50" t="s">
        <v>2165</v>
      </c>
      <c r="F1177" s="50" t="s">
        <v>2107</v>
      </c>
      <c r="G1177" s="52" t="n">
        <v>0</v>
      </c>
      <c r="H1177" s="52" t="n">
        <v>2040</v>
      </c>
      <c r="I1177" s="52" t="n">
        <f aca="false">IF(AND(G1177="",H1177=""),"",N(G1177)-N(H1177))</f>
        <v>-2040</v>
      </c>
      <c r="J1177" s="52" t="n">
        <f aca="false">IF(I1177="","",ABS(I1177))</f>
        <v>2040</v>
      </c>
      <c r="K1177" s="56" t="n">
        <f aca="false">IF(S1177="","",0)</f>
        <v>0</v>
      </c>
      <c r="L1177" s="56" t="n">
        <f aca="false">IF(J1177="","",IF(AND(J1177&gt;'Revenue Testing'!$E$9,K1177=0),1,0))</f>
        <v>0</v>
      </c>
      <c r="M1177" s="57" t="n">
        <v>0.160185431376</v>
      </c>
      <c r="N1177" s="56" t="str">
        <f aca="false">IF(OR(A1177="",I1177=""),"",IF(COUNTIFS($A$2:$A$4500,A1177,$D$2:$D$4500,D1177,$I$2:$I$4500,I1177)&gt;1,"Possible duplicate",""))</f>
        <v/>
      </c>
      <c r="O1177" s="56" t="n">
        <f aca="false">IF(J1177="","",IF(AND(L1177=0,K1177=0),1,0))</f>
        <v>1</v>
      </c>
      <c r="P1177" s="56" t="str">
        <f aca="false">IF(L1177=1,J1177+ROW()/10^7,"")</f>
        <v/>
      </c>
      <c r="Q1177" s="57" t="n">
        <f aca="false">IF(O1177=1,M1177,"")</f>
        <v>0.160185431376</v>
      </c>
      <c r="R1177" s="56" t="str">
        <f aca="false">IF(K1177=1,ROW(),"")</f>
        <v/>
      </c>
      <c r="S1177" s="56" t="str">
        <f aca="false">IF(D1177="","",TRIM(D1177))</f>
        <v>DETENTION COMMISSION- INC</v>
      </c>
    </row>
    <row r="1178" customFormat="false" ht="15" hidden="false" customHeight="false" outlineLevel="0" collapsed="false">
      <c r="A1178" s="50" t="s">
        <v>2166</v>
      </c>
      <c r="B1178" s="55" t="n">
        <v>46005</v>
      </c>
      <c r="C1178" s="50" t="n">
        <f aca="false">IF(S1178="","",IFERROR(IF(INDEX('Ledger Codes'!$C$6:$C$205,MATCH(S1178,'Ledger Codes'!$B$6:$B$205,0))="","",INDEX('Ledger Codes'!$C$6:$C$205,MATCH(S1178,'Ledger Codes'!$B$6:$B$205,0))),""))</f>
        <v>10067</v>
      </c>
      <c r="D1178" s="50" t="s">
        <v>202</v>
      </c>
      <c r="E1178" s="50" t="s">
        <v>2167</v>
      </c>
      <c r="F1178" s="50" t="s">
        <v>2113</v>
      </c>
      <c r="G1178" s="52" t="n">
        <v>0</v>
      </c>
      <c r="H1178" s="52" t="n">
        <v>90</v>
      </c>
      <c r="I1178" s="52" t="n">
        <f aca="false">IF(AND(G1178="",H1178=""),"",N(G1178)-N(H1178))</f>
        <v>-90</v>
      </c>
      <c r="J1178" s="52" t="n">
        <f aca="false">IF(I1178="","",ABS(I1178))</f>
        <v>90</v>
      </c>
      <c r="K1178" s="56" t="n">
        <f aca="false">IF(S1178="","",0)</f>
        <v>0</v>
      </c>
      <c r="L1178" s="56" t="n">
        <f aca="false">IF(J1178="","",IF(AND(J1178&gt;'Revenue Testing'!$E$9,K1178=0),1,0))</f>
        <v>0</v>
      </c>
      <c r="M1178" s="57" t="n">
        <v>0.519147881249</v>
      </c>
      <c r="N1178" s="56" t="str">
        <f aca="false">IF(OR(A1178="",I1178=""),"",IF(COUNTIFS($A$2:$A$4500,A1178,$D$2:$D$4500,D1178,$I$2:$I$4500,I1178)&gt;1,"Possible duplicate",""))</f>
        <v/>
      </c>
      <c r="O1178" s="56" t="n">
        <f aca="false">IF(J1178="","",IF(AND(L1178=0,K1178=0),1,0))</f>
        <v>1</v>
      </c>
      <c r="P1178" s="56" t="str">
        <f aca="false">IF(L1178=1,J1178+ROW()/10^7,"")</f>
        <v/>
      </c>
      <c r="Q1178" s="57" t="n">
        <f aca="false">IF(O1178=1,M1178,"")</f>
        <v>0.519147881249</v>
      </c>
      <c r="R1178" s="56" t="str">
        <f aca="false">IF(K1178=1,ROW(),"")</f>
        <v/>
      </c>
      <c r="S1178" s="56" t="str">
        <f aca="false">IF(D1178="","",TRIM(D1178))</f>
        <v>DETENTION COMMISSION- INC</v>
      </c>
    </row>
    <row r="1179" customFormat="false" ht="15" hidden="false" customHeight="false" outlineLevel="0" collapsed="false">
      <c r="A1179" s="50" t="s">
        <v>2168</v>
      </c>
      <c r="B1179" s="55" t="n">
        <v>46022</v>
      </c>
      <c r="C1179" s="50" t="n">
        <f aca="false">IF(S1179="","",IFERROR(IF(INDEX('Ledger Codes'!$C$6:$C$205,MATCH(S1179,'Ledger Codes'!$B$6:$B$205,0))="","",INDEX('Ledger Codes'!$C$6:$C$205,MATCH(S1179,'Ledger Codes'!$B$6:$B$205,0))),""))</f>
        <v>10067</v>
      </c>
      <c r="D1179" s="50" t="s">
        <v>202</v>
      </c>
      <c r="E1179" s="50" t="s">
        <v>2169</v>
      </c>
      <c r="F1179" s="50" t="s">
        <v>2170</v>
      </c>
      <c r="G1179" s="52" t="n">
        <v>0</v>
      </c>
      <c r="H1179" s="52" t="n">
        <v>189</v>
      </c>
      <c r="I1179" s="52" t="n">
        <f aca="false">IF(AND(G1179="",H1179=""),"",N(G1179)-N(H1179))</f>
        <v>-189</v>
      </c>
      <c r="J1179" s="52" t="n">
        <f aca="false">IF(I1179="","",ABS(I1179))</f>
        <v>189</v>
      </c>
      <c r="K1179" s="56" t="n">
        <f aca="false">IF(S1179="","",0)</f>
        <v>0</v>
      </c>
      <c r="L1179" s="56" t="n">
        <f aca="false">IF(J1179="","",IF(AND(J1179&gt;'Revenue Testing'!$E$9,K1179=0),1,0))</f>
        <v>0</v>
      </c>
      <c r="M1179" s="57" t="n">
        <v>0.648572643809</v>
      </c>
      <c r="N1179" s="56" t="str">
        <f aca="false">IF(OR(A1179="",I1179=""),"",IF(COUNTIFS($A$2:$A$4500,A1179,$D$2:$D$4500,D1179,$I$2:$I$4500,I1179)&gt;1,"Possible duplicate",""))</f>
        <v/>
      </c>
      <c r="O1179" s="56" t="n">
        <f aca="false">IF(J1179="","",IF(AND(L1179=0,K1179=0),1,0))</f>
        <v>1</v>
      </c>
      <c r="P1179" s="56" t="str">
        <f aca="false">IF(L1179=1,J1179+ROW()/10^7,"")</f>
        <v/>
      </c>
      <c r="Q1179" s="57" t="n">
        <f aca="false">IF(O1179=1,M1179,"")</f>
        <v>0.648572643809</v>
      </c>
      <c r="R1179" s="56" t="str">
        <f aca="false">IF(K1179=1,ROW(),"")</f>
        <v/>
      </c>
      <c r="S1179" s="56" t="str">
        <f aca="false">IF(D1179="","",TRIM(D1179))</f>
        <v>DETENTION COMMISSION- INC</v>
      </c>
    </row>
    <row r="1180" customFormat="false" ht="15" hidden="false" customHeight="false" outlineLevel="0" collapsed="false">
      <c r="A1180" s="50" t="s">
        <v>585</v>
      </c>
      <c r="B1180" s="55" t="n">
        <v>45887</v>
      </c>
      <c r="C1180" s="50" t="n">
        <f aca="false">IF(S1180="","",IFERROR(IF(INDEX('Ledger Codes'!$C$6:$C$205,MATCH(S1180,'Ledger Codes'!$B$6:$B$205,0))="","",INDEX('Ledger Codes'!$C$6:$C$205,MATCH(S1180,'Ledger Codes'!$B$6:$B$205,0))),""))</f>
        <v>10068</v>
      </c>
      <c r="D1180" s="50" t="s">
        <v>203</v>
      </c>
      <c r="E1180" s="50" t="s">
        <v>586</v>
      </c>
      <c r="F1180" s="50" t="s">
        <v>587</v>
      </c>
      <c r="G1180" s="52" t="n">
        <v>0</v>
      </c>
      <c r="H1180" s="52" t="n">
        <v>30</v>
      </c>
      <c r="I1180" s="52" t="n">
        <f aca="false">IF(AND(G1180="",H1180=""),"",N(G1180)-N(H1180))</f>
        <v>-30</v>
      </c>
      <c r="J1180" s="52" t="n">
        <f aca="false">IF(I1180="","",ABS(I1180))</f>
        <v>30</v>
      </c>
      <c r="K1180" s="56" t="n">
        <f aca="false">IF(S1180="","",0)</f>
        <v>0</v>
      </c>
      <c r="L1180" s="56" t="n">
        <f aca="false">IF(J1180="","",IF(AND(J1180&gt;'Revenue Testing'!$E$9,K1180=0),1,0))</f>
        <v>0</v>
      </c>
      <c r="M1180" s="57" t="n">
        <v>0.287670785486</v>
      </c>
      <c r="N1180" s="56" t="str">
        <f aca="false">IF(OR(A1180="",I1180=""),"",IF(COUNTIFS($A$2:$A$4500,A1180,$D$2:$D$4500,D1180,$I$2:$I$4500,I1180)&gt;1,"Possible duplicate",""))</f>
        <v/>
      </c>
      <c r="O1180" s="56" t="n">
        <f aca="false">IF(J1180="","",IF(AND(L1180=0,K1180=0),1,0))</f>
        <v>1</v>
      </c>
      <c r="P1180" s="56" t="str">
        <f aca="false">IF(L1180=1,J1180+ROW()/10^7,"")</f>
        <v/>
      </c>
      <c r="Q1180" s="57" t="n">
        <f aca="false">IF(O1180=1,M1180,"")</f>
        <v>0.287670785486</v>
      </c>
      <c r="R1180" s="56" t="str">
        <f aca="false">IF(K1180=1,ROW(),"")</f>
        <v/>
      </c>
      <c r="S1180" s="56" t="str">
        <f aca="false">IF(D1180="","",TRIM(D1180))</f>
        <v>EDI CHARGES- INC</v>
      </c>
    </row>
    <row r="1181" customFormat="false" ht="15" hidden="false" customHeight="false" outlineLevel="0" collapsed="false">
      <c r="A1181" s="50" t="s">
        <v>588</v>
      </c>
      <c r="B1181" s="55" t="n">
        <v>45887</v>
      </c>
      <c r="C1181" s="50" t="n">
        <f aca="false">IF(S1181="","",IFERROR(IF(INDEX('Ledger Codes'!$C$6:$C$205,MATCH(S1181,'Ledger Codes'!$B$6:$B$205,0))="","",INDEX('Ledger Codes'!$C$6:$C$205,MATCH(S1181,'Ledger Codes'!$B$6:$B$205,0))),""))</f>
        <v>10068</v>
      </c>
      <c r="D1181" s="50" t="s">
        <v>203</v>
      </c>
      <c r="E1181" s="50" t="s">
        <v>589</v>
      </c>
      <c r="F1181" s="50" t="s">
        <v>590</v>
      </c>
      <c r="G1181" s="52" t="n">
        <v>0</v>
      </c>
      <c r="H1181" s="52" t="n">
        <v>30</v>
      </c>
      <c r="I1181" s="52" t="n">
        <f aca="false">IF(AND(G1181="",H1181=""),"",N(G1181)-N(H1181))</f>
        <v>-30</v>
      </c>
      <c r="J1181" s="52" t="n">
        <f aca="false">IF(I1181="","",ABS(I1181))</f>
        <v>30</v>
      </c>
      <c r="K1181" s="56" t="n">
        <f aca="false">IF(S1181="","",0)</f>
        <v>0</v>
      </c>
      <c r="L1181" s="56" t="n">
        <f aca="false">IF(J1181="","",IF(AND(J1181&gt;'Revenue Testing'!$E$9,K1181=0),1,0))</f>
        <v>0</v>
      </c>
      <c r="M1181" s="57" t="n">
        <v>0.654501141171</v>
      </c>
      <c r="N1181" s="56" t="str">
        <f aca="false">IF(OR(A1181="",I1181=""),"",IF(COUNTIFS($A$2:$A$4500,A1181,$D$2:$D$4500,D1181,$I$2:$I$4500,I1181)&gt;1,"Possible duplicate",""))</f>
        <v/>
      </c>
      <c r="O1181" s="56" t="n">
        <f aca="false">IF(J1181="","",IF(AND(L1181=0,K1181=0),1,0))</f>
        <v>1</v>
      </c>
      <c r="P1181" s="56" t="str">
        <f aca="false">IF(L1181=1,J1181+ROW()/10^7,"")</f>
        <v/>
      </c>
      <c r="Q1181" s="57" t="n">
        <f aca="false">IF(O1181=1,M1181,"")</f>
        <v>0.654501141171</v>
      </c>
      <c r="R1181" s="56" t="str">
        <f aca="false">IF(K1181=1,ROW(),"")</f>
        <v/>
      </c>
      <c r="S1181" s="56" t="str">
        <f aca="false">IF(D1181="","",TRIM(D1181))</f>
        <v>EDI CHARGES- INC</v>
      </c>
    </row>
    <row r="1182" customFormat="false" ht="15" hidden="false" customHeight="false" outlineLevel="0" collapsed="false">
      <c r="A1182" s="50" t="s">
        <v>591</v>
      </c>
      <c r="B1182" s="55" t="n">
        <v>45887</v>
      </c>
      <c r="C1182" s="50" t="n">
        <f aca="false">IF(S1182="","",IFERROR(IF(INDEX('Ledger Codes'!$C$6:$C$205,MATCH(S1182,'Ledger Codes'!$B$6:$B$205,0))="","",INDEX('Ledger Codes'!$C$6:$C$205,MATCH(S1182,'Ledger Codes'!$B$6:$B$205,0))),""))</f>
        <v>10068</v>
      </c>
      <c r="D1182" s="50" t="s">
        <v>203</v>
      </c>
      <c r="E1182" s="50" t="s">
        <v>592</v>
      </c>
      <c r="F1182" s="50" t="s">
        <v>402</v>
      </c>
      <c r="G1182" s="52" t="n">
        <v>0</v>
      </c>
      <c r="H1182" s="52" t="n">
        <v>30</v>
      </c>
      <c r="I1182" s="52" t="n">
        <f aca="false">IF(AND(G1182="",H1182=""),"",N(G1182)-N(H1182))</f>
        <v>-30</v>
      </c>
      <c r="J1182" s="52" t="n">
        <f aca="false">IF(I1182="","",ABS(I1182))</f>
        <v>30</v>
      </c>
      <c r="K1182" s="56" t="n">
        <f aca="false">IF(S1182="","",0)</f>
        <v>0</v>
      </c>
      <c r="L1182" s="56" t="n">
        <f aca="false">IF(J1182="","",IF(AND(J1182&gt;'Revenue Testing'!$E$9,K1182=0),1,0))</f>
        <v>0</v>
      </c>
      <c r="M1182" s="57" t="n">
        <v>0.862445326446</v>
      </c>
      <c r="N1182" s="56" t="str">
        <f aca="false">IF(OR(A1182="",I1182=""),"",IF(COUNTIFS($A$2:$A$4500,A1182,$D$2:$D$4500,D1182,$I$2:$I$4500,I1182)&gt;1,"Possible duplicate",""))</f>
        <v/>
      </c>
      <c r="O1182" s="56" t="n">
        <f aca="false">IF(J1182="","",IF(AND(L1182=0,K1182=0),1,0))</f>
        <v>1</v>
      </c>
      <c r="P1182" s="56" t="str">
        <f aca="false">IF(L1182=1,J1182+ROW()/10^7,"")</f>
        <v/>
      </c>
      <c r="Q1182" s="57" t="n">
        <f aca="false">IF(O1182=1,M1182,"")</f>
        <v>0.862445326446</v>
      </c>
      <c r="R1182" s="56" t="str">
        <f aca="false">IF(K1182=1,ROW(),"")</f>
        <v/>
      </c>
      <c r="S1182" s="56" t="str">
        <f aca="false">IF(D1182="","",TRIM(D1182))</f>
        <v>EDI CHARGES- INC</v>
      </c>
    </row>
    <row r="1183" customFormat="false" ht="15" hidden="false" customHeight="false" outlineLevel="0" collapsed="false">
      <c r="A1183" s="50" t="s">
        <v>593</v>
      </c>
      <c r="B1183" s="55" t="n">
        <v>45903</v>
      </c>
      <c r="C1183" s="50" t="n">
        <f aca="false">IF(S1183="","",IFERROR(IF(INDEX('Ledger Codes'!$C$6:$C$205,MATCH(S1183,'Ledger Codes'!$B$6:$B$205,0))="","",INDEX('Ledger Codes'!$C$6:$C$205,MATCH(S1183,'Ledger Codes'!$B$6:$B$205,0))),""))</f>
        <v>10068</v>
      </c>
      <c r="D1183" s="50" t="s">
        <v>203</v>
      </c>
      <c r="E1183" s="50" t="s">
        <v>594</v>
      </c>
      <c r="F1183" s="50" t="s">
        <v>482</v>
      </c>
      <c r="G1183" s="52" t="n">
        <v>0</v>
      </c>
      <c r="H1183" s="52" t="n">
        <v>30</v>
      </c>
      <c r="I1183" s="52" t="n">
        <f aca="false">IF(AND(G1183="",H1183=""),"",N(G1183)-N(H1183))</f>
        <v>-30</v>
      </c>
      <c r="J1183" s="52" t="n">
        <f aca="false">IF(I1183="","",ABS(I1183))</f>
        <v>30</v>
      </c>
      <c r="K1183" s="56" t="n">
        <f aca="false">IF(S1183="","",0)</f>
        <v>0</v>
      </c>
      <c r="L1183" s="56" t="n">
        <f aca="false">IF(J1183="","",IF(AND(J1183&gt;'Revenue Testing'!$E$9,K1183=0),1,0))</f>
        <v>0</v>
      </c>
      <c r="M1183" s="57" t="n">
        <v>0.667666623702</v>
      </c>
      <c r="N1183" s="56" t="str">
        <f aca="false">IF(OR(A1183="",I1183=""),"",IF(COUNTIFS($A$2:$A$4500,A1183,$D$2:$D$4500,D1183,$I$2:$I$4500,I1183)&gt;1,"Possible duplicate",""))</f>
        <v/>
      </c>
      <c r="O1183" s="56" t="n">
        <f aca="false">IF(J1183="","",IF(AND(L1183=0,K1183=0),1,0))</f>
        <v>1</v>
      </c>
      <c r="P1183" s="56" t="str">
        <f aca="false">IF(L1183=1,J1183+ROW()/10^7,"")</f>
        <v/>
      </c>
      <c r="Q1183" s="57" t="n">
        <f aca="false">IF(O1183=1,M1183,"")</f>
        <v>0.667666623702</v>
      </c>
      <c r="R1183" s="56" t="str">
        <f aca="false">IF(K1183=1,ROW(),"")</f>
        <v/>
      </c>
      <c r="S1183" s="56" t="str">
        <f aca="false">IF(D1183="","",TRIM(D1183))</f>
        <v>EDI CHARGES- INC</v>
      </c>
    </row>
    <row r="1184" customFormat="false" ht="15" hidden="false" customHeight="false" outlineLevel="0" collapsed="false">
      <c r="A1184" s="50" t="s">
        <v>595</v>
      </c>
      <c r="B1184" s="55" t="n">
        <v>45903</v>
      </c>
      <c r="C1184" s="50" t="n">
        <f aca="false">IF(S1184="","",IFERROR(IF(INDEX('Ledger Codes'!$C$6:$C$205,MATCH(S1184,'Ledger Codes'!$B$6:$B$205,0))="","",INDEX('Ledger Codes'!$C$6:$C$205,MATCH(S1184,'Ledger Codes'!$B$6:$B$205,0))),""))</f>
        <v>10068</v>
      </c>
      <c r="D1184" s="50" t="s">
        <v>203</v>
      </c>
      <c r="E1184" s="50" t="s">
        <v>596</v>
      </c>
      <c r="F1184" s="50" t="s">
        <v>597</v>
      </c>
      <c r="G1184" s="52" t="n">
        <v>0</v>
      </c>
      <c r="H1184" s="52" t="n">
        <v>30</v>
      </c>
      <c r="I1184" s="52" t="n">
        <f aca="false">IF(AND(G1184="",H1184=""),"",N(G1184)-N(H1184))</f>
        <v>-30</v>
      </c>
      <c r="J1184" s="52" t="n">
        <f aca="false">IF(I1184="","",ABS(I1184))</f>
        <v>30</v>
      </c>
      <c r="K1184" s="56" t="n">
        <f aca="false">IF(S1184="","",0)</f>
        <v>0</v>
      </c>
      <c r="L1184" s="56" t="n">
        <f aca="false">IF(J1184="","",IF(AND(J1184&gt;'Revenue Testing'!$E$9,K1184=0),1,0))</f>
        <v>0</v>
      </c>
      <c r="M1184" s="57" t="n">
        <v>0.109735637048</v>
      </c>
      <c r="N1184" s="56" t="str">
        <f aca="false">IF(OR(A1184="",I1184=""),"",IF(COUNTIFS($A$2:$A$4500,A1184,$D$2:$D$4500,D1184,$I$2:$I$4500,I1184)&gt;1,"Possible duplicate",""))</f>
        <v/>
      </c>
      <c r="O1184" s="56" t="n">
        <f aca="false">IF(J1184="","",IF(AND(L1184=0,K1184=0),1,0))</f>
        <v>1</v>
      </c>
      <c r="P1184" s="56" t="str">
        <f aca="false">IF(L1184=1,J1184+ROW()/10^7,"")</f>
        <v/>
      </c>
      <c r="Q1184" s="57" t="n">
        <f aca="false">IF(O1184=1,M1184,"")</f>
        <v>0.109735637048</v>
      </c>
      <c r="R1184" s="56" t="str">
        <f aca="false">IF(K1184=1,ROW(),"")</f>
        <v/>
      </c>
      <c r="S1184" s="56" t="str">
        <f aca="false">IF(D1184="","",TRIM(D1184))</f>
        <v>EDI CHARGES- INC</v>
      </c>
    </row>
    <row r="1185" customFormat="false" ht="15" hidden="false" customHeight="false" outlineLevel="0" collapsed="false">
      <c r="A1185" s="50" t="s">
        <v>598</v>
      </c>
      <c r="B1185" s="55" t="n">
        <v>45903</v>
      </c>
      <c r="C1185" s="50" t="n">
        <f aca="false">IF(S1185="","",IFERROR(IF(INDEX('Ledger Codes'!$C$6:$C$205,MATCH(S1185,'Ledger Codes'!$B$6:$B$205,0))="","",INDEX('Ledger Codes'!$C$6:$C$205,MATCH(S1185,'Ledger Codes'!$B$6:$B$205,0))),""))</f>
        <v>10068</v>
      </c>
      <c r="D1185" s="50" t="s">
        <v>203</v>
      </c>
      <c r="E1185" s="50" t="s">
        <v>599</v>
      </c>
      <c r="F1185" s="50" t="s">
        <v>600</v>
      </c>
      <c r="G1185" s="52" t="n">
        <v>0</v>
      </c>
      <c r="H1185" s="52" t="n">
        <v>30</v>
      </c>
      <c r="I1185" s="52" t="n">
        <f aca="false">IF(AND(G1185="",H1185=""),"",N(G1185)-N(H1185))</f>
        <v>-30</v>
      </c>
      <c r="J1185" s="52" t="n">
        <f aca="false">IF(I1185="","",ABS(I1185))</f>
        <v>30</v>
      </c>
      <c r="K1185" s="56" t="n">
        <f aca="false">IF(S1185="","",0)</f>
        <v>0</v>
      </c>
      <c r="L1185" s="56" t="n">
        <f aca="false">IF(J1185="","",IF(AND(J1185&gt;'Revenue Testing'!$E$9,K1185=0),1,0))</f>
        <v>0</v>
      </c>
      <c r="M1185" s="57" t="n">
        <v>0.600546325294</v>
      </c>
      <c r="N1185" s="56" t="str">
        <f aca="false">IF(OR(A1185="",I1185=""),"",IF(COUNTIFS($A$2:$A$4500,A1185,$D$2:$D$4500,D1185,$I$2:$I$4500,I1185)&gt;1,"Possible duplicate",""))</f>
        <v/>
      </c>
      <c r="O1185" s="56" t="n">
        <f aca="false">IF(J1185="","",IF(AND(L1185=0,K1185=0),1,0))</f>
        <v>1</v>
      </c>
      <c r="P1185" s="56" t="str">
        <f aca="false">IF(L1185=1,J1185+ROW()/10^7,"")</f>
        <v/>
      </c>
      <c r="Q1185" s="57" t="n">
        <f aca="false">IF(O1185=1,M1185,"")</f>
        <v>0.600546325294</v>
      </c>
      <c r="R1185" s="56" t="str">
        <f aca="false">IF(K1185=1,ROW(),"")</f>
        <v/>
      </c>
      <c r="S1185" s="56" t="str">
        <f aca="false">IF(D1185="","",TRIM(D1185))</f>
        <v>EDI CHARGES- INC</v>
      </c>
    </row>
    <row r="1186" customFormat="false" ht="15" hidden="false" customHeight="false" outlineLevel="0" collapsed="false">
      <c r="A1186" s="50" t="s">
        <v>601</v>
      </c>
      <c r="B1186" s="55" t="n">
        <v>45903</v>
      </c>
      <c r="C1186" s="50" t="n">
        <f aca="false">IF(S1186="","",IFERROR(IF(INDEX('Ledger Codes'!$C$6:$C$205,MATCH(S1186,'Ledger Codes'!$B$6:$B$205,0))="","",INDEX('Ledger Codes'!$C$6:$C$205,MATCH(S1186,'Ledger Codes'!$B$6:$B$205,0))),""))</f>
        <v>10068</v>
      </c>
      <c r="D1186" s="50" t="s">
        <v>203</v>
      </c>
      <c r="E1186" s="50" t="s">
        <v>602</v>
      </c>
      <c r="F1186" s="50" t="s">
        <v>603</v>
      </c>
      <c r="G1186" s="52" t="n">
        <v>0</v>
      </c>
      <c r="H1186" s="52" t="n">
        <v>30</v>
      </c>
      <c r="I1186" s="52" t="n">
        <f aca="false">IF(AND(G1186="",H1186=""),"",N(G1186)-N(H1186))</f>
        <v>-30</v>
      </c>
      <c r="J1186" s="52" t="n">
        <f aca="false">IF(I1186="","",ABS(I1186))</f>
        <v>30</v>
      </c>
      <c r="K1186" s="56" t="n">
        <f aca="false">IF(S1186="","",0)</f>
        <v>0</v>
      </c>
      <c r="L1186" s="56" t="n">
        <f aca="false">IF(J1186="","",IF(AND(J1186&gt;'Revenue Testing'!$E$9,K1186=0),1,0))</f>
        <v>0</v>
      </c>
      <c r="M1186" s="57" t="n">
        <v>0.043334883096</v>
      </c>
      <c r="N1186" s="56" t="str">
        <f aca="false">IF(OR(A1186="",I1186=""),"",IF(COUNTIFS($A$2:$A$4500,A1186,$D$2:$D$4500,D1186,$I$2:$I$4500,I1186)&gt;1,"Possible duplicate",""))</f>
        <v/>
      </c>
      <c r="O1186" s="56" t="n">
        <f aca="false">IF(J1186="","",IF(AND(L1186=0,K1186=0),1,0))</f>
        <v>1</v>
      </c>
      <c r="P1186" s="56" t="str">
        <f aca="false">IF(L1186=1,J1186+ROW()/10^7,"")</f>
        <v/>
      </c>
      <c r="Q1186" s="57" t="n">
        <f aca="false">IF(O1186=1,M1186,"")</f>
        <v>0.043334883096</v>
      </c>
      <c r="R1186" s="56" t="str">
        <f aca="false">IF(K1186=1,ROW(),"")</f>
        <v/>
      </c>
      <c r="S1186" s="56" t="str">
        <f aca="false">IF(D1186="","",TRIM(D1186))</f>
        <v>EDI CHARGES- INC</v>
      </c>
    </row>
    <row r="1187" customFormat="false" ht="15" hidden="false" customHeight="false" outlineLevel="0" collapsed="false">
      <c r="A1187" s="50" t="s">
        <v>604</v>
      </c>
      <c r="B1187" s="55" t="n">
        <v>45903</v>
      </c>
      <c r="C1187" s="50" t="n">
        <f aca="false">IF(S1187="","",IFERROR(IF(INDEX('Ledger Codes'!$C$6:$C$205,MATCH(S1187,'Ledger Codes'!$B$6:$B$205,0))="","",INDEX('Ledger Codes'!$C$6:$C$205,MATCH(S1187,'Ledger Codes'!$B$6:$B$205,0))),""))</f>
        <v>10068</v>
      </c>
      <c r="D1187" s="50" t="s">
        <v>203</v>
      </c>
      <c r="E1187" s="50" t="s">
        <v>605</v>
      </c>
      <c r="F1187" s="50" t="s">
        <v>405</v>
      </c>
      <c r="G1187" s="52" t="n">
        <v>0</v>
      </c>
      <c r="H1187" s="52" t="n">
        <v>30</v>
      </c>
      <c r="I1187" s="52" t="n">
        <f aca="false">IF(AND(G1187="",H1187=""),"",N(G1187)-N(H1187))</f>
        <v>-30</v>
      </c>
      <c r="J1187" s="52" t="n">
        <f aca="false">IF(I1187="","",ABS(I1187))</f>
        <v>30</v>
      </c>
      <c r="K1187" s="56" t="n">
        <f aca="false">IF(S1187="","",0)</f>
        <v>0</v>
      </c>
      <c r="L1187" s="56" t="n">
        <f aca="false">IF(J1187="","",IF(AND(J1187&gt;'Revenue Testing'!$E$9,K1187=0),1,0))</f>
        <v>0</v>
      </c>
      <c r="M1187" s="57" t="n">
        <v>0.70797129078</v>
      </c>
      <c r="N1187" s="56" t="str">
        <f aca="false">IF(OR(A1187="",I1187=""),"",IF(COUNTIFS($A$2:$A$4500,A1187,$D$2:$D$4500,D1187,$I$2:$I$4500,I1187)&gt;1,"Possible duplicate",""))</f>
        <v/>
      </c>
      <c r="O1187" s="56" t="n">
        <f aca="false">IF(J1187="","",IF(AND(L1187=0,K1187=0),1,0))</f>
        <v>1</v>
      </c>
      <c r="P1187" s="56" t="str">
        <f aca="false">IF(L1187=1,J1187+ROW()/10^7,"")</f>
        <v/>
      </c>
      <c r="Q1187" s="57" t="n">
        <f aca="false">IF(O1187=1,M1187,"")</f>
        <v>0.70797129078</v>
      </c>
      <c r="R1187" s="56" t="str">
        <f aca="false">IF(K1187=1,ROW(),"")</f>
        <v/>
      </c>
      <c r="S1187" s="56" t="str">
        <f aca="false">IF(D1187="","",TRIM(D1187))</f>
        <v>EDI CHARGES- INC</v>
      </c>
    </row>
    <row r="1188" customFormat="false" ht="15" hidden="false" customHeight="false" outlineLevel="0" collapsed="false">
      <c r="A1188" s="50" t="s">
        <v>606</v>
      </c>
      <c r="B1188" s="55" t="n">
        <v>45903</v>
      </c>
      <c r="C1188" s="50" t="n">
        <f aca="false">IF(S1188="","",IFERROR(IF(INDEX('Ledger Codes'!$C$6:$C$205,MATCH(S1188,'Ledger Codes'!$B$6:$B$205,0))="","",INDEX('Ledger Codes'!$C$6:$C$205,MATCH(S1188,'Ledger Codes'!$B$6:$B$205,0))),""))</f>
        <v>10068</v>
      </c>
      <c r="D1188" s="50" t="s">
        <v>203</v>
      </c>
      <c r="E1188" s="50" t="s">
        <v>607</v>
      </c>
      <c r="F1188" s="50" t="s">
        <v>608</v>
      </c>
      <c r="G1188" s="52" t="n">
        <v>0</v>
      </c>
      <c r="H1188" s="52" t="n">
        <v>30</v>
      </c>
      <c r="I1188" s="52" t="n">
        <f aca="false">IF(AND(G1188="",H1188=""),"",N(G1188)-N(H1188))</f>
        <v>-30</v>
      </c>
      <c r="J1188" s="52" t="n">
        <f aca="false">IF(I1188="","",ABS(I1188))</f>
        <v>30</v>
      </c>
      <c r="K1188" s="56" t="n">
        <f aca="false">IF(S1188="","",0)</f>
        <v>0</v>
      </c>
      <c r="L1188" s="56" t="n">
        <f aca="false">IF(J1188="","",IF(AND(J1188&gt;'Revenue Testing'!$E$9,K1188=0),1,0))</f>
        <v>0</v>
      </c>
      <c r="M1188" s="57" t="n">
        <v>0.155209167869</v>
      </c>
      <c r="N1188" s="56" t="str">
        <f aca="false">IF(OR(A1188="",I1188=""),"",IF(COUNTIFS($A$2:$A$4500,A1188,$D$2:$D$4500,D1188,$I$2:$I$4500,I1188)&gt;1,"Possible duplicate",""))</f>
        <v/>
      </c>
      <c r="O1188" s="56" t="n">
        <f aca="false">IF(J1188="","",IF(AND(L1188=0,K1188=0),1,0))</f>
        <v>1</v>
      </c>
      <c r="P1188" s="56" t="str">
        <f aca="false">IF(L1188=1,J1188+ROW()/10^7,"")</f>
        <v/>
      </c>
      <c r="Q1188" s="57" t="n">
        <f aca="false">IF(O1188=1,M1188,"")</f>
        <v>0.155209167869</v>
      </c>
      <c r="R1188" s="56" t="str">
        <f aca="false">IF(K1188=1,ROW(),"")</f>
        <v/>
      </c>
      <c r="S1188" s="56" t="str">
        <f aca="false">IF(D1188="","",TRIM(D1188))</f>
        <v>EDI CHARGES- INC</v>
      </c>
    </row>
    <row r="1189" customFormat="false" ht="15" hidden="false" customHeight="false" outlineLevel="0" collapsed="false">
      <c r="A1189" s="50" t="s">
        <v>609</v>
      </c>
      <c r="B1189" s="55" t="n">
        <v>45903</v>
      </c>
      <c r="C1189" s="50" t="n">
        <f aca="false">IF(S1189="","",IFERROR(IF(INDEX('Ledger Codes'!$C$6:$C$205,MATCH(S1189,'Ledger Codes'!$B$6:$B$205,0))="","",INDEX('Ledger Codes'!$C$6:$C$205,MATCH(S1189,'Ledger Codes'!$B$6:$B$205,0))),""))</f>
        <v>10068</v>
      </c>
      <c r="D1189" s="50" t="s">
        <v>203</v>
      </c>
      <c r="E1189" s="50" t="s">
        <v>610</v>
      </c>
      <c r="F1189" s="50" t="s">
        <v>611</v>
      </c>
      <c r="G1189" s="52" t="n">
        <v>0</v>
      </c>
      <c r="H1189" s="52" t="n">
        <v>30</v>
      </c>
      <c r="I1189" s="52" t="n">
        <f aca="false">IF(AND(G1189="",H1189=""),"",N(G1189)-N(H1189))</f>
        <v>-30</v>
      </c>
      <c r="J1189" s="52" t="n">
        <f aca="false">IF(I1189="","",ABS(I1189))</f>
        <v>30</v>
      </c>
      <c r="K1189" s="56" t="n">
        <f aca="false">IF(S1189="","",0)</f>
        <v>0</v>
      </c>
      <c r="L1189" s="56" t="n">
        <f aca="false">IF(J1189="","",IF(AND(J1189&gt;'Revenue Testing'!$E$9,K1189=0),1,0))</f>
        <v>0</v>
      </c>
      <c r="M1189" s="57" t="n">
        <v>0.35158715142</v>
      </c>
      <c r="N1189" s="56" t="str">
        <f aca="false">IF(OR(A1189="",I1189=""),"",IF(COUNTIFS($A$2:$A$4500,A1189,$D$2:$D$4500,D1189,$I$2:$I$4500,I1189)&gt;1,"Possible duplicate",""))</f>
        <v/>
      </c>
      <c r="O1189" s="56" t="n">
        <f aca="false">IF(J1189="","",IF(AND(L1189=0,K1189=0),1,0))</f>
        <v>1</v>
      </c>
      <c r="P1189" s="56" t="str">
        <f aca="false">IF(L1189=1,J1189+ROW()/10^7,"")</f>
        <v/>
      </c>
      <c r="Q1189" s="57" t="n">
        <f aca="false">IF(O1189=1,M1189,"")</f>
        <v>0.35158715142</v>
      </c>
      <c r="R1189" s="56" t="str">
        <f aca="false">IF(K1189=1,ROW(),"")</f>
        <v/>
      </c>
      <c r="S1189" s="56" t="str">
        <f aca="false">IF(D1189="","",TRIM(D1189))</f>
        <v>EDI CHARGES- INC</v>
      </c>
    </row>
    <row r="1190" customFormat="false" ht="15" hidden="false" customHeight="false" outlineLevel="0" collapsed="false">
      <c r="A1190" s="50" t="s">
        <v>612</v>
      </c>
      <c r="B1190" s="55" t="n">
        <v>45903</v>
      </c>
      <c r="C1190" s="50" t="n">
        <f aca="false">IF(S1190="","",IFERROR(IF(INDEX('Ledger Codes'!$C$6:$C$205,MATCH(S1190,'Ledger Codes'!$B$6:$B$205,0))="","",INDEX('Ledger Codes'!$C$6:$C$205,MATCH(S1190,'Ledger Codes'!$B$6:$B$205,0))),""))</f>
        <v>10068</v>
      </c>
      <c r="D1190" s="50" t="s">
        <v>203</v>
      </c>
      <c r="E1190" s="50" t="s">
        <v>613</v>
      </c>
      <c r="F1190" s="50" t="s">
        <v>614</v>
      </c>
      <c r="G1190" s="52" t="n">
        <v>0</v>
      </c>
      <c r="H1190" s="52" t="n">
        <v>30</v>
      </c>
      <c r="I1190" s="52" t="n">
        <f aca="false">IF(AND(G1190="",H1190=""),"",N(G1190)-N(H1190))</f>
        <v>-30</v>
      </c>
      <c r="J1190" s="52" t="n">
        <f aca="false">IF(I1190="","",ABS(I1190))</f>
        <v>30</v>
      </c>
      <c r="K1190" s="56" t="n">
        <f aca="false">IF(S1190="","",0)</f>
        <v>0</v>
      </c>
      <c r="L1190" s="56" t="n">
        <f aca="false">IF(J1190="","",IF(AND(J1190&gt;'Revenue Testing'!$E$9,K1190=0),1,0))</f>
        <v>0</v>
      </c>
      <c r="M1190" s="57" t="n">
        <v>0.181331487915</v>
      </c>
      <c r="N1190" s="56" t="str">
        <f aca="false">IF(OR(A1190="",I1190=""),"",IF(COUNTIFS($A$2:$A$4500,A1190,$D$2:$D$4500,D1190,$I$2:$I$4500,I1190)&gt;1,"Possible duplicate",""))</f>
        <v/>
      </c>
      <c r="O1190" s="56" t="n">
        <f aca="false">IF(J1190="","",IF(AND(L1190=0,K1190=0),1,0))</f>
        <v>1</v>
      </c>
      <c r="P1190" s="56" t="str">
        <f aca="false">IF(L1190=1,J1190+ROW()/10^7,"")</f>
        <v/>
      </c>
      <c r="Q1190" s="57" t="n">
        <f aca="false">IF(O1190=1,M1190,"")</f>
        <v>0.181331487915</v>
      </c>
      <c r="R1190" s="56" t="str">
        <f aca="false">IF(K1190=1,ROW(),"")</f>
        <v/>
      </c>
      <c r="S1190" s="56" t="str">
        <f aca="false">IF(D1190="","",TRIM(D1190))</f>
        <v>EDI CHARGES- INC</v>
      </c>
    </row>
    <row r="1191" customFormat="false" ht="15" hidden="false" customHeight="false" outlineLevel="0" collapsed="false">
      <c r="A1191" s="50" t="s">
        <v>615</v>
      </c>
      <c r="B1191" s="55" t="n">
        <v>45903</v>
      </c>
      <c r="C1191" s="50" t="n">
        <f aca="false">IF(S1191="","",IFERROR(IF(INDEX('Ledger Codes'!$C$6:$C$205,MATCH(S1191,'Ledger Codes'!$B$6:$B$205,0))="","",INDEX('Ledger Codes'!$C$6:$C$205,MATCH(S1191,'Ledger Codes'!$B$6:$B$205,0))),""))</f>
        <v>10068</v>
      </c>
      <c r="D1191" s="50" t="s">
        <v>203</v>
      </c>
      <c r="E1191" s="50" t="s">
        <v>616</v>
      </c>
      <c r="F1191" s="50" t="s">
        <v>617</v>
      </c>
      <c r="G1191" s="52" t="n">
        <v>0</v>
      </c>
      <c r="H1191" s="52" t="n">
        <v>30</v>
      </c>
      <c r="I1191" s="52" t="n">
        <f aca="false">IF(AND(G1191="",H1191=""),"",N(G1191)-N(H1191))</f>
        <v>-30</v>
      </c>
      <c r="J1191" s="52" t="n">
        <f aca="false">IF(I1191="","",ABS(I1191))</f>
        <v>30</v>
      </c>
      <c r="K1191" s="56" t="n">
        <f aca="false">IF(S1191="","",0)</f>
        <v>0</v>
      </c>
      <c r="L1191" s="56" t="n">
        <f aca="false">IF(J1191="","",IF(AND(J1191&gt;'Revenue Testing'!$E$9,K1191=0),1,0))</f>
        <v>0</v>
      </c>
      <c r="M1191" s="57" t="n">
        <v>0.292776800994</v>
      </c>
      <c r="N1191" s="56" t="str">
        <f aca="false">IF(OR(A1191="",I1191=""),"",IF(COUNTIFS($A$2:$A$4500,A1191,$D$2:$D$4500,D1191,$I$2:$I$4500,I1191)&gt;1,"Possible duplicate",""))</f>
        <v/>
      </c>
      <c r="O1191" s="56" t="n">
        <f aca="false">IF(J1191="","",IF(AND(L1191=0,K1191=0),1,0))</f>
        <v>1</v>
      </c>
      <c r="P1191" s="56" t="str">
        <f aca="false">IF(L1191=1,J1191+ROW()/10^7,"")</f>
        <v/>
      </c>
      <c r="Q1191" s="57" t="n">
        <f aca="false">IF(O1191=1,M1191,"")</f>
        <v>0.292776800994</v>
      </c>
      <c r="R1191" s="56" t="str">
        <f aca="false">IF(K1191=1,ROW(),"")</f>
        <v/>
      </c>
      <c r="S1191" s="56" t="str">
        <f aca="false">IF(D1191="","",TRIM(D1191))</f>
        <v>EDI CHARGES- INC</v>
      </c>
    </row>
    <row r="1192" customFormat="false" ht="15" hidden="false" customHeight="false" outlineLevel="0" collapsed="false">
      <c r="A1192" s="50" t="s">
        <v>618</v>
      </c>
      <c r="B1192" s="55" t="n">
        <v>45903</v>
      </c>
      <c r="C1192" s="50" t="n">
        <f aca="false">IF(S1192="","",IFERROR(IF(INDEX('Ledger Codes'!$C$6:$C$205,MATCH(S1192,'Ledger Codes'!$B$6:$B$205,0))="","",INDEX('Ledger Codes'!$C$6:$C$205,MATCH(S1192,'Ledger Codes'!$B$6:$B$205,0))),""))</f>
        <v>10068</v>
      </c>
      <c r="D1192" s="50" t="s">
        <v>203</v>
      </c>
      <c r="E1192" s="50" t="s">
        <v>619</v>
      </c>
      <c r="F1192" s="50" t="s">
        <v>620</v>
      </c>
      <c r="G1192" s="52" t="n">
        <v>0</v>
      </c>
      <c r="H1192" s="52" t="n">
        <v>30</v>
      </c>
      <c r="I1192" s="52" t="n">
        <f aca="false">IF(AND(G1192="",H1192=""),"",N(G1192)-N(H1192))</f>
        <v>-30</v>
      </c>
      <c r="J1192" s="52" t="n">
        <f aca="false">IF(I1192="","",ABS(I1192))</f>
        <v>30</v>
      </c>
      <c r="K1192" s="56" t="n">
        <f aca="false">IF(S1192="","",0)</f>
        <v>0</v>
      </c>
      <c r="L1192" s="56" t="n">
        <f aca="false">IF(J1192="","",IF(AND(J1192&gt;'Revenue Testing'!$E$9,K1192=0),1,0))</f>
        <v>0</v>
      </c>
      <c r="M1192" s="57" t="n">
        <v>0.819589561415</v>
      </c>
      <c r="N1192" s="56" t="str">
        <f aca="false">IF(OR(A1192="",I1192=""),"",IF(COUNTIFS($A$2:$A$4500,A1192,$D$2:$D$4500,D1192,$I$2:$I$4500,I1192)&gt;1,"Possible duplicate",""))</f>
        <v/>
      </c>
      <c r="O1192" s="56" t="n">
        <f aca="false">IF(J1192="","",IF(AND(L1192=0,K1192=0),1,0))</f>
        <v>1</v>
      </c>
      <c r="P1192" s="56" t="str">
        <f aca="false">IF(L1192=1,J1192+ROW()/10^7,"")</f>
        <v/>
      </c>
      <c r="Q1192" s="57" t="n">
        <f aca="false">IF(O1192=1,M1192,"")</f>
        <v>0.819589561415</v>
      </c>
      <c r="R1192" s="56" t="str">
        <f aca="false">IF(K1192=1,ROW(),"")</f>
        <v/>
      </c>
      <c r="S1192" s="56" t="str">
        <f aca="false">IF(D1192="","",TRIM(D1192))</f>
        <v>EDI CHARGES- INC</v>
      </c>
    </row>
    <row r="1193" customFormat="false" ht="15" hidden="false" customHeight="false" outlineLevel="0" collapsed="false">
      <c r="A1193" s="50" t="s">
        <v>621</v>
      </c>
      <c r="B1193" s="55" t="n">
        <v>45903</v>
      </c>
      <c r="C1193" s="50" t="n">
        <f aca="false">IF(S1193="","",IFERROR(IF(INDEX('Ledger Codes'!$C$6:$C$205,MATCH(S1193,'Ledger Codes'!$B$6:$B$205,0))="","",INDEX('Ledger Codes'!$C$6:$C$205,MATCH(S1193,'Ledger Codes'!$B$6:$B$205,0))),""))</f>
        <v>10068</v>
      </c>
      <c r="D1193" s="50" t="s">
        <v>203</v>
      </c>
      <c r="E1193" s="50" t="s">
        <v>622</v>
      </c>
      <c r="F1193" s="50" t="s">
        <v>623</v>
      </c>
      <c r="G1193" s="52" t="n">
        <v>0</v>
      </c>
      <c r="H1193" s="52" t="n">
        <v>30</v>
      </c>
      <c r="I1193" s="52" t="n">
        <f aca="false">IF(AND(G1193="",H1193=""),"",N(G1193)-N(H1193))</f>
        <v>-30</v>
      </c>
      <c r="J1193" s="52" t="n">
        <f aca="false">IF(I1193="","",ABS(I1193))</f>
        <v>30</v>
      </c>
      <c r="K1193" s="56" t="n">
        <f aca="false">IF(S1193="","",0)</f>
        <v>0</v>
      </c>
      <c r="L1193" s="56" t="n">
        <f aca="false">IF(J1193="","",IF(AND(J1193&gt;'Revenue Testing'!$E$9,K1193=0),1,0))</f>
        <v>0</v>
      </c>
      <c r="M1193" s="57" t="n">
        <v>0.315714737232</v>
      </c>
      <c r="N1193" s="56" t="str">
        <f aca="false">IF(OR(A1193="",I1193=""),"",IF(COUNTIFS($A$2:$A$4500,A1193,$D$2:$D$4500,D1193,$I$2:$I$4500,I1193)&gt;1,"Possible duplicate",""))</f>
        <v/>
      </c>
      <c r="O1193" s="56" t="n">
        <f aca="false">IF(J1193="","",IF(AND(L1193=0,K1193=0),1,0))</f>
        <v>1</v>
      </c>
      <c r="P1193" s="56" t="str">
        <f aca="false">IF(L1193=1,J1193+ROW()/10^7,"")</f>
        <v/>
      </c>
      <c r="Q1193" s="57" t="n">
        <f aca="false">IF(O1193=1,M1193,"")</f>
        <v>0.315714737232</v>
      </c>
      <c r="R1193" s="56" t="str">
        <f aca="false">IF(K1193=1,ROW(),"")</f>
        <v/>
      </c>
      <c r="S1193" s="56" t="str">
        <f aca="false">IF(D1193="","",TRIM(D1193))</f>
        <v>EDI CHARGES- INC</v>
      </c>
    </row>
    <row r="1194" customFormat="false" ht="15" hidden="false" customHeight="false" outlineLevel="0" collapsed="false">
      <c r="A1194" s="50" t="s">
        <v>624</v>
      </c>
      <c r="B1194" s="55" t="n">
        <v>45903</v>
      </c>
      <c r="C1194" s="50" t="n">
        <f aca="false">IF(S1194="","",IFERROR(IF(INDEX('Ledger Codes'!$C$6:$C$205,MATCH(S1194,'Ledger Codes'!$B$6:$B$205,0))="","",INDEX('Ledger Codes'!$C$6:$C$205,MATCH(S1194,'Ledger Codes'!$B$6:$B$205,0))),""))</f>
        <v>10068</v>
      </c>
      <c r="D1194" s="50" t="s">
        <v>203</v>
      </c>
      <c r="E1194" s="50" t="s">
        <v>625</v>
      </c>
      <c r="F1194" s="50" t="s">
        <v>626</v>
      </c>
      <c r="G1194" s="52" t="n">
        <v>0</v>
      </c>
      <c r="H1194" s="52" t="n">
        <v>30</v>
      </c>
      <c r="I1194" s="52" t="n">
        <f aca="false">IF(AND(G1194="",H1194=""),"",N(G1194)-N(H1194))</f>
        <v>-30</v>
      </c>
      <c r="J1194" s="52" t="n">
        <f aca="false">IF(I1194="","",ABS(I1194))</f>
        <v>30</v>
      </c>
      <c r="K1194" s="56" t="n">
        <f aca="false">IF(S1194="","",0)</f>
        <v>0</v>
      </c>
      <c r="L1194" s="56" t="n">
        <f aca="false">IF(J1194="","",IF(AND(J1194&gt;'Revenue Testing'!$E$9,K1194=0),1,0))</f>
        <v>0</v>
      </c>
      <c r="M1194" s="57" t="n">
        <v>0.287593023717</v>
      </c>
      <c r="N1194" s="56" t="str">
        <f aca="false">IF(OR(A1194="",I1194=""),"",IF(COUNTIFS($A$2:$A$4500,A1194,$D$2:$D$4500,D1194,$I$2:$I$4500,I1194)&gt;1,"Possible duplicate",""))</f>
        <v/>
      </c>
      <c r="O1194" s="56" t="n">
        <f aca="false">IF(J1194="","",IF(AND(L1194=0,K1194=0),1,0))</f>
        <v>1</v>
      </c>
      <c r="P1194" s="56" t="str">
        <f aca="false">IF(L1194=1,J1194+ROW()/10^7,"")</f>
        <v/>
      </c>
      <c r="Q1194" s="57" t="n">
        <f aca="false">IF(O1194=1,M1194,"")</f>
        <v>0.287593023717</v>
      </c>
      <c r="R1194" s="56" t="str">
        <f aca="false">IF(K1194=1,ROW(),"")</f>
        <v/>
      </c>
      <c r="S1194" s="56" t="str">
        <f aca="false">IF(D1194="","",TRIM(D1194))</f>
        <v>EDI CHARGES- INC</v>
      </c>
    </row>
    <row r="1195" customFormat="false" ht="15" hidden="false" customHeight="false" outlineLevel="0" collapsed="false">
      <c r="A1195" s="50" t="s">
        <v>627</v>
      </c>
      <c r="B1195" s="55" t="n">
        <v>45903</v>
      </c>
      <c r="C1195" s="50" t="n">
        <f aca="false">IF(S1195="","",IFERROR(IF(INDEX('Ledger Codes'!$C$6:$C$205,MATCH(S1195,'Ledger Codes'!$B$6:$B$205,0))="","",INDEX('Ledger Codes'!$C$6:$C$205,MATCH(S1195,'Ledger Codes'!$B$6:$B$205,0))),""))</f>
        <v>10068</v>
      </c>
      <c r="D1195" s="50" t="s">
        <v>203</v>
      </c>
      <c r="E1195" s="50" t="s">
        <v>628</v>
      </c>
      <c r="F1195" s="50" t="s">
        <v>491</v>
      </c>
      <c r="G1195" s="52" t="n">
        <v>0</v>
      </c>
      <c r="H1195" s="52" t="n">
        <v>30</v>
      </c>
      <c r="I1195" s="52" t="n">
        <f aca="false">IF(AND(G1195="",H1195=""),"",N(G1195)-N(H1195))</f>
        <v>-30</v>
      </c>
      <c r="J1195" s="52" t="n">
        <f aca="false">IF(I1195="","",ABS(I1195))</f>
        <v>30</v>
      </c>
      <c r="K1195" s="56" t="n">
        <f aca="false">IF(S1195="","",0)</f>
        <v>0</v>
      </c>
      <c r="L1195" s="56" t="n">
        <f aca="false">IF(J1195="","",IF(AND(J1195&gt;'Revenue Testing'!$E$9,K1195=0),1,0))</f>
        <v>0</v>
      </c>
      <c r="M1195" s="57" t="n">
        <v>0.035338860058</v>
      </c>
      <c r="N1195" s="56" t="str">
        <f aca="false">IF(OR(A1195="",I1195=""),"",IF(COUNTIFS($A$2:$A$4500,A1195,$D$2:$D$4500,D1195,$I$2:$I$4500,I1195)&gt;1,"Possible duplicate",""))</f>
        <v/>
      </c>
      <c r="O1195" s="56" t="n">
        <f aca="false">IF(J1195="","",IF(AND(L1195=0,K1195=0),1,0))</f>
        <v>1</v>
      </c>
      <c r="P1195" s="56" t="str">
        <f aca="false">IF(L1195=1,J1195+ROW()/10^7,"")</f>
        <v/>
      </c>
      <c r="Q1195" s="57" t="n">
        <f aca="false">IF(O1195=1,M1195,"")</f>
        <v>0.035338860058</v>
      </c>
      <c r="R1195" s="56" t="str">
        <f aca="false">IF(K1195=1,ROW(),"")</f>
        <v/>
      </c>
      <c r="S1195" s="56" t="str">
        <f aca="false">IF(D1195="","",TRIM(D1195))</f>
        <v>EDI CHARGES- INC</v>
      </c>
    </row>
    <row r="1196" customFormat="false" ht="15" hidden="false" customHeight="false" outlineLevel="0" collapsed="false">
      <c r="A1196" s="50" t="s">
        <v>629</v>
      </c>
      <c r="B1196" s="55" t="n">
        <v>45903</v>
      </c>
      <c r="C1196" s="50" t="n">
        <f aca="false">IF(S1196="","",IFERROR(IF(INDEX('Ledger Codes'!$C$6:$C$205,MATCH(S1196,'Ledger Codes'!$B$6:$B$205,0))="","",INDEX('Ledger Codes'!$C$6:$C$205,MATCH(S1196,'Ledger Codes'!$B$6:$B$205,0))),""))</f>
        <v>10068</v>
      </c>
      <c r="D1196" s="50" t="s">
        <v>203</v>
      </c>
      <c r="E1196" s="50" t="s">
        <v>630</v>
      </c>
      <c r="F1196" s="50" t="s">
        <v>417</v>
      </c>
      <c r="G1196" s="52" t="n">
        <v>0</v>
      </c>
      <c r="H1196" s="52" t="n">
        <v>30</v>
      </c>
      <c r="I1196" s="52" t="n">
        <f aca="false">IF(AND(G1196="",H1196=""),"",N(G1196)-N(H1196))</f>
        <v>-30</v>
      </c>
      <c r="J1196" s="52" t="n">
        <f aca="false">IF(I1196="","",ABS(I1196))</f>
        <v>30</v>
      </c>
      <c r="K1196" s="56" t="n">
        <f aca="false">IF(S1196="","",0)</f>
        <v>0</v>
      </c>
      <c r="L1196" s="56" t="n">
        <f aca="false">IF(J1196="","",IF(AND(J1196&gt;'Revenue Testing'!$E$9,K1196=0),1,0))</f>
        <v>0</v>
      </c>
      <c r="M1196" s="57" t="n">
        <v>0.280831000049</v>
      </c>
      <c r="N1196" s="56" t="str">
        <f aca="false">IF(OR(A1196="",I1196=""),"",IF(COUNTIFS($A$2:$A$4500,A1196,$D$2:$D$4500,D1196,$I$2:$I$4500,I1196)&gt;1,"Possible duplicate",""))</f>
        <v/>
      </c>
      <c r="O1196" s="56" t="n">
        <f aca="false">IF(J1196="","",IF(AND(L1196=0,K1196=0),1,0))</f>
        <v>1</v>
      </c>
      <c r="P1196" s="56" t="str">
        <f aca="false">IF(L1196=1,J1196+ROW()/10^7,"")</f>
        <v/>
      </c>
      <c r="Q1196" s="57" t="n">
        <f aca="false">IF(O1196=1,M1196,"")</f>
        <v>0.280831000049</v>
      </c>
      <c r="R1196" s="56" t="str">
        <f aca="false">IF(K1196=1,ROW(),"")</f>
        <v/>
      </c>
      <c r="S1196" s="56" t="str">
        <f aca="false">IF(D1196="","",TRIM(D1196))</f>
        <v>EDI CHARGES- INC</v>
      </c>
    </row>
    <row r="1197" customFormat="false" ht="15" hidden="false" customHeight="false" outlineLevel="0" collapsed="false">
      <c r="A1197" s="50" t="s">
        <v>631</v>
      </c>
      <c r="B1197" s="55" t="n">
        <v>45903</v>
      </c>
      <c r="C1197" s="50" t="n">
        <f aca="false">IF(S1197="","",IFERROR(IF(INDEX('Ledger Codes'!$C$6:$C$205,MATCH(S1197,'Ledger Codes'!$B$6:$B$205,0))="","",INDEX('Ledger Codes'!$C$6:$C$205,MATCH(S1197,'Ledger Codes'!$B$6:$B$205,0))),""))</f>
        <v>10068</v>
      </c>
      <c r="D1197" s="50" t="s">
        <v>203</v>
      </c>
      <c r="E1197" s="50" t="s">
        <v>632</v>
      </c>
      <c r="F1197" s="50" t="s">
        <v>633</v>
      </c>
      <c r="G1197" s="52" t="n">
        <v>0</v>
      </c>
      <c r="H1197" s="52" t="n">
        <v>30</v>
      </c>
      <c r="I1197" s="52" t="n">
        <f aca="false">IF(AND(G1197="",H1197=""),"",N(G1197)-N(H1197))</f>
        <v>-30</v>
      </c>
      <c r="J1197" s="52" t="n">
        <f aca="false">IF(I1197="","",ABS(I1197))</f>
        <v>30</v>
      </c>
      <c r="K1197" s="56" t="n">
        <f aca="false">IF(S1197="","",0)</f>
        <v>0</v>
      </c>
      <c r="L1197" s="56" t="n">
        <f aca="false">IF(J1197="","",IF(AND(J1197&gt;'Revenue Testing'!$E$9,K1197=0),1,0))</f>
        <v>0</v>
      </c>
      <c r="M1197" s="57" t="n">
        <v>0.180202350497</v>
      </c>
      <c r="N1197" s="56" t="str">
        <f aca="false">IF(OR(A1197="",I1197=""),"",IF(COUNTIFS($A$2:$A$4500,A1197,$D$2:$D$4500,D1197,$I$2:$I$4500,I1197)&gt;1,"Possible duplicate",""))</f>
        <v/>
      </c>
      <c r="O1197" s="56" t="n">
        <f aca="false">IF(J1197="","",IF(AND(L1197=0,K1197=0),1,0))</f>
        <v>1</v>
      </c>
      <c r="P1197" s="56" t="str">
        <f aca="false">IF(L1197=1,J1197+ROW()/10^7,"")</f>
        <v/>
      </c>
      <c r="Q1197" s="57" t="n">
        <f aca="false">IF(O1197=1,M1197,"")</f>
        <v>0.180202350497</v>
      </c>
      <c r="R1197" s="56" t="str">
        <f aca="false">IF(K1197=1,ROW(),"")</f>
        <v/>
      </c>
      <c r="S1197" s="56" t="str">
        <f aca="false">IF(D1197="","",TRIM(D1197))</f>
        <v>EDI CHARGES- INC</v>
      </c>
    </row>
    <row r="1198" customFormat="false" ht="15" hidden="false" customHeight="false" outlineLevel="0" collapsed="false">
      <c r="A1198" s="50" t="s">
        <v>634</v>
      </c>
      <c r="B1198" s="55" t="n">
        <v>45903</v>
      </c>
      <c r="C1198" s="50" t="n">
        <f aca="false">IF(S1198="","",IFERROR(IF(INDEX('Ledger Codes'!$C$6:$C$205,MATCH(S1198,'Ledger Codes'!$B$6:$B$205,0))="","",INDEX('Ledger Codes'!$C$6:$C$205,MATCH(S1198,'Ledger Codes'!$B$6:$B$205,0))),""))</f>
        <v>10068</v>
      </c>
      <c r="D1198" s="50" t="s">
        <v>203</v>
      </c>
      <c r="E1198" s="50" t="s">
        <v>635</v>
      </c>
      <c r="F1198" s="50" t="s">
        <v>485</v>
      </c>
      <c r="G1198" s="52" t="n">
        <v>0</v>
      </c>
      <c r="H1198" s="52" t="n">
        <v>30</v>
      </c>
      <c r="I1198" s="52" t="n">
        <f aca="false">IF(AND(G1198="",H1198=""),"",N(G1198)-N(H1198))</f>
        <v>-30</v>
      </c>
      <c r="J1198" s="52" t="n">
        <f aca="false">IF(I1198="","",ABS(I1198))</f>
        <v>30</v>
      </c>
      <c r="K1198" s="56" t="n">
        <f aca="false">IF(S1198="","",0)</f>
        <v>0</v>
      </c>
      <c r="L1198" s="56" t="n">
        <f aca="false">IF(J1198="","",IF(AND(J1198&gt;'Revenue Testing'!$E$9,K1198=0),1,0))</f>
        <v>0</v>
      </c>
      <c r="M1198" s="57" t="n">
        <v>0.952215563235</v>
      </c>
      <c r="N1198" s="56" t="str">
        <f aca="false">IF(OR(A1198="",I1198=""),"",IF(COUNTIFS($A$2:$A$4500,A1198,$D$2:$D$4500,D1198,$I$2:$I$4500,I1198)&gt;1,"Possible duplicate",""))</f>
        <v/>
      </c>
      <c r="O1198" s="56" t="n">
        <f aca="false">IF(J1198="","",IF(AND(L1198=0,K1198=0),1,0))</f>
        <v>1</v>
      </c>
      <c r="P1198" s="56" t="str">
        <f aca="false">IF(L1198=1,J1198+ROW()/10^7,"")</f>
        <v/>
      </c>
      <c r="Q1198" s="57" t="n">
        <f aca="false">IF(O1198=1,M1198,"")</f>
        <v>0.952215563235</v>
      </c>
      <c r="R1198" s="56" t="str">
        <f aca="false">IF(K1198=1,ROW(),"")</f>
        <v/>
      </c>
      <c r="S1198" s="56" t="str">
        <f aca="false">IF(D1198="","",TRIM(D1198))</f>
        <v>EDI CHARGES- INC</v>
      </c>
    </row>
    <row r="1199" customFormat="false" ht="15" hidden="false" customHeight="false" outlineLevel="0" collapsed="false">
      <c r="A1199" s="50" t="s">
        <v>636</v>
      </c>
      <c r="B1199" s="55" t="n">
        <v>45903</v>
      </c>
      <c r="C1199" s="50" t="n">
        <f aca="false">IF(S1199="","",IFERROR(IF(INDEX('Ledger Codes'!$C$6:$C$205,MATCH(S1199,'Ledger Codes'!$B$6:$B$205,0))="","",INDEX('Ledger Codes'!$C$6:$C$205,MATCH(S1199,'Ledger Codes'!$B$6:$B$205,0))),""))</f>
        <v>10068</v>
      </c>
      <c r="D1199" s="50" t="s">
        <v>203</v>
      </c>
      <c r="E1199" s="50" t="s">
        <v>637</v>
      </c>
      <c r="F1199" s="50" t="s">
        <v>638</v>
      </c>
      <c r="G1199" s="52" t="n">
        <v>0</v>
      </c>
      <c r="H1199" s="52" t="n">
        <v>30</v>
      </c>
      <c r="I1199" s="52" t="n">
        <f aca="false">IF(AND(G1199="",H1199=""),"",N(G1199)-N(H1199))</f>
        <v>-30</v>
      </c>
      <c r="J1199" s="52" t="n">
        <f aca="false">IF(I1199="","",ABS(I1199))</f>
        <v>30</v>
      </c>
      <c r="K1199" s="56" t="n">
        <f aca="false">IF(S1199="","",0)</f>
        <v>0</v>
      </c>
      <c r="L1199" s="56" t="n">
        <f aca="false">IF(J1199="","",IF(AND(J1199&gt;'Revenue Testing'!$E$9,K1199=0),1,0))</f>
        <v>0</v>
      </c>
      <c r="M1199" s="57" t="n">
        <v>0.470812421871</v>
      </c>
      <c r="N1199" s="56" t="str">
        <f aca="false">IF(OR(A1199="",I1199=""),"",IF(COUNTIFS($A$2:$A$4500,A1199,$D$2:$D$4500,D1199,$I$2:$I$4500,I1199)&gt;1,"Possible duplicate",""))</f>
        <v/>
      </c>
      <c r="O1199" s="56" t="n">
        <f aca="false">IF(J1199="","",IF(AND(L1199=0,K1199=0),1,0))</f>
        <v>1</v>
      </c>
      <c r="P1199" s="56" t="str">
        <f aca="false">IF(L1199=1,J1199+ROW()/10^7,"")</f>
        <v/>
      </c>
      <c r="Q1199" s="57" t="n">
        <f aca="false">IF(O1199=1,M1199,"")</f>
        <v>0.470812421871</v>
      </c>
      <c r="R1199" s="56" t="str">
        <f aca="false">IF(K1199=1,ROW(),"")</f>
        <v/>
      </c>
      <c r="S1199" s="56" t="str">
        <f aca="false">IF(D1199="","",TRIM(D1199))</f>
        <v>EDI CHARGES- INC</v>
      </c>
    </row>
    <row r="1200" customFormat="false" ht="15" hidden="false" customHeight="false" outlineLevel="0" collapsed="false">
      <c r="A1200" s="50" t="s">
        <v>639</v>
      </c>
      <c r="B1200" s="55" t="n">
        <v>45903</v>
      </c>
      <c r="C1200" s="50" t="n">
        <f aca="false">IF(S1200="","",IFERROR(IF(INDEX('Ledger Codes'!$C$6:$C$205,MATCH(S1200,'Ledger Codes'!$B$6:$B$205,0))="","",INDEX('Ledger Codes'!$C$6:$C$205,MATCH(S1200,'Ledger Codes'!$B$6:$B$205,0))),""))</f>
        <v>10068</v>
      </c>
      <c r="D1200" s="50" t="s">
        <v>203</v>
      </c>
      <c r="E1200" s="50" t="s">
        <v>640</v>
      </c>
      <c r="F1200" s="50" t="s">
        <v>641</v>
      </c>
      <c r="G1200" s="52" t="n">
        <v>0</v>
      </c>
      <c r="H1200" s="52" t="n">
        <v>30</v>
      </c>
      <c r="I1200" s="52" t="n">
        <f aca="false">IF(AND(G1200="",H1200=""),"",N(G1200)-N(H1200))</f>
        <v>-30</v>
      </c>
      <c r="J1200" s="52" t="n">
        <f aca="false">IF(I1200="","",ABS(I1200))</f>
        <v>30</v>
      </c>
      <c r="K1200" s="56" t="n">
        <f aca="false">IF(S1200="","",0)</f>
        <v>0</v>
      </c>
      <c r="L1200" s="56" t="n">
        <f aca="false">IF(J1200="","",IF(AND(J1200&gt;'Revenue Testing'!$E$9,K1200=0),1,0))</f>
        <v>0</v>
      </c>
      <c r="M1200" s="57" t="n">
        <v>0.684983037</v>
      </c>
      <c r="N1200" s="56" t="str">
        <f aca="false">IF(OR(A1200="",I1200=""),"",IF(COUNTIFS($A$2:$A$4500,A1200,$D$2:$D$4500,D1200,$I$2:$I$4500,I1200)&gt;1,"Possible duplicate",""))</f>
        <v/>
      </c>
      <c r="O1200" s="56" t="n">
        <f aca="false">IF(J1200="","",IF(AND(L1200=0,K1200=0),1,0))</f>
        <v>1</v>
      </c>
      <c r="P1200" s="56" t="str">
        <f aca="false">IF(L1200=1,J1200+ROW()/10^7,"")</f>
        <v/>
      </c>
      <c r="Q1200" s="57" t="n">
        <f aca="false">IF(O1200=1,M1200,"")</f>
        <v>0.684983037</v>
      </c>
      <c r="R1200" s="56" t="str">
        <f aca="false">IF(K1200=1,ROW(),"")</f>
        <v/>
      </c>
      <c r="S1200" s="56" t="str">
        <f aca="false">IF(D1200="","",TRIM(D1200))</f>
        <v>EDI CHARGES- INC</v>
      </c>
    </row>
    <row r="1201" customFormat="false" ht="15" hidden="false" customHeight="false" outlineLevel="0" collapsed="false">
      <c r="A1201" s="50" t="s">
        <v>642</v>
      </c>
      <c r="B1201" s="55" t="n">
        <v>45903</v>
      </c>
      <c r="C1201" s="50" t="n">
        <f aca="false">IF(S1201="","",IFERROR(IF(INDEX('Ledger Codes'!$C$6:$C$205,MATCH(S1201,'Ledger Codes'!$B$6:$B$205,0))="","",INDEX('Ledger Codes'!$C$6:$C$205,MATCH(S1201,'Ledger Codes'!$B$6:$B$205,0))),""))</f>
        <v>10068</v>
      </c>
      <c r="D1201" s="50" t="s">
        <v>203</v>
      </c>
      <c r="E1201" s="50" t="s">
        <v>643</v>
      </c>
      <c r="F1201" s="50" t="s">
        <v>644</v>
      </c>
      <c r="G1201" s="52" t="n">
        <v>0</v>
      </c>
      <c r="H1201" s="52" t="n">
        <v>30</v>
      </c>
      <c r="I1201" s="52" t="n">
        <f aca="false">IF(AND(G1201="",H1201=""),"",N(G1201)-N(H1201))</f>
        <v>-30</v>
      </c>
      <c r="J1201" s="52" t="n">
        <f aca="false">IF(I1201="","",ABS(I1201))</f>
        <v>30</v>
      </c>
      <c r="K1201" s="56" t="n">
        <f aca="false">IF(S1201="","",0)</f>
        <v>0</v>
      </c>
      <c r="L1201" s="56" t="n">
        <f aca="false">IF(J1201="","",IF(AND(J1201&gt;'Revenue Testing'!$E$9,K1201=0),1,0))</f>
        <v>0</v>
      </c>
      <c r="M1201" s="57" t="n">
        <v>0.654357904704</v>
      </c>
      <c r="N1201" s="56" t="str">
        <f aca="false">IF(OR(A1201="",I1201=""),"",IF(COUNTIFS($A$2:$A$4500,A1201,$D$2:$D$4500,D1201,$I$2:$I$4500,I1201)&gt;1,"Possible duplicate",""))</f>
        <v/>
      </c>
      <c r="O1201" s="56" t="n">
        <f aca="false">IF(J1201="","",IF(AND(L1201=0,K1201=0),1,0))</f>
        <v>1</v>
      </c>
      <c r="P1201" s="56" t="str">
        <f aca="false">IF(L1201=1,J1201+ROW()/10^7,"")</f>
        <v/>
      </c>
      <c r="Q1201" s="57" t="n">
        <f aca="false">IF(O1201=1,M1201,"")</f>
        <v>0.654357904704</v>
      </c>
      <c r="R1201" s="56" t="str">
        <f aca="false">IF(K1201=1,ROW(),"")</f>
        <v/>
      </c>
      <c r="S1201" s="56" t="str">
        <f aca="false">IF(D1201="","",TRIM(D1201))</f>
        <v>EDI CHARGES- INC</v>
      </c>
    </row>
    <row r="1202" customFormat="false" ht="15" hidden="false" customHeight="false" outlineLevel="0" collapsed="false">
      <c r="A1202" s="50" t="s">
        <v>645</v>
      </c>
      <c r="B1202" s="55" t="n">
        <v>45903</v>
      </c>
      <c r="C1202" s="50" t="n">
        <f aca="false">IF(S1202="","",IFERROR(IF(INDEX('Ledger Codes'!$C$6:$C$205,MATCH(S1202,'Ledger Codes'!$B$6:$B$205,0))="","",INDEX('Ledger Codes'!$C$6:$C$205,MATCH(S1202,'Ledger Codes'!$B$6:$B$205,0))),""))</f>
        <v>10068</v>
      </c>
      <c r="D1202" s="50" t="s">
        <v>203</v>
      </c>
      <c r="E1202" s="50" t="s">
        <v>646</v>
      </c>
      <c r="F1202" s="50" t="s">
        <v>647</v>
      </c>
      <c r="G1202" s="52" t="n">
        <v>0</v>
      </c>
      <c r="H1202" s="52" t="n">
        <v>30</v>
      </c>
      <c r="I1202" s="52" t="n">
        <f aca="false">IF(AND(G1202="",H1202=""),"",N(G1202)-N(H1202))</f>
        <v>-30</v>
      </c>
      <c r="J1202" s="52" t="n">
        <f aca="false">IF(I1202="","",ABS(I1202))</f>
        <v>30</v>
      </c>
      <c r="K1202" s="56" t="n">
        <f aca="false">IF(S1202="","",0)</f>
        <v>0</v>
      </c>
      <c r="L1202" s="56" t="n">
        <f aca="false">IF(J1202="","",IF(AND(J1202&gt;'Revenue Testing'!$E$9,K1202=0),1,0))</f>
        <v>0</v>
      </c>
      <c r="M1202" s="57" t="n">
        <v>0.565291011032</v>
      </c>
      <c r="N1202" s="56" t="str">
        <f aca="false">IF(OR(A1202="",I1202=""),"",IF(COUNTIFS($A$2:$A$4500,A1202,$D$2:$D$4500,D1202,$I$2:$I$4500,I1202)&gt;1,"Possible duplicate",""))</f>
        <v/>
      </c>
      <c r="O1202" s="56" t="n">
        <f aca="false">IF(J1202="","",IF(AND(L1202=0,K1202=0),1,0))</f>
        <v>1</v>
      </c>
      <c r="P1202" s="56" t="str">
        <f aca="false">IF(L1202=1,J1202+ROW()/10^7,"")</f>
        <v/>
      </c>
      <c r="Q1202" s="57" t="n">
        <f aca="false">IF(O1202=1,M1202,"")</f>
        <v>0.565291011032</v>
      </c>
      <c r="R1202" s="56" t="str">
        <f aca="false">IF(K1202=1,ROW(),"")</f>
        <v/>
      </c>
      <c r="S1202" s="56" t="str">
        <f aca="false">IF(D1202="","",TRIM(D1202))</f>
        <v>EDI CHARGES- INC</v>
      </c>
    </row>
    <row r="1203" customFormat="false" ht="15" hidden="false" customHeight="false" outlineLevel="0" collapsed="false">
      <c r="A1203" s="50" t="s">
        <v>648</v>
      </c>
      <c r="B1203" s="55" t="n">
        <v>45903</v>
      </c>
      <c r="C1203" s="50" t="n">
        <f aca="false">IF(S1203="","",IFERROR(IF(INDEX('Ledger Codes'!$C$6:$C$205,MATCH(S1203,'Ledger Codes'!$B$6:$B$205,0))="","",INDEX('Ledger Codes'!$C$6:$C$205,MATCH(S1203,'Ledger Codes'!$B$6:$B$205,0))),""))</f>
        <v>10068</v>
      </c>
      <c r="D1203" s="50" t="s">
        <v>203</v>
      </c>
      <c r="E1203" s="50" t="s">
        <v>649</v>
      </c>
      <c r="F1203" s="50" t="s">
        <v>650</v>
      </c>
      <c r="G1203" s="52" t="n">
        <v>0</v>
      </c>
      <c r="H1203" s="52" t="n">
        <v>30</v>
      </c>
      <c r="I1203" s="52" t="n">
        <f aca="false">IF(AND(G1203="",H1203=""),"",N(G1203)-N(H1203))</f>
        <v>-30</v>
      </c>
      <c r="J1203" s="52" t="n">
        <f aca="false">IF(I1203="","",ABS(I1203))</f>
        <v>30</v>
      </c>
      <c r="K1203" s="56" t="n">
        <f aca="false">IF(S1203="","",0)</f>
        <v>0</v>
      </c>
      <c r="L1203" s="56" t="n">
        <f aca="false">IF(J1203="","",IF(AND(J1203&gt;'Revenue Testing'!$E$9,K1203=0),1,0))</f>
        <v>0</v>
      </c>
      <c r="M1203" s="57" t="n">
        <v>0.338700694778</v>
      </c>
      <c r="N1203" s="56" t="str">
        <f aca="false">IF(OR(A1203="",I1203=""),"",IF(COUNTIFS($A$2:$A$4500,A1203,$D$2:$D$4500,D1203,$I$2:$I$4500,I1203)&gt;1,"Possible duplicate",""))</f>
        <v/>
      </c>
      <c r="O1203" s="56" t="n">
        <f aca="false">IF(J1203="","",IF(AND(L1203=0,K1203=0),1,0))</f>
        <v>1</v>
      </c>
      <c r="P1203" s="56" t="str">
        <f aca="false">IF(L1203=1,J1203+ROW()/10^7,"")</f>
        <v/>
      </c>
      <c r="Q1203" s="57" t="n">
        <f aca="false">IF(O1203=1,M1203,"")</f>
        <v>0.338700694778</v>
      </c>
      <c r="R1203" s="56" t="str">
        <f aca="false">IF(K1203=1,ROW(),"")</f>
        <v/>
      </c>
      <c r="S1203" s="56" t="str">
        <f aca="false">IF(D1203="","",TRIM(D1203))</f>
        <v>EDI CHARGES- INC</v>
      </c>
    </row>
    <row r="1204" customFormat="false" ht="15" hidden="false" customHeight="false" outlineLevel="0" collapsed="false">
      <c r="A1204" s="50" t="s">
        <v>651</v>
      </c>
      <c r="B1204" s="55" t="n">
        <v>45903</v>
      </c>
      <c r="C1204" s="50" t="n">
        <f aca="false">IF(S1204="","",IFERROR(IF(INDEX('Ledger Codes'!$C$6:$C$205,MATCH(S1204,'Ledger Codes'!$B$6:$B$205,0))="","",INDEX('Ledger Codes'!$C$6:$C$205,MATCH(S1204,'Ledger Codes'!$B$6:$B$205,0))),""))</f>
        <v>10068</v>
      </c>
      <c r="D1204" s="50" t="s">
        <v>203</v>
      </c>
      <c r="E1204" s="50" t="s">
        <v>652</v>
      </c>
      <c r="F1204" s="50" t="s">
        <v>653</v>
      </c>
      <c r="G1204" s="52" t="n">
        <v>0</v>
      </c>
      <c r="H1204" s="52" t="n">
        <v>30</v>
      </c>
      <c r="I1204" s="52" t="n">
        <f aca="false">IF(AND(G1204="",H1204=""),"",N(G1204)-N(H1204))</f>
        <v>-30</v>
      </c>
      <c r="J1204" s="52" t="n">
        <f aca="false">IF(I1204="","",ABS(I1204))</f>
        <v>30</v>
      </c>
      <c r="K1204" s="56" t="n">
        <f aca="false">IF(S1204="","",0)</f>
        <v>0</v>
      </c>
      <c r="L1204" s="56" t="n">
        <f aca="false">IF(J1204="","",IF(AND(J1204&gt;'Revenue Testing'!$E$9,K1204=0),1,0))</f>
        <v>0</v>
      </c>
      <c r="M1204" s="57" t="n">
        <v>0.256518941158</v>
      </c>
      <c r="N1204" s="56" t="str">
        <f aca="false">IF(OR(A1204="",I1204=""),"",IF(COUNTIFS($A$2:$A$4500,A1204,$D$2:$D$4500,D1204,$I$2:$I$4500,I1204)&gt;1,"Possible duplicate",""))</f>
        <v/>
      </c>
      <c r="O1204" s="56" t="n">
        <f aca="false">IF(J1204="","",IF(AND(L1204=0,K1204=0),1,0))</f>
        <v>1</v>
      </c>
      <c r="P1204" s="56" t="str">
        <f aca="false">IF(L1204=1,J1204+ROW()/10^7,"")</f>
        <v/>
      </c>
      <c r="Q1204" s="57" t="n">
        <f aca="false">IF(O1204=1,M1204,"")</f>
        <v>0.256518941158</v>
      </c>
      <c r="R1204" s="56" t="str">
        <f aca="false">IF(K1204=1,ROW(),"")</f>
        <v/>
      </c>
      <c r="S1204" s="56" t="str">
        <f aca="false">IF(D1204="","",TRIM(D1204))</f>
        <v>EDI CHARGES- INC</v>
      </c>
    </row>
    <row r="1205" customFormat="false" ht="15" hidden="false" customHeight="false" outlineLevel="0" collapsed="false">
      <c r="A1205" s="50" t="s">
        <v>654</v>
      </c>
      <c r="B1205" s="55" t="n">
        <v>45903</v>
      </c>
      <c r="C1205" s="50" t="n">
        <f aca="false">IF(S1205="","",IFERROR(IF(INDEX('Ledger Codes'!$C$6:$C$205,MATCH(S1205,'Ledger Codes'!$B$6:$B$205,0))="","",INDEX('Ledger Codes'!$C$6:$C$205,MATCH(S1205,'Ledger Codes'!$B$6:$B$205,0))),""))</f>
        <v>10068</v>
      </c>
      <c r="D1205" s="50" t="s">
        <v>203</v>
      </c>
      <c r="E1205" s="50" t="s">
        <v>655</v>
      </c>
      <c r="F1205" s="50" t="s">
        <v>656</v>
      </c>
      <c r="G1205" s="52" t="n">
        <v>0</v>
      </c>
      <c r="H1205" s="52" t="n">
        <v>30</v>
      </c>
      <c r="I1205" s="52" t="n">
        <f aca="false">IF(AND(G1205="",H1205=""),"",N(G1205)-N(H1205))</f>
        <v>-30</v>
      </c>
      <c r="J1205" s="52" t="n">
        <f aca="false">IF(I1205="","",ABS(I1205))</f>
        <v>30</v>
      </c>
      <c r="K1205" s="56" t="n">
        <f aca="false">IF(S1205="","",0)</f>
        <v>0</v>
      </c>
      <c r="L1205" s="56" t="n">
        <f aca="false">IF(J1205="","",IF(AND(J1205&gt;'Revenue Testing'!$E$9,K1205=0),1,0))</f>
        <v>0</v>
      </c>
      <c r="M1205" s="57" t="n">
        <v>0.346481312359</v>
      </c>
      <c r="N1205" s="56" t="str">
        <f aca="false">IF(OR(A1205="",I1205=""),"",IF(COUNTIFS($A$2:$A$4500,A1205,$D$2:$D$4500,D1205,$I$2:$I$4500,I1205)&gt;1,"Possible duplicate",""))</f>
        <v/>
      </c>
      <c r="O1205" s="56" t="n">
        <f aca="false">IF(J1205="","",IF(AND(L1205=0,K1205=0),1,0))</f>
        <v>1</v>
      </c>
      <c r="P1205" s="56" t="str">
        <f aca="false">IF(L1205=1,J1205+ROW()/10^7,"")</f>
        <v/>
      </c>
      <c r="Q1205" s="57" t="n">
        <f aca="false">IF(O1205=1,M1205,"")</f>
        <v>0.346481312359</v>
      </c>
      <c r="R1205" s="56" t="str">
        <f aca="false">IF(K1205=1,ROW(),"")</f>
        <v/>
      </c>
      <c r="S1205" s="56" t="str">
        <f aca="false">IF(D1205="","",TRIM(D1205))</f>
        <v>EDI CHARGES- INC</v>
      </c>
    </row>
    <row r="1206" customFormat="false" ht="15" hidden="false" customHeight="false" outlineLevel="0" collapsed="false">
      <c r="A1206" s="50" t="s">
        <v>657</v>
      </c>
      <c r="B1206" s="55" t="n">
        <v>45903</v>
      </c>
      <c r="C1206" s="50" t="n">
        <f aca="false">IF(S1206="","",IFERROR(IF(INDEX('Ledger Codes'!$C$6:$C$205,MATCH(S1206,'Ledger Codes'!$B$6:$B$205,0))="","",INDEX('Ledger Codes'!$C$6:$C$205,MATCH(S1206,'Ledger Codes'!$B$6:$B$205,0))),""))</f>
        <v>10068</v>
      </c>
      <c r="D1206" s="50" t="s">
        <v>203</v>
      </c>
      <c r="E1206" s="50" t="s">
        <v>658</v>
      </c>
      <c r="F1206" s="50" t="s">
        <v>659</v>
      </c>
      <c r="G1206" s="52" t="n">
        <v>0</v>
      </c>
      <c r="H1206" s="52" t="n">
        <v>30</v>
      </c>
      <c r="I1206" s="52" t="n">
        <f aca="false">IF(AND(G1206="",H1206=""),"",N(G1206)-N(H1206))</f>
        <v>-30</v>
      </c>
      <c r="J1206" s="52" t="n">
        <f aca="false">IF(I1206="","",ABS(I1206))</f>
        <v>30</v>
      </c>
      <c r="K1206" s="56" t="n">
        <f aca="false">IF(S1206="","",0)</f>
        <v>0</v>
      </c>
      <c r="L1206" s="56" t="n">
        <f aca="false">IF(J1206="","",IF(AND(J1206&gt;'Revenue Testing'!$E$9,K1206=0),1,0))</f>
        <v>0</v>
      </c>
      <c r="M1206" s="57" t="n">
        <v>0.477976111351</v>
      </c>
      <c r="N1206" s="56" t="str">
        <f aca="false">IF(OR(A1206="",I1206=""),"",IF(COUNTIFS($A$2:$A$4500,A1206,$D$2:$D$4500,D1206,$I$2:$I$4500,I1206)&gt;1,"Possible duplicate",""))</f>
        <v/>
      </c>
      <c r="O1206" s="56" t="n">
        <f aca="false">IF(J1206="","",IF(AND(L1206=0,K1206=0),1,0))</f>
        <v>1</v>
      </c>
      <c r="P1206" s="56" t="str">
        <f aca="false">IF(L1206=1,J1206+ROW()/10^7,"")</f>
        <v/>
      </c>
      <c r="Q1206" s="57" t="n">
        <f aca="false">IF(O1206=1,M1206,"")</f>
        <v>0.477976111351</v>
      </c>
      <c r="R1206" s="56" t="str">
        <f aca="false">IF(K1206=1,ROW(),"")</f>
        <v/>
      </c>
      <c r="S1206" s="56" t="str">
        <f aca="false">IF(D1206="","",TRIM(D1206))</f>
        <v>EDI CHARGES- INC</v>
      </c>
    </row>
    <row r="1207" customFormat="false" ht="15" hidden="false" customHeight="false" outlineLevel="0" collapsed="false">
      <c r="A1207" s="50" t="s">
        <v>660</v>
      </c>
      <c r="B1207" s="55" t="n">
        <v>45903</v>
      </c>
      <c r="C1207" s="50" t="n">
        <f aca="false">IF(S1207="","",IFERROR(IF(INDEX('Ledger Codes'!$C$6:$C$205,MATCH(S1207,'Ledger Codes'!$B$6:$B$205,0))="","",INDEX('Ledger Codes'!$C$6:$C$205,MATCH(S1207,'Ledger Codes'!$B$6:$B$205,0))),""))</f>
        <v>10068</v>
      </c>
      <c r="D1207" s="50" t="s">
        <v>203</v>
      </c>
      <c r="E1207" s="50" t="s">
        <v>661</v>
      </c>
      <c r="F1207" s="50" t="s">
        <v>438</v>
      </c>
      <c r="G1207" s="52" t="n">
        <v>0</v>
      </c>
      <c r="H1207" s="52" t="n">
        <v>30</v>
      </c>
      <c r="I1207" s="52" t="n">
        <f aca="false">IF(AND(G1207="",H1207=""),"",N(G1207)-N(H1207))</f>
        <v>-30</v>
      </c>
      <c r="J1207" s="52" t="n">
        <f aca="false">IF(I1207="","",ABS(I1207))</f>
        <v>30</v>
      </c>
      <c r="K1207" s="56" t="n">
        <f aca="false">IF(S1207="","",0)</f>
        <v>0</v>
      </c>
      <c r="L1207" s="56" t="n">
        <f aca="false">IF(J1207="","",IF(AND(J1207&gt;'Revenue Testing'!$E$9,K1207=0),1,0))</f>
        <v>0</v>
      </c>
      <c r="M1207" s="57" t="n">
        <v>0.397137900246</v>
      </c>
      <c r="N1207" s="56" t="str">
        <f aca="false">IF(OR(A1207="",I1207=""),"",IF(COUNTIFS($A$2:$A$4500,A1207,$D$2:$D$4500,D1207,$I$2:$I$4500,I1207)&gt;1,"Possible duplicate",""))</f>
        <v/>
      </c>
      <c r="O1207" s="56" t="n">
        <f aca="false">IF(J1207="","",IF(AND(L1207=0,K1207=0),1,0))</f>
        <v>1</v>
      </c>
      <c r="P1207" s="56" t="str">
        <f aca="false">IF(L1207=1,J1207+ROW()/10^7,"")</f>
        <v/>
      </c>
      <c r="Q1207" s="57" t="n">
        <f aca="false">IF(O1207=1,M1207,"")</f>
        <v>0.397137900246</v>
      </c>
      <c r="R1207" s="56" t="str">
        <f aca="false">IF(K1207=1,ROW(),"")</f>
        <v/>
      </c>
      <c r="S1207" s="56" t="str">
        <f aca="false">IF(D1207="","",TRIM(D1207))</f>
        <v>EDI CHARGES- INC</v>
      </c>
    </row>
    <row r="1208" customFormat="false" ht="15" hidden="false" customHeight="false" outlineLevel="0" collapsed="false">
      <c r="A1208" s="50" t="s">
        <v>662</v>
      </c>
      <c r="B1208" s="55" t="n">
        <v>45904</v>
      </c>
      <c r="C1208" s="50" t="n">
        <f aca="false">IF(S1208="","",IFERROR(IF(INDEX('Ledger Codes'!$C$6:$C$205,MATCH(S1208,'Ledger Codes'!$B$6:$B$205,0))="","",INDEX('Ledger Codes'!$C$6:$C$205,MATCH(S1208,'Ledger Codes'!$B$6:$B$205,0))),""))</f>
        <v>10068</v>
      </c>
      <c r="D1208" s="50" t="s">
        <v>203</v>
      </c>
      <c r="E1208" s="50" t="s">
        <v>663</v>
      </c>
      <c r="F1208" s="50" t="s">
        <v>664</v>
      </c>
      <c r="G1208" s="52" t="n">
        <v>0</v>
      </c>
      <c r="H1208" s="52" t="n">
        <v>30</v>
      </c>
      <c r="I1208" s="52" t="n">
        <f aca="false">IF(AND(G1208="",H1208=""),"",N(G1208)-N(H1208))</f>
        <v>-30</v>
      </c>
      <c r="J1208" s="52" t="n">
        <f aca="false">IF(I1208="","",ABS(I1208))</f>
        <v>30</v>
      </c>
      <c r="K1208" s="56" t="n">
        <f aca="false">IF(S1208="","",0)</f>
        <v>0</v>
      </c>
      <c r="L1208" s="56" t="n">
        <f aca="false">IF(J1208="","",IF(AND(J1208&gt;'Revenue Testing'!$E$9,K1208=0),1,0))</f>
        <v>0</v>
      </c>
      <c r="M1208" s="57" t="n">
        <v>0.001334167861</v>
      </c>
      <c r="N1208" s="56" t="str">
        <f aca="false">IF(OR(A1208="",I1208=""),"",IF(COUNTIFS($A$2:$A$4500,A1208,$D$2:$D$4500,D1208,$I$2:$I$4500,I1208)&gt;1,"Possible duplicate",""))</f>
        <v/>
      </c>
      <c r="O1208" s="56" t="n">
        <f aca="false">IF(J1208="","",IF(AND(L1208=0,K1208=0),1,0))</f>
        <v>1</v>
      </c>
      <c r="P1208" s="56" t="str">
        <f aca="false">IF(L1208=1,J1208+ROW()/10^7,"")</f>
        <v/>
      </c>
      <c r="Q1208" s="57" t="n">
        <f aca="false">IF(O1208=1,M1208,"")</f>
        <v>0.001334167861</v>
      </c>
      <c r="R1208" s="56" t="str">
        <f aca="false">IF(K1208=1,ROW(),"")</f>
        <v/>
      </c>
      <c r="S1208" s="56" t="str">
        <f aca="false">IF(D1208="","",TRIM(D1208))</f>
        <v>EDI CHARGES- INC</v>
      </c>
    </row>
    <row r="1209" customFormat="false" ht="15" hidden="false" customHeight="false" outlineLevel="0" collapsed="false">
      <c r="A1209" s="50" t="s">
        <v>665</v>
      </c>
      <c r="B1209" s="55" t="n">
        <v>45904</v>
      </c>
      <c r="C1209" s="50" t="n">
        <f aca="false">IF(S1209="","",IFERROR(IF(INDEX('Ledger Codes'!$C$6:$C$205,MATCH(S1209,'Ledger Codes'!$B$6:$B$205,0))="","",INDEX('Ledger Codes'!$C$6:$C$205,MATCH(S1209,'Ledger Codes'!$B$6:$B$205,0))),""))</f>
        <v>10068</v>
      </c>
      <c r="D1209" s="50" t="s">
        <v>203</v>
      </c>
      <c r="E1209" s="50" t="s">
        <v>666</v>
      </c>
      <c r="F1209" s="50" t="s">
        <v>667</v>
      </c>
      <c r="G1209" s="52" t="n">
        <v>0</v>
      </c>
      <c r="H1209" s="52" t="n">
        <v>30</v>
      </c>
      <c r="I1209" s="52" t="n">
        <f aca="false">IF(AND(G1209="",H1209=""),"",N(G1209)-N(H1209))</f>
        <v>-30</v>
      </c>
      <c r="J1209" s="52" t="n">
        <f aca="false">IF(I1209="","",ABS(I1209))</f>
        <v>30</v>
      </c>
      <c r="K1209" s="56" t="n">
        <f aca="false">IF(S1209="","",0)</f>
        <v>0</v>
      </c>
      <c r="L1209" s="56" t="n">
        <f aca="false">IF(J1209="","",IF(AND(J1209&gt;'Revenue Testing'!$E$9,K1209=0),1,0))</f>
        <v>0</v>
      </c>
      <c r="M1209" s="57" t="n">
        <v>0.19182565524</v>
      </c>
      <c r="N1209" s="56" t="str">
        <f aca="false">IF(OR(A1209="",I1209=""),"",IF(COUNTIFS($A$2:$A$4500,A1209,$D$2:$D$4500,D1209,$I$2:$I$4500,I1209)&gt;1,"Possible duplicate",""))</f>
        <v/>
      </c>
      <c r="O1209" s="56" t="n">
        <f aca="false">IF(J1209="","",IF(AND(L1209=0,K1209=0),1,0))</f>
        <v>1</v>
      </c>
      <c r="P1209" s="56" t="str">
        <f aca="false">IF(L1209=1,J1209+ROW()/10^7,"")</f>
        <v/>
      </c>
      <c r="Q1209" s="57" t="n">
        <f aca="false">IF(O1209=1,M1209,"")</f>
        <v>0.19182565524</v>
      </c>
      <c r="R1209" s="56" t="str">
        <f aca="false">IF(K1209=1,ROW(),"")</f>
        <v/>
      </c>
      <c r="S1209" s="56" t="str">
        <f aca="false">IF(D1209="","",TRIM(D1209))</f>
        <v>EDI CHARGES- INC</v>
      </c>
    </row>
    <row r="1210" customFormat="false" ht="15" hidden="false" customHeight="false" outlineLevel="0" collapsed="false">
      <c r="A1210" s="50" t="s">
        <v>668</v>
      </c>
      <c r="B1210" s="55" t="n">
        <v>45904</v>
      </c>
      <c r="C1210" s="50" t="n">
        <f aca="false">IF(S1210="","",IFERROR(IF(INDEX('Ledger Codes'!$C$6:$C$205,MATCH(S1210,'Ledger Codes'!$B$6:$B$205,0))="","",INDEX('Ledger Codes'!$C$6:$C$205,MATCH(S1210,'Ledger Codes'!$B$6:$B$205,0))),""))</f>
        <v>10068</v>
      </c>
      <c r="D1210" s="50" t="s">
        <v>203</v>
      </c>
      <c r="E1210" s="50" t="s">
        <v>669</v>
      </c>
      <c r="F1210" s="50" t="s">
        <v>670</v>
      </c>
      <c r="G1210" s="52" t="n">
        <v>0</v>
      </c>
      <c r="H1210" s="52" t="n">
        <v>30</v>
      </c>
      <c r="I1210" s="52" t="n">
        <f aca="false">IF(AND(G1210="",H1210=""),"",N(G1210)-N(H1210))</f>
        <v>-30</v>
      </c>
      <c r="J1210" s="52" t="n">
        <f aca="false">IF(I1210="","",ABS(I1210))</f>
        <v>30</v>
      </c>
      <c r="K1210" s="56" t="n">
        <f aca="false">IF(S1210="","",0)</f>
        <v>0</v>
      </c>
      <c r="L1210" s="56" t="n">
        <f aca="false">IF(J1210="","",IF(AND(J1210&gt;'Revenue Testing'!$E$9,K1210=0),1,0))</f>
        <v>0</v>
      </c>
      <c r="M1210" s="57" t="n">
        <v>0.923919340502</v>
      </c>
      <c r="N1210" s="56" t="str">
        <f aca="false">IF(OR(A1210="",I1210=""),"",IF(COUNTIFS($A$2:$A$4500,A1210,$D$2:$D$4500,D1210,$I$2:$I$4500,I1210)&gt;1,"Possible duplicate",""))</f>
        <v/>
      </c>
      <c r="O1210" s="56" t="n">
        <f aca="false">IF(J1210="","",IF(AND(L1210=0,K1210=0),1,0))</f>
        <v>1</v>
      </c>
      <c r="P1210" s="56" t="str">
        <f aca="false">IF(L1210=1,J1210+ROW()/10^7,"")</f>
        <v/>
      </c>
      <c r="Q1210" s="57" t="n">
        <f aca="false">IF(O1210=1,M1210,"")</f>
        <v>0.923919340502</v>
      </c>
      <c r="R1210" s="56" t="str">
        <f aca="false">IF(K1210=1,ROW(),"")</f>
        <v/>
      </c>
      <c r="S1210" s="56" t="str">
        <f aca="false">IF(D1210="","",TRIM(D1210))</f>
        <v>EDI CHARGES- INC</v>
      </c>
    </row>
    <row r="1211" customFormat="false" ht="15" hidden="false" customHeight="false" outlineLevel="0" collapsed="false">
      <c r="A1211" s="50" t="s">
        <v>671</v>
      </c>
      <c r="B1211" s="55" t="n">
        <v>45904</v>
      </c>
      <c r="C1211" s="50" t="n">
        <f aca="false">IF(S1211="","",IFERROR(IF(INDEX('Ledger Codes'!$C$6:$C$205,MATCH(S1211,'Ledger Codes'!$B$6:$B$205,0))="","",INDEX('Ledger Codes'!$C$6:$C$205,MATCH(S1211,'Ledger Codes'!$B$6:$B$205,0))),""))</f>
        <v>10068</v>
      </c>
      <c r="D1211" s="50" t="s">
        <v>203</v>
      </c>
      <c r="E1211" s="50" t="s">
        <v>672</v>
      </c>
      <c r="F1211" s="50" t="s">
        <v>673</v>
      </c>
      <c r="G1211" s="52" t="n">
        <v>0</v>
      </c>
      <c r="H1211" s="52" t="n">
        <v>30</v>
      </c>
      <c r="I1211" s="52" t="n">
        <f aca="false">IF(AND(G1211="",H1211=""),"",N(G1211)-N(H1211))</f>
        <v>-30</v>
      </c>
      <c r="J1211" s="52" t="n">
        <f aca="false">IF(I1211="","",ABS(I1211))</f>
        <v>30</v>
      </c>
      <c r="K1211" s="56" t="n">
        <f aca="false">IF(S1211="","",0)</f>
        <v>0</v>
      </c>
      <c r="L1211" s="56" t="n">
        <f aca="false">IF(J1211="","",IF(AND(J1211&gt;'Revenue Testing'!$E$9,K1211=0),1,0))</f>
        <v>0</v>
      </c>
      <c r="M1211" s="57" t="n">
        <v>0.360306255255</v>
      </c>
      <c r="N1211" s="56" t="str">
        <f aca="false">IF(OR(A1211="",I1211=""),"",IF(COUNTIFS($A$2:$A$4500,A1211,$D$2:$D$4500,D1211,$I$2:$I$4500,I1211)&gt;1,"Possible duplicate",""))</f>
        <v/>
      </c>
      <c r="O1211" s="56" t="n">
        <f aca="false">IF(J1211="","",IF(AND(L1211=0,K1211=0),1,0))</f>
        <v>1</v>
      </c>
      <c r="P1211" s="56" t="str">
        <f aca="false">IF(L1211=1,J1211+ROW()/10^7,"")</f>
        <v/>
      </c>
      <c r="Q1211" s="57" t="n">
        <f aca="false">IF(O1211=1,M1211,"")</f>
        <v>0.360306255255</v>
      </c>
      <c r="R1211" s="56" t="str">
        <f aca="false">IF(K1211=1,ROW(),"")</f>
        <v/>
      </c>
      <c r="S1211" s="56" t="str">
        <f aca="false">IF(D1211="","",TRIM(D1211))</f>
        <v>EDI CHARGES- INC</v>
      </c>
    </row>
    <row r="1212" customFormat="false" ht="15" hidden="false" customHeight="false" outlineLevel="0" collapsed="false">
      <c r="A1212" s="50" t="s">
        <v>674</v>
      </c>
      <c r="B1212" s="55" t="n">
        <v>45904</v>
      </c>
      <c r="C1212" s="50" t="n">
        <f aca="false">IF(S1212="","",IFERROR(IF(INDEX('Ledger Codes'!$C$6:$C$205,MATCH(S1212,'Ledger Codes'!$B$6:$B$205,0))="","",INDEX('Ledger Codes'!$C$6:$C$205,MATCH(S1212,'Ledger Codes'!$B$6:$B$205,0))),""))</f>
        <v>10068</v>
      </c>
      <c r="D1212" s="50" t="s">
        <v>203</v>
      </c>
      <c r="E1212" s="50" t="s">
        <v>675</v>
      </c>
      <c r="F1212" s="50" t="s">
        <v>676</v>
      </c>
      <c r="G1212" s="52" t="n">
        <v>0</v>
      </c>
      <c r="H1212" s="52" t="n">
        <v>30</v>
      </c>
      <c r="I1212" s="52" t="n">
        <f aca="false">IF(AND(G1212="",H1212=""),"",N(G1212)-N(H1212))</f>
        <v>-30</v>
      </c>
      <c r="J1212" s="52" t="n">
        <f aca="false">IF(I1212="","",ABS(I1212))</f>
        <v>30</v>
      </c>
      <c r="K1212" s="56" t="n">
        <f aca="false">IF(S1212="","",0)</f>
        <v>0</v>
      </c>
      <c r="L1212" s="56" t="n">
        <f aca="false">IF(J1212="","",IF(AND(J1212&gt;'Revenue Testing'!$E$9,K1212=0),1,0))</f>
        <v>0</v>
      </c>
      <c r="M1212" s="57" t="n">
        <v>0.478935440505</v>
      </c>
      <c r="N1212" s="56" t="str">
        <f aca="false">IF(OR(A1212="",I1212=""),"",IF(COUNTIFS($A$2:$A$4500,A1212,$D$2:$D$4500,D1212,$I$2:$I$4500,I1212)&gt;1,"Possible duplicate",""))</f>
        <v/>
      </c>
      <c r="O1212" s="56" t="n">
        <f aca="false">IF(J1212="","",IF(AND(L1212=0,K1212=0),1,0))</f>
        <v>1</v>
      </c>
      <c r="P1212" s="56" t="str">
        <f aca="false">IF(L1212=1,J1212+ROW()/10^7,"")</f>
        <v/>
      </c>
      <c r="Q1212" s="57" t="n">
        <f aca="false">IF(O1212=1,M1212,"")</f>
        <v>0.478935440505</v>
      </c>
      <c r="R1212" s="56" t="str">
        <f aca="false">IF(K1212=1,ROW(),"")</f>
        <v/>
      </c>
      <c r="S1212" s="56" t="str">
        <f aca="false">IF(D1212="","",TRIM(D1212))</f>
        <v>EDI CHARGES- INC</v>
      </c>
    </row>
    <row r="1213" customFormat="false" ht="15" hidden="false" customHeight="false" outlineLevel="0" collapsed="false">
      <c r="A1213" s="50" t="s">
        <v>677</v>
      </c>
      <c r="B1213" s="55" t="n">
        <v>45904</v>
      </c>
      <c r="C1213" s="50" t="n">
        <f aca="false">IF(S1213="","",IFERROR(IF(INDEX('Ledger Codes'!$C$6:$C$205,MATCH(S1213,'Ledger Codes'!$B$6:$B$205,0))="","",INDEX('Ledger Codes'!$C$6:$C$205,MATCH(S1213,'Ledger Codes'!$B$6:$B$205,0))),""))</f>
        <v>10068</v>
      </c>
      <c r="D1213" s="50" t="s">
        <v>203</v>
      </c>
      <c r="E1213" s="50" t="s">
        <v>678</v>
      </c>
      <c r="F1213" s="50" t="s">
        <v>679</v>
      </c>
      <c r="G1213" s="52" t="n">
        <v>0</v>
      </c>
      <c r="H1213" s="52" t="n">
        <v>30</v>
      </c>
      <c r="I1213" s="52" t="n">
        <f aca="false">IF(AND(G1213="",H1213=""),"",N(G1213)-N(H1213))</f>
        <v>-30</v>
      </c>
      <c r="J1213" s="52" t="n">
        <f aca="false">IF(I1213="","",ABS(I1213))</f>
        <v>30</v>
      </c>
      <c r="K1213" s="56" t="n">
        <f aca="false">IF(S1213="","",0)</f>
        <v>0</v>
      </c>
      <c r="L1213" s="56" t="n">
        <f aca="false">IF(J1213="","",IF(AND(J1213&gt;'Revenue Testing'!$E$9,K1213=0),1,0))</f>
        <v>0</v>
      </c>
      <c r="M1213" s="57" t="n">
        <v>0.125410426294</v>
      </c>
      <c r="N1213" s="56" t="str">
        <f aca="false">IF(OR(A1213="",I1213=""),"",IF(COUNTIFS($A$2:$A$4500,A1213,$D$2:$D$4500,D1213,$I$2:$I$4500,I1213)&gt;1,"Possible duplicate",""))</f>
        <v/>
      </c>
      <c r="O1213" s="56" t="n">
        <f aca="false">IF(J1213="","",IF(AND(L1213=0,K1213=0),1,0))</f>
        <v>1</v>
      </c>
      <c r="P1213" s="56" t="str">
        <f aca="false">IF(L1213=1,J1213+ROW()/10^7,"")</f>
        <v/>
      </c>
      <c r="Q1213" s="57" t="n">
        <f aca="false">IF(O1213=1,M1213,"")</f>
        <v>0.125410426294</v>
      </c>
      <c r="R1213" s="56" t="str">
        <f aca="false">IF(K1213=1,ROW(),"")</f>
        <v/>
      </c>
      <c r="S1213" s="56" t="str">
        <f aca="false">IF(D1213="","",TRIM(D1213))</f>
        <v>EDI CHARGES- INC</v>
      </c>
    </row>
    <row r="1214" customFormat="false" ht="15" hidden="false" customHeight="false" outlineLevel="0" collapsed="false">
      <c r="A1214" s="50" t="s">
        <v>680</v>
      </c>
      <c r="B1214" s="55" t="n">
        <v>45904</v>
      </c>
      <c r="C1214" s="50" t="n">
        <f aca="false">IF(S1214="","",IFERROR(IF(INDEX('Ledger Codes'!$C$6:$C$205,MATCH(S1214,'Ledger Codes'!$B$6:$B$205,0))="","",INDEX('Ledger Codes'!$C$6:$C$205,MATCH(S1214,'Ledger Codes'!$B$6:$B$205,0))),""))</f>
        <v>10068</v>
      </c>
      <c r="D1214" s="50" t="s">
        <v>203</v>
      </c>
      <c r="E1214" s="50" t="s">
        <v>681</v>
      </c>
      <c r="F1214" s="50" t="s">
        <v>682</v>
      </c>
      <c r="G1214" s="52" t="n">
        <v>0</v>
      </c>
      <c r="H1214" s="52" t="n">
        <v>30</v>
      </c>
      <c r="I1214" s="52" t="n">
        <f aca="false">IF(AND(G1214="",H1214=""),"",N(G1214)-N(H1214))</f>
        <v>-30</v>
      </c>
      <c r="J1214" s="52" t="n">
        <f aca="false">IF(I1214="","",ABS(I1214))</f>
        <v>30</v>
      </c>
      <c r="K1214" s="56" t="n">
        <f aca="false">IF(S1214="","",0)</f>
        <v>0</v>
      </c>
      <c r="L1214" s="56" t="n">
        <f aca="false">IF(J1214="","",IF(AND(J1214&gt;'Revenue Testing'!$E$9,K1214=0),1,0))</f>
        <v>0</v>
      </c>
      <c r="M1214" s="57" t="n">
        <v>0.154157625733</v>
      </c>
      <c r="N1214" s="56" t="str">
        <f aca="false">IF(OR(A1214="",I1214=""),"",IF(COUNTIFS($A$2:$A$4500,A1214,$D$2:$D$4500,D1214,$I$2:$I$4500,I1214)&gt;1,"Possible duplicate",""))</f>
        <v/>
      </c>
      <c r="O1214" s="56" t="n">
        <f aca="false">IF(J1214="","",IF(AND(L1214=0,K1214=0),1,0))</f>
        <v>1</v>
      </c>
      <c r="P1214" s="56" t="str">
        <f aca="false">IF(L1214=1,J1214+ROW()/10^7,"")</f>
        <v/>
      </c>
      <c r="Q1214" s="57" t="n">
        <f aca="false">IF(O1214=1,M1214,"")</f>
        <v>0.154157625733</v>
      </c>
      <c r="R1214" s="56" t="str">
        <f aca="false">IF(K1214=1,ROW(),"")</f>
        <v/>
      </c>
      <c r="S1214" s="56" t="str">
        <f aca="false">IF(D1214="","",TRIM(D1214))</f>
        <v>EDI CHARGES- INC</v>
      </c>
    </row>
    <row r="1215" customFormat="false" ht="15" hidden="false" customHeight="false" outlineLevel="0" collapsed="false">
      <c r="A1215" s="50" t="s">
        <v>683</v>
      </c>
      <c r="B1215" s="55" t="n">
        <v>45904</v>
      </c>
      <c r="C1215" s="50" t="n">
        <f aca="false">IF(S1215="","",IFERROR(IF(INDEX('Ledger Codes'!$C$6:$C$205,MATCH(S1215,'Ledger Codes'!$B$6:$B$205,0))="","",INDEX('Ledger Codes'!$C$6:$C$205,MATCH(S1215,'Ledger Codes'!$B$6:$B$205,0))),""))</f>
        <v>10068</v>
      </c>
      <c r="D1215" s="50" t="s">
        <v>203</v>
      </c>
      <c r="E1215" s="50" t="s">
        <v>684</v>
      </c>
      <c r="F1215" s="50" t="s">
        <v>685</v>
      </c>
      <c r="G1215" s="52" t="n">
        <v>0</v>
      </c>
      <c r="H1215" s="52" t="n">
        <v>30</v>
      </c>
      <c r="I1215" s="52" t="n">
        <f aca="false">IF(AND(G1215="",H1215=""),"",N(G1215)-N(H1215))</f>
        <v>-30</v>
      </c>
      <c r="J1215" s="52" t="n">
        <f aca="false">IF(I1215="","",ABS(I1215))</f>
        <v>30</v>
      </c>
      <c r="K1215" s="56" t="n">
        <f aca="false">IF(S1215="","",0)</f>
        <v>0</v>
      </c>
      <c r="L1215" s="56" t="n">
        <f aca="false">IF(J1215="","",IF(AND(J1215&gt;'Revenue Testing'!$E$9,K1215=0),1,0))</f>
        <v>0</v>
      </c>
      <c r="M1215" s="57" t="n">
        <v>0.230784346161</v>
      </c>
      <c r="N1215" s="56" t="str">
        <f aca="false">IF(OR(A1215="",I1215=""),"",IF(COUNTIFS($A$2:$A$4500,A1215,$D$2:$D$4500,D1215,$I$2:$I$4500,I1215)&gt;1,"Possible duplicate",""))</f>
        <v/>
      </c>
      <c r="O1215" s="56" t="n">
        <f aca="false">IF(J1215="","",IF(AND(L1215=0,K1215=0),1,0))</f>
        <v>1</v>
      </c>
      <c r="P1215" s="56" t="str">
        <f aca="false">IF(L1215=1,J1215+ROW()/10^7,"")</f>
        <v/>
      </c>
      <c r="Q1215" s="57" t="n">
        <f aca="false">IF(O1215=1,M1215,"")</f>
        <v>0.230784346161</v>
      </c>
      <c r="R1215" s="56" t="str">
        <f aca="false">IF(K1215=1,ROW(),"")</f>
        <v/>
      </c>
      <c r="S1215" s="56" t="str">
        <f aca="false">IF(D1215="","",TRIM(D1215))</f>
        <v>EDI CHARGES- INC</v>
      </c>
    </row>
    <row r="1216" customFormat="false" ht="15" hidden="false" customHeight="false" outlineLevel="0" collapsed="false">
      <c r="A1216" s="50" t="s">
        <v>686</v>
      </c>
      <c r="B1216" s="55" t="n">
        <v>45904</v>
      </c>
      <c r="C1216" s="50" t="n">
        <f aca="false">IF(S1216="","",IFERROR(IF(INDEX('Ledger Codes'!$C$6:$C$205,MATCH(S1216,'Ledger Codes'!$B$6:$B$205,0))="","",INDEX('Ledger Codes'!$C$6:$C$205,MATCH(S1216,'Ledger Codes'!$B$6:$B$205,0))),""))</f>
        <v>10068</v>
      </c>
      <c r="D1216" s="50" t="s">
        <v>203</v>
      </c>
      <c r="E1216" s="50" t="s">
        <v>687</v>
      </c>
      <c r="F1216" s="50" t="s">
        <v>688</v>
      </c>
      <c r="G1216" s="52" t="n">
        <v>0</v>
      </c>
      <c r="H1216" s="52" t="n">
        <v>30</v>
      </c>
      <c r="I1216" s="52" t="n">
        <f aca="false">IF(AND(G1216="",H1216=""),"",N(G1216)-N(H1216))</f>
        <v>-30</v>
      </c>
      <c r="J1216" s="52" t="n">
        <f aca="false">IF(I1216="","",ABS(I1216))</f>
        <v>30</v>
      </c>
      <c r="K1216" s="56" t="n">
        <f aca="false">IF(S1216="","",0)</f>
        <v>0</v>
      </c>
      <c r="L1216" s="56" t="n">
        <f aca="false">IF(J1216="","",IF(AND(J1216&gt;'Revenue Testing'!$E$9,K1216=0),1,0))</f>
        <v>0</v>
      </c>
      <c r="M1216" s="57" t="n">
        <v>0.60158408977</v>
      </c>
      <c r="N1216" s="56" t="str">
        <f aca="false">IF(OR(A1216="",I1216=""),"",IF(COUNTIFS($A$2:$A$4500,A1216,$D$2:$D$4500,D1216,$I$2:$I$4500,I1216)&gt;1,"Possible duplicate",""))</f>
        <v/>
      </c>
      <c r="O1216" s="56" t="n">
        <f aca="false">IF(J1216="","",IF(AND(L1216=0,K1216=0),1,0))</f>
        <v>1</v>
      </c>
      <c r="P1216" s="56" t="str">
        <f aca="false">IF(L1216=1,J1216+ROW()/10^7,"")</f>
        <v/>
      </c>
      <c r="Q1216" s="57" t="n">
        <f aca="false">IF(O1216=1,M1216,"")</f>
        <v>0.60158408977</v>
      </c>
      <c r="R1216" s="56" t="str">
        <f aca="false">IF(K1216=1,ROW(),"")</f>
        <v/>
      </c>
      <c r="S1216" s="56" t="str">
        <f aca="false">IF(D1216="","",TRIM(D1216))</f>
        <v>EDI CHARGES- INC</v>
      </c>
    </row>
    <row r="1217" customFormat="false" ht="15" hidden="false" customHeight="false" outlineLevel="0" collapsed="false">
      <c r="A1217" s="50" t="s">
        <v>689</v>
      </c>
      <c r="B1217" s="55" t="n">
        <v>45904</v>
      </c>
      <c r="C1217" s="50" t="n">
        <f aca="false">IF(S1217="","",IFERROR(IF(INDEX('Ledger Codes'!$C$6:$C$205,MATCH(S1217,'Ledger Codes'!$B$6:$B$205,0))="","",INDEX('Ledger Codes'!$C$6:$C$205,MATCH(S1217,'Ledger Codes'!$B$6:$B$205,0))),""))</f>
        <v>10068</v>
      </c>
      <c r="D1217" s="50" t="s">
        <v>203</v>
      </c>
      <c r="E1217" s="50" t="s">
        <v>690</v>
      </c>
      <c r="F1217" s="50" t="s">
        <v>691</v>
      </c>
      <c r="G1217" s="52" t="n">
        <v>0</v>
      </c>
      <c r="H1217" s="52" t="n">
        <v>30</v>
      </c>
      <c r="I1217" s="52" t="n">
        <f aca="false">IF(AND(G1217="",H1217=""),"",N(G1217)-N(H1217))</f>
        <v>-30</v>
      </c>
      <c r="J1217" s="52" t="n">
        <f aca="false">IF(I1217="","",ABS(I1217))</f>
        <v>30</v>
      </c>
      <c r="K1217" s="56" t="n">
        <f aca="false">IF(S1217="","",0)</f>
        <v>0</v>
      </c>
      <c r="L1217" s="56" t="n">
        <f aca="false">IF(J1217="","",IF(AND(J1217&gt;'Revenue Testing'!$E$9,K1217=0),1,0))</f>
        <v>0</v>
      </c>
      <c r="M1217" s="57" t="n">
        <v>0.560590722471</v>
      </c>
      <c r="N1217" s="56" t="str">
        <f aca="false">IF(OR(A1217="",I1217=""),"",IF(COUNTIFS($A$2:$A$4500,A1217,$D$2:$D$4500,D1217,$I$2:$I$4500,I1217)&gt;1,"Possible duplicate",""))</f>
        <v/>
      </c>
      <c r="O1217" s="56" t="n">
        <f aca="false">IF(J1217="","",IF(AND(L1217=0,K1217=0),1,0))</f>
        <v>1</v>
      </c>
      <c r="P1217" s="56" t="str">
        <f aca="false">IF(L1217=1,J1217+ROW()/10^7,"")</f>
        <v/>
      </c>
      <c r="Q1217" s="57" t="n">
        <f aca="false">IF(O1217=1,M1217,"")</f>
        <v>0.560590722471</v>
      </c>
      <c r="R1217" s="56" t="str">
        <f aca="false">IF(K1217=1,ROW(),"")</f>
        <v/>
      </c>
      <c r="S1217" s="56" t="str">
        <f aca="false">IF(D1217="","",TRIM(D1217))</f>
        <v>EDI CHARGES- INC</v>
      </c>
    </row>
    <row r="1218" customFormat="false" ht="15" hidden="false" customHeight="false" outlineLevel="0" collapsed="false">
      <c r="A1218" s="50" t="s">
        <v>692</v>
      </c>
      <c r="B1218" s="55" t="n">
        <v>45904</v>
      </c>
      <c r="C1218" s="50" t="n">
        <f aca="false">IF(S1218="","",IFERROR(IF(INDEX('Ledger Codes'!$C$6:$C$205,MATCH(S1218,'Ledger Codes'!$B$6:$B$205,0))="","",INDEX('Ledger Codes'!$C$6:$C$205,MATCH(S1218,'Ledger Codes'!$B$6:$B$205,0))),""))</f>
        <v>10068</v>
      </c>
      <c r="D1218" s="50" t="s">
        <v>203</v>
      </c>
      <c r="E1218" s="50" t="s">
        <v>693</v>
      </c>
      <c r="F1218" s="50" t="s">
        <v>411</v>
      </c>
      <c r="G1218" s="52" t="n">
        <v>0</v>
      </c>
      <c r="H1218" s="52" t="n">
        <v>30</v>
      </c>
      <c r="I1218" s="52" t="n">
        <f aca="false">IF(AND(G1218="",H1218=""),"",N(G1218)-N(H1218))</f>
        <v>-30</v>
      </c>
      <c r="J1218" s="52" t="n">
        <f aca="false">IF(I1218="","",ABS(I1218))</f>
        <v>30</v>
      </c>
      <c r="K1218" s="56" t="n">
        <f aca="false">IF(S1218="","",0)</f>
        <v>0</v>
      </c>
      <c r="L1218" s="56" t="n">
        <f aca="false">IF(J1218="","",IF(AND(J1218&gt;'Revenue Testing'!$E$9,K1218=0),1,0))</f>
        <v>0</v>
      </c>
      <c r="M1218" s="57" t="n">
        <v>0.597781232503</v>
      </c>
      <c r="N1218" s="56" t="str">
        <f aca="false">IF(OR(A1218="",I1218=""),"",IF(COUNTIFS($A$2:$A$4500,A1218,$D$2:$D$4500,D1218,$I$2:$I$4500,I1218)&gt;1,"Possible duplicate",""))</f>
        <v/>
      </c>
      <c r="O1218" s="56" t="n">
        <f aca="false">IF(J1218="","",IF(AND(L1218=0,K1218=0),1,0))</f>
        <v>1</v>
      </c>
      <c r="P1218" s="56" t="str">
        <f aca="false">IF(L1218=1,J1218+ROW()/10^7,"")</f>
        <v/>
      </c>
      <c r="Q1218" s="57" t="n">
        <f aca="false">IF(O1218=1,M1218,"")</f>
        <v>0.597781232503</v>
      </c>
      <c r="R1218" s="56" t="str">
        <f aca="false">IF(K1218=1,ROW(),"")</f>
        <v/>
      </c>
      <c r="S1218" s="56" t="str">
        <f aca="false">IF(D1218="","",TRIM(D1218))</f>
        <v>EDI CHARGES- INC</v>
      </c>
    </row>
    <row r="1219" customFormat="false" ht="15" hidden="false" customHeight="false" outlineLevel="0" collapsed="false">
      <c r="A1219" s="50" t="s">
        <v>694</v>
      </c>
      <c r="B1219" s="55" t="n">
        <v>45904</v>
      </c>
      <c r="C1219" s="50" t="n">
        <f aca="false">IF(S1219="","",IFERROR(IF(INDEX('Ledger Codes'!$C$6:$C$205,MATCH(S1219,'Ledger Codes'!$B$6:$B$205,0))="","",INDEX('Ledger Codes'!$C$6:$C$205,MATCH(S1219,'Ledger Codes'!$B$6:$B$205,0))),""))</f>
        <v>10068</v>
      </c>
      <c r="D1219" s="50" t="s">
        <v>203</v>
      </c>
      <c r="E1219" s="50" t="s">
        <v>695</v>
      </c>
      <c r="F1219" s="50" t="s">
        <v>696</v>
      </c>
      <c r="G1219" s="52" t="n">
        <v>0</v>
      </c>
      <c r="H1219" s="52" t="n">
        <v>30</v>
      </c>
      <c r="I1219" s="52" t="n">
        <f aca="false">IF(AND(G1219="",H1219=""),"",N(G1219)-N(H1219))</f>
        <v>-30</v>
      </c>
      <c r="J1219" s="52" t="n">
        <f aca="false">IF(I1219="","",ABS(I1219))</f>
        <v>30</v>
      </c>
      <c r="K1219" s="56" t="n">
        <f aca="false">IF(S1219="","",0)</f>
        <v>0</v>
      </c>
      <c r="L1219" s="56" t="n">
        <f aca="false">IF(J1219="","",IF(AND(J1219&gt;'Revenue Testing'!$E$9,K1219=0),1,0))</f>
        <v>0</v>
      </c>
      <c r="M1219" s="57" t="n">
        <v>0.876255087244</v>
      </c>
      <c r="N1219" s="56" t="str">
        <f aca="false">IF(OR(A1219="",I1219=""),"",IF(COUNTIFS($A$2:$A$4500,A1219,$D$2:$D$4500,D1219,$I$2:$I$4500,I1219)&gt;1,"Possible duplicate",""))</f>
        <v/>
      </c>
      <c r="O1219" s="56" t="n">
        <f aca="false">IF(J1219="","",IF(AND(L1219=0,K1219=0),1,0))</f>
        <v>1</v>
      </c>
      <c r="P1219" s="56" t="str">
        <f aca="false">IF(L1219=1,J1219+ROW()/10^7,"")</f>
        <v/>
      </c>
      <c r="Q1219" s="57" t="n">
        <f aca="false">IF(O1219=1,M1219,"")</f>
        <v>0.876255087244</v>
      </c>
      <c r="R1219" s="56" t="str">
        <f aca="false">IF(K1219=1,ROW(),"")</f>
        <v/>
      </c>
      <c r="S1219" s="56" t="str">
        <f aca="false">IF(D1219="","",TRIM(D1219))</f>
        <v>EDI CHARGES- INC</v>
      </c>
    </row>
    <row r="1220" customFormat="false" ht="15" hidden="false" customHeight="false" outlineLevel="0" collapsed="false">
      <c r="A1220" s="50" t="s">
        <v>697</v>
      </c>
      <c r="B1220" s="55" t="n">
        <v>45904</v>
      </c>
      <c r="C1220" s="50" t="n">
        <f aca="false">IF(S1220="","",IFERROR(IF(INDEX('Ledger Codes'!$C$6:$C$205,MATCH(S1220,'Ledger Codes'!$B$6:$B$205,0))="","",INDEX('Ledger Codes'!$C$6:$C$205,MATCH(S1220,'Ledger Codes'!$B$6:$B$205,0))),""))</f>
        <v>10068</v>
      </c>
      <c r="D1220" s="50" t="s">
        <v>203</v>
      </c>
      <c r="E1220" s="50" t="s">
        <v>698</v>
      </c>
      <c r="F1220" s="50" t="s">
        <v>699</v>
      </c>
      <c r="G1220" s="52" t="n">
        <v>0</v>
      </c>
      <c r="H1220" s="52" t="n">
        <v>30</v>
      </c>
      <c r="I1220" s="52" t="n">
        <f aca="false">IF(AND(G1220="",H1220=""),"",N(G1220)-N(H1220))</f>
        <v>-30</v>
      </c>
      <c r="J1220" s="52" t="n">
        <f aca="false">IF(I1220="","",ABS(I1220))</f>
        <v>30</v>
      </c>
      <c r="K1220" s="56" t="n">
        <f aca="false">IF(S1220="","",0)</f>
        <v>0</v>
      </c>
      <c r="L1220" s="56" t="n">
        <f aca="false">IF(J1220="","",IF(AND(J1220&gt;'Revenue Testing'!$E$9,K1220=0),1,0))</f>
        <v>0</v>
      </c>
      <c r="M1220" s="57" t="n">
        <v>0.159706138267</v>
      </c>
      <c r="N1220" s="56" t="str">
        <f aca="false">IF(OR(A1220="",I1220=""),"",IF(COUNTIFS($A$2:$A$4500,A1220,$D$2:$D$4500,D1220,$I$2:$I$4500,I1220)&gt;1,"Possible duplicate",""))</f>
        <v/>
      </c>
      <c r="O1220" s="56" t="n">
        <f aca="false">IF(J1220="","",IF(AND(L1220=0,K1220=0),1,0))</f>
        <v>1</v>
      </c>
      <c r="P1220" s="56" t="str">
        <f aca="false">IF(L1220=1,J1220+ROW()/10^7,"")</f>
        <v/>
      </c>
      <c r="Q1220" s="57" t="n">
        <f aca="false">IF(O1220=1,M1220,"")</f>
        <v>0.159706138267</v>
      </c>
      <c r="R1220" s="56" t="str">
        <f aca="false">IF(K1220=1,ROW(),"")</f>
        <v/>
      </c>
      <c r="S1220" s="56" t="str">
        <f aca="false">IF(D1220="","",TRIM(D1220))</f>
        <v>EDI CHARGES- INC</v>
      </c>
    </row>
    <row r="1221" customFormat="false" ht="15" hidden="false" customHeight="false" outlineLevel="0" collapsed="false">
      <c r="A1221" s="50" t="s">
        <v>700</v>
      </c>
      <c r="B1221" s="55" t="n">
        <v>45904</v>
      </c>
      <c r="C1221" s="50" t="n">
        <f aca="false">IF(S1221="","",IFERROR(IF(INDEX('Ledger Codes'!$C$6:$C$205,MATCH(S1221,'Ledger Codes'!$B$6:$B$205,0))="","",INDEX('Ledger Codes'!$C$6:$C$205,MATCH(S1221,'Ledger Codes'!$B$6:$B$205,0))),""))</f>
        <v>10068</v>
      </c>
      <c r="D1221" s="50" t="s">
        <v>203</v>
      </c>
      <c r="E1221" s="50" t="s">
        <v>701</v>
      </c>
      <c r="F1221" s="50" t="s">
        <v>702</v>
      </c>
      <c r="G1221" s="52" t="n">
        <v>0</v>
      </c>
      <c r="H1221" s="52" t="n">
        <v>30</v>
      </c>
      <c r="I1221" s="52" t="n">
        <f aca="false">IF(AND(G1221="",H1221=""),"",N(G1221)-N(H1221))</f>
        <v>-30</v>
      </c>
      <c r="J1221" s="52" t="n">
        <f aca="false">IF(I1221="","",ABS(I1221))</f>
        <v>30</v>
      </c>
      <c r="K1221" s="56" t="n">
        <f aca="false">IF(S1221="","",0)</f>
        <v>0</v>
      </c>
      <c r="L1221" s="56" t="n">
        <f aca="false">IF(J1221="","",IF(AND(J1221&gt;'Revenue Testing'!$E$9,K1221=0),1,0))</f>
        <v>0</v>
      </c>
      <c r="M1221" s="57" t="n">
        <v>0.423851001121</v>
      </c>
      <c r="N1221" s="56" t="str">
        <f aca="false">IF(OR(A1221="",I1221=""),"",IF(COUNTIFS($A$2:$A$4500,A1221,$D$2:$D$4500,D1221,$I$2:$I$4500,I1221)&gt;1,"Possible duplicate",""))</f>
        <v/>
      </c>
      <c r="O1221" s="56" t="n">
        <f aca="false">IF(J1221="","",IF(AND(L1221=0,K1221=0),1,0))</f>
        <v>1</v>
      </c>
      <c r="P1221" s="56" t="str">
        <f aca="false">IF(L1221=1,J1221+ROW()/10^7,"")</f>
        <v/>
      </c>
      <c r="Q1221" s="57" t="n">
        <f aca="false">IF(O1221=1,M1221,"")</f>
        <v>0.423851001121</v>
      </c>
      <c r="R1221" s="56" t="str">
        <f aca="false">IF(K1221=1,ROW(),"")</f>
        <v/>
      </c>
      <c r="S1221" s="56" t="str">
        <f aca="false">IF(D1221="","",TRIM(D1221))</f>
        <v>EDI CHARGES- INC</v>
      </c>
    </row>
    <row r="1222" customFormat="false" ht="15" hidden="false" customHeight="false" outlineLevel="0" collapsed="false">
      <c r="A1222" s="50" t="s">
        <v>703</v>
      </c>
      <c r="B1222" s="55" t="n">
        <v>45904</v>
      </c>
      <c r="C1222" s="50" t="n">
        <f aca="false">IF(S1222="","",IFERROR(IF(INDEX('Ledger Codes'!$C$6:$C$205,MATCH(S1222,'Ledger Codes'!$B$6:$B$205,0))="","",INDEX('Ledger Codes'!$C$6:$C$205,MATCH(S1222,'Ledger Codes'!$B$6:$B$205,0))),""))</f>
        <v>10068</v>
      </c>
      <c r="D1222" s="50" t="s">
        <v>203</v>
      </c>
      <c r="E1222" s="50" t="s">
        <v>704</v>
      </c>
      <c r="F1222" s="50" t="s">
        <v>705</v>
      </c>
      <c r="G1222" s="52" t="n">
        <v>0</v>
      </c>
      <c r="H1222" s="52" t="n">
        <v>30</v>
      </c>
      <c r="I1222" s="52" t="n">
        <f aca="false">IF(AND(G1222="",H1222=""),"",N(G1222)-N(H1222))</f>
        <v>-30</v>
      </c>
      <c r="J1222" s="52" t="n">
        <f aca="false">IF(I1222="","",ABS(I1222))</f>
        <v>30</v>
      </c>
      <c r="K1222" s="56" t="n">
        <f aca="false">IF(S1222="","",0)</f>
        <v>0</v>
      </c>
      <c r="L1222" s="56" t="n">
        <f aca="false">IF(J1222="","",IF(AND(J1222&gt;'Revenue Testing'!$E$9,K1222=0),1,0))</f>
        <v>0</v>
      </c>
      <c r="M1222" s="57" t="n">
        <v>0.431971814426</v>
      </c>
      <c r="N1222" s="56" t="str">
        <f aca="false">IF(OR(A1222="",I1222=""),"",IF(COUNTIFS($A$2:$A$4500,A1222,$D$2:$D$4500,D1222,$I$2:$I$4500,I1222)&gt;1,"Possible duplicate",""))</f>
        <v/>
      </c>
      <c r="O1222" s="56" t="n">
        <f aca="false">IF(J1222="","",IF(AND(L1222=0,K1222=0),1,0))</f>
        <v>1</v>
      </c>
      <c r="P1222" s="56" t="str">
        <f aca="false">IF(L1222=1,J1222+ROW()/10^7,"")</f>
        <v/>
      </c>
      <c r="Q1222" s="57" t="n">
        <f aca="false">IF(O1222=1,M1222,"")</f>
        <v>0.431971814426</v>
      </c>
      <c r="R1222" s="56" t="str">
        <f aca="false">IF(K1222=1,ROW(),"")</f>
        <v/>
      </c>
      <c r="S1222" s="56" t="str">
        <f aca="false">IF(D1222="","",TRIM(D1222))</f>
        <v>EDI CHARGES- INC</v>
      </c>
    </row>
    <row r="1223" customFormat="false" ht="15" hidden="false" customHeight="false" outlineLevel="0" collapsed="false">
      <c r="A1223" s="50" t="s">
        <v>706</v>
      </c>
      <c r="B1223" s="55" t="n">
        <v>45904</v>
      </c>
      <c r="C1223" s="50" t="n">
        <f aca="false">IF(S1223="","",IFERROR(IF(INDEX('Ledger Codes'!$C$6:$C$205,MATCH(S1223,'Ledger Codes'!$B$6:$B$205,0))="","",INDEX('Ledger Codes'!$C$6:$C$205,MATCH(S1223,'Ledger Codes'!$B$6:$B$205,0))),""))</f>
        <v>10068</v>
      </c>
      <c r="D1223" s="50" t="s">
        <v>203</v>
      </c>
      <c r="E1223" s="50" t="s">
        <v>707</v>
      </c>
      <c r="F1223" s="50" t="s">
        <v>708</v>
      </c>
      <c r="G1223" s="52" t="n">
        <v>0</v>
      </c>
      <c r="H1223" s="52" t="n">
        <v>30</v>
      </c>
      <c r="I1223" s="52" t="n">
        <f aca="false">IF(AND(G1223="",H1223=""),"",N(G1223)-N(H1223))</f>
        <v>-30</v>
      </c>
      <c r="J1223" s="52" t="n">
        <f aca="false">IF(I1223="","",ABS(I1223))</f>
        <v>30</v>
      </c>
      <c r="K1223" s="56" t="n">
        <f aca="false">IF(S1223="","",0)</f>
        <v>0</v>
      </c>
      <c r="L1223" s="56" t="n">
        <f aca="false">IF(J1223="","",IF(AND(J1223&gt;'Revenue Testing'!$E$9,K1223=0),1,0))</f>
        <v>0</v>
      </c>
      <c r="M1223" s="57" t="n">
        <v>0.119676327731</v>
      </c>
      <c r="N1223" s="56" t="str">
        <f aca="false">IF(OR(A1223="",I1223=""),"",IF(COUNTIFS($A$2:$A$4500,A1223,$D$2:$D$4500,D1223,$I$2:$I$4500,I1223)&gt;1,"Possible duplicate",""))</f>
        <v/>
      </c>
      <c r="O1223" s="56" t="n">
        <f aca="false">IF(J1223="","",IF(AND(L1223=0,K1223=0),1,0))</f>
        <v>1</v>
      </c>
      <c r="P1223" s="56" t="str">
        <f aca="false">IF(L1223=1,J1223+ROW()/10^7,"")</f>
        <v/>
      </c>
      <c r="Q1223" s="57" t="n">
        <f aca="false">IF(O1223=1,M1223,"")</f>
        <v>0.119676327731</v>
      </c>
      <c r="R1223" s="56" t="str">
        <f aca="false">IF(K1223=1,ROW(),"")</f>
        <v/>
      </c>
      <c r="S1223" s="56" t="str">
        <f aca="false">IF(D1223="","",TRIM(D1223))</f>
        <v>EDI CHARGES- INC</v>
      </c>
    </row>
    <row r="1224" customFormat="false" ht="15" hidden="false" customHeight="false" outlineLevel="0" collapsed="false">
      <c r="A1224" s="50" t="s">
        <v>709</v>
      </c>
      <c r="B1224" s="55" t="n">
        <v>45904</v>
      </c>
      <c r="C1224" s="50" t="n">
        <f aca="false">IF(S1224="","",IFERROR(IF(INDEX('Ledger Codes'!$C$6:$C$205,MATCH(S1224,'Ledger Codes'!$B$6:$B$205,0))="","",INDEX('Ledger Codes'!$C$6:$C$205,MATCH(S1224,'Ledger Codes'!$B$6:$B$205,0))),""))</f>
        <v>10068</v>
      </c>
      <c r="D1224" s="50" t="s">
        <v>203</v>
      </c>
      <c r="E1224" s="50" t="s">
        <v>710</v>
      </c>
      <c r="F1224" s="50" t="s">
        <v>711</v>
      </c>
      <c r="G1224" s="52" t="n">
        <v>0</v>
      </c>
      <c r="H1224" s="52" t="n">
        <v>30</v>
      </c>
      <c r="I1224" s="52" t="n">
        <f aca="false">IF(AND(G1224="",H1224=""),"",N(G1224)-N(H1224))</f>
        <v>-30</v>
      </c>
      <c r="J1224" s="52" t="n">
        <f aca="false">IF(I1224="","",ABS(I1224))</f>
        <v>30</v>
      </c>
      <c r="K1224" s="56" t="n">
        <f aca="false">IF(S1224="","",0)</f>
        <v>0</v>
      </c>
      <c r="L1224" s="56" t="n">
        <f aca="false">IF(J1224="","",IF(AND(J1224&gt;'Revenue Testing'!$E$9,K1224=0),1,0))</f>
        <v>0</v>
      </c>
      <c r="M1224" s="57" t="n">
        <v>0.590887784832</v>
      </c>
      <c r="N1224" s="56" t="str">
        <f aca="false">IF(OR(A1224="",I1224=""),"",IF(COUNTIFS($A$2:$A$4500,A1224,$D$2:$D$4500,D1224,$I$2:$I$4500,I1224)&gt;1,"Possible duplicate",""))</f>
        <v/>
      </c>
      <c r="O1224" s="56" t="n">
        <f aca="false">IF(J1224="","",IF(AND(L1224=0,K1224=0),1,0))</f>
        <v>1</v>
      </c>
      <c r="P1224" s="56" t="str">
        <f aca="false">IF(L1224=1,J1224+ROW()/10^7,"")</f>
        <v/>
      </c>
      <c r="Q1224" s="57" t="n">
        <f aca="false">IF(O1224=1,M1224,"")</f>
        <v>0.590887784832</v>
      </c>
      <c r="R1224" s="56" t="str">
        <f aca="false">IF(K1224=1,ROW(),"")</f>
        <v/>
      </c>
      <c r="S1224" s="56" t="str">
        <f aca="false">IF(D1224="","",TRIM(D1224))</f>
        <v>EDI CHARGES- INC</v>
      </c>
    </row>
    <row r="1225" customFormat="false" ht="15" hidden="false" customHeight="false" outlineLevel="0" collapsed="false">
      <c r="A1225" s="50" t="s">
        <v>712</v>
      </c>
      <c r="B1225" s="55" t="n">
        <v>45904</v>
      </c>
      <c r="C1225" s="50" t="n">
        <f aca="false">IF(S1225="","",IFERROR(IF(INDEX('Ledger Codes'!$C$6:$C$205,MATCH(S1225,'Ledger Codes'!$B$6:$B$205,0))="","",INDEX('Ledger Codes'!$C$6:$C$205,MATCH(S1225,'Ledger Codes'!$B$6:$B$205,0))),""))</f>
        <v>10068</v>
      </c>
      <c r="D1225" s="50" t="s">
        <v>203</v>
      </c>
      <c r="E1225" s="50" t="s">
        <v>713</v>
      </c>
      <c r="F1225" s="50" t="s">
        <v>714</v>
      </c>
      <c r="G1225" s="52" t="n">
        <v>0</v>
      </c>
      <c r="H1225" s="52" t="n">
        <v>30</v>
      </c>
      <c r="I1225" s="52" t="n">
        <f aca="false">IF(AND(G1225="",H1225=""),"",N(G1225)-N(H1225))</f>
        <v>-30</v>
      </c>
      <c r="J1225" s="52" t="n">
        <f aca="false">IF(I1225="","",ABS(I1225))</f>
        <v>30</v>
      </c>
      <c r="K1225" s="56" t="n">
        <f aca="false">IF(S1225="","",0)</f>
        <v>0</v>
      </c>
      <c r="L1225" s="56" t="n">
        <f aca="false">IF(J1225="","",IF(AND(J1225&gt;'Revenue Testing'!$E$9,K1225=0),1,0))</f>
        <v>0</v>
      </c>
      <c r="M1225" s="57" t="n">
        <v>0.255603791303</v>
      </c>
      <c r="N1225" s="56" t="str">
        <f aca="false">IF(OR(A1225="",I1225=""),"",IF(COUNTIFS($A$2:$A$4500,A1225,$D$2:$D$4500,D1225,$I$2:$I$4500,I1225)&gt;1,"Possible duplicate",""))</f>
        <v/>
      </c>
      <c r="O1225" s="56" t="n">
        <f aca="false">IF(J1225="","",IF(AND(L1225=0,K1225=0),1,0))</f>
        <v>1</v>
      </c>
      <c r="P1225" s="56" t="str">
        <f aca="false">IF(L1225=1,J1225+ROW()/10^7,"")</f>
        <v/>
      </c>
      <c r="Q1225" s="57" t="n">
        <f aca="false">IF(O1225=1,M1225,"")</f>
        <v>0.255603791303</v>
      </c>
      <c r="R1225" s="56" t="str">
        <f aca="false">IF(K1225=1,ROW(),"")</f>
        <v/>
      </c>
      <c r="S1225" s="56" t="str">
        <f aca="false">IF(D1225="","",TRIM(D1225))</f>
        <v>EDI CHARGES- INC</v>
      </c>
    </row>
    <row r="1226" customFormat="false" ht="15" hidden="false" customHeight="false" outlineLevel="0" collapsed="false">
      <c r="A1226" s="50" t="s">
        <v>715</v>
      </c>
      <c r="B1226" s="55" t="n">
        <v>45904</v>
      </c>
      <c r="C1226" s="50" t="n">
        <f aca="false">IF(S1226="","",IFERROR(IF(INDEX('Ledger Codes'!$C$6:$C$205,MATCH(S1226,'Ledger Codes'!$B$6:$B$205,0))="","",INDEX('Ledger Codes'!$C$6:$C$205,MATCH(S1226,'Ledger Codes'!$B$6:$B$205,0))),""))</f>
        <v>10068</v>
      </c>
      <c r="D1226" s="50" t="s">
        <v>203</v>
      </c>
      <c r="E1226" s="50" t="s">
        <v>716</v>
      </c>
      <c r="F1226" s="50" t="s">
        <v>717</v>
      </c>
      <c r="G1226" s="52" t="n">
        <v>0</v>
      </c>
      <c r="H1226" s="52" t="n">
        <v>30</v>
      </c>
      <c r="I1226" s="52" t="n">
        <f aca="false">IF(AND(G1226="",H1226=""),"",N(G1226)-N(H1226))</f>
        <v>-30</v>
      </c>
      <c r="J1226" s="52" t="n">
        <f aca="false">IF(I1226="","",ABS(I1226))</f>
        <v>30</v>
      </c>
      <c r="K1226" s="56" t="n">
        <f aca="false">IF(S1226="","",0)</f>
        <v>0</v>
      </c>
      <c r="L1226" s="56" t="n">
        <f aca="false">IF(J1226="","",IF(AND(J1226&gt;'Revenue Testing'!$E$9,K1226=0),1,0))</f>
        <v>0</v>
      </c>
      <c r="M1226" s="57" t="n">
        <v>0.40420331288</v>
      </c>
      <c r="N1226" s="56" t="str">
        <f aca="false">IF(OR(A1226="",I1226=""),"",IF(COUNTIFS($A$2:$A$4500,A1226,$D$2:$D$4500,D1226,$I$2:$I$4500,I1226)&gt;1,"Possible duplicate",""))</f>
        <v/>
      </c>
      <c r="O1226" s="56" t="n">
        <f aca="false">IF(J1226="","",IF(AND(L1226=0,K1226=0),1,0))</f>
        <v>1</v>
      </c>
      <c r="P1226" s="56" t="str">
        <f aca="false">IF(L1226=1,J1226+ROW()/10^7,"")</f>
        <v/>
      </c>
      <c r="Q1226" s="57" t="n">
        <f aca="false">IF(O1226=1,M1226,"")</f>
        <v>0.40420331288</v>
      </c>
      <c r="R1226" s="56" t="str">
        <f aca="false">IF(K1226=1,ROW(),"")</f>
        <v/>
      </c>
      <c r="S1226" s="56" t="str">
        <f aca="false">IF(D1226="","",TRIM(D1226))</f>
        <v>EDI CHARGES- INC</v>
      </c>
    </row>
    <row r="1227" customFormat="false" ht="15" hidden="false" customHeight="false" outlineLevel="0" collapsed="false">
      <c r="A1227" s="50" t="s">
        <v>718</v>
      </c>
      <c r="B1227" s="55" t="n">
        <v>45904</v>
      </c>
      <c r="C1227" s="50" t="n">
        <f aca="false">IF(S1227="","",IFERROR(IF(INDEX('Ledger Codes'!$C$6:$C$205,MATCH(S1227,'Ledger Codes'!$B$6:$B$205,0))="","",INDEX('Ledger Codes'!$C$6:$C$205,MATCH(S1227,'Ledger Codes'!$B$6:$B$205,0))),""))</f>
        <v>10068</v>
      </c>
      <c r="D1227" s="50" t="s">
        <v>203</v>
      </c>
      <c r="E1227" s="50" t="s">
        <v>719</v>
      </c>
      <c r="F1227" s="50" t="s">
        <v>720</v>
      </c>
      <c r="G1227" s="52" t="n">
        <v>0</v>
      </c>
      <c r="H1227" s="52" t="n">
        <v>30</v>
      </c>
      <c r="I1227" s="52" t="n">
        <f aca="false">IF(AND(G1227="",H1227=""),"",N(G1227)-N(H1227))</f>
        <v>-30</v>
      </c>
      <c r="J1227" s="52" t="n">
        <f aca="false">IF(I1227="","",ABS(I1227))</f>
        <v>30</v>
      </c>
      <c r="K1227" s="56" t="n">
        <f aca="false">IF(S1227="","",0)</f>
        <v>0</v>
      </c>
      <c r="L1227" s="56" t="n">
        <f aca="false">IF(J1227="","",IF(AND(J1227&gt;'Revenue Testing'!$E$9,K1227=0),1,0))</f>
        <v>0</v>
      </c>
      <c r="M1227" s="57" t="n">
        <v>0.71199219176</v>
      </c>
      <c r="N1227" s="56" t="str">
        <f aca="false">IF(OR(A1227="",I1227=""),"",IF(COUNTIFS($A$2:$A$4500,A1227,$D$2:$D$4500,D1227,$I$2:$I$4500,I1227)&gt;1,"Possible duplicate",""))</f>
        <v/>
      </c>
      <c r="O1227" s="56" t="n">
        <f aca="false">IF(J1227="","",IF(AND(L1227=0,K1227=0),1,0))</f>
        <v>1</v>
      </c>
      <c r="P1227" s="56" t="str">
        <f aca="false">IF(L1227=1,J1227+ROW()/10^7,"")</f>
        <v/>
      </c>
      <c r="Q1227" s="57" t="n">
        <f aca="false">IF(O1227=1,M1227,"")</f>
        <v>0.71199219176</v>
      </c>
      <c r="R1227" s="56" t="str">
        <f aca="false">IF(K1227=1,ROW(),"")</f>
        <v/>
      </c>
      <c r="S1227" s="56" t="str">
        <f aca="false">IF(D1227="","",TRIM(D1227))</f>
        <v>EDI CHARGES- INC</v>
      </c>
    </row>
    <row r="1228" customFormat="false" ht="15" hidden="false" customHeight="false" outlineLevel="0" collapsed="false">
      <c r="A1228" s="50" t="s">
        <v>721</v>
      </c>
      <c r="B1228" s="55" t="n">
        <v>45904</v>
      </c>
      <c r="C1228" s="50" t="n">
        <f aca="false">IF(S1228="","",IFERROR(IF(INDEX('Ledger Codes'!$C$6:$C$205,MATCH(S1228,'Ledger Codes'!$B$6:$B$205,0))="","",INDEX('Ledger Codes'!$C$6:$C$205,MATCH(S1228,'Ledger Codes'!$B$6:$B$205,0))),""))</f>
        <v>10068</v>
      </c>
      <c r="D1228" s="50" t="s">
        <v>203</v>
      </c>
      <c r="E1228" s="50" t="s">
        <v>722</v>
      </c>
      <c r="F1228" s="50" t="s">
        <v>723</v>
      </c>
      <c r="G1228" s="52" t="n">
        <v>0</v>
      </c>
      <c r="H1228" s="52" t="n">
        <v>30</v>
      </c>
      <c r="I1228" s="52" t="n">
        <f aca="false">IF(AND(G1228="",H1228=""),"",N(G1228)-N(H1228))</f>
        <v>-30</v>
      </c>
      <c r="J1228" s="52" t="n">
        <f aca="false">IF(I1228="","",ABS(I1228))</f>
        <v>30</v>
      </c>
      <c r="K1228" s="56" t="n">
        <f aca="false">IF(S1228="","",0)</f>
        <v>0</v>
      </c>
      <c r="L1228" s="56" t="n">
        <f aca="false">IF(J1228="","",IF(AND(J1228&gt;'Revenue Testing'!$E$9,K1228=0),1,0))</f>
        <v>0</v>
      </c>
      <c r="M1228" s="57" t="n">
        <v>0.594122114816</v>
      </c>
      <c r="N1228" s="56" t="str">
        <f aca="false">IF(OR(A1228="",I1228=""),"",IF(COUNTIFS($A$2:$A$4500,A1228,$D$2:$D$4500,D1228,$I$2:$I$4500,I1228)&gt;1,"Possible duplicate",""))</f>
        <v/>
      </c>
      <c r="O1228" s="56" t="n">
        <f aca="false">IF(J1228="","",IF(AND(L1228=0,K1228=0),1,0))</f>
        <v>1</v>
      </c>
      <c r="P1228" s="56" t="str">
        <f aca="false">IF(L1228=1,J1228+ROW()/10^7,"")</f>
        <v/>
      </c>
      <c r="Q1228" s="57" t="n">
        <f aca="false">IF(O1228=1,M1228,"")</f>
        <v>0.594122114816</v>
      </c>
      <c r="R1228" s="56" t="str">
        <f aca="false">IF(K1228=1,ROW(),"")</f>
        <v/>
      </c>
      <c r="S1228" s="56" t="str">
        <f aca="false">IF(D1228="","",TRIM(D1228))</f>
        <v>EDI CHARGES- INC</v>
      </c>
    </row>
    <row r="1229" customFormat="false" ht="15" hidden="false" customHeight="false" outlineLevel="0" collapsed="false">
      <c r="A1229" s="50" t="s">
        <v>724</v>
      </c>
      <c r="B1229" s="55" t="n">
        <v>45904</v>
      </c>
      <c r="C1229" s="50" t="n">
        <f aca="false">IF(S1229="","",IFERROR(IF(INDEX('Ledger Codes'!$C$6:$C$205,MATCH(S1229,'Ledger Codes'!$B$6:$B$205,0))="","",INDEX('Ledger Codes'!$C$6:$C$205,MATCH(S1229,'Ledger Codes'!$B$6:$B$205,0))),""))</f>
        <v>10068</v>
      </c>
      <c r="D1229" s="50" t="s">
        <v>203</v>
      </c>
      <c r="E1229" s="50" t="s">
        <v>725</v>
      </c>
      <c r="F1229" s="50" t="s">
        <v>726</v>
      </c>
      <c r="G1229" s="52" t="n">
        <v>0</v>
      </c>
      <c r="H1229" s="52" t="n">
        <v>30</v>
      </c>
      <c r="I1229" s="52" t="n">
        <f aca="false">IF(AND(G1229="",H1229=""),"",N(G1229)-N(H1229))</f>
        <v>-30</v>
      </c>
      <c r="J1229" s="52" t="n">
        <f aca="false">IF(I1229="","",ABS(I1229))</f>
        <v>30</v>
      </c>
      <c r="K1229" s="56" t="n">
        <f aca="false">IF(S1229="","",0)</f>
        <v>0</v>
      </c>
      <c r="L1229" s="56" t="n">
        <f aca="false">IF(J1229="","",IF(AND(J1229&gt;'Revenue Testing'!$E$9,K1229=0),1,0))</f>
        <v>0</v>
      </c>
      <c r="M1229" s="57" t="n">
        <v>0.9656803658</v>
      </c>
      <c r="N1229" s="56" t="str">
        <f aca="false">IF(OR(A1229="",I1229=""),"",IF(COUNTIFS($A$2:$A$4500,A1229,$D$2:$D$4500,D1229,$I$2:$I$4500,I1229)&gt;1,"Possible duplicate",""))</f>
        <v/>
      </c>
      <c r="O1229" s="56" t="n">
        <f aca="false">IF(J1229="","",IF(AND(L1229=0,K1229=0),1,0))</f>
        <v>1</v>
      </c>
      <c r="P1229" s="56" t="str">
        <f aca="false">IF(L1229=1,J1229+ROW()/10^7,"")</f>
        <v/>
      </c>
      <c r="Q1229" s="57" t="n">
        <f aca="false">IF(O1229=1,M1229,"")</f>
        <v>0.9656803658</v>
      </c>
      <c r="R1229" s="56" t="str">
        <f aca="false">IF(K1229=1,ROW(),"")</f>
        <v/>
      </c>
      <c r="S1229" s="56" t="str">
        <f aca="false">IF(D1229="","",TRIM(D1229))</f>
        <v>EDI CHARGES- INC</v>
      </c>
    </row>
    <row r="1230" customFormat="false" ht="15" hidden="false" customHeight="false" outlineLevel="0" collapsed="false">
      <c r="A1230" s="50" t="s">
        <v>727</v>
      </c>
      <c r="B1230" s="55" t="n">
        <v>45904</v>
      </c>
      <c r="C1230" s="50" t="n">
        <f aca="false">IF(S1230="","",IFERROR(IF(INDEX('Ledger Codes'!$C$6:$C$205,MATCH(S1230,'Ledger Codes'!$B$6:$B$205,0))="","",INDEX('Ledger Codes'!$C$6:$C$205,MATCH(S1230,'Ledger Codes'!$B$6:$B$205,0))),""))</f>
        <v>10068</v>
      </c>
      <c r="D1230" s="50" t="s">
        <v>203</v>
      </c>
      <c r="E1230" s="50" t="s">
        <v>728</v>
      </c>
      <c r="F1230" s="50" t="s">
        <v>729</v>
      </c>
      <c r="G1230" s="52" t="n">
        <v>0</v>
      </c>
      <c r="H1230" s="52" t="n">
        <v>30</v>
      </c>
      <c r="I1230" s="52" t="n">
        <f aca="false">IF(AND(G1230="",H1230=""),"",N(G1230)-N(H1230))</f>
        <v>-30</v>
      </c>
      <c r="J1230" s="52" t="n">
        <f aca="false">IF(I1230="","",ABS(I1230))</f>
        <v>30</v>
      </c>
      <c r="K1230" s="56" t="n">
        <f aca="false">IF(S1230="","",0)</f>
        <v>0</v>
      </c>
      <c r="L1230" s="56" t="n">
        <f aca="false">IF(J1230="","",IF(AND(J1230&gt;'Revenue Testing'!$E$9,K1230=0),1,0))</f>
        <v>0</v>
      </c>
      <c r="M1230" s="57" t="n">
        <v>0.263775602255</v>
      </c>
      <c r="N1230" s="56" t="str">
        <f aca="false">IF(OR(A1230="",I1230=""),"",IF(COUNTIFS($A$2:$A$4500,A1230,$D$2:$D$4500,D1230,$I$2:$I$4500,I1230)&gt;1,"Possible duplicate",""))</f>
        <v/>
      </c>
      <c r="O1230" s="56" t="n">
        <f aca="false">IF(J1230="","",IF(AND(L1230=0,K1230=0),1,0))</f>
        <v>1</v>
      </c>
      <c r="P1230" s="56" t="str">
        <f aca="false">IF(L1230=1,J1230+ROW()/10^7,"")</f>
        <v/>
      </c>
      <c r="Q1230" s="57" t="n">
        <f aca="false">IF(O1230=1,M1230,"")</f>
        <v>0.263775602255</v>
      </c>
      <c r="R1230" s="56" t="str">
        <f aca="false">IF(K1230=1,ROW(),"")</f>
        <v/>
      </c>
      <c r="S1230" s="56" t="str">
        <f aca="false">IF(D1230="","",TRIM(D1230))</f>
        <v>EDI CHARGES- INC</v>
      </c>
    </row>
    <row r="1231" customFormat="false" ht="15" hidden="false" customHeight="false" outlineLevel="0" collapsed="false">
      <c r="A1231" s="50" t="s">
        <v>730</v>
      </c>
      <c r="B1231" s="55" t="n">
        <v>45904</v>
      </c>
      <c r="C1231" s="50" t="n">
        <f aca="false">IF(S1231="","",IFERROR(IF(INDEX('Ledger Codes'!$C$6:$C$205,MATCH(S1231,'Ledger Codes'!$B$6:$B$205,0))="","",INDEX('Ledger Codes'!$C$6:$C$205,MATCH(S1231,'Ledger Codes'!$B$6:$B$205,0))),""))</f>
        <v>10068</v>
      </c>
      <c r="D1231" s="50" t="s">
        <v>203</v>
      </c>
      <c r="E1231" s="50" t="s">
        <v>731</v>
      </c>
      <c r="F1231" s="50" t="s">
        <v>732</v>
      </c>
      <c r="G1231" s="52" t="n">
        <v>0</v>
      </c>
      <c r="H1231" s="52" t="n">
        <v>30</v>
      </c>
      <c r="I1231" s="52" t="n">
        <f aca="false">IF(AND(G1231="",H1231=""),"",N(G1231)-N(H1231))</f>
        <v>-30</v>
      </c>
      <c r="J1231" s="52" t="n">
        <f aca="false">IF(I1231="","",ABS(I1231))</f>
        <v>30</v>
      </c>
      <c r="K1231" s="56" t="n">
        <f aca="false">IF(S1231="","",0)</f>
        <v>0</v>
      </c>
      <c r="L1231" s="56" t="n">
        <f aca="false">IF(J1231="","",IF(AND(J1231&gt;'Revenue Testing'!$E$9,K1231=0),1,0))</f>
        <v>0</v>
      </c>
      <c r="M1231" s="57" t="n">
        <v>0.454184565298</v>
      </c>
      <c r="N1231" s="56" t="str">
        <f aca="false">IF(OR(A1231="",I1231=""),"",IF(COUNTIFS($A$2:$A$4500,A1231,$D$2:$D$4500,D1231,$I$2:$I$4500,I1231)&gt;1,"Possible duplicate",""))</f>
        <v/>
      </c>
      <c r="O1231" s="56" t="n">
        <f aca="false">IF(J1231="","",IF(AND(L1231=0,K1231=0),1,0))</f>
        <v>1</v>
      </c>
      <c r="P1231" s="56" t="str">
        <f aca="false">IF(L1231=1,J1231+ROW()/10^7,"")</f>
        <v/>
      </c>
      <c r="Q1231" s="57" t="n">
        <f aca="false">IF(O1231=1,M1231,"")</f>
        <v>0.454184565298</v>
      </c>
      <c r="R1231" s="56" t="str">
        <f aca="false">IF(K1231=1,ROW(),"")</f>
        <v/>
      </c>
      <c r="S1231" s="56" t="str">
        <f aca="false">IF(D1231="","",TRIM(D1231))</f>
        <v>EDI CHARGES- INC</v>
      </c>
    </row>
    <row r="1232" customFormat="false" ht="15" hidden="false" customHeight="false" outlineLevel="0" collapsed="false">
      <c r="A1232" s="50" t="s">
        <v>733</v>
      </c>
      <c r="B1232" s="55" t="n">
        <v>45904</v>
      </c>
      <c r="C1232" s="50" t="n">
        <f aca="false">IF(S1232="","",IFERROR(IF(INDEX('Ledger Codes'!$C$6:$C$205,MATCH(S1232,'Ledger Codes'!$B$6:$B$205,0))="","",INDEX('Ledger Codes'!$C$6:$C$205,MATCH(S1232,'Ledger Codes'!$B$6:$B$205,0))),""))</f>
        <v>10068</v>
      </c>
      <c r="D1232" s="50" t="s">
        <v>203</v>
      </c>
      <c r="E1232" s="50" t="s">
        <v>734</v>
      </c>
      <c r="F1232" s="50" t="s">
        <v>735</v>
      </c>
      <c r="G1232" s="52" t="n">
        <v>0</v>
      </c>
      <c r="H1232" s="52" t="n">
        <v>30</v>
      </c>
      <c r="I1232" s="52" t="n">
        <f aca="false">IF(AND(G1232="",H1232=""),"",N(G1232)-N(H1232))</f>
        <v>-30</v>
      </c>
      <c r="J1232" s="52" t="n">
        <f aca="false">IF(I1232="","",ABS(I1232))</f>
        <v>30</v>
      </c>
      <c r="K1232" s="56" t="n">
        <f aca="false">IF(S1232="","",0)</f>
        <v>0</v>
      </c>
      <c r="L1232" s="56" t="n">
        <f aca="false">IF(J1232="","",IF(AND(J1232&gt;'Revenue Testing'!$E$9,K1232=0),1,0))</f>
        <v>0</v>
      </c>
      <c r="M1232" s="57" t="n">
        <v>0.398357684227</v>
      </c>
      <c r="N1232" s="56" t="str">
        <f aca="false">IF(OR(A1232="",I1232=""),"",IF(COUNTIFS($A$2:$A$4500,A1232,$D$2:$D$4500,D1232,$I$2:$I$4500,I1232)&gt;1,"Possible duplicate",""))</f>
        <v/>
      </c>
      <c r="O1232" s="56" t="n">
        <f aca="false">IF(J1232="","",IF(AND(L1232=0,K1232=0),1,0))</f>
        <v>1</v>
      </c>
      <c r="P1232" s="56" t="str">
        <f aca="false">IF(L1232=1,J1232+ROW()/10^7,"")</f>
        <v/>
      </c>
      <c r="Q1232" s="57" t="n">
        <f aca="false">IF(O1232=1,M1232,"")</f>
        <v>0.398357684227</v>
      </c>
      <c r="R1232" s="56" t="str">
        <f aca="false">IF(K1232=1,ROW(),"")</f>
        <v/>
      </c>
      <c r="S1232" s="56" t="str">
        <f aca="false">IF(D1232="","",TRIM(D1232))</f>
        <v>EDI CHARGES- INC</v>
      </c>
    </row>
    <row r="1233" customFormat="false" ht="15" hidden="false" customHeight="false" outlineLevel="0" collapsed="false">
      <c r="A1233" s="50" t="s">
        <v>736</v>
      </c>
      <c r="B1233" s="55" t="n">
        <v>45904</v>
      </c>
      <c r="C1233" s="50" t="n">
        <f aca="false">IF(S1233="","",IFERROR(IF(INDEX('Ledger Codes'!$C$6:$C$205,MATCH(S1233,'Ledger Codes'!$B$6:$B$205,0))="","",INDEX('Ledger Codes'!$C$6:$C$205,MATCH(S1233,'Ledger Codes'!$B$6:$B$205,0))),""))</f>
        <v>10068</v>
      </c>
      <c r="D1233" s="50" t="s">
        <v>203</v>
      </c>
      <c r="E1233" s="50" t="s">
        <v>737</v>
      </c>
      <c r="F1233" s="50" t="s">
        <v>738</v>
      </c>
      <c r="G1233" s="52" t="n">
        <v>0</v>
      </c>
      <c r="H1233" s="52" t="n">
        <v>30</v>
      </c>
      <c r="I1233" s="52" t="n">
        <f aca="false">IF(AND(G1233="",H1233=""),"",N(G1233)-N(H1233))</f>
        <v>-30</v>
      </c>
      <c r="J1233" s="52" t="n">
        <f aca="false">IF(I1233="","",ABS(I1233))</f>
        <v>30</v>
      </c>
      <c r="K1233" s="56" t="n">
        <f aca="false">IF(S1233="","",0)</f>
        <v>0</v>
      </c>
      <c r="L1233" s="56" t="n">
        <f aca="false">IF(J1233="","",IF(AND(J1233&gt;'Revenue Testing'!$E$9,K1233=0),1,0))</f>
        <v>0</v>
      </c>
      <c r="M1233" s="57" t="n">
        <v>0.58733618877</v>
      </c>
      <c r="N1233" s="56" t="str">
        <f aca="false">IF(OR(A1233="",I1233=""),"",IF(COUNTIFS($A$2:$A$4500,A1233,$D$2:$D$4500,D1233,$I$2:$I$4500,I1233)&gt;1,"Possible duplicate",""))</f>
        <v/>
      </c>
      <c r="O1233" s="56" t="n">
        <f aca="false">IF(J1233="","",IF(AND(L1233=0,K1233=0),1,0))</f>
        <v>1</v>
      </c>
      <c r="P1233" s="56" t="str">
        <f aca="false">IF(L1233=1,J1233+ROW()/10^7,"")</f>
        <v/>
      </c>
      <c r="Q1233" s="57" t="n">
        <f aca="false">IF(O1233=1,M1233,"")</f>
        <v>0.58733618877</v>
      </c>
      <c r="R1233" s="56" t="str">
        <f aca="false">IF(K1233=1,ROW(),"")</f>
        <v/>
      </c>
      <c r="S1233" s="56" t="str">
        <f aca="false">IF(D1233="","",TRIM(D1233))</f>
        <v>EDI CHARGES- INC</v>
      </c>
    </row>
    <row r="1234" customFormat="false" ht="15" hidden="false" customHeight="false" outlineLevel="0" collapsed="false">
      <c r="A1234" s="50" t="s">
        <v>739</v>
      </c>
      <c r="B1234" s="55" t="n">
        <v>45904</v>
      </c>
      <c r="C1234" s="50" t="n">
        <f aca="false">IF(S1234="","",IFERROR(IF(INDEX('Ledger Codes'!$C$6:$C$205,MATCH(S1234,'Ledger Codes'!$B$6:$B$205,0))="","",INDEX('Ledger Codes'!$C$6:$C$205,MATCH(S1234,'Ledger Codes'!$B$6:$B$205,0))),""))</f>
        <v>10068</v>
      </c>
      <c r="D1234" s="50" t="s">
        <v>203</v>
      </c>
      <c r="E1234" s="50" t="s">
        <v>740</v>
      </c>
      <c r="F1234" s="50" t="s">
        <v>741</v>
      </c>
      <c r="G1234" s="52" t="n">
        <v>0</v>
      </c>
      <c r="H1234" s="52" t="n">
        <v>30</v>
      </c>
      <c r="I1234" s="52" t="n">
        <f aca="false">IF(AND(G1234="",H1234=""),"",N(G1234)-N(H1234))</f>
        <v>-30</v>
      </c>
      <c r="J1234" s="52" t="n">
        <f aca="false">IF(I1234="","",ABS(I1234))</f>
        <v>30</v>
      </c>
      <c r="K1234" s="56" t="n">
        <f aca="false">IF(S1234="","",0)</f>
        <v>0</v>
      </c>
      <c r="L1234" s="56" t="n">
        <f aca="false">IF(J1234="","",IF(AND(J1234&gt;'Revenue Testing'!$E$9,K1234=0),1,0))</f>
        <v>0</v>
      </c>
      <c r="M1234" s="57" t="n">
        <v>0.500169338065</v>
      </c>
      <c r="N1234" s="56" t="str">
        <f aca="false">IF(OR(A1234="",I1234=""),"",IF(COUNTIFS($A$2:$A$4500,A1234,$D$2:$D$4500,D1234,$I$2:$I$4500,I1234)&gt;1,"Possible duplicate",""))</f>
        <v/>
      </c>
      <c r="O1234" s="56" t="n">
        <f aca="false">IF(J1234="","",IF(AND(L1234=0,K1234=0),1,0))</f>
        <v>1</v>
      </c>
      <c r="P1234" s="56" t="str">
        <f aca="false">IF(L1234=1,J1234+ROW()/10^7,"")</f>
        <v/>
      </c>
      <c r="Q1234" s="57" t="n">
        <f aca="false">IF(O1234=1,M1234,"")</f>
        <v>0.500169338065</v>
      </c>
      <c r="R1234" s="56" t="str">
        <f aca="false">IF(K1234=1,ROW(),"")</f>
        <v/>
      </c>
      <c r="S1234" s="56" t="str">
        <f aca="false">IF(D1234="","",TRIM(D1234))</f>
        <v>EDI CHARGES- INC</v>
      </c>
    </row>
    <row r="1235" customFormat="false" ht="15" hidden="false" customHeight="false" outlineLevel="0" collapsed="false">
      <c r="A1235" s="50" t="s">
        <v>742</v>
      </c>
      <c r="B1235" s="55" t="n">
        <v>45904</v>
      </c>
      <c r="C1235" s="50" t="n">
        <f aca="false">IF(S1235="","",IFERROR(IF(INDEX('Ledger Codes'!$C$6:$C$205,MATCH(S1235,'Ledger Codes'!$B$6:$B$205,0))="","",INDEX('Ledger Codes'!$C$6:$C$205,MATCH(S1235,'Ledger Codes'!$B$6:$B$205,0))),""))</f>
        <v>10068</v>
      </c>
      <c r="D1235" s="50" t="s">
        <v>203</v>
      </c>
      <c r="E1235" s="50" t="s">
        <v>743</v>
      </c>
      <c r="F1235" s="50" t="s">
        <v>744</v>
      </c>
      <c r="G1235" s="52" t="n">
        <v>0</v>
      </c>
      <c r="H1235" s="52" t="n">
        <v>30</v>
      </c>
      <c r="I1235" s="52" t="n">
        <f aca="false">IF(AND(G1235="",H1235=""),"",N(G1235)-N(H1235))</f>
        <v>-30</v>
      </c>
      <c r="J1235" s="52" t="n">
        <f aca="false">IF(I1235="","",ABS(I1235))</f>
        <v>30</v>
      </c>
      <c r="K1235" s="56" t="n">
        <f aca="false">IF(S1235="","",0)</f>
        <v>0</v>
      </c>
      <c r="L1235" s="56" t="n">
        <f aca="false">IF(J1235="","",IF(AND(J1235&gt;'Revenue Testing'!$E$9,K1235=0),1,0))</f>
        <v>0</v>
      </c>
      <c r="M1235" s="57" t="n">
        <v>0.048849932271</v>
      </c>
      <c r="N1235" s="56" t="str">
        <f aca="false">IF(OR(A1235="",I1235=""),"",IF(COUNTIFS($A$2:$A$4500,A1235,$D$2:$D$4500,D1235,$I$2:$I$4500,I1235)&gt;1,"Possible duplicate",""))</f>
        <v/>
      </c>
      <c r="O1235" s="56" t="n">
        <f aca="false">IF(J1235="","",IF(AND(L1235=0,K1235=0),1,0))</f>
        <v>1</v>
      </c>
      <c r="P1235" s="56" t="str">
        <f aca="false">IF(L1235=1,J1235+ROW()/10^7,"")</f>
        <v/>
      </c>
      <c r="Q1235" s="57" t="n">
        <f aca="false">IF(O1235=1,M1235,"")</f>
        <v>0.048849932271</v>
      </c>
      <c r="R1235" s="56" t="str">
        <f aca="false">IF(K1235=1,ROW(),"")</f>
        <v/>
      </c>
      <c r="S1235" s="56" t="str">
        <f aca="false">IF(D1235="","",TRIM(D1235))</f>
        <v>EDI CHARGES- INC</v>
      </c>
    </row>
    <row r="1236" customFormat="false" ht="15" hidden="false" customHeight="false" outlineLevel="0" collapsed="false">
      <c r="A1236" s="50" t="s">
        <v>745</v>
      </c>
      <c r="B1236" s="55" t="n">
        <v>45904</v>
      </c>
      <c r="C1236" s="50" t="n">
        <f aca="false">IF(S1236="","",IFERROR(IF(INDEX('Ledger Codes'!$C$6:$C$205,MATCH(S1236,'Ledger Codes'!$B$6:$B$205,0))="","",INDEX('Ledger Codes'!$C$6:$C$205,MATCH(S1236,'Ledger Codes'!$B$6:$B$205,0))),""))</f>
        <v>10068</v>
      </c>
      <c r="D1236" s="50" t="s">
        <v>203</v>
      </c>
      <c r="E1236" s="50" t="s">
        <v>746</v>
      </c>
      <c r="F1236" s="50" t="s">
        <v>747</v>
      </c>
      <c r="G1236" s="52" t="n">
        <v>0</v>
      </c>
      <c r="H1236" s="52" t="n">
        <v>30</v>
      </c>
      <c r="I1236" s="52" t="n">
        <f aca="false">IF(AND(G1236="",H1236=""),"",N(G1236)-N(H1236))</f>
        <v>-30</v>
      </c>
      <c r="J1236" s="52" t="n">
        <f aca="false">IF(I1236="","",ABS(I1236))</f>
        <v>30</v>
      </c>
      <c r="K1236" s="56" t="n">
        <f aca="false">IF(S1236="","",0)</f>
        <v>0</v>
      </c>
      <c r="L1236" s="56" t="n">
        <f aca="false">IF(J1236="","",IF(AND(J1236&gt;'Revenue Testing'!$E$9,K1236=0),1,0))</f>
        <v>0</v>
      </c>
      <c r="M1236" s="57" t="n">
        <v>0.298989433176</v>
      </c>
      <c r="N1236" s="56" t="str">
        <f aca="false">IF(OR(A1236="",I1236=""),"",IF(COUNTIFS($A$2:$A$4500,A1236,$D$2:$D$4500,D1236,$I$2:$I$4500,I1236)&gt;1,"Possible duplicate",""))</f>
        <v/>
      </c>
      <c r="O1236" s="56" t="n">
        <f aca="false">IF(J1236="","",IF(AND(L1236=0,K1236=0),1,0))</f>
        <v>1</v>
      </c>
      <c r="P1236" s="56" t="str">
        <f aca="false">IF(L1236=1,J1236+ROW()/10^7,"")</f>
        <v/>
      </c>
      <c r="Q1236" s="57" t="n">
        <f aca="false">IF(O1236=1,M1236,"")</f>
        <v>0.298989433176</v>
      </c>
      <c r="R1236" s="56" t="str">
        <f aca="false">IF(K1236=1,ROW(),"")</f>
        <v/>
      </c>
      <c r="S1236" s="56" t="str">
        <f aca="false">IF(D1236="","",TRIM(D1236))</f>
        <v>EDI CHARGES- INC</v>
      </c>
    </row>
    <row r="1237" customFormat="false" ht="15" hidden="false" customHeight="false" outlineLevel="0" collapsed="false">
      <c r="A1237" s="50" t="s">
        <v>748</v>
      </c>
      <c r="B1237" s="55" t="n">
        <v>45904</v>
      </c>
      <c r="C1237" s="50" t="n">
        <f aca="false">IF(S1237="","",IFERROR(IF(INDEX('Ledger Codes'!$C$6:$C$205,MATCH(S1237,'Ledger Codes'!$B$6:$B$205,0))="","",INDEX('Ledger Codes'!$C$6:$C$205,MATCH(S1237,'Ledger Codes'!$B$6:$B$205,0))),""))</f>
        <v>10068</v>
      </c>
      <c r="D1237" s="50" t="s">
        <v>203</v>
      </c>
      <c r="E1237" s="50" t="s">
        <v>749</v>
      </c>
      <c r="F1237" s="50" t="s">
        <v>750</v>
      </c>
      <c r="G1237" s="52" t="n">
        <v>0</v>
      </c>
      <c r="H1237" s="52" t="n">
        <v>30</v>
      </c>
      <c r="I1237" s="52" t="n">
        <f aca="false">IF(AND(G1237="",H1237=""),"",N(G1237)-N(H1237))</f>
        <v>-30</v>
      </c>
      <c r="J1237" s="52" t="n">
        <f aca="false">IF(I1237="","",ABS(I1237))</f>
        <v>30</v>
      </c>
      <c r="K1237" s="56" t="n">
        <f aca="false">IF(S1237="","",0)</f>
        <v>0</v>
      </c>
      <c r="L1237" s="56" t="n">
        <f aca="false">IF(J1237="","",IF(AND(J1237&gt;'Revenue Testing'!$E$9,K1237=0),1,0))</f>
        <v>0</v>
      </c>
      <c r="M1237" s="57" t="n">
        <v>0.821863125088</v>
      </c>
      <c r="N1237" s="56" t="str">
        <f aca="false">IF(OR(A1237="",I1237=""),"",IF(COUNTIFS($A$2:$A$4500,A1237,$D$2:$D$4500,D1237,$I$2:$I$4500,I1237)&gt;1,"Possible duplicate",""))</f>
        <v/>
      </c>
      <c r="O1237" s="56" t="n">
        <f aca="false">IF(J1237="","",IF(AND(L1237=0,K1237=0),1,0))</f>
        <v>1</v>
      </c>
      <c r="P1237" s="56" t="str">
        <f aca="false">IF(L1237=1,J1237+ROW()/10^7,"")</f>
        <v/>
      </c>
      <c r="Q1237" s="57" t="n">
        <f aca="false">IF(O1237=1,M1237,"")</f>
        <v>0.821863125088</v>
      </c>
      <c r="R1237" s="56" t="str">
        <f aca="false">IF(K1237=1,ROW(),"")</f>
        <v/>
      </c>
      <c r="S1237" s="56" t="str">
        <f aca="false">IF(D1237="","",TRIM(D1237))</f>
        <v>EDI CHARGES- INC</v>
      </c>
    </row>
    <row r="1238" customFormat="false" ht="15" hidden="false" customHeight="false" outlineLevel="0" collapsed="false">
      <c r="A1238" s="50" t="s">
        <v>751</v>
      </c>
      <c r="B1238" s="55" t="n">
        <v>45904</v>
      </c>
      <c r="C1238" s="50" t="n">
        <f aca="false">IF(S1238="","",IFERROR(IF(INDEX('Ledger Codes'!$C$6:$C$205,MATCH(S1238,'Ledger Codes'!$B$6:$B$205,0))="","",INDEX('Ledger Codes'!$C$6:$C$205,MATCH(S1238,'Ledger Codes'!$B$6:$B$205,0))),""))</f>
        <v>10068</v>
      </c>
      <c r="D1238" s="50" t="s">
        <v>203</v>
      </c>
      <c r="E1238" s="50" t="s">
        <v>752</v>
      </c>
      <c r="F1238" s="50" t="s">
        <v>753</v>
      </c>
      <c r="G1238" s="52" t="n">
        <v>0</v>
      </c>
      <c r="H1238" s="52" t="n">
        <v>30</v>
      </c>
      <c r="I1238" s="52" t="n">
        <f aca="false">IF(AND(G1238="",H1238=""),"",N(G1238)-N(H1238))</f>
        <v>-30</v>
      </c>
      <c r="J1238" s="52" t="n">
        <f aca="false">IF(I1238="","",ABS(I1238))</f>
        <v>30</v>
      </c>
      <c r="K1238" s="56" t="n">
        <f aca="false">IF(S1238="","",0)</f>
        <v>0</v>
      </c>
      <c r="L1238" s="56" t="n">
        <f aca="false">IF(J1238="","",IF(AND(J1238&gt;'Revenue Testing'!$E$9,K1238=0),1,0))</f>
        <v>0</v>
      </c>
      <c r="M1238" s="57" t="n">
        <v>0.708753504728</v>
      </c>
      <c r="N1238" s="56" t="str">
        <f aca="false">IF(OR(A1238="",I1238=""),"",IF(COUNTIFS($A$2:$A$4500,A1238,$D$2:$D$4500,D1238,$I$2:$I$4500,I1238)&gt;1,"Possible duplicate",""))</f>
        <v/>
      </c>
      <c r="O1238" s="56" t="n">
        <f aca="false">IF(J1238="","",IF(AND(L1238=0,K1238=0),1,0))</f>
        <v>1</v>
      </c>
      <c r="P1238" s="56" t="str">
        <f aca="false">IF(L1238=1,J1238+ROW()/10^7,"")</f>
        <v/>
      </c>
      <c r="Q1238" s="57" t="n">
        <f aca="false">IF(O1238=1,M1238,"")</f>
        <v>0.708753504728</v>
      </c>
      <c r="R1238" s="56" t="str">
        <f aca="false">IF(K1238=1,ROW(),"")</f>
        <v/>
      </c>
      <c r="S1238" s="56" t="str">
        <f aca="false">IF(D1238="","",TRIM(D1238))</f>
        <v>EDI CHARGES- INC</v>
      </c>
    </row>
    <row r="1239" customFormat="false" ht="15" hidden="false" customHeight="false" outlineLevel="0" collapsed="false">
      <c r="A1239" s="50" t="s">
        <v>754</v>
      </c>
      <c r="B1239" s="55" t="n">
        <v>45904</v>
      </c>
      <c r="C1239" s="50" t="n">
        <f aca="false">IF(S1239="","",IFERROR(IF(INDEX('Ledger Codes'!$C$6:$C$205,MATCH(S1239,'Ledger Codes'!$B$6:$B$205,0))="","",INDEX('Ledger Codes'!$C$6:$C$205,MATCH(S1239,'Ledger Codes'!$B$6:$B$205,0))),""))</f>
        <v>10068</v>
      </c>
      <c r="D1239" s="50" t="s">
        <v>203</v>
      </c>
      <c r="E1239" s="50" t="s">
        <v>755</v>
      </c>
      <c r="F1239" s="50" t="s">
        <v>756</v>
      </c>
      <c r="G1239" s="52" t="n">
        <v>0</v>
      </c>
      <c r="H1239" s="52" t="n">
        <v>30</v>
      </c>
      <c r="I1239" s="52" t="n">
        <f aca="false">IF(AND(G1239="",H1239=""),"",N(G1239)-N(H1239))</f>
        <v>-30</v>
      </c>
      <c r="J1239" s="52" t="n">
        <f aca="false">IF(I1239="","",ABS(I1239))</f>
        <v>30</v>
      </c>
      <c r="K1239" s="56" t="n">
        <f aca="false">IF(S1239="","",0)</f>
        <v>0</v>
      </c>
      <c r="L1239" s="56" t="n">
        <f aca="false">IF(J1239="","",IF(AND(J1239&gt;'Revenue Testing'!$E$9,K1239=0),1,0))</f>
        <v>0</v>
      </c>
      <c r="M1239" s="57" t="n">
        <v>0.082105069813</v>
      </c>
      <c r="N1239" s="56" t="str">
        <f aca="false">IF(OR(A1239="",I1239=""),"",IF(COUNTIFS($A$2:$A$4500,A1239,$D$2:$D$4500,D1239,$I$2:$I$4500,I1239)&gt;1,"Possible duplicate",""))</f>
        <v/>
      </c>
      <c r="O1239" s="56" t="n">
        <f aca="false">IF(J1239="","",IF(AND(L1239=0,K1239=0),1,0))</f>
        <v>1</v>
      </c>
      <c r="P1239" s="56" t="str">
        <f aca="false">IF(L1239=1,J1239+ROW()/10^7,"")</f>
        <v/>
      </c>
      <c r="Q1239" s="57" t="n">
        <f aca="false">IF(O1239=1,M1239,"")</f>
        <v>0.082105069813</v>
      </c>
      <c r="R1239" s="56" t="str">
        <f aca="false">IF(K1239=1,ROW(),"")</f>
        <v/>
      </c>
      <c r="S1239" s="56" t="str">
        <f aca="false">IF(D1239="","",TRIM(D1239))</f>
        <v>EDI CHARGES- INC</v>
      </c>
    </row>
    <row r="1240" customFormat="false" ht="15" hidden="false" customHeight="false" outlineLevel="0" collapsed="false">
      <c r="A1240" s="50" t="s">
        <v>757</v>
      </c>
      <c r="B1240" s="55" t="n">
        <v>45904</v>
      </c>
      <c r="C1240" s="50" t="n">
        <f aca="false">IF(S1240="","",IFERROR(IF(INDEX('Ledger Codes'!$C$6:$C$205,MATCH(S1240,'Ledger Codes'!$B$6:$B$205,0))="","",INDEX('Ledger Codes'!$C$6:$C$205,MATCH(S1240,'Ledger Codes'!$B$6:$B$205,0))),""))</f>
        <v>10068</v>
      </c>
      <c r="D1240" s="50" t="s">
        <v>203</v>
      </c>
      <c r="E1240" s="50" t="s">
        <v>758</v>
      </c>
      <c r="F1240" s="50" t="s">
        <v>759</v>
      </c>
      <c r="G1240" s="52" t="n">
        <v>0</v>
      </c>
      <c r="H1240" s="52" t="n">
        <v>30</v>
      </c>
      <c r="I1240" s="52" t="n">
        <f aca="false">IF(AND(G1240="",H1240=""),"",N(G1240)-N(H1240))</f>
        <v>-30</v>
      </c>
      <c r="J1240" s="52" t="n">
        <f aca="false">IF(I1240="","",ABS(I1240))</f>
        <v>30</v>
      </c>
      <c r="K1240" s="56" t="n">
        <f aca="false">IF(S1240="","",0)</f>
        <v>0</v>
      </c>
      <c r="L1240" s="56" t="n">
        <f aca="false">IF(J1240="","",IF(AND(J1240&gt;'Revenue Testing'!$E$9,K1240=0),1,0))</f>
        <v>0</v>
      </c>
      <c r="M1240" s="57" t="n">
        <v>0.405320025109</v>
      </c>
      <c r="N1240" s="56" t="str">
        <f aca="false">IF(OR(A1240="",I1240=""),"",IF(COUNTIFS($A$2:$A$4500,A1240,$D$2:$D$4500,D1240,$I$2:$I$4500,I1240)&gt;1,"Possible duplicate",""))</f>
        <v/>
      </c>
      <c r="O1240" s="56" t="n">
        <f aca="false">IF(J1240="","",IF(AND(L1240=0,K1240=0),1,0))</f>
        <v>1</v>
      </c>
      <c r="P1240" s="56" t="str">
        <f aca="false">IF(L1240=1,J1240+ROW()/10^7,"")</f>
        <v/>
      </c>
      <c r="Q1240" s="57" t="n">
        <f aca="false">IF(O1240=1,M1240,"")</f>
        <v>0.405320025109</v>
      </c>
      <c r="R1240" s="56" t="str">
        <f aca="false">IF(K1240=1,ROW(),"")</f>
        <v/>
      </c>
      <c r="S1240" s="56" t="str">
        <f aca="false">IF(D1240="","",TRIM(D1240))</f>
        <v>EDI CHARGES- INC</v>
      </c>
    </row>
    <row r="1241" customFormat="false" ht="15" hidden="false" customHeight="false" outlineLevel="0" collapsed="false">
      <c r="A1241" s="50" t="s">
        <v>760</v>
      </c>
      <c r="B1241" s="55" t="n">
        <v>45904</v>
      </c>
      <c r="C1241" s="50" t="n">
        <f aca="false">IF(S1241="","",IFERROR(IF(INDEX('Ledger Codes'!$C$6:$C$205,MATCH(S1241,'Ledger Codes'!$B$6:$B$205,0))="","",INDEX('Ledger Codes'!$C$6:$C$205,MATCH(S1241,'Ledger Codes'!$B$6:$B$205,0))),""))</f>
        <v>10068</v>
      </c>
      <c r="D1241" s="50" t="s">
        <v>203</v>
      </c>
      <c r="E1241" s="50" t="s">
        <v>761</v>
      </c>
      <c r="F1241" s="50" t="s">
        <v>762</v>
      </c>
      <c r="G1241" s="52" t="n">
        <v>0</v>
      </c>
      <c r="H1241" s="52" t="n">
        <v>30</v>
      </c>
      <c r="I1241" s="52" t="n">
        <f aca="false">IF(AND(G1241="",H1241=""),"",N(G1241)-N(H1241))</f>
        <v>-30</v>
      </c>
      <c r="J1241" s="52" t="n">
        <f aca="false">IF(I1241="","",ABS(I1241))</f>
        <v>30</v>
      </c>
      <c r="K1241" s="56" t="n">
        <f aca="false">IF(S1241="","",0)</f>
        <v>0</v>
      </c>
      <c r="L1241" s="56" t="n">
        <f aca="false">IF(J1241="","",IF(AND(J1241&gt;'Revenue Testing'!$E$9,K1241=0),1,0))</f>
        <v>0</v>
      </c>
      <c r="M1241" s="57" t="n">
        <v>0.837770890509</v>
      </c>
      <c r="N1241" s="56" t="str">
        <f aca="false">IF(OR(A1241="",I1241=""),"",IF(COUNTIFS($A$2:$A$4500,A1241,$D$2:$D$4500,D1241,$I$2:$I$4500,I1241)&gt;1,"Possible duplicate",""))</f>
        <v/>
      </c>
      <c r="O1241" s="56" t="n">
        <f aca="false">IF(J1241="","",IF(AND(L1241=0,K1241=0),1,0))</f>
        <v>1</v>
      </c>
      <c r="P1241" s="56" t="str">
        <f aca="false">IF(L1241=1,J1241+ROW()/10^7,"")</f>
        <v/>
      </c>
      <c r="Q1241" s="57" t="n">
        <f aca="false">IF(O1241=1,M1241,"")</f>
        <v>0.837770890509</v>
      </c>
      <c r="R1241" s="56" t="str">
        <f aca="false">IF(K1241=1,ROW(),"")</f>
        <v/>
      </c>
      <c r="S1241" s="56" t="str">
        <f aca="false">IF(D1241="","",TRIM(D1241))</f>
        <v>EDI CHARGES- INC</v>
      </c>
    </row>
    <row r="1242" customFormat="false" ht="15" hidden="false" customHeight="false" outlineLevel="0" collapsed="false">
      <c r="A1242" s="50" t="s">
        <v>763</v>
      </c>
      <c r="B1242" s="55" t="n">
        <v>45904</v>
      </c>
      <c r="C1242" s="50" t="n">
        <f aca="false">IF(S1242="","",IFERROR(IF(INDEX('Ledger Codes'!$C$6:$C$205,MATCH(S1242,'Ledger Codes'!$B$6:$B$205,0))="","",INDEX('Ledger Codes'!$C$6:$C$205,MATCH(S1242,'Ledger Codes'!$B$6:$B$205,0))),""))</f>
        <v>10068</v>
      </c>
      <c r="D1242" s="50" t="s">
        <v>203</v>
      </c>
      <c r="E1242" s="50" t="s">
        <v>764</v>
      </c>
      <c r="F1242" s="50" t="s">
        <v>765</v>
      </c>
      <c r="G1242" s="52" t="n">
        <v>0</v>
      </c>
      <c r="H1242" s="52" t="n">
        <v>30</v>
      </c>
      <c r="I1242" s="52" t="n">
        <f aca="false">IF(AND(G1242="",H1242=""),"",N(G1242)-N(H1242))</f>
        <v>-30</v>
      </c>
      <c r="J1242" s="52" t="n">
        <f aca="false">IF(I1242="","",ABS(I1242))</f>
        <v>30</v>
      </c>
      <c r="K1242" s="56" t="n">
        <f aca="false">IF(S1242="","",0)</f>
        <v>0</v>
      </c>
      <c r="L1242" s="56" t="n">
        <f aca="false">IF(J1242="","",IF(AND(J1242&gt;'Revenue Testing'!$E$9,K1242=0),1,0))</f>
        <v>0</v>
      </c>
      <c r="M1242" s="57" t="n">
        <v>0.842326532674</v>
      </c>
      <c r="N1242" s="56" t="str">
        <f aca="false">IF(OR(A1242="",I1242=""),"",IF(COUNTIFS($A$2:$A$4500,A1242,$D$2:$D$4500,D1242,$I$2:$I$4500,I1242)&gt;1,"Possible duplicate",""))</f>
        <v/>
      </c>
      <c r="O1242" s="56" t="n">
        <f aca="false">IF(J1242="","",IF(AND(L1242=0,K1242=0),1,0))</f>
        <v>1</v>
      </c>
      <c r="P1242" s="56" t="str">
        <f aca="false">IF(L1242=1,J1242+ROW()/10^7,"")</f>
        <v/>
      </c>
      <c r="Q1242" s="57" t="n">
        <f aca="false">IF(O1242=1,M1242,"")</f>
        <v>0.842326532674</v>
      </c>
      <c r="R1242" s="56" t="str">
        <f aca="false">IF(K1242=1,ROW(),"")</f>
        <v/>
      </c>
      <c r="S1242" s="56" t="str">
        <f aca="false">IF(D1242="","",TRIM(D1242))</f>
        <v>EDI CHARGES- INC</v>
      </c>
    </row>
    <row r="1243" customFormat="false" ht="15" hidden="false" customHeight="false" outlineLevel="0" collapsed="false">
      <c r="A1243" s="50" t="s">
        <v>766</v>
      </c>
      <c r="B1243" s="55" t="n">
        <v>45904</v>
      </c>
      <c r="C1243" s="50" t="n">
        <f aca="false">IF(S1243="","",IFERROR(IF(INDEX('Ledger Codes'!$C$6:$C$205,MATCH(S1243,'Ledger Codes'!$B$6:$B$205,0))="","",INDEX('Ledger Codes'!$C$6:$C$205,MATCH(S1243,'Ledger Codes'!$B$6:$B$205,0))),""))</f>
        <v>10068</v>
      </c>
      <c r="D1243" s="50" t="s">
        <v>203</v>
      </c>
      <c r="E1243" s="50" t="s">
        <v>767</v>
      </c>
      <c r="F1243" s="50" t="s">
        <v>768</v>
      </c>
      <c r="G1243" s="52" t="n">
        <v>0</v>
      </c>
      <c r="H1243" s="52" t="n">
        <v>30</v>
      </c>
      <c r="I1243" s="52" t="n">
        <f aca="false">IF(AND(G1243="",H1243=""),"",N(G1243)-N(H1243))</f>
        <v>-30</v>
      </c>
      <c r="J1243" s="52" t="n">
        <f aca="false">IF(I1243="","",ABS(I1243))</f>
        <v>30</v>
      </c>
      <c r="K1243" s="56" t="n">
        <f aca="false">IF(S1243="","",0)</f>
        <v>0</v>
      </c>
      <c r="L1243" s="56" t="n">
        <f aca="false">IF(J1243="","",IF(AND(J1243&gt;'Revenue Testing'!$E$9,K1243=0),1,0))</f>
        <v>0</v>
      </c>
      <c r="M1243" s="57" t="n">
        <v>0.806545010833</v>
      </c>
      <c r="N1243" s="56" t="str">
        <f aca="false">IF(OR(A1243="",I1243=""),"",IF(COUNTIFS($A$2:$A$4500,A1243,$D$2:$D$4500,D1243,$I$2:$I$4500,I1243)&gt;1,"Possible duplicate",""))</f>
        <v/>
      </c>
      <c r="O1243" s="56" t="n">
        <f aca="false">IF(J1243="","",IF(AND(L1243=0,K1243=0),1,0))</f>
        <v>1</v>
      </c>
      <c r="P1243" s="56" t="str">
        <f aca="false">IF(L1243=1,J1243+ROW()/10^7,"")</f>
        <v/>
      </c>
      <c r="Q1243" s="57" t="n">
        <f aca="false">IF(O1243=1,M1243,"")</f>
        <v>0.806545010833</v>
      </c>
      <c r="R1243" s="56" t="str">
        <f aca="false">IF(K1243=1,ROW(),"")</f>
        <v/>
      </c>
      <c r="S1243" s="56" t="str">
        <f aca="false">IF(D1243="","",TRIM(D1243))</f>
        <v>EDI CHARGES- INC</v>
      </c>
    </row>
    <row r="1244" customFormat="false" ht="15" hidden="false" customHeight="false" outlineLevel="0" collapsed="false">
      <c r="A1244" s="50" t="s">
        <v>769</v>
      </c>
      <c r="B1244" s="55" t="n">
        <v>45904</v>
      </c>
      <c r="C1244" s="50" t="n">
        <f aca="false">IF(S1244="","",IFERROR(IF(INDEX('Ledger Codes'!$C$6:$C$205,MATCH(S1244,'Ledger Codes'!$B$6:$B$205,0))="","",INDEX('Ledger Codes'!$C$6:$C$205,MATCH(S1244,'Ledger Codes'!$B$6:$B$205,0))),""))</f>
        <v>10068</v>
      </c>
      <c r="D1244" s="50" t="s">
        <v>203</v>
      </c>
      <c r="E1244" s="50" t="s">
        <v>770</v>
      </c>
      <c r="F1244" s="50" t="s">
        <v>771</v>
      </c>
      <c r="G1244" s="52" t="n">
        <v>0</v>
      </c>
      <c r="H1244" s="52" t="n">
        <v>30</v>
      </c>
      <c r="I1244" s="52" t="n">
        <f aca="false">IF(AND(G1244="",H1244=""),"",N(G1244)-N(H1244))</f>
        <v>-30</v>
      </c>
      <c r="J1244" s="52" t="n">
        <f aca="false">IF(I1244="","",ABS(I1244))</f>
        <v>30</v>
      </c>
      <c r="K1244" s="56" t="n">
        <f aca="false">IF(S1244="","",0)</f>
        <v>0</v>
      </c>
      <c r="L1244" s="56" t="n">
        <f aca="false">IF(J1244="","",IF(AND(J1244&gt;'Revenue Testing'!$E$9,K1244=0),1,0))</f>
        <v>0</v>
      </c>
      <c r="M1244" s="57" t="n">
        <v>0.858426544841</v>
      </c>
      <c r="N1244" s="56" t="str">
        <f aca="false">IF(OR(A1244="",I1244=""),"",IF(COUNTIFS($A$2:$A$4500,A1244,$D$2:$D$4500,D1244,$I$2:$I$4500,I1244)&gt;1,"Possible duplicate",""))</f>
        <v/>
      </c>
      <c r="O1244" s="56" t="n">
        <f aca="false">IF(J1244="","",IF(AND(L1244=0,K1244=0),1,0))</f>
        <v>1</v>
      </c>
      <c r="P1244" s="56" t="str">
        <f aca="false">IF(L1244=1,J1244+ROW()/10^7,"")</f>
        <v/>
      </c>
      <c r="Q1244" s="57" t="n">
        <f aca="false">IF(O1244=1,M1244,"")</f>
        <v>0.858426544841</v>
      </c>
      <c r="R1244" s="56" t="str">
        <f aca="false">IF(K1244=1,ROW(),"")</f>
        <v/>
      </c>
      <c r="S1244" s="56" t="str">
        <f aca="false">IF(D1244="","",TRIM(D1244))</f>
        <v>EDI CHARGES- INC</v>
      </c>
    </row>
    <row r="1245" customFormat="false" ht="15" hidden="false" customHeight="false" outlineLevel="0" collapsed="false">
      <c r="A1245" s="50" t="s">
        <v>772</v>
      </c>
      <c r="B1245" s="55" t="n">
        <v>45904</v>
      </c>
      <c r="C1245" s="50" t="n">
        <f aca="false">IF(S1245="","",IFERROR(IF(INDEX('Ledger Codes'!$C$6:$C$205,MATCH(S1245,'Ledger Codes'!$B$6:$B$205,0))="","",INDEX('Ledger Codes'!$C$6:$C$205,MATCH(S1245,'Ledger Codes'!$B$6:$B$205,0))),""))</f>
        <v>10068</v>
      </c>
      <c r="D1245" s="50" t="s">
        <v>203</v>
      </c>
      <c r="E1245" s="50" t="s">
        <v>773</v>
      </c>
      <c r="F1245" s="50" t="s">
        <v>774</v>
      </c>
      <c r="G1245" s="52" t="n">
        <v>0</v>
      </c>
      <c r="H1245" s="52" t="n">
        <v>30</v>
      </c>
      <c r="I1245" s="52" t="n">
        <f aca="false">IF(AND(G1245="",H1245=""),"",N(G1245)-N(H1245))</f>
        <v>-30</v>
      </c>
      <c r="J1245" s="52" t="n">
        <f aca="false">IF(I1245="","",ABS(I1245))</f>
        <v>30</v>
      </c>
      <c r="K1245" s="56" t="n">
        <f aca="false">IF(S1245="","",0)</f>
        <v>0</v>
      </c>
      <c r="L1245" s="56" t="n">
        <f aca="false">IF(J1245="","",IF(AND(J1245&gt;'Revenue Testing'!$E$9,K1245=0),1,0))</f>
        <v>0</v>
      </c>
      <c r="M1245" s="57" t="n">
        <v>0.85901818207</v>
      </c>
      <c r="N1245" s="56" t="str">
        <f aca="false">IF(OR(A1245="",I1245=""),"",IF(COUNTIFS($A$2:$A$4500,A1245,$D$2:$D$4500,D1245,$I$2:$I$4500,I1245)&gt;1,"Possible duplicate",""))</f>
        <v/>
      </c>
      <c r="O1245" s="56" t="n">
        <f aca="false">IF(J1245="","",IF(AND(L1245=0,K1245=0),1,0))</f>
        <v>1</v>
      </c>
      <c r="P1245" s="56" t="str">
        <f aca="false">IF(L1245=1,J1245+ROW()/10^7,"")</f>
        <v/>
      </c>
      <c r="Q1245" s="57" t="n">
        <f aca="false">IF(O1245=1,M1245,"")</f>
        <v>0.85901818207</v>
      </c>
      <c r="R1245" s="56" t="str">
        <f aca="false">IF(K1245=1,ROW(),"")</f>
        <v/>
      </c>
      <c r="S1245" s="56" t="str">
        <f aca="false">IF(D1245="","",TRIM(D1245))</f>
        <v>EDI CHARGES- INC</v>
      </c>
    </row>
    <row r="1246" customFormat="false" ht="15" hidden="false" customHeight="false" outlineLevel="0" collapsed="false">
      <c r="A1246" s="50" t="s">
        <v>775</v>
      </c>
      <c r="B1246" s="55" t="n">
        <v>45904</v>
      </c>
      <c r="C1246" s="50" t="n">
        <f aca="false">IF(S1246="","",IFERROR(IF(INDEX('Ledger Codes'!$C$6:$C$205,MATCH(S1246,'Ledger Codes'!$B$6:$B$205,0))="","",INDEX('Ledger Codes'!$C$6:$C$205,MATCH(S1246,'Ledger Codes'!$B$6:$B$205,0))),""))</f>
        <v>10068</v>
      </c>
      <c r="D1246" s="50" t="s">
        <v>203</v>
      </c>
      <c r="E1246" s="50" t="s">
        <v>776</v>
      </c>
      <c r="F1246" s="50" t="s">
        <v>777</v>
      </c>
      <c r="G1246" s="52" t="n">
        <v>0</v>
      </c>
      <c r="H1246" s="52" t="n">
        <v>30</v>
      </c>
      <c r="I1246" s="52" t="n">
        <f aca="false">IF(AND(G1246="",H1246=""),"",N(G1246)-N(H1246))</f>
        <v>-30</v>
      </c>
      <c r="J1246" s="52" t="n">
        <f aca="false">IF(I1246="","",ABS(I1246))</f>
        <v>30</v>
      </c>
      <c r="K1246" s="56" t="n">
        <f aca="false">IF(S1246="","",0)</f>
        <v>0</v>
      </c>
      <c r="L1246" s="56" t="n">
        <f aca="false">IF(J1246="","",IF(AND(J1246&gt;'Revenue Testing'!$E$9,K1246=0),1,0))</f>
        <v>0</v>
      </c>
      <c r="M1246" s="57" t="n">
        <v>0.136537352509</v>
      </c>
      <c r="N1246" s="56" t="str">
        <f aca="false">IF(OR(A1246="",I1246=""),"",IF(COUNTIFS($A$2:$A$4500,A1246,$D$2:$D$4500,D1246,$I$2:$I$4500,I1246)&gt;1,"Possible duplicate",""))</f>
        <v/>
      </c>
      <c r="O1246" s="56" t="n">
        <f aca="false">IF(J1246="","",IF(AND(L1246=0,K1246=0),1,0))</f>
        <v>1</v>
      </c>
      <c r="P1246" s="56" t="str">
        <f aca="false">IF(L1246=1,J1246+ROW()/10^7,"")</f>
        <v/>
      </c>
      <c r="Q1246" s="57" t="n">
        <f aca="false">IF(O1246=1,M1246,"")</f>
        <v>0.136537352509</v>
      </c>
      <c r="R1246" s="56" t="str">
        <f aca="false">IF(K1246=1,ROW(),"")</f>
        <v/>
      </c>
      <c r="S1246" s="56" t="str">
        <f aca="false">IF(D1246="","",TRIM(D1246))</f>
        <v>EDI CHARGES- INC</v>
      </c>
    </row>
    <row r="1247" customFormat="false" ht="15" hidden="false" customHeight="false" outlineLevel="0" collapsed="false">
      <c r="A1247" s="50" t="s">
        <v>778</v>
      </c>
      <c r="B1247" s="55" t="n">
        <v>45904</v>
      </c>
      <c r="C1247" s="50" t="n">
        <f aca="false">IF(S1247="","",IFERROR(IF(INDEX('Ledger Codes'!$C$6:$C$205,MATCH(S1247,'Ledger Codes'!$B$6:$B$205,0))="","",INDEX('Ledger Codes'!$C$6:$C$205,MATCH(S1247,'Ledger Codes'!$B$6:$B$205,0))),""))</f>
        <v>10068</v>
      </c>
      <c r="D1247" s="50" t="s">
        <v>203</v>
      </c>
      <c r="E1247" s="50" t="s">
        <v>779</v>
      </c>
      <c r="F1247" s="50" t="s">
        <v>780</v>
      </c>
      <c r="G1247" s="52" t="n">
        <v>0</v>
      </c>
      <c r="H1247" s="52" t="n">
        <v>30</v>
      </c>
      <c r="I1247" s="52" t="n">
        <f aca="false">IF(AND(G1247="",H1247=""),"",N(G1247)-N(H1247))</f>
        <v>-30</v>
      </c>
      <c r="J1247" s="52" t="n">
        <f aca="false">IF(I1247="","",ABS(I1247))</f>
        <v>30</v>
      </c>
      <c r="K1247" s="56" t="n">
        <f aca="false">IF(S1247="","",0)</f>
        <v>0</v>
      </c>
      <c r="L1247" s="56" t="n">
        <f aca="false">IF(J1247="","",IF(AND(J1247&gt;'Revenue Testing'!$E$9,K1247=0),1,0))</f>
        <v>0</v>
      </c>
      <c r="M1247" s="57" t="n">
        <v>0.94380530898</v>
      </c>
      <c r="N1247" s="56" t="str">
        <f aca="false">IF(OR(A1247="",I1247=""),"",IF(COUNTIFS($A$2:$A$4500,A1247,$D$2:$D$4500,D1247,$I$2:$I$4500,I1247)&gt;1,"Possible duplicate",""))</f>
        <v/>
      </c>
      <c r="O1247" s="56" t="n">
        <f aca="false">IF(J1247="","",IF(AND(L1247=0,K1247=0),1,0))</f>
        <v>1</v>
      </c>
      <c r="P1247" s="56" t="str">
        <f aca="false">IF(L1247=1,J1247+ROW()/10^7,"")</f>
        <v/>
      </c>
      <c r="Q1247" s="57" t="n">
        <f aca="false">IF(O1247=1,M1247,"")</f>
        <v>0.94380530898</v>
      </c>
      <c r="R1247" s="56" t="str">
        <f aca="false">IF(K1247=1,ROW(),"")</f>
        <v/>
      </c>
      <c r="S1247" s="56" t="str">
        <f aca="false">IF(D1247="","",TRIM(D1247))</f>
        <v>EDI CHARGES- INC</v>
      </c>
    </row>
    <row r="1248" customFormat="false" ht="15" hidden="false" customHeight="false" outlineLevel="0" collapsed="false">
      <c r="A1248" s="50" t="s">
        <v>781</v>
      </c>
      <c r="B1248" s="55" t="n">
        <v>45904</v>
      </c>
      <c r="C1248" s="50" t="n">
        <f aca="false">IF(S1248="","",IFERROR(IF(INDEX('Ledger Codes'!$C$6:$C$205,MATCH(S1248,'Ledger Codes'!$B$6:$B$205,0))="","",INDEX('Ledger Codes'!$C$6:$C$205,MATCH(S1248,'Ledger Codes'!$B$6:$B$205,0))),""))</f>
        <v>10068</v>
      </c>
      <c r="D1248" s="50" t="s">
        <v>203</v>
      </c>
      <c r="E1248" s="50" t="s">
        <v>782</v>
      </c>
      <c r="F1248" s="50" t="s">
        <v>783</v>
      </c>
      <c r="G1248" s="52" t="n">
        <v>0</v>
      </c>
      <c r="H1248" s="52" t="n">
        <v>30</v>
      </c>
      <c r="I1248" s="52" t="n">
        <f aca="false">IF(AND(G1248="",H1248=""),"",N(G1248)-N(H1248))</f>
        <v>-30</v>
      </c>
      <c r="J1248" s="52" t="n">
        <f aca="false">IF(I1248="","",ABS(I1248))</f>
        <v>30</v>
      </c>
      <c r="K1248" s="56" t="n">
        <f aca="false">IF(S1248="","",0)</f>
        <v>0</v>
      </c>
      <c r="L1248" s="56" t="n">
        <f aca="false">IF(J1248="","",IF(AND(J1248&gt;'Revenue Testing'!$E$9,K1248=0),1,0))</f>
        <v>0</v>
      </c>
      <c r="M1248" s="57" t="n">
        <v>0.605167791046</v>
      </c>
      <c r="N1248" s="56" t="str">
        <f aca="false">IF(OR(A1248="",I1248=""),"",IF(COUNTIFS($A$2:$A$4500,A1248,$D$2:$D$4500,D1248,$I$2:$I$4500,I1248)&gt;1,"Possible duplicate",""))</f>
        <v/>
      </c>
      <c r="O1248" s="56" t="n">
        <f aca="false">IF(J1248="","",IF(AND(L1248=0,K1248=0),1,0))</f>
        <v>1</v>
      </c>
      <c r="P1248" s="56" t="str">
        <f aca="false">IF(L1248=1,J1248+ROW()/10^7,"")</f>
        <v/>
      </c>
      <c r="Q1248" s="57" t="n">
        <f aca="false">IF(O1248=1,M1248,"")</f>
        <v>0.605167791046</v>
      </c>
      <c r="R1248" s="56" t="str">
        <f aca="false">IF(K1248=1,ROW(),"")</f>
        <v/>
      </c>
      <c r="S1248" s="56" t="str">
        <f aca="false">IF(D1248="","",TRIM(D1248))</f>
        <v>EDI CHARGES- INC</v>
      </c>
    </row>
    <row r="1249" customFormat="false" ht="15" hidden="false" customHeight="false" outlineLevel="0" collapsed="false">
      <c r="A1249" s="50" t="s">
        <v>784</v>
      </c>
      <c r="B1249" s="55" t="n">
        <v>45904</v>
      </c>
      <c r="C1249" s="50" t="n">
        <f aca="false">IF(S1249="","",IFERROR(IF(INDEX('Ledger Codes'!$C$6:$C$205,MATCH(S1249,'Ledger Codes'!$B$6:$B$205,0))="","",INDEX('Ledger Codes'!$C$6:$C$205,MATCH(S1249,'Ledger Codes'!$B$6:$B$205,0))),""))</f>
        <v>10068</v>
      </c>
      <c r="D1249" s="50" t="s">
        <v>203</v>
      </c>
      <c r="E1249" s="50" t="s">
        <v>785</v>
      </c>
      <c r="F1249" s="50" t="s">
        <v>786</v>
      </c>
      <c r="G1249" s="52" t="n">
        <v>0</v>
      </c>
      <c r="H1249" s="52" t="n">
        <v>30</v>
      </c>
      <c r="I1249" s="52" t="n">
        <f aca="false">IF(AND(G1249="",H1249=""),"",N(G1249)-N(H1249))</f>
        <v>-30</v>
      </c>
      <c r="J1249" s="52" t="n">
        <f aca="false">IF(I1249="","",ABS(I1249))</f>
        <v>30</v>
      </c>
      <c r="K1249" s="56" t="n">
        <f aca="false">IF(S1249="","",0)</f>
        <v>0</v>
      </c>
      <c r="L1249" s="56" t="n">
        <f aca="false">IF(J1249="","",IF(AND(J1249&gt;'Revenue Testing'!$E$9,K1249=0),1,0))</f>
        <v>0</v>
      </c>
      <c r="M1249" s="57" t="n">
        <v>0.047592655443</v>
      </c>
      <c r="N1249" s="56" t="str">
        <f aca="false">IF(OR(A1249="",I1249=""),"",IF(COUNTIFS($A$2:$A$4500,A1249,$D$2:$D$4500,D1249,$I$2:$I$4500,I1249)&gt;1,"Possible duplicate",""))</f>
        <v/>
      </c>
      <c r="O1249" s="56" t="n">
        <f aca="false">IF(J1249="","",IF(AND(L1249=0,K1249=0),1,0))</f>
        <v>1</v>
      </c>
      <c r="P1249" s="56" t="str">
        <f aca="false">IF(L1249=1,J1249+ROW()/10^7,"")</f>
        <v/>
      </c>
      <c r="Q1249" s="57" t="n">
        <f aca="false">IF(O1249=1,M1249,"")</f>
        <v>0.047592655443</v>
      </c>
      <c r="R1249" s="56" t="str">
        <f aca="false">IF(K1249=1,ROW(),"")</f>
        <v/>
      </c>
      <c r="S1249" s="56" t="str">
        <f aca="false">IF(D1249="","",TRIM(D1249))</f>
        <v>EDI CHARGES- INC</v>
      </c>
    </row>
    <row r="1250" customFormat="false" ht="15" hidden="false" customHeight="false" outlineLevel="0" collapsed="false">
      <c r="A1250" s="50" t="s">
        <v>787</v>
      </c>
      <c r="B1250" s="55" t="n">
        <v>45904</v>
      </c>
      <c r="C1250" s="50" t="n">
        <f aca="false">IF(S1250="","",IFERROR(IF(INDEX('Ledger Codes'!$C$6:$C$205,MATCH(S1250,'Ledger Codes'!$B$6:$B$205,0))="","",INDEX('Ledger Codes'!$C$6:$C$205,MATCH(S1250,'Ledger Codes'!$B$6:$B$205,0))),""))</f>
        <v>10068</v>
      </c>
      <c r="D1250" s="50" t="s">
        <v>203</v>
      </c>
      <c r="E1250" s="50" t="s">
        <v>788</v>
      </c>
      <c r="F1250" s="50" t="s">
        <v>789</v>
      </c>
      <c r="G1250" s="52" t="n">
        <v>0</v>
      </c>
      <c r="H1250" s="52" t="n">
        <v>30</v>
      </c>
      <c r="I1250" s="52" t="n">
        <f aca="false">IF(AND(G1250="",H1250=""),"",N(G1250)-N(H1250))</f>
        <v>-30</v>
      </c>
      <c r="J1250" s="52" t="n">
        <f aca="false">IF(I1250="","",ABS(I1250))</f>
        <v>30</v>
      </c>
      <c r="K1250" s="56" t="n">
        <f aca="false">IF(S1250="","",0)</f>
        <v>0</v>
      </c>
      <c r="L1250" s="56" t="n">
        <f aca="false">IF(J1250="","",IF(AND(J1250&gt;'Revenue Testing'!$E$9,K1250=0),1,0))</f>
        <v>0</v>
      </c>
      <c r="M1250" s="57" t="n">
        <v>0.759189541359</v>
      </c>
      <c r="N1250" s="56" t="str">
        <f aca="false">IF(OR(A1250="",I1250=""),"",IF(COUNTIFS($A$2:$A$4500,A1250,$D$2:$D$4500,D1250,$I$2:$I$4500,I1250)&gt;1,"Possible duplicate",""))</f>
        <v/>
      </c>
      <c r="O1250" s="56" t="n">
        <f aca="false">IF(J1250="","",IF(AND(L1250=0,K1250=0),1,0))</f>
        <v>1</v>
      </c>
      <c r="P1250" s="56" t="str">
        <f aca="false">IF(L1250=1,J1250+ROW()/10^7,"")</f>
        <v/>
      </c>
      <c r="Q1250" s="57" t="n">
        <f aca="false">IF(O1250=1,M1250,"")</f>
        <v>0.759189541359</v>
      </c>
      <c r="R1250" s="56" t="str">
        <f aca="false">IF(K1250=1,ROW(),"")</f>
        <v/>
      </c>
      <c r="S1250" s="56" t="str">
        <f aca="false">IF(D1250="","",TRIM(D1250))</f>
        <v>EDI CHARGES- INC</v>
      </c>
    </row>
    <row r="1251" customFormat="false" ht="15" hidden="false" customHeight="false" outlineLevel="0" collapsed="false">
      <c r="A1251" s="50" t="s">
        <v>790</v>
      </c>
      <c r="B1251" s="55" t="n">
        <v>45904</v>
      </c>
      <c r="C1251" s="50" t="n">
        <f aca="false">IF(S1251="","",IFERROR(IF(INDEX('Ledger Codes'!$C$6:$C$205,MATCH(S1251,'Ledger Codes'!$B$6:$B$205,0))="","",INDEX('Ledger Codes'!$C$6:$C$205,MATCH(S1251,'Ledger Codes'!$B$6:$B$205,0))),""))</f>
        <v>10068</v>
      </c>
      <c r="D1251" s="50" t="s">
        <v>203</v>
      </c>
      <c r="E1251" s="50" t="s">
        <v>791</v>
      </c>
      <c r="F1251" s="50" t="s">
        <v>792</v>
      </c>
      <c r="G1251" s="52" t="n">
        <v>0</v>
      </c>
      <c r="H1251" s="52" t="n">
        <v>30</v>
      </c>
      <c r="I1251" s="52" t="n">
        <f aca="false">IF(AND(G1251="",H1251=""),"",N(G1251)-N(H1251))</f>
        <v>-30</v>
      </c>
      <c r="J1251" s="52" t="n">
        <f aca="false">IF(I1251="","",ABS(I1251))</f>
        <v>30</v>
      </c>
      <c r="K1251" s="56" t="n">
        <f aca="false">IF(S1251="","",0)</f>
        <v>0</v>
      </c>
      <c r="L1251" s="56" t="n">
        <f aca="false">IF(J1251="","",IF(AND(J1251&gt;'Revenue Testing'!$E$9,K1251=0),1,0))</f>
        <v>0</v>
      </c>
      <c r="M1251" s="57" t="n">
        <v>0.154812940375</v>
      </c>
      <c r="N1251" s="56" t="str">
        <f aca="false">IF(OR(A1251="",I1251=""),"",IF(COUNTIFS($A$2:$A$4500,A1251,$D$2:$D$4500,D1251,$I$2:$I$4500,I1251)&gt;1,"Possible duplicate",""))</f>
        <v/>
      </c>
      <c r="O1251" s="56" t="n">
        <f aca="false">IF(J1251="","",IF(AND(L1251=0,K1251=0),1,0))</f>
        <v>1</v>
      </c>
      <c r="P1251" s="56" t="str">
        <f aca="false">IF(L1251=1,J1251+ROW()/10^7,"")</f>
        <v/>
      </c>
      <c r="Q1251" s="57" t="n">
        <f aca="false">IF(O1251=1,M1251,"")</f>
        <v>0.154812940375</v>
      </c>
      <c r="R1251" s="56" t="str">
        <f aca="false">IF(K1251=1,ROW(),"")</f>
        <v/>
      </c>
      <c r="S1251" s="56" t="str">
        <f aca="false">IF(D1251="","",TRIM(D1251))</f>
        <v>EDI CHARGES- INC</v>
      </c>
    </row>
    <row r="1252" customFormat="false" ht="15" hidden="false" customHeight="false" outlineLevel="0" collapsed="false">
      <c r="A1252" s="50" t="s">
        <v>793</v>
      </c>
      <c r="B1252" s="55" t="n">
        <v>45904</v>
      </c>
      <c r="C1252" s="50" t="n">
        <f aca="false">IF(S1252="","",IFERROR(IF(INDEX('Ledger Codes'!$C$6:$C$205,MATCH(S1252,'Ledger Codes'!$B$6:$B$205,0))="","",INDEX('Ledger Codes'!$C$6:$C$205,MATCH(S1252,'Ledger Codes'!$B$6:$B$205,0))),""))</f>
        <v>10068</v>
      </c>
      <c r="D1252" s="50" t="s">
        <v>203</v>
      </c>
      <c r="E1252" s="50" t="s">
        <v>794</v>
      </c>
      <c r="F1252" s="50" t="s">
        <v>795</v>
      </c>
      <c r="G1252" s="52" t="n">
        <v>0</v>
      </c>
      <c r="H1252" s="52" t="n">
        <v>30</v>
      </c>
      <c r="I1252" s="52" t="n">
        <f aca="false">IF(AND(G1252="",H1252=""),"",N(G1252)-N(H1252))</f>
        <v>-30</v>
      </c>
      <c r="J1252" s="52" t="n">
        <f aca="false">IF(I1252="","",ABS(I1252))</f>
        <v>30</v>
      </c>
      <c r="K1252" s="56" t="n">
        <f aca="false">IF(S1252="","",0)</f>
        <v>0</v>
      </c>
      <c r="L1252" s="56" t="n">
        <f aca="false">IF(J1252="","",IF(AND(J1252&gt;'Revenue Testing'!$E$9,K1252=0),1,0))</f>
        <v>0</v>
      </c>
      <c r="M1252" s="57" t="n">
        <v>0.100230585315</v>
      </c>
      <c r="N1252" s="56" t="str">
        <f aca="false">IF(OR(A1252="",I1252=""),"",IF(COUNTIFS($A$2:$A$4500,A1252,$D$2:$D$4500,D1252,$I$2:$I$4500,I1252)&gt;1,"Possible duplicate",""))</f>
        <v/>
      </c>
      <c r="O1252" s="56" t="n">
        <f aca="false">IF(J1252="","",IF(AND(L1252=0,K1252=0),1,0))</f>
        <v>1</v>
      </c>
      <c r="P1252" s="56" t="str">
        <f aca="false">IF(L1252=1,J1252+ROW()/10^7,"")</f>
        <v/>
      </c>
      <c r="Q1252" s="57" t="n">
        <f aca="false">IF(O1252=1,M1252,"")</f>
        <v>0.100230585315</v>
      </c>
      <c r="R1252" s="56" t="str">
        <f aca="false">IF(K1252=1,ROW(),"")</f>
        <v/>
      </c>
      <c r="S1252" s="56" t="str">
        <f aca="false">IF(D1252="","",TRIM(D1252))</f>
        <v>EDI CHARGES- INC</v>
      </c>
    </row>
    <row r="1253" customFormat="false" ht="15" hidden="false" customHeight="false" outlineLevel="0" collapsed="false">
      <c r="A1253" s="50" t="s">
        <v>796</v>
      </c>
      <c r="B1253" s="55" t="n">
        <v>45904</v>
      </c>
      <c r="C1253" s="50" t="n">
        <f aca="false">IF(S1253="","",IFERROR(IF(INDEX('Ledger Codes'!$C$6:$C$205,MATCH(S1253,'Ledger Codes'!$B$6:$B$205,0))="","",INDEX('Ledger Codes'!$C$6:$C$205,MATCH(S1253,'Ledger Codes'!$B$6:$B$205,0))),""))</f>
        <v>10068</v>
      </c>
      <c r="D1253" s="50" t="s">
        <v>203</v>
      </c>
      <c r="E1253" s="50" t="s">
        <v>797</v>
      </c>
      <c r="F1253" s="50" t="s">
        <v>798</v>
      </c>
      <c r="G1253" s="52" t="n">
        <v>0</v>
      </c>
      <c r="H1253" s="52" t="n">
        <v>30</v>
      </c>
      <c r="I1253" s="52" t="n">
        <f aca="false">IF(AND(G1253="",H1253=""),"",N(G1253)-N(H1253))</f>
        <v>-30</v>
      </c>
      <c r="J1253" s="52" t="n">
        <f aca="false">IF(I1253="","",ABS(I1253))</f>
        <v>30</v>
      </c>
      <c r="K1253" s="56" t="n">
        <f aca="false">IF(S1253="","",0)</f>
        <v>0</v>
      </c>
      <c r="L1253" s="56" t="n">
        <f aca="false">IF(J1253="","",IF(AND(J1253&gt;'Revenue Testing'!$E$9,K1253=0),1,0))</f>
        <v>0</v>
      </c>
      <c r="M1253" s="57" t="n">
        <v>0.606933158132</v>
      </c>
      <c r="N1253" s="56" t="str">
        <f aca="false">IF(OR(A1253="",I1253=""),"",IF(COUNTIFS($A$2:$A$4500,A1253,$D$2:$D$4500,D1253,$I$2:$I$4500,I1253)&gt;1,"Possible duplicate",""))</f>
        <v/>
      </c>
      <c r="O1253" s="56" t="n">
        <f aca="false">IF(J1253="","",IF(AND(L1253=0,K1253=0),1,0))</f>
        <v>1</v>
      </c>
      <c r="P1253" s="56" t="str">
        <f aca="false">IF(L1253=1,J1253+ROW()/10^7,"")</f>
        <v/>
      </c>
      <c r="Q1253" s="57" t="n">
        <f aca="false">IF(O1253=1,M1253,"")</f>
        <v>0.606933158132</v>
      </c>
      <c r="R1253" s="56" t="str">
        <f aca="false">IF(K1253=1,ROW(),"")</f>
        <v/>
      </c>
      <c r="S1253" s="56" t="str">
        <f aca="false">IF(D1253="","",TRIM(D1253))</f>
        <v>EDI CHARGES- INC</v>
      </c>
    </row>
    <row r="1254" customFormat="false" ht="15" hidden="false" customHeight="false" outlineLevel="0" collapsed="false">
      <c r="A1254" s="50" t="s">
        <v>799</v>
      </c>
      <c r="B1254" s="55" t="n">
        <v>45904</v>
      </c>
      <c r="C1254" s="50" t="n">
        <f aca="false">IF(S1254="","",IFERROR(IF(INDEX('Ledger Codes'!$C$6:$C$205,MATCH(S1254,'Ledger Codes'!$B$6:$B$205,0))="","",INDEX('Ledger Codes'!$C$6:$C$205,MATCH(S1254,'Ledger Codes'!$B$6:$B$205,0))),""))</f>
        <v>10068</v>
      </c>
      <c r="D1254" s="50" t="s">
        <v>203</v>
      </c>
      <c r="E1254" s="50" t="s">
        <v>800</v>
      </c>
      <c r="F1254" s="50" t="s">
        <v>801</v>
      </c>
      <c r="G1254" s="52" t="n">
        <v>0</v>
      </c>
      <c r="H1254" s="52" t="n">
        <v>30</v>
      </c>
      <c r="I1254" s="52" t="n">
        <f aca="false">IF(AND(G1254="",H1254=""),"",N(G1254)-N(H1254))</f>
        <v>-30</v>
      </c>
      <c r="J1254" s="52" t="n">
        <f aca="false">IF(I1254="","",ABS(I1254))</f>
        <v>30</v>
      </c>
      <c r="K1254" s="56" t="n">
        <f aca="false">IF(S1254="","",0)</f>
        <v>0</v>
      </c>
      <c r="L1254" s="56" t="n">
        <f aca="false">IF(J1254="","",IF(AND(J1254&gt;'Revenue Testing'!$E$9,K1254=0),1,0))</f>
        <v>0</v>
      </c>
      <c r="M1254" s="57" t="n">
        <v>0.088240438871</v>
      </c>
      <c r="N1254" s="56" t="str">
        <f aca="false">IF(OR(A1254="",I1254=""),"",IF(COUNTIFS($A$2:$A$4500,A1254,$D$2:$D$4500,D1254,$I$2:$I$4500,I1254)&gt;1,"Possible duplicate",""))</f>
        <v/>
      </c>
      <c r="O1254" s="56" t="n">
        <f aca="false">IF(J1254="","",IF(AND(L1254=0,K1254=0),1,0))</f>
        <v>1</v>
      </c>
      <c r="P1254" s="56" t="str">
        <f aca="false">IF(L1254=1,J1254+ROW()/10^7,"")</f>
        <v/>
      </c>
      <c r="Q1254" s="57" t="n">
        <f aca="false">IF(O1254=1,M1254,"")</f>
        <v>0.088240438871</v>
      </c>
      <c r="R1254" s="56" t="str">
        <f aca="false">IF(K1254=1,ROW(),"")</f>
        <v/>
      </c>
      <c r="S1254" s="56" t="str">
        <f aca="false">IF(D1254="","",TRIM(D1254))</f>
        <v>EDI CHARGES- INC</v>
      </c>
    </row>
    <row r="1255" customFormat="false" ht="15" hidden="false" customHeight="false" outlineLevel="0" collapsed="false">
      <c r="A1255" s="50" t="s">
        <v>802</v>
      </c>
      <c r="B1255" s="55" t="n">
        <v>45904</v>
      </c>
      <c r="C1255" s="50" t="n">
        <f aca="false">IF(S1255="","",IFERROR(IF(INDEX('Ledger Codes'!$C$6:$C$205,MATCH(S1255,'Ledger Codes'!$B$6:$B$205,0))="","",INDEX('Ledger Codes'!$C$6:$C$205,MATCH(S1255,'Ledger Codes'!$B$6:$B$205,0))),""))</f>
        <v>10068</v>
      </c>
      <c r="D1255" s="50" t="s">
        <v>203</v>
      </c>
      <c r="E1255" s="50" t="s">
        <v>803</v>
      </c>
      <c r="F1255" s="50" t="s">
        <v>804</v>
      </c>
      <c r="G1255" s="52" t="n">
        <v>0</v>
      </c>
      <c r="H1255" s="52" t="n">
        <v>30</v>
      </c>
      <c r="I1255" s="52" t="n">
        <f aca="false">IF(AND(G1255="",H1255=""),"",N(G1255)-N(H1255))</f>
        <v>-30</v>
      </c>
      <c r="J1255" s="52" t="n">
        <f aca="false">IF(I1255="","",ABS(I1255))</f>
        <v>30</v>
      </c>
      <c r="K1255" s="56" t="n">
        <f aca="false">IF(S1255="","",0)</f>
        <v>0</v>
      </c>
      <c r="L1255" s="56" t="n">
        <f aca="false">IF(J1255="","",IF(AND(J1255&gt;'Revenue Testing'!$E$9,K1255=0),1,0))</f>
        <v>0</v>
      </c>
      <c r="M1255" s="57" t="n">
        <v>0.075418120692</v>
      </c>
      <c r="N1255" s="56" t="str">
        <f aca="false">IF(OR(A1255="",I1255=""),"",IF(COUNTIFS($A$2:$A$4500,A1255,$D$2:$D$4500,D1255,$I$2:$I$4500,I1255)&gt;1,"Possible duplicate",""))</f>
        <v/>
      </c>
      <c r="O1255" s="56" t="n">
        <f aca="false">IF(J1255="","",IF(AND(L1255=0,K1255=0),1,0))</f>
        <v>1</v>
      </c>
      <c r="P1255" s="56" t="str">
        <f aca="false">IF(L1255=1,J1255+ROW()/10^7,"")</f>
        <v/>
      </c>
      <c r="Q1255" s="57" t="n">
        <f aca="false">IF(O1255=1,M1255,"")</f>
        <v>0.075418120692</v>
      </c>
      <c r="R1255" s="56" t="str">
        <f aca="false">IF(K1255=1,ROW(),"")</f>
        <v/>
      </c>
      <c r="S1255" s="56" t="str">
        <f aca="false">IF(D1255="","",TRIM(D1255))</f>
        <v>EDI CHARGES- INC</v>
      </c>
    </row>
    <row r="1256" customFormat="false" ht="15" hidden="false" customHeight="false" outlineLevel="0" collapsed="false">
      <c r="A1256" s="50" t="s">
        <v>805</v>
      </c>
      <c r="B1256" s="55" t="n">
        <v>45904</v>
      </c>
      <c r="C1256" s="50" t="n">
        <f aca="false">IF(S1256="","",IFERROR(IF(INDEX('Ledger Codes'!$C$6:$C$205,MATCH(S1256,'Ledger Codes'!$B$6:$B$205,0))="","",INDEX('Ledger Codes'!$C$6:$C$205,MATCH(S1256,'Ledger Codes'!$B$6:$B$205,0))),""))</f>
        <v>10068</v>
      </c>
      <c r="D1256" s="50" t="s">
        <v>203</v>
      </c>
      <c r="E1256" s="50" t="s">
        <v>806</v>
      </c>
      <c r="F1256" s="50" t="s">
        <v>807</v>
      </c>
      <c r="G1256" s="52" t="n">
        <v>0</v>
      </c>
      <c r="H1256" s="52" t="n">
        <v>30</v>
      </c>
      <c r="I1256" s="52" t="n">
        <f aca="false">IF(AND(G1256="",H1256=""),"",N(G1256)-N(H1256))</f>
        <v>-30</v>
      </c>
      <c r="J1256" s="52" t="n">
        <f aca="false">IF(I1256="","",ABS(I1256))</f>
        <v>30</v>
      </c>
      <c r="K1256" s="56" t="n">
        <f aca="false">IF(S1256="","",0)</f>
        <v>0</v>
      </c>
      <c r="L1256" s="56" t="n">
        <f aca="false">IF(J1256="","",IF(AND(J1256&gt;'Revenue Testing'!$E$9,K1256=0),1,0))</f>
        <v>0</v>
      </c>
      <c r="M1256" s="57" t="n">
        <v>0.45065457715</v>
      </c>
      <c r="N1256" s="56" t="str">
        <f aca="false">IF(OR(A1256="",I1256=""),"",IF(COUNTIFS($A$2:$A$4500,A1256,$D$2:$D$4500,D1256,$I$2:$I$4500,I1256)&gt;1,"Possible duplicate",""))</f>
        <v/>
      </c>
      <c r="O1256" s="56" t="n">
        <f aca="false">IF(J1256="","",IF(AND(L1256=0,K1256=0),1,0))</f>
        <v>1</v>
      </c>
      <c r="P1256" s="56" t="str">
        <f aca="false">IF(L1256=1,J1256+ROW()/10^7,"")</f>
        <v/>
      </c>
      <c r="Q1256" s="57" t="n">
        <f aca="false">IF(O1256=1,M1256,"")</f>
        <v>0.45065457715</v>
      </c>
      <c r="R1256" s="56" t="str">
        <f aca="false">IF(K1256=1,ROW(),"")</f>
        <v/>
      </c>
      <c r="S1256" s="56" t="str">
        <f aca="false">IF(D1256="","",TRIM(D1256))</f>
        <v>EDI CHARGES- INC</v>
      </c>
    </row>
    <row r="1257" customFormat="false" ht="15" hidden="false" customHeight="false" outlineLevel="0" collapsed="false">
      <c r="A1257" s="50" t="s">
        <v>808</v>
      </c>
      <c r="B1257" s="55" t="n">
        <v>45904</v>
      </c>
      <c r="C1257" s="50" t="n">
        <f aca="false">IF(S1257="","",IFERROR(IF(INDEX('Ledger Codes'!$C$6:$C$205,MATCH(S1257,'Ledger Codes'!$B$6:$B$205,0))="","",INDEX('Ledger Codes'!$C$6:$C$205,MATCH(S1257,'Ledger Codes'!$B$6:$B$205,0))),""))</f>
        <v>10068</v>
      </c>
      <c r="D1257" s="50" t="s">
        <v>203</v>
      </c>
      <c r="E1257" s="50" t="s">
        <v>809</v>
      </c>
      <c r="F1257" s="50" t="s">
        <v>810</v>
      </c>
      <c r="G1257" s="52" t="n">
        <v>0</v>
      </c>
      <c r="H1257" s="52" t="n">
        <v>30</v>
      </c>
      <c r="I1257" s="52" t="n">
        <f aca="false">IF(AND(G1257="",H1257=""),"",N(G1257)-N(H1257))</f>
        <v>-30</v>
      </c>
      <c r="J1257" s="52" t="n">
        <f aca="false">IF(I1257="","",ABS(I1257))</f>
        <v>30</v>
      </c>
      <c r="K1257" s="56" t="n">
        <f aca="false">IF(S1257="","",0)</f>
        <v>0</v>
      </c>
      <c r="L1257" s="56" t="n">
        <f aca="false">IF(J1257="","",IF(AND(J1257&gt;'Revenue Testing'!$E$9,K1257=0),1,0))</f>
        <v>0</v>
      </c>
      <c r="M1257" s="57" t="n">
        <v>0.274318117236</v>
      </c>
      <c r="N1257" s="56" t="str">
        <f aca="false">IF(OR(A1257="",I1257=""),"",IF(COUNTIFS($A$2:$A$4500,A1257,$D$2:$D$4500,D1257,$I$2:$I$4500,I1257)&gt;1,"Possible duplicate",""))</f>
        <v/>
      </c>
      <c r="O1257" s="56" t="n">
        <f aca="false">IF(J1257="","",IF(AND(L1257=0,K1257=0),1,0))</f>
        <v>1</v>
      </c>
      <c r="P1257" s="56" t="str">
        <f aca="false">IF(L1257=1,J1257+ROW()/10^7,"")</f>
        <v/>
      </c>
      <c r="Q1257" s="57" t="n">
        <f aca="false">IF(O1257=1,M1257,"")</f>
        <v>0.274318117236</v>
      </c>
      <c r="R1257" s="56" t="str">
        <f aca="false">IF(K1257=1,ROW(),"")</f>
        <v/>
      </c>
      <c r="S1257" s="56" t="str">
        <f aca="false">IF(D1257="","",TRIM(D1257))</f>
        <v>EDI CHARGES- INC</v>
      </c>
    </row>
    <row r="1258" customFormat="false" ht="15" hidden="false" customHeight="false" outlineLevel="0" collapsed="false">
      <c r="A1258" s="50" t="s">
        <v>811</v>
      </c>
      <c r="B1258" s="55" t="n">
        <v>45904</v>
      </c>
      <c r="C1258" s="50" t="n">
        <f aca="false">IF(S1258="","",IFERROR(IF(INDEX('Ledger Codes'!$C$6:$C$205,MATCH(S1258,'Ledger Codes'!$B$6:$B$205,0))="","",INDEX('Ledger Codes'!$C$6:$C$205,MATCH(S1258,'Ledger Codes'!$B$6:$B$205,0))),""))</f>
        <v>10068</v>
      </c>
      <c r="D1258" s="50" t="s">
        <v>203</v>
      </c>
      <c r="E1258" s="50" t="s">
        <v>812</v>
      </c>
      <c r="F1258" s="50" t="s">
        <v>813</v>
      </c>
      <c r="G1258" s="52" t="n">
        <v>0</v>
      </c>
      <c r="H1258" s="52" t="n">
        <v>30</v>
      </c>
      <c r="I1258" s="52" t="n">
        <f aca="false">IF(AND(G1258="",H1258=""),"",N(G1258)-N(H1258))</f>
        <v>-30</v>
      </c>
      <c r="J1258" s="52" t="n">
        <f aca="false">IF(I1258="","",ABS(I1258))</f>
        <v>30</v>
      </c>
      <c r="K1258" s="56" t="n">
        <f aca="false">IF(S1258="","",0)</f>
        <v>0</v>
      </c>
      <c r="L1258" s="56" t="n">
        <f aca="false">IF(J1258="","",IF(AND(J1258&gt;'Revenue Testing'!$E$9,K1258=0),1,0))</f>
        <v>0</v>
      </c>
      <c r="M1258" s="57" t="n">
        <v>0.822047938393</v>
      </c>
      <c r="N1258" s="56" t="str">
        <f aca="false">IF(OR(A1258="",I1258=""),"",IF(COUNTIFS($A$2:$A$4500,A1258,$D$2:$D$4500,D1258,$I$2:$I$4500,I1258)&gt;1,"Possible duplicate",""))</f>
        <v/>
      </c>
      <c r="O1258" s="56" t="n">
        <f aca="false">IF(J1258="","",IF(AND(L1258=0,K1258=0),1,0))</f>
        <v>1</v>
      </c>
      <c r="P1258" s="56" t="str">
        <f aca="false">IF(L1258=1,J1258+ROW()/10^7,"")</f>
        <v/>
      </c>
      <c r="Q1258" s="57" t="n">
        <f aca="false">IF(O1258=1,M1258,"")</f>
        <v>0.822047938393</v>
      </c>
      <c r="R1258" s="56" t="str">
        <f aca="false">IF(K1258=1,ROW(),"")</f>
        <v/>
      </c>
      <c r="S1258" s="56" t="str">
        <f aca="false">IF(D1258="","",TRIM(D1258))</f>
        <v>EDI CHARGES- INC</v>
      </c>
    </row>
    <row r="1259" customFormat="false" ht="15" hidden="false" customHeight="false" outlineLevel="0" collapsed="false">
      <c r="A1259" s="50" t="s">
        <v>814</v>
      </c>
      <c r="B1259" s="55" t="n">
        <v>45904</v>
      </c>
      <c r="C1259" s="50" t="n">
        <f aca="false">IF(S1259="","",IFERROR(IF(INDEX('Ledger Codes'!$C$6:$C$205,MATCH(S1259,'Ledger Codes'!$B$6:$B$205,0))="","",INDEX('Ledger Codes'!$C$6:$C$205,MATCH(S1259,'Ledger Codes'!$B$6:$B$205,0))),""))</f>
        <v>10068</v>
      </c>
      <c r="D1259" s="50" t="s">
        <v>203</v>
      </c>
      <c r="E1259" s="50" t="s">
        <v>815</v>
      </c>
      <c r="F1259" s="50" t="s">
        <v>816</v>
      </c>
      <c r="G1259" s="52" t="n">
        <v>0</v>
      </c>
      <c r="H1259" s="52" t="n">
        <v>30</v>
      </c>
      <c r="I1259" s="52" t="n">
        <f aca="false">IF(AND(G1259="",H1259=""),"",N(G1259)-N(H1259))</f>
        <v>-30</v>
      </c>
      <c r="J1259" s="52" t="n">
        <f aca="false">IF(I1259="","",ABS(I1259))</f>
        <v>30</v>
      </c>
      <c r="K1259" s="56" t="n">
        <f aca="false">IF(S1259="","",0)</f>
        <v>0</v>
      </c>
      <c r="L1259" s="56" t="n">
        <f aca="false">IF(J1259="","",IF(AND(J1259&gt;'Revenue Testing'!$E$9,K1259=0),1,0))</f>
        <v>0</v>
      </c>
      <c r="M1259" s="57" t="n">
        <v>0.867465922658</v>
      </c>
      <c r="N1259" s="56" t="str">
        <f aca="false">IF(OR(A1259="",I1259=""),"",IF(COUNTIFS($A$2:$A$4500,A1259,$D$2:$D$4500,D1259,$I$2:$I$4500,I1259)&gt;1,"Possible duplicate",""))</f>
        <v/>
      </c>
      <c r="O1259" s="56" t="n">
        <f aca="false">IF(J1259="","",IF(AND(L1259=0,K1259=0),1,0))</f>
        <v>1</v>
      </c>
      <c r="P1259" s="56" t="str">
        <f aca="false">IF(L1259=1,J1259+ROW()/10^7,"")</f>
        <v/>
      </c>
      <c r="Q1259" s="57" t="n">
        <f aca="false">IF(O1259=1,M1259,"")</f>
        <v>0.867465922658</v>
      </c>
      <c r="R1259" s="56" t="str">
        <f aca="false">IF(K1259=1,ROW(),"")</f>
        <v/>
      </c>
      <c r="S1259" s="56" t="str">
        <f aca="false">IF(D1259="","",TRIM(D1259))</f>
        <v>EDI CHARGES- INC</v>
      </c>
    </row>
    <row r="1260" customFormat="false" ht="15" hidden="false" customHeight="false" outlineLevel="0" collapsed="false">
      <c r="A1260" s="50" t="s">
        <v>817</v>
      </c>
      <c r="B1260" s="55" t="n">
        <v>45904</v>
      </c>
      <c r="C1260" s="50" t="n">
        <f aca="false">IF(S1260="","",IFERROR(IF(INDEX('Ledger Codes'!$C$6:$C$205,MATCH(S1260,'Ledger Codes'!$B$6:$B$205,0))="","",INDEX('Ledger Codes'!$C$6:$C$205,MATCH(S1260,'Ledger Codes'!$B$6:$B$205,0))),""))</f>
        <v>10068</v>
      </c>
      <c r="D1260" s="50" t="s">
        <v>203</v>
      </c>
      <c r="E1260" s="50" t="s">
        <v>818</v>
      </c>
      <c r="F1260" s="50" t="s">
        <v>819</v>
      </c>
      <c r="G1260" s="52" t="n">
        <v>0</v>
      </c>
      <c r="H1260" s="52" t="n">
        <v>30</v>
      </c>
      <c r="I1260" s="52" t="n">
        <f aca="false">IF(AND(G1260="",H1260=""),"",N(G1260)-N(H1260))</f>
        <v>-30</v>
      </c>
      <c r="J1260" s="52" t="n">
        <f aca="false">IF(I1260="","",ABS(I1260))</f>
        <v>30</v>
      </c>
      <c r="K1260" s="56" t="n">
        <f aca="false">IF(S1260="","",0)</f>
        <v>0</v>
      </c>
      <c r="L1260" s="56" t="n">
        <f aca="false">IF(J1260="","",IF(AND(J1260&gt;'Revenue Testing'!$E$9,K1260=0),1,0))</f>
        <v>0</v>
      </c>
      <c r="M1260" s="57" t="n">
        <v>0.637058675326</v>
      </c>
      <c r="N1260" s="56" t="str">
        <f aca="false">IF(OR(A1260="",I1260=""),"",IF(COUNTIFS($A$2:$A$4500,A1260,$D$2:$D$4500,D1260,$I$2:$I$4500,I1260)&gt;1,"Possible duplicate",""))</f>
        <v/>
      </c>
      <c r="O1260" s="56" t="n">
        <f aca="false">IF(J1260="","",IF(AND(L1260=0,K1260=0),1,0))</f>
        <v>1</v>
      </c>
      <c r="P1260" s="56" t="str">
        <f aca="false">IF(L1260=1,J1260+ROW()/10^7,"")</f>
        <v/>
      </c>
      <c r="Q1260" s="57" t="n">
        <f aca="false">IF(O1260=1,M1260,"")</f>
        <v>0.637058675326</v>
      </c>
      <c r="R1260" s="56" t="str">
        <f aca="false">IF(K1260=1,ROW(),"")</f>
        <v/>
      </c>
      <c r="S1260" s="56" t="str">
        <f aca="false">IF(D1260="","",TRIM(D1260))</f>
        <v>EDI CHARGES- INC</v>
      </c>
    </row>
    <row r="1261" customFormat="false" ht="15" hidden="false" customHeight="false" outlineLevel="0" collapsed="false">
      <c r="A1261" s="50" t="s">
        <v>820</v>
      </c>
      <c r="B1261" s="55" t="n">
        <v>45904</v>
      </c>
      <c r="C1261" s="50" t="n">
        <f aca="false">IF(S1261="","",IFERROR(IF(INDEX('Ledger Codes'!$C$6:$C$205,MATCH(S1261,'Ledger Codes'!$B$6:$B$205,0))="","",INDEX('Ledger Codes'!$C$6:$C$205,MATCH(S1261,'Ledger Codes'!$B$6:$B$205,0))),""))</f>
        <v>10068</v>
      </c>
      <c r="D1261" s="50" t="s">
        <v>203</v>
      </c>
      <c r="E1261" s="50" t="s">
        <v>821</v>
      </c>
      <c r="F1261" s="50" t="s">
        <v>822</v>
      </c>
      <c r="G1261" s="52" t="n">
        <v>0</v>
      </c>
      <c r="H1261" s="52" t="n">
        <v>30</v>
      </c>
      <c r="I1261" s="52" t="n">
        <f aca="false">IF(AND(G1261="",H1261=""),"",N(G1261)-N(H1261))</f>
        <v>-30</v>
      </c>
      <c r="J1261" s="52" t="n">
        <f aca="false">IF(I1261="","",ABS(I1261))</f>
        <v>30</v>
      </c>
      <c r="K1261" s="56" t="n">
        <f aca="false">IF(S1261="","",0)</f>
        <v>0</v>
      </c>
      <c r="L1261" s="56" t="n">
        <f aca="false">IF(J1261="","",IF(AND(J1261&gt;'Revenue Testing'!$E$9,K1261=0),1,0))</f>
        <v>0</v>
      </c>
      <c r="M1261" s="57" t="n">
        <v>0.967112819766</v>
      </c>
      <c r="N1261" s="56" t="str">
        <f aca="false">IF(OR(A1261="",I1261=""),"",IF(COUNTIFS($A$2:$A$4500,A1261,$D$2:$D$4500,D1261,$I$2:$I$4500,I1261)&gt;1,"Possible duplicate",""))</f>
        <v/>
      </c>
      <c r="O1261" s="56" t="n">
        <f aca="false">IF(J1261="","",IF(AND(L1261=0,K1261=0),1,0))</f>
        <v>1</v>
      </c>
      <c r="P1261" s="56" t="str">
        <f aca="false">IF(L1261=1,J1261+ROW()/10^7,"")</f>
        <v/>
      </c>
      <c r="Q1261" s="57" t="n">
        <f aca="false">IF(O1261=1,M1261,"")</f>
        <v>0.967112819766</v>
      </c>
      <c r="R1261" s="56" t="str">
        <f aca="false">IF(K1261=1,ROW(),"")</f>
        <v/>
      </c>
      <c r="S1261" s="56" t="str">
        <f aca="false">IF(D1261="","",TRIM(D1261))</f>
        <v>EDI CHARGES- INC</v>
      </c>
    </row>
    <row r="1262" customFormat="false" ht="15" hidden="false" customHeight="false" outlineLevel="0" collapsed="false">
      <c r="A1262" s="50" t="s">
        <v>823</v>
      </c>
      <c r="B1262" s="55" t="n">
        <v>45904</v>
      </c>
      <c r="C1262" s="50" t="n">
        <f aca="false">IF(S1262="","",IFERROR(IF(INDEX('Ledger Codes'!$C$6:$C$205,MATCH(S1262,'Ledger Codes'!$B$6:$B$205,0))="","",INDEX('Ledger Codes'!$C$6:$C$205,MATCH(S1262,'Ledger Codes'!$B$6:$B$205,0))),""))</f>
        <v>10068</v>
      </c>
      <c r="D1262" s="50" t="s">
        <v>203</v>
      </c>
      <c r="E1262" s="50" t="s">
        <v>824</v>
      </c>
      <c r="F1262" s="50" t="s">
        <v>825</v>
      </c>
      <c r="G1262" s="52" t="n">
        <v>0</v>
      </c>
      <c r="H1262" s="52" t="n">
        <v>30</v>
      </c>
      <c r="I1262" s="52" t="n">
        <f aca="false">IF(AND(G1262="",H1262=""),"",N(G1262)-N(H1262))</f>
        <v>-30</v>
      </c>
      <c r="J1262" s="52" t="n">
        <f aca="false">IF(I1262="","",ABS(I1262))</f>
        <v>30</v>
      </c>
      <c r="K1262" s="56" t="n">
        <f aca="false">IF(S1262="","",0)</f>
        <v>0</v>
      </c>
      <c r="L1262" s="56" t="n">
        <f aca="false">IF(J1262="","",IF(AND(J1262&gt;'Revenue Testing'!$E$9,K1262=0),1,0))</f>
        <v>0</v>
      </c>
      <c r="M1262" s="57" t="n">
        <v>0.377275041646</v>
      </c>
      <c r="N1262" s="56" t="str">
        <f aca="false">IF(OR(A1262="",I1262=""),"",IF(COUNTIFS($A$2:$A$4500,A1262,$D$2:$D$4500,D1262,$I$2:$I$4500,I1262)&gt;1,"Possible duplicate",""))</f>
        <v/>
      </c>
      <c r="O1262" s="56" t="n">
        <f aca="false">IF(J1262="","",IF(AND(L1262=0,K1262=0),1,0))</f>
        <v>1</v>
      </c>
      <c r="P1262" s="56" t="str">
        <f aca="false">IF(L1262=1,J1262+ROW()/10^7,"")</f>
        <v/>
      </c>
      <c r="Q1262" s="57" t="n">
        <f aca="false">IF(O1262=1,M1262,"")</f>
        <v>0.377275041646</v>
      </c>
      <c r="R1262" s="56" t="str">
        <f aca="false">IF(K1262=1,ROW(),"")</f>
        <v/>
      </c>
      <c r="S1262" s="56" t="str">
        <f aca="false">IF(D1262="","",TRIM(D1262))</f>
        <v>EDI CHARGES- INC</v>
      </c>
    </row>
    <row r="1263" customFormat="false" ht="15" hidden="false" customHeight="false" outlineLevel="0" collapsed="false">
      <c r="A1263" s="50" t="s">
        <v>826</v>
      </c>
      <c r="B1263" s="55" t="n">
        <v>45904</v>
      </c>
      <c r="C1263" s="50" t="n">
        <f aca="false">IF(S1263="","",IFERROR(IF(INDEX('Ledger Codes'!$C$6:$C$205,MATCH(S1263,'Ledger Codes'!$B$6:$B$205,0))="","",INDEX('Ledger Codes'!$C$6:$C$205,MATCH(S1263,'Ledger Codes'!$B$6:$B$205,0))),""))</f>
        <v>10068</v>
      </c>
      <c r="D1263" s="50" t="s">
        <v>203</v>
      </c>
      <c r="E1263" s="50" t="s">
        <v>827</v>
      </c>
      <c r="F1263" s="50" t="s">
        <v>828</v>
      </c>
      <c r="G1263" s="52" t="n">
        <v>0</v>
      </c>
      <c r="H1263" s="52" t="n">
        <v>30</v>
      </c>
      <c r="I1263" s="52" t="n">
        <f aca="false">IF(AND(G1263="",H1263=""),"",N(G1263)-N(H1263))</f>
        <v>-30</v>
      </c>
      <c r="J1263" s="52" t="n">
        <f aca="false">IF(I1263="","",ABS(I1263))</f>
        <v>30</v>
      </c>
      <c r="K1263" s="56" t="n">
        <f aca="false">IF(S1263="","",0)</f>
        <v>0</v>
      </c>
      <c r="L1263" s="56" t="n">
        <f aca="false">IF(J1263="","",IF(AND(J1263&gt;'Revenue Testing'!$E$9,K1263=0),1,0))</f>
        <v>0</v>
      </c>
      <c r="M1263" s="57" t="n">
        <v>0.322575292979</v>
      </c>
      <c r="N1263" s="56" t="str">
        <f aca="false">IF(OR(A1263="",I1263=""),"",IF(COUNTIFS($A$2:$A$4500,A1263,$D$2:$D$4500,D1263,$I$2:$I$4500,I1263)&gt;1,"Possible duplicate",""))</f>
        <v/>
      </c>
      <c r="O1263" s="56" t="n">
        <f aca="false">IF(J1263="","",IF(AND(L1263=0,K1263=0),1,0))</f>
        <v>1</v>
      </c>
      <c r="P1263" s="56" t="str">
        <f aca="false">IF(L1263=1,J1263+ROW()/10^7,"")</f>
        <v/>
      </c>
      <c r="Q1263" s="57" t="n">
        <f aca="false">IF(O1263=1,M1263,"")</f>
        <v>0.322575292979</v>
      </c>
      <c r="R1263" s="56" t="str">
        <f aca="false">IF(K1263=1,ROW(),"")</f>
        <v/>
      </c>
      <c r="S1263" s="56" t="str">
        <f aca="false">IF(D1263="","",TRIM(D1263))</f>
        <v>EDI CHARGES- INC</v>
      </c>
    </row>
    <row r="1264" customFormat="false" ht="15" hidden="false" customHeight="false" outlineLevel="0" collapsed="false">
      <c r="A1264" s="50" t="s">
        <v>829</v>
      </c>
      <c r="B1264" s="55" t="n">
        <v>45904</v>
      </c>
      <c r="C1264" s="50" t="n">
        <f aca="false">IF(S1264="","",IFERROR(IF(INDEX('Ledger Codes'!$C$6:$C$205,MATCH(S1264,'Ledger Codes'!$B$6:$B$205,0))="","",INDEX('Ledger Codes'!$C$6:$C$205,MATCH(S1264,'Ledger Codes'!$B$6:$B$205,0))),""))</f>
        <v>10068</v>
      </c>
      <c r="D1264" s="50" t="s">
        <v>203</v>
      </c>
      <c r="E1264" s="50" t="s">
        <v>830</v>
      </c>
      <c r="F1264" s="50" t="s">
        <v>831</v>
      </c>
      <c r="G1264" s="52" t="n">
        <v>0</v>
      </c>
      <c r="H1264" s="52" t="n">
        <v>30</v>
      </c>
      <c r="I1264" s="52" t="n">
        <f aca="false">IF(AND(G1264="",H1264=""),"",N(G1264)-N(H1264))</f>
        <v>-30</v>
      </c>
      <c r="J1264" s="52" t="n">
        <f aca="false">IF(I1264="","",ABS(I1264))</f>
        <v>30</v>
      </c>
      <c r="K1264" s="56" t="n">
        <f aca="false">IF(S1264="","",0)</f>
        <v>0</v>
      </c>
      <c r="L1264" s="56" t="n">
        <f aca="false">IF(J1264="","",IF(AND(J1264&gt;'Revenue Testing'!$E$9,K1264=0),1,0))</f>
        <v>0</v>
      </c>
      <c r="M1264" s="57" t="n">
        <v>0.963985519084</v>
      </c>
      <c r="N1264" s="56" t="str">
        <f aca="false">IF(OR(A1264="",I1264=""),"",IF(COUNTIFS($A$2:$A$4500,A1264,$D$2:$D$4500,D1264,$I$2:$I$4500,I1264)&gt;1,"Possible duplicate",""))</f>
        <v/>
      </c>
      <c r="O1264" s="56" t="n">
        <f aca="false">IF(J1264="","",IF(AND(L1264=0,K1264=0),1,0))</f>
        <v>1</v>
      </c>
      <c r="P1264" s="56" t="str">
        <f aca="false">IF(L1264=1,J1264+ROW()/10^7,"")</f>
        <v/>
      </c>
      <c r="Q1264" s="57" t="n">
        <f aca="false">IF(O1264=1,M1264,"")</f>
        <v>0.963985519084</v>
      </c>
      <c r="R1264" s="56" t="str">
        <f aca="false">IF(K1264=1,ROW(),"")</f>
        <v/>
      </c>
      <c r="S1264" s="56" t="str">
        <f aca="false">IF(D1264="","",TRIM(D1264))</f>
        <v>EDI CHARGES- INC</v>
      </c>
    </row>
    <row r="1265" customFormat="false" ht="15" hidden="false" customHeight="false" outlineLevel="0" collapsed="false">
      <c r="A1265" s="50" t="s">
        <v>832</v>
      </c>
      <c r="B1265" s="55" t="n">
        <v>45904</v>
      </c>
      <c r="C1265" s="50" t="n">
        <f aca="false">IF(S1265="","",IFERROR(IF(INDEX('Ledger Codes'!$C$6:$C$205,MATCH(S1265,'Ledger Codes'!$B$6:$B$205,0))="","",INDEX('Ledger Codes'!$C$6:$C$205,MATCH(S1265,'Ledger Codes'!$B$6:$B$205,0))),""))</f>
        <v>10068</v>
      </c>
      <c r="D1265" s="50" t="s">
        <v>203</v>
      </c>
      <c r="E1265" s="50" t="s">
        <v>833</v>
      </c>
      <c r="F1265" s="50" t="s">
        <v>834</v>
      </c>
      <c r="G1265" s="52" t="n">
        <v>0</v>
      </c>
      <c r="H1265" s="52" t="n">
        <v>30</v>
      </c>
      <c r="I1265" s="52" t="n">
        <f aca="false">IF(AND(G1265="",H1265=""),"",N(G1265)-N(H1265))</f>
        <v>-30</v>
      </c>
      <c r="J1265" s="52" t="n">
        <f aca="false">IF(I1265="","",ABS(I1265))</f>
        <v>30</v>
      </c>
      <c r="K1265" s="56" t="n">
        <f aca="false">IF(S1265="","",0)</f>
        <v>0</v>
      </c>
      <c r="L1265" s="56" t="n">
        <f aca="false">IF(J1265="","",IF(AND(J1265&gt;'Revenue Testing'!$E$9,K1265=0),1,0))</f>
        <v>0</v>
      </c>
      <c r="M1265" s="57" t="n">
        <v>0.85397509649</v>
      </c>
      <c r="N1265" s="56" t="str">
        <f aca="false">IF(OR(A1265="",I1265=""),"",IF(COUNTIFS($A$2:$A$4500,A1265,$D$2:$D$4500,D1265,$I$2:$I$4500,I1265)&gt;1,"Possible duplicate",""))</f>
        <v/>
      </c>
      <c r="O1265" s="56" t="n">
        <f aca="false">IF(J1265="","",IF(AND(L1265=0,K1265=0),1,0))</f>
        <v>1</v>
      </c>
      <c r="P1265" s="56" t="str">
        <f aca="false">IF(L1265=1,J1265+ROW()/10^7,"")</f>
        <v/>
      </c>
      <c r="Q1265" s="57" t="n">
        <f aca="false">IF(O1265=1,M1265,"")</f>
        <v>0.85397509649</v>
      </c>
      <c r="R1265" s="56" t="str">
        <f aca="false">IF(K1265=1,ROW(),"")</f>
        <v/>
      </c>
      <c r="S1265" s="56" t="str">
        <f aca="false">IF(D1265="","",TRIM(D1265))</f>
        <v>EDI CHARGES- INC</v>
      </c>
    </row>
    <row r="1266" customFormat="false" ht="15" hidden="false" customHeight="false" outlineLevel="0" collapsed="false">
      <c r="A1266" s="50" t="s">
        <v>835</v>
      </c>
      <c r="B1266" s="55" t="n">
        <v>45904</v>
      </c>
      <c r="C1266" s="50" t="n">
        <f aca="false">IF(S1266="","",IFERROR(IF(INDEX('Ledger Codes'!$C$6:$C$205,MATCH(S1266,'Ledger Codes'!$B$6:$B$205,0))="","",INDEX('Ledger Codes'!$C$6:$C$205,MATCH(S1266,'Ledger Codes'!$B$6:$B$205,0))),""))</f>
        <v>10068</v>
      </c>
      <c r="D1266" s="50" t="s">
        <v>203</v>
      </c>
      <c r="E1266" s="50" t="s">
        <v>836</v>
      </c>
      <c r="F1266" s="50" t="s">
        <v>450</v>
      </c>
      <c r="G1266" s="52" t="n">
        <v>0</v>
      </c>
      <c r="H1266" s="52" t="n">
        <v>30</v>
      </c>
      <c r="I1266" s="52" t="n">
        <f aca="false">IF(AND(G1266="",H1266=""),"",N(G1266)-N(H1266))</f>
        <v>-30</v>
      </c>
      <c r="J1266" s="52" t="n">
        <f aca="false">IF(I1266="","",ABS(I1266))</f>
        <v>30</v>
      </c>
      <c r="K1266" s="56" t="n">
        <f aca="false">IF(S1266="","",0)</f>
        <v>0</v>
      </c>
      <c r="L1266" s="56" t="n">
        <f aca="false">IF(J1266="","",IF(AND(J1266&gt;'Revenue Testing'!$E$9,K1266=0),1,0))</f>
        <v>0</v>
      </c>
      <c r="M1266" s="57" t="n">
        <v>0.219883224043</v>
      </c>
      <c r="N1266" s="56" t="str">
        <f aca="false">IF(OR(A1266="",I1266=""),"",IF(COUNTIFS($A$2:$A$4500,A1266,$D$2:$D$4500,D1266,$I$2:$I$4500,I1266)&gt;1,"Possible duplicate",""))</f>
        <v/>
      </c>
      <c r="O1266" s="56" t="n">
        <f aca="false">IF(J1266="","",IF(AND(L1266=0,K1266=0),1,0))</f>
        <v>1</v>
      </c>
      <c r="P1266" s="56" t="str">
        <f aca="false">IF(L1266=1,J1266+ROW()/10^7,"")</f>
        <v/>
      </c>
      <c r="Q1266" s="57" t="n">
        <f aca="false">IF(O1266=1,M1266,"")</f>
        <v>0.219883224043</v>
      </c>
      <c r="R1266" s="56" t="str">
        <f aca="false">IF(K1266=1,ROW(),"")</f>
        <v/>
      </c>
      <c r="S1266" s="56" t="str">
        <f aca="false">IF(D1266="","",TRIM(D1266))</f>
        <v>EDI CHARGES- INC</v>
      </c>
    </row>
    <row r="1267" customFormat="false" ht="15" hidden="false" customHeight="false" outlineLevel="0" collapsed="false">
      <c r="A1267" s="50" t="s">
        <v>837</v>
      </c>
      <c r="B1267" s="55" t="n">
        <v>45904</v>
      </c>
      <c r="C1267" s="50" t="n">
        <f aca="false">IF(S1267="","",IFERROR(IF(INDEX('Ledger Codes'!$C$6:$C$205,MATCH(S1267,'Ledger Codes'!$B$6:$B$205,0))="","",INDEX('Ledger Codes'!$C$6:$C$205,MATCH(S1267,'Ledger Codes'!$B$6:$B$205,0))),""))</f>
        <v>10068</v>
      </c>
      <c r="D1267" s="50" t="s">
        <v>203</v>
      </c>
      <c r="E1267" s="50" t="s">
        <v>838</v>
      </c>
      <c r="F1267" s="50" t="s">
        <v>839</v>
      </c>
      <c r="G1267" s="52" t="n">
        <v>0</v>
      </c>
      <c r="H1267" s="52" t="n">
        <v>30</v>
      </c>
      <c r="I1267" s="52" t="n">
        <f aca="false">IF(AND(G1267="",H1267=""),"",N(G1267)-N(H1267))</f>
        <v>-30</v>
      </c>
      <c r="J1267" s="52" t="n">
        <f aca="false">IF(I1267="","",ABS(I1267))</f>
        <v>30</v>
      </c>
      <c r="K1267" s="56" t="n">
        <f aca="false">IF(S1267="","",0)</f>
        <v>0</v>
      </c>
      <c r="L1267" s="56" t="n">
        <f aca="false">IF(J1267="","",IF(AND(J1267&gt;'Revenue Testing'!$E$9,K1267=0),1,0))</f>
        <v>0</v>
      </c>
      <c r="M1267" s="57" t="n">
        <v>0.956539682694</v>
      </c>
      <c r="N1267" s="56" t="str">
        <f aca="false">IF(OR(A1267="",I1267=""),"",IF(COUNTIFS($A$2:$A$4500,A1267,$D$2:$D$4500,D1267,$I$2:$I$4500,I1267)&gt;1,"Possible duplicate",""))</f>
        <v/>
      </c>
      <c r="O1267" s="56" t="n">
        <f aca="false">IF(J1267="","",IF(AND(L1267=0,K1267=0),1,0))</f>
        <v>1</v>
      </c>
      <c r="P1267" s="56" t="str">
        <f aca="false">IF(L1267=1,J1267+ROW()/10^7,"")</f>
        <v/>
      </c>
      <c r="Q1267" s="57" t="n">
        <f aca="false">IF(O1267=1,M1267,"")</f>
        <v>0.956539682694</v>
      </c>
      <c r="R1267" s="56" t="str">
        <f aca="false">IF(K1267=1,ROW(),"")</f>
        <v/>
      </c>
      <c r="S1267" s="56" t="str">
        <f aca="false">IF(D1267="","",TRIM(D1267))</f>
        <v>EDI CHARGES- INC</v>
      </c>
    </row>
    <row r="1268" customFormat="false" ht="15" hidden="false" customHeight="false" outlineLevel="0" collapsed="false">
      <c r="A1268" s="50" t="s">
        <v>840</v>
      </c>
      <c r="B1268" s="55" t="n">
        <v>45904</v>
      </c>
      <c r="C1268" s="50" t="n">
        <f aca="false">IF(S1268="","",IFERROR(IF(INDEX('Ledger Codes'!$C$6:$C$205,MATCH(S1268,'Ledger Codes'!$B$6:$B$205,0))="","",INDEX('Ledger Codes'!$C$6:$C$205,MATCH(S1268,'Ledger Codes'!$B$6:$B$205,0))),""))</f>
        <v>10068</v>
      </c>
      <c r="D1268" s="50" t="s">
        <v>203</v>
      </c>
      <c r="E1268" s="50" t="s">
        <v>841</v>
      </c>
      <c r="F1268" s="50" t="s">
        <v>842</v>
      </c>
      <c r="G1268" s="52" t="n">
        <v>0</v>
      </c>
      <c r="H1268" s="52" t="n">
        <v>30</v>
      </c>
      <c r="I1268" s="52" t="n">
        <f aca="false">IF(AND(G1268="",H1268=""),"",N(G1268)-N(H1268))</f>
        <v>-30</v>
      </c>
      <c r="J1268" s="52" t="n">
        <f aca="false">IF(I1268="","",ABS(I1268))</f>
        <v>30</v>
      </c>
      <c r="K1268" s="56" t="n">
        <f aca="false">IF(S1268="","",0)</f>
        <v>0</v>
      </c>
      <c r="L1268" s="56" t="n">
        <f aca="false">IF(J1268="","",IF(AND(J1268&gt;'Revenue Testing'!$E$9,K1268=0),1,0))</f>
        <v>0</v>
      </c>
      <c r="M1268" s="57" t="n">
        <v>0.534654362345</v>
      </c>
      <c r="N1268" s="56" t="str">
        <f aca="false">IF(OR(A1268="",I1268=""),"",IF(COUNTIFS($A$2:$A$4500,A1268,$D$2:$D$4500,D1268,$I$2:$I$4500,I1268)&gt;1,"Possible duplicate",""))</f>
        <v/>
      </c>
      <c r="O1268" s="56" t="n">
        <f aca="false">IF(J1268="","",IF(AND(L1268=0,K1268=0),1,0))</f>
        <v>1</v>
      </c>
      <c r="P1268" s="56" t="str">
        <f aca="false">IF(L1268=1,J1268+ROW()/10^7,"")</f>
        <v/>
      </c>
      <c r="Q1268" s="57" t="n">
        <f aca="false">IF(O1268=1,M1268,"")</f>
        <v>0.534654362345</v>
      </c>
      <c r="R1268" s="56" t="str">
        <f aca="false">IF(K1268=1,ROW(),"")</f>
        <v/>
      </c>
      <c r="S1268" s="56" t="str">
        <f aca="false">IF(D1268="","",TRIM(D1268))</f>
        <v>EDI CHARGES- INC</v>
      </c>
    </row>
    <row r="1269" customFormat="false" ht="15" hidden="false" customHeight="false" outlineLevel="0" collapsed="false">
      <c r="A1269" s="50" t="s">
        <v>843</v>
      </c>
      <c r="B1269" s="55" t="n">
        <v>45904</v>
      </c>
      <c r="C1269" s="50" t="n">
        <f aca="false">IF(S1269="","",IFERROR(IF(INDEX('Ledger Codes'!$C$6:$C$205,MATCH(S1269,'Ledger Codes'!$B$6:$B$205,0))="","",INDEX('Ledger Codes'!$C$6:$C$205,MATCH(S1269,'Ledger Codes'!$B$6:$B$205,0))),""))</f>
        <v>10068</v>
      </c>
      <c r="D1269" s="50" t="s">
        <v>203</v>
      </c>
      <c r="E1269" s="50" t="s">
        <v>844</v>
      </c>
      <c r="F1269" s="50" t="s">
        <v>845</v>
      </c>
      <c r="G1269" s="52" t="n">
        <v>0</v>
      </c>
      <c r="H1269" s="52" t="n">
        <v>30</v>
      </c>
      <c r="I1269" s="52" t="n">
        <f aca="false">IF(AND(G1269="",H1269=""),"",N(G1269)-N(H1269))</f>
        <v>-30</v>
      </c>
      <c r="J1269" s="52" t="n">
        <f aca="false">IF(I1269="","",ABS(I1269))</f>
        <v>30</v>
      </c>
      <c r="K1269" s="56" t="n">
        <f aca="false">IF(S1269="","",0)</f>
        <v>0</v>
      </c>
      <c r="L1269" s="56" t="n">
        <f aca="false">IF(J1269="","",IF(AND(J1269&gt;'Revenue Testing'!$E$9,K1269=0),1,0))</f>
        <v>0</v>
      </c>
      <c r="M1269" s="57" t="n">
        <v>0.043256389273</v>
      </c>
      <c r="N1269" s="56" t="str">
        <f aca="false">IF(OR(A1269="",I1269=""),"",IF(COUNTIFS($A$2:$A$4500,A1269,$D$2:$D$4500,D1269,$I$2:$I$4500,I1269)&gt;1,"Possible duplicate",""))</f>
        <v/>
      </c>
      <c r="O1269" s="56" t="n">
        <f aca="false">IF(J1269="","",IF(AND(L1269=0,K1269=0),1,0))</f>
        <v>1</v>
      </c>
      <c r="P1269" s="56" t="str">
        <f aca="false">IF(L1269=1,J1269+ROW()/10^7,"")</f>
        <v/>
      </c>
      <c r="Q1269" s="57" t="n">
        <f aca="false">IF(O1269=1,M1269,"")</f>
        <v>0.043256389273</v>
      </c>
      <c r="R1269" s="56" t="str">
        <f aca="false">IF(K1269=1,ROW(),"")</f>
        <v/>
      </c>
      <c r="S1269" s="56" t="str">
        <f aca="false">IF(D1269="","",TRIM(D1269))</f>
        <v>EDI CHARGES- INC</v>
      </c>
    </row>
    <row r="1270" customFormat="false" ht="15" hidden="false" customHeight="false" outlineLevel="0" collapsed="false">
      <c r="A1270" s="50" t="s">
        <v>846</v>
      </c>
      <c r="B1270" s="55" t="n">
        <v>45904</v>
      </c>
      <c r="C1270" s="50" t="n">
        <f aca="false">IF(S1270="","",IFERROR(IF(INDEX('Ledger Codes'!$C$6:$C$205,MATCH(S1270,'Ledger Codes'!$B$6:$B$205,0))="","",INDEX('Ledger Codes'!$C$6:$C$205,MATCH(S1270,'Ledger Codes'!$B$6:$B$205,0))),""))</f>
        <v>10068</v>
      </c>
      <c r="D1270" s="50" t="s">
        <v>203</v>
      </c>
      <c r="E1270" s="50" t="s">
        <v>847</v>
      </c>
      <c r="F1270" s="50" t="s">
        <v>848</v>
      </c>
      <c r="G1270" s="52" t="n">
        <v>0</v>
      </c>
      <c r="H1270" s="52" t="n">
        <v>30</v>
      </c>
      <c r="I1270" s="52" t="n">
        <f aca="false">IF(AND(G1270="",H1270=""),"",N(G1270)-N(H1270))</f>
        <v>-30</v>
      </c>
      <c r="J1270" s="52" t="n">
        <f aca="false">IF(I1270="","",ABS(I1270))</f>
        <v>30</v>
      </c>
      <c r="K1270" s="56" t="n">
        <f aca="false">IF(S1270="","",0)</f>
        <v>0</v>
      </c>
      <c r="L1270" s="56" t="n">
        <f aca="false">IF(J1270="","",IF(AND(J1270&gt;'Revenue Testing'!$E$9,K1270=0),1,0))</f>
        <v>0</v>
      </c>
      <c r="M1270" s="57" t="n">
        <v>0.237154488678</v>
      </c>
      <c r="N1270" s="56" t="str">
        <f aca="false">IF(OR(A1270="",I1270=""),"",IF(COUNTIFS($A$2:$A$4500,A1270,$D$2:$D$4500,D1270,$I$2:$I$4500,I1270)&gt;1,"Possible duplicate",""))</f>
        <v/>
      </c>
      <c r="O1270" s="56" t="n">
        <f aca="false">IF(J1270="","",IF(AND(L1270=0,K1270=0),1,0))</f>
        <v>1</v>
      </c>
      <c r="P1270" s="56" t="str">
        <f aca="false">IF(L1270=1,J1270+ROW()/10^7,"")</f>
        <v/>
      </c>
      <c r="Q1270" s="57" t="n">
        <f aca="false">IF(O1270=1,M1270,"")</f>
        <v>0.237154488678</v>
      </c>
      <c r="R1270" s="56" t="str">
        <f aca="false">IF(K1270=1,ROW(),"")</f>
        <v/>
      </c>
      <c r="S1270" s="56" t="str">
        <f aca="false">IF(D1270="","",TRIM(D1270))</f>
        <v>EDI CHARGES- INC</v>
      </c>
    </row>
    <row r="1271" customFormat="false" ht="15" hidden="false" customHeight="false" outlineLevel="0" collapsed="false">
      <c r="A1271" s="50" t="s">
        <v>849</v>
      </c>
      <c r="B1271" s="55" t="n">
        <v>45904</v>
      </c>
      <c r="C1271" s="50" t="n">
        <f aca="false">IF(S1271="","",IFERROR(IF(INDEX('Ledger Codes'!$C$6:$C$205,MATCH(S1271,'Ledger Codes'!$B$6:$B$205,0))="","",INDEX('Ledger Codes'!$C$6:$C$205,MATCH(S1271,'Ledger Codes'!$B$6:$B$205,0))),""))</f>
        <v>10068</v>
      </c>
      <c r="D1271" s="50" t="s">
        <v>203</v>
      </c>
      <c r="E1271" s="50" t="s">
        <v>850</v>
      </c>
      <c r="F1271" s="50" t="s">
        <v>408</v>
      </c>
      <c r="G1271" s="52" t="n">
        <v>0</v>
      </c>
      <c r="H1271" s="52" t="n">
        <v>30</v>
      </c>
      <c r="I1271" s="52" t="n">
        <f aca="false">IF(AND(G1271="",H1271=""),"",N(G1271)-N(H1271))</f>
        <v>-30</v>
      </c>
      <c r="J1271" s="52" t="n">
        <f aca="false">IF(I1271="","",ABS(I1271))</f>
        <v>30</v>
      </c>
      <c r="K1271" s="56" t="n">
        <f aca="false">IF(S1271="","",0)</f>
        <v>0</v>
      </c>
      <c r="L1271" s="56" t="n">
        <f aca="false">IF(J1271="","",IF(AND(J1271&gt;'Revenue Testing'!$E$9,K1271=0),1,0))</f>
        <v>0</v>
      </c>
      <c r="M1271" s="57" t="n">
        <v>0.459392715901</v>
      </c>
      <c r="N1271" s="56" t="str">
        <f aca="false">IF(OR(A1271="",I1271=""),"",IF(COUNTIFS($A$2:$A$4500,A1271,$D$2:$D$4500,D1271,$I$2:$I$4500,I1271)&gt;1,"Possible duplicate",""))</f>
        <v/>
      </c>
      <c r="O1271" s="56" t="n">
        <f aca="false">IF(J1271="","",IF(AND(L1271=0,K1271=0),1,0))</f>
        <v>1</v>
      </c>
      <c r="P1271" s="56" t="str">
        <f aca="false">IF(L1271=1,J1271+ROW()/10^7,"")</f>
        <v/>
      </c>
      <c r="Q1271" s="57" t="n">
        <f aca="false">IF(O1271=1,M1271,"")</f>
        <v>0.459392715901</v>
      </c>
      <c r="R1271" s="56" t="str">
        <f aca="false">IF(K1271=1,ROW(),"")</f>
        <v/>
      </c>
      <c r="S1271" s="56" t="str">
        <f aca="false">IF(D1271="","",TRIM(D1271))</f>
        <v>EDI CHARGES- INC</v>
      </c>
    </row>
    <row r="1272" customFormat="false" ht="15" hidden="false" customHeight="false" outlineLevel="0" collapsed="false">
      <c r="A1272" s="50" t="s">
        <v>851</v>
      </c>
      <c r="B1272" s="55" t="n">
        <v>45904</v>
      </c>
      <c r="C1272" s="50" t="n">
        <f aca="false">IF(S1272="","",IFERROR(IF(INDEX('Ledger Codes'!$C$6:$C$205,MATCH(S1272,'Ledger Codes'!$B$6:$B$205,0))="","",INDEX('Ledger Codes'!$C$6:$C$205,MATCH(S1272,'Ledger Codes'!$B$6:$B$205,0))),""))</f>
        <v>10068</v>
      </c>
      <c r="D1272" s="50" t="s">
        <v>203</v>
      </c>
      <c r="E1272" s="50" t="s">
        <v>852</v>
      </c>
      <c r="F1272" s="50" t="s">
        <v>853</v>
      </c>
      <c r="G1272" s="52" t="n">
        <v>0</v>
      </c>
      <c r="H1272" s="52" t="n">
        <v>30</v>
      </c>
      <c r="I1272" s="52" t="n">
        <f aca="false">IF(AND(G1272="",H1272=""),"",N(G1272)-N(H1272))</f>
        <v>-30</v>
      </c>
      <c r="J1272" s="52" t="n">
        <f aca="false">IF(I1272="","",ABS(I1272))</f>
        <v>30</v>
      </c>
      <c r="K1272" s="56" t="n">
        <f aca="false">IF(S1272="","",0)</f>
        <v>0</v>
      </c>
      <c r="L1272" s="56" t="n">
        <f aca="false">IF(J1272="","",IF(AND(J1272&gt;'Revenue Testing'!$E$9,K1272=0),1,0))</f>
        <v>0</v>
      </c>
      <c r="M1272" s="57" t="n">
        <v>0.478422689519</v>
      </c>
      <c r="N1272" s="56" t="str">
        <f aca="false">IF(OR(A1272="",I1272=""),"",IF(COUNTIFS($A$2:$A$4500,A1272,$D$2:$D$4500,D1272,$I$2:$I$4500,I1272)&gt;1,"Possible duplicate",""))</f>
        <v/>
      </c>
      <c r="O1272" s="56" t="n">
        <f aca="false">IF(J1272="","",IF(AND(L1272=0,K1272=0),1,0))</f>
        <v>1</v>
      </c>
      <c r="P1272" s="56" t="str">
        <f aca="false">IF(L1272=1,J1272+ROW()/10^7,"")</f>
        <v/>
      </c>
      <c r="Q1272" s="57" t="n">
        <f aca="false">IF(O1272=1,M1272,"")</f>
        <v>0.478422689519</v>
      </c>
      <c r="R1272" s="56" t="str">
        <f aca="false">IF(K1272=1,ROW(),"")</f>
        <v/>
      </c>
      <c r="S1272" s="56" t="str">
        <f aca="false">IF(D1272="","",TRIM(D1272))</f>
        <v>EDI CHARGES- INC</v>
      </c>
    </row>
    <row r="1273" customFormat="false" ht="15" hidden="false" customHeight="false" outlineLevel="0" collapsed="false">
      <c r="A1273" s="50" t="s">
        <v>854</v>
      </c>
      <c r="B1273" s="55" t="n">
        <v>45904</v>
      </c>
      <c r="C1273" s="50" t="n">
        <f aca="false">IF(S1273="","",IFERROR(IF(INDEX('Ledger Codes'!$C$6:$C$205,MATCH(S1273,'Ledger Codes'!$B$6:$B$205,0))="","",INDEX('Ledger Codes'!$C$6:$C$205,MATCH(S1273,'Ledger Codes'!$B$6:$B$205,0))),""))</f>
        <v>10068</v>
      </c>
      <c r="D1273" s="50" t="s">
        <v>203</v>
      </c>
      <c r="E1273" s="50" t="s">
        <v>855</v>
      </c>
      <c r="F1273" s="50" t="s">
        <v>856</v>
      </c>
      <c r="G1273" s="52" t="n">
        <v>0</v>
      </c>
      <c r="H1273" s="52" t="n">
        <v>30</v>
      </c>
      <c r="I1273" s="52" t="n">
        <f aca="false">IF(AND(G1273="",H1273=""),"",N(G1273)-N(H1273))</f>
        <v>-30</v>
      </c>
      <c r="J1273" s="52" t="n">
        <f aca="false">IF(I1273="","",ABS(I1273))</f>
        <v>30</v>
      </c>
      <c r="K1273" s="56" t="n">
        <f aca="false">IF(S1273="","",0)</f>
        <v>0</v>
      </c>
      <c r="L1273" s="56" t="n">
        <f aca="false">IF(J1273="","",IF(AND(J1273&gt;'Revenue Testing'!$E$9,K1273=0),1,0))</f>
        <v>0</v>
      </c>
      <c r="M1273" s="57" t="n">
        <v>0.408193017919</v>
      </c>
      <c r="N1273" s="56" t="str">
        <f aca="false">IF(OR(A1273="",I1273=""),"",IF(COUNTIFS($A$2:$A$4500,A1273,$D$2:$D$4500,D1273,$I$2:$I$4500,I1273)&gt;1,"Possible duplicate",""))</f>
        <v/>
      </c>
      <c r="O1273" s="56" t="n">
        <f aca="false">IF(J1273="","",IF(AND(L1273=0,K1273=0),1,0))</f>
        <v>1</v>
      </c>
      <c r="P1273" s="56" t="str">
        <f aca="false">IF(L1273=1,J1273+ROW()/10^7,"")</f>
        <v/>
      </c>
      <c r="Q1273" s="57" t="n">
        <f aca="false">IF(O1273=1,M1273,"")</f>
        <v>0.408193017919</v>
      </c>
      <c r="R1273" s="56" t="str">
        <f aca="false">IF(K1273=1,ROW(),"")</f>
        <v/>
      </c>
      <c r="S1273" s="56" t="str">
        <f aca="false">IF(D1273="","",TRIM(D1273))</f>
        <v>EDI CHARGES- INC</v>
      </c>
    </row>
    <row r="1274" customFormat="false" ht="15" hidden="false" customHeight="false" outlineLevel="0" collapsed="false">
      <c r="A1274" s="50" t="s">
        <v>857</v>
      </c>
      <c r="B1274" s="55" t="n">
        <v>45904</v>
      </c>
      <c r="C1274" s="50" t="n">
        <f aca="false">IF(S1274="","",IFERROR(IF(INDEX('Ledger Codes'!$C$6:$C$205,MATCH(S1274,'Ledger Codes'!$B$6:$B$205,0))="","",INDEX('Ledger Codes'!$C$6:$C$205,MATCH(S1274,'Ledger Codes'!$B$6:$B$205,0))),""))</f>
        <v>10068</v>
      </c>
      <c r="D1274" s="50" t="s">
        <v>203</v>
      </c>
      <c r="E1274" s="50" t="s">
        <v>858</v>
      </c>
      <c r="F1274" s="50" t="s">
        <v>859</v>
      </c>
      <c r="G1274" s="52" t="n">
        <v>0</v>
      </c>
      <c r="H1274" s="52" t="n">
        <v>30</v>
      </c>
      <c r="I1274" s="52" t="n">
        <f aca="false">IF(AND(G1274="",H1274=""),"",N(G1274)-N(H1274))</f>
        <v>-30</v>
      </c>
      <c r="J1274" s="52" t="n">
        <f aca="false">IF(I1274="","",ABS(I1274))</f>
        <v>30</v>
      </c>
      <c r="K1274" s="56" t="n">
        <f aca="false">IF(S1274="","",0)</f>
        <v>0</v>
      </c>
      <c r="L1274" s="56" t="n">
        <f aca="false">IF(J1274="","",IF(AND(J1274&gt;'Revenue Testing'!$E$9,K1274=0),1,0))</f>
        <v>0</v>
      </c>
      <c r="M1274" s="57" t="n">
        <v>0.642369144908</v>
      </c>
      <c r="N1274" s="56" t="str">
        <f aca="false">IF(OR(A1274="",I1274=""),"",IF(COUNTIFS($A$2:$A$4500,A1274,$D$2:$D$4500,D1274,$I$2:$I$4500,I1274)&gt;1,"Possible duplicate",""))</f>
        <v/>
      </c>
      <c r="O1274" s="56" t="n">
        <f aca="false">IF(J1274="","",IF(AND(L1274=0,K1274=0),1,0))</f>
        <v>1</v>
      </c>
      <c r="P1274" s="56" t="str">
        <f aca="false">IF(L1274=1,J1274+ROW()/10^7,"")</f>
        <v/>
      </c>
      <c r="Q1274" s="57" t="n">
        <f aca="false">IF(O1274=1,M1274,"")</f>
        <v>0.642369144908</v>
      </c>
      <c r="R1274" s="56" t="str">
        <f aca="false">IF(K1274=1,ROW(),"")</f>
        <v/>
      </c>
      <c r="S1274" s="56" t="str">
        <f aca="false">IF(D1274="","",TRIM(D1274))</f>
        <v>EDI CHARGES- INC</v>
      </c>
    </row>
    <row r="1275" customFormat="false" ht="15" hidden="false" customHeight="false" outlineLevel="0" collapsed="false">
      <c r="A1275" s="50" t="s">
        <v>860</v>
      </c>
      <c r="B1275" s="55" t="n">
        <v>45904</v>
      </c>
      <c r="C1275" s="50" t="n">
        <f aca="false">IF(S1275="","",IFERROR(IF(INDEX('Ledger Codes'!$C$6:$C$205,MATCH(S1275,'Ledger Codes'!$B$6:$B$205,0))="","",INDEX('Ledger Codes'!$C$6:$C$205,MATCH(S1275,'Ledger Codes'!$B$6:$B$205,0))),""))</f>
        <v>10068</v>
      </c>
      <c r="D1275" s="50" t="s">
        <v>203</v>
      </c>
      <c r="E1275" s="50" t="s">
        <v>861</v>
      </c>
      <c r="F1275" s="50" t="s">
        <v>862</v>
      </c>
      <c r="G1275" s="52" t="n">
        <v>0</v>
      </c>
      <c r="H1275" s="52" t="n">
        <v>30</v>
      </c>
      <c r="I1275" s="52" t="n">
        <f aca="false">IF(AND(G1275="",H1275=""),"",N(G1275)-N(H1275))</f>
        <v>-30</v>
      </c>
      <c r="J1275" s="52" t="n">
        <f aca="false">IF(I1275="","",ABS(I1275))</f>
        <v>30</v>
      </c>
      <c r="K1275" s="56" t="n">
        <f aca="false">IF(S1275="","",0)</f>
        <v>0</v>
      </c>
      <c r="L1275" s="56" t="n">
        <f aca="false">IF(J1275="","",IF(AND(J1275&gt;'Revenue Testing'!$E$9,K1275=0),1,0))</f>
        <v>0</v>
      </c>
      <c r="M1275" s="57" t="n">
        <v>0.482854943042</v>
      </c>
      <c r="N1275" s="56" t="str">
        <f aca="false">IF(OR(A1275="",I1275=""),"",IF(COUNTIFS($A$2:$A$4500,A1275,$D$2:$D$4500,D1275,$I$2:$I$4500,I1275)&gt;1,"Possible duplicate",""))</f>
        <v/>
      </c>
      <c r="O1275" s="56" t="n">
        <f aca="false">IF(J1275="","",IF(AND(L1275=0,K1275=0),1,0))</f>
        <v>1</v>
      </c>
      <c r="P1275" s="56" t="str">
        <f aca="false">IF(L1275=1,J1275+ROW()/10^7,"")</f>
        <v/>
      </c>
      <c r="Q1275" s="57" t="n">
        <f aca="false">IF(O1275=1,M1275,"")</f>
        <v>0.482854943042</v>
      </c>
      <c r="R1275" s="56" t="str">
        <f aca="false">IF(K1275=1,ROW(),"")</f>
        <v/>
      </c>
      <c r="S1275" s="56" t="str">
        <f aca="false">IF(D1275="","",TRIM(D1275))</f>
        <v>EDI CHARGES- INC</v>
      </c>
    </row>
    <row r="1276" customFormat="false" ht="15" hidden="false" customHeight="false" outlineLevel="0" collapsed="false">
      <c r="A1276" s="50" t="s">
        <v>863</v>
      </c>
      <c r="B1276" s="55" t="n">
        <v>45904</v>
      </c>
      <c r="C1276" s="50" t="n">
        <f aca="false">IF(S1276="","",IFERROR(IF(INDEX('Ledger Codes'!$C$6:$C$205,MATCH(S1276,'Ledger Codes'!$B$6:$B$205,0))="","",INDEX('Ledger Codes'!$C$6:$C$205,MATCH(S1276,'Ledger Codes'!$B$6:$B$205,0))),""))</f>
        <v>10068</v>
      </c>
      <c r="D1276" s="50" t="s">
        <v>203</v>
      </c>
      <c r="E1276" s="50" t="s">
        <v>864</v>
      </c>
      <c r="F1276" s="50" t="s">
        <v>865</v>
      </c>
      <c r="G1276" s="52" t="n">
        <v>0</v>
      </c>
      <c r="H1276" s="52" t="n">
        <v>30</v>
      </c>
      <c r="I1276" s="52" t="n">
        <f aca="false">IF(AND(G1276="",H1276=""),"",N(G1276)-N(H1276))</f>
        <v>-30</v>
      </c>
      <c r="J1276" s="52" t="n">
        <f aca="false">IF(I1276="","",ABS(I1276))</f>
        <v>30</v>
      </c>
      <c r="K1276" s="56" t="n">
        <f aca="false">IF(S1276="","",0)</f>
        <v>0</v>
      </c>
      <c r="L1276" s="56" t="n">
        <f aca="false">IF(J1276="","",IF(AND(J1276&gt;'Revenue Testing'!$E$9,K1276=0),1,0))</f>
        <v>0</v>
      </c>
      <c r="M1276" s="57" t="n">
        <v>0.147514224774</v>
      </c>
      <c r="N1276" s="56" t="str">
        <f aca="false">IF(OR(A1276="",I1276=""),"",IF(COUNTIFS($A$2:$A$4500,A1276,$D$2:$D$4500,D1276,$I$2:$I$4500,I1276)&gt;1,"Possible duplicate",""))</f>
        <v/>
      </c>
      <c r="O1276" s="56" t="n">
        <f aca="false">IF(J1276="","",IF(AND(L1276=0,K1276=0),1,0))</f>
        <v>1</v>
      </c>
      <c r="P1276" s="56" t="str">
        <f aca="false">IF(L1276=1,J1276+ROW()/10^7,"")</f>
        <v/>
      </c>
      <c r="Q1276" s="57" t="n">
        <f aca="false">IF(O1276=1,M1276,"")</f>
        <v>0.147514224774</v>
      </c>
      <c r="R1276" s="56" t="str">
        <f aca="false">IF(K1276=1,ROW(),"")</f>
        <v/>
      </c>
      <c r="S1276" s="56" t="str">
        <f aca="false">IF(D1276="","",TRIM(D1276))</f>
        <v>EDI CHARGES- INC</v>
      </c>
    </row>
    <row r="1277" customFormat="false" ht="15" hidden="false" customHeight="false" outlineLevel="0" collapsed="false">
      <c r="A1277" s="50" t="s">
        <v>866</v>
      </c>
      <c r="B1277" s="55" t="n">
        <v>45904</v>
      </c>
      <c r="C1277" s="50" t="n">
        <f aca="false">IF(S1277="","",IFERROR(IF(INDEX('Ledger Codes'!$C$6:$C$205,MATCH(S1277,'Ledger Codes'!$B$6:$B$205,0))="","",INDEX('Ledger Codes'!$C$6:$C$205,MATCH(S1277,'Ledger Codes'!$B$6:$B$205,0))),""))</f>
        <v>10068</v>
      </c>
      <c r="D1277" s="50" t="s">
        <v>203</v>
      </c>
      <c r="E1277" s="50" t="s">
        <v>867</v>
      </c>
      <c r="F1277" s="50" t="s">
        <v>868</v>
      </c>
      <c r="G1277" s="52" t="n">
        <v>0</v>
      </c>
      <c r="H1277" s="52" t="n">
        <v>30</v>
      </c>
      <c r="I1277" s="52" t="n">
        <f aca="false">IF(AND(G1277="",H1277=""),"",N(G1277)-N(H1277))</f>
        <v>-30</v>
      </c>
      <c r="J1277" s="52" t="n">
        <f aca="false">IF(I1277="","",ABS(I1277))</f>
        <v>30</v>
      </c>
      <c r="K1277" s="56" t="n">
        <f aca="false">IF(S1277="","",0)</f>
        <v>0</v>
      </c>
      <c r="L1277" s="56" t="n">
        <f aca="false">IF(J1277="","",IF(AND(J1277&gt;'Revenue Testing'!$E$9,K1277=0),1,0))</f>
        <v>0</v>
      </c>
      <c r="M1277" s="57" t="n">
        <v>0.724702849555</v>
      </c>
      <c r="N1277" s="56" t="str">
        <f aca="false">IF(OR(A1277="",I1277=""),"",IF(COUNTIFS($A$2:$A$4500,A1277,$D$2:$D$4500,D1277,$I$2:$I$4500,I1277)&gt;1,"Possible duplicate",""))</f>
        <v/>
      </c>
      <c r="O1277" s="56" t="n">
        <f aca="false">IF(J1277="","",IF(AND(L1277=0,K1277=0),1,0))</f>
        <v>1</v>
      </c>
      <c r="P1277" s="56" t="str">
        <f aca="false">IF(L1277=1,J1277+ROW()/10^7,"")</f>
        <v/>
      </c>
      <c r="Q1277" s="57" t="n">
        <f aca="false">IF(O1277=1,M1277,"")</f>
        <v>0.724702849555</v>
      </c>
      <c r="R1277" s="56" t="str">
        <f aca="false">IF(K1277=1,ROW(),"")</f>
        <v/>
      </c>
      <c r="S1277" s="56" t="str">
        <f aca="false">IF(D1277="","",TRIM(D1277))</f>
        <v>EDI CHARGES- INC</v>
      </c>
    </row>
    <row r="1278" customFormat="false" ht="15" hidden="false" customHeight="false" outlineLevel="0" collapsed="false">
      <c r="A1278" s="50" t="s">
        <v>869</v>
      </c>
      <c r="B1278" s="55" t="n">
        <v>45904</v>
      </c>
      <c r="C1278" s="50" t="n">
        <f aca="false">IF(S1278="","",IFERROR(IF(INDEX('Ledger Codes'!$C$6:$C$205,MATCH(S1278,'Ledger Codes'!$B$6:$B$205,0))="","",INDEX('Ledger Codes'!$C$6:$C$205,MATCH(S1278,'Ledger Codes'!$B$6:$B$205,0))),""))</f>
        <v>10068</v>
      </c>
      <c r="D1278" s="50" t="s">
        <v>203</v>
      </c>
      <c r="E1278" s="50" t="s">
        <v>870</v>
      </c>
      <c r="F1278" s="50" t="s">
        <v>871</v>
      </c>
      <c r="G1278" s="52" t="n">
        <v>0</v>
      </c>
      <c r="H1278" s="52" t="n">
        <v>30</v>
      </c>
      <c r="I1278" s="52" t="n">
        <f aca="false">IF(AND(G1278="",H1278=""),"",N(G1278)-N(H1278))</f>
        <v>-30</v>
      </c>
      <c r="J1278" s="52" t="n">
        <f aca="false">IF(I1278="","",ABS(I1278))</f>
        <v>30</v>
      </c>
      <c r="K1278" s="56" t="n">
        <f aca="false">IF(S1278="","",0)</f>
        <v>0</v>
      </c>
      <c r="L1278" s="56" t="n">
        <f aca="false">IF(J1278="","",IF(AND(J1278&gt;'Revenue Testing'!$E$9,K1278=0),1,0))</f>
        <v>0</v>
      </c>
      <c r="M1278" s="57" t="n">
        <v>0.452051040029</v>
      </c>
      <c r="N1278" s="56" t="str">
        <f aca="false">IF(OR(A1278="",I1278=""),"",IF(COUNTIFS($A$2:$A$4500,A1278,$D$2:$D$4500,D1278,$I$2:$I$4500,I1278)&gt;1,"Possible duplicate",""))</f>
        <v/>
      </c>
      <c r="O1278" s="56" t="n">
        <f aca="false">IF(J1278="","",IF(AND(L1278=0,K1278=0),1,0))</f>
        <v>1</v>
      </c>
      <c r="P1278" s="56" t="str">
        <f aca="false">IF(L1278=1,J1278+ROW()/10^7,"")</f>
        <v/>
      </c>
      <c r="Q1278" s="57" t="n">
        <f aca="false">IF(O1278=1,M1278,"")</f>
        <v>0.452051040029</v>
      </c>
      <c r="R1278" s="56" t="str">
        <f aca="false">IF(K1278=1,ROW(),"")</f>
        <v/>
      </c>
      <c r="S1278" s="56" t="str">
        <f aca="false">IF(D1278="","",TRIM(D1278))</f>
        <v>EDI CHARGES- INC</v>
      </c>
    </row>
    <row r="1279" customFormat="false" ht="15" hidden="false" customHeight="false" outlineLevel="0" collapsed="false">
      <c r="A1279" s="50" t="s">
        <v>872</v>
      </c>
      <c r="B1279" s="55" t="n">
        <v>45904</v>
      </c>
      <c r="C1279" s="50" t="n">
        <f aca="false">IF(S1279="","",IFERROR(IF(INDEX('Ledger Codes'!$C$6:$C$205,MATCH(S1279,'Ledger Codes'!$B$6:$B$205,0))="","",INDEX('Ledger Codes'!$C$6:$C$205,MATCH(S1279,'Ledger Codes'!$B$6:$B$205,0))),""))</f>
        <v>10068</v>
      </c>
      <c r="D1279" s="50" t="s">
        <v>203</v>
      </c>
      <c r="E1279" s="50" t="s">
        <v>873</v>
      </c>
      <c r="F1279" s="50" t="s">
        <v>874</v>
      </c>
      <c r="G1279" s="52" t="n">
        <v>0</v>
      </c>
      <c r="H1279" s="52" t="n">
        <v>30</v>
      </c>
      <c r="I1279" s="52" t="n">
        <f aca="false">IF(AND(G1279="",H1279=""),"",N(G1279)-N(H1279))</f>
        <v>-30</v>
      </c>
      <c r="J1279" s="52" t="n">
        <f aca="false">IF(I1279="","",ABS(I1279))</f>
        <v>30</v>
      </c>
      <c r="K1279" s="56" t="n">
        <f aca="false">IF(S1279="","",0)</f>
        <v>0</v>
      </c>
      <c r="L1279" s="56" t="n">
        <f aca="false">IF(J1279="","",IF(AND(J1279&gt;'Revenue Testing'!$E$9,K1279=0),1,0))</f>
        <v>0</v>
      </c>
      <c r="M1279" s="57" t="n">
        <v>0.056404420048</v>
      </c>
      <c r="N1279" s="56" t="str">
        <f aca="false">IF(OR(A1279="",I1279=""),"",IF(COUNTIFS($A$2:$A$4500,A1279,$D$2:$D$4500,D1279,$I$2:$I$4500,I1279)&gt;1,"Possible duplicate",""))</f>
        <v/>
      </c>
      <c r="O1279" s="56" t="n">
        <f aca="false">IF(J1279="","",IF(AND(L1279=0,K1279=0),1,0))</f>
        <v>1</v>
      </c>
      <c r="P1279" s="56" t="str">
        <f aca="false">IF(L1279=1,J1279+ROW()/10^7,"")</f>
        <v/>
      </c>
      <c r="Q1279" s="57" t="n">
        <f aca="false">IF(O1279=1,M1279,"")</f>
        <v>0.056404420048</v>
      </c>
      <c r="R1279" s="56" t="str">
        <f aca="false">IF(K1279=1,ROW(),"")</f>
        <v/>
      </c>
      <c r="S1279" s="56" t="str">
        <f aca="false">IF(D1279="","",TRIM(D1279))</f>
        <v>EDI CHARGES- INC</v>
      </c>
    </row>
    <row r="1280" customFormat="false" ht="15" hidden="false" customHeight="false" outlineLevel="0" collapsed="false">
      <c r="A1280" s="50" t="s">
        <v>875</v>
      </c>
      <c r="B1280" s="55" t="n">
        <v>45904</v>
      </c>
      <c r="C1280" s="50" t="n">
        <f aca="false">IF(S1280="","",IFERROR(IF(INDEX('Ledger Codes'!$C$6:$C$205,MATCH(S1280,'Ledger Codes'!$B$6:$B$205,0))="","",INDEX('Ledger Codes'!$C$6:$C$205,MATCH(S1280,'Ledger Codes'!$B$6:$B$205,0))),""))</f>
        <v>10068</v>
      </c>
      <c r="D1280" s="50" t="s">
        <v>203</v>
      </c>
      <c r="E1280" s="50" t="s">
        <v>876</v>
      </c>
      <c r="F1280" s="50" t="s">
        <v>877</v>
      </c>
      <c r="G1280" s="52" t="n">
        <v>0</v>
      </c>
      <c r="H1280" s="52" t="n">
        <v>30</v>
      </c>
      <c r="I1280" s="52" t="n">
        <f aca="false">IF(AND(G1280="",H1280=""),"",N(G1280)-N(H1280))</f>
        <v>-30</v>
      </c>
      <c r="J1280" s="52" t="n">
        <f aca="false">IF(I1280="","",ABS(I1280))</f>
        <v>30</v>
      </c>
      <c r="K1280" s="56" t="n">
        <f aca="false">IF(S1280="","",0)</f>
        <v>0</v>
      </c>
      <c r="L1280" s="56" t="n">
        <f aca="false">IF(J1280="","",IF(AND(J1280&gt;'Revenue Testing'!$E$9,K1280=0),1,0))</f>
        <v>0</v>
      </c>
      <c r="M1280" s="57" t="n">
        <v>0.500011382472</v>
      </c>
      <c r="N1280" s="56" t="str">
        <f aca="false">IF(OR(A1280="",I1280=""),"",IF(COUNTIFS($A$2:$A$4500,A1280,$D$2:$D$4500,D1280,$I$2:$I$4500,I1280)&gt;1,"Possible duplicate",""))</f>
        <v/>
      </c>
      <c r="O1280" s="56" t="n">
        <f aca="false">IF(J1280="","",IF(AND(L1280=0,K1280=0),1,0))</f>
        <v>1</v>
      </c>
      <c r="P1280" s="56" t="str">
        <f aca="false">IF(L1280=1,J1280+ROW()/10^7,"")</f>
        <v/>
      </c>
      <c r="Q1280" s="57" t="n">
        <f aca="false">IF(O1280=1,M1280,"")</f>
        <v>0.500011382472</v>
      </c>
      <c r="R1280" s="56" t="str">
        <f aca="false">IF(K1280=1,ROW(),"")</f>
        <v/>
      </c>
      <c r="S1280" s="56" t="str">
        <f aca="false">IF(D1280="","",TRIM(D1280))</f>
        <v>EDI CHARGES- INC</v>
      </c>
    </row>
    <row r="1281" customFormat="false" ht="15" hidden="false" customHeight="false" outlineLevel="0" collapsed="false">
      <c r="A1281" s="50" t="s">
        <v>878</v>
      </c>
      <c r="B1281" s="55" t="n">
        <v>45904</v>
      </c>
      <c r="C1281" s="50" t="n">
        <f aca="false">IF(S1281="","",IFERROR(IF(INDEX('Ledger Codes'!$C$6:$C$205,MATCH(S1281,'Ledger Codes'!$B$6:$B$205,0))="","",INDEX('Ledger Codes'!$C$6:$C$205,MATCH(S1281,'Ledger Codes'!$B$6:$B$205,0))),""))</f>
        <v>10068</v>
      </c>
      <c r="D1281" s="50" t="s">
        <v>203</v>
      </c>
      <c r="E1281" s="50" t="s">
        <v>879</v>
      </c>
      <c r="F1281" s="50" t="s">
        <v>476</v>
      </c>
      <c r="G1281" s="52" t="n">
        <v>0</v>
      </c>
      <c r="H1281" s="52" t="n">
        <v>30</v>
      </c>
      <c r="I1281" s="52" t="n">
        <f aca="false">IF(AND(G1281="",H1281=""),"",N(G1281)-N(H1281))</f>
        <v>-30</v>
      </c>
      <c r="J1281" s="52" t="n">
        <f aca="false">IF(I1281="","",ABS(I1281))</f>
        <v>30</v>
      </c>
      <c r="K1281" s="56" t="n">
        <f aca="false">IF(S1281="","",0)</f>
        <v>0</v>
      </c>
      <c r="L1281" s="56" t="n">
        <f aca="false">IF(J1281="","",IF(AND(J1281&gt;'Revenue Testing'!$E$9,K1281=0),1,0))</f>
        <v>0</v>
      </c>
      <c r="M1281" s="57" t="n">
        <v>0.658555116886</v>
      </c>
      <c r="N1281" s="56" t="str">
        <f aca="false">IF(OR(A1281="",I1281=""),"",IF(COUNTIFS($A$2:$A$4500,A1281,$D$2:$D$4500,D1281,$I$2:$I$4500,I1281)&gt;1,"Possible duplicate",""))</f>
        <v/>
      </c>
      <c r="O1281" s="56" t="n">
        <f aca="false">IF(J1281="","",IF(AND(L1281=0,K1281=0),1,0))</f>
        <v>1</v>
      </c>
      <c r="P1281" s="56" t="str">
        <f aca="false">IF(L1281=1,J1281+ROW()/10^7,"")</f>
        <v/>
      </c>
      <c r="Q1281" s="57" t="n">
        <f aca="false">IF(O1281=1,M1281,"")</f>
        <v>0.658555116886</v>
      </c>
      <c r="R1281" s="56" t="str">
        <f aca="false">IF(K1281=1,ROW(),"")</f>
        <v/>
      </c>
      <c r="S1281" s="56" t="str">
        <f aca="false">IF(D1281="","",TRIM(D1281))</f>
        <v>EDI CHARGES- INC</v>
      </c>
    </row>
    <row r="1282" customFormat="false" ht="15" hidden="false" customHeight="false" outlineLevel="0" collapsed="false">
      <c r="A1282" s="50" t="s">
        <v>880</v>
      </c>
      <c r="B1282" s="55" t="n">
        <v>45904</v>
      </c>
      <c r="C1282" s="50" t="n">
        <f aca="false">IF(S1282="","",IFERROR(IF(INDEX('Ledger Codes'!$C$6:$C$205,MATCH(S1282,'Ledger Codes'!$B$6:$B$205,0))="","",INDEX('Ledger Codes'!$C$6:$C$205,MATCH(S1282,'Ledger Codes'!$B$6:$B$205,0))),""))</f>
        <v>10068</v>
      </c>
      <c r="D1282" s="50" t="s">
        <v>203</v>
      </c>
      <c r="E1282" s="50" t="s">
        <v>881</v>
      </c>
      <c r="F1282" s="50" t="s">
        <v>882</v>
      </c>
      <c r="G1282" s="52" t="n">
        <v>0</v>
      </c>
      <c r="H1282" s="52" t="n">
        <v>30</v>
      </c>
      <c r="I1282" s="52" t="n">
        <f aca="false">IF(AND(G1282="",H1282=""),"",N(G1282)-N(H1282))</f>
        <v>-30</v>
      </c>
      <c r="J1282" s="52" t="n">
        <f aca="false">IF(I1282="","",ABS(I1282))</f>
        <v>30</v>
      </c>
      <c r="K1282" s="56" t="n">
        <f aca="false">IF(S1282="","",0)</f>
        <v>0</v>
      </c>
      <c r="L1282" s="56" t="n">
        <f aca="false">IF(J1282="","",IF(AND(J1282&gt;'Revenue Testing'!$E$9,K1282=0),1,0))</f>
        <v>0</v>
      </c>
      <c r="M1282" s="57" t="n">
        <v>0.260288300016</v>
      </c>
      <c r="N1282" s="56" t="str">
        <f aca="false">IF(OR(A1282="",I1282=""),"",IF(COUNTIFS($A$2:$A$4500,A1282,$D$2:$D$4500,D1282,$I$2:$I$4500,I1282)&gt;1,"Possible duplicate",""))</f>
        <v/>
      </c>
      <c r="O1282" s="56" t="n">
        <f aca="false">IF(J1282="","",IF(AND(L1282=0,K1282=0),1,0))</f>
        <v>1</v>
      </c>
      <c r="P1282" s="56" t="str">
        <f aca="false">IF(L1282=1,J1282+ROW()/10^7,"")</f>
        <v/>
      </c>
      <c r="Q1282" s="57" t="n">
        <f aca="false">IF(O1282=1,M1282,"")</f>
        <v>0.260288300016</v>
      </c>
      <c r="R1282" s="56" t="str">
        <f aca="false">IF(K1282=1,ROW(),"")</f>
        <v/>
      </c>
      <c r="S1282" s="56" t="str">
        <f aca="false">IF(D1282="","",TRIM(D1282))</f>
        <v>EDI CHARGES- INC</v>
      </c>
    </row>
    <row r="1283" customFormat="false" ht="15" hidden="false" customHeight="false" outlineLevel="0" collapsed="false">
      <c r="A1283" s="50" t="s">
        <v>883</v>
      </c>
      <c r="B1283" s="55" t="n">
        <v>45904</v>
      </c>
      <c r="C1283" s="50" t="n">
        <f aca="false">IF(S1283="","",IFERROR(IF(INDEX('Ledger Codes'!$C$6:$C$205,MATCH(S1283,'Ledger Codes'!$B$6:$B$205,0))="","",INDEX('Ledger Codes'!$C$6:$C$205,MATCH(S1283,'Ledger Codes'!$B$6:$B$205,0))),""))</f>
        <v>10068</v>
      </c>
      <c r="D1283" s="50" t="s">
        <v>203</v>
      </c>
      <c r="E1283" s="50" t="s">
        <v>884</v>
      </c>
      <c r="F1283" s="50" t="s">
        <v>885</v>
      </c>
      <c r="G1283" s="52" t="n">
        <v>0</v>
      </c>
      <c r="H1283" s="52" t="n">
        <v>30</v>
      </c>
      <c r="I1283" s="52" t="n">
        <f aca="false">IF(AND(G1283="",H1283=""),"",N(G1283)-N(H1283))</f>
        <v>-30</v>
      </c>
      <c r="J1283" s="52" t="n">
        <f aca="false">IF(I1283="","",ABS(I1283))</f>
        <v>30</v>
      </c>
      <c r="K1283" s="56" t="n">
        <f aca="false">IF(S1283="","",0)</f>
        <v>0</v>
      </c>
      <c r="L1283" s="56" t="n">
        <f aca="false">IF(J1283="","",IF(AND(J1283&gt;'Revenue Testing'!$E$9,K1283=0),1,0))</f>
        <v>0</v>
      </c>
      <c r="M1283" s="57" t="n">
        <v>0.830563405969</v>
      </c>
      <c r="N1283" s="56" t="str">
        <f aca="false">IF(OR(A1283="",I1283=""),"",IF(COUNTIFS($A$2:$A$4500,A1283,$D$2:$D$4500,D1283,$I$2:$I$4500,I1283)&gt;1,"Possible duplicate",""))</f>
        <v/>
      </c>
      <c r="O1283" s="56" t="n">
        <f aca="false">IF(J1283="","",IF(AND(L1283=0,K1283=0),1,0))</f>
        <v>1</v>
      </c>
      <c r="P1283" s="56" t="str">
        <f aca="false">IF(L1283=1,J1283+ROW()/10^7,"")</f>
        <v/>
      </c>
      <c r="Q1283" s="57" t="n">
        <f aca="false">IF(O1283=1,M1283,"")</f>
        <v>0.830563405969</v>
      </c>
      <c r="R1283" s="56" t="str">
        <f aca="false">IF(K1283=1,ROW(),"")</f>
        <v/>
      </c>
      <c r="S1283" s="56" t="str">
        <f aca="false">IF(D1283="","",TRIM(D1283))</f>
        <v>EDI CHARGES- INC</v>
      </c>
    </row>
    <row r="1284" customFormat="false" ht="15" hidden="false" customHeight="false" outlineLevel="0" collapsed="false">
      <c r="A1284" s="50" t="s">
        <v>886</v>
      </c>
      <c r="B1284" s="55" t="n">
        <v>45904</v>
      </c>
      <c r="C1284" s="50" t="n">
        <f aca="false">IF(S1284="","",IFERROR(IF(INDEX('Ledger Codes'!$C$6:$C$205,MATCH(S1284,'Ledger Codes'!$B$6:$B$205,0))="","",INDEX('Ledger Codes'!$C$6:$C$205,MATCH(S1284,'Ledger Codes'!$B$6:$B$205,0))),""))</f>
        <v>10068</v>
      </c>
      <c r="D1284" s="50" t="s">
        <v>203</v>
      </c>
      <c r="E1284" s="50" t="s">
        <v>887</v>
      </c>
      <c r="F1284" s="50" t="s">
        <v>888</v>
      </c>
      <c r="G1284" s="52" t="n">
        <v>0</v>
      </c>
      <c r="H1284" s="52" t="n">
        <v>30</v>
      </c>
      <c r="I1284" s="52" t="n">
        <f aca="false">IF(AND(G1284="",H1284=""),"",N(G1284)-N(H1284))</f>
        <v>-30</v>
      </c>
      <c r="J1284" s="52" t="n">
        <f aca="false">IF(I1284="","",ABS(I1284))</f>
        <v>30</v>
      </c>
      <c r="K1284" s="56" t="n">
        <f aca="false">IF(S1284="","",0)</f>
        <v>0</v>
      </c>
      <c r="L1284" s="56" t="n">
        <f aca="false">IF(J1284="","",IF(AND(J1284&gt;'Revenue Testing'!$E$9,K1284=0),1,0))</f>
        <v>0</v>
      </c>
      <c r="M1284" s="57" t="n">
        <v>0.794171007087</v>
      </c>
      <c r="N1284" s="56" t="str">
        <f aca="false">IF(OR(A1284="",I1284=""),"",IF(COUNTIFS($A$2:$A$4500,A1284,$D$2:$D$4500,D1284,$I$2:$I$4500,I1284)&gt;1,"Possible duplicate",""))</f>
        <v/>
      </c>
      <c r="O1284" s="56" t="n">
        <f aca="false">IF(J1284="","",IF(AND(L1284=0,K1284=0),1,0))</f>
        <v>1</v>
      </c>
      <c r="P1284" s="56" t="str">
        <f aca="false">IF(L1284=1,J1284+ROW()/10^7,"")</f>
        <v/>
      </c>
      <c r="Q1284" s="57" t="n">
        <f aca="false">IF(O1284=1,M1284,"")</f>
        <v>0.794171007087</v>
      </c>
      <c r="R1284" s="56" t="str">
        <f aca="false">IF(K1284=1,ROW(),"")</f>
        <v/>
      </c>
      <c r="S1284" s="56" t="str">
        <f aca="false">IF(D1284="","",TRIM(D1284))</f>
        <v>EDI CHARGES- INC</v>
      </c>
    </row>
    <row r="1285" customFormat="false" ht="15" hidden="false" customHeight="false" outlineLevel="0" collapsed="false">
      <c r="A1285" s="50" t="s">
        <v>889</v>
      </c>
      <c r="B1285" s="55" t="n">
        <v>45904</v>
      </c>
      <c r="C1285" s="50" t="n">
        <f aca="false">IF(S1285="","",IFERROR(IF(INDEX('Ledger Codes'!$C$6:$C$205,MATCH(S1285,'Ledger Codes'!$B$6:$B$205,0))="","",INDEX('Ledger Codes'!$C$6:$C$205,MATCH(S1285,'Ledger Codes'!$B$6:$B$205,0))),""))</f>
        <v>10068</v>
      </c>
      <c r="D1285" s="50" t="s">
        <v>203</v>
      </c>
      <c r="E1285" s="50" t="s">
        <v>890</v>
      </c>
      <c r="F1285" s="50" t="s">
        <v>891</v>
      </c>
      <c r="G1285" s="52" t="n">
        <v>0</v>
      </c>
      <c r="H1285" s="52" t="n">
        <v>30</v>
      </c>
      <c r="I1285" s="52" t="n">
        <f aca="false">IF(AND(G1285="",H1285=""),"",N(G1285)-N(H1285))</f>
        <v>-30</v>
      </c>
      <c r="J1285" s="52" t="n">
        <f aca="false">IF(I1285="","",ABS(I1285))</f>
        <v>30</v>
      </c>
      <c r="K1285" s="56" t="n">
        <f aca="false">IF(S1285="","",0)</f>
        <v>0</v>
      </c>
      <c r="L1285" s="56" t="n">
        <f aca="false">IF(J1285="","",IF(AND(J1285&gt;'Revenue Testing'!$E$9,K1285=0),1,0))</f>
        <v>0</v>
      </c>
      <c r="M1285" s="57" t="n">
        <v>0.252759780756</v>
      </c>
      <c r="N1285" s="56" t="str">
        <f aca="false">IF(OR(A1285="",I1285=""),"",IF(COUNTIFS($A$2:$A$4500,A1285,$D$2:$D$4500,D1285,$I$2:$I$4500,I1285)&gt;1,"Possible duplicate",""))</f>
        <v/>
      </c>
      <c r="O1285" s="56" t="n">
        <f aca="false">IF(J1285="","",IF(AND(L1285=0,K1285=0),1,0))</f>
        <v>1</v>
      </c>
      <c r="P1285" s="56" t="str">
        <f aca="false">IF(L1285=1,J1285+ROW()/10^7,"")</f>
        <v/>
      </c>
      <c r="Q1285" s="57" t="n">
        <f aca="false">IF(O1285=1,M1285,"")</f>
        <v>0.252759780756</v>
      </c>
      <c r="R1285" s="56" t="str">
        <f aca="false">IF(K1285=1,ROW(),"")</f>
        <v/>
      </c>
      <c r="S1285" s="56" t="str">
        <f aca="false">IF(D1285="","",TRIM(D1285))</f>
        <v>EDI CHARGES- INC</v>
      </c>
    </row>
    <row r="1286" customFormat="false" ht="15" hidden="false" customHeight="false" outlineLevel="0" collapsed="false">
      <c r="A1286" s="50" t="s">
        <v>892</v>
      </c>
      <c r="B1286" s="55" t="n">
        <v>45904</v>
      </c>
      <c r="C1286" s="50" t="n">
        <f aca="false">IF(S1286="","",IFERROR(IF(INDEX('Ledger Codes'!$C$6:$C$205,MATCH(S1286,'Ledger Codes'!$B$6:$B$205,0))="","",INDEX('Ledger Codes'!$C$6:$C$205,MATCH(S1286,'Ledger Codes'!$B$6:$B$205,0))),""))</f>
        <v>10068</v>
      </c>
      <c r="D1286" s="50" t="s">
        <v>203</v>
      </c>
      <c r="E1286" s="50" t="s">
        <v>893</v>
      </c>
      <c r="F1286" s="50" t="s">
        <v>423</v>
      </c>
      <c r="G1286" s="52" t="n">
        <v>0</v>
      </c>
      <c r="H1286" s="52" t="n">
        <v>30</v>
      </c>
      <c r="I1286" s="52" t="n">
        <f aca="false">IF(AND(G1286="",H1286=""),"",N(G1286)-N(H1286))</f>
        <v>-30</v>
      </c>
      <c r="J1286" s="52" t="n">
        <f aca="false">IF(I1286="","",ABS(I1286))</f>
        <v>30</v>
      </c>
      <c r="K1286" s="56" t="n">
        <f aca="false">IF(S1286="","",0)</f>
        <v>0</v>
      </c>
      <c r="L1286" s="56" t="n">
        <f aca="false">IF(J1286="","",IF(AND(J1286&gt;'Revenue Testing'!$E$9,K1286=0),1,0))</f>
        <v>0</v>
      </c>
      <c r="M1286" s="57" t="n">
        <v>0.120761820258</v>
      </c>
      <c r="N1286" s="56" t="str">
        <f aca="false">IF(OR(A1286="",I1286=""),"",IF(COUNTIFS($A$2:$A$4500,A1286,$D$2:$D$4500,D1286,$I$2:$I$4500,I1286)&gt;1,"Possible duplicate",""))</f>
        <v/>
      </c>
      <c r="O1286" s="56" t="n">
        <f aca="false">IF(J1286="","",IF(AND(L1286=0,K1286=0),1,0))</f>
        <v>1</v>
      </c>
      <c r="P1286" s="56" t="str">
        <f aca="false">IF(L1286=1,J1286+ROW()/10^7,"")</f>
        <v/>
      </c>
      <c r="Q1286" s="57" t="n">
        <f aca="false">IF(O1286=1,M1286,"")</f>
        <v>0.120761820258</v>
      </c>
      <c r="R1286" s="56" t="str">
        <f aca="false">IF(K1286=1,ROW(),"")</f>
        <v/>
      </c>
      <c r="S1286" s="56" t="str">
        <f aca="false">IF(D1286="","",TRIM(D1286))</f>
        <v>EDI CHARGES- INC</v>
      </c>
    </row>
    <row r="1287" customFormat="false" ht="15" hidden="false" customHeight="false" outlineLevel="0" collapsed="false">
      <c r="A1287" s="50" t="s">
        <v>894</v>
      </c>
      <c r="B1287" s="55" t="n">
        <v>45904</v>
      </c>
      <c r="C1287" s="50" t="n">
        <f aca="false">IF(S1287="","",IFERROR(IF(INDEX('Ledger Codes'!$C$6:$C$205,MATCH(S1287,'Ledger Codes'!$B$6:$B$205,0))="","",INDEX('Ledger Codes'!$C$6:$C$205,MATCH(S1287,'Ledger Codes'!$B$6:$B$205,0))),""))</f>
        <v>10068</v>
      </c>
      <c r="D1287" s="50" t="s">
        <v>203</v>
      </c>
      <c r="E1287" s="50" t="s">
        <v>895</v>
      </c>
      <c r="F1287" s="50" t="s">
        <v>896</v>
      </c>
      <c r="G1287" s="52" t="n">
        <v>0</v>
      </c>
      <c r="H1287" s="52" t="n">
        <v>30</v>
      </c>
      <c r="I1287" s="52" t="n">
        <f aca="false">IF(AND(G1287="",H1287=""),"",N(G1287)-N(H1287))</f>
        <v>-30</v>
      </c>
      <c r="J1287" s="52" t="n">
        <f aca="false">IF(I1287="","",ABS(I1287))</f>
        <v>30</v>
      </c>
      <c r="K1287" s="56" t="n">
        <f aca="false">IF(S1287="","",0)</f>
        <v>0</v>
      </c>
      <c r="L1287" s="56" t="n">
        <f aca="false">IF(J1287="","",IF(AND(J1287&gt;'Revenue Testing'!$E$9,K1287=0),1,0))</f>
        <v>0</v>
      </c>
      <c r="M1287" s="57" t="n">
        <v>0.36493736322</v>
      </c>
      <c r="N1287" s="56" t="str">
        <f aca="false">IF(OR(A1287="",I1287=""),"",IF(COUNTIFS($A$2:$A$4500,A1287,$D$2:$D$4500,D1287,$I$2:$I$4500,I1287)&gt;1,"Possible duplicate",""))</f>
        <v/>
      </c>
      <c r="O1287" s="56" t="n">
        <f aca="false">IF(J1287="","",IF(AND(L1287=0,K1287=0),1,0))</f>
        <v>1</v>
      </c>
      <c r="P1287" s="56" t="str">
        <f aca="false">IF(L1287=1,J1287+ROW()/10^7,"")</f>
        <v/>
      </c>
      <c r="Q1287" s="57" t="n">
        <f aca="false">IF(O1287=1,M1287,"")</f>
        <v>0.36493736322</v>
      </c>
      <c r="R1287" s="56" t="str">
        <f aca="false">IF(K1287=1,ROW(),"")</f>
        <v/>
      </c>
      <c r="S1287" s="56" t="str">
        <f aca="false">IF(D1287="","",TRIM(D1287))</f>
        <v>EDI CHARGES- INC</v>
      </c>
    </row>
    <row r="1288" customFormat="false" ht="15" hidden="false" customHeight="false" outlineLevel="0" collapsed="false">
      <c r="A1288" s="50" t="s">
        <v>897</v>
      </c>
      <c r="B1288" s="55" t="n">
        <v>45904</v>
      </c>
      <c r="C1288" s="50" t="n">
        <f aca="false">IF(S1288="","",IFERROR(IF(INDEX('Ledger Codes'!$C$6:$C$205,MATCH(S1288,'Ledger Codes'!$B$6:$B$205,0))="","",INDEX('Ledger Codes'!$C$6:$C$205,MATCH(S1288,'Ledger Codes'!$B$6:$B$205,0))),""))</f>
        <v>10068</v>
      </c>
      <c r="D1288" s="50" t="s">
        <v>203</v>
      </c>
      <c r="E1288" s="50" t="s">
        <v>898</v>
      </c>
      <c r="F1288" s="50" t="s">
        <v>899</v>
      </c>
      <c r="G1288" s="52" t="n">
        <v>0</v>
      </c>
      <c r="H1288" s="52" t="n">
        <v>30</v>
      </c>
      <c r="I1288" s="52" t="n">
        <f aca="false">IF(AND(G1288="",H1288=""),"",N(G1288)-N(H1288))</f>
        <v>-30</v>
      </c>
      <c r="J1288" s="52" t="n">
        <f aca="false">IF(I1288="","",ABS(I1288))</f>
        <v>30</v>
      </c>
      <c r="K1288" s="56" t="n">
        <f aca="false">IF(S1288="","",0)</f>
        <v>0</v>
      </c>
      <c r="L1288" s="56" t="n">
        <f aca="false">IF(J1288="","",IF(AND(J1288&gt;'Revenue Testing'!$E$9,K1288=0),1,0))</f>
        <v>0</v>
      </c>
      <c r="M1288" s="57" t="n">
        <v>0.090172985021</v>
      </c>
      <c r="N1288" s="56" t="str">
        <f aca="false">IF(OR(A1288="",I1288=""),"",IF(COUNTIFS($A$2:$A$4500,A1288,$D$2:$D$4500,D1288,$I$2:$I$4500,I1288)&gt;1,"Possible duplicate",""))</f>
        <v/>
      </c>
      <c r="O1288" s="56" t="n">
        <f aca="false">IF(J1288="","",IF(AND(L1288=0,K1288=0),1,0))</f>
        <v>1</v>
      </c>
      <c r="P1288" s="56" t="str">
        <f aca="false">IF(L1288=1,J1288+ROW()/10^7,"")</f>
        <v/>
      </c>
      <c r="Q1288" s="57" t="n">
        <f aca="false">IF(O1288=1,M1288,"")</f>
        <v>0.090172985021</v>
      </c>
      <c r="R1288" s="56" t="str">
        <f aca="false">IF(K1288=1,ROW(),"")</f>
        <v/>
      </c>
      <c r="S1288" s="56" t="str">
        <f aca="false">IF(D1288="","",TRIM(D1288))</f>
        <v>EDI CHARGES- INC</v>
      </c>
    </row>
    <row r="1289" customFormat="false" ht="15" hidden="false" customHeight="false" outlineLevel="0" collapsed="false">
      <c r="A1289" s="50" t="s">
        <v>900</v>
      </c>
      <c r="B1289" s="55" t="n">
        <v>45904</v>
      </c>
      <c r="C1289" s="50" t="n">
        <f aca="false">IF(S1289="","",IFERROR(IF(INDEX('Ledger Codes'!$C$6:$C$205,MATCH(S1289,'Ledger Codes'!$B$6:$B$205,0))="","",INDEX('Ledger Codes'!$C$6:$C$205,MATCH(S1289,'Ledger Codes'!$B$6:$B$205,0))),""))</f>
        <v>10068</v>
      </c>
      <c r="D1289" s="50" t="s">
        <v>203</v>
      </c>
      <c r="E1289" s="50" t="s">
        <v>901</v>
      </c>
      <c r="F1289" s="50" t="s">
        <v>902</v>
      </c>
      <c r="G1289" s="52" t="n">
        <v>0</v>
      </c>
      <c r="H1289" s="52" t="n">
        <v>30</v>
      </c>
      <c r="I1289" s="52" t="n">
        <f aca="false">IF(AND(G1289="",H1289=""),"",N(G1289)-N(H1289))</f>
        <v>-30</v>
      </c>
      <c r="J1289" s="52" t="n">
        <f aca="false">IF(I1289="","",ABS(I1289))</f>
        <v>30</v>
      </c>
      <c r="K1289" s="56" t="n">
        <f aca="false">IF(S1289="","",0)</f>
        <v>0</v>
      </c>
      <c r="L1289" s="56" t="n">
        <f aca="false">IF(J1289="","",IF(AND(J1289&gt;'Revenue Testing'!$E$9,K1289=0),1,0))</f>
        <v>0</v>
      </c>
      <c r="M1289" s="57" t="n">
        <v>0.355148514489</v>
      </c>
      <c r="N1289" s="56" t="str">
        <f aca="false">IF(OR(A1289="",I1289=""),"",IF(COUNTIFS($A$2:$A$4500,A1289,$D$2:$D$4500,D1289,$I$2:$I$4500,I1289)&gt;1,"Possible duplicate",""))</f>
        <v/>
      </c>
      <c r="O1289" s="56" t="n">
        <f aca="false">IF(J1289="","",IF(AND(L1289=0,K1289=0),1,0))</f>
        <v>1</v>
      </c>
      <c r="P1289" s="56" t="str">
        <f aca="false">IF(L1289=1,J1289+ROW()/10^7,"")</f>
        <v/>
      </c>
      <c r="Q1289" s="57" t="n">
        <f aca="false">IF(O1289=1,M1289,"")</f>
        <v>0.355148514489</v>
      </c>
      <c r="R1289" s="56" t="str">
        <f aca="false">IF(K1289=1,ROW(),"")</f>
        <v/>
      </c>
      <c r="S1289" s="56" t="str">
        <f aca="false">IF(D1289="","",TRIM(D1289))</f>
        <v>EDI CHARGES- INC</v>
      </c>
    </row>
    <row r="1290" customFormat="false" ht="15" hidden="false" customHeight="false" outlineLevel="0" collapsed="false">
      <c r="A1290" s="50" t="s">
        <v>903</v>
      </c>
      <c r="B1290" s="55" t="n">
        <v>45904</v>
      </c>
      <c r="C1290" s="50" t="n">
        <f aca="false">IF(S1290="","",IFERROR(IF(INDEX('Ledger Codes'!$C$6:$C$205,MATCH(S1290,'Ledger Codes'!$B$6:$B$205,0))="","",INDEX('Ledger Codes'!$C$6:$C$205,MATCH(S1290,'Ledger Codes'!$B$6:$B$205,0))),""))</f>
        <v>10068</v>
      </c>
      <c r="D1290" s="50" t="s">
        <v>203</v>
      </c>
      <c r="E1290" s="50" t="s">
        <v>904</v>
      </c>
      <c r="F1290" s="50" t="s">
        <v>905</v>
      </c>
      <c r="G1290" s="52" t="n">
        <v>0</v>
      </c>
      <c r="H1290" s="52" t="n">
        <v>30</v>
      </c>
      <c r="I1290" s="52" t="n">
        <f aca="false">IF(AND(G1290="",H1290=""),"",N(G1290)-N(H1290))</f>
        <v>-30</v>
      </c>
      <c r="J1290" s="52" t="n">
        <f aca="false">IF(I1290="","",ABS(I1290))</f>
        <v>30</v>
      </c>
      <c r="K1290" s="56" t="n">
        <f aca="false">IF(S1290="","",0)</f>
        <v>0</v>
      </c>
      <c r="L1290" s="56" t="n">
        <f aca="false">IF(J1290="","",IF(AND(J1290&gt;'Revenue Testing'!$E$9,K1290=0),1,0))</f>
        <v>0</v>
      </c>
      <c r="M1290" s="57" t="n">
        <v>0.017582852981</v>
      </c>
      <c r="N1290" s="56" t="str">
        <f aca="false">IF(OR(A1290="",I1290=""),"",IF(COUNTIFS($A$2:$A$4500,A1290,$D$2:$D$4500,D1290,$I$2:$I$4500,I1290)&gt;1,"Possible duplicate",""))</f>
        <v/>
      </c>
      <c r="O1290" s="56" t="n">
        <f aca="false">IF(J1290="","",IF(AND(L1290=0,K1290=0),1,0))</f>
        <v>1</v>
      </c>
      <c r="P1290" s="56" t="str">
        <f aca="false">IF(L1290=1,J1290+ROW()/10^7,"")</f>
        <v/>
      </c>
      <c r="Q1290" s="57" t="n">
        <f aca="false">IF(O1290=1,M1290,"")</f>
        <v>0.017582852981</v>
      </c>
      <c r="R1290" s="56" t="str">
        <f aca="false">IF(K1290=1,ROW(),"")</f>
        <v/>
      </c>
      <c r="S1290" s="56" t="str">
        <f aca="false">IF(D1290="","",TRIM(D1290))</f>
        <v>EDI CHARGES- INC</v>
      </c>
    </row>
    <row r="1291" customFormat="false" ht="15" hidden="false" customHeight="false" outlineLevel="0" collapsed="false">
      <c r="A1291" s="50" t="s">
        <v>906</v>
      </c>
      <c r="B1291" s="55" t="n">
        <v>45904</v>
      </c>
      <c r="C1291" s="50" t="n">
        <f aca="false">IF(S1291="","",IFERROR(IF(INDEX('Ledger Codes'!$C$6:$C$205,MATCH(S1291,'Ledger Codes'!$B$6:$B$205,0))="","",INDEX('Ledger Codes'!$C$6:$C$205,MATCH(S1291,'Ledger Codes'!$B$6:$B$205,0))),""))</f>
        <v>10068</v>
      </c>
      <c r="D1291" s="50" t="s">
        <v>203</v>
      </c>
      <c r="E1291" s="50" t="s">
        <v>907</v>
      </c>
      <c r="F1291" s="50" t="s">
        <v>426</v>
      </c>
      <c r="G1291" s="52" t="n">
        <v>0</v>
      </c>
      <c r="H1291" s="52" t="n">
        <v>30</v>
      </c>
      <c r="I1291" s="52" t="n">
        <f aca="false">IF(AND(G1291="",H1291=""),"",N(G1291)-N(H1291))</f>
        <v>-30</v>
      </c>
      <c r="J1291" s="52" t="n">
        <f aca="false">IF(I1291="","",ABS(I1291))</f>
        <v>30</v>
      </c>
      <c r="K1291" s="56" t="n">
        <f aca="false">IF(S1291="","",0)</f>
        <v>0</v>
      </c>
      <c r="L1291" s="56" t="n">
        <f aca="false">IF(J1291="","",IF(AND(J1291&gt;'Revenue Testing'!$E$9,K1291=0),1,0))</f>
        <v>0</v>
      </c>
      <c r="M1291" s="57" t="n">
        <v>0.01705974625</v>
      </c>
      <c r="N1291" s="56" t="str">
        <f aca="false">IF(OR(A1291="",I1291=""),"",IF(COUNTIFS($A$2:$A$4500,A1291,$D$2:$D$4500,D1291,$I$2:$I$4500,I1291)&gt;1,"Possible duplicate",""))</f>
        <v/>
      </c>
      <c r="O1291" s="56" t="n">
        <f aca="false">IF(J1291="","",IF(AND(L1291=0,K1291=0),1,0))</f>
        <v>1</v>
      </c>
      <c r="P1291" s="56" t="str">
        <f aca="false">IF(L1291=1,J1291+ROW()/10^7,"")</f>
        <v/>
      </c>
      <c r="Q1291" s="57" t="n">
        <f aca="false">IF(O1291=1,M1291,"")</f>
        <v>0.01705974625</v>
      </c>
      <c r="R1291" s="56" t="str">
        <f aca="false">IF(K1291=1,ROW(),"")</f>
        <v/>
      </c>
      <c r="S1291" s="56" t="str">
        <f aca="false">IF(D1291="","",TRIM(D1291))</f>
        <v>EDI CHARGES- INC</v>
      </c>
    </row>
    <row r="1292" customFormat="false" ht="15" hidden="false" customHeight="false" outlineLevel="0" collapsed="false">
      <c r="A1292" s="50" t="s">
        <v>908</v>
      </c>
      <c r="B1292" s="55" t="n">
        <v>45904</v>
      </c>
      <c r="C1292" s="50" t="n">
        <f aca="false">IF(S1292="","",IFERROR(IF(INDEX('Ledger Codes'!$C$6:$C$205,MATCH(S1292,'Ledger Codes'!$B$6:$B$205,0))="","",INDEX('Ledger Codes'!$C$6:$C$205,MATCH(S1292,'Ledger Codes'!$B$6:$B$205,0))),""))</f>
        <v>10068</v>
      </c>
      <c r="D1292" s="50" t="s">
        <v>203</v>
      </c>
      <c r="E1292" s="50" t="s">
        <v>909</v>
      </c>
      <c r="F1292" s="50" t="s">
        <v>470</v>
      </c>
      <c r="G1292" s="52" t="n">
        <v>0</v>
      </c>
      <c r="H1292" s="52" t="n">
        <v>30</v>
      </c>
      <c r="I1292" s="52" t="n">
        <f aca="false">IF(AND(G1292="",H1292=""),"",N(G1292)-N(H1292))</f>
        <v>-30</v>
      </c>
      <c r="J1292" s="52" t="n">
        <f aca="false">IF(I1292="","",ABS(I1292))</f>
        <v>30</v>
      </c>
      <c r="K1292" s="56" t="n">
        <f aca="false">IF(S1292="","",0)</f>
        <v>0</v>
      </c>
      <c r="L1292" s="56" t="n">
        <f aca="false">IF(J1292="","",IF(AND(J1292&gt;'Revenue Testing'!$E$9,K1292=0),1,0))</f>
        <v>0</v>
      </c>
      <c r="M1292" s="57" t="n">
        <v>0.714565903568</v>
      </c>
      <c r="N1292" s="56" t="str">
        <f aca="false">IF(OR(A1292="",I1292=""),"",IF(COUNTIFS($A$2:$A$4500,A1292,$D$2:$D$4500,D1292,$I$2:$I$4500,I1292)&gt;1,"Possible duplicate",""))</f>
        <v/>
      </c>
      <c r="O1292" s="56" t="n">
        <f aca="false">IF(J1292="","",IF(AND(L1292=0,K1292=0),1,0))</f>
        <v>1</v>
      </c>
      <c r="P1292" s="56" t="str">
        <f aca="false">IF(L1292=1,J1292+ROW()/10^7,"")</f>
        <v/>
      </c>
      <c r="Q1292" s="57" t="n">
        <f aca="false">IF(O1292=1,M1292,"")</f>
        <v>0.714565903568</v>
      </c>
      <c r="R1292" s="56" t="str">
        <f aca="false">IF(K1292=1,ROW(),"")</f>
        <v/>
      </c>
      <c r="S1292" s="56" t="str">
        <f aca="false">IF(D1292="","",TRIM(D1292))</f>
        <v>EDI CHARGES- INC</v>
      </c>
    </row>
    <row r="1293" customFormat="false" ht="15" hidden="false" customHeight="false" outlineLevel="0" collapsed="false">
      <c r="A1293" s="50" t="s">
        <v>910</v>
      </c>
      <c r="B1293" s="55" t="n">
        <v>45904</v>
      </c>
      <c r="C1293" s="50" t="n">
        <f aca="false">IF(S1293="","",IFERROR(IF(INDEX('Ledger Codes'!$C$6:$C$205,MATCH(S1293,'Ledger Codes'!$B$6:$B$205,0))="","",INDEX('Ledger Codes'!$C$6:$C$205,MATCH(S1293,'Ledger Codes'!$B$6:$B$205,0))),""))</f>
        <v>10068</v>
      </c>
      <c r="D1293" s="50" t="s">
        <v>203</v>
      </c>
      <c r="E1293" s="50" t="s">
        <v>911</v>
      </c>
      <c r="F1293" s="50" t="s">
        <v>912</v>
      </c>
      <c r="G1293" s="52" t="n">
        <v>0</v>
      </c>
      <c r="H1293" s="52" t="n">
        <v>30</v>
      </c>
      <c r="I1293" s="52" t="n">
        <f aca="false">IF(AND(G1293="",H1293=""),"",N(G1293)-N(H1293))</f>
        <v>-30</v>
      </c>
      <c r="J1293" s="52" t="n">
        <f aca="false">IF(I1293="","",ABS(I1293))</f>
        <v>30</v>
      </c>
      <c r="K1293" s="56" t="n">
        <f aca="false">IF(S1293="","",0)</f>
        <v>0</v>
      </c>
      <c r="L1293" s="56" t="n">
        <f aca="false">IF(J1293="","",IF(AND(J1293&gt;'Revenue Testing'!$E$9,K1293=0),1,0))</f>
        <v>0</v>
      </c>
      <c r="M1293" s="57" t="n">
        <v>0.561946415143</v>
      </c>
      <c r="N1293" s="56" t="str">
        <f aca="false">IF(OR(A1293="",I1293=""),"",IF(COUNTIFS($A$2:$A$4500,A1293,$D$2:$D$4500,D1293,$I$2:$I$4500,I1293)&gt;1,"Possible duplicate",""))</f>
        <v/>
      </c>
      <c r="O1293" s="56" t="n">
        <f aca="false">IF(J1293="","",IF(AND(L1293=0,K1293=0),1,0))</f>
        <v>1</v>
      </c>
      <c r="P1293" s="56" t="str">
        <f aca="false">IF(L1293=1,J1293+ROW()/10^7,"")</f>
        <v/>
      </c>
      <c r="Q1293" s="57" t="n">
        <f aca="false">IF(O1293=1,M1293,"")</f>
        <v>0.561946415143</v>
      </c>
      <c r="R1293" s="56" t="str">
        <f aca="false">IF(K1293=1,ROW(),"")</f>
        <v/>
      </c>
      <c r="S1293" s="56" t="str">
        <f aca="false">IF(D1293="","",TRIM(D1293))</f>
        <v>EDI CHARGES- INC</v>
      </c>
    </row>
    <row r="1294" customFormat="false" ht="15" hidden="false" customHeight="false" outlineLevel="0" collapsed="false">
      <c r="A1294" s="50" t="s">
        <v>913</v>
      </c>
      <c r="B1294" s="55" t="n">
        <v>45904</v>
      </c>
      <c r="C1294" s="50" t="n">
        <f aca="false">IF(S1294="","",IFERROR(IF(INDEX('Ledger Codes'!$C$6:$C$205,MATCH(S1294,'Ledger Codes'!$B$6:$B$205,0))="","",INDEX('Ledger Codes'!$C$6:$C$205,MATCH(S1294,'Ledger Codes'!$B$6:$B$205,0))),""))</f>
        <v>10068</v>
      </c>
      <c r="D1294" s="50" t="s">
        <v>203</v>
      </c>
      <c r="E1294" s="50" t="s">
        <v>914</v>
      </c>
      <c r="F1294" s="50" t="s">
        <v>915</v>
      </c>
      <c r="G1294" s="52" t="n">
        <v>0</v>
      </c>
      <c r="H1294" s="52" t="n">
        <v>30</v>
      </c>
      <c r="I1294" s="52" t="n">
        <f aca="false">IF(AND(G1294="",H1294=""),"",N(G1294)-N(H1294))</f>
        <v>-30</v>
      </c>
      <c r="J1294" s="52" t="n">
        <f aca="false">IF(I1294="","",ABS(I1294))</f>
        <v>30</v>
      </c>
      <c r="K1294" s="56" t="n">
        <f aca="false">IF(S1294="","",0)</f>
        <v>0</v>
      </c>
      <c r="L1294" s="56" t="n">
        <f aca="false">IF(J1294="","",IF(AND(J1294&gt;'Revenue Testing'!$E$9,K1294=0),1,0))</f>
        <v>0</v>
      </c>
      <c r="M1294" s="57" t="n">
        <v>0.739826885252</v>
      </c>
      <c r="N1294" s="56" t="str">
        <f aca="false">IF(OR(A1294="",I1294=""),"",IF(COUNTIFS($A$2:$A$4500,A1294,$D$2:$D$4500,D1294,$I$2:$I$4500,I1294)&gt;1,"Possible duplicate",""))</f>
        <v/>
      </c>
      <c r="O1294" s="56" t="n">
        <f aca="false">IF(J1294="","",IF(AND(L1294=0,K1294=0),1,0))</f>
        <v>1</v>
      </c>
      <c r="P1294" s="56" t="str">
        <f aca="false">IF(L1294=1,J1294+ROW()/10^7,"")</f>
        <v/>
      </c>
      <c r="Q1294" s="57" t="n">
        <f aca="false">IF(O1294=1,M1294,"")</f>
        <v>0.739826885252</v>
      </c>
      <c r="R1294" s="56" t="str">
        <f aca="false">IF(K1294=1,ROW(),"")</f>
        <v/>
      </c>
      <c r="S1294" s="56" t="str">
        <f aca="false">IF(D1294="","",TRIM(D1294))</f>
        <v>EDI CHARGES- INC</v>
      </c>
    </row>
    <row r="1295" customFormat="false" ht="15" hidden="false" customHeight="false" outlineLevel="0" collapsed="false">
      <c r="A1295" s="50" t="s">
        <v>916</v>
      </c>
      <c r="B1295" s="55" t="n">
        <v>45904</v>
      </c>
      <c r="C1295" s="50" t="n">
        <f aca="false">IF(S1295="","",IFERROR(IF(INDEX('Ledger Codes'!$C$6:$C$205,MATCH(S1295,'Ledger Codes'!$B$6:$B$205,0))="","",INDEX('Ledger Codes'!$C$6:$C$205,MATCH(S1295,'Ledger Codes'!$B$6:$B$205,0))),""))</f>
        <v>10068</v>
      </c>
      <c r="D1295" s="50" t="s">
        <v>203</v>
      </c>
      <c r="E1295" s="50" t="s">
        <v>917</v>
      </c>
      <c r="F1295" s="50" t="s">
        <v>429</v>
      </c>
      <c r="G1295" s="52" t="n">
        <v>0</v>
      </c>
      <c r="H1295" s="52" t="n">
        <v>30</v>
      </c>
      <c r="I1295" s="52" t="n">
        <f aca="false">IF(AND(G1295="",H1295=""),"",N(G1295)-N(H1295))</f>
        <v>-30</v>
      </c>
      <c r="J1295" s="52" t="n">
        <f aca="false">IF(I1295="","",ABS(I1295))</f>
        <v>30</v>
      </c>
      <c r="K1295" s="56" t="n">
        <f aca="false">IF(S1295="","",0)</f>
        <v>0</v>
      </c>
      <c r="L1295" s="56" t="n">
        <f aca="false">IF(J1295="","",IF(AND(J1295&gt;'Revenue Testing'!$E$9,K1295=0),1,0))</f>
        <v>0</v>
      </c>
      <c r="M1295" s="57" t="n">
        <v>0.649736942603</v>
      </c>
      <c r="N1295" s="56" t="str">
        <f aca="false">IF(OR(A1295="",I1295=""),"",IF(COUNTIFS($A$2:$A$4500,A1295,$D$2:$D$4500,D1295,$I$2:$I$4500,I1295)&gt;1,"Possible duplicate",""))</f>
        <v/>
      </c>
      <c r="O1295" s="56" t="n">
        <f aca="false">IF(J1295="","",IF(AND(L1295=0,K1295=0),1,0))</f>
        <v>1</v>
      </c>
      <c r="P1295" s="56" t="str">
        <f aca="false">IF(L1295=1,J1295+ROW()/10^7,"")</f>
        <v/>
      </c>
      <c r="Q1295" s="57" t="n">
        <f aca="false">IF(O1295=1,M1295,"")</f>
        <v>0.649736942603</v>
      </c>
      <c r="R1295" s="56" t="str">
        <f aca="false">IF(K1295=1,ROW(),"")</f>
        <v/>
      </c>
      <c r="S1295" s="56" t="str">
        <f aca="false">IF(D1295="","",TRIM(D1295))</f>
        <v>EDI CHARGES- INC</v>
      </c>
    </row>
    <row r="1296" customFormat="false" ht="15" hidden="false" customHeight="false" outlineLevel="0" collapsed="false">
      <c r="A1296" s="50" t="s">
        <v>918</v>
      </c>
      <c r="B1296" s="55" t="n">
        <v>45904</v>
      </c>
      <c r="C1296" s="50" t="n">
        <f aca="false">IF(S1296="","",IFERROR(IF(INDEX('Ledger Codes'!$C$6:$C$205,MATCH(S1296,'Ledger Codes'!$B$6:$B$205,0))="","",INDEX('Ledger Codes'!$C$6:$C$205,MATCH(S1296,'Ledger Codes'!$B$6:$B$205,0))),""))</f>
        <v>10068</v>
      </c>
      <c r="D1296" s="50" t="s">
        <v>203</v>
      </c>
      <c r="E1296" s="50" t="s">
        <v>919</v>
      </c>
      <c r="F1296" s="50" t="s">
        <v>920</v>
      </c>
      <c r="G1296" s="52" t="n">
        <v>0</v>
      </c>
      <c r="H1296" s="52" t="n">
        <v>30</v>
      </c>
      <c r="I1296" s="52" t="n">
        <f aca="false">IF(AND(G1296="",H1296=""),"",N(G1296)-N(H1296))</f>
        <v>-30</v>
      </c>
      <c r="J1296" s="52" t="n">
        <f aca="false">IF(I1296="","",ABS(I1296))</f>
        <v>30</v>
      </c>
      <c r="K1296" s="56" t="n">
        <f aca="false">IF(S1296="","",0)</f>
        <v>0</v>
      </c>
      <c r="L1296" s="56" t="n">
        <f aca="false">IF(J1296="","",IF(AND(J1296&gt;'Revenue Testing'!$E$9,K1296=0),1,0))</f>
        <v>0</v>
      </c>
      <c r="M1296" s="57" t="n">
        <v>0.675069336074</v>
      </c>
      <c r="N1296" s="56" t="str">
        <f aca="false">IF(OR(A1296="",I1296=""),"",IF(COUNTIFS($A$2:$A$4500,A1296,$D$2:$D$4500,D1296,$I$2:$I$4500,I1296)&gt;1,"Possible duplicate",""))</f>
        <v/>
      </c>
      <c r="O1296" s="56" t="n">
        <f aca="false">IF(J1296="","",IF(AND(L1296=0,K1296=0),1,0))</f>
        <v>1</v>
      </c>
      <c r="P1296" s="56" t="str">
        <f aca="false">IF(L1296=1,J1296+ROW()/10^7,"")</f>
        <v/>
      </c>
      <c r="Q1296" s="57" t="n">
        <f aca="false">IF(O1296=1,M1296,"")</f>
        <v>0.675069336074</v>
      </c>
      <c r="R1296" s="56" t="str">
        <f aca="false">IF(K1296=1,ROW(),"")</f>
        <v/>
      </c>
      <c r="S1296" s="56" t="str">
        <f aca="false">IF(D1296="","",TRIM(D1296))</f>
        <v>EDI CHARGES- INC</v>
      </c>
    </row>
    <row r="1297" customFormat="false" ht="15" hidden="false" customHeight="false" outlineLevel="0" collapsed="false">
      <c r="A1297" s="50" t="s">
        <v>921</v>
      </c>
      <c r="B1297" s="55" t="n">
        <v>45904</v>
      </c>
      <c r="C1297" s="50" t="n">
        <f aca="false">IF(S1297="","",IFERROR(IF(INDEX('Ledger Codes'!$C$6:$C$205,MATCH(S1297,'Ledger Codes'!$B$6:$B$205,0))="","",INDEX('Ledger Codes'!$C$6:$C$205,MATCH(S1297,'Ledger Codes'!$B$6:$B$205,0))),""))</f>
        <v>10068</v>
      </c>
      <c r="D1297" s="50" t="s">
        <v>203</v>
      </c>
      <c r="E1297" s="50" t="s">
        <v>922</v>
      </c>
      <c r="F1297" s="50" t="s">
        <v>923</v>
      </c>
      <c r="G1297" s="52" t="n">
        <v>0</v>
      </c>
      <c r="H1297" s="52" t="n">
        <v>30</v>
      </c>
      <c r="I1297" s="52" t="n">
        <f aca="false">IF(AND(G1297="",H1297=""),"",N(G1297)-N(H1297))</f>
        <v>-30</v>
      </c>
      <c r="J1297" s="52" t="n">
        <f aca="false">IF(I1297="","",ABS(I1297))</f>
        <v>30</v>
      </c>
      <c r="K1297" s="56" t="n">
        <f aca="false">IF(S1297="","",0)</f>
        <v>0</v>
      </c>
      <c r="L1297" s="56" t="n">
        <f aca="false">IF(J1297="","",IF(AND(J1297&gt;'Revenue Testing'!$E$9,K1297=0),1,0))</f>
        <v>0</v>
      </c>
      <c r="M1297" s="57" t="n">
        <v>0.463923843145</v>
      </c>
      <c r="N1297" s="56" t="str">
        <f aca="false">IF(OR(A1297="",I1297=""),"",IF(COUNTIFS($A$2:$A$4500,A1297,$D$2:$D$4500,D1297,$I$2:$I$4500,I1297)&gt;1,"Possible duplicate",""))</f>
        <v/>
      </c>
      <c r="O1297" s="56" t="n">
        <f aca="false">IF(J1297="","",IF(AND(L1297=0,K1297=0),1,0))</f>
        <v>1</v>
      </c>
      <c r="P1297" s="56" t="str">
        <f aca="false">IF(L1297=1,J1297+ROW()/10^7,"")</f>
        <v/>
      </c>
      <c r="Q1297" s="57" t="n">
        <f aca="false">IF(O1297=1,M1297,"")</f>
        <v>0.463923843145</v>
      </c>
      <c r="R1297" s="56" t="str">
        <f aca="false">IF(K1297=1,ROW(),"")</f>
        <v/>
      </c>
      <c r="S1297" s="56" t="str">
        <f aca="false">IF(D1297="","",TRIM(D1297))</f>
        <v>EDI CHARGES- INC</v>
      </c>
    </row>
    <row r="1298" customFormat="false" ht="15" hidden="false" customHeight="false" outlineLevel="0" collapsed="false">
      <c r="A1298" s="50" t="s">
        <v>924</v>
      </c>
      <c r="B1298" s="55" t="n">
        <v>45904</v>
      </c>
      <c r="C1298" s="50" t="n">
        <f aca="false">IF(S1298="","",IFERROR(IF(INDEX('Ledger Codes'!$C$6:$C$205,MATCH(S1298,'Ledger Codes'!$B$6:$B$205,0))="","",INDEX('Ledger Codes'!$C$6:$C$205,MATCH(S1298,'Ledger Codes'!$B$6:$B$205,0))),""))</f>
        <v>10068</v>
      </c>
      <c r="D1298" s="50" t="s">
        <v>203</v>
      </c>
      <c r="E1298" s="50" t="s">
        <v>925</v>
      </c>
      <c r="F1298" s="50" t="s">
        <v>926</v>
      </c>
      <c r="G1298" s="52" t="n">
        <v>0</v>
      </c>
      <c r="H1298" s="52" t="n">
        <v>30</v>
      </c>
      <c r="I1298" s="52" t="n">
        <f aca="false">IF(AND(G1298="",H1298=""),"",N(G1298)-N(H1298))</f>
        <v>-30</v>
      </c>
      <c r="J1298" s="52" t="n">
        <f aca="false">IF(I1298="","",ABS(I1298))</f>
        <v>30</v>
      </c>
      <c r="K1298" s="56" t="n">
        <f aca="false">IF(S1298="","",0)</f>
        <v>0</v>
      </c>
      <c r="L1298" s="56" t="n">
        <f aca="false">IF(J1298="","",IF(AND(J1298&gt;'Revenue Testing'!$E$9,K1298=0),1,0))</f>
        <v>0</v>
      </c>
      <c r="M1298" s="57" t="n">
        <v>0.152169516274</v>
      </c>
      <c r="N1298" s="56" t="str">
        <f aca="false">IF(OR(A1298="",I1298=""),"",IF(COUNTIFS($A$2:$A$4500,A1298,$D$2:$D$4500,D1298,$I$2:$I$4500,I1298)&gt;1,"Possible duplicate",""))</f>
        <v/>
      </c>
      <c r="O1298" s="56" t="n">
        <f aca="false">IF(J1298="","",IF(AND(L1298=0,K1298=0),1,0))</f>
        <v>1</v>
      </c>
      <c r="P1298" s="56" t="str">
        <f aca="false">IF(L1298=1,J1298+ROW()/10^7,"")</f>
        <v/>
      </c>
      <c r="Q1298" s="57" t="n">
        <f aca="false">IF(O1298=1,M1298,"")</f>
        <v>0.152169516274</v>
      </c>
      <c r="R1298" s="56" t="str">
        <f aca="false">IF(K1298=1,ROW(),"")</f>
        <v/>
      </c>
      <c r="S1298" s="56" t="str">
        <f aca="false">IF(D1298="","",TRIM(D1298))</f>
        <v>EDI CHARGES- INC</v>
      </c>
    </row>
    <row r="1299" customFormat="false" ht="15" hidden="false" customHeight="false" outlineLevel="0" collapsed="false">
      <c r="A1299" s="50" t="s">
        <v>927</v>
      </c>
      <c r="B1299" s="55" t="n">
        <v>45904</v>
      </c>
      <c r="C1299" s="50" t="n">
        <f aca="false">IF(S1299="","",IFERROR(IF(INDEX('Ledger Codes'!$C$6:$C$205,MATCH(S1299,'Ledger Codes'!$B$6:$B$205,0))="","",INDEX('Ledger Codes'!$C$6:$C$205,MATCH(S1299,'Ledger Codes'!$B$6:$B$205,0))),""))</f>
        <v>10068</v>
      </c>
      <c r="D1299" s="50" t="s">
        <v>203</v>
      </c>
      <c r="E1299" s="50" t="s">
        <v>928</v>
      </c>
      <c r="F1299" s="50" t="s">
        <v>929</v>
      </c>
      <c r="G1299" s="52" t="n">
        <v>0</v>
      </c>
      <c r="H1299" s="52" t="n">
        <v>30</v>
      </c>
      <c r="I1299" s="52" t="n">
        <f aca="false">IF(AND(G1299="",H1299=""),"",N(G1299)-N(H1299))</f>
        <v>-30</v>
      </c>
      <c r="J1299" s="52" t="n">
        <f aca="false">IF(I1299="","",ABS(I1299))</f>
        <v>30</v>
      </c>
      <c r="K1299" s="56" t="n">
        <f aca="false">IF(S1299="","",0)</f>
        <v>0</v>
      </c>
      <c r="L1299" s="56" t="n">
        <f aca="false">IF(J1299="","",IF(AND(J1299&gt;'Revenue Testing'!$E$9,K1299=0),1,0))</f>
        <v>0</v>
      </c>
      <c r="M1299" s="57" t="n">
        <v>0.171924435325</v>
      </c>
      <c r="N1299" s="56" t="str">
        <f aca="false">IF(OR(A1299="",I1299=""),"",IF(COUNTIFS($A$2:$A$4500,A1299,$D$2:$D$4500,D1299,$I$2:$I$4500,I1299)&gt;1,"Possible duplicate",""))</f>
        <v/>
      </c>
      <c r="O1299" s="56" t="n">
        <f aca="false">IF(J1299="","",IF(AND(L1299=0,K1299=0),1,0))</f>
        <v>1</v>
      </c>
      <c r="P1299" s="56" t="str">
        <f aca="false">IF(L1299=1,J1299+ROW()/10^7,"")</f>
        <v/>
      </c>
      <c r="Q1299" s="57" t="n">
        <f aca="false">IF(O1299=1,M1299,"")</f>
        <v>0.171924435325</v>
      </c>
      <c r="R1299" s="56" t="str">
        <f aca="false">IF(K1299=1,ROW(),"")</f>
        <v/>
      </c>
      <c r="S1299" s="56" t="str">
        <f aca="false">IF(D1299="","",TRIM(D1299))</f>
        <v>EDI CHARGES- INC</v>
      </c>
    </row>
    <row r="1300" customFormat="false" ht="15" hidden="false" customHeight="false" outlineLevel="0" collapsed="false">
      <c r="A1300" s="50" t="s">
        <v>930</v>
      </c>
      <c r="B1300" s="55" t="n">
        <v>45904</v>
      </c>
      <c r="C1300" s="50" t="n">
        <f aca="false">IF(S1300="","",IFERROR(IF(INDEX('Ledger Codes'!$C$6:$C$205,MATCH(S1300,'Ledger Codes'!$B$6:$B$205,0))="","",INDEX('Ledger Codes'!$C$6:$C$205,MATCH(S1300,'Ledger Codes'!$B$6:$B$205,0))),""))</f>
        <v>10068</v>
      </c>
      <c r="D1300" s="50" t="s">
        <v>203</v>
      </c>
      <c r="E1300" s="50" t="s">
        <v>931</v>
      </c>
      <c r="F1300" s="50" t="s">
        <v>473</v>
      </c>
      <c r="G1300" s="52" t="n">
        <v>0</v>
      </c>
      <c r="H1300" s="52" t="n">
        <v>30</v>
      </c>
      <c r="I1300" s="52" t="n">
        <f aca="false">IF(AND(G1300="",H1300=""),"",N(G1300)-N(H1300))</f>
        <v>-30</v>
      </c>
      <c r="J1300" s="52" t="n">
        <f aca="false">IF(I1300="","",ABS(I1300))</f>
        <v>30</v>
      </c>
      <c r="K1300" s="56" t="n">
        <f aca="false">IF(S1300="","",0)</f>
        <v>0</v>
      </c>
      <c r="L1300" s="56" t="n">
        <f aca="false">IF(J1300="","",IF(AND(J1300&gt;'Revenue Testing'!$E$9,K1300=0),1,0))</f>
        <v>0</v>
      </c>
      <c r="M1300" s="57" t="n">
        <v>0.880909937031</v>
      </c>
      <c r="N1300" s="56" t="str">
        <f aca="false">IF(OR(A1300="",I1300=""),"",IF(COUNTIFS($A$2:$A$4500,A1300,$D$2:$D$4500,D1300,$I$2:$I$4500,I1300)&gt;1,"Possible duplicate",""))</f>
        <v/>
      </c>
      <c r="O1300" s="56" t="n">
        <f aca="false">IF(J1300="","",IF(AND(L1300=0,K1300=0),1,0))</f>
        <v>1</v>
      </c>
      <c r="P1300" s="56" t="str">
        <f aca="false">IF(L1300=1,J1300+ROW()/10^7,"")</f>
        <v/>
      </c>
      <c r="Q1300" s="57" t="n">
        <f aca="false">IF(O1300=1,M1300,"")</f>
        <v>0.880909937031</v>
      </c>
      <c r="R1300" s="56" t="str">
        <f aca="false">IF(K1300=1,ROW(),"")</f>
        <v/>
      </c>
      <c r="S1300" s="56" t="str">
        <f aca="false">IF(D1300="","",TRIM(D1300))</f>
        <v>EDI CHARGES- INC</v>
      </c>
    </row>
    <row r="1301" customFormat="false" ht="15" hidden="false" customHeight="false" outlineLevel="0" collapsed="false">
      <c r="A1301" s="50" t="s">
        <v>932</v>
      </c>
      <c r="B1301" s="55" t="n">
        <v>45904</v>
      </c>
      <c r="C1301" s="50" t="n">
        <f aca="false">IF(S1301="","",IFERROR(IF(INDEX('Ledger Codes'!$C$6:$C$205,MATCH(S1301,'Ledger Codes'!$B$6:$B$205,0))="","",INDEX('Ledger Codes'!$C$6:$C$205,MATCH(S1301,'Ledger Codes'!$B$6:$B$205,0))),""))</f>
        <v>10068</v>
      </c>
      <c r="D1301" s="50" t="s">
        <v>203</v>
      </c>
      <c r="E1301" s="50" t="s">
        <v>933</v>
      </c>
      <c r="F1301" s="50" t="s">
        <v>435</v>
      </c>
      <c r="G1301" s="52" t="n">
        <v>0</v>
      </c>
      <c r="H1301" s="52" t="n">
        <v>30</v>
      </c>
      <c r="I1301" s="52" t="n">
        <f aca="false">IF(AND(G1301="",H1301=""),"",N(G1301)-N(H1301))</f>
        <v>-30</v>
      </c>
      <c r="J1301" s="52" t="n">
        <f aca="false">IF(I1301="","",ABS(I1301))</f>
        <v>30</v>
      </c>
      <c r="K1301" s="56" t="n">
        <f aca="false">IF(S1301="","",0)</f>
        <v>0</v>
      </c>
      <c r="L1301" s="56" t="n">
        <f aca="false">IF(J1301="","",IF(AND(J1301&gt;'Revenue Testing'!$E$9,K1301=0),1,0))</f>
        <v>0</v>
      </c>
      <c r="M1301" s="57" t="n">
        <v>0.94946948525</v>
      </c>
      <c r="N1301" s="56" t="str">
        <f aca="false">IF(OR(A1301="",I1301=""),"",IF(COUNTIFS($A$2:$A$4500,A1301,$D$2:$D$4500,D1301,$I$2:$I$4500,I1301)&gt;1,"Possible duplicate",""))</f>
        <v/>
      </c>
      <c r="O1301" s="56" t="n">
        <f aca="false">IF(J1301="","",IF(AND(L1301=0,K1301=0),1,0))</f>
        <v>1</v>
      </c>
      <c r="P1301" s="56" t="str">
        <f aca="false">IF(L1301=1,J1301+ROW()/10^7,"")</f>
        <v/>
      </c>
      <c r="Q1301" s="57" t="n">
        <f aca="false">IF(O1301=1,M1301,"")</f>
        <v>0.94946948525</v>
      </c>
      <c r="R1301" s="56" t="str">
        <f aca="false">IF(K1301=1,ROW(),"")</f>
        <v/>
      </c>
      <c r="S1301" s="56" t="str">
        <f aca="false">IF(D1301="","",TRIM(D1301))</f>
        <v>EDI CHARGES- INC</v>
      </c>
    </row>
    <row r="1302" customFormat="false" ht="15" hidden="false" customHeight="false" outlineLevel="0" collapsed="false">
      <c r="A1302" s="50" t="s">
        <v>934</v>
      </c>
      <c r="B1302" s="55" t="n">
        <v>45904</v>
      </c>
      <c r="C1302" s="50" t="n">
        <f aca="false">IF(S1302="","",IFERROR(IF(INDEX('Ledger Codes'!$C$6:$C$205,MATCH(S1302,'Ledger Codes'!$B$6:$B$205,0))="","",INDEX('Ledger Codes'!$C$6:$C$205,MATCH(S1302,'Ledger Codes'!$B$6:$B$205,0))),""))</f>
        <v>10068</v>
      </c>
      <c r="D1302" s="50" t="s">
        <v>203</v>
      </c>
      <c r="E1302" s="50" t="s">
        <v>935</v>
      </c>
      <c r="F1302" s="50" t="s">
        <v>936</v>
      </c>
      <c r="G1302" s="52" t="n">
        <v>0</v>
      </c>
      <c r="H1302" s="52" t="n">
        <v>30</v>
      </c>
      <c r="I1302" s="52" t="n">
        <f aca="false">IF(AND(G1302="",H1302=""),"",N(G1302)-N(H1302))</f>
        <v>-30</v>
      </c>
      <c r="J1302" s="52" t="n">
        <f aca="false">IF(I1302="","",ABS(I1302))</f>
        <v>30</v>
      </c>
      <c r="K1302" s="56" t="n">
        <f aca="false">IF(S1302="","",0)</f>
        <v>0</v>
      </c>
      <c r="L1302" s="56" t="n">
        <f aca="false">IF(J1302="","",IF(AND(J1302&gt;'Revenue Testing'!$E$9,K1302=0),1,0))</f>
        <v>0</v>
      </c>
      <c r="M1302" s="57" t="n">
        <v>0.3802494689</v>
      </c>
      <c r="N1302" s="56" t="str">
        <f aca="false">IF(OR(A1302="",I1302=""),"",IF(COUNTIFS($A$2:$A$4500,A1302,$D$2:$D$4500,D1302,$I$2:$I$4500,I1302)&gt;1,"Possible duplicate",""))</f>
        <v/>
      </c>
      <c r="O1302" s="56" t="n">
        <f aca="false">IF(J1302="","",IF(AND(L1302=0,K1302=0),1,0))</f>
        <v>1</v>
      </c>
      <c r="P1302" s="56" t="str">
        <f aca="false">IF(L1302=1,J1302+ROW()/10^7,"")</f>
        <v/>
      </c>
      <c r="Q1302" s="57" t="n">
        <f aca="false">IF(O1302=1,M1302,"")</f>
        <v>0.3802494689</v>
      </c>
      <c r="R1302" s="56" t="str">
        <f aca="false">IF(K1302=1,ROW(),"")</f>
        <v/>
      </c>
      <c r="S1302" s="56" t="str">
        <f aca="false">IF(D1302="","",TRIM(D1302))</f>
        <v>EDI CHARGES- INC</v>
      </c>
    </row>
    <row r="1303" customFormat="false" ht="15" hidden="false" customHeight="false" outlineLevel="0" collapsed="false">
      <c r="A1303" s="50" t="s">
        <v>937</v>
      </c>
      <c r="B1303" s="55" t="n">
        <v>45904</v>
      </c>
      <c r="C1303" s="50" t="n">
        <f aca="false">IF(S1303="","",IFERROR(IF(INDEX('Ledger Codes'!$C$6:$C$205,MATCH(S1303,'Ledger Codes'!$B$6:$B$205,0))="","",INDEX('Ledger Codes'!$C$6:$C$205,MATCH(S1303,'Ledger Codes'!$B$6:$B$205,0))),""))</f>
        <v>10068</v>
      </c>
      <c r="D1303" s="50" t="s">
        <v>203</v>
      </c>
      <c r="E1303" s="50" t="s">
        <v>938</v>
      </c>
      <c r="F1303" s="50" t="s">
        <v>939</v>
      </c>
      <c r="G1303" s="52" t="n">
        <v>0</v>
      </c>
      <c r="H1303" s="52" t="n">
        <v>30</v>
      </c>
      <c r="I1303" s="52" t="n">
        <f aca="false">IF(AND(G1303="",H1303=""),"",N(G1303)-N(H1303))</f>
        <v>-30</v>
      </c>
      <c r="J1303" s="52" t="n">
        <f aca="false">IF(I1303="","",ABS(I1303))</f>
        <v>30</v>
      </c>
      <c r="K1303" s="56" t="n">
        <f aca="false">IF(S1303="","",0)</f>
        <v>0</v>
      </c>
      <c r="L1303" s="56" t="n">
        <f aca="false">IF(J1303="","",IF(AND(J1303&gt;'Revenue Testing'!$E$9,K1303=0),1,0))</f>
        <v>0</v>
      </c>
      <c r="M1303" s="57" t="n">
        <v>0.028395639056</v>
      </c>
      <c r="N1303" s="56" t="str">
        <f aca="false">IF(OR(A1303="",I1303=""),"",IF(COUNTIFS($A$2:$A$4500,A1303,$D$2:$D$4500,D1303,$I$2:$I$4500,I1303)&gt;1,"Possible duplicate",""))</f>
        <v/>
      </c>
      <c r="O1303" s="56" t="n">
        <f aca="false">IF(J1303="","",IF(AND(L1303=0,K1303=0),1,0))</f>
        <v>1</v>
      </c>
      <c r="P1303" s="56" t="str">
        <f aca="false">IF(L1303=1,J1303+ROW()/10^7,"")</f>
        <v/>
      </c>
      <c r="Q1303" s="57" t="n">
        <f aca="false">IF(O1303=1,M1303,"")</f>
        <v>0.028395639056</v>
      </c>
      <c r="R1303" s="56" t="str">
        <f aca="false">IF(K1303=1,ROW(),"")</f>
        <v/>
      </c>
      <c r="S1303" s="56" t="str">
        <f aca="false">IF(D1303="","",TRIM(D1303))</f>
        <v>EDI CHARGES- INC</v>
      </c>
    </row>
    <row r="1304" customFormat="false" ht="15" hidden="false" customHeight="false" outlineLevel="0" collapsed="false">
      <c r="A1304" s="50" t="s">
        <v>940</v>
      </c>
      <c r="B1304" s="55" t="n">
        <v>45904</v>
      </c>
      <c r="C1304" s="50" t="n">
        <f aca="false">IF(S1304="","",IFERROR(IF(INDEX('Ledger Codes'!$C$6:$C$205,MATCH(S1304,'Ledger Codes'!$B$6:$B$205,0))="","",INDEX('Ledger Codes'!$C$6:$C$205,MATCH(S1304,'Ledger Codes'!$B$6:$B$205,0))),""))</f>
        <v>10068</v>
      </c>
      <c r="D1304" s="50" t="s">
        <v>203</v>
      </c>
      <c r="E1304" s="50" t="s">
        <v>941</v>
      </c>
      <c r="F1304" s="50" t="s">
        <v>942</v>
      </c>
      <c r="G1304" s="52" t="n">
        <v>0</v>
      </c>
      <c r="H1304" s="52" t="n">
        <v>30</v>
      </c>
      <c r="I1304" s="52" t="n">
        <f aca="false">IF(AND(G1304="",H1304=""),"",N(G1304)-N(H1304))</f>
        <v>-30</v>
      </c>
      <c r="J1304" s="52" t="n">
        <f aca="false">IF(I1304="","",ABS(I1304))</f>
        <v>30</v>
      </c>
      <c r="K1304" s="56" t="n">
        <f aca="false">IF(S1304="","",0)</f>
        <v>0</v>
      </c>
      <c r="L1304" s="56" t="n">
        <f aca="false">IF(J1304="","",IF(AND(J1304&gt;'Revenue Testing'!$E$9,K1304=0),1,0))</f>
        <v>0</v>
      </c>
      <c r="M1304" s="57" t="n">
        <v>0.217256232579</v>
      </c>
      <c r="N1304" s="56" t="str">
        <f aca="false">IF(OR(A1304="",I1304=""),"",IF(COUNTIFS($A$2:$A$4500,A1304,$D$2:$D$4500,D1304,$I$2:$I$4500,I1304)&gt;1,"Possible duplicate",""))</f>
        <v/>
      </c>
      <c r="O1304" s="56" t="n">
        <f aca="false">IF(J1304="","",IF(AND(L1304=0,K1304=0),1,0))</f>
        <v>1</v>
      </c>
      <c r="P1304" s="56" t="str">
        <f aca="false">IF(L1304=1,J1304+ROW()/10^7,"")</f>
        <v/>
      </c>
      <c r="Q1304" s="57" t="n">
        <f aca="false">IF(O1304=1,M1304,"")</f>
        <v>0.217256232579</v>
      </c>
      <c r="R1304" s="56" t="str">
        <f aca="false">IF(K1304=1,ROW(),"")</f>
        <v/>
      </c>
      <c r="S1304" s="56" t="str">
        <f aca="false">IF(D1304="","",TRIM(D1304))</f>
        <v>EDI CHARGES- INC</v>
      </c>
    </row>
    <row r="1305" customFormat="false" ht="15" hidden="false" customHeight="false" outlineLevel="0" collapsed="false">
      <c r="A1305" s="50" t="s">
        <v>943</v>
      </c>
      <c r="B1305" s="55" t="n">
        <v>45904</v>
      </c>
      <c r="C1305" s="50" t="n">
        <f aca="false">IF(S1305="","",IFERROR(IF(INDEX('Ledger Codes'!$C$6:$C$205,MATCH(S1305,'Ledger Codes'!$B$6:$B$205,0))="","",INDEX('Ledger Codes'!$C$6:$C$205,MATCH(S1305,'Ledger Codes'!$B$6:$B$205,0))),""))</f>
        <v>10068</v>
      </c>
      <c r="D1305" s="50" t="s">
        <v>203</v>
      </c>
      <c r="E1305" s="50" t="s">
        <v>944</v>
      </c>
      <c r="F1305" s="50" t="s">
        <v>945</v>
      </c>
      <c r="G1305" s="52" t="n">
        <v>0</v>
      </c>
      <c r="H1305" s="52" t="n">
        <v>30</v>
      </c>
      <c r="I1305" s="52" t="n">
        <f aca="false">IF(AND(G1305="",H1305=""),"",N(G1305)-N(H1305))</f>
        <v>-30</v>
      </c>
      <c r="J1305" s="52" t="n">
        <f aca="false">IF(I1305="","",ABS(I1305))</f>
        <v>30</v>
      </c>
      <c r="K1305" s="56" t="n">
        <f aca="false">IF(S1305="","",0)</f>
        <v>0</v>
      </c>
      <c r="L1305" s="56" t="n">
        <f aca="false">IF(J1305="","",IF(AND(J1305&gt;'Revenue Testing'!$E$9,K1305=0),1,0))</f>
        <v>0</v>
      </c>
      <c r="M1305" s="57" t="n">
        <v>0.442876703648</v>
      </c>
      <c r="N1305" s="56" t="str">
        <f aca="false">IF(OR(A1305="",I1305=""),"",IF(COUNTIFS($A$2:$A$4500,A1305,$D$2:$D$4500,D1305,$I$2:$I$4500,I1305)&gt;1,"Possible duplicate",""))</f>
        <v/>
      </c>
      <c r="O1305" s="56" t="n">
        <f aca="false">IF(J1305="","",IF(AND(L1305=0,K1305=0),1,0))</f>
        <v>1</v>
      </c>
      <c r="P1305" s="56" t="str">
        <f aca="false">IF(L1305=1,J1305+ROW()/10^7,"")</f>
        <v/>
      </c>
      <c r="Q1305" s="57" t="n">
        <f aca="false">IF(O1305=1,M1305,"")</f>
        <v>0.442876703648</v>
      </c>
      <c r="R1305" s="56" t="str">
        <f aca="false">IF(K1305=1,ROW(),"")</f>
        <v/>
      </c>
      <c r="S1305" s="56" t="str">
        <f aca="false">IF(D1305="","",TRIM(D1305))</f>
        <v>EDI CHARGES- INC</v>
      </c>
    </row>
    <row r="1306" customFormat="false" ht="15" hidden="false" customHeight="false" outlineLevel="0" collapsed="false">
      <c r="A1306" s="50" t="s">
        <v>946</v>
      </c>
      <c r="B1306" s="55" t="n">
        <v>45904</v>
      </c>
      <c r="C1306" s="50" t="n">
        <f aca="false">IF(S1306="","",IFERROR(IF(INDEX('Ledger Codes'!$C$6:$C$205,MATCH(S1306,'Ledger Codes'!$B$6:$B$205,0))="","",INDEX('Ledger Codes'!$C$6:$C$205,MATCH(S1306,'Ledger Codes'!$B$6:$B$205,0))),""))</f>
        <v>10068</v>
      </c>
      <c r="D1306" s="50" t="s">
        <v>203</v>
      </c>
      <c r="E1306" s="50" t="s">
        <v>947</v>
      </c>
      <c r="F1306" s="50" t="s">
        <v>948</v>
      </c>
      <c r="G1306" s="52" t="n">
        <v>0</v>
      </c>
      <c r="H1306" s="52" t="n">
        <v>30</v>
      </c>
      <c r="I1306" s="52" t="n">
        <f aca="false">IF(AND(G1306="",H1306=""),"",N(G1306)-N(H1306))</f>
        <v>-30</v>
      </c>
      <c r="J1306" s="52" t="n">
        <f aca="false">IF(I1306="","",ABS(I1306))</f>
        <v>30</v>
      </c>
      <c r="K1306" s="56" t="n">
        <f aca="false">IF(S1306="","",0)</f>
        <v>0</v>
      </c>
      <c r="L1306" s="56" t="n">
        <f aca="false">IF(J1306="","",IF(AND(J1306&gt;'Revenue Testing'!$E$9,K1306=0),1,0))</f>
        <v>0</v>
      </c>
      <c r="M1306" s="57" t="n">
        <v>0.653255728541</v>
      </c>
      <c r="N1306" s="56" t="str">
        <f aca="false">IF(OR(A1306="",I1306=""),"",IF(COUNTIFS($A$2:$A$4500,A1306,$D$2:$D$4500,D1306,$I$2:$I$4500,I1306)&gt;1,"Possible duplicate",""))</f>
        <v/>
      </c>
      <c r="O1306" s="56" t="n">
        <f aca="false">IF(J1306="","",IF(AND(L1306=0,K1306=0),1,0))</f>
        <v>1</v>
      </c>
      <c r="P1306" s="56" t="str">
        <f aca="false">IF(L1306=1,J1306+ROW()/10^7,"")</f>
        <v/>
      </c>
      <c r="Q1306" s="57" t="n">
        <f aca="false">IF(O1306=1,M1306,"")</f>
        <v>0.653255728541</v>
      </c>
      <c r="R1306" s="56" t="str">
        <f aca="false">IF(K1306=1,ROW(),"")</f>
        <v/>
      </c>
      <c r="S1306" s="56" t="str">
        <f aca="false">IF(D1306="","",TRIM(D1306))</f>
        <v>EDI CHARGES- INC</v>
      </c>
    </row>
    <row r="1307" customFormat="false" ht="15" hidden="false" customHeight="false" outlineLevel="0" collapsed="false">
      <c r="A1307" s="50" t="s">
        <v>949</v>
      </c>
      <c r="B1307" s="55" t="n">
        <v>45904</v>
      </c>
      <c r="C1307" s="50" t="n">
        <f aca="false">IF(S1307="","",IFERROR(IF(INDEX('Ledger Codes'!$C$6:$C$205,MATCH(S1307,'Ledger Codes'!$B$6:$B$205,0))="","",INDEX('Ledger Codes'!$C$6:$C$205,MATCH(S1307,'Ledger Codes'!$B$6:$B$205,0))),""))</f>
        <v>10068</v>
      </c>
      <c r="D1307" s="50" t="s">
        <v>203</v>
      </c>
      <c r="E1307" s="50" t="s">
        <v>950</v>
      </c>
      <c r="F1307" s="50" t="s">
        <v>951</v>
      </c>
      <c r="G1307" s="52" t="n">
        <v>0</v>
      </c>
      <c r="H1307" s="52" t="n">
        <v>30</v>
      </c>
      <c r="I1307" s="52" t="n">
        <f aca="false">IF(AND(G1307="",H1307=""),"",N(G1307)-N(H1307))</f>
        <v>-30</v>
      </c>
      <c r="J1307" s="52" t="n">
        <f aca="false">IF(I1307="","",ABS(I1307))</f>
        <v>30</v>
      </c>
      <c r="K1307" s="56" t="n">
        <f aca="false">IF(S1307="","",0)</f>
        <v>0</v>
      </c>
      <c r="L1307" s="56" t="n">
        <f aca="false">IF(J1307="","",IF(AND(J1307&gt;'Revenue Testing'!$E$9,K1307=0),1,0))</f>
        <v>0</v>
      </c>
      <c r="M1307" s="57" t="n">
        <v>0.668278172251</v>
      </c>
      <c r="N1307" s="56" t="str">
        <f aca="false">IF(OR(A1307="",I1307=""),"",IF(COUNTIFS($A$2:$A$4500,A1307,$D$2:$D$4500,D1307,$I$2:$I$4500,I1307)&gt;1,"Possible duplicate",""))</f>
        <v/>
      </c>
      <c r="O1307" s="56" t="n">
        <f aca="false">IF(J1307="","",IF(AND(L1307=0,K1307=0),1,0))</f>
        <v>1</v>
      </c>
      <c r="P1307" s="56" t="str">
        <f aca="false">IF(L1307=1,J1307+ROW()/10^7,"")</f>
        <v/>
      </c>
      <c r="Q1307" s="57" t="n">
        <f aca="false">IF(O1307=1,M1307,"")</f>
        <v>0.668278172251</v>
      </c>
      <c r="R1307" s="56" t="str">
        <f aca="false">IF(K1307=1,ROW(),"")</f>
        <v/>
      </c>
      <c r="S1307" s="56" t="str">
        <f aca="false">IF(D1307="","",TRIM(D1307))</f>
        <v>EDI CHARGES- INC</v>
      </c>
    </row>
    <row r="1308" customFormat="false" ht="15" hidden="false" customHeight="false" outlineLevel="0" collapsed="false">
      <c r="A1308" s="50" t="s">
        <v>952</v>
      </c>
      <c r="B1308" s="55" t="n">
        <v>45904</v>
      </c>
      <c r="C1308" s="50" t="n">
        <f aca="false">IF(S1308="","",IFERROR(IF(INDEX('Ledger Codes'!$C$6:$C$205,MATCH(S1308,'Ledger Codes'!$B$6:$B$205,0))="","",INDEX('Ledger Codes'!$C$6:$C$205,MATCH(S1308,'Ledger Codes'!$B$6:$B$205,0))),""))</f>
        <v>10068</v>
      </c>
      <c r="D1308" s="50" t="s">
        <v>203</v>
      </c>
      <c r="E1308" s="50" t="s">
        <v>953</v>
      </c>
      <c r="F1308" s="50" t="s">
        <v>954</v>
      </c>
      <c r="G1308" s="52" t="n">
        <v>0</v>
      </c>
      <c r="H1308" s="52" t="n">
        <v>30</v>
      </c>
      <c r="I1308" s="52" t="n">
        <f aca="false">IF(AND(G1308="",H1308=""),"",N(G1308)-N(H1308))</f>
        <v>-30</v>
      </c>
      <c r="J1308" s="52" t="n">
        <f aca="false">IF(I1308="","",ABS(I1308))</f>
        <v>30</v>
      </c>
      <c r="K1308" s="56" t="n">
        <f aca="false">IF(S1308="","",0)</f>
        <v>0</v>
      </c>
      <c r="L1308" s="56" t="n">
        <f aca="false">IF(J1308="","",IF(AND(J1308&gt;'Revenue Testing'!$E$9,K1308=0),1,0))</f>
        <v>0</v>
      </c>
      <c r="M1308" s="57" t="n">
        <v>0.067288374763</v>
      </c>
      <c r="N1308" s="56" t="str">
        <f aca="false">IF(OR(A1308="",I1308=""),"",IF(COUNTIFS($A$2:$A$4500,A1308,$D$2:$D$4500,D1308,$I$2:$I$4500,I1308)&gt;1,"Possible duplicate",""))</f>
        <v/>
      </c>
      <c r="O1308" s="56" t="n">
        <f aca="false">IF(J1308="","",IF(AND(L1308=0,K1308=0),1,0))</f>
        <v>1</v>
      </c>
      <c r="P1308" s="56" t="str">
        <f aca="false">IF(L1308=1,J1308+ROW()/10^7,"")</f>
        <v/>
      </c>
      <c r="Q1308" s="57" t="n">
        <f aca="false">IF(O1308=1,M1308,"")</f>
        <v>0.067288374763</v>
      </c>
      <c r="R1308" s="56" t="str">
        <f aca="false">IF(K1308=1,ROW(),"")</f>
        <v/>
      </c>
      <c r="S1308" s="56" t="str">
        <f aca="false">IF(D1308="","",TRIM(D1308))</f>
        <v>EDI CHARGES- INC</v>
      </c>
    </row>
    <row r="1309" customFormat="false" ht="15" hidden="false" customHeight="false" outlineLevel="0" collapsed="false">
      <c r="A1309" s="50" t="s">
        <v>955</v>
      </c>
      <c r="B1309" s="55" t="n">
        <v>45905</v>
      </c>
      <c r="C1309" s="50" t="n">
        <f aca="false">IF(S1309="","",IFERROR(IF(INDEX('Ledger Codes'!$C$6:$C$205,MATCH(S1309,'Ledger Codes'!$B$6:$B$205,0))="","",INDEX('Ledger Codes'!$C$6:$C$205,MATCH(S1309,'Ledger Codes'!$B$6:$B$205,0))),""))</f>
        <v>10068</v>
      </c>
      <c r="D1309" s="50" t="s">
        <v>203</v>
      </c>
      <c r="E1309" s="50" t="s">
        <v>956</v>
      </c>
      <c r="F1309" s="50" t="s">
        <v>957</v>
      </c>
      <c r="G1309" s="52" t="n">
        <v>0</v>
      </c>
      <c r="H1309" s="52" t="n">
        <v>30</v>
      </c>
      <c r="I1309" s="52" t="n">
        <f aca="false">IF(AND(G1309="",H1309=""),"",N(G1309)-N(H1309))</f>
        <v>-30</v>
      </c>
      <c r="J1309" s="52" t="n">
        <f aca="false">IF(I1309="","",ABS(I1309))</f>
        <v>30</v>
      </c>
      <c r="K1309" s="56" t="n">
        <f aca="false">IF(S1309="","",0)</f>
        <v>0</v>
      </c>
      <c r="L1309" s="56" t="n">
        <f aca="false">IF(J1309="","",IF(AND(J1309&gt;'Revenue Testing'!$E$9,K1309=0),1,0))</f>
        <v>0</v>
      </c>
      <c r="M1309" s="57" t="n">
        <v>0.722416142546</v>
      </c>
      <c r="N1309" s="56" t="str">
        <f aca="false">IF(OR(A1309="",I1309=""),"",IF(COUNTIFS($A$2:$A$4500,A1309,$D$2:$D$4500,D1309,$I$2:$I$4500,I1309)&gt;1,"Possible duplicate",""))</f>
        <v/>
      </c>
      <c r="O1309" s="56" t="n">
        <f aca="false">IF(J1309="","",IF(AND(L1309=0,K1309=0),1,0))</f>
        <v>1</v>
      </c>
      <c r="P1309" s="56" t="str">
        <f aca="false">IF(L1309=1,J1309+ROW()/10^7,"")</f>
        <v/>
      </c>
      <c r="Q1309" s="57" t="n">
        <f aca="false">IF(O1309=1,M1309,"")</f>
        <v>0.722416142546</v>
      </c>
      <c r="R1309" s="56" t="str">
        <f aca="false">IF(K1309=1,ROW(),"")</f>
        <v/>
      </c>
      <c r="S1309" s="56" t="str">
        <f aca="false">IF(D1309="","",TRIM(D1309))</f>
        <v>EDI CHARGES- INC</v>
      </c>
    </row>
    <row r="1310" customFormat="false" ht="15" hidden="false" customHeight="false" outlineLevel="0" collapsed="false">
      <c r="A1310" s="50" t="s">
        <v>958</v>
      </c>
      <c r="B1310" s="55" t="n">
        <v>45905</v>
      </c>
      <c r="C1310" s="50" t="n">
        <f aca="false">IF(S1310="","",IFERROR(IF(INDEX('Ledger Codes'!$C$6:$C$205,MATCH(S1310,'Ledger Codes'!$B$6:$B$205,0))="","",INDEX('Ledger Codes'!$C$6:$C$205,MATCH(S1310,'Ledger Codes'!$B$6:$B$205,0))),""))</f>
        <v>10068</v>
      </c>
      <c r="D1310" s="50" t="s">
        <v>203</v>
      </c>
      <c r="E1310" s="50" t="s">
        <v>959</v>
      </c>
      <c r="F1310" s="50" t="s">
        <v>960</v>
      </c>
      <c r="G1310" s="52" t="n">
        <v>0</v>
      </c>
      <c r="H1310" s="52" t="n">
        <v>30</v>
      </c>
      <c r="I1310" s="52" t="n">
        <f aca="false">IF(AND(G1310="",H1310=""),"",N(G1310)-N(H1310))</f>
        <v>-30</v>
      </c>
      <c r="J1310" s="52" t="n">
        <f aca="false">IF(I1310="","",ABS(I1310))</f>
        <v>30</v>
      </c>
      <c r="K1310" s="56" t="n">
        <f aca="false">IF(S1310="","",0)</f>
        <v>0</v>
      </c>
      <c r="L1310" s="56" t="n">
        <f aca="false">IF(J1310="","",IF(AND(J1310&gt;'Revenue Testing'!$E$9,K1310=0),1,0))</f>
        <v>0</v>
      </c>
      <c r="M1310" s="57" t="n">
        <v>0.240640808123</v>
      </c>
      <c r="N1310" s="56" t="str">
        <f aca="false">IF(OR(A1310="",I1310=""),"",IF(COUNTIFS($A$2:$A$4500,A1310,$D$2:$D$4500,D1310,$I$2:$I$4500,I1310)&gt;1,"Possible duplicate",""))</f>
        <v/>
      </c>
      <c r="O1310" s="56" t="n">
        <f aca="false">IF(J1310="","",IF(AND(L1310=0,K1310=0),1,0))</f>
        <v>1</v>
      </c>
      <c r="P1310" s="56" t="str">
        <f aca="false">IF(L1310=1,J1310+ROW()/10^7,"")</f>
        <v/>
      </c>
      <c r="Q1310" s="57" t="n">
        <f aca="false">IF(O1310=1,M1310,"")</f>
        <v>0.240640808123</v>
      </c>
      <c r="R1310" s="56" t="str">
        <f aca="false">IF(K1310=1,ROW(),"")</f>
        <v/>
      </c>
      <c r="S1310" s="56" t="str">
        <f aca="false">IF(D1310="","",TRIM(D1310))</f>
        <v>EDI CHARGES- INC</v>
      </c>
    </row>
    <row r="1311" customFormat="false" ht="15" hidden="false" customHeight="false" outlineLevel="0" collapsed="false">
      <c r="A1311" s="50" t="s">
        <v>961</v>
      </c>
      <c r="B1311" s="55" t="n">
        <v>45905</v>
      </c>
      <c r="C1311" s="50" t="n">
        <f aca="false">IF(S1311="","",IFERROR(IF(INDEX('Ledger Codes'!$C$6:$C$205,MATCH(S1311,'Ledger Codes'!$B$6:$B$205,0))="","",INDEX('Ledger Codes'!$C$6:$C$205,MATCH(S1311,'Ledger Codes'!$B$6:$B$205,0))),""))</f>
        <v>10068</v>
      </c>
      <c r="D1311" s="50" t="s">
        <v>203</v>
      </c>
      <c r="E1311" s="50" t="s">
        <v>962</v>
      </c>
      <c r="F1311" s="50" t="s">
        <v>963</v>
      </c>
      <c r="G1311" s="52" t="n">
        <v>0</v>
      </c>
      <c r="H1311" s="52" t="n">
        <v>30</v>
      </c>
      <c r="I1311" s="52" t="n">
        <f aca="false">IF(AND(G1311="",H1311=""),"",N(G1311)-N(H1311))</f>
        <v>-30</v>
      </c>
      <c r="J1311" s="52" t="n">
        <f aca="false">IF(I1311="","",ABS(I1311))</f>
        <v>30</v>
      </c>
      <c r="K1311" s="56" t="n">
        <f aca="false">IF(S1311="","",0)</f>
        <v>0</v>
      </c>
      <c r="L1311" s="56" t="n">
        <f aca="false">IF(J1311="","",IF(AND(J1311&gt;'Revenue Testing'!$E$9,K1311=0),1,0))</f>
        <v>0</v>
      </c>
      <c r="M1311" s="57" t="n">
        <v>0.048963545431</v>
      </c>
      <c r="N1311" s="56" t="str">
        <f aca="false">IF(OR(A1311="",I1311=""),"",IF(COUNTIFS($A$2:$A$4500,A1311,$D$2:$D$4500,D1311,$I$2:$I$4500,I1311)&gt;1,"Possible duplicate",""))</f>
        <v/>
      </c>
      <c r="O1311" s="56" t="n">
        <f aca="false">IF(J1311="","",IF(AND(L1311=0,K1311=0),1,0))</f>
        <v>1</v>
      </c>
      <c r="P1311" s="56" t="str">
        <f aca="false">IF(L1311=1,J1311+ROW()/10^7,"")</f>
        <v/>
      </c>
      <c r="Q1311" s="57" t="n">
        <f aca="false">IF(O1311=1,M1311,"")</f>
        <v>0.048963545431</v>
      </c>
      <c r="R1311" s="56" t="str">
        <f aca="false">IF(K1311=1,ROW(),"")</f>
        <v/>
      </c>
      <c r="S1311" s="56" t="str">
        <f aca="false">IF(D1311="","",TRIM(D1311))</f>
        <v>EDI CHARGES- INC</v>
      </c>
    </row>
    <row r="1312" customFormat="false" ht="15" hidden="false" customHeight="false" outlineLevel="0" collapsed="false">
      <c r="A1312" s="50" t="s">
        <v>964</v>
      </c>
      <c r="B1312" s="55" t="n">
        <v>45905</v>
      </c>
      <c r="C1312" s="50" t="n">
        <f aca="false">IF(S1312="","",IFERROR(IF(INDEX('Ledger Codes'!$C$6:$C$205,MATCH(S1312,'Ledger Codes'!$B$6:$B$205,0))="","",INDEX('Ledger Codes'!$C$6:$C$205,MATCH(S1312,'Ledger Codes'!$B$6:$B$205,0))),""))</f>
        <v>10068</v>
      </c>
      <c r="D1312" s="50" t="s">
        <v>203</v>
      </c>
      <c r="E1312" s="50" t="s">
        <v>965</v>
      </c>
      <c r="F1312" s="50" t="s">
        <v>966</v>
      </c>
      <c r="G1312" s="52" t="n">
        <v>0</v>
      </c>
      <c r="H1312" s="52" t="n">
        <v>30</v>
      </c>
      <c r="I1312" s="52" t="n">
        <f aca="false">IF(AND(G1312="",H1312=""),"",N(G1312)-N(H1312))</f>
        <v>-30</v>
      </c>
      <c r="J1312" s="52" t="n">
        <f aca="false">IF(I1312="","",ABS(I1312))</f>
        <v>30</v>
      </c>
      <c r="K1312" s="56" t="n">
        <f aca="false">IF(S1312="","",0)</f>
        <v>0</v>
      </c>
      <c r="L1312" s="56" t="n">
        <f aca="false">IF(J1312="","",IF(AND(J1312&gt;'Revenue Testing'!$E$9,K1312=0),1,0))</f>
        <v>0</v>
      </c>
      <c r="M1312" s="57" t="n">
        <v>0.225430296501</v>
      </c>
      <c r="N1312" s="56" t="str">
        <f aca="false">IF(OR(A1312="",I1312=""),"",IF(COUNTIFS($A$2:$A$4500,A1312,$D$2:$D$4500,D1312,$I$2:$I$4500,I1312)&gt;1,"Possible duplicate",""))</f>
        <v/>
      </c>
      <c r="O1312" s="56" t="n">
        <f aca="false">IF(J1312="","",IF(AND(L1312=0,K1312=0),1,0))</f>
        <v>1</v>
      </c>
      <c r="P1312" s="56" t="str">
        <f aca="false">IF(L1312=1,J1312+ROW()/10^7,"")</f>
        <v/>
      </c>
      <c r="Q1312" s="57" t="n">
        <f aca="false">IF(O1312=1,M1312,"")</f>
        <v>0.225430296501</v>
      </c>
      <c r="R1312" s="56" t="str">
        <f aca="false">IF(K1312=1,ROW(),"")</f>
        <v/>
      </c>
      <c r="S1312" s="56" t="str">
        <f aca="false">IF(D1312="","",TRIM(D1312))</f>
        <v>EDI CHARGES- INC</v>
      </c>
    </row>
    <row r="1313" customFormat="false" ht="15" hidden="false" customHeight="false" outlineLevel="0" collapsed="false">
      <c r="A1313" s="50" t="s">
        <v>967</v>
      </c>
      <c r="B1313" s="55" t="n">
        <v>45905</v>
      </c>
      <c r="C1313" s="50" t="n">
        <f aca="false">IF(S1313="","",IFERROR(IF(INDEX('Ledger Codes'!$C$6:$C$205,MATCH(S1313,'Ledger Codes'!$B$6:$B$205,0))="","",INDEX('Ledger Codes'!$C$6:$C$205,MATCH(S1313,'Ledger Codes'!$B$6:$B$205,0))),""))</f>
        <v>10068</v>
      </c>
      <c r="D1313" s="50" t="s">
        <v>203</v>
      </c>
      <c r="E1313" s="50" t="s">
        <v>968</v>
      </c>
      <c r="F1313" s="50" t="s">
        <v>969</v>
      </c>
      <c r="G1313" s="52" t="n">
        <v>0</v>
      </c>
      <c r="H1313" s="52" t="n">
        <v>30</v>
      </c>
      <c r="I1313" s="52" t="n">
        <f aca="false">IF(AND(G1313="",H1313=""),"",N(G1313)-N(H1313))</f>
        <v>-30</v>
      </c>
      <c r="J1313" s="52" t="n">
        <f aca="false">IF(I1313="","",ABS(I1313))</f>
        <v>30</v>
      </c>
      <c r="K1313" s="56" t="n">
        <f aca="false">IF(S1313="","",0)</f>
        <v>0</v>
      </c>
      <c r="L1313" s="56" t="n">
        <f aca="false">IF(J1313="","",IF(AND(J1313&gt;'Revenue Testing'!$E$9,K1313=0),1,0))</f>
        <v>0</v>
      </c>
      <c r="M1313" s="57" t="n">
        <v>0.070069336883</v>
      </c>
      <c r="N1313" s="56" t="str">
        <f aca="false">IF(OR(A1313="",I1313=""),"",IF(COUNTIFS($A$2:$A$4500,A1313,$D$2:$D$4500,D1313,$I$2:$I$4500,I1313)&gt;1,"Possible duplicate",""))</f>
        <v/>
      </c>
      <c r="O1313" s="56" t="n">
        <f aca="false">IF(J1313="","",IF(AND(L1313=0,K1313=0),1,0))</f>
        <v>1</v>
      </c>
      <c r="P1313" s="56" t="str">
        <f aca="false">IF(L1313=1,J1313+ROW()/10^7,"")</f>
        <v/>
      </c>
      <c r="Q1313" s="57" t="n">
        <f aca="false">IF(O1313=1,M1313,"")</f>
        <v>0.070069336883</v>
      </c>
      <c r="R1313" s="56" t="str">
        <f aca="false">IF(K1313=1,ROW(),"")</f>
        <v/>
      </c>
      <c r="S1313" s="56" t="str">
        <f aca="false">IF(D1313="","",TRIM(D1313))</f>
        <v>EDI CHARGES- INC</v>
      </c>
    </row>
    <row r="1314" customFormat="false" ht="15" hidden="false" customHeight="false" outlineLevel="0" collapsed="false">
      <c r="A1314" s="50" t="s">
        <v>970</v>
      </c>
      <c r="B1314" s="55" t="n">
        <v>45905</v>
      </c>
      <c r="C1314" s="50" t="n">
        <f aca="false">IF(S1314="","",IFERROR(IF(INDEX('Ledger Codes'!$C$6:$C$205,MATCH(S1314,'Ledger Codes'!$B$6:$B$205,0))="","",INDEX('Ledger Codes'!$C$6:$C$205,MATCH(S1314,'Ledger Codes'!$B$6:$B$205,0))),""))</f>
        <v>10068</v>
      </c>
      <c r="D1314" s="50" t="s">
        <v>203</v>
      </c>
      <c r="E1314" s="50" t="s">
        <v>971</v>
      </c>
      <c r="F1314" s="50" t="s">
        <v>972</v>
      </c>
      <c r="G1314" s="52" t="n">
        <v>0</v>
      </c>
      <c r="H1314" s="52" t="n">
        <v>30</v>
      </c>
      <c r="I1314" s="52" t="n">
        <f aca="false">IF(AND(G1314="",H1314=""),"",N(G1314)-N(H1314))</f>
        <v>-30</v>
      </c>
      <c r="J1314" s="52" t="n">
        <f aca="false">IF(I1314="","",ABS(I1314))</f>
        <v>30</v>
      </c>
      <c r="K1314" s="56" t="n">
        <f aca="false">IF(S1314="","",0)</f>
        <v>0</v>
      </c>
      <c r="L1314" s="56" t="n">
        <f aca="false">IF(J1314="","",IF(AND(J1314&gt;'Revenue Testing'!$E$9,K1314=0),1,0))</f>
        <v>0</v>
      </c>
      <c r="M1314" s="57" t="n">
        <v>0.000561786692</v>
      </c>
      <c r="N1314" s="56" t="str">
        <f aca="false">IF(OR(A1314="",I1314=""),"",IF(COUNTIFS($A$2:$A$4500,A1314,$D$2:$D$4500,D1314,$I$2:$I$4500,I1314)&gt;1,"Possible duplicate",""))</f>
        <v/>
      </c>
      <c r="O1314" s="56" t="n">
        <f aca="false">IF(J1314="","",IF(AND(L1314=0,K1314=0),1,0))</f>
        <v>1</v>
      </c>
      <c r="P1314" s="56" t="str">
        <f aca="false">IF(L1314=1,J1314+ROW()/10^7,"")</f>
        <v/>
      </c>
      <c r="Q1314" s="57" t="n">
        <f aca="false">IF(O1314=1,M1314,"")</f>
        <v>0.000561786692</v>
      </c>
      <c r="R1314" s="56" t="str">
        <f aca="false">IF(K1314=1,ROW(),"")</f>
        <v/>
      </c>
      <c r="S1314" s="56" t="str">
        <f aca="false">IF(D1314="","",TRIM(D1314))</f>
        <v>EDI CHARGES- INC</v>
      </c>
    </row>
    <row r="1315" customFormat="false" ht="15" hidden="false" customHeight="false" outlineLevel="0" collapsed="false">
      <c r="A1315" s="50" t="s">
        <v>973</v>
      </c>
      <c r="B1315" s="55" t="n">
        <v>45905</v>
      </c>
      <c r="C1315" s="50" t="n">
        <f aca="false">IF(S1315="","",IFERROR(IF(INDEX('Ledger Codes'!$C$6:$C$205,MATCH(S1315,'Ledger Codes'!$B$6:$B$205,0))="","",INDEX('Ledger Codes'!$C$6:$C$205,MATCH(S1315,'Ledger Codes'!$B$6:$B$205,0))),""))</f>
        <v>10068</v>
      </c>
      <c r="D1315" s="50" t="s">
        <v>203</v>
      </c>
      <c r="E1315" s="50" t="s">
        <v>974</v>
      </c>
      <c r="F1315" s="50" t="s">
        <v>975</v>
      </c>
      <c r="G1315" s="52" t="n">
        <v>0</v>
      </c>
      <c r="H1315" s="52" t="n">
        <v>30</v>
      </c>
      <c r="I1315" s="52" t="n">
        <f aca="false">IF(AND(G1315="",H1315=""),"",N(G1315)-N(H1315))</f>
        <v>-30</v>
      </c>
      <c r="J1315" s="52" t="n">
        <f aca="false">IF(I1315="","",ABS(I1315))</f>
        <v>30</v>
      </c>
      <c r="K1315" s="56" t="n">
        <f aca="false">IF(S1315="","",0)</f>
        <v>0</v>
      </c>
      <c r="L1315" s="56" t="n">
        <f aca="false">IF(J1315="","",IF(AND(J1315&gt;'Revenue Testing'!$E$9,K1315=0),1,0))</f>
        <v>0</v>
      </c>
      <c r="M1315" s="57" t="n">
        <v>0.268894862281</v>
      </c>
      <c r="N1315" s="56" t="str">
        <f aca="false">IF(OR(A1315="",I1315=""),"",IF(COUNTIFS($A$2:$A$4500,A1315,$D$2:$D$4500,D1315,$I$2:$I$4500,I1315)&gt;1,"Possible duplicate",""))</f>
        <v/>
      </c>
      <c r="O1315" s="56" t="n">
        <f aca="false">IF(J1315="","",IF(AND(L1315=0,K1315=0),1,0))</f>
        <v>1</v>
      </c>
      <c r="P1315" s="56" t="str">
        <f aca="false">IF(L1315=1,J1315+ROW()/10^7,"")</f>
        <v/>
      </c>
      <c r="Q1315" s="57" t="n">
        <f aca="false">IF(O1315=1,M1315,"")</f>
        <v>0.268894862281</v>
      </c>
      <c r="R1315" s="56" t="str">
        <f aca="false">IF(K1315=1,ROW(),"")</f>
        <v/>
      </c>
      <c r="S1315" s="56" t="str">
        <f aca="false">IF(D1315="","",TRIM(D1315))</f>
        <v>EDI CHARGES- INC</v>
      </c>
    </row>
    <row r="1316" customFormat="false" ht="15" hidden="false" customHeight="false" outlineLevel="0" collapsed="false">
      <c r="A1316" s="50" t="s">
        <v>976</v>
      </c>
      <c r="B1316" s="55" t="n">
        <v>45905</v>
      </c>
      <c r="C1316" s="50" t="n">
        <f aca="false">IF(S1316="","",IFERROR(IF(INDEX('Ledger Codes'!$C$6:$C$205,MATCH(S1316,'Ledger Codes'!$B$6:$B$205,0))="","",INDEX('Ledger Codes'!$C$6:$C$205,MATCH(S1316,'Ledger Codes'!$B$6:$B$205,0))),""))</f>
        <v>10068</v>
      </c>
      <c r="D1316" s="50" t="s">
        <v>203</v>
      </c>
      <c r="E1316" s="50" t="s">
        <v>977</v>
      </c>
      <c r="F1316" s="50" t="s">
        <v>467</v>
      </c>
      <c r="G1316" s="52" t="n">
        <v>0</v>
      </c>
      <c r="H1316" s="52" t="n">
        <v>30</v>
      </c>
      <c r="I1316" s="52" t="n">
        <f aca="false">IF(AND(G1316="",H1316=""),"",N(G1316)-N(H1316))</f>
        <v>-30</v>
      </c>
      <c r="J1316" s="52" t="n">
        <f aca="false">IF(I1316="","",ABS(I1316))</f>
        <v>30</v>
      </c>
      <c r="K1316" s="56" t="n">
        <f aca="false">IF(S1316="","",0)</f>
        <v>0</v>
      </c>
      <c r="L1316" s="56" t="n">
        <f aca="false">IF(J1316="","",IF(AND(J1316&gt;'Revenue Testing'!$E$9,K1316=0),1,0))</f>
        <v>0</v>
      </c>
      <c r="M1316" s="57" t="n">
        <v>0.945660066661</v>
      </c>
      <c r="N1316" s="56" t="str">
        <f aca="false">IF(OR(A1316="",I1316=""),"",IF(COUNTIFS($A$2:$A$4500,A1316,$D$2:$D$4500,D1316,$I$2:$I$4500,I1316)&gt;1,"Possible duplicate",""))</f>
        <v/>
      </c>
      <c r="O1316" s="56" t="n">
        <f aca="false">IF(J1316="","",IF(AND(L1316=0,K1316=0),1,0))</f>
        <v>1</v>
      </c>
      <c r="P1316" s="56" t="str">
        <f aca="false">IF(L1316=1,J1316+ROW()/10^7,"")</f>
        <v/>
      </c>
      <c r="Q1316" s="57" t="n">
        <f aca="false">IF(O1316=1,M1316,"")</f>
        <v>0.945660066661</v>
      </c>
      <c r="R1316" s="56" t="str">
        <f aca="false">IF(K1316=1,ROW(),"")</f>
        <v/>
      </c>
      <c r="S1316" s="56" t="str">
        <f aca="false">IF(D1316="","",TRIM(D1316))</f>
        <v>EDI CHARGES- INC</v>
      </c>
    </row>
    <row r="1317" customFormat="false" ht="15" hidden="false" customHeight="false" outlineLevel="0" collapsed="false">
      <c r="A1317" s="50" t="s">
        <v>978</v>
      </c>
      <c r="B1317" s="55" t="n">
        <v>45905</v>
      </c>
      <c r="C1317" s="50" t="n">
        <f aca="false">IF(S1317="","",IFERROR(IF(INDEX('Ledger Codes'!$C$6:$C$205,MATCH(S1317,'Ledger Codes'!$B$6:$B$205,0))="","",INDEX('Ledger Codes'!$C$6:$C$205,MATCH(S1317,'Ledger Codes'!$B$6:$B$205,0))),""))</f>
        <v>10068</v>
      </c>
      <c r="D1317" s="50" t="s">
        <v>203</v>
      </c>
      <c r="E1317" s="50" t="s">
        <v>979</v>
      </c>
      <c r="F1317" s="50" t="s">
        <v>980</v>
      </c>
      <c r="G1317" s="52" t="n">
        <v>0</v>
      </c>
      <c r="H1317" s="52" t="n">
        <v>30</v>
      </c>
      <c r="I1317" s="52" t="n">
        <f aca="false">IF(AND(G1317="",H1317=""),"",N(G1317)-N(H1317))</f>
        <v>-30</v>
      </c>
      <c r="J1317" s="52" t="n">
        <f aca="false">IF(I1317="","",ABS(I1317))</f>
        <v>30</v>
      </c>
      <c r="K1317" s="56" t="n">
        <f aca="false">IF(S1317="","",0)</f>
        <v>0</v>
      </c>
      <c r="L1317" s="56" t="n">
        <f aca="false">IF(J1317="","",IF(AND(J1317&gt;'Revenue Testing'!$E$9,K1317=0),1,0))</f>
        <v>0</v>
      </c>
      <c r="M1317" s="57" t="n">
        <v>0.573006688842</v>
      </c>
      <c r="N1317" s="56" t="str">
        <f aca="false">IF(OR(A1317="",I1317=""),"",IF(COUNTIFS($A$2:$A$4500,A1317,$D$2:$D$4500,D1317,$I$2:$I$4500,I1317)&gt;1,"Possible duplicate",""))</f>
        <v/>
      </c>
      <c r="O1317" s="56" t="n">
        <f aca="false">IF(J1317="","",IF(AND(L1317=0,K1317=0),1,0))</f>
        <v>1</v>
      </c>
      <c r="P1317" s="56" t="str">
        <f aca="false">IF(L1317=1,J1317+ROW()/10^7,"")</f>
        <v/>
      </c>
      <c r="Q1317" s="57" t="n">
        <f aca="false">IF(O1317=1,M1317,"")</f>
        <v>0.573006688842</v>
      </c>
      <c r="R1317" s="56" t="str">
        <f aca="false">IF(K1317=1,ROW(),"")</f>
        <v/>
      </c>
      <c r="S1317" s="56" t="str">
        <f aca="false">IF(D1317="","",TRIM(D1317))</f>
        <v>EDI CHARGES- INC</v>
      </c>
    </row>
    <row r="1318" customFormat="false" ht="15" hidden="false" customHeight="false" outlineLevel="0" collapsed="false">
      <c r="A1318" s="50" t="s">
        <v>981</v>
      </c>
      <c r="B1318" s="55" t="n">
        <v>45905</v>
      </c>
      <c r="C1318" s="50" t="n">
        <f aca="false">IF(S1318="","",IFERROR(IF(INDEX('Ledger Codes'!$C$6:$C$205,MATCH(S1318,'Ledger Codes'!$B$6:$B$205,0))="","",INDEX('Ledger Codes'!$C$6:$C$205,MATCH(S1318,'Ledger Codes'!$B$6:$B$205,0))),""))</f>
        <v>10068</v>
      </c>
      <c r="D1318" s="50" t="s">
        <v>203</v>
      </c>
      <c r="E1318" s="50" t="s">
        <v>982</v>
      </c>
      <c r="F1318" s="50" t="s">
        <v>983</v>
      </c>
      <c r="G1318" s="52" t="n">
        <v>0</v>
      </c>
      <c r="H1318" s="52" t="n">
        <v>30</v>
      </c>
      <c r="I1318" s="52" t="n">
        <f aca="false">IF(AND(G1318="",H1318=""),"",N(G1318)-N(H1318))</f>
        <v>-30</v>
      </c>
      <c r="J1318" s="52" t="n">
        <f aca="false">IF(I1318="","",ABS(I1318))</f>
        <v>30</v>
      </c>
      <c r="K1318" s="56" t="n">
        <f aca="false">IF(S1318="","",0)</f>
        <v>0</v>
      </c>
      <c r="L1318" s="56" t="n">
        <f aca="false">IF(J1318="","",IF(AND(J1318&gt;'Revenue Testing'!$E$9,K1318=0),1,0))</f>
        <v>0</v>
      </c>
      <c r="M1318" s="57" t="n">
        <v>0.056752283394</v>
      </c>
      <c r="N1318" s="56" t="str">
        <f aca="false">IF(OR(A1318="",I1318=""),"",IF(COUNTIFS($A$2:$A$4500,A1318,$D$2:$D$4500,D1318,$I$2:$I$4500,I1318)&gt;1,"Possible duplicate",""))</f>
        <v/>
      </c>
      <c r="O1318" s="56" t="n">
        <f aca="false">IF(J1318="","",IF(AND(L1318=0,K1318=0),1,0))</f>
        <v>1</v>
      </c>
      <c r="P1318" s="56" t="str">
        <f aca="false">IF(L1318=1,J1318+ROW()/10^7,"")</f>
        <v/>
      </c>
      <c r="Q1318" s="57" t="n">
        <f aca="false">IF(O1318=1,M1318,"")</f>
        <v>0.056752283394</v>
      </c>
      <c r="R1318" s="56" t="str">
        <f aca="false">IF(K1318=1,ROW(),"")</f>
        <v/>
      </c>
      <c r="S1318" s="56" t="str">
        <f aca="false">IF(D1318="","",TRIM(D1318))</f>
        <v>EDI CHARGES- INC</v>
      </c>
    </row>
    <row r="1319" customFormat="false" ht="15" hidden="false" customHeight="false" outlineLevel="0" collapsed="false">
      <c r="A1319" s="50" t="s">
        <v>984</v>
      </c>
      <c r="B1319" s="55" t="n">
        <v>45905</v>
      </c>
      <c r="C1319" s="50" t="n">
        <f aca="false">IF(S1319="","",IFERROR(IF(INDEX('Ledger Codes'!$C$6:$C$205,MATCH(S1319,'Ledger Codes'!$B$6:$B$205,0))="","",INDEX('Ledger Codes'!$C$6:$C$205,MATCH(S1319,'Ledger Codes'!$B$6:$B$205,0))),""))</f>
        <v>10068</v>
      </c>
      <c r="D1319" s="50" t="s">
        <v>203</v>
      </c>
      <c r="E1319" s="50" t="s">
        <v>985</v>
      </c>
      <c r="F1319" s="50" t="s">
        <v>986</v>
      </c>
      <c r="G1319" s="52" t="n">
        <v>0</v>
      </c>
      <c r="H1319" s="52" t="n">
        <v>30</v>
      </c>
      <c r="I1319" s="52" t="n">
        <f aca="false">IF(AND(G1319="",H1319=""),"",N(G1319)-N(H1319))</f>
        <v>-30</v>
      </c>
      <c r="J1319" s="52" t="n">
        <f aca="false">IF(I1319="","",ABS(I1319))</f>
        <v>30</v>
      </c>
      <c r="K1319" s="56" t="n">
        <f aca="false">IF(S1319="","",0)</f>
        <v>0</v>
      </c>
      <c r="L1319" s="56" t="n">
        <f aca="false">IF(J1319="","",IF(AND(J1319&gt;'Revenue Testing'!$E$9,K1319=0),1,0))</f>
        <v>0</v>
      </c>
      <c r="M1319" s="57" t="n">
        <v>0.297360851512</v>
      </c>
      <c r="N1319" s="56" t="str">
        <f aca="false">IF(OR(A1319="",I1319=""),"",IF(COUNTIFS($A$2:$A$4500,A1319,$D$2:$D$4500,D1319,$I$2:$I$4500,I1319)&gt;1,"Possible duplicate",""))</f>
        <v/>
      </c>
      <c r="O1319" s="56" t="n">
        <f aca="false">IF(J1319="","",IF(AND(L1319=0,K1319=0),1,0))</f>
        <v>1</v>
      </c>
      <c r="P1319" s="56" t="str">
        <f aca="false">IF(L1319=1,J1319+ROW()/10^7,"")</f>
        <v/>
      </c>
      <c r="Q1319" s="57" t="n">
        <f aca="false">IF(O1319=1,M1319,"")</f>
        <v>0.297360851512</v>
      </c>
      <c r="R1319" s="56" t="str">
        <f aca="false">IF(K1319=1,ROW(),"")</f>
        <v/>
      </c>
      <c r="S1319" s="56" t="str">
        <f aca="false">IF(D1319="","",TRIM(D1319))</f>
        <v>EDI CHARGES- INC</v>
      </c>
    </row>
    <row r="1320" customFormat="false" ht="15" hidden="false" customHeight="false" outlineLevel="0" collapsed="false">
      <c r="A1320" s="50" t="s">
        <v>987</v>
      </c>
      <c r="B1320" s="55" t="n">
        <v>45905</v>
      </c>
      <c r="C1320" s="50" t="n">
        <f aca="false">IF(S1320="","",IFERROR(IF(INDEX('Ledger Codes'!$C$6:$C$205,MATCH(S1320,'Ledger Codes'!$B$6:$B$205,0))="","",INDEX('Ledger Codes'!$C$6:$C$205,MATCH(S1320,'Ledger Codes'!$B$6:$B$205,0))),""))</f>
        <v>10068</v>
      </c>
      <c r="D1320" s="50" t="s">
        <v>203</v>
      </c>
      <c r="E1320" s="50" t="s">
        <v>988</v>
      </c>
      <c r="F1320" s="50" t="s">
        <v>989</v>
      </c>
      <c r="G1320" s="52" t="n">
        <v>0</v>
      </c>
      <c r="H1320" s="52" t="n">
        <v>30</v>
      </c>
      <c r="I1320" s="52" t="n">
        <f aca="false">IF(AND(G1320="",H1320=""),"",N(G1320)-N(H1320))</f>
        <v>-30</v>
      </c>
      <c r="J1320" s="52" t="n">
        <f aca="false">IF(I1320="","",ABS(I1320))</f>
        <v>30</v>
      </c>
      <c r="K1320" s="56" t="n">
        <f aca="false">IF(S1320="","",0)</f>
        <v>0</v>
      </c>
      <c r="L1320" s="56" t="n">
        <f aca="false">IF(J1320="","",IF(AND(J1320&gt;'Revenue Testing'!$E$9,K1320=0),1,0))</f>
        <v>0</v>
      </c>
      <c r="M1320" s="57" t="n">
        <v>0.333405218441</v>
      </c>
      <c r="N1320" s="56" t="str">
        <f aca="false">IF(OR(A1320="",I1320=""),"",IF(COUNTIFS($A$2:$A$4500,A1320,$D$2:$D$4500,D1320,$I$2:$I$4500,I1320)&gt;1,"Possible duplicate",""))</f>
        <v/>
      </c>
      <c r="O1320" s="56" t="n">
        <f aca="false">IF(J1320="","",IF(AND(L1320=0,K1320=0),1,0))</f>
        <v>1</v>
      </c>
      <c r="P1320" s="56" t="str">
        <f aca="false">IF(L1320=1,J1320+ROW()/10^7,"")</f>
        <v/>
      </c>
      <c r="Q1320" s="57" t="n">
        <f aca="false">IF(O1320=1,M1320,"")</f>
        <v>0.333405218441</v>
      </c>
      <c r="R1320" s="56" t="str">
        <f aca="false">IF(K1320=1,ROW(),"")</f>
        <v/>
      </c>
      <c r="S1320" s="56" t="str">
        <f aca="false">IF(D1320="","",TRIM(D1320))</f>
        <v>EDI CHARGES- INC</v>
      </c>
    </row>
    <row r="1321" customFormat="false" ht="15" hidden="false" customHeight="false" outlineLevel="0" collapsed="false">
      <c r="A1321" s="50" t="s">
        <v>990</v>
      </c>
      <c r="B1321" s="55" t="n">
        <v>45905</v>
      </c>
      <c r="C1321" s="50" t="n">
        <f aca="false">IF(S1321="","",IFERROR(IF(INDEX('Ledger Codes'!$C$6:$C$205,MATCH(S1321,'Ledger Codes'!$B$6:$B$205,0))="","",INDEX('Ledger Codes'!$C$6:$C$205,MATCH(S1321,'Ledger Codes'!$B$6:$B$205,0))),""))</f>
        <v>10068</v>
      </c>
      <c r="D1321" s="50" t="s">
        <v>203</v>
      </c>
      <c r="E1321" s="50" t="s">
        <v>991</v>
      </c>
      <c r="F1321" s="50" t="s">
        <v>992</v>
      </c>
      <c r="G1321" s="52" t="n">
        <v>0</v>
      </c>
      <c r="H1321" s="52" t="n">
        <v>30</v>
      </c>
      <c r="I1321" s="52" t="n">
        <f aca="false">IF(AND(G1321="",H1321=""),"",N(G1321)-N(H1321))</f>
        <v>-30</v>
      </c>
      <c r="J1321" s="52" t="n">
        <f aca="false">IF(I1321="","",ABS(I1321))</f>
        <v>30</v>
      </c>
      <c r="K1321" s="56" t="n">
        <f aca="false">IF(S1321="","",0)</f>
        <v>0</v>
      </c>
      <c r="L1321" s="56" t="n">
        <f aca="false">IF(J1321="","",IF(AND(J1321&gt;'Revenue Testing'!$E$9,K1321=0),1,0))</f>
        <v>0</v>
      </c>
      <c r="M1321" s="57" t="n">
        <v>0.332965848107</v>
      </c>
      <c r="N1321" s="56" t="str">
        <f aca="false">IF(OR(A1321="",I1321=""),"",IF(COUNTIFS($A$2:$A$4500,A1321,$D$2:$D$4500,D1321,$I$2:$I$4500,I1321)&gt;1,"Possible duplicate",""))</f>
        <v/>
      </c>
      <c r="O1321" s="56" t="n">
        <f aca="false">IF(J1321="","",IF(AND(L1321=0,K1321=0),1,0))</f>
        <v>1</v>
      </c>
      <c r="P1321" s="56" t="str">
        <f aca="false">IF(L1321=1,J1321+ROW()/10^7,"")</f>
        <v/>
      </c>
      <c r="Q1321" s="57" t="n">
        <f aca="false">IF(O1321=1,M1321,"")</f>
        <v>0.332965848107</v>
      </c>
      <c r="R1321" s="56" t="str">
        <f aca="false">IF(K1321=1,ROW(),"")</f>
        <v/>
      </c>
      <c r="S1321" s="56" t="str">
        <f aca="false">IF(D1321="","",TRIM(D1321))</f>
        <v>EDI CHARGES- INC</v>
      </c>
    </row>
    <row r="1322" customFormat="false" ht="15" hidden="false" customHeight="false" outlineLevel="0" collapsed="false">
      <c r="A1322" s="50" t="s">
        <v>993</v>
      </c>
      <c r="B1322" s="55" t="n">
        <v>45905</v>
      </c>
      <c r="C1322" s="50" t="n">
        <f aca="false">IF(S1322="","",IFERROR(IF(INDEX('Ledger Codes'!$C$6:$C$205,MATCH(S1322,'Ledger Codes'!$B$6:$B$205,0))="","",INDEX('Ledger Codes'!$C$6:$C$205,MATCH(S1322,'Ledger Codes'!$B$6:$B$205,0))),""))</f>
        <v>10068</v>
      </c>
      <c r="D1322" s="50" t="s">
        <v>203</v>
      </c>
      <c r="E1322" s="50" t="s">
        <v>994</v>
      </c>
      <c r="F1322" s="50" t="s">
        <v>995</v>
      </c>
      <c r="G1322" s="52" t="n">
        <v>0</v>
      </c>
      <c r="H1322" s="52" t="n">
        <v>30</v>
      </c>
      <c r="I1322" s="52" t="n">
        <f aca="false">IF(AND(G1322="",H1322=""),"",N(G1322)-N(H1322))</f>
        <v>-30</v>
      </c>
      <c r="J1322" s="52" t="n">
        <f aca="false">IF(I1322="","",ABS(I1322))</f>
        <v>30</v>
      </c>
      <c r="K1322" s="56" t="n">
        <f aca="false">IF(S1322="","",0)</f>
        <v>0</v>
      </c>
      <c r="L1322" s="56" t="n">
        <f aca="false">IF(J1322="","",IF(AND(J1322&gt;'Revenue Testing'!$E$9,K1322=0),1,0))</f>
        <v>0</v>
      </c>
      <c r="M1322" s="57" t="n">
        <v>0.762550552455</v>
      </c>
      <c r="N1322" s="56" t="str">
        <f aca="false">IF(OR(A1322="",I1322=""),"",IF(COUNTIFS($A$2:$A$4500,A1322,$D$2:$D$4500,D1322,$I$2:$I$4500,I1322)&gt;1,"Possible duplicate",""))</f>
        <v/>
      </c>
      <c r="O1322" s="56" t="n">
        <f aca="false">IF(J1322="","",IF(AND(L1322=0,K1322=0),1,0))</f>
        <v>1</v>
      </c>
      <c r="P1322" s="56" t="str">
        <f aca="false">IF(L1322=1,J1322+ROW()/10^7,"")</f>
        <v/>
      </c>
      <c r="Q1322" s="57" t="n">
        <f aca="false">IF(O1322=1,M1322,"")</f>
        <v>0.762550552455</v>
      </c>
      <c r="R1322" s="56" t="str">
        <f aca="false">IF(K1322=1,ROW(),"")</f>
        <v/>
      </c>
      <c r="S1322" s="56" t="str">
        <f aca="false">IF(D1322="","",TRIM(D1322))</f>
        <v>EDI CHARGES- INC</v>
      </c>
    </row>
    <row r="1323" customFormat="false" ht="15" hidden="false" customHeight="false" outlineLevel="0" collapsed="false">
      <c r="A1323" s="50" t="s">
        <v>996</v>
      </c>
      <c r="B1323" s="55" t="n">
        <v>45905</v>
      </c>
      <c r="C1323" s="50" t="n">
        <f aca="false">IF(S1323="","",IFERROR(IF(INDEX('Ledger Codes'!$C$6:$C$205,MATCH(S1323,'Ledger Codes'!$B$6:$B$205,0))="","",INDEX('Ledger Codes'!$C$6:$C$205,MATCH(S1323,'Ledger Codes'!$B$6:$B$205,0))),""))</f>
        <v>10068</v>
      </c>
      <c r="D1323" s="50" t="s">
        <v>203</v>
      </c>
      <c r="E1323" s="50" t="s">
        <v>997</v>
      </c>
      <c r="F1323" s="50" t="s">
        <v>998</v>
      </c>
      <c r="G1323" s="52" t="n">
        <v>0</v>
      </c>
      <c r="H1323" s="52" t="n">
        <v>30</v>
      </c>
      <c r="I1323" s="52" t="n">
        <f aca="false">IF(AND(G1323="",H1323=""),"",N(G1323)-N(H1323))</f>
        <v>-30</v>
      </c>
      <c r="J1323" s="52" t="n">
        <f aca="false">IF(I1323="","",ABS(I1323))</f>
        <v>30</v>
      </c>
      <c r="K1323" s="56" t="n">
        <f aca="false">IF(S1323="","",0)</f>
        <v>0</v>
      </c>
      <c r="L1323" s="56" t="n">
        <f aca="false">IF(J1323="","",IF(AND(J1323&gt;'Revenue Testing'!$E$9,K1323=0),1,0))</f>
        <v>0</v>
      </c>
      <c r="M1323" s="57" t="n">
        <v>0.91422989277</v>
      </c>
      <c r="N1323" s="56" t="str">
        <f aca="false">IF(OR(A1323="",I1323=""),"",IF(COUNTIFS($A$2:$A$4500,A1323,$D$2:$D$4500,D1323,$I$2:$I$4500,I1323)&gt;1,"Possible duplicate",""))</f>
        <v/>
      </c>
      <c r="O1323" s="56" t="n">
        <f aca="false">IF(J1323="","",IF(AND(L1323=0,K1323=0),1,0))</f>
        <v>1</v>
      </c>
      <c r="P1323" s="56" t="str">
        <f aca="false">IF(L1323=1,J1323+ROW()/10^7,"")</f>
        <v/>
      </c>
      <c r="Q1323" s="57" t="n">
        <f aca="false">IF(O1323=1,M1323,"")</f>
        <v>0.91422989277</v>
      </c>
      <c r="R1323" s="56" t="str">
        <f aca="false">IF(K1323=1,ROW(),"")</f>
        <v/>
      </c>
      <c r="S1323" s="56" t="str">
        <f aca="false">IF(D1323="","",TRIM(D1323))</f>
        <v>EDI CHARGES- INC</v>
      </c>
    </row>
    <row r="1324" customFormat="false" ht="15" hidden="false" customHeight="false" outlineLevel="0" collapsed="false">
      <c r="A1324" s="50" t="s">
        <v>999</v>
      </c>
      <c r="B1324" s="55" t="n">
        <v>45905</v>
      </c>
      <c r="C1324" s="50" t="n">
        <f aca="false">IF(S1324="","",IFERROR(IF(INDEX('Ledger Codes'!$C$6:$C$205,MATCH(S1324,'Ledger Codes'!$B$6:$B$205,0))="","",INDEX('Ledger Codes'!$C$6:$C$205,MATCH(S1324,'Ledger Codes'!$B$6:$B$205,0))),""))</f>
        <v>10068</v>
      </c>
      <c r="D1324" s="50" t="s">
        <v>203</v>
      </c>
      <c r="E1324" s="50" t="s">
        <v>1000</v>
      </c>
      <c r="F1324" s="50" t="s">
        <v>447</v>
      </c>
      <c r="G1324" s="52" t="n">
        <v>0</v>
      </c>
      <c r="H1324" s="52" t="n">
        <v>30</v>
      </c>
      <c r="I1324" s="52" t="n">
        <f aca="false">IF(AND(G1324="",H1324=""),"",N(G1324)-N(H1324))</f>
        <v>-30</v>
      </c>
      <c r="J1324" s="52" t="n">
        <f aca="false">IF(I1324="","",ABS(I1324))</f>
        <v>30</v>
      </c>
      <c r="K1324" s="56" t="n">
        <f aca="false">IF(S1324="","",0)</f>
        <v>0</v>
      </c>
      <c r="L1324" s="56" t="n">
        <f aca="false">IF(J1324="","",IF(AND(J1324&gt;'Revenue Testing'!$E$9,K1324=0),1,0))</f>
        <v>0</v>
      </c>
      <c r="M1324" s="57" t="n">
        <v>0.389351240649</v>
      </c>
      <c r="N1324" s="56" t="str">
        <f aca="false">IF(OR(A1324="",I1324=""),"",IF(COUNTIFS($A$2:$A$4500,A1324,$D$2:$D$4500,D1324,$I$2:$I$4500,I1324)&gt;1,"Possible duplicate",""))</f>
        <v/>
      </c>
      <c r="O1324" s="56" t="n">
        <f aca="false">IF(J1324="","",IF(AND(L1324=0,K1324=0),1,0))</f>
        <v>1</v>
      </c>
      <c r="P1324" s="56" t="str">
        <f aca="false">IF(L1324=1,J1324+ROW()/10^7,"")</f>
        <v/>
      </c>
      <c r="Q1324" s="57" t="n">
        <f aca="false">IF(O1324=1,M1324,"")</f>
        <v>0.389351240649</v>
      </c>
      <c r="R1324" s="56" t="str">
        <f aca="false">IF(K1324=1,ROW(),"")</f>
        <v/>
      </c>
      <c r="S1324" s="56" t="str">
        <f aca="false">IF(D1324="","",TRIM(D1324))</f>
        <v>EDI CHARGES- INC</v>
      </c>
    </row>
    <row r="1325" customFormat="false" ht="15" hidden="false" customHeight="false" outlineLevel="0" collapsed="false">
      <c r="A1325" s="50" t="s">
        <v>1001</v>
      </c>
      <c r="B1325" s="55" t="n">
        <v>45905</v>
      </c>
      <c r="C1325" s="50" t="n">
        <f aca="false">IF(S1325="","",IFERROR(IF(INDEX('Ledger Codes'!$C$6:$C$205,MATCH(S1325,'Ledger Codes'!$B$6:$B$205,0))="","",INDEX('Ledger Codes'!$C$6:$C$205,MATCH(S1325,'Ledger Codes'!$B$6:$B$205,0))),""))</f>
        <v>10068</v>
      </c>
      <c r="D1325" s="50" t="s">
        <v>203</v>
      </c>
      <c r="E1325" s="50" t="s">
        <v>1002</v>
      </c>
      <c r="F1325" s="50" t="s">
        <v>1003</v>
      </c>
      <c r="G1325" s="52" t="n">
        <v>0</v>
      </c>
      <c r="H1325" s="52" t="n">
        <v>30</v>
      </c>
      <c r="I1325" s="52" t="n">
        <f aca="false">IF(AND(G1325="",H1325=""),"",N(G1325)-N(H1325))</f>
        <v>-30</v>
      </c>
      <c r="J1325" s="52" t="n">
        <f aca="false">IF(I1325="","",ABS(I1325))</f>
        <v>30</v>
      </c>
      <c r="K1325" s="56" t="n">
        <f aca="false">IF(S1325="","",0)</f>
        <v>0</v>
      </c>
      <c r="L1325" s="56" t="n">
        <f aca="false">IF(J1325="","",IF(AND(J1325&gt;'Revenue Testing'!$E$9,K1325=0),1,0))</f>
        <v>0</v>
      </c>
      <c r="M1325" s="57" t="n">
        <v>0.577201097725</v>
      </c>
      <c r="N1325" s="56" t="str">
        <f aca="false">IF(OR(A1325="",I1325=""),"",IF(COUNTIFS($A$2:$A$4500,A1325,$D$2:$D$4500,D1325,$I$2:$I$4500,I1325)&gt;1,"Possible duplicate",""))</f>
        <v/>
      </c>
      <c r="O1325" s="56" t="n">
        <f aca="false">IF(J1325="","",IF(AND(L1325=0,K1325=0),1,0))</f>
        <v>1</v>
      </c>
      <c r="P1325" s="56" t="str">
        <f aca="false">IF(L1325=1,J1325+ROW()/10^7,"")</f>
        <v/>
      </c>
      <c r="Q1325" s="57" t="n">
        <f aca="false">IF(O1325=1,M1325,"")</f>
        <v>0.577201097725</v>
      </c>
      <c r="R1325" s="56" t="str">
        <f aca="false">IF(K1325=1,ROW(),"")</f>
        <v/>
      </c>
      <c r="S1325" s="56" t="str">
        <f aca="false">IF(D1325="","",TRIM(D1325))</f>
        <v>EDI CHARGES- INC</v>
      </c>
    </row>
    <row r="1326" customFormat="false" ht="15" hidden="false" customHeight="false" outlineLevel="0" collapsed="false">
      <c r="A1326" s="50" t="s">
        <v>1004</v>
      </c>
      <c r="B1326" s="55" t="n">
        <v>45905</v>
      </c>
      <c r="C1326" s="50" t="n">
        <f aca="false">IF(S1326="","",IFERROR(IF(INDEX('Ledger Codes'!$C$6:$C$205,MATCH(S1326,'Ledger Codes'!$B$6:$B$205,0))="","",INDEX('Ledger Codes'!$C$6:$C$205,MATCH(S1326,'Ledger Codes'!$B$6:$B$205,0))),""))</f>
        <v>10068</v>
      </c>
      <c r="D1326" s="50" t="s">
        <v>203</v>
      </c>
      <c r="E1326" s="50" t="s">
        <v>1005</v>
      </c>
      <c r="F1326" s="50" t="s">
        <v>1006</v>
      </c>
      <c r="G1326" s="52" t="n">
        <v>0</v>
      </c>
      <c r="H1326" s="52" t="n">
        <v>30</v>
      </c>
      <c r="I1326" s="52" t="n">
        <f aca="false">IF(AND(G1326="",H1326=""),"",N(G1326)-N(H1326))</f>
        <v>-30</v>
      </c>
      <c r="J1326" s="52" t="n">
        <f aca="false">IF(I1326="","",ABS(I1326))</f>
        <v>30</v>
      </c>
      <c r="K1326" s="56" t="n">
        <f aca="false">IF(S1326="","",0)</f>
        <v>0</v>
      </c>
      <c r="L1326" s="56" t="n">
        <f aca="false">IF(J1326="","",IF(AND(J1326&gt;'Revenue Testing'!$E$9,K1326=0),1,0))</f>
        <v>0</v>
      </c>
      <c r="M1326" s="57" t="n">
        <v>0.18078617334</v>
      </c>
      <c r="N1326" s="56" t="str">
        <f aca="false">IF(OR(A1326="",I1326=""),"",IF(COUNTIFS($A$2:$A$4500,A1326,$D$2:$D$4500,D1326,$I$2:$I$4500,I1326)&gt;1,"Possible duplicate",""))</f>
        <v/>
      </c>
      <c r="O1326" s="56" t="n">
        <f aca="false">IF(J1326="","",IF(AND(L1326=0,K1326=0),1,0))</f>
        <v>1</v>
      </c>
      <c r="P1326" s="56" t="str">
        <f aca="false">IF(L1326=1,J1326+ROW()/10^7,"")</f>
        <v/>
      </c>
      <c r="Q1326" s="57" t="n">
        <f aca="false">IF(O1326=1,M1326,"")</f>
        <v>0.18078617334</v>
      </c>
      <c r="R1326" s="56" t="str">
        <f aca="false">IF(K1326=1,ROW(),"")</f>
        <v/>
      </c>
      <c r="S1326" s="56" t="str">
        <f aca="false">IF(D1326="","",TRIM(D1326))</f>
        <v>EDI CHARGES- INC</v>
      </c>
    </row>
    <row r="1327" customFormat="false" ht="15" hidden="false" customHeight="false" outlineLevel="0" collapsed="false">
      <c r="A1327" s="50" t="s">
        <v>1007</v>
      </c>
      <c r="B1327" s="55" t="n">
        <v>45905</v>
      </c>
      <c r="C1327" s="50" t="n">
        <f aca="false">IF(S1327="","",IFERROR(IF(INDEX('Ledger Codes'!$C$6:$C$205,MATCH(S1327,'Ledger Codes'!$B$6:$B$205,0))="","",INDEX('Ledger Codes'!$C$6:$C$205,MATCH(S1327,'Ledger Codes'!$B$6:$B$205,0))),""))</f>
        <v>10068</v>
      </c>
      <c r="D1327" s="50" t="s">
        <v>203</v>
      </c>
      <c r="E1327" s="50" t="s">
        <v>1008</v>
      </c>
      <c r="F1327" s="50" t="s">
        <v>1009</v>
      </c>
      <c r="G1327" s="52" t="n">
        <v>0</v>
      </c>
      <c r="H1327" s="52" t="n">
        <v>30</v>
      </c>
      <c r="I1327" s="52" t="n">
        <f aca="false">IF(AND(G1327="",H1327=""),"",N(G1327)-N(H1327))</f>
        <v>-30</v>
      </c>
      <c r="J1327" s="52" t="n">
        <f aca="false">IF(I1327="","",ABS(I1327))</f>
        <v>30</v>
      </c>
      <c r="K1327" s="56" t="n">
        <f aca="false">IF(S1327="","",0)</f>
        <v>0</v>
      </c>
      <c r="L1327" s="56" t="n">
        <f aca="false">IF(J1327="","",IF(AND(J1327&gt;'Revenue Testing'!$E$9,K1327=0),1,0))</f>
        <v>0</v>
      </c>
      <c r="M1327" s="57" t="n">
        <v>0.551200207327</v>
      </c>
      <c r="N1327" s="56" t="str">
        <f aca="false">IF(OR(A1327="",I1327=""),"",IF(COUNTIFS($A$2:$A$4500,A1327,$D$2:$D$4500,D1327,$I$2:$I$4500,I1327)&gt;1,"Possible duplicate",""))</f>
        <v/>
      </c>
      <c r="O1327" s="56" t="n">
        <f aca="false">IF(J1327="","",IF(AND(L1327=0,K1327=0),1,0))</f>
        <v>1</v>
      </c>
      <c r="P1327" s="56" t="str">
        <f aca="false">IF(L1327=1,J1327+ROW()/10^7,"")</f>
        <v/>
      </c>
      <c r="Q1327" s="57" t="n">
        <f aca="false">IF(O1327=1,M1327,"")</f>
        <v>0.551200207327</v>
      </c>
      <c r="R1327" s="56" t="str">
        <f aca="false">IF(K1327=1,ROW(),"")</f>
        <v/>
      </c>
      <c r="S1327" s="56" t="str">
        <f aca="false">IF(D1327="","",TRIM(D1327))</f>
        <v>EDI CHARGES- INC</v>
      </c>
    </row>
    <row r="1328" customFormat="false" ht="15" hidden="false" customHeight="false" outlineLevel="0" collapsed="false">
      <c r="A1328" s="50" t="s">
        <v>1010</v>
      </c>
      <c r="B1328" s="55" t="n">
        <v>45905</v>
      </c>
      <c r="C1328" s="50" t="n">
        <f aca="false">IF(S1328="","",IFERROR(IF(INDEX('Ledger Codes'!$C$6:$C$205,MATCH(S1328,'Ledger Codes'!$B$6:$B$205,0))="","",INDEX('Ledger Codes'!$C$6:$C$205,MATCH(S1328,'Ledger Codes'!$B$6:$B$205,0))),""))</f>
        <v>10068</v>
      </c>
      <c r="D1328" s="50" t="s">
        <v>203</v>
      </c>
      <c r="E1328" s="50" t="s">
        <v>1011</v>
      </c>
      <c r="F1328" s="50" t="s">
        <v>1012</v>
      </c>
      <c r="G1328" s="52" t="n">
        <v>0</v>
      </c>
      <c r="H1328" s="52" t="n">
        <v>30</v>
      </c>
      <c r="I1328" s="52" t="n">
        <f aca="false">IF(AND(G1328="",H1328=""),"",N(G1328)-N(H1328))</f>
        <v>-30</v>
      </c>
      <c r="J1328" s="52" t="n">
        <f aca="false">IF(I1328="","",ABS(I1328))</f>
        <v>30</v>
      </c>
      <c r="K1328" s="56" t="n">
        <f aca="false">IF(S1328="","",0)</f>
        <v>0</v>
      </c>
      <c r="L1328" s="56" t="n">
        <f aca="false">IF(J1328="","",IF(AND(J1328&gt;'Revenue Testing'!$E$9,K1328=0),1,0))</f>
        <v>0</v>
      </c>
      <c r="M1328" s="57" t="n">
        <v>0.981466251157</v>
      </c>
      <c r="N1328" s="56" t="str">
        <f aca="false">IF(OR(A1328="",I1328=""),"",IF(COUNTIFS($A$2:$A$4500,A1328,$D$2:$D$4500,D1328,$I$2:$I$4500,I1328)&gt;1,"Possible duplicate",""))</f>
        <v/>
      </c>
      <c r="O1328" s="56" t="n">
        <f aca="false">IF(J1328="","",IF(AND(L1328=0,K1328=0),1,0))</f>
        <v>1</v>
      </c>
      <c r="P1328" s="56" t="str">
        <f aca="false">IF(L1328=1,J1328+ROW()/10^7,"")</f>
        <v/>
      </c>
      <c r="Q1328" s="57" t="n">
        <f aca="false">IF(O1328=1,M1328,"")</f>
        <v>0.981466251157</v>
      </c>
      <c r="R1328" s="56" t="str">
        <f aca="false">IF(K1328=1,ROW(),"")</f>
        <v/>
      </c>
      <c r="S1328" s="56" t="str">
        <f aca="false">IF(D1328="","",TRIM(D1328))</f>
        <v>EDI CHARGES- INC</v>
      </c>
    </row>
    <row r="1329" customFormat="false" ht="15" hidden="false" customHeight="false" outlineLevel="0" collapsed="false">
      <c r="A1329" s="50" t="s">
        <v>1013</v>
      </c>
      <c r="B1329" s="55" t="n">
        <v>45905</v>
      </c>
      <c r="C1329" s="50" t="n">
        <f aca="false">IF(S1329="","",IFERROR(IF(INDEX('Ledger Codes'!$C$6:$C$205,MATCH(S1329,'Ledger Codes'!$B$6:$B$205,0))="","",INDEX('Ledger Codes'!$C$6:$C$205,MATCH(S1329,'Ledger Codes'!$B$6:$B$205,0))),""))</f>
        <v>10068</v>
      </c>
      <c r="D1329" s="50" t="s">
        <v>203</v>
      </c>
      <c r="E1329" s="50" t="s">
        <v>1014</v>
      </c>
      <c r="F1329" s="50" t="s">
        <v>1015</v>
      </c>
      <c r="G1329" s="52" t="n">
        <v>0</v>
      </c>
      <c r="H1329" s="52" t="n">
        <v>30</v>
      </c>
      <c r="I1329" s="52" t="n">
        <f aca="false">IF(AND(G1329="",H1329=""),"",N(G1329)-N(H1329))</f>
        <v>-30</v>
      </c>
      <c r="J1329" s="52" t="n">
        <f aca="false">IF(I1329="","",ABS(I1329))</f>
        <v>30</v>
      </c>
      <c r="K1329" s="56" t="n">
        <f aca="false">IF(S1329="","",0)</f>
        <v>0</v>
      </c>
      <c r="L1329" s="56" t="n">
        <f aca="false">IF(J1329="","",IF(AND(J1329&gt;'Revenue Testing'!$E$9,K1329=0),1,0))</f>
        <v>0</v>
      </c>
      <c r="M1329" s="57" t="n">
        <v>0.12858765597</v>
      </c>
      <c r="N1329" s="56" t="str">
        <f aca="false">IF(OR(A1329="",I1329=""),"",IF(COUNTIFS($A$2:$A$4500,A1329,$D$2:$D$4500,D1329,$I$2:$I$4500,I1329)&gt;1,"Possible duplicate",""))</f>
        <v/>
      </c>
      <c r="O1329" s="56" t="n">
        <f aca="false">IF(J1329="","",IF(AND(L1329=0,K1329=0),1,0))</f>
        <v>1</v>
      </c>
      <c r="P1329" s="56" t="str">
        <f aca="false">IF(L1329=1,J1329+ROW()/10^7,"")</f>
        <v/>
      </c>
      <c r="Q1329" s="57" t="n">
        <f aca="false">IF(O1329=1,M1329,"")</f>
        <v>0.12858765597</v>
      </c>
      <c r="R1329" s="56" t="str">
        <f aca="false">IF(K1329=1,ROW(),"")</f>
        <v/>
      </c>
      <c r="S1329" s="56" t="str">
        <f aca="false">IF(D1329="","",TRIM(D1329))</f>
        <v>EDI CHARGES- INC</v>
      </c>
    </row>
    <row r="1330" customFormat="false" ht="15" hidden="false" customHeight="false" outlineLevel="0" collapsed="false">
      <c r="A1330" s="50" t="s">
        <v>1016</v>
      </c>
      <c r="B1330" s="55" t="n">
        <v>45905</v>
      </c>
      <c r="C1330" s="50" t="n">
        <f aca="false">IF(S1330="","",IFERROR(IF(INDEX('Ledger Codes'!$C$6:$C$205,MATCH(S1330,'Ledger Codes'!$B$6:$B$205,0))="","",INDEX('Ledger Codes'!$C$6:$C$205,MATCH(S1330,'Ledger Codes'!$B$6:$B$205,0))),""))</f>
        <v>10068</v>
      </c>
      <c r="D1330" s="50" t="s">
        <v>203</v>
      </c>
      <c r="E1330" s="50" t="s">
        <v>1017</v>
      </c>
      <c r="F1330" s="50" t="s">
        <v>1018</v>
      </c>
      <c r="G1330" s="52" t="n">
        <v>0</v>
      </c>
      <c r="H1330" s="52" t="n">
        <v>30</v>
      </c>
      <c r="I1330" s="52" t="n">
        <f aca="false">IF(AND(G1330="",H1330=""),"",N(G1330)-N(H1330))</f>
        <v>-30</v>
      </c>
      <c r="J1330" s="52" t="n">
        <f aca="false">IF(I1330="","",ABS(I1330))</f>
        <v>30</v>
      </c>
      <c r="K1330" s="56" t="n">
        <f aca="false">IF(S1330="","",0)</f>
        <v>0</v>
      </c>
      <c r="L1330" s="56" t="n">
        <f aca="false">IF(J1330="","",IF(AND(J1330&gt;'Revenue Testing'!$E$9,K1330=0),1,0))</f>
        <v>0</v>
      </c>
      <c r="M1330" s="57" t="n">
        <v>0.198786523577</v>
      </c>
      <c r="N1330" s="56" t="str">
        <f aca="false">IF(OR(A1330="",I1330=""),"",IF(COUNTIFS($A$2:$A$4500,A1330,$D$2:$D$4500,D1330,$I$2:$I$4500,I1330)&gt;1,"Possible duplicate",""))</f>
        <v/>
      </c>
      <c r="O1330" s="56" t="n">
        <f aca="false">IF(J1330="","",IF(AND(L1330=0,K1330=0),1,0))</f>
        <v>1</v>
      </c>
      <c r="P1330" s="56" t="str">
        <f aca="false">IF(L1330=1,J1330+ROW()/10^7,"")</f>
        <v/>
      </c>
      <c r="Q1330" s="57" t="n">
        <f aca="false">IF(O1330=1,M1330,"")</f>
        <v>0.198786523577</v>
      </c>
      <c r="R1330" s="56" t="str">
        <f aca="false">IF(K1330=1,ROW(),"")</f>
        <v/>
      </c>
      <c r="S1330" s="56" t="str">
        <f aca="false">IF(D1330="","",TRIM(D1330))</f>
        <v>EDI CHARGES- INC</v>
      </c>
    </row>
    <row r="1331" customFormat="false" ht="15" hidden="false" customHeight="false" outlineLevel="0" collapsed="false">
      <c r="A1331" s="50" t="s">
        <v>1019</v>
      </c>
      <c r="B1331" s="55" t="n">
        <v>45905</v>
      </c>
      <c r="C1331" s="50" t="n">
        <f aca="false">IF(S1331="","",IFERROR(IF(INDEX('Ledger Codes'!$C$6:$C$205,MATCH(S1331,'Ledger Codes'!$B$6:$B$205,0))="","",INDEX('Ledger Codes'!$C$6:$C$205,MATCH(S1331,'Ledger Codes'!$B$6:$B$205,0))),""))</f>
        <v>10068</v>
      </c>
      <c r="D1331" s="50" t="s">
        <v>203</v>
      </c>
      <c r="E1331" s="50" t="s">
        <v>1020</v>
      </c>
      <c r="F1331" s="50" t="s">
        <v>479</v>
      </c>
      <c r="G1331" s="52" t="n">
        <v>0</v>
      </c>
      <c r="H1331" s="52" t="n">
        <v>30</v>
      </c>
      <c r="I1331" s="52" t="n">
        <f aca="false">IF(AND(G1331="",H1331=""),"",N(G1331)-N(H1331))</f>
        <v>-30</v>
      </c>
      <c r="J1331" s="52" t="n">
        <f aca="false">IF(I1331="","",ABS(I1331))</f>
        <v>30</v>
      </c>
      <c r="K1331" s="56" t="n">
        <f aca="false">IF(S1331="","",0)</f>
        <v>0</v>
      </c>
      <c r="L1331" s="56" t="n">
        <f aca="false">IF(J1331="","",IF(AND(J1331&gt;'Revenue Testing'!$E$9,K1331=0),1,0))</f>
        <v>0</v>
      </c>
      <c r="M1331" s="57" t="n">
        <v>0.249707672268</v>
      </c>
      <c r="N1331" s="56" t="str">
        <f aca="false">IF(OR(A1331="",I1331=""),"",IF(COUNTIFS($A$2:$A$4500,A1331,$D$2:$D$4500,D1331,$I$2:$I$4500,I1331)&gt;1,"Possible duplicate",""))</f>
        <v/>
      </c>
      <c r="O1331" s="56" t="n">
        <f aca="false">IF(J1331="","",IF(AND(L1331=0,K1331=0),1,0))</f>
        <v>1</v>
      </c>
      <c r="P1331" s="56" t="str">
        <f aca="false">IF(L1331=1,J1331+ROW()/10^7,"")</f>
        <v/>
      </c>
      <c r="Q1331" s="57" t="n">
        <f aca="false">IF(O1331=1,M1331,"")</f>
        <v>0.249707672268</v>
      </c>
      <c r="R1331" s="56" t="str">
        <f aca="false">IF(K1331=1,ROW(),"")</f>
        <v/>
      </c>
      <c r="S1331" s="56" t="str">
        <f aca="false">IF(D1331="","",TRIM(D1331))</f>
        <v>EDI CHARGES- INC</v>
      </c>
    </row>
    <row r="1332" customFormat="false" ht="15" hidden="false" customHeight="false" outlineLevel="0" collapsed="false">
      <c r="A1332" s="50" t="s">
        <v>1021</v>
      </c>
      <c r="B1332" s="55" t="n">
        <v>45905</v>
      </c>
      <c r="C1332" s="50" t="n">
        <f aca="false">IF(S1332="","",IFERROR(IF(INDEX('Ledger Codes'!$C$6:$C$205,MATCH(S1332,'Ledger Codes'!$B$6:$B$205,0))="","",INDEX('Ledger Codes'!$C$6:$C$205,MATCH(S1332,'Ledger Codes'!$B$6:$B$205,0))),""))</f>
        <v>10068</v>
      </c>
      <c r="D1332" s="50" t="s">
        <v>203</v>
      </c>
      <c r="E1332" s="50" t="s">
        <v>1022</v>
      </c>
      <c r="F1332" s="50" t="s">
        <v>1023</v>
      </c>
      <c r="G1332" s="52" t="n">
        <v>0</v>
      </c>
      <c r="H1332" s="52" t="n">
        <v>30</v>
      </c>
      <c r="I1332" s="52" t="n">
        <f aca="false">IF(AND(G1332="",H1332=""),"",N(G1332)-N(H1332))</f>
        <v>-30</v>
      </c>
      <c r="J1332" s="52" t="n">
        <f aca="false">IF(I1332="","",ABS(I1332))</f>
        <v>30</v>
      </c>
      <c r="K1332" s="56" t="n">
        <f aca="false">IF(S1332="","",0)</f>
        <v>0</v>
      </c>
      <c r="L1332" s="56" t="n">
        <f aca="false">IF(J1332="","",IF(AND(J1332&gt;'Revenue Testing'!$E$9,K1332=0),1,0))</f>
        <v>0</v>
      </c>
      <c r="M1332" s="57" t="n">
        <v>0.043183252016</v>
      </c>
      <c r="N1332" s="56" t="str">
        <f aca="false">IF(OR(A1332="",I1332=""),"",IF(COUNTIFS($A$2:$A$4500,A1332,$D$2:$D$4500,D1332,$I$2:$I$4500,I1332)&gt;1,"Possible duplicate",""))</f>
        <v/>
      </c>
      <c r="O1332" s="56" t="n">
        <f aca="false">IF(J1332="","",IF(AND(L1332=0,K1332=0),1,0))</f>
        <v>1</v>
      </c>
      <c r="P1332" s="56" t="str">
        <f aca="false">IF(L1332=1,J1332+ROW()/10^7,"")</f>
        <v/>
      </c>
      <c r="Q1332" s="57" t="n">
        <f aca="false">IF(O1332=1,M1332,"")</f>
        <v>0.043183252016</v>
      </c>
      <c r="R1332" s="56" t="str">
        <f aca="false">IF(K1332=1,ROW(),"")</f>
        <v/>
      </c>
      <c r="S1332" s="56" t="str">
        <f aca="false">IF(D1332="","",TRIM(D1332))</f>
        <v>EDI CHARGES- INC</v>
      </c>
    </row>
    <row r="1333" customFormat="false" ht="15" hidden="false" customHeight="false" outlineLevel="0" collapsed="false">
      <c r="A1333" s="50" t="s">
        <v>1024</v>
      </c>
      <c r="B1333" s="55" t="n">
        <v>45906</v>
      </c>
      <c r="C1333" s="50" t="n">
        <f aca="false">IF(S1333="","",IFERROR(IF(INDEX('Ledger Codes'!$C$6:$C$205,MATCH(S1333,'Ledger Codes'!$B$6:$B$205,0))="","",INDEX('Ledger Codes'!$C$6:$C$205,MATCH(S1333,'Ledger Codes'!$B$6:$B$205,0))),""))</f>
        <v>10068</v>
      </c>
      <c r="D1333" s="50" t="s">
        <v>203</v>
      </c>
      <c r="E1333" s="50" t="s">
        <v>1025</v>
      </c>
      <c r="F1333" s="50" t="s">
        <v>1026</v>
      </c>
      <c r="G1333" s="52" t="n">
        <v>0</v>
      </c>
      <c r="H1333" s="52" t="n">
        <v>30</v>
      </c>
      <c r="I1333" s="52" t="n">
        <f aca="false">IF(AND(G1333="",H1333=""),"",N(G1333)-N(H1333))</f>
        <v>-30</v>
      </c>
      <c r="J1333" s="52" t="n">
        <f aca="false">IF(I1333="","",ABS(I1333))</f>
        <v>30</v>
      </c>
      <c r="K1333" s="56" t="n">
        <f aca="false">IF(S1333="","",0)</f>
        <v>0</v>
      </c>
      <c r="L1333" s="56" t="n">
        <f aca="false">IF(J1333="","",IF(AND(J1333&gt;'Revenue Testing'!$E$9,K1333=0),1,0))</f>
        <v>0</v>
      </c>
      <c r="M1333" s="57" t="n">
        <v>0.901885677962</v>
      </c>
      <c r="N1333" s="56" t="str">
        <f aca="false">IF(OR(A1333="",I1333=""),"",IF(COUNTIFS($A$2:$A$4500,A1333,$D$2:$D$4500,D1333,$I$2:$I$4500,I1333)&gt;1,"Possible duplicate",""))</f>
        <v/>
      </c>
      <c r="O1333" s="56" t="n">
        <f aca="false">IF(J1333="","",IF(AND(L1333=0,K1333=0),1,0))</f>
        <v>1</v>
      </c>
      <c r="P1333" s="56" t="str">
        <f aca="false">IF(L1333=1,J1333+ROW()/10^7,"")</f>
        <v/>
      </c>
      <c r="Q1333" s="57" t="n">
        <f aca="false">IF(O1333=1,M1333,"")</f>
        <v>0.901885677962</v>
      </c>
      <c r="R1333" s="56" t="str">
        <f aca="false">IF(K1333=1,ROW(),"")</f>
        <v/>
      </c>
      <c r="S1333" s="56" t="str">
        <f aca="false">IF(D1333="","",TRIM(D1333))</f>
        <v>EDI CHARGES- INC</v>
      </c>
    </row>
    <row r="1334" customFormat="false" ht="15" hidden="false" customHeight="false" outlineLevel="0" collapsed="false">
      <c r="A1334" s="50" t="s">
        <v>1027</v>
      </c>
      <c r="B1334" s="55" t="n">
        <v>45906</v>
      </c>
      <c r="C1334" s="50" t="n">
        <f aca="false">IF(S1334="","",IFERROR(IF(INDEX('Ledger Codes'!$C$6:$C$205,MATCH(S1334,'Ledger Codes'!$B$6:$B$205,0))="","",INDEX('Ledger Codes'!$C$6:$C$205,MATCH(S1334,'Ledger Codes'!$B$6:$B$205,0))),""))</f>
        <v>10068</v>
      </c>
      <c r="D1334" s="50" t="s">
        <v>203</v>
      </c>
      <c r="E1334" s="50" t="s">
        <v>1028</v>
      </c>
      <c r="F1334" s="50" t="s">
        <v>1029</v>
      </c>
      <c r="G1334" s="52" t="n">
        <v>0</v>
      </c>
      <c r="H1334" s="52" t="n">
        <v>30</v>
      </c>
      <c r="I1334" s="52" t="n">
        <f aca="false">IF(AND(G1334="",H1334=""),"",N(G1334)-N(H1334))</f>
        <v>-30</v>
      </c>
      <c r="J1334" s="52" t="n">
        <f aca="false">IF(I1334="","",ABS(I1334))</f>
        <v>30</v>
      </c>
      <c r="K1334" s="56" t="n">
        <f aca="false">IF(S1334="","",0)</f>
        <v>0</v>
      </c>
      <c r="L1334" s="56" t="n">
        <f aca="false">IF(J1334="","",IF(AND(J1334&gt;'Revenue Testing'!$E$9,K1334=0),1,0))</f>
        <v>0</v>
      </c>
      <c r="M1334" s="57" t="n">
        <v>0.92418887631</v>
      </c>
      <c r="N1334" s="56" t="str">
        <f aca="false">IF(OR(A1334="",I1334=""),"",IF(COUNTIFS($A$2:$A$4500,A1334,$D$2:$D$4500,D1334,$I$2:$I$4500,I1334)&gt;1,"Possible duplicate",""))</f>
        <v/>
      </c>
      <c r="O1334" s="56" t="n">
        <f aca="false">IF(J1334="","",IF(AND(L1334=0,K1334=0),1,0))</f>
        <v>1</v>
      </c>
      <c r="P1334" s="56" t="str">
        <f aca="false">IF(L1334=1,J1334+ROW()/10^7,"")</f>
        <v/>
      </c>
      <c r="Q1334" s="57" t="n">
        <f aca="false">IF(O1334=1,M1334,"")</f>
        <v>0.92418887631</v>
      </c>
      <c r="R1334" s="56" t="str">
        <f aca="false">IF(K1334=1,ROW(),"")</f>
        <v/>
      </c>
      <c r="S1334" s="56" t="str">
        <f aca="false">IF(D1334="","",TRIM(D1334))</f>
        <v>EDI CHARGES- INC</v>
      </c>
    </row>
    <row r="1335" customFormat="false" ht="15" hidden="false" customHeight="false" outlineLevel="0" collapsed="false">
      <c r="A1335" s="50" t="s">
        <v>1030</v>
      </c>
      <c r="B1335" s="55" t="n">
        <v>45906</v>
      </c>
      <c r="C1335" s="50" t="n">
        <f aca="false">IF(S1335="","",IFERROR(IF(INDEX('Ledger Codes'!$C$6:$C$205,MATCH(S1335,'Ledger Codes'!$B$6:$B$205,0))="","",INDEX('Ledger Codes'!$C$6:$C$205,MATCH(S1335,'Ledger Codes'!$B$6:$B$205,0))),""))</f>
        <v>10068</v>
      </c>
      <c r="D1335" s="50" t="s">
        <v>203</v>
      </c>
      <c r="E1335" s="50" t="s">
        <v>1031</v>
      </c>
      <c r="F1335" s="50" t="s">
        <v>1032</v>
      </c>
      <c r="G1335" s="52" t="n">
        <v>0</v>
      </c>
      <c r="H1335" s="52" t="n">
        <v>30</v>
      </c>
      <c r="I1335" s="52" t="n">
        <f aca="false">IF(AND(G1335="",H1335=""),"",N(G1335)-N(H1335))</f>
        <v>-30</v>
      </c>
      <c r="J1335" s="52" t="n">
        <f aca="false">IF(I1335="","",ABS(I1335))</f>
        <v>30</v>
      </c>
      <c r="K1335" s="56" t="n">
        <f aca="false">IF(S1335="","",0)</f>
        <v>0</v>
      </c>
      <c r="L1335" s="56" t="n">
        <f aca="false">IF(J1335="","",IF(AND(J1335&gt;'Revenue Testing'!$E$9,K1335=0),1,0))</f>
        <v>0</v>
      </c>
      <c r="M1335" s="57" t="n">
        <v>0.698752659371</v>
      </c>
      <c r="N1335" s="56" t="str">
        <f aca="false">IF(OR(A1335="",I1335=""),"",IF(COUNTIFS($A$2:$A$4500,A1335,$D$2:$D$4500,D1335,$I$2:$I$4500,I1335)&gt;1,"Possible duplicate",""))</f>
        <v/>
      </c>
      <c r="O1335" s="56" t="n">
        <f aca="false">IF(J1335="","",IF(AND(L1335=0,K1335=0),1,0))</f>
        <v>1</v>
      </c>
      <c r="P1335" s="56" t="str">
        <f aca="false">IF(L1335=1,J1335+ROW()/10^7,"")</f>
        <v/>
      </c>
      <c r="Q1335" s="57" t="n">
        <f aca="false">IF(O1335=1,M1335,"")</f>
        <v>0.698752659371</v>
      </c>
      <c r="R1335" s="56" t="str">
        <f aca="false">IF(K1335=1,ROW(),"")</f>
        <v/>
      </c>
      <c r="S1335" s="56" t="str">
        <f aca="false">IF(D1335="","",TRIM(D1335))</f>
        <v>EDI CHARGES- INC</v>
      </c>
    </row>
    <row r="1336" customFormat="false" ht="15" hidden="false" customHeight="false" outlineLevel="0" collapsed="false">
      <c r="A1336" s="50" t="s">
        <v>1033</v>
      </c>
      <c r="B1336" s="55" t="n">
        <v>45906</v>
      </c>
      <c r="C1336" s="50" t="n">
        <f aca="false">IF(S1336="","",IFERROR(IF(INDEX('Ledger Codes'!$C$6:$C$205,MATCH(S1336,'Ledger Codes'!$B$6:$B$205,0))="","",INDEX('Ledger Codes'!$C$6:$C$205,MATCH(S1336,'Ledger Codes'!$B$6:$B$205,0))),""))</f>
        <v>10068</v>
      </c>
      <c r="D1336" s="50" t="s">
        <v>203</v>
      </c>
      <c r="E1336" s="50" t="s">
        <v>1034</v>
      </c>
      <c r="F1336" s="50" t="s">
        <v>1035</v>
      </c>
      <c r="G1336" s="52" t="n">
        <v>0</v>
      </c>
      <c r="H1336" s="52" t="n">
        <v>30</v>
      </c>
      <c r="I1336" s="52" t="n">
        <f aca="false">IF(AND(G1336="",H1336=""),"",N(G1336)-N(H1336))</f>
        <v>-30</v>
      </c>
      <c r="J1336" s="52" t="n">
        <f aca="false">IF(I1336="","",ABS(I1336))</f>
        <v>30</v>
      </c>
      <c r="K1336" s="56" t="n">
        <f aca="false">IF(S1336="","",0)</f>
        <v>0</v>
      </c>
      <c r="L1336" s="56" t="n">
        <f aca="false">IF(J1336="","",IF(AND(J1336&gt;'Revenue Testing'!$E$9,K1336=0),1,0))</f>
        <v>0</v>
      </c>
      <c r="M1336" s="57" t="n">
        <v>0.563288070384</v>
      </c>
      <c r="N1336" s="56" t="str">
        <f aca="false">IF(OR(A1336="",I1336=""),"",IF(COUNTIFS($A$2:$A$4500,A1336,$D$2:$D$4500,D1336,$I$2:$I$4500,I1336)&gt;1,"Possible duplicate",""))</f>
        <v/>
      </c>
      <c r="O1336" s="56" t="n">
        <f aca="false">IF(J1336="","",IF(AND(L1336=0,K1336=0),1,0))</f>
        <v>1</v>
      </c>
      <c r="P1336" s="56" t="str">
        <f aca="false">IF(L1336=1,J1336+ROW()/10^7,"")</f>
        <v/>
      </c>
      <c r="Q1336" s="57" t="n">
        <f aca="false">IF(O1336=1,M1336,"")</f>
        <v>0.563288070384</v>
      </c>
      <c r="R1336" s="56" t="str">
        <f aca="false">IF(K1336=1,ROW(),"")</f>
        <v/>
      </c>
      <c r="S1336" s="56" t="str">
        <f aca="false">IF(D1336="","",TRIM(D1336))</f>
        <v>EDI CHARGES- INC</v>
      </c>
    </row>
    <row r="1337" customFormat="false" ht="15" hidden="false" customHeight="false" outlineLevel="0" collapsed="false">
      <c r="A1337" s="50" t="s">
        <v>1036</v>
      </c>
      <c r="B1337" s="55" t="n">
        <v>45906</v>
      </c>
      <c r="C1337" s="50" t="n">
        <f aca="false">IF(S1337="","",IFERROR(IF(INDEX('Ledger Codes'!$C$6:$C$205,MATCH(S1337,'Ledger Codes'!$B$6:$B$205,0))="","",INDEX('Ledger Codes'!$C$6:$C$205,MATCH(S1337,'Ledger Codes'!$B$6:$B$205,0))),""))</f>
        <v>10068</v>
      </c>
      <c r="D1337" s="50" t="s">
        <v>203</v>
      </c>
      <c r="E1337" s="50" t="s">
        <v>1037</v>
      </c>
      <c r="F1337" s="50" t="s">
        <v>1038</v>
      </c>
      <c r="G1337" s="52" t="n">
        <v>0</v>
      </c>
      <c r="H1337" s="52" t="n">
        <v>30</v>
      </c>
      <c r="I1337" s="52" t="n">
        <f aca="false">IF(AND(G1337="",H1337=""),"",N(G1337)-N(H1337))</f>
        <v>-30</v>
      </c>
      <c r="J1337" s="52" t="n">
        <f aca="false">IF(I1337="","",ABS(I1337))</f>
        <v>30</v>
      </c>
      <c r="K1337" s="56" t="n">
        <f aca="false">IF(S1337="","",0)</f>
        <v>0</v>
      </c>
      <c r="L1337" s="56" t="n">
        <f aca="false">IF(J1337="","",IF(AND(J1337&gt;'Revenue Testing'!$E$9,K1337=0),1,0))</f>
        <v>0</v>
      </c>
      <c r="M1337" s="57" t="n">
        <v>0.103264439849</v>
      </c>
      <c r="N1337" s="56" t="str">
        <f aca="false">IF(OR(A1337="",I1337=""),"",IF(COUNTIFS($A$2:$A$4500,A1337,$D$2:$D$4500,D1337,$I$2:$I$4500,I1337)&gt;1,"Possible duplicate",""))</f>
        <v/>
      </c>
      <c r="O1337" s="56" t="n">
        <f aca="false">IF(J1337="","",IF(AND(L1337=0,K1337=0),1,0))</f>
        <v>1</v>
      </c>
      <c r="P1337" s="56" t="str">
        <f aca="false">IF(L1337=1,J1337+ROW()/10^7,"")</f>
        <v/>
      </c>
      <c r="Q1337" s="57" t="n">
        <f aca="false">IF(O1337=1,M1337,"")</f>
        <v>0.103264439849</v>
      </c>
      <c r="R1337" s="56" t="str">
        <f aca="false">IF(K1337=1,ROW(),"")</f>
        <v/>
      </c>
      <c r="S1337" s="56" t="str">
        <f aca="false">IF(D1337="","",TRIM(D1337))</f>
        <v>EDI CHARGES- INC</v>
      </c>
    </row>
    <row r="1338" customFormat="false" ht="15" hidden="false" customHeight="false" outlineLevel="0" collapsed="false">
      <c r="A1338" s="50" t="s">
        <v>1039</v>
      </c>
      <c r="B1338" s="55" t="n">
        <v>45906</v>
      </c>
      <c r="C1338" s="50" t="n">
        <f aca="false">IF(S1338="","",IFERROR(IF(INDEX('Ledger Codes'!$C$6:$C$205,MATCH(S1338,'Ledger Codes'!$B$6:$B$205,0))="","",INDEX('Ledger Codes'!$C$6:$C$205,MATCH(S1338,'Ledger Codes'!$B$6:$B$205,0))),""))</f>
        <v>10068</v>
      </c>
      <c r="D1338" s="50" t="s">
        <v>203</v>
      </c>
      <c r="E1338" s="50" t="s">
        <v>1040</v>
      </c>
      <c r="F1338" s="50" t="s">
        <v>1041</v>
      </c>
      <c r="G1338" s="52" t="n">
        <v>0</v>
      </c>
      <c r="H1338" s="52" t="n">
        <v>30</v>
      </c>
      <c r="I1338" s="52" t="n">
        <f aca="false">IF(AND(G1338="",H1338=""),"",N(G1338)-N(H1338))</f>
        <v>-30</v>
      </c>
      <c r="J1338" s="52" t="n">
        <f aca="false">IF(I1338="","",ABS(I1338))</f>
        <v>30</v>
      </c>
      <c r="K1338" s="56" t="n">
        <f aca="false">IF(S1338="","",0)</f>
        <v>0</v>
      </c>
      <c r="L1338" s="56" t="n">
        <f aca="false">IF(J1338="","",IF(AND(J1338&gt;'Revenue Testing'!$E$9,K1338=0),1,0))</f>
        <v>0</v>
      </c>
      <c r="M1338" s="57" t="n">
        <v>0.761524352464</v>
      </c>
      <c r="N1338" s="56" t="str">
        <f aca="false">IF(OR(A1338="",I1338=""),"",IF(COUNTIFS($A$2:$A$4500,A1338,$D$2:$D$4500,D1338,$I$2:$I$4500,I1338)&gt;1,"Possible duplicate",""))</f>
        <v/>
      </c>
      <c r="O1338" s="56" t="n">
        <f aca="false">IF(J1338="","",IF(AND(L1338=0,K1338=0),1,0))</f>
        <v>1</v>
      </c>
      <c r="P1338" s="56" t="str">
        <f aca="false">IF(L1338=1,J1338+ROW()/10^7,"")</f>
        <v/>
      </c>
      <c r="Q1338" s="57" t="n">
        <f aca="false">IF(O1338=1,M1338,"")</f>
        <v>0.761524352464</v>
      </c>
      <c r="R1338" s="56" t="str">
        <f aca="false">IF(K1338=1,ROW(),"")</f>
        <v/>
      </c>
      <c r="S1338" s="56" t="str">
        <f aca="false">IF(D1338="","",TRIM(D1338))</f>
        <v>EDI CHARGES- INC</v>
      </c>
    </row>
    <row r="1339" customFormat="false" ht="15" hidden="false" customHeight="false" outlineLevel="0" collapsed="false">
      <c r="A1339" s="50" t="s">
        <v>1042</v>
      </c>
      <c r="B1339" s="55" t="n">
        <v>45907</v>
      </c>
      <c r="C1339" s="50" t="n">
        <f aca="false">IF(S1339="","",IFERROR(IF(INDEX('Ledger Codes'!$C$6:$C$205,MATCH(S1339,'Ledger Codes'!$B$6:$B$205,0))="","",INDEX('Ledger Codes'!$C$6:$C$205,MATCH(S1339,'Ledger Codes'!$B$6:$B$205,0))),""))</f>
        <v>10068</v>
      </c>
      <c r="D1339" s="50" t="s">
        <v>203</v>
      </c>
      <c r="E1339" s="50" t="s">
        <v>1043</v>
      </c>
      <c r="F1339" s="50" t="s">
        <v>1044</v>
      </c>
      <c r="G1339" s="52" t="n">
        <v>0</v>
      </c>
      <c r="H1339" s="52" t="n">
        <v>30</v>
      </c>
      <c r="I1339" s="52" t="n">
        <f aca="false">IF(AND(G1339="",H1339=""),"",N(G1339)-N(H1339))</f>
        <v>-30</v>
      </c>
      <c r="J1339" s="52" t="n">
        <f aca="false">IF(I1339="","",ABS(I1339))</f>
        <v>30</v>
      </c>
      <c r="K1339" s="56" t="n">
        <f aca="false">IF(S1339="","",0)</f>
        <v>0</v>
      </c>
      <c r="L1339" s="56" t="n">
        <f aca="false">IF(J1339="","",IF(AND(J1339&gt;'Revenue Testing'!$E$9,K1339=0),1,0))</f>
        <v>0</v>
      </c>
      <c r="M1339" s="57" t="n">
        <v>0.565687152941</v>
      </c>
      <c r="N1339" s="56" t="str">
        <f aca="false">IF(OR(A1339="",I1339=""),"",IF(COUNTIFS($A$2:$A$4500,A1339,$D$2:$D$4500,D1339,$I$2:$I$4500,I1339)&gt;1,"Possible duplicate",""))</f>
        <v/>
      </c>
      <c r="O1339" s="56" t="n">
        <f aca="false">IF(J1339="","",IF(AND(L1339=0,K1339=0),1,0))</f>
        <v>1</v>
      </c>
      <c r="P1339" s="56" t="str">
        <f aca="false">IF(L1339=1,J1339+ROW()/10^7,"")</f>
        <v/>
      </c>
      <c r="Q1339" s="57" t="n">
        <f aca="false">IF(O1339=1,M1339,"")</f>
        <v>0.565687152941</v>
      </c>
      <c r="R1339" s="56" t="str">
        <f aca="false">IF(K1339=1,ROW(),"")</f>
        <v/>
      </c>
      <c r="S1339" s="56" t="str">
        <f aca="false">IF(D1339="","",TRIM(D1339))</f>
        <v>EDI CHARGES- INC</v>
      </c>
    </row>
    <row r="1340" customFormat="false" ht="15" hidden="false" customHeight="false" outlineLevel="0" collapsed="false">
      <c r="A1340" s="50" t="s">
        <v>1045</v>
      </c>
      <c r="B1340" s="55" t="n">
        <v>45907</v>
      </c>
      <c r="C1340" s="50" t="n">
        <f aca="false">IF(S1340="","",IFERROR(IF(INDEX('Ledger Codes'!$C$6:$C$205,MATCH(S1340,'Ledger Codes'!$B$6:$B$205,0))="","",INDEX('Ledger Codes'!$C$6:$C$205,MATCH(S1340,'Ledger Codes'!$B$6:$B$205,0))),""))</f>
        <v>10068</v>
      </c>
      <c r="D1340" s="50" t="s">
        <v>203</v>
      </c>
      <c r="E1340" s="50" t="s">
        <v>1046</v>
      </c>
      <c r="F1340" s="50" t="s">
        <v>414</v>
      </c>
      <c r="G1340" s="52" t="n">
        <v>0</v>
      </c>
      <c r="H1340" s="52" t="n">
        <v>30</v>
      </c>
      <c r="I1340" s="52" t="n">
        <f aca="false">IF(AND(G1340="",H1340=""),"",N(G1340)-N(H1340))</f>
        <v>-30</v>
      </c>
      <c r="J1340" s="52" t="n">
        <f aca="false">IF(I1340="","",ABS(I1340))</f>
        <v>30</v>
      </c>
      <c r="K1340" s="56" t="n">
        <f aca="false">IF(S1340="","",0)</f>
        <v>0</v>
      </c>
      <c r="L1340" s="56" t="n">
        <f aca="false">IF(J1340="","",IF(AND(J1340&gt;'Revenue Testing'!$E$9,K1340=0),1,0))</f>
        <v>0</v>
      </c>
      <c r="M1340" s="57" t="n">
        <v>0.629909944204</v>
      </c>
      <c r="N1340" s="56" t="str">
        <f aca="false">IF(OR(A1340="",I1340=""),"",IF(COUNTIFS($A$2:$A$4500,A1340,$D$2:$D$4500,D1340,$I$2:$I$4500,I1340)&gt;1,"Possible duplicate",""))</f>
        <v/>
      </c>
      <c r="O1340" s="56" t="n">
        <f aca="false">IF(J1340="","",IF(AND(L1340=0,K1340=0),1,0))</f>
        <v>1</v>
      </c>
      <c r="P1340" s="56" t="str">
        <f aca="false">IF(L1340=1,J1340+ROW()/10^7,"")</f>
        <v/>
      </c>
      <c r="Q1340" s="57" t="n">
        <f aca="false">IF(O1340=1,M1340,"")</f>
        <v>0.629909944204</v>
      </c>
      <c r="R1340" s="56" t="str">
        <f aca="false">IF(K1340=1,ROW(),"")</f>
        <v/>
      </c>
      <c r="S1340" s="56" t="str">
        <f aca="false">IF(D1340="","",TRIM(D1340))</f>
        <v>EDI CHARGES- INC</v>
      </c>
    </row>
    <row r="1341" customFormat="false" ht="15" hidden="false" customHeight="false" outlineLevel="0" collapsed="false">
      <c r="A1341" s="50" t="s">
        <v>1047</v>
      </c>
      <c r="B1341" s="55" t="n">
        <v>45907</v>
      </c>
      <c r="C1341" s="50" t="n">
        <f aca="false">IF(S1341="","",IFERROR(IF(INDEX('Ledger Codes'!$C$6:$C$205,MATCH(S1341,'Ledger Codes'!$B$6:$B$205,0))="","",INDEX('Ledger Codes'!$C$6:$C$205,MATCH(S1341,'Ledger Codes'!$B$6:$B$205,0))),""))</f>
        <v>10068</v>
      </c>
      <c r="D1341" s="50" t="s">
        <v>203</v>
      </c>
      <c r="E1341" s="50" t="s">
        <v>1048</v>
      </c>
      <c r="F1341" s="50" t="s">
        <v>1049</v>
      </c>
      <c r="G1341" s="52" t="n">
        <v>0</v>
      </c>
      <c r="H1341" s="52" t="n">
        <v>30</v>
      </c>
      <c r="I1341" s="52" t="n">
        <f aca="false">IF(AND(G1341="",H1341=""),"",N(G1341)-N(H1341))</f>
        <v>-30</v>
      </c>
      <c r="J1341" s="52" t="n">
        <f aca="false">IF(I1341="","",ABS(I1341))</f>
        <v>30</v>
      </c>
      <c r="K1341" s="56" t="n">
        <f aca="false">IF(S1341="","",0)</f>
        <v>0</v>
      </c>
      <c r="L1341" s="56" t="n">
        <f aca="false">IF(J1341="","",IF(AND(J1341&gt;'Revenue Testing'!$E$9,K1341=0),1,0))</f>
        <v>0</v>
      </c>
      <c r="M1341" s="57" t="n">
        <v>0.08354037015</v>
      </c>
      <c r="N1341" s="56" t="str">
        <f aca="false">IF(OR(A1341="",I1341=""),"",IF(COUNTIFS($A$2:$A$4500,A1341,$D$2:$D$4500,D1341,$I$2:$I$4500,I1341)&gt;1,"Possible duplicate",""))</f>
        <v/>
      </c>
      <c r="O1341" s="56" t="n">
        <f aca="false">IF(J1341="","",IF(AND(L1341=0,K1341=0),1,0))</f>
        <v>1</v>
      </c>
      <c r="P1341" s="56" t="str">
        <f aca="false">IF(L1341=1,J1341+ROW()/10^7,"")</f>
        <v/>
      </c>
      <c r="Q1341" s="57" t="n">
        <f aca="false">IF(O1341=1,M1341,"")</f>
        <v>0.08354037015</v>
      </c>
      <c r="R1341" s="56" t="str">
        <f aca="false">IF(K1341=1,ROW(),"")</f>
        <v/>
      </c>
      <c r="S1341" s="56" t="str">
        <f aca="false">IF(D1341="","",TRIM(D1341))</f>
        <v>EDI CHARGES- INC</v>
      </c>
    </row>
    <row r="1342" customFormat="false" ht="15" hidden="false" customHeight="false" outlineLevel="0" collapsed="false">
      <c r="A1342" s="50" t="s">
        <v>1050</v>
      </c>
      <c r="B1342" s="55" t="n">
        <v>45907</v>
      </c>
      <c r="C1342" s="50" t="n">
        <f aca="false">IF(S1342="","",IFERROR(IF(INDEX('Ledger Codes'!$C$6:$C$205,MATCH(S1342,'Ledger Codes'!$B$6:$B$205,0))="","",INDEX('Ledger Codes'!$C$6:$C$205,MATCH(S1342,'Ledger Codes'!$B$6:$B$205,0))),""))</f>
        <v>10068</v>
      </c>
      <c r="D1342" s="50" t="s">
        <v>203</v>
      </c>
      <c r="E1342" s="50" t="s">
        <v>1051</v>
      </c>
      <c r="F1342" s="50" t="s">
        <v>1052</v>
      </c>
      <c r="G1342" s="52" t="n">
        <v>0</v>
      </c>
      <c r="H1342" s="52" t="n">
        <v>30</v>
      </c>
      <c r="I1342" s="52" t="n">
        <f aca="false">IF(AND(G1342="",H1342=""),"",N(G1342)-N(H1342))</f>
        <v>-30</v>
      </c>
      <c r="J1342" s="52" t="n">
        <f aca="false">IF(I1342="","",ABS(I1342))</f>
        <v>30</v>
      </c>
      <c r="K1342" s="56" t="n">
        <f aca="false">IF(S1342="","",0)</f>
        <v>0</v>
      </c>
      <c r="L1342" s="56" t="n">
        <f aca="false">IF(J1342="","",IF(AND(J1342&gt;'Revenue Testing'!$E$9,K1342=0),1,0))</f>
        <v>0</v>
      </c>
      <c r="M1342" s="57" t="n">
        <v>0.396203925056</v>
      </c>
      <c r="N1342" s="56" t="str">
        <f aca="false">IF(OR(A1342="",I1342=""),"",IF(COUNTIFS($A$2:$A$4500,A1342,$D$2:$D$4500,D1342,$I$2:$I$4500,I1342)&gt;1,"Possible duplicate",""))</f>
        <v/>
      </c>
      <c r="O1342" s="56" t="n">
        <f aca="false">IF(J1342="","",IF(AND(L1342=0,K1342=0),1,0))</f>
        <v>1</v>
      </c>
      <c r="P1342" s="56" t="str">
        <f aca="false">IF(L1342=1,J1342+ROW()/10^7,"")</f>
        <v/>
      </c>
      <c r="Q1342" s="57" t="n">
        <f aca="false">IF(O1342=1,M1342,"")</f>
        <v>0.396203925056</v>
      </c>
      <c r="R1342" s="56" t="str">
        <f aca="false">IF(K1342=1,ROW(),"")</f>
        <v/>
      </c>
      <c r="S1342" s="56" t="str">
        <f aca="false">IF(D1342="","",TRIM(D1342))</f>
        <v>EDI CHARGES- INC</v>
      </c>
    </row>
    <row r="1343" customFormat="false" ht="15" hidden="false" customHeight="false" outlineLevel="0" collapsed="false">
      <c r="A1343" s="50" t="s">
        <v>1053</v>
      </c>
      <c r="B1343" s="55" t="n">
        <v>45907</v>
      </c>
      <c r="C1343" s="50" t="n">
        <f aca="false">IF(S1343="","",IFERROR(IF(INDEX('Ledger Codes'!$C$6:$C$205,MATCH(S1343,'Ledger Codes'!$B$6:$B$205,0))="","",INDEX('Ledger Codes'!$C$6:$C$205,MATCH(S1343,'Ledger Codes'!$B$6:$B$205,0))),""))</f>
        <v>10068</v>
      </c>
      <c r="D1343" s="50" t="s">
        <v>203</v>
      </c>
      <c r="E1343" s="50" t="s">
        <v>1054</v>
      </c>
      <c r="F1343" s="50" t="s">
        <v>420</v>
      </c>
      <c r="G1343" s="52" t="n">
        <v>0</v>
      </c>
      <c r="H1343" s="52" t="n">
        <v>30</v>
      </c>
      <c r="I1343" s="52" t="n">
        <f aca="false">IF(AND(G1343="",H1343=""),"",N(G1343)-N(H1343))</f>
        <v>-30</v>
      </c>
      <c r="J1343" s="52" t="n">
        <f aca="false">IF(I1343="","",ABS(I1343))</f>
        <v>30</v>
      </c>
      <c r="K1343" s="56" t="n">
        <f aca="false">IF(S1343="","",0)</f>
        <v>0</v>
      </c>
      <c r="L1343" s="56" t="n">
        <f aca="false">IF(J1343="","",IF(AND(J1343&gt;'Revenue Testing'!$E$9,K1343=0),1,0))</f>
        <v>0</v>
      </c>
      <c r="M1343" s="57" t="n">
        <v>0.420859154678</v>
      </c>
      <c r="N1343" s="56" t="str">
        <f aca="false">IF(OR(A1343="",I1343=""),"",IF(COUNTIFS($A$2:$A$4500,A1343,$D$2:$D$4500,D1343,$I$2:$I$4500,I1343)&gt;1,"Possible duplicate",""))</f>
        <v/>
      </c>
      <c r="O1343" s="56" t="n">
        <f aca="false">IF(J1343="","",IF(AND(L1343=0,K1343=0),1,0))</f>
        <v>1</v>
      </c>
      <c r="P1343" s="56" t="str">
        <f aca="false">IF(L1343=1,J1343+ROW()/10^7,"")</f>
        <v/>
      </c>
      <c r="Q1343" s="57" t="n">
        <f aca="false">IF(O1343=1,M1343,"")</f>
        <v>0.420859154678</v>
      </c>
      <c r="R1343" s="56" t="str">
        <f aca="false">IF(K1343=1,ROW(),"")</f>
        <v/>
      </c>
      <c r="S1343" s="56" t="str">
        <f aca="false">IF(D1343="","",TRIM(D1343))</f>
        <v>EDI CHARGES- INC</v>
      </c>
    </row>
    <row r="1344" customFormat="false" ht="15" hidden="false" customHeight="false" outlineLevel="0" collapsed="false">
      <c r="A1344" s="50" t="s">
        <v>1055</v>
      </c>
      <c r="B1344" s="55" t="n">
        <v>45907</v>
      </c>
      <c r="C1344" s="50" t="n">
        <f aca="false">IF(S1344="","",IFERROR(IF(INDEX('Ledger Codes'!$C$6:$C$205,MATCH(S1344,'Ledger Codes'!$B$6:$B$205,0))="","",INDEX('Ledger Codes'!$C$6:$C$205,MATCH(S1344,'Ledger Codes'!$B$6:$B$205,0))),""))</f>
        <v>10068</v>
      </c>
      <c r="D1344" s="50" t="s">
        <v>203</v>
      </c>
      <c r="E1344" s="50" t="s">
        <v>1056</v>
      </c>
      <c r="F1344" s="50" t="s">
        <v>1057</v>
      </c>
      <c r="G1344" s="52" t="n">
        <v>0</v>
      </c>
      <c r="H1344" s="52" t="n">
        <v>30</v>
      </c>
      <c r="I1344" s="52" t="n">
        <f aca="false">IF(AND(G1344="",H1344=""),"",N(G1344)-N(H1344))</f>
        <v>-30</v>
      </c>
      <c r="J1344" s="52" t="n">
        <f aca="false">IF(I1344="","",ABS(I1344))</f>
        <v>30</v>
      </c>
      <c r="K1344" s="56" t="n">
        <f aca="false">IF(S1344="","",0)</f>
        <v>0</v>
      </c>
      <c r="L1344" s="56" t="n">
        <f aca="false">IF(J1344="","",IF(AND(J1344&gt;'Revenue Testing'!$E$9,K1344=0),1,0))</f>
        <v>0</v>
      </c>
      <c r="M1344" s="57" t="n">
        <v>0.666048777196</v>
      </c>
      <c r="N1344" s="56" t="str">
        <f aca="false">IF(OR(A1344="",I1344=""),"",IF(COUNTIFS($A$2:$A$4500,A1344,$D$2:$D$4500,D1344,$I$2:$I$4500,I1344)&gt;1,"Possible duplicate",""))</f>
        <v/>
      </c>
      <c r="O1344" s="56" t="n">
        <f aca="false">IF(J1344="","",IF(AND(L1344=0,K1344=0),1,0))</f>
        <v>1</v>
      </c>
      <c r="P1344" s="56" t="str">
        <f aca="false">IF(L1344=1,J1344+ROW()/10^7,"")</f>
        <v/>
      </c>
      <c r="Q1344" s="57" t="n">
        <f aca="false">IF(O1344=1,M1344,"")</f>
        <v>0.666048777196</v>
      </c>
      <c r="R1344" s="56" t="str">
        <f aca="false">IF(K1344=1,ROW(),"")</f>
        <v/>
      </c>
      <c r="S1344" s="56" t="str">
        <f aca="false">IF(D1344="","",TRIM(D1344))</f>
        <v>EDI CHARGES- INC</v>
      </c>
    </row>
    <row r="1345" customFormat="false" ht="15" hidden="false" customHeight="false" outlineLevel="0" collapsed="false">
      <c r="A1345" s="50" t="s">
        <v>1058</v>
      </c>
      <c r="B1345" s="55" t="n">
        <v>45907</v>
      </c>
      <c r="C1345" s="50" t="n">
        <f aca="false">IF(S1345="","",IFERROR(IF(INDEX('Ledger Codes'!$C$6:$C$205,MATCH(S1345,'Ledger Codes'!$B$6:$B$205,0))="","",INDEX('Ledger Codes'!$C$6:$C$205,MATCH(S1345,'Ledger Codes'!$B$6:$B$205,0))),""))</f>
        <v>10068</v>
      </c>
      <c r="D1345" s="50" t="s">
        <v>203</v>
      </c>
      <c r="E1345" s="50" t="s">
        <v>1059</v>
      </c>
      <c r="F1345" s="50" t="s">
        <v>1060</v>
      </c>
      <c r="G1345" s="52" t="n">
        <v>0</v>
      </c>
      <c r="H1345" s="52" t="n">
        <v>30</v>
      </c>
      <c r="I1345" s="52" t="n">
        <f aca="false">IF(AND(G1345="",H1345=""),"",N(G1345)-N(H1345))</f>
        <v>-30</v>
      </c>
      <c r="J1345" s="52" t="n">
        <f aca="false">IF(I1345="","",ABS(I1345))</f>
        <v>30</v>
      </c>
      <c r="K1345" s="56" t="n">
        <f aca="false">IF(S1345="","",0)</f>
        <v>0</v>
      </c>
      <c r="L1345" s="56" t="n">
        <f aca="false">IF(J1345="","",IF(AND(J1345&gt;'Revenue Testing'!$E$9,K1345=0),1,0))</f>
        <v>0</v>
      </c>
      <c r="M1345" s="57" t="n">
        <v>0.38368443384</v>
      </c>
      <c r="N1345" s="56" t="str">
        <f aca="false">IF(OR(A1345="",I1345=""),"",IF(COUNTIFS($A$2:$A$4500,A1345,$D$2:$D$4500,D1345,$I$2:$I$4500,I1345)&gt;1,"Possible duplicate",""))</f>
        <v/>
      </c>
      <c r="O1345" s="56" t="n">
        <f aca="false">IF(J1345="","",IF(AND(L1345=0,K1345=0),1,0))</f>
        <v>1</v>
      </c>
      <c r="P1345" s="56" t="str">
        <f aca="false">IF(L1345=1,J1345+ROW()/10^7,"")</f>
        <v/>
      </c>
      <c r="Q1345" s="57" t="n">
        <f aca="false">IF(O1345=1,M1345,"")</f>
        <v>0.38368443384</v>
      </c>
      <c r="R1345" s="56" t="str">
        <f aca="false">IF(K1345=1,ROW(),"")</f>
        <v/>
      </c>
      <c r="S1345" s="56" t="str">
        <f aca="false">IF(D1345="","",TRIM(D1345))</f>
        <v>EDI CHARGES- INC</v>
      </c>
    </row>
    <row r="1346" customFormat="false" ht="15" hidden="false" customHeight="false" outlineLevel="0" collapsed="false">
      <c r="A1346" s="50" t="s">
        <v>1061</v>
      </c>
      <c r="B1346" s="55" t="n">
        <v>45907</v>
      </c>
      <c r="C1346" s="50" t="n">
        <f aca="false">IF(S1346="","",IFERROR(IF(INDEX('Ledger Codes'!$C$6:$C$205,MATCH(S1346,'Ledger Codes'!$B$6:$B$205,0))="","",INDEX('Ledger Codes'!$C$6:$C$205,MATCH(S1346,'Ledger Codes'!$B$6:$B$205,0))),""))</f>
        <v>10068</v>
      </c>
      <c r="D1346" s="50" t="s">
        <v>203</v>
      </c>
      <c r="E1346" s="50" t="s">
        <v>1062</v>
      </c>
      <c r="F1346" s="50" t="s">
        <v>1063</v>
      </c>
      <c r="G1346" s="52" t="n">
        <v>0</v>
      </c>
      <c r="H1346" s="52" t="n">
        <v>30</v>
      </c>
      <c r="I1346" s="52" t="n">
        <f aca="false">IF(AND(G1346="",H1346=""),"",N(G1346)-N(H1346))</f>
        <v>-30</v>
      </c>
      <c r="J1346" s="52" t="n">
        <f aca="false">IF(I1346="","",ABS(I1346))</f>
        <v>30</v>
      </c>
      <c r="K1346" s="56" t="n">
        <f aca="false">IF(S1346="","",0)</f>
        <v>0</v>
      </c>
      <c r="L1346" s="56" t="n">
        <f aca="false">IF(J1346="","",IF(AND(J1346&gt;'Revenue Testing'!$E$9,K1346=0),1,0))</f>
        <v>0</v>
      </c>
      <c r="M1346" s="57" t="n">
        <v>0.582203084324</v>
      </c>
      <c r="N1346" s="56" t="str">
        <f aca="false">IF(OR(A1346="",I1346=""),"",IF(COUNTIFS($A$2:$A$4500,A1346,$D$2:$D$4500,D1346,$I$2:$I$4500,I1346)&gt;1,"Possible duplicate",""))</f>
        <v/>
      </c>
      <c r="O1346" s="56" t="n">
        <f aca="false">IF(J1346="","",IF(AND(L1346=0,K1346=0),1,0))</f>
        <v>1</v>
      </c>
      <c r="P1346" s="56" t="str">
        <f aca="false">IF(L1346=1,J1346+ROW()/10^7,"")</f>
        <v/>
      </c>
      <c r="Q1346" s="57" t="n">
        <f aca="false">IF(O1346=1,M1346,"")</f>
        <v>0.582203084324</v>
      </c>
      <c r="R1346" s="56" t="str">
        <f aca="false">IF(K1346=1,ROW(),"")</f>
        <v/>
      </c>
      <c r="S1346" s="56" t="str">
        <f aca="false">IF(D1346="","",TRIM(D1346))</f>
        <v>EDI CHARGES- INC</v>
      </c>
    </row>
    <row r="1347" customFormat="false" ht="15" hidden="false" customHeight="false" outlineLevel="0" collapsed="false">
      <c r="A1347" s="50" t="s">
        <v>1064</v>
      </c>
      <c r="B1347" s="55" t="n">
        <v>45907</v>
      </c>
      <c r="C1347" s="50" t="n">
        <f aca="false">IF(S1347="","",IFERROR(IF(INDEX('Ledger Codes'!$C$6:$C$205,MATCH(S1347,'Ledger Codes'!$B$6:$B$205,0))="","",INDEX('Ledger Codes'!$C$6:$C$205,MATCH(S1347,'Ledger Codes'!$B$6:$B$205,0))),""))</f>
        <v>10068</v>
      </c>
      <c r="D1347" s="50" t="s">
        <v>203</v>
      </c>
      <c r="E1347" s="50" t="s">
        <v>1065</v>
      </c>
      <c r="F1347" s="50" t="s">
        <v>453</v>
      </c>
      <c r="G1347" s="52" t="n">
        <v>0</v>
      </c>
      <c r="H1347" s="52" t="n">
        <v>30</v>
      </c>
      <c r="I1347" s="52" t="n">
        <f aca="false">IF(AND(G1347="",H1347=""),"",N(G1347)-N(H1347))</f>
        <v>-30</v>
      </c>
      <c r="J1347" s="52" t="n">
        <f aca="false">IF(I1347="","",ABS(I1347))</f>
        <v>30</v>
      </c>
      <c r="K1347" s="56" t="n">
        <f aca="false">IF(S1347="","",0)</f>
        <v>0</v>
      </c>
      <c r="L1347" s="56" t="n">
        <f aca="false">IF(J1347="","",IF(AND(J1347&gt;'Revenue Testing'!$E$9,K1347=0),1,0))</f>
        <v>0</v>
      </c>
      <c r="M1347" s="57" t="n">
        <v>0.605086949327</v>
      </c>
      <c r="N1347" s="56" t="str">
        <f aca="false">IF(OR(A1347="",I1347=""),"",IF(COUNTIFS($A$2:$A$4500,A1347,$D$2:$D$4500,D1347,$I$2:$I$4500,I1347)&gt;1,"Possible duplicate",""))</f>
        <v/>
      </c>
      <c r="O1347" s="56" t="n">
        <f aca="false">IF(J1347="","",IF(AND(L1347=0,K1347=0),1,0))</f>
        <v>1</v>
      </c>
      <c r="P1347" s="56" t="str">
        <f aca="false">IF(L1347=1,J1347+ROW()/10^7,"")</f>
        <v/>
      </c>
      <c r="Q1347" s="57" t="n">
        <f aca="false">IF(O1347=1,M1347,"")</f>
        <v>0.605086949327</v>
      </c>
      <c r="R1347" s="56" t="str">
        <f aca="false">IF(K1347=1,ROW(),"")</f>
        <v/>
      </c>
      <c r="S1347" s="56" t="str">
        <f aca="false">IF(D1347="","",TRIM(D1347))</f>
        <v>EDI CHARGES- INC</v>
      </c>
    </row>
    <row r="1348" customFormat="false" ht="15" hidden="false" customHeight="false" outlineLevel="0" collapsed="false">
      <c r="A1348" s="50" t="s">
        <v>1066</v>
      </c>
      <c r="B1348" s="55" t="n">
        <v>45907</v>
      </c>
      <c r="C1348" s="50" t="n">
        <f aca="false">IF(S1348="","",IFERROR(IF(INDEX('Ledger Codes'!$C$6:$C$205,MATCH(S1348,'Ledger Codes'!$B$6:$B$205,0))="","",INDEX('Ledger Codes'!$C$6:$C$205,MATCH(S1348,'Ledger Codes'!$B$6:$B$205,0))),""))</f>
        <v>10068</v>
      </c>
      <c r="D1348" s="50" t="s">
        <v>203</v>
      </c>
      <c r="E1348" s="50" t="s">
        <v>1067</v>
      </c>
      <c r="F1348" s="50" t="s">
        <v>1068</v>
      </c>
      <c r="G1348" s="52" t="n">
        <v>0</v>
      </c>
      <c r="H1348" s="52" t="n">
        <v>30</v>
      </c>
      <c r="I1348" s="52" t="n">
        <f aca="false">IF(AND(G1348="",H1348=""),"",N(G1348)-N(H1348))</f>
        <v>-30</v>
      </c>
      <c r="J1348" s="52" t="n">
        <f aca="false">IF(I1348="","",ABS(I1348))</f>
        <v>30</v>
      </c>
      <c r="K1348" s="56" t="n">
        <f aca="false">IF(S1348="","",0)</f>
        <v>0</v>
      </c>
      <c r="L1348" s="56" t="n">
        <f aca="false">IF(J1348="","",IF(AND(J1348&gt;'Revenue Testing'!$E$9,K1348=0),1,0))</f>
        <v>0</v>
      </c>
      <c r="M1348" s="57" t="n">
        <v>0.858233746503</v>
      </c>
      <c r="N1348" s="56" t="str">
        <f aca="false">IF(OR(A1348="",I1348=""),"",IF(COUNTIFS($A$2:$A$4500,A1348,$D$2:$D$4500,D1348,$I$2:$I$4500,I1348)&gt;1,"Possible duplicate",""))</f>
        <v/>
      </c>
      <c r="O1348" s="56" t="n">
        <f aca="false">IF(J1348="","",IF(AND(L1348=0,K1348=0),1,0))</f>
        <v>1</v>
      </c>
      <c r="P1348" s="56" t="str">
        <f aca="false">IF(L1348=1,J1348+ROW()/10^7,"")</f>
        <v/>
      </c>
      <c r="Q1348" s="57" t="n">
        <f aca="false">IF(O1348=1,M1348,"")</f>
        <v>0.858233746503</v>
      </c>
      <c r="R1348" s="56" t="str">
        <f aca="false">IF(K1348=1,ROW(),"")</f>
        <v/>
      </c>
      <c r="S1348" s="56" t="str">
        <f aca="false">IF(D1348="","",TRIM(D1348))</f>
        <v>EDI CHARGES- INC</v>
      </c>
    </row>
    <row r="1349" customFormat="false" ht="15" hidden="false" customHeight="false" outlineLevel="0" collapsed="false">
      <c r="A1349" s="50" t="s">
        <v>1069</v>
      </c>
      <c r="B1349" s="55" t="n">
        <v>45907</v>
      </c>
      <c r="C1349" s="50" t="n">
        <f aca="false">IF(S1349="","",IFERROR(IF(INDEX('Ledger Codes'!$C$6:$C$205,MATCH(S1349,'Ledger Codes'!$B$6:$B$205,0))="","",INDEX('Ledger Codes'!$C$6:$C$205,MATCH(S1349,'Ledger Codes'!$B$6:$B$205,0))),""))</f>
        <v>10068</v>
      </c>
      <c r="D1349" s="50" t="s">
        <v>203</v>
      </c>
      <c r="E1349" s="50" t="s">
        <v>1070</v>
      </c>
      <c r="F1349" s="50" t="s">
        <v>1071</v>
      </c>
      <c r="G1349" s="52" t="n">
        <v>0</v>
      </c>
      <c r="H1349" s="52" t="n">
        <v>30</v>
      </c>
      <c r="I1349" s="52" t="n">
        <f aca="false">IF(AND(G1349="",H1349=""),"",N(G1349)-N(H1349))</f>
        <v>-30</v>
      </c>
      <c r="J1349" s="52" t="n">
        <f aca="false">IF(I1349="","",ABS(I1349))</f>
        <v>30</v>
      </c>
      <c r="K1349" s="56" t="n">
        <f aca="false">IF(S1349="","",0)</f>
        <v>0</v>
      </c>
      <c r="L1349" s="56" t="n">
        <f aca="false">IF(J1349="","",IF(AND(J1349&gt;'Revenue Testing'!$E$9,K1349=0),1,0))</f>
        <v>0</v>
      </c>
      <c r="M1349" s="57" t="n">
        <v>0.120062335827</v>
      </c>
      <c r="N1349" s="56" t="str">
        <f aca="false">IF(OR(A1349="",I1349=""),"",IF(COUNTIFS($A$2:$A$4500,A1349,$D$2:$D$4500,D1349,$I$2:$I$4500,I1349)&gt;1,"Possible duplicate",""))</f>
        <v/>
      </c>
      <c r="O1349" s="56" t="n">
        <f aca="false">IF(J1349="","",IF(AND(L1349=0,K1349=0),1,0))</f>
        <v>1</v>
      </c>
      <c r="P1349" s="56" t="str">
        <f aca="false">IF(L1349=1,J1349+ROW()/10^7,"")</f>
        <v/>
      </c>
      <c r="Q1349" s="57" t="n">
        <f aca="false">IF(O1349=1,M1349,"")</f>
        <v>0.120062335827</v>
      </c>
      <c r="R1349" s="56" t="str">
        <f aca="false">IF(K1349=1,ROW(),"")</f>
        <v/>
      </c>
      <c r="S1349" s="56" t="str">
        <f aca="false">IF(D1349="","",TRIM(D1349))</f>
        <v>EDI CHARGES- INC</v>
      </c>
    </row>
    <row r="1350" customFormat="false" ht="15" hidden="false" customHeight="false" outlineLevel="0" collapsed="false">
      <c r="A1350" s="50" t="s">
        <v>1072</v>
      </c>
      <c r="B1350" s="55" t="n">
        <v>45907</v>
      </c>
      <c r="C1350" s="50" t="n">
        <f aca="false">IF(S1350="","",IFERROR(IF(INDEX('Ledger Codes'!$C$6:$C$205,MATCH(S1350,'Ledger Codes'!$B$6:$B$205,0))="","",INDEX('Ledger Codes'!$C$6:$C$205,MATCH(S1350,'Ledger Codes'!$B$6:$B$205,0))),""))</f>
        <v>10068</v>
      </c>
      <c r="D1350" s="50" t="s">
        <v>203</v>
      </c>
      <c r="E1350" s="50" t="s">
        <v>1073</v>
      </c>
      <c r="F1350" s="50" t="s">
        <v>1074</v>
      </c>
      <c r="G1350" s="52" t="n">
        <v>0</v>
      </c>
      <c r="H1350" s="52" t="n">
        <v>30</v>
      </c>
      <c r="I1350" s="52" t="n">
        <f aca="false">IF(AND(G1350="",H1350=""),"",N(G1350)-N(H1350))</f>
        <v>-30</v>
      </c>
      <c r="J1350" s="52" t="n">
        <f aca="false">IF(I1350="","",ABS(I1350))</f>
        <v>30</v>
      </c>
      <c r="K1350" s="56" t="n">
        <f aca="false">IF(S1350="","",0)</f>
        <v>0</v>
      </c>
      <c r="L1350" s="56" t="n">
        <f aca="false">IF(J1350="","",IF(AND(J1350&gt;'Revenue Testing'!$E$9,K1350=0),1,0))</f>
        <v>0</v>
      </c>
      <c r="M1350" s="57" t="n">
        <v>0.771173600169</v>
      </c>
      <c r="N1350" s="56" t="str">
        <f aca="false">IF(OR(A1350="",I1350=""),"",IF(COUNTIFS($A$2:$A$4500,A1350,$D$2:$D$4500,D1350,$I$2:$I$4500,I1350)&gt;1,"Possible duplicate",""))</f>
        <v/>
      </c>
      <c r="O1350" s="56" t="n">
        <f aca="false">IF(J1350="","",IF(AND(L1350=0,K1350=0),1,0))</f>
        <v>1</v>
      </c>
      <c r="P1350" s="56" t="str">
        <f aca="false">IF(L1350=1,J1350+ROW()/10^7,"")</f>
        <v/>
      </c>
      <c r="Q1350" s="57" t="n">
        <f aca="false">IF(O1350=1,M1350,"")</f>
        <v>0.771173600169</v>
      </c>
      <c r="R1350" s="56" t="str">
        <f aca="false">IF(K1350=1,ROW(),"")</f>
        <v/>
      </c>
      <c r="S1350" s="56" t="str">
        <f aca="false">IF(D1350="","",TRIM(D1350))</f>
        <v>EDI CHARGES- INC</v>
      </c>
    </row>
    <row r="1351" customFormat="false" ht="15" hidden="false" customHeight="false" outlineLevel="0" collapsed="false">
      <c r="A1351" s="50" t="s">
        <v>1075</v>
      </c>
      <c r="B1351" s="55" t="n">
        <v>45907</v>
      </c>
      <c r="C1351" s="50" t="n">
        <f aca="false">IF(S1351="","",IFERROR(IF(INDEX('Ledger Codes'!$C$6:$C$205,MATCH(S1351,'Ledger Codes'!$B$6:$B$205,0))="","",INDEX('Ledger Codes'!$C$6:$C$205,MATCH(S1351,'Ledger Codes'!$B$6:$B$205,0))),""))</f>
        <v>10068</v>
      </c>
      <c r="D1351" s="50" t="s">
        <v>203</v>
      </c>
      <c r="E1351" s="50" t="s">
        <v>1076</v>
      </c>
      <c r="F1351" s="50" t="s">
        <v>1077</v>
      </c>
      <c r="G1351" s="52" t="n">
        <v>0</v>
      </c>
      <c r="H1351" s="52" t="n">
        <v>30</v>
      </c>
      <c r="I1351" s="52" t="n">
        <f aca="false">IF(AND(G1351="",H1351=""),"",N(G1351)-N(H1351))</f>
        <v>-30</v>
      </c>
      <c r="J1351" s="52" t="n">
        <f aca="false">IF(I1351="","",ABS(I1351))</f>
        <v>30</v>
      </c>
      <c r="K1351" s="56" t="n">
        <f aca="false">IF(S1351="","",0)</f>
        <v>0</v>
      </c>
      <c r="L1351" s="56" t="n">
        <f aca="false">IF(J1351="","",IF(AND(J1351&gt;'Revenue Testing'!$E$9,K1351=0),1,0))</f>
        <v>0</v>
      </c>
      <c r="M1351" s="57" t="n">
        <v>0.967507925751</v>
      </c>
      <c r="N1351" s="56" t="str">
        <f aca="false">IF(OR(A1351="",I1351=""),"",IF(COUNTIFS($A$2:$A$4500,A1351,$D$2:$D$4500,D1351,$I$2:$I$4500,I1351)&gt;1,"Possible duplicate",""))</f>
        <v/>
      </c>
      <c r="O1351" s="56" t="n">
        <f aca="false">IF(J1351="","",IF(AND(L1351=0,K1351=0),1,0))</f>
        <v>1</v>
      </c>
      <c r="P1351" s="56" t="str">
        <f aca="false">IF(L1351=1,J1351+ROW()/10^7,"")</f>
        <v/>
      </c>
      <c r="Q1351" s="57" t="n">
        <f aca="false">IF(O1351=1,M1351,"")</f>
        <v>0.967507925751</v>
      </c>
      <c r="R1351" s="56" t="str">
        <f aca="false">IF(K1351=1,ROW(),"")</f>
        <v/>
      </c>
      <c r="S1351" s="56" t="str">
        <f aca="false">IF(D1351="","",TRIM(D1351))</f>
        <v>EDI CHARGES- INC</v>
      </c>
    </row>
    <row r="1352" customFormat="false" ht="15" hidden="false" customHeight="false" outlineLevel="0" collapsed="false">
      <c r="A1352" s="50" t="s">
        <v>1078</v>
      </c>
      <c r="B1352" s="55" t="n">
        <v>45907</v>
      </c>
      <c r="C1352" s="50" t="n">
        <f aca="false">IF(S1352="","",IFERROR(IF(INDEX('Ledger Codes'!$C$6:$C$205,MATCH(S1352,'Ledger Codes'!$B$6:$B$205,0))="","",INDEX('Ledger Codes'!$C$6:$C$205,MATCH(S1352,'Ledger Codes'!$B$6:$B$205,0))),""))</f>
        <v>10068</v>
      </c>
      <c r="D1352" s="50" t="s">
        <v>203</v>
      </c>
      <c r="E1352" s="50" t="s">
        <v>1079</v>
      </c>
      <c r="F1352" s="50" t="s">
        <v>1080</v>
      </c>
      <c r="G1352" s="52" t="n">
        <v>0</v>
      </c>
      <c r="H1352" s="52" t="n">
        <v>30</v>
      </c>
      <c r="I1352" s="52" t="n">
        <f aca="false">IF(AND(G1352="",H1352=""),"",N(G1352)-N(H1352))</f>
        <v>-30</v>
      </c>
      <c r="J1352" s="52" t="n">
        <f aca="false">IF(I1352="","",ABS(I1352))</f>
        <v>30</v>
      </c>
      <c r="K1352" s="56" t="n">
        <f aca="false">IF(S1352="","",0)</f>
        <v>0</v>
      </c>
      <c r="L1352" s="56" t="n">
        <f aca="false">IF(J1352="","",IF(AND(J1352&gt;'Revenue Testing'!$E$9,K1352=0),1,0))</f>
        <v>0</v>
      </c>
      <c r="M1352" s="57" t="n">
        <v>0.930144278348</v>
      </c>
      <c r="N1352" s="56" t="str">
        <f aca="false">IF(OR(A1352="",I1352=""),"",IF(COUNTIFS($A$2:$A$4500,A1352,$D$2:$D$4500,D1352,$I$2:$I$4500,I1352)&gt;1,"Possible duplicate",""))</f>
        <v/>
      </c>
      <c r="O1352" s="56" t="n">
        <f aca="false">IF(J1352="","",IF(AND(L1352=0,K1352=0),1,0))</f>
        <v>1</v>
      </c>
      <c r="P1352" s="56" t="str">
        <f aca="false">IF(L1352=1,J1352+ROW()/10^7,"")</f>
        <v/>
      </c>
      <c r="Q1352" s="57" t="n">
        <f aca="false">IF(O1352=1,M1352,"")</f>
        <v>0.930144278348</v>
      </c>
      <c r="R1352" s="56" t="str">
        <f aca="false">IF(K1352=1,ROW(),"")</f>
        <v/>
      </c>
      <c r="S1352" s="56" t="str">
        <f aca="false">IF(D1352="","",TRIM(D1352))</f>
        <v>EDI CHARGES- INC</v>
      </c>
    </row>
    <row r="1353" customFormat="false" ht="15" hidden="false" customHeight="false" outlineLevel="0" collapsed="false">
      <c r="A1353" s="50" t="s">
        <v>1081</v>
      </c>
      <c r="B1353" s="55" t="n">
        <v>45907</v>
      </c>
      <c r="C1353" s="50" t="n">
        <f aca="false">IF(S1353="","",IFERROR(IF(INDEX('Ledger Codes'!$C$6:$C$205,MATCH(S1353,'Ledger Codes'!$B$6:$B$205,0))="","",INDEX('Ledger Codes'!$C$6:$C$205,MATCH(S1353,'Ledger Codes'!$B$6:$B$205,0))),""))</f>
        <v>10068</v>
      </c>
      <c r="D1353" s="50" t="s">
        <v>203</v>
      </c>
      <c r="E1353" s="50" t="s">
        <v>1082</v>
      </c>
      <c r="F1353" s="50" t="s">
        <v>1083</v>
      </c>
      <c r="G1353" s="52" t="n">
        <v>0</v>
      </c>
      <c r="H1353" s="52" t="n">
        <v>30</v>
      </c>
      <c r="I1353" s="52" t="n">
        <f aca="false">IF(AND(G1353="",H1353=""),"",N(G1353)-N(H1353))</f>
        <v>-30</v>
      </c>
      <c r="J1353" s="52" t="n">
        <f aca="false">IF(I1353="","",ABS(I1353))</f>
        <v>30</v>
      </c>
      <c r="K1353" s="56" t="n">
        <f aca="false">IF(S1353="","",0)</f>
        <v>0</v>
      </c>
      <c r="L1353" s="56" t="n">
        <f aca="false">IF(J1353="","",IF(AND(J1353&gt;'Revenue Testing'!$E$9,K1353=0),1,0))</f>
        <v>0</v>
      </c>
      <c r="M1353" s="57" t="n">
        <v>0.4278241485</v>
      </c>
      <c r="N1353" s="56" t="str">
        <f aca="false">IF(OR(A1353="",I1353=""),"",IF(COUNTIFS($A$2:$A$4500,A1353,$D$2:$D$4500,D1353,$I$2:$I$4500,I1353)&gt;1,"Possible duplicate",""))</f>
        <v/>
      </c>
      <c r="O1353" s="56" t="n">
        <f aca="false">IF(J1353="","",IF(AND(L1353=0,K1353=0),1,0))</f>
        <v>1</v>
      </c>
      <c r="P1353" s="56" t="str">
        <f aca="false">IF(L1353=1,J1353+ROW()/10^7,"")</f>
        <v/>
      </c>
      <c r="Q1353" s="57" t="n">
        <f aca="false">IF(O1353=1,M1353,"")</f>
        <v>0.4278241485</v>
      </c>
      <c r="R1353" s="56" t="str">
        <f aca="false">IF(K1353=1,ROW(),"")</f>
        <v/>
      </c>
      <c r="S1353" s="56" t="str">
        <f aca="false">IF(D1353="","",TRIM(D1353))</f>
        <v>EDI CHARGES- INC</v>
      </c>
    </row>
    <row r="1354" customFormat="false" ht="15" hidden="false" customHeight="false" outlineLevel="0" collapsed="false">
      <c r="A1354" s="50" t="s">
        <v>1084</v>
      </c>
      <c r="B1354" s="55" t="n">
        <v>45907</v>
      </c>
      <c r="C1354" s="50" t="n">
        <f aca="false">IF(S1354="","",IFERROR(IF(INDEX('Ledger Codes'!$C$6:$C$205,MATCH(S1354,'Ledger Codes'!$B$6:$B$205,0))="","",INDEX('Ledger Codes'!$C$6:$C$205,MATCH(S1354,'Ledger Codes'!$B$6:$B$205,0))),""))</f>
        <v>10068</v>
      </c>
      <c r="D1354" s="50" t="s">
        <v>203</v>
      </c>
      <c r="E1354" s="50" t="s">
        <v>1085</v>
      </c>
      <c r="F1354" s="50" t="s">
        <v>1086</v>
      </c>
      <c r="G1354" s="52" t="n">
        <v>0</v>
      </c>
      <c r="H1354" s="52" t="n">
        <v>30</v>
      </c>
      <c r="I1354" s="52" t="n">
        <f aca="false">IF(AND(G1354="",H1354=""),"",N(G1354)-N(H1354))</f>
        <v>-30</v>
      </c>
      <c r="J1354" s="52" t="n">
        <f aca="false">IF(I1354="","",ABS(I1354))</f>
        <v>30</v>
      </c>
      <c r="K1354" s="56" t="n">
        <f aca="false">IF(S1354="","",0)</f>
        <v>0</v>
      </c>
      <c r="L1354" s="56" t="n">
        <f aca="false">IF(J1354="","",IF(AND(J1354&gt;'Revenue Testing'!$E$9,K1354=0),1,0))</f>
        <v>0</v>
      </c>
      <c r="M1354" s="57" t="n">
        <v>0.541379763484</v>
      </c>
      <c r="N1354" s="56" t="str">
        <f aca="false">IF(OR(A1354="",I1354=""),"",IF(COUNTIFS($A$2:$A$4500,A1354,$D$2:$D$4500,D1354,$I$2:$I$4500,I1354)&gt;1,"Possible duplicate",""))</f>
        <v/>
      </c>
      <c r="O1354" s="56" t="n">
        <f aca="false">IF(J1354="","",IF(AND(L1354=0,K1354=0),1,0))</f>
        <v>1</v>
      </c>
      <c r="P1354" s="56" t="str">
        <f aca="false">IF(L1354=1,J1354+ROW()/10^7,"")</f>
        <v/>
      </c>
      <c r="Q1354" s="57" t="n">
        <f aca="false">IF(O1354=1,M1354,"")</f>
        <v>0.541379763484</v>
      </c>
      <c r="R1354" s="56" t="str">
        <f aca="false">IF(K1354=1,ROW(),"")</f>
        <v/>
      </c>
      <c r="S1354" s="56" t="str">
        <f aca="false">IF(D1354="","",TRIM(D1354))</f>
        <v>EDI CHARGES- INC</v>
      </c>
    </row>
    <row r="1355" customFormat="false" ht="15" hidden="false" customHeight="false" outlineLevel="0" collapsed="false">
      <c r="A1355" s="50" t="s">
        <v>1087</v>
      </c>
      <c r="B1355" s="55" t="n">
        <v>45907</v>
      </c>
      <c r="C1355" s="50" t="n">
        <f aca="false">IF(S1355="","",IFERROR(IF(INDEX('Ledger Codes'!$C$6:$C$205,MATCH(S1355,'Ledger Codes'!$B$6:$B$205,0))="","",INDEX('Ledger Codes'!$C$6:$C$205,MATCH(S1355,'Ledger Codes'!$B$6:$B$205,0))),""))</f>
        <v>10068</v>
      </c>
      <c r="D1355" s="50" t="s">
        <v>203</v>
      </c>
      <c r="E1355" s="50" t="s">
        <v>1088</v>
      </c>
      <c r="F1355" s="50" t="s">
        <v>1089</v>
      </c>
      <c r="G1355" s="52" t="n">
        <v>0</v>
      </c>
      <c r="H1355" s="52" t="n">
        <v>30</v>
      </c>
      <c r="I1355" s="52" t="n">
        <f aca="false">IF(AND(G1355="",H1355=""),"",N(G1355)-N(H1355))</f>
        <v>-30</v>
      </c>
      <c r="J1355" s="52" t="n">
        <f aca="false">IF(I1355="","",ABS(I1355))</f>
        <v>30</v>
      </c>
      <c r="K1355" s="56" t="n">
        <f aca="false">IF(S1355="","",0)</f>
        <v>0</v>
      </c>
      <c r="L1355" s="56" t="n">
        <f aca="false">IF(J1355="","",IF(AND(J1355&gt;'Revenue Testing'!$E$9,K1355=0),1,0))</f>
        <v>0</v>
      </c>
      <c r="M1355" s="57" t="n">
        <v>0.35959863738</v>
      </c>
      <c r="N1355" s="56" t="str">
        <f aca="false">IF(OR(A1355="",I1355=""),"",IF(COUNTIFS($A$2:$A$4500,A1355,$D$2:$D$4500,D1355,$I$2:$I$4500,I1355)&gt;1,"Possible duplicate",""))</f>
        <v/>
      </c>
      <c r="O1355" s="56" t="n">
        <f aca="false">IF(J1355="","",IF(AND(L1355=0,K1355=0),1,0))</f>
        <v>1</v>
      </c>
      <c r="P1355" s="56" t="str">
        <f aca="false">IF(L1355=1,J1355+ROW()/10^7,"")</f>
        <v/>
      </c>
      <c r="Q1355" s="57" t="n">
        <f aca="false">IF(O1355=1,M1355,"")</f>
        <v>0.35959863738</v>
      </c>
      <c r="R1355" s="56" t="str">
        <f aca="false">IF(K1355=1,ROW(),"")</f>
        <v/>
      </c>
      <c r="S1355" s="56" t="str">
        <f aca="false">IF(D1355="","",TRIM(D1355))</f>
        <v>EDI CHARGES- INC</v>
      </c>
    </row>
    <row r="1356" customFormat="false" ht="15" hidden="false" customHeight="false" outlineLevel="0" collapsed="false">
      <c r="A1356" s="50" t="s">
        <v>1090</v>
      </c>
      <c r="B1356" s="55" t="n">
        <v>45907</v>
      </c>
      <c r="C1356" s="50" t="n">
        <f aca="false">IF(S1356="","",IFERROR(IF(INDEX('Ledger Codes'!$C$6:$C$205,MATCH(S1356,'Ledger Codes'!$B$6:$B$205,0))="","",INDEX('Ledger Codes'!$C$6:$C$205,MATCH(S1356,'Ledger Codes'!$B$6:$B$205,0))),""))</f>
        <v>10068</v>
      </c>
      <c r="D1356" s="50" t="s">
        <v>203</v>
      </c>
      <c r="E1356" s="50" t="s">
        <v>1091</v>
      </c>
      <c r="F1356" s="50" t="s">
        <v>464</v>
      </c>
      <c r="G1356" s="52" t="n">
        <v>0</v>
      </c>
      <c r="H1356" s="52" t="n">
        <v>30</v>
      </c>
      <c r="I1356" s="52" t="n">
        <f aca="false">IF(AND(G1356="",H1356=""),"",N(G1356)-N(H1356))</f>
        <v>-30</v>
      </c>
      <c r="J1356" s="52" t="n">
        <f aca="false">IF(I1356="","",ABS(I1356))</f>
        <v>30</v>
      </c>
      <c r="K1356" s="56" t="n">
        <f aca="false">IF(S1356="","",0)</f>
        <v>0</v>
      </c>
      <c r="L1356" s="56" t="n">
        <f aca="false">IF(J1356="","",IF(AND(J1356&gt;'Revenue Testing'!$E$9,K1356=0),1,0))</f>
        <v>0</v>
      </c>
      <c r="M1356" s="57" t="n">
        <v>0.177506623289</v>
      </c>
      <c r="N1356" s="56" t="str">
        <f aca="false">IF(OR(A1356="",I1356=""),"",IF(COUNTIFS($A$2:$A$4500,A1356,$D$2:$D$4500,D1356,$I$2:$I$4500,I1356)&gt;1,"Possible duplicate",""))</f>
        <v/>
      </c>
      <c r="O1356" s="56" t="n">
        <f aca="false">IF(J1356="","",IF(AND(L1356=0,K1356=0),1,0))</f>
        <v>1</v>
      </c>
      <c r="P1356" s="56" t="str">
        <f aca="false">IF(L1356=1,J1356+ROW()/10^7,"")</f>
        <v/>
      </c>
      <c r="Q1356" s="57" t="n">
        <f aca="false">IF(O1356=1,M1356,"")</f>
        <v>0.177506623289</v>
      </c>
      <c r="R1356" s="56" t="str">
        <f aca="false">IF(K1356=1,ROW(),"")</f>
        <v/>
      </c>
      <c r="S1356" s="56" t="str">
        <f aca="false">IF(D1356="","",TRIM(D1356))</f>
        <v>EDI CHARGES- INC</v>
      </c>
    </row>
    <row r="1357" customFormat="false" ht="15" hidden="false" customHeight="false" outlineLevel="0" collapsed="false">
      <c r="A1357" s="50" t="s">
        <v>1092</v>
      </c>
      <c r="B1357" s="55" t="n">
        <v>45907</v>
      </c>
      <c r="C1357" s="50" t="n">
        <f aca="false">IF(S1357="","",IFERROR(IF(INDEX('Ledger Codes'!$C$6:$C$205,MATCH(S1357,'Ledger Codes'!$B$6:$B$205,0))="","",INDEX('Ledger Codes'!$C$6:$C$205,MATCH(S1357,'Ledger Codes'!$B$6:$B$205,0))),""))</f>
        <v>10068</v>
      </c>
      <c r="D1357" s="50" t="s">
        <v>203</v>
      </c>
      <c r="E1357" s="50" t="s">
        <v>1093</v>
      </c>
      <c r="F1357" s="50" t="s">
        <v>1094</v>
      </c>
      <c r="G1357" s="52" t="n">
        <v>0</v>
      </c>
      <c r="H1357" s="52" t="n">
        <v>30</v>
      </c>
      <c r="I1357" s="52" t="n">
        <f aca="false">IF(AND(G1357="",H1357=""),"",N(G1357)-N(H1357))</f>
        <v>-30</v>
      </c>
      <c r="J1357" s="52" t="n">
        <f aca="false">IF(I1357="","",ABS(I1357))</f>
        <v>30</v>
      </c>
      <c r="K1357" s="56" t="n">
        <f aca="false">IF(S1357="","",0)</f>
        <v>0</v>
      </c>
      <c r="L1357" s="56" t="n">
        <f aca="false">IF(J1357="","",IF(AND(J1357&gt;'Revenue Testing'!$E$9,K1357=0),1,0))</f>
        <v>0</v>
      </c>
      <c r="M1357" s="57" t="n">
        <v>0.204989572864</v>
      </c>
      <c r="N1357" s="56" t="str">
        <f aca="false">IF(OR(A1357="",I1357=""),"",IF(COUNTIFS($A$2:$A$4500,A1357,$D$2:$D$4500,D1357,$I$2:$I$4500,I1357)&gt;1,"Possible duplicate",""))</f>
        <v/>
      </c>
      <c r="O1357" s="56" t="n">
        <f aca="false">IF(J1357="","",IF(AND(L1357=0,K1357=0),1,0))</f>
        <v>1</v>
      </c>
      <c r="P1357" s="56" t="str">
        <f aca="false">IF(L1357=1,J1357+ROW()/10^7,"")</f>
        <v/>
      </c>
      <c r="Q1357" s="57" t="n">
        <f aca="false">IF(O1357=1,M1357,"")</f>
        <v>0.204989572864</v>
      </c>
      <c r="R1357" s="56" t="str">
        <f aca="false">IF(K1357=1,ROW(),"")</f>
        <v/>
      </c>
      <c r="S1357" s="56" t="str">
        <f aca="false">IF(D1357="","",TRIM(D1357))</f>
        <v>EDI CHARGES- INC</v>
      </c>
    </row>
    <row r="1358" customFormat="false" ht="15" hidden="false" customHeight="false" outlineLevel="0" collapsed="false">
      <c r="A1358" s="50" t="s">
        <v>1095</v>
      </c>
      <c r="B1358" s="55" t="n">
        <v>45907</v>
      </c>
      <c r="C1358" s="50" t="n">
        <f aca="false">IF(S1358="","",IFERROR(IF(INDEX('Ledger Codes'!$C$6:$C$205,MATCH(S1358,'Ledger Codes'!$B$6:$B$205,0))="","",INDEX('Ledger Codes'!$C$6:$C$205,MATCH(S1358,'Ledger Codes'!$B$6:$B$205,0))),""))</f>
        <v>10068</v>
      </c>
      <c r="D1358" s="50" t="s">
        <v>203</v>
      </c>
      <c r="E1358" s="50" t="s">
        <v>1096</v>
      </c>
      <c r="F1358" s="50" t="s">
        <v>432</v>
      </c>
      <c r="G1358" s="52" t="n">
        <v>0</v>
      </c>
      <c r="H1358" s="52" t="n">
        <v>30</v>
      </c>
      <c r="I1358" s="52" t="n">
        <f aca="false">IF(AND(G1358="",H1358=""),"",N(G1358)-N(H1358))</f>
        <v>-30</v>
      </c>
      <c r="J1358" s="52" t="n">
        <f aca="false">IF(I1358="","",ABS(I1358))</f>
        <v>30</v>
      </c>
      <c r="K1358" s="56" t="n">
        <f aca="false">IF(S1358="","",0)</f>
        <v>0</v>
      </c>
      <c r="L1358" s="56" t="n">
        <f aca="false">IF(J1358="","",IF(AND(J1358&gt;'Revenue Testing'!$E$9,K1358=0),1,0))</f>
        <v>0</v>
      </c>
      <c r="M1358" s="57" t="n">
        <v>0.765286705389</v>
      </c>
      <c r="N1358" s="56" t="str">
        <f aca="false">IF(OR(A1358="",I1358=""),"",IF(COUNTIFS($A$2:$A$4500,A1358,$D$2:$D$4500,D1358,$I$2:$I$4500,I1358)&gt;1,"Possible duplicate",""))</f>
        <v/>
      </c>
      <c r="O1358" s="56" t="n">
        <f aca="false">IF(J1358="","",IF(AND(L1358=0,K1358=0),1,0))</f>
        <v>1</v>
      </c>
      <c r="P1358" s="56" t="str">
        <f aca="false">IF(L1358=1,J1358+ROW()/10^7,"")</f>
        <v/>
      </c>
      <c r="Q1358" s="57" t="n">
        <f aca="false">IF(O1358=1,M1358,"")</f>
        <v>0.765286705389</v>
      </c>
      <c r="R1358" s="56" t="str">
        <f aca="false">IF(K1358=1,ROW(),"")</f>
        <v/>
      </c>
      <c r="S1358" s="56" t="str">
        <f aca="false">IF(D1358="","",TRIM(D1358))</f>
        <v>EDI CHARGES- INC</v>
      </c>
    </row>
    <row r="1359" customFormat="false" ht="15" hidden="false" customHeight="false" outlineLevel="0" collapsed="false">
      <c r="A1359" s="50" t="s">
        <v>1097</v>
      </c>
      <c r="B1359" s="55" t="n">
        <v>45907</v>
      </c>
      <c r="C1359" s="50" t="n">
        <f aca="false">IF(S1359="","",IFERROR(IF(INDEX('Ledger Codes'!$C$6:$C$205,MATCH(S1359,'Ledger Codes'!$B$6:$B$205,0))="","",INDEX('Ledger Codes'!$C$6:$C$205,MATCH(S1359,'Ledger Codes'!$B$6:$B$205,0))),""))</f>
        <v>10068</v>
      </c>
      <c r="D1359" s="50" t="s">
        <v>203</v>
      </c>
      <c r="E1359" s="50" t="s">
        <v>1098</v>
      </c>
      <c r="F1359" s="50" t="s">
        <v>1099</v>
      </c>
      <c r="G1359" s="52" t="n">
        <v>0</v>
      </c>
      <c r="H1359" s="52" t="n">
        <v>30</v>
      </c>
      <c r="I1359" s="52" t="n">
        <f aca="false">IF(AND(G1359="",H1359=""),"",N(G1359)-N(H1359))</f>
        <v>-30</v>
      </c>
      <c r="J1359" s="52" t="n">
        <f aca="false">IF(I1359="","",ABS(I1359))</f>
        <v>30</v>
      </c>
      <c r="K1359" s="56" t="n">
        <f aca="false">IF(S1359="","",0)</f>
        <v>0</v>
      </c>
      <c r="L1359" s="56" t="n">
        <f aca="false">IF(J1359="","",IF(AND(J1359&gt;'Revenue Testing'!$E$9,K1359=0),1,0))</f>
        <v>0</v>
      </c>
      <c r="M1359" s="57" t="n">
        <v>0.298845918101</v>
      </c>
      <c r="N1359" s="56" t="str">
        <f aca="false">IF(OR(A1359="",I1359=""),"",IF(COUNTIFS($A$2:$A$4500,A1359,$D$2:$D$4500,D1359,$I$2:$I$4500,I1359)&gt;1,"Possible duplicate",""))</f>
        <v/>
      </c>
      <c r="O1359" s="56" t="n">
        <f aca="false">IF(J1359="","",IF(AND(L1359=0,K1359=0),1,0))</f>
        <v>1</v>
      </c>
      <c r="P1359" s="56" t="str">
        <f aca="false">IF(L1359=1,J1359+ROW()/10^7,"")</f>
        <v/>
      </c>
      <c r="Q1359" s="57" t="n">
        <f aca="false">IF(O1359=1,M1359,"")</f>
        <v>0.298845918101</v>
      </c>
      <c r="R1359" s="56" t="str">
        <f aca="false">IF(K1359=1,ROW(),"")</f>
        <v/>
      </c>
      <c r="S1359" s="56" t="str">
        <f aca="false">IF(D1359="","",TRIM(D1359))</f>
        <v>EDI CHARGES- INC</v>
      </c>
    </row>
    <row r="1360" customFormat="false" ht="15" hidden="false" customHeight="false" outlineLevel="0" collapsed="false">
      <c r="A1360" s="50" t="s">
        <v>1100</v>
      </c>
      <c r="B1360" s="55" t="n">
        <v>45907</v>
      </c>
      <c r="C1360" s="50" t="n">
        <f aca="false">IF(S1360="","",IFERROR(IF(INDEX('Ledger Codes'!$C$6:$C$205,MATCH(S1360,'Ledger Codes'!$B$6:$B$205,0))="","",INDEX('Ledger Codes'!$C$6:$C$205,MATCH(S1360,'Ledger Codes'!$B$6:$B$205,0))),""))</f>
        <v>10068</v>
      </c>
      <c r="D1360" s="50" t="s">
        <v>203</v>
      </c>
      <c r="E1360" s="50" t="s">
        <v>1101</v>
      </c>
      <c r="F1360" s="50" t="s">
        <v>1102</v>
      </c>
      <c r="G1360" s="52" t="n">
        <v>0</v>
      </c>
      <c r="H1360" s="52" t="n">
        <v>30</v>
      </c>
      <c r="I1360" s="52" t="n">
        <f aca="false">IF(AND(G1360="",H1360=""),"",N(G1360)-N(H1360))</f>
        <v>-30</v>
      </c>
      <c r="J1360" s="52" t="n">
        <f aca="false">IF(I1360="","",ABS(I1360))</f>
        <v>30</v>
      </c>
      <c r="K1360" s="56" t="n">
        <f aca="false">IF(S1360="","",0)</f>
        <v>0</v>
      </c>
      <c r="L1360" s="56" t="n">
        <f aca="false">IF(J1360="","",IF(AND(J1360&gt;'Revenue Testing'!$E$9,K1360=0),1,0))</f>
        <v>0</v>
      </c>
      <c r="M1360" s="57" t="n">
        <v>0.785342273164</v>
      </c>
      <c r="N1360" s="56" t="str">
        <f aca="false">IF(OR(A1360="",I1360=""),"",IF(COUNTIFS($A$2:$A$4500,A1360,$D$2:$D$4500,D1360,$I$2:$I$4500,I1360)&gt;1,"Possible duplicate",""))</f>
        <v/>
      </c>
      <c r="O1360" s="56" t="n">
        <f aca="false">IF(J1360="","",IF(AND(L1360=0,K1360=0),1,0))</f>
        <v>1</v>
      </c>
      <c r="P1360" s="56" t="str">
        <f aca="false">IF(L1360=1,J1360+ROW()/10^7,"")</f>
        <v/>
      </c>
      <c r="Q1360" s="57" t="n">
        <f aca="false">IF(O1360=1,M1360,"")</f>
        <v>0.785342273164</v>
      </c>
      <c r="R1360" s="56" t="str">
        <f aca="false">IF(K1360=1,ROW(),"")</f>
        <v/>
      </c>
      <c r="S1360" s="56" t="str">
        <f aca="false">IF(D1360="","",TRIM(D1360))</f>
        <v>EDI CHARGES- INC</v>
      </c>
    </row>
    <row r="1361" customFormat="false" ht="15" hidden="false" customHeight="false" outlineLevel="0" collapsed="false">
      <c r="A1361" s="50" t="s">
        <v>1103</v>
      </c>
      <c r="B1361" s="55" t="n">
        <v>45908</v>
      </c>
      <c r="C1361" s="50" t="n">
        <f aca="false">IF(S1361="","",IFERROR(IF(INDEX('Ledger Codes'!$C$6:$C$205,MATCH(S1361,'Ledger Codes'!$B$6:$B$205,0))="","",INDEX('Ledger Codes'!$C$6:$C$205,MATCH(S1361,'Ledger Codes'!$B$6:$B$205,0))),""))</f>
        <v>10068</v>
      </c>
      <c r="D1361" s="50" t="s">
        <v>203</v>
      </c>
      <c r="E1361" s="50" t="s">
        <v>1104</v>
      </c>
      <c r="F1361" s="50" t="s">
        <v>1105</v>
      </c>
      <c r="G1361" s="52" t="n">
        <v>0</v>
      </c>
      <c r="H1361" s="52" t="n">
        <v>30</v>
      </c>
      <c r="I1361" s="52" t="n">
        <f aca="false">IF(AND(G1361="",H1361=""),"",N(G1361)-N(H1361))</f>
        <v>-30</v>
      </c>
      <c r="J1361" s="52" t="n">
        <f aca="false">IF(I1361="","",ABS(I1361))</f>
        <v>30</v>
      </c>
      <c r="K1361" s="56" t="n">
        <f aca="false">IF(S1361="","",0)</f>
        <v>0</v>
      </c>
      <c r="L1361" s="56" t="n">
        <f aca="false">IF(J1361="","",IF(AND(J1361&gt;'Revenue Testing'!$E$9,K1361=0),1,0))</f>
        <v>0</v>
      </c>
      <c r="M1361" s="57" t="n">
        <v>0.803477136626</v>
      </c>
      <c r="N1361" s="56" t="str">
        <f aca="false">IF(OR(A1361="",I1361=""),"",IF(COUNTIFS($A$2:$A$4500,A1361,$D$2:$D$4500,D1361,$I$2:$I$4500,I1361)&gt;1,"Possible duplicate",""))</f>
        <v/>
      </c>
      <c r="O1361" s="56" t="n">
        <f aca="false">IF(J1361="","",IF(AND(L1361=0,K1361=0),1,0))</f>
        <v>1</v>
      </c>
      <c r="P1361" s="56" t="str">
        <f aca="false">IF(L1361=1,J1361+ROW()/10^7,"")</f>
        <v/>
      </c>
      <c r="Q1361" s="57" t="n">
        <f aca="false">IF(O1361=1,M1361,"")</f>
        <v>0.803477136626</v>
      </c>
      <c r="R1361" s="56" t="str">
        <f aca="false">IF(K1361=1,ROW(),"")</f>
        <v/>
      </c>
      <c r="S1361" s="56" t="str">
        <f aca="false">IF(D1361="","",TRIM(D1361))</f>
        <v>EDI CHARGES- INC</v>
      </c>
    </row>
    <row r="1362" customFormat="false" ht="15" hidden="false" customHeight="false" outlineLevel="0" collapsed="false">
      <c r="A1362" s="50" t="s">
        <v>1106</v>
      </c>
      <c r="B1362" s="55" t="n">
        <v>45908</v>
      </c>
      <c r="C1362" s="50" t="n">
        <f aca="false">IF(S1362="","",IFERROR(IF(INDEX('Ledger Codes'!$C$6:$C$205,MATCH(S1362,'Ledger Codes'!$B$6:$B$205,0))="","",INDEX('Ledger Codes'!$C$6:$C$205,MATCH(S1362,'Ledger Codes'!$B$6:$B$205,0))),""))</f>
        <v>10068</v>
      </c>
      <c r="D1362" s="50" t="s">
        <v>203</v>
      </c>
      <c r="E1362" s="50" t="s">
        <v>1107</v>
      </c>
      <c r="F1362" s="50" t="s">
        <v>1108</v>
      </c>
      <c r="G1362" s="52" t="n">
        <v>0</v>
      </c>
      <c r="H1362" s="52" t="n">
        <v>30</v>
      </c>
      <c r="I1362" s="52" t="n">
        <f aca="false">IF(AND(G1362="",H1362=""),"",N(G1362)-N(H1362))</f>
        <v>-30</v>
      </c>
      <c r="J1362" s="52" t="n">
        <f aca="false">IF(I1362="","",ABS(I1362))</f>
        <v>30</v>
      </c>
      <c r="K1362" s="56" t="n">
        <f aca="false">IF(S1362="","",0)</f>
        <v>0</v>
      </c>
      <c r="L1362" s="56" t="n">
        <f aca="false">IF(J1362="","",IF(AND(J1362&gt;'Revenue Testing'!$E$9,K1362=0),1,0))</f>
        <v>0</v>
      </c>
      <c r="M1362" s="57" t="n">
        <v>0.662255441183</v>
      </c>
      <c r="N1362" s="56" t="str">
        <f aca="false">IF(OR(A1362="",I1362=""),"",IF(COUNTIFS($A$2:$A$4500,A1362,$D$2:$D$4500,D1362,$I$2:$I$4500,I1362)&gt;1,"Possible duplicate",""))</f>
        <v/>
      </c>
      <c r="O1362" s="56" t="n">
        <f aca="false">IF(J1362="","",IF(AND(L1362=0,K1362=0),1,0))</f>
        <v>1</v>
      </c>
      <c r="P1362" s="56" t="str">
        <f aca="false">IF(L1362=1,J1362+ROW()/10^7,"")</f>
        <v/>
      </c>
      <c r="Q1362" s="57" t="n">
        <f aca="false">IF(O1362=1,M1362,"")</f>
        <v>0.662255441183</v>
      </c>
      <c r="R1362" s="56" t="str">
        <f aca="false">IF(K1362=1,ROW(),"")</f>
        <v/>
      </c>
      <c r="S1362" s="56" t="str">
        <f aca="false">IF(D1362="","",TRIM(D1362))</f>
        <v>EDI CHARGES- INC</v>
      </c>
    </row>
    <row r="1363" customFormat="false" ht="15" hidden="false" customHeight="false" outlineLevel="0" collapsed="false">
      <c r="A1363" s="50" t="s">
        <v>1109</v>
      </c>
      <c r="B1363" s="55" t="n">
        <v>45908</v>
      </c>
      <c r="C1363" s="50" t="n">
        <f aca="false">IF(S1363="","",IFERROR(IF(INDEX('Ledger Codes'!$C$6:$C$205,MATCH(S1363,'Ledger Codes'!$B$6:$B$205,0))="","",INDEX('Ledger Codes'!$C$6:$C$205,MATCH(S1363,'Ledger Codes'!$B$6:$B$205,0))),""))</f>
        <v>10068</v>
      </c>
      <c r="D1363" s="50" t="s">
        <v>203</v>
      </c>
      <c r="E1363" s="50" t="s">
        <v>1110</v>
      </c>
      <c r="F1363" s="50" t="s">
        <v>1111</v>
      </c>
      <c r="G1363" s="52" t="n">
        <v>0</v>
      </c>
      <c r="H1363" s="52" t="n">
        <v>30</v>
      </c>
      <c r="I1363" s="52" t="n">
        <f aca="false">IF(AND(G1363="",H1363=""),"",N(G1363)-N(H1363))</f>
        <v>-30</v>
      </c>
      <c r="J1363" s="52" t="n">
        <f aca="false">IF(I1363="","",ABS(I1363))</f>
        <v>30</v>
      </c>
      <c r="K1363" s="56" t="n">
        <f aca="false">IF(S1363="","",0)</f>
        <v>0</v>
      </c>
      <c r="L1363" s="56" t="n">
        <f aca="false">IF(J1363="","",IF(AND(J1363&gt;'Revenue Testing'!$E$9,K1363=0),1,0))</f>
        <v>0</v>
      </c>
      <c r="M1363" s="57" t="n">
        <v>0.506013913605</v>
      </c>
      <c r="N1363" s="56" t="str">
        <f aca="false">IF(OR(A1363="",I1363=""),"",IF(COUNTIFS($A$2:$A$4500,A1363,$D$2:$D$4500,D1363,$I$2:$I$4500,I1363)&gt;1,"Possible duplicate",""))</f>
        <v/>
      </c>
      <c r="O1363" s="56" t="n">
        <f aca="false">IF(J1363="","",IF(AND(L1363=0,K1363=0),1,0))</f>
        <v>1</v>
      </c>
      <c r="P1363" s="56" t="str">
        <f aca="false">IF(L1363=1,J1363+ROW()/10^7,"")</f>
        <v/>
      </c>
      <c r="Q1363" s="57" t="n">
        <f aca="false">IF(O1363=1,M1363,"")</f>
        <v>0.506013913605</v>
      </c>
      <c r="R1363" s="56" t="str">
        <f aca="false">IF(K1363=1,ROW(),"")</f>
        <v/>
      </c>
      <c r="S1363" s="56" t="str">
        <f aca="false">IF(D1363="","",TRIM(D1363))</f>
        <v>EDI CHARGES- INC</v>
      </c>
    </row>
    <row r="1364" customFormat="false" ht="15" hidden="false" customHeight="false" outlineLevel="0" collapsed="false">
      <c r="A1364" s="50" t="s">
        <v>1112</v>
      </c>
      <c r="B1364" s="55" t="n">
        <v>45909</v>
      </c>
      <c r="C1364" s="50" t="n">
        <f aca="false">IF(S1364="","",IFERROR(IF(INDEX('Ledger Codes'!$C$6:$C$205,MATCH(S1364,'Ledger Codes'!$B$6:$B$205,0))="","",INDEX('Ledger Codes'!$C$6:$C$205,MATCH(S1364,'Ledger Codes'!$B$6:$B$205,0))),""))</f>
        <v>10068</v>
      </c>
      <c r="D1364" s="50" t="s">
        <v>203</v>
      </c>
      <c r="E1364" s="50" t="s">
        <v>1113</v>
      </c>
      <c r="F1364" s="50" t="s">
        <v>1114</v>
      </c>
      <c r="G1364" s="52" t="n">
        <v>0</v>
      </c>
      <c r="H1364" s="52" t="n">
        <v>30</v>
      </c>
      <c r="I1364" s="52" t="n">
        <f aca="false">IF(AND(G1364="",H1364=""),"",N(G1364)-N(H1364))</f>
        <v>-30</v>
      </c>
      <c r="J1364" s="52" t="n">
        <f aca="false">IF(I1364="","",ABS(I1364))</f>
        <v>30</v>
      </c>
      <c r="K1364" s="56" t="n">
        <f aca="false">IF(S1364="","",0)</f>
        <v>0</v>
      </c>
      <c r="L1364" s="56" t="n">
        <f aca="false">IF(J1364="","",IF(AND(J1364&gt;'Revenue Testing'!$E$9,K1364=0),1,0))</f>
        <v>0</v>
      </c>
      <c r="M1364" s="57" t="n">
        <v>0.623171202188</v>
      </c>
      <c r="N1364" s="56" t="str">
        <f aca="false">IF(OR(A1364="",I1364=""),"",IF(COUNTIFS($A$2:$A$4500,A1364,$D$2:$D$4500,D1364,$I$2:$I$4500,I1364)&gt;1,"Possible duplicate",""))</f>
        <v/>
      </c>
      <c r="O1364" s="56" t="n">
        <f aca="false">IF(J1364="","",IF(AND(L1364=0,K1364=0),1,0))</f>
        <v>1</v>
      </c>
      <c r="P1364" s="56" t="str">
        <f aca="false">IF(L1364=1,J1364+ROW()/10^7,"")</f>
        <v/>
      </c>
      <c r="Q1364" s="57" t="n">
        <f aca="false">IF(O1364=1,M1364,"")</f>
        <v>0.623171202188</v>
      </c>
      <c r="R1364" s="56" t="str">
        <f aca="false">IF(K1364=1,ROW(),"")</f>
        <v/>
      </c>
      <c r="S1364" s="56" t="str">
        <f aca="false">IF(D1364="","",TRIM(D1364))</f>
        <v>EDI CHARGES- INC</v>
      </c>
    </row>
    <row r="1365" customFormat="false" ht="15" hidden="false" customHeight="false" outlineLevel="0" collapsed="false">
      <c r="A1365" s="50" t="s">
        <v>1115</v>
      </c>
      <c r="B1365" s="55" t="n">
        <v>45909</v>
      </c>
      <c r="C1365" s="50" t="n">
        <f aca="false">IF(S1365="","",IFERROR(IF(INDEX('Ledger Codes'!$C$6:$C$205,MATCH(S1365,'Ledger Codes'!$B$6:$B$205,0))="","",INDEX('Ledger Codes'!$C$6:$C$205,MATCH(S1365,'Ledger Codes'!$B$6:$B$205,0))),""))</f>
        <v>10068</v>
      </c>
      <c r="D1365" s="50" t="s">
        <v>203</v>
      </c>
      <c r="E1365" s="50" t="s">
        <v>1116</v>
      </c>
      <c r="F1365" s="50" t="s">
        <v>1117</v>
      </c>
      <c r="G1365" s="52" t="n">
        <v>0</v>
      </c>
      <c r="H1365" s="52" t="n">
        <v>30</v>
      </c>
      <c r="I1365" s="52" t="n">
        <f aca="false">IF(AND(G1365="",H1365=""),"",N(G1365)-N(H1365))</f>
        <v>-30</v>
      </c>
      <c r="J1365" s="52" t="n">
        <f aca="false">IF(I1365="","",ABS(I1365))</f>
        <v>30</v>
      </c>
      <c r="K1365" s="56" t="n">
        <f aca="false">IF(S1365="","",0)</f>
        <v>0</v>
      </c>
      <c r="L1365" s="56" t="n">
        <f aca="false">IF(J1365="","",IF(AND(J1365&gt;'Revenue Testing'!$E$9,K1365=0),1,0))</f>
        <v>0</v>
      </c>
      <c r="M1365" s="57" t="n">
        <v>0.610263273321</v>
      </c>
      <c r="N1365" s="56" t="str">
        <f aca="false">IF(OR(A1365="",I1365=""),"",IF(COUNTIFS($A$2:$A$4500,A1365,$D$2:$D$4500,D1365,$I$2:$I$4500,I1365)&gt;1,"Possible duplicate",""))</f>
        <v/>
      </c>
      <c r="O1365" s="56" t="n">
        <f aca="false">IF(J1365="","",IF(AND(L1365=0,K1365=0),1,0))</f>
        <v>1</v>
      </c>
      <c r="P1365" s="56" t="str">
        <f aca="false">IF(L1365=1,J1365+ROW()/10^7,"")</f>
        <v/>
      </c>
      <c r="Q1365" s="57" t="n">
        <f aca="false">IF(O1365=1,M1365,"")</f>
        <v>0.610263273321</v>
      </c>
      <c r="R1365" s="56" t="str">
        <f aca="false">IF(K1365=1,ROW(),"")</f>
        <v/>
      </c>
      <c r="S1365" s="56" t="str">
        <f aca="false">IF(D1365="","",TRIM(D1365))</f>
        <v>EDI CHARGES- INC</v>
      </c>
    </row>
    <row r="1366" customFormat="false" ht="15" hidden="false" customHeight="false" outlineLevel="0" collapsed="false">
      <c r="A1366" s="50" t="s">
        <v>1118</v>
      </c>
      <c r="B1366" s="55" t="n">
        <v>45909</v>
      </c>
      <c r="C1366" s="50" t="n">
        <f aca="false">IF(S1366="","",IFERROR(IF(INDEX('Ledger Codes'!$C$6:$C$205,MATCH(S1366,'Ledger Codes'!$B$6:$B$205,0))="","",INDEX('Ledger Codes'!$C$6:$C$205,MATCH(S1366,'Ledger Codes'!$B$6:$B$205,0))),""))</f>
        <v>10068</v>
      </c>
      <c r="D1366" s="50" t="s">
        <v>203</v>
      </c>
      <c r="E1366" s="50" t="s">
        <v>1119</v>
      </c>
      <c r="F1366" s="50" t="s">
        <v>1120</v>
      </c>
      <c r="G1366" s="52" t="n">
        <v>0</v>
      </c>
      <c r="H1366" s="52" t="n">
        <v>30</v>
      </c>
      <c r="I1366" s="52" t="n">
        <f aca="false">IF(AND(G1366="",H1366=""),"",N(G1366)-N(H1366))</f>
        <v>-30</v>
      </c>
      <c r="J1366" s="52" t="n">
        <f aca="false">IF(I1366="","",ABS(I1366))</f>
        <v>30</v>
      </c>
      <c r="K1366" s="56" t="n">
        <f aca="false">IF(S1366="","",0)</f>
        <v>0</v>
      </c>
      <c r="L1366" s="56" t="n">
        <f aca="false">IF(J1366="","",IF(AND(J1366&gt;'Revenue Testing'!$E$9,K1366=0),1,0))</f>
        <v>0</v>
      </c>
      <c r="M1366" s="57" t="n">
        <v>0.955246960708</v>
      </c>
      <c r="N1366" s="56" t="str">
        <f aca="false">IF(OR(A1366="",I1366=""),"",IF(COUNTIFS($A$2:$A$4500,A1366,$D$2:$D$4500,D1366,$I$2:$I$4500,I1366)&gt;1,"Possible duplicate",""))</f>
        <v/>
      </c>
      <c r="O1366" s="56" t="n">
        <f aca="false">IF(J1366="","",IF(AND(L1366=0,K1366=0),1,0))</f>
        <v>1</v>
      </c>
      <c r="P1366" s="56" t="str">
        <f aca="false">IF(L1366=1,J1366+ROW()/10^7,"")</f>
        <v/>
      </c>
      <c r="Q1366" s="57" t="n">
        <f aca="false">IF(O1366=1,M1366,"")</f>
        <v>0.955246960708</v>
      </c>
      <c r="R1366" s="56" t="str">
        <f aca="false">IF(K1366=1,ROW(),"")</f>
        <v/>
      </c>
      <c r="S1366" s="56" t="str">
        <f aca="false">IF(D1366="","",TRIM(D1366))</f>
        <v>EDI CHARGES- INC</v>
      </c>
    </row>
    <row r="1367" customFormat="false" ht="15" hidden="false" customHeight="false" outlineLevel="0" collapsed="false">
      <c r="A1367" s="50" t="s">
        <v>1121</v>
      </c>
      <c r="B1367" s="55" t="n">
        <v>45909</v>
      </c>
      <c r="C1367" s="50" t="n">
        <f aca="false">IF(S1367="","",IFERROR(IF(INDEX('Ledger Codes'!$C$6:$C$205,MATCH(S1367,'Ledger Codes'!$B$6:$B$205,0))="","",INDEX('Ledger Codes'!$C$6:$C$205,MATCH(S1367,'Ledger Codes'!$B$6:$B$205,0))),""))</f>
        <v>10068</v>
      </c>
      <c r="D1367" s="50" t="s">
        <v>203</v>
      </c>
      <c r="E1367" s="50" t="s">
        <v>1122</v>
      </c>
      <c r="F1367" s="50" t="s">
        <v>1123</v>
      </c>
      <c r="G1367" s="52" t="n">
        <v>0</v>
      </c>
      <c r="H1367" s="52" t="n">
        <v>30</v>
      </c>
      <c r="I1367" s="52" t="n">
        <f aca="false">IF(AND(G1367="",H1367=""),"",N(G1367)-N(H1367))</f>
        <v>-30</v>
      </c>
      <c r="J1367" s="52" t="n">
        <f aca="false">IF(I1367="","",ABS(I1367))</f>
        <v>30</v>
      </c>
      <c r="K1367" s="56" t="n">
        <f aca="false">IF(S1367="","",0)</f>
        <v>0</v>
      </c>
      <c r="L1367" s="56" t="n">
        <f aca="false">IF(J1367="","",IF(AND(J1367&gt;'Revenue Testing'!$E$9,K1367=0),1,0))</f>
        <v>0</v>
      </c>
      <c r="M1367" s="57" t="n">
        <v>0.069719429186</v>
      </c>
      <c r="N1367" s="56" t="str">
        <f aca="false">IF(OR(A1367="",I1367=""),"",IF(COUNTIFS($A$2:$A$4500,A1367,$D$2:$D$4500,D1367,$I$2:$I$4500,I1367)&gt;1,"Possible duplicate",""))</f>
        <v/>
      </c>
      <c r="O1367" s="56" t="n">
        <f aca="false">IF(J1367="","",IF(AND(L1367=0,K1367=0),1,0))</f>
        <v>1</v>
      </c>
      <c r="P1367" s="56" t="str">
        <f aca="false">IF(L1367=1,J1367+ROW()/10^7,"")</f>
        <v/>
      </c>
      <c r="Q1367" s="57" t="n">
        <f aca="false">IF(O1367=1,M1367,"")</f>
        <v>0.069719429186</v>
      </c>
      <c r="R1367" s="56" t="str">
        <f aca="false">IF(K1367=1,ROW(),"")</f>
        <v/>
      </c>
      <c r="S1367" s="56" t="str">
        <f aca="false">IF(D1367="","",TRIM(D1367))</f>
        <v>EDI CHARGES- INC</v>
      </c>
    </row>
    <row r="1368" customFormat="false" ht="15" hidden="false" customHeight="false" outlineLevel="0" collapsed="false">
      <c r="A1368" s="50" t="s">
        <v>1124</v>
      </c>
      <c r="B1368" s="55" t="n">
        <v>45909</v>
      </c>
      <c r="C1368" s="50" t="n">
        <f aca="false">IF(S1368="","",IFERROR(IF(INDEX('Ledger Codes'!$C$6:$C$205,MATCH(S1368,'Ledger Codes'!$B$6:$B$205,0))="","",INDEX('Ledger Codes'!$C$6:$C$205,MATCH(S1368,'Ledger Codes'!$B$6:$B$205,0))),""))</f>
        <v>10068</v>
      </c>
      <c r="D1368" s="50" t="s">
        <v>203</v>
      </c>
      <c r="E1368" s="50" t="s">
        <v>1125</v>
      </c>
      <c r="F1368" s="50" t="s">
        <v>1126</v>
      </c>
      <c r="G1368" s="52" t="n">
        <v>0</v>
      </c>
      <c r="H1368" s="52" t="n">
        <v>30</v>
      </c>
      <c r="I1368" s="52" t="n">
        <f aca="false">IF(AND(G1368="",H1368=""),"",N(G1368)-N(H1368))</f>
        <v>-30</v>
      </c>
      <c r="J1368" s="52" t="n">
        <f aca="false">IF(I1368="","",ABS(I1368))</f>
        <v>30</v>
      </c>
      <c r="K1368" s="56" t="n">
        <f aca="false">IF(S1368="","",0)</f>
        <v>0</v>
      </c>
      <c r="L1368" s="56" t="n">
        <f aca="false">IF(J1368="","",IF(AND(J1368&gt;'Revenue Testing'!$E$9,K1368=0),1,0))</f>
        <v>0</v>
      </c>
      <c r="M1368" s="57" t="n">
        <v>0.146558965059</v>
      </c>
      <c r="N1368" s="56" t="str">
        <f aca="false">IF(OR(A1368="",I1368=""),"",IF(COUNTIFS($A$2:$A$4500,A1368,$D$2:$D$4500,D1368,$I$2:$I$4500,I1368)&gt;1,"Possible duplicate",""))</f>
        <v/>
      </c>
      <c r="O1368" s="56" t="n">
        <f aca="false">IF(J1368="","",IF(AND(L1368=0,K1368=0),1,0))</f>
        <v>1</v>
      </c>
      <c r="P1368" s="56" t="str">
        <f aca="false">IF(L1368=1,J1368+ROW()/10^7,"")</f>
        <v/>
      </c>
      <c r="Q1368" s="57" t="n">
        <f aca="false">IF(O1368=1,M1368,"")</f>
        <v>0.146558965059</v>
      </c>
      <c r="R1368" s="56" t="str">
        <f aca="false">IF(K1368=1,ROW(),"")</f>
        <v/>
      </c>
      <c r="S1368" s="56" t="str">
        <f aca="false">IF(D1368="","",TRIM(D1368))</f>
        <v>EDI CHARGES- INC</v>
      </c>
    </row>
    <row r="1369" customFormat="false" ht="15" hidden="false" customHeight="false" outlineLevel="0" collapsed="false">
      <c r="A1369" s="50" t="s">
        <v>1127</v>
      </c>
      <c r="B1369" s="55" t="n">
        <v>45909</v>
      </c>
      <c r="C1369" s="50" t="n">
        <f aca="false">IF(S1369="","",IFERROR(IF(INDEX('Ledger Codes'!$C$6:$C$205,MATCH(S1369,'Ledger Codes'!$B$6:$B$205,0))="","",INDEX('Ledger Codes'!$C$6:$C$205,MATCH(S1369,'Ledger Codes'!$B$6:$B$205,0))),""))</f>
        <v>10068</v>
      </c>
      <c r="D1369" s="50" t="s">
        <v>203</v>
      </c>
      <c r="E1369" s="50" t="s">
        <v>1128</v>
      </c>
      <c r="F1369" s="50" t="s">
        <v>1129</v>
      </c>
      <c r="G1369" s="52" t="n">
        <v>0</v>
      </c>
      <c r="H1369" s="52" t="n">
        <v>30</v>
      </c>
      <c r="I1369" s="52" t="n">
        <f aca="false">IF(AND(G1369="",H1369=""),"",N(G1369)-N(H1369))</f>
        <v>-30</v>
      </c>
      <c r="J1369" s="52" t="n">
        <f aca="false">IF(I1369="","",ABS(I1369))</f>
        <v>30</v>
      </c>
      <c r="K1369" s="56" t="n">
        <f aca="false">IF(S1369="","",0)</f>
        <v>0</v>
      </c>
      <c r="L1369" s="56" t="n">
        <f aca="false">IF(J1369="","",IF(AND(J1369&gt;'Revenue Testing'!$E$9,K1369=0),1,0))</f>
        <v>0</v>
      </c>
      <c r="M1369" s="57" t="n">
        <v>0.395494800039</v>
      </c>
      <c r="N1369" s="56" t="str">
        <f aca="false">IF(OR(A1369="",I1369=""),"",IF(COUNTIFS($A$2:$A$4500,A1369,$D$2:$D$4500,D1369,$I$2:$I$4500,I1369)&gt;1,"Possible duplicate",""))</f>
        <v/>
      </c>
      <c r="O1369" s="56" t="n">
        <f aca="false">IF(J1369="","",IF(AND(L1369=0,K1369=0),1,0))</f>
        <v>1</v>
      </c>
      <c r="P1369" s="56" t="str">
        <f aca="false">IF(L1369=1,J1369+ROW()/10^7,"")</f>
        <v/>
      </c>
      <c r="Q1369" s="57" t="n">
        <f aca="false">IF(O1369=1,M1369,"")</f>
        <v>0.395494800039</v>
      </c>
      <c r="R1369" s="56" t="str">
        <f aca="false">IF(K1369=1,ROW(),"")</f>
        <v/>
      </c>
      <c r="S1369" s="56" t="str">
        <f aca="false">IF(D1369="","",TRIM(D1369))</f>
        <v>EDI CHARGES- INC</v>
      </c>
    </row>
    <row r="1370" customFormat="false" ht="15" hidden="false" customHeight="false" outlineLevel="0" collapsed="false">
      <c r="A1370" s="50" t="s">
        <v>1130</v>
      </c>
      <c r="B1370" s="55" t="n">
        <v>45909</v>
      </c>
      <c r="C1370" s="50" t="n">
        <f aca="false">IF(S1370="","",IFERROR(IF(INDEX('Ledger Codes'!$C$6:$C$205,MATCH(S1370,'Ledger Codes'!$B$6:$B$205,0))="","",INDEX('Ledger Codes'!$C$6:$C$205,MATCH(S1370,'Ledger Codes'!$B$6:$B$205,0))),""))</f>
        <v>10068</v>
      </c>
      <c r="D1370" s="50" t="s">
        <v>203</v>
      </c>
      <c r="E1370" s="50" t="s">
        <v>1131</v>
      </c>
      <c r="F1370" s="50" t="s">
        <v>1132</v>
      </c>
      <c r="G1370" s="52" t="n">
        <v>0</v>
      </c>
      <c r="H1370" s="52" t="n">
        <v>30</v>
      </c>
      <c r="I1370" s="52" t="n">
        <f aca="false">IF(AND(G1370="",H1370=""),"",N(G1370)-N(H1370))</f>
        <v>-30</v>
      </c>
      <c r="J1370" s="52" t="n">
        <f aca="false">IF(I1370="","",ABS(I1370))</f>
        <v>30</v>
      </c>
      <c r="K1370" s="56" t="n">
        <f aca="false">IF(S1370="","",0)</f>
        <v>0</v>
      </c>
      <c r="L1370" s="56" t="n">
        <f aca="false">IF(J1370="","",IF(AND(J1370&gt;'Revenue Testing'!$E$9,K1370=0),1,0))</f>
        <v>0</v>
      </c>
      <c r="M1370" s="57" t="n">
        <v>0.876204477197</v>
      </c>
      <c r="N1370" s="56" t="str">
        <f aca="false">IF(OR(A1370="",I1370=""),"",IF(COUNTIFS($A$2:$A$4500,A1370,$D$2:$D$4500,D1370,$I$2:$I$4500,I1370)&gt;1,"Possible duplicate",""))</f>
        <v/>
      </c>
      <c r="O1370" s="56" t="n">
        <f aca="false">IF(J1370="","",IF(AND(L1370=0,K1370=0),1,0))</f>
        <v>1</v>
      </c>
      <c r="P1370" s="56" t="str">
        <f aca="false">IF(L1370=1,J1370+ROW()/10^7,"")</f>
        <v/>
      </c>
      <c r="Q1370" s="57" t="n">
        <f aca="false">IF(O1370=1,M1370,"")</f>
        <v>0.876204477197</v>
      </c>
      <c r="R1370" s="56" t="str">
        <f aca="false">IF(K1370=1,ROW(),"")</f>
        <v/>
      </c>
      <c r="S1370" s="56" t="str">
        <f aca="false">IF(D1370="","",TRIM(D1370))</f>
        <v>EDI CHARGES- INC</v>
      </c>
    </row>
    <row r="1371" customFormat="false" ht="15" hidden="false" customHeight="false" outlineLevel="0" collapsed="false">
      <c r="A1371" s="50" t="s">
        <v>1133</v>
      </c>
      <c r="B1371" s="55" t="n">
        <v>45909</v>
      </c>
      <c r="C1371" s="50" t="n">
        <f aca="false">IF(S1371="","",IFERROR(IF(INDEX('Ledger Codes'!$C$6:$C$205,MATCH(S1371,'Ledger Codes'!$B$6:$B$205,0))="","",INDEX('Ledger Codes'!$C$6:$C$205,MATCH(S1371,'Ledger Codes'!$B$6:$B$205,0))),""))</f>
        <v>10068</v>
      </c>
      <c r="D1371" s="50" t="s">
        <v>203</v>
      </c>
      <c r="E1371" s="50" t="s">
        <v>1134</v>
      </c>
      <c r="F1371" s="50" t="s">
        <v>1135</v>
      </c>
      <c r="G1371" s="52" t="n">
        <v>0</v>
      </c>
      <c r="H1371" s="52" t="n">
        <v>30</v>
      </c>
      <c r="I1371" s="52" t="n">
        <f aca="false">IF(AND(G1371="",H1371=""),"",N(G1371)-N(H1371))</f>
        <v>-30</v>
      </c>
      <c r="J1371" s="52" t="n">
        <f aca="false">IF(I1371="","",ABS(I1371))</f>
        <v>30</v>
      </c>
      <c r="K1371" s="56" t="n">
        <f aca="false">IF(S1371="","",0)</f>
        <v>0</v>
      </c>
      <c r="L1371" s="56" t="n">
        <f aca="false">IF(J1371="","",IF(AND(J1371&gt;'Revenue Testing'!$E$9,K1371=0),1,0))</f>
        <v>0</v>
      </c>
      <c r="M1371" s="57" t="n">
        <v>0.473184571517</v>
      </c>
      <c r="N1371" s="56" t="str">
        <f aca="false">IF(OR(A1371="",I1371=""),"",IF(COUNTIFS($A$2:$A$4500,A1371,$D$2:$D$4500,D1371,$I$2:$I$4500,I1371)&gt;1,"Possible duplicate",""))</f>
        <v/>
      </c>
      <c r="O1371" s="56" t="n">
        <f aca="false">IF(J1371="","",IF(AND(L1371=0,K1371=0),1,0))</f>
        <v>1</v>
      </c>
      <c r="P1371" s="56" t="str">
        <f aca="false">IF(L1371=1,J1371+ROW()/10^7,"")</f>
        <v/>
      </c>
      <c r="Q1371" s="57" t="n">
        <f aca="false">IF(O1371=1,M1371,"")</f>
        <v>0.473184571517</v>
      </c>
      <c r="R1371" s="56" t="str">
        <f aca="false">IF(K1371=1,ROW(),"")</f>
        <v/>
      </c>
      <c r="S1371" s="56" t="str">
        <f aca="false">IF(D1371="","",TRIM(D1371))</f>
        <v>EDI CHARGES- INC</v>
      </c>
    </row>
    <row r="1372" customFormat="false" ht="15" hidden="false" customHeight="false" outlineLevel="0" collapsed="false">
      <c r="A1372" s="50" t="s">
        <v>1136</v>
      </c>
      <c r="B1372" s="55" t="n">
        <v>45909</v>
      </c>
      <c r="C1372" s="50" t="n">
        <f aca="false">IF(S1372="","",IFERROR(IF(INDEX('Ledger Codes'!$C$6:$C$205,MATCH(S1372,'Ledger Codes'!$B$6:$B$205,0))="","",INDEX('Ledger Codes'!$C$6:$C$205,MATCH(S1372,'Ledger Codes'!$B$6:$B$205,0))),""))</f>
        <v>10068</v>
      </c>
      <c r="D1372" s="50" t="s">
        <v>203</v>
      </c>
      <c r="E1372" s="50" t="s">
        <v>1137</v>
      </c>
      <c r="F1372" s="50" t="s">
        <v>1138</v>
      </c>
      <c r="G1372" s="52" t="n">
        <v>0</v>
      </c>
      <c r="H1372" s="52" t="n">
        <v>30</v>
      </c>
      <c r="I1372" s="52" t="n">
        <f aca="false">IF(AND(G1372="",H1372=""),"",N(G1372)-N(H1372))</f>
        <v>-30</v>
      </c>
      <c r="J1372" s="52" t="n">
        <f aca="false">IF(I1372="","",ABS(I1372))</f>
        <v>30</v>
      </c>
      <c r="K1372" s="56" t="n">
        <f aca="false">IF(S1372="","",0)</f>
        <v>0</v>
      </c>
      <c r="L1372" s="56" t="n">
        <f aca="false">IF(J1372="","",IF(AND(J1372&gt;'Revenue Testing'!$E$9,K1372=0),1,0))</f>
        <v>0</v>
      </c>
      <c r="M1372" s="57" t="n">
        <v>0.919263822183</v>
      </c>
      <c r="N1372" s="56" t="str">
        <f aca="false">IF(OR(A1372="",I1372=""),"",IF(COUNTIFS($A$2:$A$4500,A1372,$D$2:$D$4500,D1372,$I$2:$I$4500,I1372)&gt;1,"Possible duplicate",""))</f>
        <v/>
      </c>
      <c r="O1372" s="56" t="n">
        <f aca="false">IF(J1372="","",IF(AND(L1372=0,K1372=0),1,0))</f>
        <v>1</v>
      </c>
      <c r="P1372" s="56" t="str">
        <f aca="false">IF(L1372=1,J1372+ROW()/10^7,"")</f>
        <v/>
      </c>
      <c r="Q1372" s="57" t="n">
        <f aca="false">IF(O1372=1,M1372,"")</f>
        <v>0.919263822183</v>
      </c>
      <c r="R1372" s="56" t="str">
        <f aca="false">IF(K1372=1,ROW(),"")</f>
        <v/>
      </c>
      <c r="S1372" s="56" t="str">
        <f aca="false">IF(D1372="","",TRIM(D1372))</f>
        <v>EDI CHARGES- INC</v>
      </c>
    </row>
    <row r="1373" customFormat="false" ht="15" hidden="false" customHeight="false" outlineLevel="0" collapsed="false">
      <c r="A1373" s="50" t="s">
        <v>1139</v>
      </c>
      <c r="B1373" s="55" t="n">
        <v>45917</v>
      </c>
      <c r="C1373" s="50" t="n">
        <f aca="false">IF(S1373="","",IFERROR(IF(INDEX('Ledger Codes'!$C$6:$C$205,MATCH(S1373,'Ledger Codes'!$B$6:$B$205,0))="","",INDEX('Ledger Codes'!$C$6:$C$205,MATCH(S1373,'Ledger Codes'!$B$6:$B$205,0))),""))</f>
        <v>10068</v>
      </c>
      <c r="D1373" s="50" t="s">
        <v>203</v>
      </c>
      <c r="E1373" s="50" t="s">
        <v>1140</v>
      </c>
      <c r="F1373" s="50" t="s">
        <v>503</v>
      </c>
      <c r="G1373" s="52" t="n">
        <v>0</v>
      </c>
      <c r="H1373" s="52" t="n">
        <v>30</v>
      </c>
      <c r="I1373" s="52" t="n">
        <f aca="false">IF(AND(G1373="",H1373=""),"",N(G1373)-N(H1373))</f>
        <v>-30</v>
      </c>
      <c r="J1373" s="52" t="n">
        <f aca="false">IF(I1373="","",ABS(I1373))</f>
        <v>30</v>
      </c>
      <c r="K1373" s="56" t="n">
        <f aca="false">IF(S1373="","",0)</f>
        <v>0</v>
      </c>
      <c r="L1373" s="56" t="n">
        <f aca="false">IF(J1373="","",IF(AND(J1373&gt;'Revenue Testing'!$E$9,K1373=0),1,0))</f>
        <v>0</v>
      </c>
      <c r="M1373" s="57" t="n">
        <v>0.78210883486</v>
      </c>
      <c r="N1373" s="56" t="str">
        <f aca="false">IF(OR(A1373="",I1373=""),"",IF(COUNTIFS($A$2:$A$4500,A1373,$D$2:$D$4500,D1373,$I$2:$I$4500,I1373)&gt;1,"Possible duplicate",""))</f>
        <v/>
      </c>
      <c r="O1373" s="56" t="n">
        <f aca="false">IF(J1373="","",IF(AND(L1373=0,K1373=0),1,0))</f>
        <v>1</v>
      </c>
      <c r="P1373" s="56" t="str">
        <f aca="false">IF(L1373=1,J1373+ROW()/10^7,"")</f>
        <v/>
      </c>
      <c r="Q1373" s="57" t="n">
        <f aca="false">IF(O1373=1,M1373,"")</f>
        <v>0.78210883486</v>
      </c>
      <c r="R1373" s="56" t="str">
        <f aca="false">IF(K1373=1,ROW(),"")</f>
        <v/>
      </c>
      <c r="S1373" s="56" t="str">
        <f aca="false">IF(D1373="","",TRIM(D1373))</f>
        <v>EDI CHARGES- INC</v>
      </c>
    </row>
    <row r="1374" customFormat="false" ht="15" hidden="false" customHeight="false" outlineLevel="0" collapsed="false">
      <c r="A1374" s="50" t="s">
        <v>1141</v>
      </c>
      <c r="B1374" s="55" t="n">
        <v>45922</v>
      </c>
      <c r="C1374" s="50" t="n">
        <f aca="false">IF(S1374="","",IFERROR(IF(INDEX('Ledger Codes'!$C$6:$C$205,MATCH(S1374,'Ledger Codes'!$B$6:$B$205,0))="","",INDEX('Ledger Codes'!$C$6:$C$205,MATCH(S1374,'Ledger Codes'!$B$6:$B$205,0))),""))</f>
        <v>10068</v>
      </c>
      <c r="D1374" s="50" t="s">
        <v>203</v>
      </c>
      <c r="E1374" s="50" t="s">
        <v>1142</v>
      </c>
      <c r="F1374" s="50" t="s">
        <v>497</v>
      </c>
      <c r="G1374" s="52" t="n">
        <v>0</v>
      </c>
      <c r="H1374" s="52" t="n">
        <v>30</v>
      </c>
      <c r="I1374" s="52" t="n">
        <f aca="false">IF(AND(G1374="",H1374=""),"",N(G1374)-N(H1374))</f>
        <v>-30</v>
      </c>
      <c r="J1374" s="52" t="n">
        <f aca="false">IF(I1374="","",ABS(I1374))</f>
        <v>30</v>
      </c>
      <c r="K1374" s="56" t="n">
        <f aca="false">IF(S1374="","",0)</f>
        <v>0</v>
      </c>
      <c r="L1374" s="56" t="n">
        <f aca="false">IF(J1374="","",IF(AND(J1374&gt;'Revenue Testing'!$E$9,K1374=0),1,0))</f>
        <v>0</v>
      </c>
      <c r="M1374" s="57" t="n">
        <v>0.653382997008</v>
      </c>
      <c r="N1374" s="56" t="str">
        <f aca="false">IF(OR(A1374="",I1374=""),"",IF(COUNTIFS($A$2:$A$4500,A1374,$D$2:$D$4500,D1374,$I$2:$I$4500,I1374)&gt;1,"Possible duplicate",""))</f>
        <v/>
      </c>
      <c r="O1374" s="56" t="n">
        <f aca="false">IF(J1374="","",IF(AND(L1374=0,K1374=0),1,0))</f>
        <v>1</v>
      </c>
      <c r="P1374" s="56" t="str">
        <f aca="false">IF(L1374=1,J1374+ROW()/10^7,"")</f>
        <v/>
      </c>
      <c r="Q1374" s="57" t="n">
        <f aca="false">IF(O1374=1,M1374,"")</f>
        <v>0.653382997008</v>
      </c>
      <c r="R1374" s="56" t="str">
        <f aca="false">IF(K1374=1,ROW(),"")</f>
        <v/>
      </c>
      <c r="S1374" s="56" t="str">
        <f aca="false">IF(D1374="","",TRIM(D1374))</f>
        <v>EDI CHARGES- INC</v>
      </c>
    </row>
    <row r="1375" customFormat="false" ht="15" hidden="false" customHeight="false" outlineLevel="0" collapsed="false">
      <c r="A1375" s="50" t="s">
        <v>1143</v>
      </c>
      <c r="B1375" s="55" t="n">
        <v>45922</v>
      </c>
      <c r="C1375" s="50" t="n">
        <f aca="false">IF(S1375="","",IFERROR(IF(INDEX('Ledger Codes'!$C$6:$C$205,MATCH(S1375,'Ledger Codes'!$B$6:$B$205,0))="","",INDEX('Ledger Codes'!$C$6:$C$205,MATCH(S1375,'Ledger Codes'!$B$6:$B$205,0))),""))</f>
        <v>10068</v>
      </c>
      <c r="D1375" s="50" t="s">
        <v>203</v>
      </c>
      <c r="E1375" s="50" t="s">
        <v>1144</v>
      </c>
      <c r="F1375" s="50" t="s">
        <v>488</v>
      </c>
      <c r="G1375" s="52" t="n">
        <v>0</v>
      </c>
      <c r="H1375" s="52" t="n">
        <v>30</v>
      </c>
      <c r="I1375" s="52" t="n">
        <f aca="false">IF(AND(G1375="",H1375=""),"",N(G1375)-N(H1375))</f>
        <v>-30</v>
      </c>
      <c r="J1375" s="52" t="n">
        <f aca="false">IF(I1375="","",ABS(I1375))</f>
        <v>30</v>
      </c>
      <c r="K1375" s="56" t="n">
        <f aca="false">IF(S1375="","",0)</f>
        <v>0</v>
      </c>
      <c r="L1375" s="56" t="n">
        <f aca="false">IF(J1375="","",IF(AND(J1375&gt;'Revenue Testing'!$E$9,K1375=0),1,0))</f>
        <v>0</v>
      </c>
      <c r="M1375" s="57" t="n">
        <v>0.99965092047</v>
      </c>
      <c r="N1375" s="56" t="str">
        <f aca="false">IF(OR(A1375="",I1375=""),"",IF(COUNTIFS($A$2:$A$4500,A1375,$D$2:$D$4500,D1375,$I$2:$I$4500,I1375)&gt;1,"Possible duplicate",""))</f>
        <v/>
      </c>
      <c r="O1375" s="56" t="n">
        <f aca="false">IF(J1375="","",IF(AND(L1375=0,K1375=0),1,0))</f>
        <v>1</v>
      </c>
      <c r="P1375" s="56" t="str">
        <f aca="false">IF(L1375=1,J1375+ROW()/10^7,"")</f>
        <v/>
      </c>
      <c r="Q1375" s="57" t="n">
        <f aca="false">IF(O1375=1,M1375,"")</f>
        <v>0.99965092047</v>
      </c>
      <c r="R1375" s="56" t="str">
        <f aca="false">IF(K1375=1,ROW(),"")</f>
        <v/>
      </c>
      <c r="S1375" s="56" t="str">
        <f aca="false">IF(D1375="","",TRIM(D1375))</f>
        <v>EDI CHARGES- INC</v>
      </c>
    </row>
    <row r="1376" customFormat="false" ht="15" hidden="false" customHeight="false" outlineLevel="0" collapsed="false">
      <c r="A1376" s="50" t="s">
        <v>1145</v>
      </c>
      <c r="B1376" s="55" t="n">
        <v>45925</v>
      </c>
      <c r="C1376" s="50" t="n">
        <f aca="false">IF(S1376="","",IFERROR(IF(INDEX('Ledger Codes'!$C$6:$C$205,MATCH(S1376,'Ledger Codes'!$B$6:$B$205,0))="","",INDEX('Ledger Codes'!$C$6:$C$205,MATCH(S1376,'Ledger Codes'!$B$6:$B$205,0))),""))</f>
        <v>10068</v>
      </c>
      <c r="D1376" s="50" t="s">
        <v>203</v>
      </c>
      <c r="E1376" s="50" t="s">
        <v>1146</v>
      </c>
      <c r="F1376" s="50" t="s">
        <v>1147</v>
      </c>
      <c r="G1376" s="52" t="n">
        <v>0</v>
      </c>
      <c r="H1376" s="52" t="n">
        <v>30</v>
      </c>
      <c r="I1376" s="52" t="n">
        <f aca="false">IF(AND(G1376="",H1376=""),"",N(G1376)-N(H1376))</f>
        <v>-30</v>
      </c>
      <c r="J1376" s="52" t="n">
        <f aca="false">IF(I1376="","",ABS(I1376))</f>
        <v>30</v>
      </c>
      <c r="K1376" s="56" t="n">
        <f aca="false">IF(S1376="","",0)</f>
        <v>0</v>
      </c>
      <c r="L1376" s="56" t="n">
        <f aca="false">IF(J1376="","",IF(AND(J1376&gt;'Revenue Testing'!$E$9,K1376=0),1,0))</f>
        <v>0</v>
      </c>
      <c r="M1376" s="57" t="n">
        <v>0.110639341951</v>
      </c>
      <c r="N1376" s="56" t="str">
        <f aca="false">IF(OR(A1376="",I1376=""),"",IF(COUNTIFS($A$2:$A$4500,A1376,$D$2:$D$4500,D1376,$I$2:$I$4500,I1376)&gt;1,"Possible duplicate",""))</f>
        <v/>
      </c>
      <c r="O1376" s="56" t="n">
        <f aca="false">IF(J1376="","",IF(AND(L1376=0,K1376=0),1,0))</f>
        <v>1</v>
      </c>
      <c r="P1376" s="56" t="str">
        <f aca="false">IF(L1376=1,J1376+ROW()/10^7,"")</f>
        <v/>
      </c>
      <c r="Q1376" s="57" t="n">
        <f aca="false">IF(O1376=1,M1376,"")</f>
        <v>0.110639341951</v>
      </c>
      <c r="R1376" s="56" t="str">
        <f aca="false">IF(K1376=1,ROW(),"")</f>
        <v/>
      </c>
      <c r="S1376" s="56" t="str">
        <f aca="false">IF(D1376="","",TRIM(D1376))</f>
        <v>EDI CHARGES- INC</v>
      </c>
    </row>
    <row r="1377" customFormat="false" ht="15" hidden="false" customHeight="false" outlineLevel="0" collapsed="false">
      <c r="A1377" s="50" t="s">
        <v>1148</v>
      </c>
      <c r="B1377" s="55" t="n">
        <v>45927</v>
      </c>
      <c r="C1377" s="50" t="n">
        <f aca="false">IF(S1377="","",IFERROR(IF(INDEX('Ledger Codes'!$C$6:$C$205,MATCH(S1377,'Ledger Codes'!$B$6:$B$205,0))="","",INDEX('Ledger Codes'!$C$6:$C$205,MATCH(S1377,'Ledger Codes'!$B$6:$B$205,0))),""))</f>
        <v>10068</v>
      </c>
      <c r="D1377" s="50" t="s">
        <v>203</v>
      </c>
      <c r="E1377" s="50" t="s">
        <v>1149</v>
      </c>
      <c r="F1377" s="50" t="s">
        <v>494</v>
      </c>
      <c r="G1377" s="52" t="n">
        <v>0</v>
      </c>
      <c r="H1377" s="52" t="n">
        <v>30</v>
      </c>
      <c r="I1377" s="52" t="n">
        <f aca="false">IF(AND(G1377="",H1377=""),"",N(G1377)-N(H1377))</f>
        <v>-30</v>
      </c>
      <c r="J1377" s="52" t="n">
        <f aca="false">IF(I1377="","",ABS(I1377))</f>
        <v>30</v>
      </c>
      <c r="K1377" s="56" t="n">
        <f aca="false">IF(S1377="","",0)</f>
        <v>0</v>
      </c>
      <c r="L1377" s="56" t="n">
        <f aca="false">IF(J1377="","",IF(AND(J1377&gt;'Revenue Testing'!$E$9,K1377=0),1,0))</f>
        <v>0</v>
      </c>
      <c r="M1377" s="57" t="n">
        <v>0.827091019198</v>
      </c>
      <c r="N1377" s="56" t="str">
        <f aca="false">IF(OR(A1377="",I1377=""),"",IF(COUNTIFS($A$2:$A$4500,A1377,$D$2:$D$4500,D1377,$I$2:$I$4500,I1377)&gt;1,"Possible duplicate",""))</f>
        <v/>
      </c>
      <c r="O1377" s="56" t="n">
        <f aca="false">IF(J1377="","",IF(AND(L1377=0,K1377=0),1,0))</f>
        <v>1</v>
      </c>
      <c r="P1377" s="56" t="str">
        <f aca="false">IF(L1377=1,J1377+ROW()/10^7,"")</f>
        <v/>
      </c>
      <c r="Q1377" s="57" t="n">
        <f aca="false">IF(O1377=1,M1377,"")</f>
        <v>0.827091019198</v>
      </c>
      <c r="R1377" s="56" t="str">
        <f aca="false">IF(K1377=1,ROW(),"")</f>
        <v/>
      </c>
      <c r="S1377" s="56" t="str">
        <f aca="false">IF(D1377="","",TRIM(D1377))</f>
        <v>EDI CHARGES- INC</v>
      </c>
    </row>
    <row r="1378" customFormat="false" ht="15" hidden="false" customHeight="false" outlineLevel="0" collapsed="false">
      <c r="A1378" s="50" t="s">
        <v>1150</v>
      </c>
      <c r="B1378" s="55" t="n">
        <v>45927</v>
      </c>
      <c r="C1378" s="50" t="n">
        <f aca="false">IF(S1378="","",IFERROR(IF(INDEX('Ledger Codes'!$C$6:$C$205,MATCH(S1378,'Ledger Codes'!$B$6:$B$205,0))="","",INDEX('Ledger Codes'!$C$6:$C$205,MATCH(S1378,'Ledger Codes'!$B$6:$B$205,0))),""))</f>
        <v>10068</v>
      </c>
      <c r="D1378" s="50" t="s">
        <v>203</v>
      </c>
      <c r="E1378" s="50" t="s">
        <v>1151</v>
      </c>
      <c r="F1378" s="50" t="s">
        <v>1152</v>
      </c>
      <c r="G1378" s="52" t="n">
        <v>0</v>
      </c>
      <c r="H1378" s="52" t="n">
        <v>30</v>
      </c>
      <c r="I1378" s="52" t="n">
        <f aca="false">IF(AND(G1378="",H1378=""),"",N(G1378)-N(H1378))</f>
        <v>-30</v>
      </c>
      <c r="J1378" s="52" t="n">
        <f aca="false">IF(I1378="","",ABS(I1378))</f>
        <v>30</v>
      </c>
      <c r="K1378" s="56" t="n">
        <f aca="false">IF(S1378="","",0)</f>
        <v>0</v>
      </c>
      <c r="L1378" s="56" t="n">
        <f aca="false">IF(J1378="","",IF(AND(J1378&gt;'Revenue Testing'!$E$9,K1378=0),1,0))</f>
        <v>0</v>
      </c>
      <c r="M1378" s="57" t="n">
        <v>0.488261963248</v>
      </c>
      <c r="N1378" s="56" t="str">
        <f aca="false">IF(OR(A1378="",I1378=""),"",IF(COUNTIFS($A$2:$A$4500,A1378,$D$2:$D$4500,D1378,$I$2:$I$4500,I1378)&gt;1,"Possible duplicate",""))</f>
        <v/>
      </c>
      <c r="O1378" s="56" t="n">
        <f aca="false">IF(J1378="","",IF(AND(L1378=0,K1378=0),1,0))</f>
        <v>1</v>
      </c>
      <c r="P1378" s="56" t="str">
        <f aca="false">IF(L1378=1,J1378+ROW()/10^7,"")</f>
        <v/>
      </c>
      <c r="Q1378" s="57" t="n">
        <f aca="false">IF(O1378=1,M1378,"")</f>
        <v>0.488261963248</v>
      </c>
      <c r="R1378" s="56" t="str">
        <f aca="false">IF(K1378=1,ROW(),"")</f>
        <v/>
      </c>
      <c r="S1378" s="56" t="str">
        <f aca="false">IF(D1378="","",TRIM(D1378))</f>
        <v>EDI CHARGES- INC</v>
      </c>
    </row>
    <row r="1379" customFormat="false" ht="15" hidden="false" customHeight="false" outlineLevel="0" collapsed="false">
      <c r="A1379" s="50" t="s">
        <v>1153</v>
      </c>
      <c r="B1379" s="55" t="n">
        <v>45928</v>
      </c>
      <c r="C1379" s="50" t="n">
        <f aca="false">IF(S1379="","",IFERROR(IF(INDEX('Ledger Codes'!$C$6:$C$205,MATCH(S1379,'Ledger Codes'!$B$6:$B$205,0))="","",INDEX('Ledger Codes'!$C$6:$C$205,MATCH(S1379,'Ledger Codes'!$B$6:$B$205,0))),""))</f>
        <v>10068</v>
      </c>
      <c r="D1379" s="50" t="s">
        <v>203</v>
      </c>
      <c r="E1379" s="50" t="s">
        <v>1154</v>
      </c>
      <c r="F1379" s="50" t="s">
        <v>1155</v>
      </c>
      <c r="G1379" s="52" t="n">
        <v>0</v>
      </c>
      <c r="H1379" s="52" t="n">
        <v>30</v>
      </c>
      <c r="I1379" s="52" t="n">
        <f aca="false">IF(AND(G1379="",H1379=""),"",N(G1379)-N(H1379))</f>
        <v>-30</v>
      </c>
      <c r="J1379" s="52" t="n">
        <f aca="false">IF(I1379="","",ABS(I1379))</f>
        <v>30</v>
      </c>
      <c r="K1379" s="56" t="n">
        <f aca="false">IF(S1379="","",0)</f>
        <v>0</v>
      </c>
      <c r="L1379" s="56" t="n">
        <f aca="false">IF(J1379="","",IF(AND(J1379&gt;'Revenue Testing'!$E$9,K1379=0),1,0))</f>
        <v>0</v>
      </c>
      <c r="M1379" s="57" t="n">
        <v>0.272458520811</v>
      </c>
      <c r="N1379" s="56" t="str">
        <f aca="false">IF(OR(A1379="",I1379=""),"",IF(COUNTIFS($A$2:$A$4500,A1379,$D$2:$D$4500,D1379,$I$2:$I$4500,I1379)&gt;1,"Possible duplicate",""))</f>
        <v/>
      </c>
      <c r="O1379" s="56" t="n">
        <f aca="false">IF(J1379="","",IF(AND(L1379=0,K1379=0),1,0))</f>
        <v>1</v>
      </c>
      <c r="P1379" s="56" t="str">
        <f aca="false">IF(L1379=1,J1379+ROW()/10^7,"")</f>
        <v/>
      </c>
      <c r="Q1379" s="57" t="n">
        <f aca="false">IF(O1379=1,M1379,"")</f>
        <v>0.272458520811</v>
      </c>
      <c r="R1379" s="56" t="str">
        <f aca="false">IF(K1379=1,ROW(),"")</f>
        <v/>
      </c>
      <c r="S1379" s="56" t="str">
        <f aca="false">IF(D1379="","",TRIM(D1379))</f>
        <v>EDI CHARGES- INC</v>
      </c>
    </row>
    <row r="1380" customFormat="false" ht="15" hidden="false" customHeight="false" outlineLevel="0" collapsed="false">
      <c r="A1380" s="50" t="s">
        <v>1156</v>
      </c>
      <c r="B1380" s="55" t="n">
        <v>45928</v>
      </c>
      <c r="C1380" s="50" t="n">
        <f aca="false">IF(S1380="","",IFERROR(IF(INDEX('Ledger Codes'!$C$6:$C$205,MATCH(S1380,'Ledger Codes'!$B$6:$B$205,0))="","",INDEX('Ledger Codes'!$C$6:$C$205,MATCH(S1380,'Ledger Codes'!$B$6:$B$205,0))),""))</f>
        <v>10068</v>
      </c>
      <c r="D1380" s="50" t="s">
        <v>203</v>
      </c>
      <c r="E1380" s="50" t="s">
        <v>1157</v>
      </c>
      <c r="F1380" s="50" t="s">
        <v>1158</v>
      </c>
      <c r="G1380" s="52" t="n">
        <v>0</v>
      </c>
      <c r="H1380" s="52" t="n">
        <v>30</v>
      </c>
      <c r="I1380" s="52" t="n">
        <f aca="false">IF(AND(G1380="",H1380=""),"",N(G1380)-N(H1380))</f>
        <v>-30</v>
      </c>
      <c r="J1380" s="52" t="n">
        <f aca="false">IF(I1380="","",ABS(I1380))</f>
        <v>30</v>
      </c>
      <c r="K1380" s="56" t="n">
        <f aca="false">IF(S1380="","",0)</f>
        <v>0</v>
      </c>
      <c r="L1380" s="56" t="n">
        <f aca="false">IF(J1380="","",IF(AND(J1380&gt;'Revenue Testing'!$E$9,K1380=0),1,0))</f>
        <v>0</v>
      </c>
      <c r="M1380" s="57" t="n">
        <v>0.733066697163</v>
      </c>
      <c r="N1380" s="56" t="str">
        <f aca="false">IF(OR(A1380="",I1380=""),"",IF(COUNTIFS($A$2:$A$4500,A1380,$D$2:$D$4500,D1380,$I$2:$I$4500,I1380)&gt;1,"Possible duplicate",""))</f>
        <v/>
      </c>
      <c r="O1380" s="56" t="n">
        <f aca="false">IF(J1380="","",IF(AND(L1380=0,K1380=0),1,0))</f>
        <v>1</v>
      </c>
      <c r="P1380" s="56" t="str">
        <f aca="false">IF(L1380=1,J1380+ROW()/10^7,"")</f>
        <v/>
      </c>
      <c r="Q1380" s="57" t="n">
        <f aca="false">IF(O1380=1,M1380,"")</f>
        <v>0.733066697163</v>
      </c>
      <c r="R1380" s="56" t="str">
        <f aca="false">IF(K1380=1,ROW(),"")</f>
        <v/>
      </c>
      <c r="S1380" s="56" t="str">
        <f aca="false">IF(D1380="","",TRIM(D1380))</f>
        <v>EDI CHARGES- INC</v>
      </c>
    </row>
    <row r="1381" customFormat="false" ht="15" hidden="false" customHeight="false" outlineLevel="0" collapsed="false">
      <c r="A1381" s="50" t="s">
        <v>1159</v>
      </c>
      <c r="B1381" s="55" t="n">
        <v>45928</v>
      </c>
      <c r="C1381" s="50" t="n">
        <f aca="false">IF(S1381="","",IFERROR(IF(INDEX('Ledger Codes'!$C$6:$C$205,MATCH(S1381,'Ledger Codes'!$B$6:$B$205,0))="","",INDEX('Ledger Codes'!$C$6:$C$205,MATCH(S1381,'Ledger Codes'!$B$6:$B$205,0))),""))</f>
        <v>10068</v>
      </c>
      <c r="D1381" s="50" t="s">
        <v>203</v>
      </c>
      <c r="E1381" s="50" t="s">
        <v>1160</v>
      </c>
      <c r="F1381" s="50" t="s">
        <v>1161</v>
      </c>
      <c r="G1381" s="52" t="n">
        <v>0</v>
      </c>
      <c r="H1381" s="52" t="n">
        <v>30</v>
      </c>
      <c r="I1381" s="52" t="n">
        <f aca="false">IF(AND(G1381="",H1381=""),"",N(G1381)-N(H1381))</f>
        <v>-30</v>
      </c>
      <c r="J1381" s="52" t="n">
        <f aca="false">IF(I1381="","",ABS(I1381))</f>
        <v>30</v>
      </c>
      <c r="K1381" s="56" t="n">
        <f aca="false">IF(S1381="","",0)</f>
        <v>0</v>
      </c>
      <c r="L1381" s="56" t="n">
        <f aca="false">IF(J1381="","",IF(AND(J1381&gt;'Revenue Testing'!$E$9,K1381=0),1,0))</f>
        <v>0</v>
      </c>
      <c r="M1381" s="57" t="n">
        <v>0.039657115794</v>
      </c>
      <c r="N1381" s="56" t="str">
        <f aca="false">IF(OR(A1381="",I1381=""),"",IF(COUNTIFS($A$2:$A$4500,A1381,$D$2:$D$4500,D1381,$I$2:$I$4500,I1381)&gt;1,"Possible duplicate",""))</f>
        <v/>
      </c>
      <c r="O1381" s="56" t="n">
        <f aca="false">IF(J1381="","",IF(AND(L1381=0,K1381=0),1,0))</f>
        <v>1</v>
      </c>
      <c r="P1381" s="56" t="str">
        <f aca="false">IF(L1381=1,J1381+ROW()/10^7,"")</f>
        <v/>
      </c>
      <c r="Q1381" s="57" t="n">
        <f aca="false">IF(O1381=1,M1381,"")</f>
        <v>0.039657115794</v>
      </c>
      <c r="R1381" s="56" t="str">
        <f aca="false">IF(K1381=1,ROW(),"")</f>
        <v/>
      </c>
      <c r="S1381" s="56" t="str">
        <f aca="false">IF(D1381="","",TRIM(D1381))</f>
        <v>EDI CHARGES- INC</v>
      </c>
    </row>
    <row r="1382" customFormat="false" ht="15" hidden="false" customHeight="false" outlineLevel="0" collapsed="false">
      <c r="A1382" s="50" t="s">
        <v>1162</v>
      </c>
      <c r="B1382" s="55" t="n">
        <v>45928</v>
      </c>
      <c r="C1382" s="50" t="n">
        <f aca="false">IF(S1382="","",IFERROR(IF(INDEX('Ledger Codes'!$C$6:$C$205,MATCH(S1382,'Ledger Codes'!$B$6:$B$205,0))="","",INDEX('Ledger Codes'!$C$6:$C$205,MATCH(S1382,'Ledger Codes'!$B$6:$B$205,0))),""))</f>
        <v>10068</v>
      </c>
      <c r="D1382" s="50" t="s">
        <v>203</v>
      </c>
      <c r="E1382" s="50" t="s">
        <v>1163</v>
      </c>
      <c r="F1382" s="50" t="s">
        <v>1164</v>
      </c>
      <c r="G1382" s="52" t="n">
        <v>0</v>
      </c>
      <c r="H1382" s="52" t="n">
        <v>30</v>
      </c>
      <c r="I1382" s="52" t="n">
        <f aca="false">IF(AND(G1382="",H1382=""),"",N(G1382)-N(H1382))</f>
        <v>-30</v>
      </c>
      <c r="J1382" s="52" t="n">
        <f aca="false">IF(I1382="","",ABS(I1382))</f>
        <v>30</v>
      </c>
      <c r="K1382" s="56" t="n">
        <f aca="false">IF(S1382="","",0)</f>
        <v>0</v>
      </c>
      <c r="L1382" s="56" t="n">
        <f aca="false">IF(J1382="","",IF(AND(J1382&gt;'Revenue Testing'!$E$9,K1382=0),1,0))</f>
        <v>0</v>
      </c>
      <c r="M1382" s="57" t="n">
        <v>0.554728597141</v>
      </c>
      <c r="N1382" s="56" t="str">
        <f aca="false">IF(OR(A1382="",I1382=""),"",IF(COUNTIFS($A$2:$A$4500,A1382,$D$2:$D$4500,D1382,$I$2:$I$4500,I1382)&gt;1,"Possible duplicate",""))</f>
        <v/>
      </c>
      <c r="O1382" s="56" t="n">
        <f aca="false">IF(J1382="","",IF(AND(L1382=0,K1382=0),1,0))</f>
        <v>1</v>
      </c>
      <c r="P1382" s="56" t="str">
        <f aca="false">IF(L1382=1,J1382+ROW()/10^7,"")</f>
        <v/>
      </c>
      <c r="Q1382" s="57" t="n">
        <f aca="false">IF(O1382=1,M1382,"")</f>
        <v>0.554728597141</v>
      </c>
      <c r="R1382" s="56" t="str">
        <f aca="false">IF(K1382=1,ROW(),"")</f>
        <v/>
      </c>
      <c r="S1382" s="56" t="str">
        <f aca="false">IF(D1382="","",TRIM(D1382))</f>
        <v>EDI CHARGES- INC</v>
      </c>
    </row>
    <row r="1383" customFormat="false" ht="15" hidden="false" customHeight="false" outlineLevel="0" collapsed="false">
      <c r="A1383" s="50" t="s">
        <v>1165</v>
      </c>
      <c r="B1383" s="55" t="n">
        <v>45928</v>
      </c>
      <c r="C1383" s="50" t="n">
        <f aca="false">IF(S1383="","",IFERROR(IF(INDEX('Ledger Codes'!$C$6:$C$205,MATCH(S1383,'Ledger Codes'!$B$6:$B$205,0))="","",INDEX('Ledger Codes'!$C$6:$C$205,MATCH(S1383,'Ledger Codes'!$B$6:$B$205,0))),""))</f>
        <v>10068</v>
      </c>
      <c r="D1383" s="50" t="s">
        <v>203</v>
      </c>
      <c r="E1383" s="50" t="s">
        <v>1166</v>
      </c>
      <c r="F1383" s="50" t="s">
        <v>1167</v>
      </c>
      <c r="G1383" s="52" t="n">
        <v>0</v>
      </c>
      <c r="H1383" s="52" t="n">
        <v>30</v>
      </c>
      <c r="I1383" s="52" t="n">
        <f aca="false">IF(AND(G1383="",H1383=""),"",N(G1383)-N(H1383))</f>
        <v>-30</v>
      </c>
      <c r="J1383" s="52" t="n">
        <f aca="false">IF(I1383="","",ABS(I1383))</f>
        <v>30</v>
      </c>
      <c r="K1383" s="56" t="n">
        <f aca="false">IF(S1383="","",0)</f>
        <v>0</v>
      </c>
      <c r="L1383" s="56" t="n">
        <f aca="false">IF(J1383="","",IF(AND(J1383&gt;'Revenue Testing'!$E$9,K1383=0),1,0))</f>
        <v>0</v>
      </c>
      <c r="M1383" s="57" t="n">
        <v>0.847789590572</v>
      </c>
      <c r="N1383" s="56" t="str">
        <f aca="false">IF(OR(A1383="",I1383=""),"",IF(COUNTIFS($A$2:$A$4500,A1383,$D$2:$D$4500,D1383,$I$2:$I$4500,I1383)&gt;1,"Possible duplicate",""))</f>
        <v/>
      </c>
      <c r="O1383" s="56" t="n">
        <f aca="false">IF(J1383="","",IF(AND(L1383=0,K1383=0),1,0))</f>
        <v>1</v>
      </c>
      <c r="P1383" s="56" t="str">
        <f aca="false">IF(L1383=1,J1383+ROW()/10^7,"")</f>
        <v/>
      </c>
      <c r="Q1383" s="57" t="n">
        <f aca="false">IF(O1383=1,M1383,"")</f>
        <v>0.847789590572</v>
      </c>
      <c r="R1383" s="56" t="str">
        <f aca="false">IF(K1383=1,ROW(),"")</f>
        <v/>
      </c>
      <c r="S1383" s="56" t="str">
        <f aca="false">IF(D1383="","",TRIM(D1383))</f>
        <v>EDI CHARGES- INC</v>
      </c>
    </row>
    <row r="1384" customFormat="false" ht="15" hidden="false" customHeight="false" outlineLevel="0" collapsed="false">
      <c r="A1384" s="50" t="s">
        <v>1168</v>
      </c>
      <c r="B1384" s="55" t="n">
        <v>45928</v>
      </c>
      <c r="C1384" s="50" t="n">
        <f aca="false">IF(S1384="","",IFERROR(IF(INDEX('Ledger Codes'!$C$6:$C$205,MATCH(S1384,'Ledger Codes'!$B$6:$B$205,0))="","",INDEX('Ledger Codes'!$C$6:$C$205,MATCH(S1384,'Ledger Codes'!$B$6:$B$205,0))),""))</f>
        <v>10068</v>
      </c>
      <c r="D1384" s="50" t="s">
        <v>203</v>
      </c>
      <c r="E1384" s="50" t="s">
        <v>1169</v>
      </c>
      <c r="F1384" s="50" t="s">
        <v>500</v>
      </c>
      <c r="G1384" s="52" t="n">
        <v>0</v>
      </c>
      <c r="H1384" s="52" t="n">
        <v>30</v>
      </c>
      <c r="I1384" s="52" t="n">
        <f aca="false">IF(AND(G1384="",H1384=""),"",N(G1384)-N(H1384))</f>
        <v>-30</v>
      </c>
      <c r="J1384" s="52" t="n">
        <f aca="false">IF(I1384="","",ABS(I1384))</f>
        <v>30</v>
      </c>
      <c r="K1384" s="56" t="n">
        <f aca="false">IF(S1384="","",0)</f>
        <v>0</v>
      </c>
      <c r="L1384" s="56" t="n">
        <f aca="false">IF(J1384="","",IF(AND(J1384&gt;'Revenue Testing'!$E$9,K1384=0),1,0))</f>
        <v>0</v>
      </c>
      <c r="M1384" s="57" t="n">
        <v>0.319333111595</v>
      </c>
      <c r="N1384" s="56" t="str">
        <f aca="false">IF(OR(A1384="",I1384=""),"",IF(COUNTIFS($A$2:$A$4500,A1384,$D$2:$D$4500,D1384,$I$2:$I$4500,I1384)&gt;1,"Possible duplicate",""))</f>
        <v/>
      </c>
      <c r="O1384" s="56" t="n">
        <f aca="false">IF(J1384="","",IF(AND(L1384=0,K1384=0),1,0))</f>
        <v>1</v>
      </c>
      <c r="P1384" s="56" t="str">
        <f aca="false">IF(L1384=1,J1384+ROW()/10^7,"")</f>
        <v/>
      </c>
      <c r="Q1384" s="57" t="n">
        <f aca="false">IF(O1384=1,M1384,"")</f>
        <v>0.319333111595</v>
      </c>
      <c r="R1384" s="56" t="str">
        <f aca="false">IF(K1384=1,ROW(),"")</f>
        <v/>
      </c>
      <c r="S1384" s="56" t="str">
        <f aca="false">IF(D1384="","",TRIM(D1384))</f>
        <v>EDI CHARGES- INC</v>
      </c>
    </row>
    <row r="1385" customFormat="false" ht="15" hidden="false" customHeight="false" outlineLevel="0" collapsed="false">
      <c r="A1385" s="50" t="s">
        <v>1170</v>
      </c>
      <c r="B1385" s="55" t="n">
        <v>45929</v>
      </c>
      <c r="C1385" s="50" t="n">
        <f aca="false">IF(S1385="","",IFERROR(IF(INDEX('Ledger Codes'!$C$6:$C$205,MATCH(S1385,'Ledger Codes'!$B$6:$B$205,0))="","",INDEX('Ledger Codes'!$C$6:$C$205,MATCH(S1385,'Ledger Codes'!$B$6:$B$205,0))),""))</f>
        <v>10068</v>
      </c>
      <c r="D1385" s="50" t="s">
        <v>203</v>
      </c>
      <c r="E1385" s="50" t="s">
        <v>1171</v>
      </c>
      <c r="F1385" s="50" t="s">
        <v>1172</v>
      </c>
      <c r="G1385" s="52" t="n">
        <v>0</v>
      </c>
      <c r="H1385" s="52" t="n">
        <v>30</v>
      </c>
      <c r="I1385" s="52" t="n">
        <f aca="false">IF(AND(G1385="",H1385=""),"",N(G1385)-N(H1385))</f>
        <v>-30</v>
      </c>
      <c r="J1385" s="52" t="n">
        <f aca="false">IF(I1385="","",ABS(I1385))</f>
        <v>30</v>
      </c>
      <c r="K1385" s="56" t="n">
        <f aca="false">IF(S1385="","",0)</f>
        <v>0</v>
      </c>
      <c r="L1385" s="56" t="n">
        <f aca="false">IF(J1385="","",IF(AND(J1385&gt;'Revenue Testing'!$E$9,K1385=0),1,0))</f>
        <v>0</v>
      </c>
      <c r="M1385" s="57" t="n">
        <v>0.152923233419</v>
      </c>
      <c r="N1385" s="56" t="str">
        <f aca="false">IF(OR(A1385="",I1385=""),"",IF(COUNTIFS($A$2:$A$4500,A1385,$D$2:$D$4500,D1385,$I$2:$I$4500,I1385)&gt;1,"Possible duplicate",""))</f>
        <v/>
      </c>
      <c r="O1385" s="56" t="n">
        <f aca="false">IF(J1385="","",IF(AND(L1385=0,K1385=0),1,0))</f>
        <v>1</v>
      </c>
      <c r="P1385" s="56" t="str">
        <f aca="false">IF(L1385=1,J1385+ROW()/10^7,"")</f>
        <v/>
      </c>
      <c r="Q1385" s="57" t="n">
        <f aca="false">IF(O1385=1,M1385,"")</f>
        <v>0.152923233419</v>
      </c>
      <c r="R1385" s="56" t="str">
        <f aca="false">IF(K1385=1,ROW(),"")</f>
        <v/>
      </c>
      <c r="S1385" s="56" t="str">
        <f aca="false">IF(D1385="","",TRIM(D1385))</f>
        <v>EDI CHARGES- INC</v>
      </c>
    </row>
    <row r="1386" customFormat="false" ht="15" hidden="false" customHeight="false" outlineLevel="0" collapsed="false">
      <c r="A1386" s="50" t="s">
        <v>1173</v>
      </c>
      <c r="B1386" s="55" t="n">
        <v>45929</v>
      </c>
      <c r="C1386" s="50" t="n">
        <f aca="false">IF(S1386="","",IFERROR(IF(INDEX('Ledger Codes'!$C$6:$C$205,MATCH(S1386,'Ledger Codes'!$B$6:$B$205,0))="","",INDEX('Ledger Codes'!$C$6:$C$205,MATCH(S1386,'Ledger Codes'!$B$6:$B$205,0))),""))</f>
        <v>10068</v>
      </c>
      <c r="D1386" s="50" t="s">
        <v>203</v>
      </c>
      <c r="E1386" s="50" t="s">
        <v>1174</v>
      </c>
      <c r="F1386" s="50" t="s">
        <v>1175</v>
      </c>
      <c r="G1386" s="52" t="n">
        <v>0</v>
      </c>
      <c r="H1386" s="52" t="n">
        <v>30</v>
      </c>
      <c r="I1386" s="52" t="n">
        <f aca="false">IF(AND(G1386="",H1386=""),"",N(G1386)-N(H1386))</f>
        <v>-30</v>
      </c>
      <c r="J1386" s="52" t="n">
        <f aca="false">IF(I1386="","",ABS(I1386))</f>
        <v>30</v>
      </c>
      <c r="K1386" s="56" t="n">
        <f aca="false">IF(S1386="","",0)</f>
        <v>0</v>
      </c>
      <c r="L1386" s="56" t="n">
        <f aca="false">IF(J1386="","",IF(AND(J1386&gt;'Revenue Testing'!$E$9,K1386=0),1,0))</f>
        <v>0</v>
      </c>
      <c r="M1386" s="57" t="n">
        <v>0.048921909677</v>
      </c>
      <c r="N1386" s="56" t="str">
        <f aca="false">IF(OR(A1386="",I1386=""),"",IF(COUNTIFS($A$2:$A$4500,A1386,$D$2:$D$4500,D1386,$I$2:$I$4500,I1386)&gt;1,"Possible duplicate",""))</f>
        <v/>
      </c>
      <c r="O1386" s="56" t="n">
        <f aca="false">IF(J1386="","",IF(AND(L1386=0,K1386=0),1,0))</f>
        <v>1</v>
      </c>
      <c r="P1386" s="56" t="str">
        <f aca="false">IF(L1386=1,J1386+ROW()/10^7,"")</f>
        <v/>
      </c>
      <c r="Q1386" s="57" t="n">
        <f aca="false">IF(O1386=1,M1386,"")</f>
        <v>0.048921909677</v>
      </c>
      <c r="R1386" s="56" t="str">
        <f aca="false">IF(K1386=1,ROW(),"")</f>
        <v/>
      </c>
      <c r="S1386" s="56" t="str">
        <f aca="false">IF(D1386="","",TRIM(D1386))</f>
        <v>EDI CHARGES- INC</v>
      </c>
    </row>
    <row r="1387" customFormat="false" ht="15" hidden="false" customHeight="false" outlineLevel="0" collapsed="false">
      <c r="A1387" s="50" t="s">
        <v>1176</v>
      </c>
      <c r="B1387" s="55" t="n">
        <v>45929</v>
      </c>
      <c r="C1387" s="50" t="n">
        <f aca="false">IF(S1387="","",IFERROR(IF(INDEX('Ledger Codes'!$C$6:$C$205,MATCH(S1387,'Ledger Codes'!$B$6:$B$205,0))="","",INDEX('Ledger Codes'!$C$6:$C$205,MATCH(S1387,'Ledger Codes'!$B$6:$B$205,0))),""))</f>
        <v>10068</v>
      </c>
      <c r="D1387" s="50" t="s">
        <v>203</v>
      </c>
      <c r="E1387" s="50" t="s">
        <v>1177</v>
      </c>
      <c r="F1387" s="50" t="s">
        <v>1178</v>
      </c>
      <c r="G1387" s="52" t="n">
        <v>0</v>
      </c>
      <c r="H1387" s="52" t="n">
        <v>30</v>
      </c>
      <c r="I1387" s="52" t="n">
        <f aca="false">IF(AND(G1387="",H1387=""),"",N(G1387)-N(H1387))</f>
        <v>-30</v>
      </c>
      <c r="J1387" s="52" t="n">
        <f aca="false">IF(I1387="","",ABS(I1387))</f>
        <v>30</v>
      </c>
      <c r="K1387" s="56" t="n">
        <f aca="false">IF(S1387="","",0)</f>
        <v>0</v>
      </c>
      <c r="L1387" s="56" t="n">
        <f aca="false">IF(J1387="","",IF(AND(J1387&gt;'Revenue Testing'!$E$9,K1387=0),1,0))</f>
        <v>0</v>
      </c>
      <c r="M1387" s="57" t="n">
        <v>0.812842968694</v>
      </c>
      <c r="N1387" s="56" t="str">
        <f aca="false">IF(OR(A1387="",I1387=""),"",IF(COUNTIFS($A$2:$A$4500,A1387,$D$2:$D$4500,D1387,$I$2:$I$4500,I1387)&gt;1,"Possible duplicate",""))</f>
        <v/>
      </c>
      <c r="O1387" s="56" t="n">
        <f aca="false">IF(J1387="","",IF(AND(L1387=0,K1387=0),1,0))</f>
        <v>1</v>
      </c>
      <c r="P1387" s="56" t="str">
        <f aca="false">IF(L1387=1,J1387+ROW()/10^7,"")</f>
        <v/>
      </c>
      <c r="Q1387" s="57" t="n">
        <f aca="false">IF(O1387=1,M1387,"")</f>
        <v>0.812842968694</v>
      </c>
      <c r="R1387" s="56" t="str">
        <f aca="false">IF(K1387=1,ROW(),"")</f>
        <v/>
      </c>
      <c r="S1387" s="56" t="str">
        <f aca="false">IF(D1387="","",TRIM(D1387))</f>
        <v>EDI CHARGES- INC</v>
      </c>
    </row>
    <row r="1388" customFormat="false" ht="15" hidden="false" customHeight="false" outlineLevel="0" collapsed="false">
      <c r="A1388" s="50" t="s">
        <v>1179</v>
      </c>
      <c r="B1388" s="55" t="n">
        <v>45929</v>
      </c>
      <c r="C1388" s="50" t="n">
        <f aca="false">IF(S1388="","",IFERROR(IF(INDEX('Ledger Codes'!$C$6:$C$205,MATCH(S1388,'Ledger Codes'!$B$6:$B$205,0))="","",INDEX('Ledger Codes'!$C$6:$C$205,MATCH(S1388,'Ledger Codes'!$B$6:$B$205,0))),""))</f>
        <v>10068</v>
      </c>
      <c r="D1388" s="50" t="s">
        <v>203</v>
      </c>
      <c r="E1388" s="50" t="s">
        <v>1180</v>
      </c>
      <c r="F1388" s="50" t="s">
        <v>1181</v>
      </c>
      <c r="G1388" s="52" t="n">
        <v>0</v>
      </c>
      <c r="H1388" s="52" t="n">
        <v>30</v>
      </c>
      <c r="I1388" s="52" t="n">
        <f aca="false">IF(AND(G1388="",H1388=""),"",N(G1388)-N(H1388))</f>
        <v>-30</v>
      </c>
      <c r="J1388" s="52" t="n">
        <f aca="false">IF(I1388="","",ABS(I1388))</f>
        <v>30</v>
      </c>
      <c r="K1388" s="56" t="n">
        <f aca="false">IF(S1388="","",0)</f>
        <v>0</v>
      </c>
      <c r="L1388" s="56" t="n">
        <f aca="false">IF(J1388="","",IF(AND(J1388&gt;'Revenue Testing'!$E$9,K1388=0),1,0))</f>
        <v>0</v>
      </c>
      <c r="M1388" s="57" t="n">
        <v>0.123170889651</v>
      </c>
      <c r="N1388" s="56" t="str">
        <f aca="false">IF(OR(A1388="",I1388=""),"",IF(COUNTIFS($A$2:$A$4500,A1388,$D$2:$D$4500,D1388,$I$2:$I$4500,I1388)&gt;1,"Possible duplicate",""))</f>
        <v/>
      </c>
      <c r="O1388" s="56" t="n">
        <f aca="false">IF(J1388="","",IF(AND(L1388=0,K1388=0),1,0))</f>
        <v>1</v>
      </c>
      <c r="P1388" s="56" t="str">
        <f aca="false">IF(L1388=1,J1388+ROW()/10^7,"")</f>
        <v/>
      </c>
      <c r="Q1388" s="57" t="n">
        <f aca="false">IF(O1388=1,M1388,"")</f>
        <v>0.123170889651</v>
      </c>
      <c r="R1388" s="56" t="str">
        <f aca="false">IF(K1388=1,ROW(),"")</f>
        <v/>
      </c>
      <c r="S1388" s="56" t="str">
        <f aca="false">IF(D1388="","",TRIM(D1388))</f>
        <v>EDI CHARGES- INC</v>
      </c>
    </row>
    <row r="1389" customFormat="false" ht="15" hidden="false" customHeight="false" outlineLevel="0" collapsed="false">
      <c r="A1389" s="50" t="s">
        <v>1182</v>
      </c>
      <c r="B1389" s="55" t="n">
        <v>45931</v>
      </c>
      <c r="C1389" s="50" t="n">
        <f aca="false">IF(S1389="","",IFERROR(IF(INDEX('Ledger Codes'!$C$6:$C$205,MATCH(S1389,'Ledger Codes'!$B$6:$B$205,0))="","",INDEX('Ledger Codes'!$C$6:$C$205,MATCH(S1389,'Ledger Codes'!$B$6:$B$205,0))),""))</f>
        <v>10068</v>
      </c>
      <c r="D1389" s="50" t="s">
        <v>203</v>
      </c>
      <c r="E1389" s="50" t="s">
        <v>1183</v>
      </c>
      <c r="F1389" s="50" t="s">
        <v>1184</v>
      </c>
      <c r="G1389" s="52" t="n">
        <v>0</v>
      </c>
      <c r="H1389" s="52" t="n">
        <v>30</v>
      </c>
      <c r="I1389" s="52" t="n">
        <f aca="false">IF(AND(G1389="",H1389=""),"",N(G1389)-N(H1389))</f>
        <v>-30</v>
      </c>
      <c r="J1389" s="52" t="n">
        <f aca="false">IF(I1389="","",ABS(I1389))</f>
        <v>30</v>
      </c>
      <c r="K1389" s="56" t="n">
        <f aca="false">IF(S1389="","",0)</f>
        <v>0</v>
      </c>
      <c r="L1389" s="56" t="n">
        <f aca="false">IF(J1389="","",IF(AND(J1389&gt;'Revenue Testing'!$E$9,K1389=0),1,0))</f>
        <v>0</v>
      </c>
      <c r="M1389" s="57" t="n">
        <v>0.204284729446</v>
      </c>
      <c r="N1389" s="56" t="str">
        <f aca="false">IF(OR(A1389="",I1389=""),"",IF(COUNTIFS($A$2:$A$4500,A1389,$D$2:$D$4500,D1389,$I$2:$I$4500,I1389)&gt;1,"Possible duplicate",""))</f>
        <v/>
      </c>
      <c r="O1389" s="56" t="n">
        <f aca="false">IF(J1389="","",IF(AND(L1389=0,K1389=0),1,0))</f>
        <v>1</v>
      </c>
      <c r="P1389" s="56" t="str">
        <f aca="false">IF(L1389=1,J1389+ROW()/10^7,"")</f>
        <v/>
      </c>
      <c r="Q1389" s="57" t="n">
        <f aca="false">IF(O1389=1,M1389,"")</f>
        <v>0.204284729446</v>
      </c>
      <c r="R1389" s="56" t="str">
        <f aca="false">IF(K1389=1,ROW(),"")</f>
        <v/>
      </c>
      <c r="S1389" s="56" t="str">
        <f aca="false">IF(D1389="","",TRIM(D1389))</f>
        <v>EDI CHARGES- INC</v>
      </c>
    </row>
    <row r="1390" customFormat="false" ht="15" hidden="false" customHeight="false" outlineLevel="0" collapsed="false">
      <c r="A1390" s="50" t="s">
        <v>1185</v>
      </c>
      <c r="B1390" s="55" t="n">
        <v>45931</v>
      </c>
      <c r="C1390" s="50" t="n">
        <f aca="false">IF(S1390="","",IFERROR(IF(INDEX('Ledger Codes'!$C$6:$C$205,MATCH(S1390,'Ledger Codes'!$B$6:$B$205,0))="","",INDEX('Ledger Codes'!$C$6:$C$205,MATCH(S1390,'Ledger Codes'!$B$6:$B$205,0))),""))</f>
        <v>10068</v>
      </c>
      <c r="D1390" s="50" t="s">
        <v>203</v>
      </c>
      <c r="E1390" s="50" t="s">
        <v>1186</v>
      </c>
      <c r="F1390" s="50" t="s">
        <v>1187</v>
      </c>
      <c r="G1390" s="52" t="n">
        <v>0</v>
      </c>
      <c r="H1390" s="52" t="n">
        <v>30</v>
      </c>
      <c r="I1390" s="52" t="n">
        <f aca="false">IF(AND(G1390="",H1390=""),"",N(G1390)-N(H1390))</f>
        <v>-30</v>
      </c>
      <c r="J1390" s="52" t="n">
        <f aca="false">IF(I1390="","",ABS(I1390))</f>
        <v>30</v>
      </c>
      <c r="K1390" s="56" t="n">
        <f aca="false">IF(S1390="","",0)</f>
        <v>0</v>
      </c>
      <c r="L1390" s="56" t="n">
        <f aca="false">IF(J1390="","",IF(AND(J1390&gt;'Revenue Testing'!$E$9,K1390=0),1,0))</f>
        <v>0</v>
      </c>
      <c r="M1390" s="57" t="n">
        <v>0.66524959426</v>
      </c>
      <c r="N1390" s="56" t="str">
        <f aca="false">IF(OR(A1390="",I1390=""),"",IF(COUNTIFS($A$2:$A$4500,A1390,$D$2:$D$4500,D1390,$I$2:$I$4500,I1390)&gt;1,"Possible duplicate",""))</f>
        <v/>
      </c>
      <c r="O1390" s="56" t="n">
        <f aca="false">IF(J1390="","",IF(AND(L1390=0,K1390=0),1,0))</f>
        <v>1</v>
      </c>
      <c r="P1390" s="56" t="str">
        <f aca="false">IF(L1390=1,J1390+ROW()/10^7,"")</f>
        <v/>
      </c>
      <c r="Q1390" s="57" t="n">
        <f aca="false">IF(O1390=1,M1390,"")</f>
        <v>0.66524959426</v>
      </c>
      <c r="R1390" s="56" t="str">
        <f aca="false">IF(K1390=1,ROW(),"")</f>
        <v/>
      </c>
      <c r="S1390" s="56" t="str">
        <f aca="false">IF(D1390="","",TRIM(D1390))</f>
        <v>EDI CHARGES- INC</v>
      </c>
    </row>
    <row r="1391" customFormat="false" ht="15" hidden="false" customHeight="false" outlineLevel="0" collapsed="false">
      <c r="A1391" s="50" t="s">
        <v>1188</v>
      </c>
      <c r="B1391" s="55" t="n">
        <v>45931</v>
      </c>
      <c r="C1391" s="50" t="n">
        <f aca="false">IF(S1391="","",IFERROR(IF(INDEX('Ledger Codes'!$C$6:$C$205,MATCH(S1391,'Ledger Codes'!$B$6:$B$205,0))="","",INDEX('Ledger Codes'!$C$6:$C$205,MATCH(S1391,'Ledger Codes'!$B$6:$B$205,0))),""))</f>
        <v>10068</v>
      </c>
      <c r="D1391" s="50" t="s">
        <v>203</v>
      </c>
      <c r="E1391" s="50" t="s">
        <v>1189</v>
      </c>
      <c r="F1391" s="50" t="s">
        <v>1190</v>
      </c>
      <c r="G1391" s="52" t="n">
        <v>0</v>
      </c>
      <c r="H1391" s="52" t="n">
        <v>30</v>
      </c>
      <c r="I1391" s="52" t="n">
        <f aca="false">IF(AND(G1391="",H1391=""),"",N(G1391)-N(H1391))</f>
        <v>-30</v>
      </c>
      <c r="J1391" s="52" t="n">
        <f aca="false">IF(I1391="","",ABS(I1391))</f>
        <v>30</v>
      </c>
      <c r="K1391" s="56" t="n">
        <f aca="false">IF(S1391="","",0)</f>
        <v>0</v>
      </c>
      <c r="L1391" s="56" t="n">
        <f aca="false">IF(J1391="","",IF(AND(J1391&gt;'Revenue Testing'!$E$9,K1391=0),1,0))</f>
        <v>0</v>
      </c>
      <c r="M1391" s="57" t="n">
        <v>0.752326371407</v>
      </c>
      <c r="N1391" s="56" t="str">
        <f aca="false">IF(OR(A1391="",I1391=""),"",IF(COUNTIFS($A$2:$A$4500,A1391,$D$2:$D$4500,D1391,$I$2:$I$4500,I1391)&gt;1,"Possible duplicate",""))</f>
        <v/>
      </c>
      <c r="O1391" s="56" t="n">
        <f aca="false">IF(J1391="","",IF(AND(L1391=0,K1391=0),1,0))</f>
        <v>1</v>
      </c>
      <c r="P1391" s="56" t="str">
        <f aca="false">IF(L1391=1,J1391+ROW()/10^7,"")</f>
        <v/>
      </c>
      <c r="Q1391" s="57" t="n">
        <f aca="false">IF(O1391=1,M1391,"")</f>
        <v>0.752326371407</v>
      </c>
      <c r="R1391" s="56" t="str">
        <f aca="false">IF(K1391=1,ROW(),"")</f>
        <v/>
      </c>
      <c r="S1391" s="56" t="str">
        <f aca="false">IF(D1391="","",TRIM(D1391))</f>
        <v>EDI CHARGES- INC</v>
      </c>
    </row>
    <row r="1392" customFormat="false" ht="15" hidden="false" customHeight="false" outlineLevel="0" collapsed="false">
      <c r="A1392" s="50" t="s">
        <v>1191</v>
      </c>
      <c r="B1392" s="55" t="n">
        <v>45931</v>
      </c>
      <c r="C1392" s="50" t="n">
        <f aca="false">IF(S1392="","",IFERROR(IF(INDEX('Ledger Codes'!$C$6:$C$205,MATCH(S1392,'Ledger Codes'!$B$6:$B$205,0))="","",INDEX('Ledger Codes'!$C$6:$C$205,MATCH(S1392,'Ledger Codes'!$B$6:$B$205,0))),""))</f>
        <v>10068</v>
      </c>
      <c r="D1392" s="50" t="s">
        <v>203</v>
      </c>
      <c r="E1392" s="50" t="s">
        <v>1192</v>
      </c>
      <c r="F1392" s="50" t="s">
        <v>1193</v>
      </c>
      <c r="G1392" s="52" t="n">
        <v>0</v>
      </c>
      <c r="H1392" s="52" t="n">
        <v>30</v>
      </c>
      <c r="I1392" s="52" t="n">
        <f aca="false">IF(AND(G1392="",H1392=""),"",N(G1392)-N(H1392))</f>
        <v>-30</v>
      </c>
      <c r="J1392" s="52" t="n">
        <f aca="false">IF(I1392="","",ABS(I1392))</f>
        <v>30</v>
      </c>
      <c r="K1392" s="56" t="n">
        <f aca="false">IF(S1392="","",0)</f>
        <v>0</v>
      </c>
      <c r="L1392" s="56" t="n">
        <f aca="false">IF(J1392="","",IF(AND(J1392&gt;'Revenue Testing'!$E$9,K1392=0),1,0))</f>
        <v>0</v>
      </c>
      <c r="M1392" s="57" t="n">
        <v>0.682719756832</v>
      </c>
      <c r="N1392" s="56" t="str">
        <f aca="false">IF(OR(A1392="",I1392=""),"",IF(COUNTIFS($A$2:$A$4500,A1392,$D$2:$D$4500,D1392,$I$2:$I$4500,I1392)&gt;1,"Possible duplicate",""))</f>
        <v/>
      </c>
      <c r="O1392" s="56" t="n">
        <f aca="false">IF(J1392="","",IF(AND(L1392=0,K1392=0),1,0))</f>
        <v>1</v>
      </c>
      <c r="P1392" s="56" t="str">
        <f aca="false">IF(L1392=1,J1392+ROW()/10^7,"")</f>
        <v/>
      </c>
      <c r="Q1392" s="57" t="n">
        <f aca="false">IF(O1392=1,M1392,"")</f>
        <v>0.682719756832</v>
      </c>
      <c r="R1392" s="56" t="str">
        <f aca="false">IF(K1392=1,ROW(),"")</f>
        <v/>
      </c>
      <c r="S1392" s="56" t="str">
        <f aca="false">IF(D1392="","",TRIM(D1392))</f>
        <v>EDI CHARGES- INC</v>
      </c>
    </row>
    <row r="1393" customFormat="false" ht="15" hidden="false" customHeight="false" outlineLevel="0" collapsed="false">
      <c r="A1393" s="50" t="s">
        <v>1194</v>
      </c>
      <c r="B1393" s="55" t="n">
        <v>45932</v>
      </c>
      <c r="C1393" s="50" t="n">
        <f aca="false">IF(S1393="","",IFERROR(IF(INDEX('Ledger Codes'!$C$6:$C$205,MATCH(S1393,'Ledger Codes'!$B$6:$B$205,0))="","",INDEX('Ledger Codes'!$C$6:$C$205,MATCH(S1393,'Ledger Codes'!$B$6:$B$205,0))),""))</f>
        <v>10068</v>
      </c>
      <c r="D1393" s="50" t="s">
        <v>203</v>
      </c>
      <c r="E1393" s="50" t="s">
        <v>1195</v>
      </c>
      <c r="F1393" s="50" t="s">
        <v>1196</v>
      </c>
      <c r="G1393" s="52" t="n">
        <v>0</v>
      </c>
      <c r="H1393" s="52" t="n">
        <v>30</v>
      </c>
      <c r="I1393" s="52" t="n">
        <f aca="false">IF(AND(G1393="",H1393=""),"",N(G1393)-N(H1393))</f>
        <v>-30</v>
      </c>
      <c r="J1393" s="52" t="n">
        <f aca="false">IF(I1393="","",ABS(I1393))</f>
        <v>30</v>
      </c>
      <c r="K1393" s="56" t="n">
        <f aca="false">IF(S1393="","",0)</f>
        <v>0</v>
      </c>
      <c r="L1393" s="56" t="n">
        <f aca="false">IF(J1393="","",IF(AND(J1393&gt;'Revenue Testing'!$E$9,K1393=0),1,0))</f>
        <v>0</v>
      </c>
      <c r="M1393" s="57" t="n">
        <v>0.470418658122</v>
      </c>
      <c r="N1393" s="56" t="str">
        <f aca="false">IF(OR(A1393="",I1393=""),"",IF(COUNTIFS($A$2:$A$4500,A1393,$D$2:$D$4500,D1393,$I$2:$I$4500,I1393)&gt;1,"Possible duplicate",""))</f>
        <v/>
      </c>
      <c r="O1393" s="56" t="n">
        <f aca="false">IF(J1393="","",IF(AND(L1393=0,K1393=0),1,0))</f>
        <v>1</v>
      </c>
      <c r="P1393" s="56" t="str">
        <f aca="false">IF(L1393=1,J1393+ROW()/10^7,"")</f>
        <v/>
      </c>
      <c r="Q1393" s="57" t="n">
        <f aca="false">IF(O1393=1,M1393,"")</f>
        <v>0.470418658122</v>
      </c>
      <c r="R1393" s="56" t="str">
        <f aca="false">IF(K1393=1,ROW(),"")</f>
        <v/>
      </c>
      <c r="S1393" s="56" t="str">
        <f aca="false">IF(D1393="","",TRIM(D1393))</f>
        <v>EDI CHARGES- INC</v>
      </c>
    </row>
    <row r="1394" customFormat="false" ht="15" hidden="false" customHeight="false" outlineLevel="0" collapsed="false">
      <c r="A1394" s="50" t="s">
        <v>1197</v>
      </c>
      <c r="B1394" s="55" t="n">
        <v>45944</v>
      </c>
      <c r="C1394" s="50" t="n">
        <f aca="false">IF(S1394="","",IFERROR(IF(INDEX('Ledger Codes'!$C$6:$C$205,MATCH(S1394,'Ledger Codes'!$B$6:$B$205,0))="","",INDEX('Ledger Codes'!$C$6:$C$205,MATCH(S1394,'Ledger Codes'!$B$6:$B$205,0))),""))</f>
        <v>10068</v>
      </c>
      <c r="D1394" s="50" t="s">
        <v>203</v>
      </c>
      <c r="E1394" s="50" t="s">
        <v>1198</v>
      </c>
      <c r="F1394" s="50" t="s">
        <v>1199</v>
      </c>
      <c r="G1394" s="52" t="n">
        <v>0</v>
      </c>
      <c r="H1394" s="52" t="n">
        <v>30</v>
      </c>
      <c r="I1394" s="52" t="n">
        <f aca="false">IF(AND(G1394="",H1394=""),"",N(G1394)-N(H1394))</f>
        <v>-30</v>
      </c>
      <c r="J1394" s="52" t="n">
        <f aca="false">IF(I1394="","",ABS(I1394))</f>
        <v>30</v>
      </c>
      <c r="K1394" s="56" t="n">
        <f aca="false">IF(S1394="","",0)</f>
        <v>0</v>
      </c>
      <c r="L1394" s="56" t="n">
        <f aca="false">IF(J1394="","",IF(AND(J1394&gt;'Revenue Testing'!$E$9,K1394=0),1,0))</f>
        <v>0</v>
      </c>
      <c r="M1394" s="57" t="n">
        <v>0.675555584486</v>
      </c>
      <c r="N1394" s="56" t="str">
        <f aca="false">IF(OR(A1394="",I1394=""),"",IF(COUNTIFS($A$2:$A$4500,A1394,$D$2:$D$4500,D1394,$I$2:$I$4500,I1394)&gt;1,"Possible duplicate",""))</f>
        <v/>
      </c>
      <c r="O1394" s="56" t="n">
        <f aca="false">IF(J1394="","",IF(AND(L1394=0,K1394=0),1,0))</f>
        <v>1</v>
      </c>
      <c r="P1394" s="56" t="str">
        <f aca="false">IF(L1394=1,J1394+ROW()/10^7,"")</f>
        <v/>
      </c>
      <c r="Q1394" s="57" t="n">
        <f aca="false">IF(O1394=1,M1394,"")</f>
        <v>0.675555584486</v>
      </c>
      <c r="R1394" s="56" t="str">
        <f aca="false">IF(K1394=1,ROW(),"")</f>
        <v/>
      </c>
      <c r="S1394" s="56" t="str">
        <f aca="false">IF(D1394="","",TRIM(D1394))</f>
        <v>EDI CHARGES- INC</v>
      </c>
    </row>
    <row r="1395" customFormat="false" ht="15" hidden="false" customHeight="false" outlineLevel="0" collapsed="false">
      <c r="A1395" s="50" t="s">
        <v>1200</v>
      </c>
      <c r="B1395" s="55" t="n">
        <v>45944</v>
      </c>
      <c r="C1395" s="50" t="n">
        <f aca="false">IF(S1395="","",IFERROR(IF(INDEX('Ledger Codes'!$C$6:$C$205,MATCH(S1395,'Ledger Codes'!$B$6:$B$205,0))="","",INDEX('Ledger Codes'!$C$6:$C$205,MATCH(S1395,'Ledger Codes'!$B$6:$B$205,0))),""))</f>
        <v>10068</v>
      </c>
      <c r="D1395" s="50" t="s">
        <v>203</v>
      </c>
      <c r="E1395" s="50" t="s">
        <v>1201</v>
      </c>
      <c r="F1395" s="50" t="s">
        <v>1202</v>
      </c>
      <c r="G1395" s="52" t="n">
        <v>0</v>
      </c>
      <c r="H1395" s="52" t="n">
        <v>30</v>
      </c>
      <c r="I1395" s="52" t="n">
        <f aca="false">IF(AND(G1395="",H1395=""),"",N(G1395)-N(H1395))</f>
        <v>-30</v>
      </c>
      <c r="J1395" s="52" t="n">
        <f aca="false">IF(I1395="","",ABS(I1395))</f>
        <v>30</v>
      </c>
      <c r="K1395" s="56" t="n">
        <f aca="false">IF(S1395="","",0)</f>
        <v>0</v>
      </c>
      <c r="L1395" s="56" t="n">
        <f aca="false">IF(J1395="","",IF(AND(J1395&gt;'Revenue Testing'!$E$9,K1395=0),1,0))</f>
        <v>0</v>
      </c>
      <c r="M1395" s="57" t="n">
        <v>0.360236093858</v>
      </c>
      <c r="N1395" s="56" t="str">
        <f aca="false">IF(OR(A1395="",I1395=""),"",IF(COUNTIFS($A$2:$A$4500,A1395,$D$2:$D$4500,D1395,$I$2:$I$4500,I1395)&gt;1,"Possible duplicate",""))</f>
        <v/>
      </c>
      <c r="O1395" s="56" t="n">
        <f aca="false">IF(J1395="","",IF(AND(L1395=0,K1395=0),1,0))</f>
        <v>1</v>
      </c>
      <c r="P1395" s="56" t="str">
        <f aca="false">IF(L1395=1,J1395+ROW()/10^7,"")</f>
        <v/>
      </c>
      <c r="Q1395" s="57" t="n">
        <f aca="false">IF(O1395=1,M1395,"")</f>
        <v>0.360236093858</v>
      </c>
      <c r="R1395" s="56" t="str">
        <f aca="false">IF(K1395=1,ROW(),"")</f>
        <v/>
      </c>
      <c r="S1395" s="56" t="str">
        <f aca="false">IF(D1395="","",TRIM(D1395))</f>
        <v>EDI CHARGES- INC</v>
      </c>
    </row>
    <row r="1396" customFormat="false" ht="15" hidden="false" customHeight="false" outlineLevel="0" collapsed="false">
      <c r="A1396" s="50" t="s">
        <v>1203</v>
      </c>
      <c r="B1396" s="55" t="n">
        <v>45945</v>
      </c>
      <c r="C1396" s="50" t="n">
        <f aca="false">IF(S1396="","",IFERROR(IF(INDEX('Ledger Codes'!$C$6:$C$205,MATCH(S1396,'Ledger Codes'!$B$6:$B$205,0))="","",INDEX('Ledger Codes'!$C$6:$C$205,MATCH(S1396,'Ledger Codes'!$B$6:$B$205,0))),""))</f>
        <v>10068</v>
      </c>
      <c r="D1396" s="50" t="s">
        <v>203</v>
      </c>
      <c r="E1396" s="50" t="s">
        <v>1204</v>
      </c>
      <c r="F1396" s="50" t="s">
        <v>509</v>
      </c>
      <c r="G1396" s="52" t="n">
        <v>0</v>
      </c>
      <c r="H1396" s="52" t="n">
        <v>30</v>
      </c>
      <c r="I1396" s="52" t="n">
        <f aca="false">IF(AND(G1396="",H1396=""),"",N(G1396)-N(H1396))</f>
        <v>-30</v>
      </c>
      <c r="J1396" s="52" t="n">
        <f aca="false">IF(I1396="","",ABS(I1396))</f>
        <v>30</v>
      </c>
      <c r="K1396" s="56" t="n">
        <f aca="false">IF(S1396="","",0)</f>
        <v>0</v>
      </c>
      <c r="L1396" s="56" t="n">
        <f aca="false">IF(J1396="","",IF(AND(J1396&gt;'Revenue Testing'!$E$9,K1396=0),1,0))</f>
        <v>0</v>
      </c>
      <c r="M1396" s="57" t="n">
        <v>0.501913234075</v>
      </c>
      <c r="N1396" s="56" t="str">
        <f aca="false">IF(OR(A1396="",I1396=""),"",IF(COUNTIFS($A$2:$A$4500,A1396,$D$2:$D$4500,D1396,$I$2:$I$4500,I1396)&gt;1,"Possible duplicate",""))</f>
        <v/>
      </c>
      <c r="O1396" s="56" t="n">
        <f aca="false">IF(J1396="","",IF(AND(L1396=0,K1396=0),1,0))</f>
        <v>1</v>
      </c>
      <c r="P1396" s="56" t="str">
        <f aca="false">IF(L1396=1,J1396+ROW()/10^7,"")</f>
        <v/>
      </c>
      <c r="Q1396" s="57" t="n">
        <f aca="false">IF(O1396=1,M1396,"")</f>
        <v>0.501913234075</v>
      </c>
      <c r="R1396" s="56" t="str">
        <f aca="false">IF(K1396=1,ROW(),"")</f>
        <v/>
      </c>
      <c r="S1396" s="56" t="str">
        <f aca="false">IF(D1396="","",TRIM(D1396))</f>
        <v>EDI CHARGES- INC</v>
      </c>
    </row>
    <row r="1397" customFormat="false" ht="15" hidden="false" customHeight="false" outlineLevel="0" collapsed="false">
      <c r="A1397" s="50" t="s">
        <v>1205</v>
      </c>
      <c r="B1397" s="55" t="n">
        <v>45945</v>
      </c>
      <c r="C1397" s="50" t="n">
        <f aca="false">IF(S1397="","",IFERROR(IF(INDEX('Ledger Codes'!$C$6:$C$205,MATCH(S1397,'Ledger Codes'!$B$6:$B$205,0))="","",INDEX('Ledger Codes'!$C$6:$C$205,MATCH(S1397,'Ledger Codes'!$B$6:$B$205,0))),""))</f>
        <v>10068</v>
      </c>
      <c r="D1397" s="50" t="s">
        <v>203</v>
      </c>
      <c r="E1397" s="50" t="s">
        <v>1206</v>
      </c>
      <c r="F1397" s="50" t="s">
        <v>1207</v>
      </c>
      <c r="G1397" s="52" t="n">
        <v>0</v>
      </c>
      <c r="H1397" s="52" t="n">
        <v>30</v>
      </c>
      <c r="I1397" s="52" t="n">
        <f aca="false">IF(AND(G1397="",H1397=""),"",N(G1397)-N(H1397))</f>
        <v>-30</v>
      </c>
      <c r="J1397" s="52" t="n">
        <f aca="false">IF(I1397="","",ABS(I1397))</f>
        <v>30</v>
      </c>
      <c r="K1397" s="56" t="n">
        <f aca="false">IF(S1397="","",0)</f>
        <v>0</v>
      </c>
      <c r="L1397" s="56" t="n">
        <f aca="false">IF(J1397="","",IF(AND(J1397&gt;'Revenue Testing'!$E$9,K1397=0),1,0))</f>
        <v>0</v>
      </c>
      <c r="M1397" s="57" t="n">
        <v>0.929524434156</v>
      </c>
      <c r="N1397" s="56" t="str">
        <f aca="false">IF(OR(A1397="",I1397=""),"",IF(COUNTIFS($A$2:$A$4500,A1397,$D$2:$D$4500,D1397,$I$2:$I$4500,I1397)&gt;1,"Possible duplicate",""))</f>
        <v/>
      </c>
      <c r="O1397" s="56" t="n">
        <f aca="false">IF(J1397="","",IF(AND(L1397=0,K1397=0),1,0))</f>
        <v>1</v>
      </c>
      <c r="P1397" s="56" t="str">
        <f aca="false">IF(L1397=1,J1397+ROW()/10^7,"")</f>
        <v/>
      </c>
      <c r="Q1397" s="57" t="n">
        <f aca="false">IF(O1397=1,M1397,"")</f>
        <v>0.929524434156</v>
      </c>
      <c r="R1397" s="56" t="str">
        <f aca="false">IF(K1397=1,ROW(),"")</f>
        <v/>
      </c>
      <c r="S1397" s="56" t="str">
        <f aca="false">IF(D1397="","",TRIM(D1397))</f>
        <v>EDI CHARGES- INC</v>
      </c>
    </row>
    <row r="1398" customFormat="false" ht="15" hidden="false" customHeight="false" outlineLevel="0" collapsed="false">
      <c r="A1398" s="50" t="s">
        <v>1208</v>
      </c>
      <c r="B1398" s="55" t="n">
        <v>45945</v>
      </c>
      <c r="C1398" s="50" t="n">
        <f aca="false">IF(S1398="","",IFERROR(IF(INDEX('Ledger Codes'!$C$6:$C$205,MATCH(S1398,'Ledger Codes'!$B$6:$B$205,0))="","",INDEX('Ledger Codes'!$C$6:$C$205,MATCH(S1398,'Ledger Codes'!$B$6:$B$205,0))),""))</f>
        <v>10068</v>
      </c>
      <c r="D1398" s="50" t="s">
        <v>203</v>
      </c>
      <c r="E1398" s="50" t="s">
        <v>1209</v>
      </c>
      <c r="F1398" s="50" t="s">
        <v>1210</v>
      </c>
      <c r="G1398" s="52" t="n">
        <v>0</v>
      </c>
      <c r="H1398" s="52" t="n">
        <v>30</v>
      </c>
      <c r="I1398" s="52" t="n">
        <f aca="false">IF(AND(G1398="",H1398=""),"",N(G1398)-N(H1398))</f>
        <v>-30</v>
      </c>
      <c r="J1398" s="52" t="n">
        <f aca="false">IF(I1398="","",ABS(I1398))</f>
        <v>30</v>
      </c>
      <c r="K1398" s="56" t="n">
        <f aca="false">IF(S1398="","",0)</f>
        <v>0</v>
      </c>
      <c r="L1398" s="56" t="n">
        <f aca="false">IF(J1398="","",IF(AND(J1398&gt;'Revenue Testing'!$E$9,K1398=0),1,0))</f>
        <v>0</v>
      </c>
      <c r="M1398" s="57" t="n">
        <v>0.375123429788</v>
      </c>
      <c r="N1398" s="56" t="str">
        <f aca="false">IF(OR(A1398="",I1398=""),"",IF(COUNTIFS($A$2:$A$4500,A1398,$D$2:$D$4500,D1398,$I$2:$I$4500,I1398)&gt;1,"Possible duplicate",""))</f>
        <v/>
      </c>
      <c r="O1398" s="56" t="n">
        <f aca="false">IF(J1398="","",IF(AND(L1398=0,K1398=0),1,0))</f>
        <v>1</v>
      </c>
      <c r="P1398" s="56" t="str">
        <f aca="false">IF(L1398=1,J1398+ROW()/10^7,"")</f>
        <v/>
      </c>
      <c r="Q1398" s="57" t="n">
        <f aca="false">IF(O1398=1,M1398,"")</f>
        <v>0.375123429788</v>
      </c>
      <c r="R1398" s="56" t="str">
        <f aca="false">IF(K1398=1,ROW(),"")</f>
        <v/>
      </c>
      <c r="S1398" s="56" t="str">
        <f aca="false">IF(D1398="","",TRIM(D1398))</f>
        <v>EDI CHARGES- INC</v>
      </c>
    </row>
    <row r="1399" customFormat="false" ht="15" hidden="false" customHeight="false" outlineLevel="0" collapsed="false">
      <c r="A1399" s="50" t="s">
        <v>1211</v>
      </c>
      <c r="B1399" s="55" t="n">
        <v>45945</v>
      </c>
      <c r="C1399" s="50" t="n">
        <f aca="false">IF(S1399="","",IFERROR(IF(INDEX('Ledger Codes'!$C$6:$C$205,MATCH(S1399,'Ledger Codes'!$B$6:$B$205,0))="","",INDEX('Ledger Codes'!$C$6:$C$205,MATCH(S1399,'Ledger Codes'!$B$6:$B$205,0))),""))</f>
        <v>10068</v>
      </c>
      <c r="D1399" s="50" t="s">
        <v>203</v>
      </c>
      <c r="E1399" s="50" t="s">
        <v>1212</v>
      </c>
      <c r="F1399" s="50" t="s">
        <v>1213</v>
      </c>
      <c r="G1399" s="52" t="n">
        <v>0</v>
      </c>
      <c r="H1399" s="52" t="n">
        <v>30</v>
      </c>
      <c r="I1399" s="52" t="n">
        <f aca="false">IF(AND(G1399="",H1399=""),"",N(G1399)-N(H1399))</f>
        <v>-30</v>
      </c>
      <c r="J1399" s="52" t="n">
        <f aca="false">IF(I1399="","",ABS(I1399))</f>
        <v>30</v>
      </c>
      <c r="K1399" s="56" t="n">
        <f aca="false">IF(S1399="","",0)</f>
        <v>0</v>
      </c>
      <c r="L1399" s="56" t="n">
        <f aca="false">IF(J1399="","",IF(AND(J1399&gt;'Revenue Testing'!$E$9,K1399=0),1,0))</f>
        <v>0</v>
      </c>
      <c r="M1399" s="57" t="n">
        <v>0.437647820544</v>
      </c>
      <c r="N1399" s="56" t="str">
        <f aca="false">IF(OR(A1399="",I1399=""),"",IF(COUNTIFS($A$2:$A$4500,A1399,$D$2:$D$4500,D1399,$I$2:$I$4500,I1399)&gt;1,"Possible duplicate",""))</f>
        <v/>
      </c>
      <c r="O1399" s="56" t="n">
        <f aca="false">IF(J1399="","",IF(AND(L1399=0,K1399=0),1,0))</f>
        <v>1</v>
      </c>
      <c r="P1399" s="56" t="str">
        <f aca="false">IF(L1399=1,J1399+ROW()/10^7,"")</f>
        <v/>
      </c>
      <c r="Q1399" s="57" t="n">
        <f aca="false">IF(O1399=1,M1399,"")</f>
        <v>0.437647820544</v>
      </c>
      <c r="R1399" s="56" t="str">
        <f aca="false">IF(K1399=1,ROW(),"")</f>
        <v/>
      </c>
      <c r="S1399" s="56" t="str">
        <f aca="false">IF(D1399="","",TRIM(D1399))</f>
        <v>EDI CHARGES- INC</v>
      </c>
    </row>
    <row r="1400" customFormat="false" ht="15" hidden="false" customHeight="false" outlineLevel="0" collapsed="false">
      <c r="A1400" s="50" t="s">
        <v>1214</v>
      </c>
      <c r="B1400" s="55" t="n">
        <v>45945</v>
      </c>
      <c r="C1400" s="50" t="n">
        <f aca="false">IF(S1400="","",IFERROR(IF(INDEX('Ledger Codes'!$C$6:$C$205,MATCH(S1400,'Ledger Codes'!$B$6:$B$205,0))="","",INDEX('Ledger Codes'!$C$6:$C$205,MATCH(S1400,'Ledger Codes'!$B$6:$B$205,0))),""))</f>
        <v>10068</v>
      </c>
      <c r="D1400" s="50" t="s">
        <v>203</v>
      </c>
      <c r="E1400" s="50" t="s">
        <v>1215</v>
      </c>
      <c r="F1400" s="50" t="s">
        <v>1216</v>
      </c>
      <c r="G1400" s="52" t="n">
        <v>0</v>
      </c>
      <c r="H1400" s="52" t="n">
        <v>30</v>
      </c>
      <c r="I1400" s="52" t="n">
        <f aca="false">IF(AND(G1400="",H1400=""),"",N(G1400)-N(H1400))</f>
        <v>-30</v>
      </c>
      <c r="J1400" s="52" t="n">
        <f aca="false">IF(I1400="","",ABS(I1400))</f>
        <v>30</v>
      </c>
      <c r="K1400" s="56" t="n">
        <f aca="false">IF(S1400="","",0)</f>
        <v>0</v>
      </c>
      <c r="L1400" s="56" t="n">
        <f aca="false">IF(J1400="","",IF(AND(J1400&gt;'Revenue Testing'!$E$9,K1400=0),1,0))</f>
        <v>0</v>
      </c>
      <c r="M1400" s="57" t="n">
        <v>0.064377217249</v>
      </c>
      <c r="N1400" s="56" t="str">
        <f aca="false">IF(OR(A1400="",I1400=""),"",IF(COUNTIFS($A$2:$A$4500,A1400,$D$2:$D$4500,D1400,$I$2:$I$4500,I1400)&gt;1,"Possible duplicate",""))</f>
        <v/>
      </c>
      <c r="O1400" s="56" t="n">
        <f aca="false">IF(J1400="","",IF(AND(L1400=0,K1400=0),1,0))</f>
        <v>1</v>
      </c>
      <c r="P1400" s="56" t="str">
        <f aca="false">IF(L1400=1,J1400+ROW()/10^7,"")</f>
        <v/>
      </c>
      <c r="Q1400" s="57" t="n">
        <f aca="false">IF(O1400=1,M1400,"")</f>
        <v>0.064377217249</v>
      </c>
      <c r="R1400" s="56" t="str">
        <f aca="false">IF(K1400=1,ROW(),"")</f>
        <v/>
      </c>
      <c r="S1400" s="56" t="str">
        <f aca="false">IF(D1400="","",TRIM(D1400))</f>
        <v>EDI CHARGES- INC</v>
      </c>
    </row>
    <row r="1401" customFormat="false" ht="15" hidden="false" customHeight="false" outlineLevel="0" collapsed="false">
      <c r="A1401" s="50" t="s">
        <v>1217</v>
      </c>
      <c r="B1401" s="55" t="n">
        <v>45945</v>
      </c>
      <c r="C1401" s="50" t="n">
        <f aca="false">IF(S1401="","",IFERROR(IF(INDEX('Ledger Codes'!$C$6:$C$205,MATCH(S1401,'Ledger Codes'!$B$6:$B$205,0))="","",INDEX('Ledger Codes'!$C$6:$C$205,MATCH(S1401,'Ledger Codes'!$B$6:$B$205,0))),""))</f>
        <v>10068</v>
      </c>
      <c r="D1401" s="50" t="s">
        <v>203</v>
      </c>
      <c r="E1401" s="50" t="s">
        <v>1218</v>
      </c>
      <c r="F1401" s="50" t="s">
        <v>1219</v>
      </c>
      <c r="G1401" s="52" t="n">
        <v>0</v>
      </c>
      <c r="H1401" s="52" t="n">
        <v>30</v>
      </c>
      <c r="I1401" s="52" t="n">
        <f aca="false">IF(AND(G1401="",H1401=""),"",N(G1401)-N(H1401))</f>
        <v>-30</v>
      </c>
      <c r="J1401" s="52" t="n">
        <f aca="false">IF(I1401="","",ABS(I1401))</f>
        <v>30</v>
      </c>
      <c r="K1401" s="56" t="n">
        <f aca="false">IF(S1401="","",0)</f>
        <v>0</v>
      </c>
      <c r="L1401" s="56" t="n">
        <f aca="false">IF(J1401="","",IF(AND(J1401&gt;'Revenue Testing'!$E$9,K1401=0),1,0))</f>
        <v>0</v>
      </c>
      <c r="M1401" s="57" t="n">
        <v>0.638975388659</v>
      </c>
      <c r="N1401" s="56" t="str">
        <f aca="false">IF(OR(A1401="",I1401=""),"",IF(COUNTIFS($A$2:$A$4500,A1401,$D$2:$D$4500,D1401,$I$2:$I$4500,I1401)&gt;1,"Possible duplicate",""))</f>
        <v/>
      </c>
      <c r="O1401" s="56" t="n">
        <f aca="false">IF(J1401="","",IF(AND(L1401=0,K1401=0),1,0))</f>
        <v>1</v>
      </c>
      <c r="P1401" s="56" t="str">
        <f aca="false">IF(L1401=1,J1401+ROW()/10^7,"")</f>
        <v/>
      </c>
      <c r="Q1401" s="57" t="n">
        <f aca="false">IF(O1401=1,M1401,"")</f>
        <v>0.638975388659</v>
      </c>
      <c r="R1401" s="56" t="str">
        <f aca="false">IF(K1401=1,ROW(),"")</f>
        <v/>
      </c>
      <c r="S1401" s="56" t="str">
        <f aca="false">IF(D1401="","",TRIM(D1401))</f>
        <v>EDI CHARGES- INC</v>
      </c>
    </row>
    <row r="1402" customFormat="false" ht="15" hidden="false" customHeight="false" outlineLevel="0" collapsed="false">
      <c r="A1402" s="50" t="s">
        <v>1220</v>
      </c>
      <c r="B1402" s="55" t="n">
        <v>45945</v>
      </c>
      <c r="C1402" s="50" t="n">
        <f aca="false">IF(S1402="","",IFERROR(IF(INDEX('Ledger Codes'!$C$6:$C$205,MATCH(S1402,'Ledger Codes'!$B$6:$B$205,0))="","",INDEX('Ledger Codes'!$C$6:$C$205,MATCH(S1402,'Ledger Codes'!$B$6:$B$205,0))),""))</f>
        <v>10068</v>
      </c>
      <c r="D1402" s="50" t="s">
        <v>203</v>
      </c>
      <c r="E1402" s="50" t="s">
        <v>1221</v>
      </c>
      <c r="F1402" s="50" t="s">
        <v>506</v>
      </c>
      <c r="G1402" s="52" t="n">
        <v>0</v>
      </c>
      <c r="H1402" s="52" t="n">
        <v>30</v>
      </c>
      <c r="I1402" s="52" t="n">
        <f aca="false">IF(AND(G1402="",H1402=""),"",N(G1402)-N(H1402))</f>
        <v>-30</v>
      </c>
      <c r="J1402" s="52" t="n">
        <f aca="false">IF(I1402="","",ABS(I1402))</f>
        <v>30</v>
      </c>
      <c r="K1402" s="56" t="n">
        <f aca="false">IF(S1402="","",0)</f>
        <v>0</v>
      </c>
      <c r="L1402" s="56" t="n">
        <f aca="false">IF(J1402="","",IF(AND(J1402&gt;'Revenue Testing'!$E$9,K1402=0),1,0))</f>
        <v>0</v>
      </c>
      <c r="M1402" s="57" t="n">
        <v>0.342130445108</v>
      </c>
      <c r="N1402" s="56" t="str">
        <f aca="false">IF(OR(A1402="",I1402=""),"",IF(COUNTIFS($A$2:$A$4500,A1402,$D$2:$D$4500,D1402,$I$2:$I$4500,I1402)&gt;1,"Possible duplicate",""))</f>
        <v/>
      </c>
      <c r="O1402" s="56" t="n">
        <f aca="false">IF(J1402="","",IF(AND(L1402=0,K1402=0),1,0))</f>
        <v>1</v>
      </c>
      <c r="P1402" s="56" t="str">
        <f aca="false">IF(L1402=1,J1402+ROW()/10^7,"")</f>
        <v/>
      </c>
      <c r="Q1402" s="57" t="n">
        <f aca="false">IF(O1402=1,M1402,"")</f>
        <v>0.342130445108</v>
      </c>
      <c r="R1402" s="56" t="str">
        <f aca="false">IF(K1402=1,ROW(),"")</f>
        <v/>
      </c>
      <c r="S1402" s="56" t="str">
        <f aca="false">IF(D1402="","",TRIM(D1402))</f>
        <v>EDI CHARGES- INC</v>
      </c>
    </row>
    <row r="1403" customFormat="false" ht="15" hidden="false" customHeight="false" outlineLevel="0" collapsed="false">
      <c r="A1403" s="50" t="s">
        <v>1222</v>
      </c>
      <c r="B1403" s="55" t="n">
        <v>45948</v>
      </c>
      <c r="C1403" s="50" t="n">
        <f aca="false">IF(S1403="","",IFERROR(IF(INDEX('Ledger Codes'!$C$6:$C$205,MATCH(S1403,'Ledger Codes'!$B$6:$B$205,0))="","",INDEX('Ledger Codes'!$C$6:$C$205,MATCH(S1403,'Ledger Codes'!$B$6:$B$205,0))),""))</f>
        <v>10068</v>
      </c>
      <c r="D1403" s="50" t="s">
        <v>203</v>
      </c>
      <c r="E1403" s="50" t="s">
        <v>1223</v>
      </c>
      <c r="F1403" s="50" t="s">
        <v>1224</v>
      </c>
      <c r="G1403" s="52" t="n">
        <v>0</v>
      </c>
      <c r="H1403" s="52" t="n">
        <v>30</v>
      </c>
      <c r="I1403" s="52" t="n">
        <f aca="false">IF(AND(G1403="",H1403=""),"",N(G1403)-N(H1403))</f>
        <v>-30</v>
      </c>
      <c r="J1403" s="52" t="n">
        <f aca="false">IF(I1403="","",ABS(I1403))</f>
        <v>30</v>
      </c>
      <c r="K1403" s="56" t="n">
        <f aca="false">IF(S1403="","",0)</f>
        <v>0</v>
      </c>
      <c r="L1403" s="56" t="n">
        <f aca="false">IF(J1403="","",IF(AND(J1403&gt;'Revenue Testing'!$E$9,K1403=0),1,0))</f>
        <v>0</v>
      </c>
      <c r="M1403" s="57" t="n">
        <v>0.522182277399</v>
      </c>
      <c r="N1403" s="56" t="str">
        <f aca="false">IF(OR(A1403="",I1403=""),"",IF(COUNTIFS($A$2:$A$4500,A1403,$D$2:$D$4500,D1403,$I$2:$I$4500,I1403)&gt;1,"Possible duplicate",""))</f>
        <v/>
      </c>
      <c r="O1403" s="56" t="n">
        <f aca="false">IF(J1403="","",IF(AND(L1403=0,K1403=0),1,0))</f>
        <v>1</v>
      </c>
      <c r="P1403" s="56" t="str">
        <f aca="false">IF(L1403=1,J1403+ROW()/10^7,"")</f>
        <v/>
      </c>
      <c r="Q1403" s="57" t="n">
        <f aca="false">IF(O1403=1,M1403,"")</f>
        <v>0.522182277399</v>
      </c>
      <c r="R1403" s="56" t="str">
        <f aca="false">IF(K1403=1,ROW(),"")</f>
        <v/>
      </c>
      <c r="S1403" s="56" t="str">
        <f aca="false">IF(D1403="","",TRIM(D1403))</f>
        <v>EDI CHARGES- INC</v>
      </c>
    </row>
    <row r="1404" customFormat="false" ht="15" hidden="false" customHeight="false" outlineLevel="0" collapsed="false">
      <c r="A1404" s="50" t="s">
        <v>1225</v>
      </c>
      <c r="B1404" s="55" t="n">
        <v>45948</v>
      </c>
      <c r="C1404" s="50" t="n">
        <f aca="false">IF(S1404="","",IFERROR(IF(INDEX('Ledger Codes'!$C$6:$C$205,MATCH(S1404,'Ledger Codes'!$B$6:$B$205,0))="","",INDEX('Ledger Codes'!$C$6:$C$205,MATCH(S1404,'Ledger Codes'!$B$6:$B$205,0))),""))</f>
        <v>10068</v>
      </c>
      <c r="D1404" s="50" t="s">
        <v>203</v>
      </c>
      <c r="E1404" s="50" t="s">
        <v>1226</v>
      </c>
      <c r="F1404" s="50" t="s">
        <v>1227</v>
      </c>
      <c r="G1404" s="52" t="n">
        <v>0</v>
      </c>
      <c r="H1404" s="52" t="n">
        <v>30</v>
      </c>
      <c r="I1404" s="52" t="n">
        <f aca="false">IF(AND(G1404="",H1404=""),"",N(G1404)-N(H1404))</f>
        <v>-30</v>
      </c>
      <c r="J1404" s="52" t="n">
        <f aca="false">IF(I1404="","",ABS(I1404))</f>
        <v>30</v>
      </c>
      <c r="K1404" s="56" t="n">
        <f aca="false">IF(S1404="","",0)</f>
        <v>0</v>
      </c>
      <c r="L1404" s="56" t="n">
        <f aca="false">IF(J1404="","",IF(AND(J1404&gt;'Revenue Testing'!$E$9,K1404=0),1,0))</f>
        <v>0</v>
      </c>
      <c r="M1404" s="57" t="n">
        <v>0.636549713082</v>
      </c>
      <c r="N1404" s="56" t="str">
        <f aca="false">IF(OR(A1404="",I1404=""),"",IF(COUNTIFS($A$2:$A$4500,A1404,$D$2:$D$4500,D1404,$I$2:$I$4500,I1404)&gt;1,"Possible duplicate",""))</f>
        <v/>
      </c>
      <c r="O1404" s="56" t="n">
        <f aca="false">IF(J1404="","",IF(AND(L1404=0,K1404=0),1,0))</f>
        <v>1</v>
      </c>
      <c r="P1404" s="56" t="str">
        <f aca="false">IF(L1404=1,J1404+ROW()/10^7,"")</f>
        <v/>
      </c>
      <c r="Q1404" s="57" t="n">
        <f aca="false">IF(O1404=1,M1404,"")</f>
        <v>0.636549713082</v>
      </c>
      <c r="R1404" s="56" t="str">
        <f aca="false">IF(K1404=1,ROW(),"")</f>
        <v/>
      </c>
      <c r="S1404" s="56" t="str">
        <f aca="false">IF(D1404="","",TRIM(D1404))</f>
        <v>EDI CHARGES- INC</v>
      </c>
    </row>
    <row r="1405" customFormat="false" ht="15" hidden="false" customHeight="false" outlineLevel="0" collapsed="false">
      <c r="A1405" s="50" t="s">
        <v>1228</v>
      </c>
      <c r="B1405" s="55" t="n">
        <v>45949</v>
      </c>
      <c r="C1405" s="50" t="n">
        <f aca="false">IF(S1405="","",IFERROR(IF(INDEX('Ledger Codes'!$C$6:$C$205,MATCH(S1405,'Ledger Codes'!$B$6:$B$205,0))="","",INDEX('Ledger Codes'!$C$6:$C$205,MATCH(S1405,'Ledger Codes'!$B$6:$B$205,0))),""))</f>
        <v>10068</v>
      </c>
      <c r="D1405" s="50" t="s">
        <v>203</v>
      </c>
      <c r="E1405" s="50" t="s">
        <v>1229</v>
      </c>
      <c r="F1405" s="50" t="s">
        <v>1230</v>
      </c>
      <c r="G1405" s="52" t="n">
        <v>0</v>
      </c>
      <c r="H1405" s="52" t="n">
        <v>30</v>
      </c>
      <c r="I1405" s="52" t="n">
        <f aca="false">IF(AND(G1405="",H1405=""),"",N(G1405)-N(H1405))</f>
        <v>-30</v>
      </c>
      <c r="J1405" s="52" t="n">
        <f aca="false">IF(I1405="","",ABS(I1405))</f>
        <v>30</v>
      </c>
      <c r="K1405" s="56" t="n">
        <f aca="false">IF(S1405="","",0)</f>
        <v>0</v>
      </c>
      <c r="L1405" s="56" t="n">
        <f aca="false">IF(J1405="","",IF(AND(J1405&gt;'Revenue Testing'!$E$9,K1405=0),1,0))</f>
        <v>0</v>
      </c>
      <c r="M1405" s="57" t="n">
        <v>0.34206425861</v>
      </c>
      <c r="N1405" s="56" t="str">
        <f aca="false">IF(OR(A1405="",I1405=""),"",IF(COUNTIFS($A$2:$A$4500,A1405,$D$2:$D$4500,D1405,$I$2:$I$4500,I1405)&gt;1,"Possible duplicate",""))</f>
        <v/>
      </c>
      <c r="O1405" s="56" t="n">
        <f aca="false">IF(J1405="","",IF(AND(L1405=0,K1405=0),1,0))</f>
        <v>1</v>
      </c>
      <c r="P1405" s="56" t="str">
        <f aca="false">IF(L1405=1,J1405+ROW()/10^7,"")</f>
        <v/>
      </c>
      <c r="Q1405" s="57" t="n">
        <f aca="false">IF(O1405=1,M1405,"")</f>
        <v>0.34206425861</v>
      </c>
      <c r="R1405" s="56" t="str">
        <f aca="false">IF(K1405=1,ROW(),"")</f>
        <v/>
      </c>
      <c r="S1405" s="56" t="str">
        <f aca="false">IF(D1405="","",TRIM(D1405))</f>
        <v>EDI CHARGES- INC</v>
      </c>
    </row>
    <row r="1406" customFormat="false" ht="15" hidden="false" customHeight="false" outlineLevel="0" collapsed="false">
      <c r="A1406" s="50" t="s">
        <v>1231</v>
      </c>
      <c r="B1406" s="55" t="n">
        <v>45949</v>
      </c>
      <c r="C1406" s="50" t="n">
        <f aca="false">IF(S1406="","",IFERROR(IF(INDEX('Ledger Codes'!$C$6:$C$205,MATCH(S1406,'Ledger Codes'!$B$6:$B$205,0))="","",INDEX('Ledger Codes'!$C$6:$C$205,MATCH(S1406,'Ledger Codes'!$B$6:$B$205,0))),""))</f>
        <v>10068</v>
      </c>
      <c r="D1406" s="50" t="s">
        <v>203</v>
      </c>
      <c r="E1406" s="50" t="s">
        <v>1232</v>
      </c>
      <c r="F1406" s="50" t="s">
        <v>1233</v>
      </c>
      <c r="G1406" s="52" t="n">
        <v>0</v>
      </c>
      <c r="H1406" s="52" t="n">
        <v>30</v>
      </c>
      <c r="I1406" s="52" t="n">
        <f aca="false">IF(AND(G1406="",H1406=""),"",N(G1406)-N(H1406))</f>
        <v>-30</v>
      </c>
      <c r="J1406" s="52" t="n">
        <f aca="false">IF(I1406="","",ABS(I1406))</f>
        <v>30</v>
      </c>
      <c r="K1406" s="56" t="n">
        <f aca="false">IF(S1406="","",0)</f>
        <v>0</v>
      </c>
      <c r="L1406" s="56" t="n">
        <f aca="false">IF(J1406="","",IF(AND(J1406&gt;'Revenue Testing'!$E$9,K1406=0),1,0))</f>
        <v>0</v>
      </c>
      <c r="M1406" s="57" t="n">
        <v>0.548817722186</v>
      </c>
      <c r="N1406" s="56" t="str">
        <f aca="false">IF(OR(A1406="",I1406=""),"",IF(COUNTIFS($A$2:$A$4500,A1406,$D$2:$D$4500,D1406,$I$2:$I$4500,I1406)&gt;1,"Possible duplicate",""))</f>
        <v/>
      </c>
      <c r="O1406" s="56" t="n">
        <f aca="false">IF(J1406="","",IF(AND(L1406=0,K1406=0),1,0))</f>
        <v>1</v>
      </c>
      <c r="P1406" s="56" t="str">
        <f aca="false">IF(L1406=1,J1406+ROW()/10^7,"")</f>
        <v/>
      </c>
      <c r="Q1406" s="57" t="n">
        <f aca="false">IF(O1406=1,M1406,"")</f>
        <v>0.548817722186</v>
      </c>
      <c r="R1406" s="56" t="str">
        <f aca="false">IF(K1406=1,ROW(),"")</f>
        <v/>
      </c>
      <c r="S1406" s="56" t="str">
        <f aca="false">IF(D1406="","",TRIM(D1406))</f>
        <v>EDI CHARGES- INC</v>
      </c>
    </row>
    <row r="1407" customFormat="false" ht="15" hidden="false" customHeight="false" outlineLevel="0" collapsed="false">
      <c r="A1407" s="50" t="s">
        <v>1234</v>
      </c>
      <c r="B1407" s="55" t="n">
        <v>45949</v>
      </c>
      <c r="C1407" s="50" t="n">
        <f aca="false">IF(S1407="","",IFERROR(IF(INDEX('Ledger Codes'!$C$6:$C$205,MATCH(S1407,'Ledger Codes'!$B$6:$B$205,0))="","",INDEX('Ledger Codes'!$C$6:$C$205,MATCH(S1407,'Ledger Codes'!$B$6:$B$205,0))),""))</f>
        <v>10068</v>
      </c>
      <c r="D1407" s="50" t="s">
        <v>203</v>
      </c>
      <c r="E1407" s="50" t="s">
        <v>1235</v>
      </c>
      <c r="F1407" s="50" t="s">
        <v>1236</v>
      </c>
      <c r="G1407" s="52" t="n">
        <v>0</v>
      </c>
      <c r="H1407" s="52" t="n">
        <v>30</v>
      </c>
      <c r="I1407" s="52" t="n">
        <f aca="false">IF(AND(G1407="",H1407=""),"",N(G1407)-N(H1407))</f>
        <v>-30</v>
      </c>
      <c r="J1407" s="52" t="n">
        <f aca="false">IF(I1407="","",ABS(I1407))</f>
        <v>30</v>
      </c>
      <c r="K1407" s="56" t="n">
        <f aca="false">IF(S1407="","",0)</f>
        <v>0</v>
      </c>
      <c r="L1407" s="56" t="n">
        <f aca="false">IF(J1407="","",IF(AND(J1407&gt;'Revenue Testing'!$E$9,K1407=0),1,0))</f>
        <v>0</v>
      </c>
      <c r="M1407" s="57" t="n">
        <v>0.450313902595</v>
      </c>
      <c r="N1407" s="56" t="str">
        <f aca="false">IF(OR(A1407="",I1407=""),"",IF(COUNTIFS($A$2:$A$4500,A1407,$D$2:$D$4500,D1407,$I$2:$I$4500,I1407)&gt;1,"Possible duplicate",""))</f>
        <v/>
      </c>
      <c r="O1407" s="56" t="n">
        <f aca="false">IF(J1407="","",IF(AND(L1407=0,K1407=0),1,0))</f>
        <v>1</v>
      </c>
      <c r="P1407" s="56" t="str">
        <f aca="false">IF(L1407=1,J1407+ROW()/10^7,"")</f>
        <v/>
      </c>
      <c r="Q1407" s="57" t="n">
        <f aca="false">IF(O1407=1,M1407,"")</f>
        <v>0.450313902595</v>
      </c>
      <c r="R1407" s="56" t="str">
        <f aca="false">IF(K1407=1,ROW(),"")</f>
        <v/>
      </c>
      <c r="S1407" s="56" t="str">
        <f aca="false">IF(D1407="","",TRIM(D1407))</f>
        <v>EDI CHARGES- INC</v>
      </c>
    </row>
    <row r="1408" customFormat="false" ht="15" hidden="false" customHeight="false" outlineLevel="0" collapsed="false">
      <c r="A1408" s="50" t="s">
        <v>1237</v>
      </c>
      <c r="B1408" s="55" t="n">
        <v>45949</v>
      </c>
      <c r="C1408" s="50" t="n">
        <f aca="false">IF(S1408="","",IFERROR(IF(INDEX('Ledger Codes'!$C$6:$C$205,MATCH(S1408,'Ledger Codes'!$B$6:$B$205,0))="","",INDEX('Ledger Codes'!$C$6:$C$205,MATCH(S1408,'Ledger Codes'!$B$6:$B$205,0))),""))</f>
        <v>10068</v>
      </c>
      <c r="D1408" s="50" t="s">
        <v>203</v>
      </c>
      <c r="E1408" s="50" t="s">
        <v>1238</v>
      </c>
      <c r="F1408" s="50" t="s">
        <v>1239</v>
      </c>
      <c r="G1408" s="52" t="n">
        <v>0</v>
      </c>
      <c r="H1408" s="52" t="n">
        <v>30</v>
      </c>
      <c r="I1408" s="52" t="n">
        <f aca="false">IF(AND(G1408="",H1408=""),"",N(G1408)-N(H1408))</f>
        <v>-30</v>
      </c>
      <c r="J1408" s="52" t="n">
        <f aca="false">IF(I1408="","",ABS(I1408))</f>
        <v>30</v>
      </c>
      <c r="K1408" s="56" t="n">
        <f aca="false">IF(S1408="","",0)</f>
        <v>0</v>
      </c>
      <c r="L1408" s="56" t="n">
        <f aca="false">IF(J1408="","",IF(AND(J1408&gt;'Revenue Testing'!$E$9,K1408=0),1,0))</f>
        <v>0</v>
      </c>
      <c r="M1408" s="57" t="n">
        <v>0.06616522616</v>
      </c>
      <c r="N1408" s="56" t="str">
        <f aca="false">IF(OR(A1408="",I1408=""),"",IF(COUNTIFS($A$2:$A$4500,A1408,$D$2:$D$4500,D1408,$I$2:$I$4500,I1408)&gt;1,"Possible duplicate",""))</f>
        <v/>
      </c>
      <c r="O1408" s="56" t="n">
        <f aca="false">IF(J1408="","",IF(AND(L1408=0,K1408=0),1,0))</f>
        <v>1</v>
      </c>
      <c r="P1408" s="56" t="str">
        <f aca="false">IF(L1408=1,J1408+ROW()/10^7,"")</f>
        <v/>
      </c>
      <c r="Q1408" s="57" t="n">
        <f aca="false">IF(O1408=1,M1408,"")</f>
        <v>0.06616522616</v>
      </c>
      <c r="R1408" s="56" t="str">
        <f aca="false">IF(K1408=1,ROW(),"")</f>
        <v/>
      </c>
      <c r="S1408" s="56" t="str">
        <f aca="false">IF(D1408="","",TRIM(D1408))</f>
        <v>EDI CHARGES- INC</v>
      </c>
    </row>
    <row r="1409" customFormat="false" ht="15" hidden="false" customHeight="false" outlineLevel="0" collapsed="false">
      <c r="A1409" s="50" t="s">
        <v>1240</v>
      </c>
      <c r="B1409" s="55" t="n">
        <v>45949</v>
      </c>
      <c r="C1409" s="50" t="n">
        <f aca="false">IF(S1409="","",IFERROR(IF(INDEX('Ledger Codes'!$C$6:$C$205,MATCH(S1409,'Ledger Codes'!$B$6:$B$205,0))="","",INDEX('Ledger Codes'!$C$6:$C$205,MATCH(S1409,'Ledger Codes'!$B$6:$B$205,0))),""))</f>
        <v>10068</v>
      </c>
      <c r="D1409" s="50" t="s">
        <v>203</v>
      </c>
      <c r="E1409" s="50" t="s">
        <v>1241</v>
      </c>
      <c r="F1409" s="50" t="s">
        <v>1242</v>
      </c>
      <c r="G1409" s="52" t="n">
        <v>0</v>
      </c>
      <c r="H1409" s="52" t="n">
        <v>30</v>
      </c>
      <c r="I1409" s="52" t="n">
        <f aca="false">IF(AND(G1409="",H1409=""),"",N(G1409)-N(H1409))</f>
        <v>-30</v>
      </c>
      <c r="J1409" s="52" t="n">
        <f aca="false">IF(I1409="","",ABS(I1409))</f>
        <v>30</v>
      </c>
      <c r="K1409" s="56" t="n">
        <f aca="false">IF(S1409="","",0)</f>
        <v>0</v>
      </c>
      <c r="L1409" s="56" t="n">
        <f aca="false">IF(J1409="","",IF(AND(J1409&gt;'Revenue Testing'!$E$9,K1409=0),1,0))</f>
        <v>0</v>
      </c>
      <c r="M1409" s="57" t="n">
        <v>0.38722598757</v>
      </c>
      <c r="N1409" s="56" t="str">
        <f aca="false">IF(OR(A1409="",I1409=""),"",IF(COUNTIFS($A$2:$A$4500,A1409,$D$2:$D$4500,D1409,$I$2:$I$4500,I1409)&gt;1,"Possible duplicate",""))</f>
        <v/>
      </c>
      <c r="O1409" s="56" t="n">
        <f aca="false">IF(J1409="","",IF(AND(L1409=0,K1409=0),1,0))</f>
        <v>1</v>
      </c>
      <c r="P1409" s="56" t="str">
        <f aca="false">IF(L1409=1,J1409+ROW()/10^7,"")</f>
        <v/>
      </c>
      <c r="Q1409" s="57" t="n">
        <f aca="false">IF(O1409=1,M1409,"")</f>
        <v>0.38722598757</v>
      </c>
      <c r="R1409" s="56" t="str">
        <f aca="false">IF(K1409=1,ROW(),"")</f>
        <v/>
      </c>
      <c r="S1409" s="56" t="str">
        <f aca="false">IF(D1409="","",TRIM(D1409))</f>
        <v>EDI CHARGES- INC</v>
      </c>
    </row>
    <row r="1410" customFormat="false" ht="15" hidden="false" customHeight="false" outlineLevel="0" collapsed="false">
      <c r="A1410" s="50" t="s">
        <v>1243</v>
      </c>
      <c r="B1410" s="55" t="n">
        <v>45949</v>
      </c>
      <c r="C1410" s="50" t="n">
        <f aca="false">IF(S1410="","",IFERROR(IF(INDEX('Ledger Codes'!$C$6:$C$205,MATCH(S1410,'Ledger Codes'!$B$6:$B$205,0))="","",INDEX('Ledger Codes'!$C$6:$C$205,MATCH(S1410,'Ledger Codes'!$B$6:$B$205,0))),""))</f>
        <v>10068</v>
      </c>
      <c r="D1410" s="50" t="s">
        <v>203</v>
      </c>
      <c r="E1410" s="50" t="s">
        <v>1244</v>
      </c>
      <c r="F1410" s="50" t="s">
        <v>1245</v>
      </c>
      <c r="G1410" s="52" t="n">
        <v>0</v>
      </c>
      <c r="H1410" s="52" t="n">
        <v>30</v>
      </c>
      <c r="I1410" s="52" t="n">
        <f aca="false">IF(AND(G1410="",H1410=""),"",N(G1410)-N(H1410))</f>
        <v>-30</v>
      </c>
      <c r="J1410" s="52" t="n">
        <f aca="false">IF(I1410="","",ABS(I1410))</f>
        <v>30</v>
      </c>
      <c r="K1410" s="56" t="n">
        <f aca="false">IF(S1410="","",0)</f>
        <v>0</v>
      </c>
      <c r="L1410" s="56" t="n">
        <f aca="false">IF(J1410="","",IF(AND(J1410&gt;'Revenue Testing'!$E$9,K1410=0),1,0))</f>
        <v>0</v>
      </c>
      <c r="M1410" s="57" t="n">
        <v>0.097859617418</v>
      </c>
      <c r="N1410" s="56" t="str">
        <f aca="false">IF(OR(A1410="",I1410=""),"",IF(COUNTIFS($A$2:$A$4500,A1410,$D$2:$D$4500,D1410,$I$2:$I$4500,I1410)&gt;1,"Possible duplicate",""))</f>
        <v/>
      </c>
      <c r="O1410" s="56" t="n">
        <f aca="false">IF(J1410="","",IF(AND(L1410=0,K1410=0),1,0))</f>
        <v>1</v>
      </c>
      <c r="P1410" s="56" t="str">
        <f aca="false">IF(L1410=1,J1410+ROW()/10^7,"")</f>
        <v/>
      </c>
      <c r="Q1410" s="57" t="n">
        <f aca="false">IF(O1410=1,M1410,"")</f>
        <v>0.097859617418</v>
      </c>
      <c r="R1410" s="56" t="str">
        <f aca="false">IF(K1410=1,ROW(),"")</f>
        <v/>
      </c>
      <c r="S1410" s="56" t="str">
        <f aca="false">IF(D1410="","",TRIM(D1410))</f>
        <v>EDI CHARGES- INC</v>
      </c>
    </row>
    <row r="1411" customFormat="false" ht="15" hidden="false" customHeight="false" outlineLevel="0" collapsed="false">
      <c r="A1411" s="50" t="s">
        <v>1246</v>
      </c>
      <c r="B1411" s="55" t="n">
        <v>45949</v>
      </c>
      <c r="C1411" s="50" t="n">
        <f aca="false">IF(S1411="","",IFERROR(IF(INDEX('Ledger Codes'!$C$6:$C$205,MATCH(S1411,'Ledger Codes'!$B$6:$B$205,0))="","",INDEX('Ledger Codes'!$C$6:$C$205,MATCH(S1411,'Ledger Codes'!$B$6:$B$205,0))),""))</f>
        <v>10068</v>
      </c>
      <c r="D1411" s="50" t="s">
        <v>203</v>
      </c>
      <c r="E1411" s="50" t="s">
        <v>1247</v>
      </c>
      <c r="F1411" s="50" t="s">
        <v>1248</v>
      </c>
      <c r="G1411" s="52" t="n">
        <v>0</v>
      </c>
      <c r="H1411" s="52" t="n">
        <v>30</v>
      </c>
      <c r="I1411" s="52" t="n">
        <f aca="false">IF(AND(G1411="",H1411=""),"",N(G1411)-N(H1411))</f>
        <v>-30</v>
      </c>
      <c r="J1411" s="52" t="n">
        <f aca="false">IF(I1411="","",ABS(I1411))</f>
        <v>30</v>
      </c>
      <c r="K1411" s="56" t="n">
        <f aca="false">IF(S1411="","",0)</f>
        <v>0</v>
      </c>
      <c r="L1411" s="56" t="n">
        <f aca="false">IF(J1411="","",IF(AND(J1411&gt;'Revenue Testing'!$E$9,K1411=0),1,0))</f>
        <v>0</v>
      </c>
      <c r="M1411" s="57" t="n">
        <v>0.855146914714</v>
      </c>
      <c r="N1411" s="56" t="str">
        <f aca="false">IF(OR(A1411="",I1411=""),"",IF(COUNTIFS($A$2:$A$4500,A1411,$D$2:$D$4500,D1411,$I$2:$I$4500,I1411)&gt;1,"Possible duplicate",""))</f>
        <v/>
      </c>
      <c r="O1411" s="56" t="n">
        <f aca="false">IF(J1411="","",IF(AND(L1411=0,K1411=0),1,0))</f>
        <v>1</v>
      </c>
      <c r="P1411" s="56" t="str">
        <f aca="false">IF(L1411=1,J1411+ROW()/10^7,"")</f>
        <v/>
      </c>
      <c r="Q1411" s="57" t="n">
        <f aca="false">IF(O1411=1,M1411,"")</f>
        <v>0.855146914714</v>
      </c>
      <c r="R1411" s="56" t="str">
        <f aca="false">IF(K1411=1,ROW(),"")</f>
        <v/>
      </c>
      <c r="S1411" s="56" t="str">
        <f aca="false">IF(D1411="","",TRIM(D1411))</f>
        <v>EDI CHARGES- INC</v>
      </c>
    </row>
    <row r="1412" customFormat="false" ht="15" hidden="false" customHeight="false" outlineLevel="0" collapsed="false">
      <c r="A1412" s="50" t="s">
        <v>1249</v>
      </c>
      <c r="B1412" s="55" t="n">
        <v>45949</v>
      </c>
      <c r="C1412" s="50" t="n">
        <f aca="false">IF(S1412="","",IFERROR(IF(INDEX('Ledger Codes'!$C$6:$C$205,MATCH(S1412,'Ledger Codes'!$B$6:$B$205,0))="","",INDEX('Ledger Codes'!$C$6:$C$205,MATCH(S1412,'Ledger Codes'!$B$6:$B$205,0))),""))</f>
        <v>10068</v>
      </c>
      <c r="D1412" s="50" t="s">
        <v>203</v>
      </c>
      <c r="E1412" s="50" t="s">
        <v>1250</v>
      </c>
      <c r="F1412" s="50" t="s">
        <v>1251</v>
      </c>
      <c r="G1412" s="52" t="n">
        <v>0</v>
      </c>
      <c r="H1412" s="52" t="n">
        <v>30</v>
      </c>
      <c r="I1412" s="52" t="n">
        <f aca="false">IF(AND(G1412="",H1412=""),"",N(G1412)-N(H1412))</f>
        <v>-30</v>
      </c>
      <c r="J1412" s="52" t="n">
        <f aca="false">IF(I1412="","",ABS(I1412))</f>
        <v>30</v>
      </c>
      <c r="K1412" s="56" t="n">
        <f aca="false">IF(S1412="","",0)</f>
        <v>0</v>
      </c>
      <c r="L1412" s="56" t="n">
        <f aca="false">IF(J1412="","",IF(AND(J1412&gt;'Revenue Testing'!$E$9,K1412=0),1,0))</f>
        <v>0</v>
      </c>
      <c r="M1412" s="57" t="n">
        <v>0.723521895652</v>
      </c>
      <c r="N1412" s="56" t="str">
        <f aca="false">IF(OR(A1412="",I1412=""),"",IF(COUNTIFS($A$2:$A$4500,A1412,$D$2:$D$4500,D1412,$I$2:$I$4500,I1412)&gt;1,"Possible duplicate",""))</f>
        <v/>
      </c>
      <c r="O1412" s="56" t="n">
        <f aca="false">IF(J1412="","",IF(AND(L1412=0,K1412=0),1,0))</f>
        <v>1</v>
      </c>
      <c r="P1412" s="56" t="str">
        <f aca="false">IF(L1412=1,J1412+ROW()/10^7,"")</f>
        <v/>
      </c>
      <c r="Q1412" s="57" t="n">
        <f aca="false">IF(O1412=1,M1412,"")</f>
        <v>0.723521895652</v>
      </c>
      <c r="R1412" s="56" t="str">
        <f aca="false">IF(K1412=1,ROW(),"")</f>
        <v/>
      </c>
      <c r="S1412" s="56" t="str">
        <f aca="false">IF(D1412="","",TRIM(D1412))</f>
        <v>EDI CHARGES- INC</v>
      </c>
    </row>
    <row r="1413" customFormat="false" ht="15" hidden="false" customHeight="false" outlineLevel="0" collapsed="false">
      <c r="A1413" s="50" t="s">
        <v>1252</v>
      </c>
      <c r="B1413" s="55" t="n">
        <v>45949</v>
      </c>
      <c r="C1413" s="50" t="n">
        <f aca="false">IF(S1413="","",IFERROR(IF(INDEX('Ledger Codes'!$C$6:$C$205,MATCH(S1413,'Ledger Codes'!$B$6:$B$205,0))="","",INDEX('Ledger Codes'!$C$6:$C$205,MATCH(S1413,'Ledger Codes'!$B$6:$B$205,0))),""))</f>
        <v>10068</v>
      </c>
      <c r="D1413" s="50" t="s">
        <v>203</v>
      </c>
      <c r="E1413" s="50" t="s">
        <v>1253</v>
      </c>
      <c r="F1413" s="50" t="s">
        <v>1254</v>
      </c>
      <c r="G1413" s="52" t="n">
        <v>0</v>
      </c>
      <c r="H1413" s="52" t="n">
        <v>30</v>
      </c>
      <c r="I1413" s="52" t="n">
        <f aca="false">IF(AND(G1413="",H1413=""),"",N(G1413)-N(H1413))</f>
        <v>-30</v>
      </c>
      <c r="J1413" s="52" t="n">
        <f aca="false">IF(I1413="","",ABS(I1413))</f>
        <v>30</v>
      </c>
      <c r="K1413" s="56" t="n">
        <f aca="false">IF(S1413="","",0)</f>
        <v>0</v>
      </c>
      <c r="L1413" s="56" t="n">
        <f aca="false">IF(J1413="","",IF(AND(J1413&gt;'Revenue Testing'!$E$9,K1413=0),1,0))</f>
        <v>0</v>
      </c>
      <c r="M1413" s="57" t="n">
        <v>0.739113602719</v>
      </c>
      <c r="N1413" s="56" t="str">
        <f aca="false">IF(OR(A1413="",I1413=""),"",IF(COUNTIFS($A$2:$A$4500,A1413,$D$2:$D$4500,D1413,$I$2:$I$4500,I1413)&gt;1,"Possible duplicate",""))</f>
        <v/>
      </c>
      <c r="O1413" s="56" t="n">
        <f aca="false">IF(J1413="","",IF(AND(L1413=0,K1413=0),1,0))</f>
        <v>1</v>
      </c>
      <c r="P1413" s="56" t="str">
        <f aca="false">IF(L1413=1,J1413+ROW()/10^7,"")</f>
        <v/>
      </c>
      <c r="Q1413" s="57" t="n">
        <f aca="false">IF(O1413=1,M1413,"")</f>
        <v>0.739113602719</v>
      </c>
      <c r="R1413" s="56" t="str">
        <f aca="false">IF(K1413=1,ROW(),"")</f>
        <v/>
      </c>
      <c r="S1413" s="56" t="str">
        <f aca="false">IF(D1413="","",TRIM(D1413))</f>
        <v>EDI CHARGES- INC</v>
      </c>
    </row>
    <row r="1414" customFormat="false" ht="15" hidden="false" customHeight="false" outlineLevel="0" collapsed="false">
      <c r="A1414" s="50" t="s">
        <v>1255</v>
      </c>
      <c r="B1414" s="55" t="n">
        <v>45949</v>
      </c>
      <c r="C1414" s="50" t="n">
        <f aca="false">IF(S1414="","",IFERROR(IF(INDEX('Ledger Codes'!$C$6:$C$205,MATCH(S1414,'Ledger Codes'!$B$6:$B$205,0))="","",INDEX('Ledger Codes'!$C$6:$C$205,MATCH(S1414,'Ledger Codes'!$B$6:$B$205,0))),""))</f>
        <v>10068</v>
      </c>
      <c r="D1414" s="50" t="s">
        <v>203</v>
      </c>
      <c r="E1414" s="50" t="s">
        <v>1256</v>
      </c>
      <c r="F1414" s="50" t="s">
        <v>512</v>
      </c>
      <c r="G1414" s="52" t="n">
        <v>0</v>
      </c>
      <c r="H1414" s="52" t="n">
        <v>30</v>
      </c>
      <c r="I1414" s="52" t="n">
        <f aca="false">IF(AND(G1414="",H1414=""),"",N(G1414)-N(H1414))</f>
        <v>-30</v>
      </c>
      <c r="J1414" s="52" t="n">
        <f aca="false">IF(I1414="","",ABS(I1414))</f>
        <v>30</v>
      </c>
      <c r="K1414" s="56" t="n">
        <f aca="false">IF(S1414="","",0)</f>
        <v>0</v>
      </c>
      <c r="L1414" s="56" t="n">
        <f aca="false">IF(J1414="","",IF(AND(J1414&gt;'Revenue Testing'!$E$9,K1414=0),1,0))</f>
        <v>0</v>
      </c>
      <c r="M1414" s="57" t="n">
        <v>0.184869109657</v>
      </c>
      <c r="N1414" s="56" t="str">
        <f aca="false">IF(OR(A1414="",I1414=""),"",IF(COUNTIFS($A$2:$A$4500,A1414,$D$2:$D$4500,D1414,$I$2:$I$4500,I1414)&gt;1,"Possible duplicate",""))</f>
        <v/>
      </c>
      <c r="O1414" s="56" t="n">
        <f aca="false">IF(J1414="","",IF(AND(L1414=0,K1414=0),1,0))</f>
        <v>1</v>
      </c>
      <c r="P1414" s="56" t="str">
        <f aca="false">IF(L1414=1,J1414+ROW()/10^7,"")</f>
        <v/>
      </c>
      <c r="Q1414" s="57" t="n">
        <f aca="false">IF(O1414=1,M1414,"")</f>
        <v>0.184869109657</v>
      </c>
      <c r="R1414" s="56" t="str">
        <f aca="false">IF(K1414=1,ROW(),"")</f>
        <v/>
      </c>
      <c r="S1414" s="56" t="str">
        <f aca="false">IF(D1414="","",TRIM(D1414))</f>
        <v>EDI CHARGES- INC</v>
      </c>
    </row>
    <row r="1415" customFormat="false" ht="15" hidden="false" customHeight="false" outlineLevel="0" collapsed="false">
      <c r="A1415" s="50" t="s">
        <v>1257</v>
      </c>
      <c r="B1415" s="55" t="n">
        <v>45949</v>
      </c>
      <c r="C1415" s="50" t="n">
        <f aca="false">IF(S1415="","",IFERROR(IF(INDEX('Ledger Codes'!$C$6:$C$205,MATCH(S1415,'Ledger Codes'!$B$6:$B$205,0))="","",INDEX('Ledger Codes'!$C$6:$C$205,MATCH(S1415,'Ledger Codes'!$B$6:$B$205,0))),""))</f>
        <v>10068</v>
      </c>
      <c r="D1415" s="50" t="s">
        <v>203</v>
      </c>
      <c r="E1415" s="50" t="s">
        <v>1258</v>
      </c>
      <c r="F1415" s="50" t="s">
        <v>515</v>
      </c>
      <c r="G1415" s="52" t="n">
        <v>0</v>
      </c>
      <c r="H1415" s="52" t="n">
        <v>30</v>
      </c>
      <c r="I1415" s="52" t="n">
        <f aca="false">IF(AND(G1415="",H1415=""),"",N(G1415)-N(H1415))</f>
        <v>-30</v>
      </c>
      <c r="J1415" s="52" t="n">
        <f aca="false">IF(I1415="","",ABS(I1415))</f>
        <v>30</v>
      </c>
      <c r="K1415" s="56" t="n">
        <f aca="false">IF(S1415="","",0)</f>
        <v>0</v>
      </c>
      <c r="L1415" s="56" t="n">
        <f aca="false">IF(J1415="","",IF(AND(J1415&gt;'Revenue Testing'!$E$9,K1415=0),1,0))</f>
        <v>0</v>
      </c>
      <c r="M1415" s="57" t="n">
        <v>0.639289977019</v>
      </c>
      <c r="N1415" s="56" t="str">
        <f aca="false">IF(OR(A1415="",I1415=""),"",IF(COUNTIFS($A$2:$A$4500,A1415,$D$2:$D$4500,D1415,$I$2:$I$4500,I1415)&gt;1,"Possible duplicate",""))</f>
        <v/>
      </c>
      <c r="O1415" s="56" t="n">
        <f aca="false">IF(J1415="","",IF(AND(L1415=0,K1415=0),1,0))</f>
        <v>1</v>
      </c>
      <c r="P1415" s="56" t="str">
        <f aca="false">IF(L1415=1,J1415+ROW()/10^7,"")</f>
        <v/>
      </c>
      <c r="Q1415" s="57" t="n">
        <f aca="false">IF(O1415=1,M1415,"")</f>
        <v>0.639289977019</v>
      </c>
      <c r="R1415" s="56" t="str">
        <f aca="false">IF(K1415=1,ROW(),"")</f>
        <v/>
      </c>
      <c r="S1415" s="56" t="str">
        <f aca="false">IF(D1415="","",TRIM(D1415))</f>
        <v>EDI CHARGES- INC</v>
      </c>
    </row>
    <row r="1416" customFormat="false" ht="15" hidden="false" customHeight="false" outlineLevel="0" collapsed="false">
      <c r="A1416" s="50" t="s">
        <v>1259</v>
      </c>
      <c r="B1416" s="55" t="n">
        <v>45949</v>
      </c>
      <c r="C1416" s="50" t="n">
        <f aca="false">IF(S1416="","",IFERROR(IF(INDEX('Ledger Codes'!$C$6:$C$205,MATCH(S1416,'Ledger Codes'!$B$6:$B$205,0))="","",INDEX('Ledger Codes'!$C$6:$C$205,MATCH(S1416,'Ledger Codes'!$B$6:$B$205,0))),""))</f>
        <v>10068</v>
      </c>
      <c r="D1416" s="50" t="s">
        <v>203</v>
      </c>
      <c r="E1416" s="50" t="s">
        <v>1260</v>
      </c>
      <c r="F1416" s="50" t="s">
        <v>1261</v>
      </c>
      <c r="G1416" s="52" t="n">
        <v>0</v>
      </c>
      <c r="H1416" s="52" t="n">
        <v>30</v>
      </c>
      <c r="I1416" s="52" t="n">
        <f aca="false">IF(AND(G1416="",H1416=""),"",N(G1416)-N(H1416))</f>
        <v>-30</v>
      </c>
      <c r="J1416" s="52" t="n">
        <f aca="false">IF(I1416="","",ABS(I1416))</f>
        <v>30</v>
      </c>
      <c r="K1416" s="56" t="n">
        <f aca="false">IF(S1416="","",0)</f>
        <v>0</v>
      </c>
      <c r="L1416" s="56" t="n">
        <f aca="false">IF(J1416="","",IF(AND(J1416&gt;'Revenue Testing'!$E$9,K1416=0),1,0))</f>
        <v>0</v>
      </c>
      <c r="M1416" s="57" t="n">
        <v>0.52478648927</v>
      </c>
      <c r="N1416" s="56" t="str">
        <f aca="false">IF(OR(A1416="",I1416=""),"",IF(COUNTIFS($A$2:$A$4500,A1416,$D$2:$D$4500,D1416,$I$2:$I$4500,I1416)&gt;1,"Possible duplicate",""))</f>
        <v/>
      </c>
      <c r="O1416" s="56" t="n">
        <f aca="false">IF(J1416="","",IF(AND(L1416=0,K1416=0),1,0))</f>
        <v>1</v>
      </c>
      <c r="P1416" s="56" t="str">
        <f aca="false">IF(L1416=1,J1416+ROW()/10^7,"")</f>
        <v/>
      </c>
      <c r="Q1416" s="57" t="n">
        <f aca="false">IF(O1416=1,M1416,"")</f>
        <v>0.52478648927</v>
      </c>
      <c r="R1416" s="56" t="str">
        <f aca="false">IF(K1416=1,ROW(),"")</f>
        <v/>
      </c>
      <c r="S1416" s="56" t="str">
        <f aca="false">IF(D1416="","",TRIM(D1416))</f>
        <v>EDI CHARGES- INC</v>
      </c>
    </row>
    <row r="1417" customFormat="false" ht="15" hidden="false" customHeight="false" outlineLevel="0" collapsed="false">
      <c r="A1417" s="50" t="s">
        <v>1262</v>
      </c>
      <c r="B1417" s="55" t="n">
        <v>45949</v>
      </c>
      <c r="C1417" s="50" t="n">
        <f aca="false">IF(S1417="","",IFERROR(IF(INDEX('Ledger Codes'!$C$6:$C$205,MATCH(S1417,'Ledger Codes'!$B$6:$B$205,0))="","",INDEX('Ledger Codes'!$C$6:$C$205,MATCH(S1417,'Ledger Codes'!$B$6:$B$205,0))),""))</f>
        <v>10068</v>
      </c>
      <c r="D1417" s="50" t="s">
        <v>203</v>
      </c>
      <c r="E1417" s="50" t="s">
        <v>1263</v>
      </c>
      <c r="F1417" s="50" t="s">
        <v>1264</v>
      </c>
      <c r="G1417" s="52" t="n">
        <v>0</v>
      </c>
      <c r="H1417" s="52" t="n">
        <v>30</v>
      </c>
      <c r="I1417" s="52" t="n">
        <f aca="false">IF(AND(G1417="",H1417=""),"",N(G1417)-N(H1417))</f>
        <v>-30</v>
      </c>
      <c r="J1417" s="52" t="n">
        <f aca="false">IF(I1417="","",ABS(I1417))</f>
        <v>30</v>
      </c>
      <c r="K1417" s="56" t="n">
        <f aca="false">IF(S1417="","",0)</f>
        <v>0</v>
      </c>
      <c r="L1417" s="56" t="n">
        <f aca="false">IF(J1417="","",IF(AND(J1417&gt;'Revenue Testing'!$E$9,K1417=0),1,0))</f>
        <v>0</v>
      </c>
      <c r="M1417" s="57" t="n">
        <v>0.629896226951</v>
      </c>
      <c r="N1417" s="56" t="str">
        <f aca="false">IF(OR(A1417="",I1417=""),"",IF(COUNTIFS($A$2:$A$4500,A1417,$D$2:$D$4500,D1417,$I$2:$I$4500,I1417)&gt;1,"Possible duplicate",""))</f>
        <v/>
      </c>
      <c r="O1417" s="56" t="n">
        <f aca="false">IF(J1417="","",IF(AND(L1417=0,K1417=0),1,0))</f>
        <v>1</v>
      </c>
      <c r="P1417" s="56" t="str">
        <f aca="false">IF(L1417=1,J1417+ROW()/10^7,"")</f>
        <v/>
      </c>
      <c r="Q1417" s="57" t="n">
        <f aca="false">IF(O1417=1,M1417,"")</f>
        <v>0.629896226951</v>
      </c>
      <c r="R1417" s="56" t="str">
        <f aca="false">IF(K1417=1,ROW(),"")</f>
        <v/>
      </c>
      <c r="S1417" s="56" t="str">
        <f aca="false">IF(D1417="","",TRIM(D1417))</f>
        <v>EDI CHARGES- INC</v>
      </c>
    </row>
    <row r="1418" customFormat="false" ht="15" hidden="false" customHeight="false" outlineLevel="0" collapsed="false">
      <c r="A1418" s="50" t="s">
        <v>1265</v>
      </c>
      <c r="B1418" s="55" t="n">
        <v>45949</v>
      </c>
      <c r="C1418" s="50" t="n">
        <f aca="false">IF(S1418="","",IFERROR(IF(INDEX('Ledger Codes'!$C$6:$C$205,MATCH(S1418,'Ledger Codes'!$B$6:$B$205,0))="","",INDEX('Ledger Codes'!$C$6:$C$205,MATCH(S1418,'Ledger Codes'!$B$6:$B$205,0))),""))</f>
        <v>10068</v>
      </c>
      <c r="D1418" s="50" t="s">
        <v>203</v>
      </c>
      <c r="E1418" s="50" t="s">
        <v>1266</v>
      </c>
      <c r="F1418" s="50" t="s">
        <v>550</v>
      </c>
      <c r="G1418" s="52" t="n">
        <v>0</v>
      </c>
      <c r="H1418" s="52" t="n">
        <v>30</v>
      </c>
      <c r="I1418" s="52" t="n">
        <f aca="false">IF(AND(G1418="",H1418=""),"",N(G1418)-N(H1418))</f>
        <v>-30</v>
      </c>
      <c r="J1418" s="52" t="n">
        <f aca="false">IF(I1418="","",ABS(I1418))</f>
        <v>30</v>
      </c>
      <c r="K1418" s="56" t="n">
        <f aca="false">IF(S1418="","",0)</f>
        <v>0</v>
      </c>
      <c r="L1418" s="56" t="n">
        <f aca="false">IF(J1418="","",IF(AND(J1418&gt;'Revenue Testing'!$E$9,K1418=0),1,0))</f>
        <v>0</v>
      </c>
      <c r="M1418" s="57" t="n">
        <v>0.521498789977</v>
      </c>
      <c r="N1418" s="56" t="str">
        <f aca="false">IF(OR(A1418="",I1418=""),"",IF(COUNTIFS($A$2:$A$4500,A1418,$D$2:$D$4500,D1418,$I$2:$I$4500,I1418)&gt;1,"Possible duplicate",""))</f>
        <v/>
      </c>
      <c r="O1418" s="56" t="n">
        <f aca="false">IF(J1418="","",IF(AND(L1418=0,K1418=0),1,0))</f>
        <v>1</v>
      </c>
      <c r="P1418" s="56" t="str">
        <f aca="false">IF(L1418=1,J1418+ROW()/10^7,"")</f>
        <v/>
      </c>
      <c r="Q1418" s="57" t="n">
        <f aca="false">IF(O1418=1,M1418,"")</f>
        <v>0.521498789977</v>
      </c>
      <c r="R1418" s="56" t="str">
        <f aca="false">IF(K1418=1,ROW(),"")</f>
        <v/>
      </c>
      <c r="S1418" s="56" t="str">
        <f aca="false">IF(D1418="","",TRIM(D1418))</f>
        <v>EDI CHARGES- INC</v>
      </c>
    </row>
    <row r="1419" customFormat="false" ht="15" hidden="false" customHeight="false" outlineLevel="0" collapsed="false">
      <c r="A1419" s="50" t="s">
        <v>1267</v>
      </c>
      <c r="B1419" s="55" t="n">
        <v>45949</v>
      </c>
      <c r="C1419" s="50" t="n">
        <f aca="false">IF(S1419="","",IFERROR(IF(INDEX('Ledger Codes'!$C$6:$C$205,MATCH(S1419,'Ledger Codes'!$B$6:$B$205,0))="","",INDEX('Ledger Codes'!$C$6:$C$205,MATCH(S1419,'Ledger Codes'!$B$6:$B$205,0))),""))</f>
        <v>10068</v>
      </c>
      <c r="D1419" s="50" t="s">
        <v>203</v>
      </c>
      <c r="E1419" s="50" t="s">
        <v>1268</v>
      </c>
      <c r="F1419" s="50" t="s">
        <v>1269</v>
      </c>
      <c r="G1419" s="52" t="n">
        <v>0</v>
      </c>
      <c r="H1419" s="52" t="n">
        <v>30</v>
      </c>
      <c r="I1419" s="52" t="n">
        <f aca="false">IF(AND(G1419="",H1419=""),"",N(G1419)-N(H1419))</f>
        <v>-30</v>
      </c>
      <c r="J1419" s="52" t="n">
        <f aca="false">IF(I1419="","",ABS(I1419))</f>
        <v>30</v>
      </c>
      <c r="K1419" s="56" t="n">
        <f aca="false">IF(S1419="","",0)</f>
        <v>0</v>
      </c>
      <c r="L1419" s="56" t="n">
        <f aca="false">IF(J1419="","",IF(AND(J1419&gt;'Revenue Testing'!$E$9,K1419=0),1,0))</f>
        <v>0</v>
      </c>
      <c r="M1419" s="57" t="n">
        <v>0.839729295906</v>
      </c>
      <c r="N1419" s="56" t="str">
        <f aca="false">IF(OR(A1419="",I1419=""),"",IF(COUNTIFS($A$2:$A$4500,A1419,$D$2:$D$4500,D1419,$I$2:$I$4500,I1419)&gt;1,"Possible duplicate",""))</f>
        <v/>
      </c>
      <c r="O1419" s="56" t="n">
        <f aca="false">IF(J1419="","",IF(AND(L1419=0,K1419=0),1,0))</f>
        <v>1</v>
      </c>
      <c r="P1419" s="56" t="str">
        <f aca="false">IF(L1419=1,J1419+ROW()/10^7,"")</f>
        <v/>
      </c>
      <c r="Q1419" s="57" t="n">
        <f aca="false">IF(O1419=1,M1419,"")</f>
        <v>0.839729295906</v>
      </c>
      <c r="R1419" s="56" t="str">
        <f aca="false">IF(K1419=1,ROW(),"")</f>
        <v/>
      </c>
      <c r="S1419" s="56" t="str">
        <f aca="false">IF(D1419="","",TRIM(D1419))</f>
        <v>EDI CHARGES- INC</v>
      </c>
    </row>
    <row r="1420" customFormat="false" ht="15" hidden="false" customHeight="false" outlineLevel="0" collapsed="false">
      <c r="A1420" s="50" t="s">
        <v>1270</v>
      </c>
      <c r="B1420" s="55" t="n">
        <v>45949</v>
      </c>
      <c r="C1420" s="50" t="n">
        <f aca="false">IF(S1420="","",IFERROR(IF(INDEX('Ledger Codes'!$C$6:$C$205,MATCH(S1420,'Ledger Codes'!$B$6:$B$205,0))="","",INDEX('Ledger Codes'!$C$6:$C$205,MATCH(S1420,'Ledger Codes'!$B$6:$B$205,0))),""))</f>
        <v>10068</v>
      </c>
      <c r="D1420" s="50" t="s">
        <v>203</v>
      </c>
      <c r="E1420" s="50" t="s">
        <v>1271</v>
      </c>
      <c r="F1420" s="50" t="s">
        <v>564</v>
      </c>
      <c r="G1420" s="52" t="n">
        <v>0</v>
      </c>
      <c r="H1420" s="52" t="n">
        <v>30</v>
      </c>
      <c r="I1420" s="52" t="n">
        <f aca="false">IF(AND(G1420="",H1420=""),"",N(G1420)-N(H1420))</f>
        <v>-30</v>
      </c>
      <c r="J1420" s="52" t="n">
        <f aca="false">IF(I1420="","",ABS(I1420))</f>
        <v>30</v>
      </c>
      <c r="K1420" s="56" t="n">
        <f aca="false">IF(S1420="","",0)</f>
        <v>0</v>
      </c>
      <c r="L1420" s="56" t="n">
        <f aca="false">IF(J1420="","",IF(AND(J1420&gt;'Revenue Testing'!$E$9,K1420=0),1,0))</f>
        <v>0</v>
      </c>
      <c r="M1420" s="57" t="n">
        <v>0.148363150847</v>
      </c>
      <c r="N1420" s="56" t="str">
        <f aca="false">IF(OR(A1420="",I1420=""),"",IF(COUNTIFS($A$2:$A$4500,A1420,$D$2:$D$4500,D1420,$I$2:$I$4500,I1420)&gt;1,"Possible duplicate",""))</f>
        <v/>
      </c>
      <c r="O1420" s="56" t="n">
        <f aca="false">IF(J1420="","",IF(AND(L1420=0,K1420=0),1,0))</f>
        <v>1</v>
      </c>
      <c r="P1420" s="56" t="str">
        <f aca="false">IF(L1420=1,J1420+ROW()/10^7,"")</f>
        <v/>
      </c>
      <c r="Q1420" s="57" t="n">
        <f aca="false">IF(O1420=1,M1420,"")</f>
        <v>0.148363150847</v>
      </c>
      <c r="R1420" s="56" t="str">
        <f aca="false">IF(K1420=1,ROW(),"")</f>
        <v/>
      </c>
      <c r="S1420" s="56" t="str">
        <f aca="false">IF(D1420="","",TRIM(D1420))</f>
        <v>EDI CHARGES- INC</v>
      </c>
    </row>
    <row r="1421" customFormat="false" ht="15" hidden="false" customHeight="false" outlineLevel="0" collapsed="false">
      <c r="A1421" s="50" t="s">
        <v>1272</v>
      </c>
      <c r="B1421" s="55" t="n">
        <v>45949</v>
      </c>
      <c r="C1421" s="50" t="n">
        <f aca="false">IF(S1421="","",IFERROR(IF(INDEX('Ledger Codes'!$C$6:$C$205,MATCH(S1421,'Ledger Codes'!$B$6:$B$205,0))="","",INDEX('Ledger Codes'!$C$6:$C$205,MATCH(S1421,'Ledger Codes'!$B$6:$B$205,0))),""))</f>
        <v>10068</v>
      </c>
      <c r="D1421" s="50" t="s">
        <v>203</v>
      </c>
      <c r="E1421" s="50" t="s">
        <v>1273</v>
      </c>
      <c r="F1421" s="50" t="s">
        <v>1274</v>
      </c>
      <c r="G1421" s="52" t="n">
        <v>0</v>
      </c>
      <c r="H1421" s="52" t="n">
        <v>30</v>
      </c>
      <c r="I1421" s="52" t="n">
        <f aca="false">IF(AND(G1421="",H1421=""),"",N(G1421)-N(H1421))</f>
        <v>-30</v>
      </c>
      <c r="J1421" s="52" t="n">
        <f aca="false">IF(I1421="","",ABS(I1421))</f>
        <v>30</v>
      </c>
      <c r="K1421" s="56" t="n">
        <f aca="false">IF(S1421="","",0)</f>
        <v>0</v>
      </c>
      <c r="L1421" s="56" t="n">
        <f aca="false">IF(J1421="","",IF(AND(J1421&gt;'Revenue Testing'!$E$9,K1421=0),1,0))</f>
        <v>0</v>
      </c>
      <c r="M1421" s="57" t="n">
        <v>0.048299127327</v>
      </c>
      <c r="N1421" s="56" t="str">
        <f aca="false">IF(OR(A1421="",I1421=""),"",IF(COUNTIFS($A$2:$A$4500,A1421,$D$2:$D$4500,D1421,$I$2:$I$4500,I1421)&gt;1,"Possible duplicate",""))</f>
        <v/>
      </c>
      <c r="O1421" s="56" t="n">
        <f aca="false">IF(J1421="","",IF(AND(L1421=0,K1421=0),1,0))</f>
        <v>1</v>
      </c>
      <c r="P1421" s="56" t="str">
        <f aca="false">IF(L1421=1,J1421+ROW()/10^7,"")</f>
        <v/>
      </c>
      <c r="Q1421" s="57" t="n">
        <f aca="false">IF(O1421=1,M1421,"")</f>
        <v>0.048299127327</v>
      </c>
      <c r="R1421" s="56" t="str">
        <f aca="false">IF(K1421=1,ROW(),"")</f>
        <v/>
      </c>
      <c r="S1421" s="56" t="str">
        <f aca="false">IF(D1421="","",TRIM(D1421))</f>
        <v>EDI CHARGES- INC</v>
      </c>
    </row>
    <row r="1422" customFormat="false" ht="15" hidden="false" customHeight="false" outlineLevel="0" collapsed="false">
      <c r="A1422" s="50" t="s">
        <v>1275</v>
      </c>
      <c r="B1422" s="55" t="n">
        <v>45949</v>
      </c>
      <c r="C1422" s="50" t="n">
        <f aca="false">IF(S1422="","",IFERROR(IF(INDEX('Ledger Codes'!$C$6:$C$205,MATCH(S1422,'Ledger Codes'!$B$6:$B$205,0))="","",INDEX('Ledger Codes'!$C$6:$C$205,MATCH(S1422,'Ledger Codes'!$B$6:$B$205,0))),""))</f>
        <v>10068</v>
      </c>
      <c r="D1422" s="50" t="s">
        <v>203</v>
      </c>
      <c r="E1422" s="50" t="s">
        <v>1276</v>
      </c>
      <c r="F1422" s="50" t="s">
        <v>1277</v>
      </c>
      <c r="G1422" s="52" t="n">
        <v>0</v>
      </c>
      <c r="H1422" s="52" t="n">
        <v>30</v>
      </c>
      <c r="I1422" s="52" t="n">
        <f aca="false">IF(AND(G1422="",H1422=""),"",N(G1422)-N(H1422))</f>
        <v>-30</v>
      </c>
      <c r="J1422" s="52" t="n">
        <f aca="false">IF(I1422="","",ABS(I1422))</f>
        <v>30</v>
      </c>
      <c r="K1422" s="56" t="n">
        <f aca="false">IF(S1422="","",0)</f>
        <v>0</v>
      </c>
      <c r="L1422" s="56" t="n">
        <f aca="false">IF(J1422="","",IF(AND(J1422&gt;'Revenue Testing'!$E$9,K1422=0),1,0))</f>
        <v>0</v>
      </c>
      <c r="M1422" s="57" t="n">
        <v>0.53882550632</v>
      </c>
      <c r="N1422" s="56" t="str">
        <f aca="false">IF(OR(A1422="",I1422=""),"",IF(COUNTIFS($A$2:$A$4500,A1422,$D$2:$D$4500,D1422,$I$2:$I$4500,I1422)&gt;1,"Possible duplicate",""))</f>
        <v/>
      </c>
      <c r="O1422" s="56" t="n">
        <f aca="false">IF(J1422="","",IF(AND(L1422=0,K1422=0),1,0))</f>
        <v>1</v>
      </c>
      <c r="P1422" s="56" t="str">
        <f aca="false">IF(L1422=1,J1422+ROW()/10^7,"")</f>
        <v/>
      </c>
      <c r="Q1422" s="57" t="n">
        <f aca="false">IF(O1422=1,M1422,"")</f>
        <v>0.53882550632</v>
      </c>
      <c r="R1422" s="56" t="str">
        <f aca="false">IF(K1422=1,ROW(),"")</f>
        <v/>
      </c>
      <c r="S1422" s="56" t="str">
        <f aca="false">IF(D1422="","",TRIM(D1422))</f>
        <v>EDI CHARGES- INC</v>
      </c>
    </row>
    <row r="1423" customFormat="false" ht="15" hidden="false" customHeight="false" outlineLevel="0" collapsed="false">
      <c r="A1423" s="50" t="s">
        <v>1278</v>
      </c>
      <c r="B1423" s="55" t="n">
        <v>45949</v>
      </c>
      <c r="C1423" s="50" t="n">
        <f aca="false">IF(S1423="","",IFERROR(IF(INDEX('Ledger Codes'!$C$6:$C$205,MATCH(S1423,'Ledger Codes'!$B$6:$B$205,0))="","",INDEX('Ledger Codes'!$C$6:$C$205,MATCH(S1423,'Ledger Codes'!$B$6:$B$205,0))),""))</f>
        <v>10068</v>
      </c>
      <c r="D1423" s="50" t="s">
        <v>203</v>
      </c>
      <c r="E1423" s="50" t="s">
        <v>1279</v>
      </c>
      <c r="F1423" s="50" t="s">
        <v>1280</v>
      </c>
      <c r="G1423" s="52" t="n">
        <v>0</v>
      </c>
      <c r="H1423" s="52" t="n">
        <v>30</v>
      </c>
      <c r="I1423" s="52" t="n">
        <f aca="false">IF(AND(G1423="",H1423=""),"",N(G1423)-N(H1423))</f>
        <v>-30</v>
      </c>
      <c r="J1423" s="52" t="n">
        <f aca="false">IF(I1423="","",ABS(I1423))</f>
        <v>30</v>
      </c>
      <c r="K1423" s="56" t="n">
        <f aca="false">IF(S1423="","",0)</f>
        <v>0</v>
      </c>
      <c r="L1423" s="56" t="n">
        <f aca="false">IF(J1423="","",IF(AND(J1423&gt;'Revenue Testing'!$E$9,K1423=0),1,0))</f>
        <v>0</v>
      </c>
      <c r="M1423" s="57" t="n">
        <v>0.748046854887</v>
      </c>
      <c r="N1423" s="56" t="str">
        <f aca="false">IF(OR(A1423="",I1423=""),"",IF(COUNTIFS($A$2:$A$4500,A1423,$D$2:$D$4500,D1423,$I$2:$I$4500,I1423)&gt;1,"Possible duplicate",""))</f>
        <v/>
      </c>
      <c r="O1423" s="56" t="n">
        <f aca="false">IF(J1423="","",IF(AND(L1423=0,K1423=0),1,0))</f>
        <v>1</v>
      </c>
      <c r="P1423" s="56" t="str">
        <f aca="false">IF(L1423=1,J1423+ROW()/10^7,"")</f>
        <v/>
      </c>
      <c r="Q1423" s="57" t="n">
        <f aca="false">IF(O1423=1,M1423,"")</f>
        <v>0.748046854887</v>
      </c>
      <c r="R1423" s="56" t="str">
        <f aca="false">IF(K1423=1,ROW(),"")</f>
        <v/>
      </c>
      <c r="S1423" s="56" t="str">
        <f aca="false">IF(D1423="","",TRIM(D1423))</f>
        <v>EDI CHARGES- INC</v>
      </c>
    </row>
    <row r="1424" customFormat="false" ht="15" hidden="false" customHeight="false" outlineLevel="0" collapsed="false">
      <c r="A1424" s="50" t="s">
        <v>1281</v>
      </c>
      <c r="B1424" s="55" t="n">
        <v>45950</v>
      </c>
      <c r="C1424" s="50" t="n">
        <f aca="false">IF(S1424="","",IFERROR(IF(INDEX('Ledger Codes'!$C$6:$C$205,MATCH(S1424,'Ledger Codes'!$B$6:$B$205,0))="","",INDEX('Ledger Codes'!$C$6:$C$205,MATCH(S1424,'Ledger Codes'!$B$6:$B$205,0))),""))</f>
        <v>10068</v>
      </c>
      <c r="D1424" s="50" t="s">
        <v>203</v>
      </c>
      <c r="E1424" s="50" t="s">
        <v>1282</v>
      </c>
      <c r="F1424" s="50" t="s">
        <v>1283</v>
      </c>
      <c r="G1424" s="52" t="n">
        <v>0</v>
      </c>
      <c r="H1424" s="52" t="n">
        <v>30</v>
      </c>
      <c r="I1424" s="52" t="n">
        <f aca="false">IF(AND(G1424="",H1424=""),"",N(G1424)-N(H1424))</f>
        <v>-30</v>
      </c>
      <c r="J1424" s="52" t="n">
        <f aca="false">IF(I1424="","",ABS(I1424))</f>
        <v>30</v>
      </c>
      <c r="K1424" s="56" t="n">
        <f aca="false">IF(S1424="","",0)</f>
        <v>0</v>
      </c>
      <c r="L1424" s="56" t="n">
        <f aca="false">IF(J1424="","",IF(AND(J1424&gt;'Revenue Testing'!$E$9,K1424=0),1,0))</f>
        <v>0</v>
      </c>
      <c r="M1424" s="57" t="n">
        <v>0.848028224573</v>
      </c>
      <c r="N1424" s="56" t="str">
        <f aca="false">IF(OR(A1424="",I1424=""),"",IF(COUNTIFS($A$2:$A$4500,A1424,$D$2:$D$4500,D1424,$I$2:$I$4500,I1424)&gt;1,"Possible duplicate",""))</f>
        <v/>
      </c>
      <c r="O1424" s="56" t="n">
        <f aca="false">IF(J1424="","",IF(AND(L1424=0,K1424=0),1,0))</f>
        <v>1</v>
      </c>
      <c r="P1424" s="56" t="str">
        <f aca="false">IF(L1424=1,J1424+ROW()/10^7,"")</f>
        <v/>
      </c>
      <c r="Q1424" s="57" t="n">
        <f aca="false">IF(O1424=1,M1424,"")</f>
        <v>0.848028224573</v>
      </c>
      <c r="R1424" s="56" t="str">
        <f aca="false">IF(K1424=1,ROW(),"")</f>
        <v/>
      </c>
      <c r="S1424" s="56" t="str">
        <f aca="false">IF(D1424="","",TRIM(D1424))</f>
        <v>EDI CHARGES- INC</v>
      </c>
    </row>
    <row r="1425" customFormat="false" ht="15" hidden="false" customHeight="false" outlineLevel="0" collapsed="false">
      <c r="A1425" s="50" t="s">
        <v>1284</v>
      </c>
      <c r="B1425" s="55" t="n">
        <v>45950</v>
      </c>
      <c r="C1425" s="50" t="n">
        <f aca="false">IF(S1425="","",IFERROR(IF(INDEX('Ledger Codes'!$C$6:$C$205,MATCH(S1425,'Ledger Codes'!$B$6:$B$205,0))="","",INDEX('Ledger Codes'!$C$6:$C$205,MATCH(S1425,'Ledger Codes'!$B$6:$B$205,0))),""))</f>
        <v>10068</v>
      </c>
      <c r="D1425" s="50" t="s">
        <v>203</v>
      </c>
      <c r="E1425" s="50" t="s">
        <v>1285</v>
      </c>
      <c r="F1425" s="50" t="s">
        <v>1286</v>
      </c>
      <c r="G1425" s="52" t="n">
        <v>0</v>
      </c>
      <c r="H1425" s="52" t="n">
        <v>30</v>
      </c>
      <c r="I1425" s="52" t="n">
        <f aca="false">IF(AND(G1425="",H1425=""),"",N(G1425)-N(H1425))</f>
        <v>-30</v>
      </c>
      <c r="J1425" s="52" t="n">
        <f aca="false">IF(I1425="","",ABS(I1425))</f>
        <v>30</v>
      </c>
      <c r="K1425" s="56" t="n">
        <f aca="false">IF(S1425="","",0)</f>
        <v>0</v>
      </c>
      <c r="L1425" s="56" t="n">
        <f aca="false">IF(J1425="","",IF(AND(J1425&gt;'Revenue Testing'!$E$9,K1425=0),1,0))</f>
        <v>0</v>
      </c>
      <c r="M1425" s="57" t="n">
        <v>0.528695092771</v>
      </c>
      <c r="N1425" s="56" t="str">
        <f aca="false">IF(OR(A1425="",I1425=""),"",IF(COUNTIFS($A$2:$A$4500,A1425,$D$2:$D$4500,D1425,$I$2:$I$4500,I1425)&gt;1,"Possible duplicate",""))</f>
        <v/>
      </c>
      <c r="O1425" s="56" t="n">
        <f aca="false">IF(J1425="","",IF(AND(L1425=0,K1425=0),1,0))</f>
        <v>1</v>
      </c>
      <c r="P1425" s="56" t="str">
        <f aca="false">IF(L1425=1,J1425+ROW()/10^7,"")</f>
        <v/>
      </c>
      <c r="Q1425" s="57" t="n">
        <f aca="false">IF(O1425=1,M1425,"")</f>
        <v>0.528695092771</v>
      </c>
      <c r="R1425" s="56" t="str">
        <f aca="false">IF(K1425=1,ROW(),"")</f>
        <v/>
      </c>
      <c r="S1425" s="56" t="str">
        <f aca="false">IF(D1425="","",TRIM(D1425))</f>
        <v>EDI CHARGES- INC</v>
      </c>
    </row>
    <row r="1426" customFormat="false" ht="15" hidden="false" customHeight="false" outlineLevel="0" collapsed="false">
      <c r="A1426" s="50" t="s">
        <v>1287</v>
      </c>
      <c r="B1426" s="55" t="n">
        <v>45951</v>
      </c>
      <c r="C1426" s="50" t="n">
        <f aca="false">IF(S1426="","",IFERROR(IF(INDEX('Ledger Codes'!$C$6:$C$205,MATCH(S1426,'Ledger Codes'!$B$6:$B$205,0))="","",INDEX('Ledger Codes'!$C$6:$C$205,MATCH(S1426,'Ledger Codes'!$B$6:$B$205,0))),""))</f>
        <v>10068</v>
      </c>
      <c r="D1426" s="50" t="s">
        <v>203</v>
      </c>
      <c r="E1426" s="50" t="s">
        <v>1288</v>
      </c>
      <c r="F1426" s="50" t="s">
        <v>1289</v>
      </c>
      <c r="G1426" s="52" t="n">
        <v>0</v>
      </c>
      <c r="H1426" s="52" t="n">
        <v>30</v>
      </c>
      <c r="I1426" s="52" t="n">
        <f aca="false">IF(AND(G1426="",H1426=""),"",N(G1426)-N(H1426))</f>
        <v>-30</v>
      </c>
      <c r="J1426" s="52" t="n">
        <f aca="false">IF(I1426="","",ABS(I1426))</f>
        <v>30</v>
      </c>
      <c r="K1426" s="56" t="n">
        <f aca="false">IF(S1426="","",0)</f>
        <v>0</v>
      </c>
      <c r="L1426" s="56" t="n">
        <f aca="false">IF(J1426="","",IF(AND(J1426&gt;'Revenue Testing'!$E$9,K1426=0),1,0))</f>
        <v>0</v>
      </c>
      <c r="M1426" s="57" t="n">
        <v>0.313476854093</v>
      </c>
      <c r="N1426" s="56" t="str">
        <f aca="false">IF(OR(A1426="",I1426=""),"",IF(COUNTIFS($A$2:$A$4500,A1426,$D$2:$D$4500,D1426,$I$2:$I$4500,I1426)&gt;1,"Possible duplicate",""))</f>
        <v/>
      </c>
      <c r="O1426" s="56" t="n">
        <f aca="false">IF(J1426="","",IF(AND(L1426=0,K1426=0),1,0))</f>
        <v>1</v>
      </c>
      <c r="P1426" s="56" t="str">
        <f aca="false">IF(L1426=1,J1426+ROW()/10^7,"")</f>
        <v/>
      </c>
      <c r="Q1426" s="57" t="n">
        <f aca="false">IF(O1426=1,M1426,"")</f>
        <v>0.313476854093</v>
      </c>
      <c r="R1426" s="56" t="str">
        <f aca="false">IF(K1426=1,ROW(),"")</f>
        <v/>
      </c>
      <c r="S1426" s="56" t="str">
        <f aca="false">IF(D1426="","",TRIM(D1426))</f>
        <v>EDI CHARGES- INC</v>
      </c>
    </row>
    <row r="1427" customFormat="false" ht="15" hidden="false" customHeight="false" outlineLevel="0" collapsed="false">
      <c r="A1427" s="50" t="s">
        <v>1290</v>
      </c>
      <c r="B1427" s="55" t="n">
        <v>45951</v>
      </c>
      <c r="C1427" s="50" t="n">
        <f aca="false">IF(S1427="","",IFERROR(IF(INDEX('Ledger Codes'!$C$6:$C$205,MATCH(S1427,'Ledger Codes'!$B$6:$B$205,0))="","",INDEX('Ledger Codes'!$C$6:$C$205,MATCH(S1427,'Ledger Codes'!$B$6:$B$205,0))),""))</f>
        <v>10068</v>
      </c>
      <c r="D1427" s="50" t="s">
        <v>203</v>
      </c>
      <c r="E1427" s="50" t="s">
        <v>1291</v>
      </c>
      <c r="F1427" s="50" t="s">
        <v>1292</v>
      </c>
      <c r="G1427" s="52" t="n">
        <v>0</v>
      </c>
      <c r="H1427" s="52" t="n">
        <v>30</v>
      </c>
      <c r="I1427" s="52" t="n">
        <f aca="false">IF(AND(G1427="",H1427=""),"",N(G1427)-N(H1427))</f>
        <v>-30</v>
      </c>
      <c r="J1427" s="52" t="n">
        <f aca="false">IF(I1427="","",ABS(I1427))</f>
        <v>30</v>
      </c>
      <c r="K1427" s="56" t="n">
        <f aca="false">IF(S1427="","",0)</f>
        <v>0</v>
      </c>
      <c r="L1427" s="56" t="n">
        <f aca="false">IF(J1427="","",IF(AND(J1427&gt;'Revenue Testing'!$E$9,K1427=0),1,0))</f>
        <v>0</v>
      </c>
      <c r="M1427" s="57" t="n">
        <v>0.987526789786</v>
      </c>
      <c r="N1427" s="56" t="str">
        <f aca="false">IF(OR(A1427="",I1427=""),"",IF(COUNTIFS($A$2:$A$4500,A1427,$D$2:$D$4500,D1427,$I$2:$I$4500,I1427)&gt;1,"Possible duplicate",""))</f>
        <v/>
      </c>
      <c r="O1427" s="56" t="n">
        <f aca="false">IF(J1427="","",IF(AND(L1427=0,K1427=0),1,0))</f>
        <v>1</v>
      </c>
      <c r="P1427" s="56" t="str">
        <f aca="false">IF(L1427=1,J1427+ROW()/10^7,"")</f>
        <v/>
      </c>
      <c r="Q1427" s="57" t="n">
        <f aca="false">IF(O1427=1,M1427,"")</f>
        <v>0.987526789786</v>
      </c>
      <c r="R1427" s="56" t="str">
        <f aca="false">IF(K1427=1,ROW(),"")</f>
        <v/>
      </c>
      <c r="S1427" s="56" t="str">
        <f aca="false">IF(D1427="","",TRIM(D1427))</f>
        <v>EDI CHARGES- INC</v>
      </c>
    </row>
    <row r="1428" customFormat="false" ht="15" hidden="false" customHeight="false" outlineLevel="0" collapsed="false">
      <c r="A1428" s="50" t="s">
        <v>1293</v>
      </c>
      <c r="B1428" s="55" t="n">
        <v>45951</v>
      </c>
      <c r="C1428" s="50" t="n">
        <f aca="false">IF(S1428="","",IFERROR(IF(INDEX('Ledger Codes'!$C$6:$C$205,MATCH(S1428,'Ledger Codes'!$B$6:$B$205,0))="","",INDEX('Ledger Codes'!$C$6:$C$205,MATCH(S1428,'Ledger Codes'!$B$6:$B$205,0))),""))</f>
        <v>10068</v>
      </c>
      <c r="D1428" s="50" t="s">
        <v>203</v>
      </c>
      <c r="E1428" s="50" t="s">
        <v>1294</v>
      </c>
      <c r="F1428" s="50" t="s">
        <v>1295</v>
      </c>
      <c r="G1428" s="52" t="n">
        <v>0</v>
      </c>
      <c r="H1428" s="52" t="n">
        <v>30</v>
      </c>
      <c r="I1428" s="52" t="n">
        <f aca="false">IF(AND(G1428="",H1428=""),"",N(G1428)-N(H1428))</f>
        <v>-30</v>
      </c>
      <c r="J1428" s="52" t="n">
        <f aca="false">IF(I1428="","",ABS(I1428))</f>
        <v>30</v>
      </c>
      <c r="K1428" s="56" t="n">
        <f aca="false">IF(S1428="","",0)</f>
        <v>0</v>
      </c>
      <c r="L1428" s="56" t="n">
        <f aca="false">IF(J1428="","",IF(AND(J1428&gt;'Revenue Testing'!$E$9,K1428=0),1,0))</f>
        <v>0</v>
      </c>
      <c r="M1428" s="57" t="n">
        <v>0.73979495708</v>
      </c>
      <c r="N1428" s="56" t="str">
        <f aca="false">IF(OR(A1428="",I1428=""),"",IF(COUNTIFS($A$2:$A$4500,A1428,$D$2:$D$4500,D1428,$I$2:$I$4500,I1428)&gt;1,"Possible duplicate",""))</f>
        <v/>
      </c>
      <c r="O1428" s="56" t="n">
        <f aca="false">IF(J1428="","",IF(AND(L1428=0,K1428=0),1,0))</f>
        <v>1</v>
      </c>
      <c r="P1428" s="56" t="str">
        <f aca="false">IF(L1428=1,J1428+ROW()/10^7,"")</f>
        <v/>
      </c>
      <c r="Q1428" s="57" t="n">
        <f aca="false">IF(O1428=1,M1428,"")</f>
        <v>0.73979495708</v>
      </c>
      <c r="R1428" s="56" t="str">
        <f aca="false">IF(K1428=1,ROW(),"")</f>
        <v/>
      </c>
      <c r="S1428" s="56" t="str">
        <f aca="false">IF(D1428="","",TRIM(D1428))</f>
        <v>EDI CHARGES- INC</v>
      </c>
    </row>
    <row r="1429" customFormat="false" ht="15" hidden="false" customHeight="false" outlineLevel="0" collapsed="false">
      <c r="A1429" s="50" t="s">
        <v>1296</v>
      </c>
      <c r="B1429" s="55" t="n">
        <v>45951</v>
      </c>
      <c r="C1429" s="50" t="n">
        <f aca="false">IF(S1429="","",IFERROR(IF(INDEX('Ledger Codes'!$C$6:$C$205,MATCH(S1429,'Ledger Codes'!$B$6:$B$205,0))="","",INDEX('Ledger Codes'!$C$6:$C$205,MATCH(S1429,'Ledger Codes'!$B$6:$B$205,0))),""))</f>
        <v>10068</v>
      </c>
      <c r="D1429" s="50" t="s">
        <v>203</v>
      </c>
      <c r="E1429" s="50" t="s">
        <v>1297</v>
      </c>
      <c r="F1429" s="50" t="s">
        <v>1298</v>
      </c>
      <c r="G1429" s="52" t="n">
        <v>0</v>
      </c>
      <c r="H1429" s="52" t="n">
        <v>30</v>
      </c>
      <c r="I1429" s="52" t="n">
        <f aca="false">IF(AND(G1429="",H1429=""),"",N(G1429)-N(H1429))</f>
        <v>-30</v>
      </c>
      <c r="J1429" s="52" t="n">
        <f aca="false">IF(I1429="","",ABS(I1429))</f>
        <v>30</v>
      </c>
      <c r="K1429" s="56" t="n">
        <f aca="false">IF(S1429="","",0)</f>
        <v>0</v>
      </c>
      <c r="L1429" s="56" t="n">
        <f aca="false">IF(J1429="","",IF(AND(J1429&gt;'Revenue Testing'!$E$9,K1429=0),1,0))</f>
        <v>0</v>
      </c>
      <c r="M1429" s="57" t="n">
        <v>0.448924503475</v>
      </c>
      <c r="N1429" s="56" t="str">
        <f aca="false">IF(OR(A1429="",I1429=""),"",IF(COUNTIFS($A$2:$A$4500,A1429,$D$2:$D$4500,D1429,$I$2:$I$4500,I1429)&gt;1,"Possible duplicate",""))</f>
        <v/>
      </c>
      <c r="O1429" s="56" t="n">
        <f aca="false">IF(J1429="","",IF(AND(L1429=0,K1429=0),1,0))</f>
        <v>1</v>
      </c>
      <c r="P1429" s="56" t="str">
        <f aca="false">IF(L1429=1,J1429+ROW()/10^7,"")</f>
        <v/>
      </c>
      <c r="Q1429" s="57" t="n">
        <f aca="false">IF(O1429=1,M1429,"")</f>
        <v>0.448924503475</v>
      </c>
      <c r="R1429" s="56" t="str">
        <f aca="false">IF(K1429=1,ROW(),"")</f>
        <v/>
      </c>
      <c r="S1429" s="56" t="str">
        <f aca="false">IF(D1429="","",TRIM(D1429))</f>
        <v>EDI CHARGES- INC</v>
      </c>
    </row>
    <row r="1430" customFormat="false" ht="15" hidden="false" customHeight="false" outlineLevel="0" collapsed="false">
      <c r="A1430" s="50" t="s">
        <v>1299</v>
      </c>
      <c r="B1430" s="55" t="n">
        <v>45951</v>
      </c>
      <c r="C1430" s="50" t="n">
        <f aca="false">IF(S1430="","",IFERROR(IF(INDEX('Ledger Codes'!$C$6:$C$205,MATCH(S1430,'Ledger Codes'!$B$6:$B$205,0))="","",INDEX('Ledger Codes'!$C$6:$C$205,MATCH(S1430,'Ledger Codes'!$B$6:$B$205,0))),""))</f>
        <v>10068</v>
      </c>
      <c r="D1430" s="50" t="s">
        <v>203</v>
      </c>
      <c r="E1430" s="50" t="s">
        <v>1300</v>
      </c>
      <c r="F1430" s="50" t="s">
        <v>1301</v>
      </c>
      <c r="G1430" s="52" t="n">
        <v>0</v>
      </c>
      <c r="H1430" s="52" t="n">
        <v>30</v>
      </c>
      <c r="I1430" s="52" t="n">
        <f aca="false">IF(AND(G1430="",H1430=""),"",N(G1430)-N(H1430))</f>
        <v>-30</v>
      </c>
      <c r="J1430" s="52" t="n">
        <f aca="false">IF(I1430="","",ABS(I1430))</f>
        <v>30</v>
      </c>
      <c r="K1430" s="56" t="n">
        <f aca="false">IF(S1430="","",0)</f>
        <v>0</v>
      </c>
      <c r="L1430" s="56" t="n">
        <f aca="false">IF(J1430="","",IF(AND(J1430&gt;'Revenue Testing'!$E$9,K1430=0),1,0))</f>
        <v>0</v>
      </c>
      <c r="M1430" s="57" t="n">
        <v>0.035362233781</v>
      </c>
      <c r="N1430" s="56" t="str">
        <f aca="false">IF(OR(A1430="",I1430=""),"",IF(COUNTIFS($A$2:$A$4500,A1430,$D$2:$D$4500,D1430,$I$2:$I$4500,I1430)&gt;1,"Possible duplicate",""))</f>
        <v/>
      </c>
      <c r="O1430" s="56" t="n">
        <f aca="false">IF(J1430="","",IF(AND(L1430=0,K1430=0),1,0))</f>
        <v>1</v>
      </c>
      <c r="P1430" s="56" t="str">
        <f aca="false">IF(L1430=1,J1430+ROW()/10^7,"")</f>
        <v/>
      </c>
      <c r="Q1430" s="57" t="n">
        <f aca="false">IF(O1430=1,M1430,"")</f>
        <v>0.035362233781</v>
      </c>
      <c r="R1430" s="56" t="str">
        <f aca="false">IF(K1430=1,ROW(),"")</f>
        <v/>
      </c>
      <c r="S1430" s="56" t="str">
        <f aca="false">IF(D1430="","",TRIM(D1430))</f>
        <v>EDI CHARGES- INC</v>
      </c>
    </row>
    <row r="1431" customFormat="false" ht="15" hidden="false" customHeight="false" outlineLevel="0" collapsed="false">
      <c r="A1431" s="50" t="s">
        <v>1302</v>
      </c>
      <c r="B1431" s="55" t="n">
        <v>45951</v>
      </c>
      <c r="C1431" s="50" t="n">
        <f aca="false">IF(S1431="","",IFERROR(IF(INDEX('Ledger Codes'!$C$6:$C$205,MATCH(S1431,'Ledger Codes'!$B$6:$B$205,0))="","",INDEX('Ledger Codes'!$C$6:$C$205,MATCH(S1431,'Ledger Codes'!$B$6:$B$205,0))),""))</f>
        <v>10068</v>
      </c>
      <c r="D1431" s="50" t="s">
        <v>203</v>
      </c>
      <c r="E1431" s="50" t="s">
        <v>1303</v>
      </c>
      <c r="F1431" s="50" t="s">
        <v>1304</v>
      </c>
      <c r="G1431" s="52" t="n">
        <v>0</v>
      </c>
      <c r="H1431" s="52" t="n">
        <v>30</v>
      </c>
      <c r="I1431" s="52" t="n">
        <f aca="false">IF(AND(G1431="",H1431=""),"",N(G1431)-N(H1431))</f>
        <v>-30</v>
      </c>
      <c r="J1431" s="52" t="n">
        <f aca="false">IF(I1431="","",ABS(I1431))</f>
        <v>30</v>
      </c>
      <c r="K1431" s="56" t="n">
        <f aca="false">IF(S1431="","",0)</f>
        <v>0</v>
      </c>
      <c r="L1431" s="56" t="n">
        <f aca="false">IF(J1431="","",IF(AND(J1431&gt;'Revenue Testing'!$E$9,K1431=0),1,0))</f>
        <v>0</v>
      </c>
      <c r="M1431" s="57" t="n">
        <v>0.417272735602</v>
      </c>
      <c r="N1431" s="56" t="str">
        <f aca="false">IF(OR(A1431="",I1431=""),"",IF(COUNTIFS($A$2:$A$4500,A1431,$D$2:$D$4500,D1431,$I$2:$I$4500,I1431)&gt;1,"Possible duplicate",""))</f>
        <v/>
      </c>
      <c r="O1431" s="56" t="n">
        <f aca="false">IF(J1431="","",IF(AND(L1431=0,K1431=0),1,0))</f>
        <v>1</v>
      </c>
      <c r="P1431" s="56" t="str">
        <f aca="false">IF(L1431=1,J1431+ROW()/10^7,"")</f>
        <v/>
      </c>
      <c r="Q1431" s="57" t="n">
        <f aca="false">IF(O1431=1,M1431,"")</f>
        <v>0.417272735602</v>
      </c>
      <c r="R1431" s="56" t="str">
        <f aca="false">IF(K1431=1,ROW(),"")</f>
        <v/>
      </c>
      <c r="S1431" s="56" t="str">
        <f aca="false">IF(D1431="","",TRIM(D1431))</f>
        <v>EDI CHARGES- INC</v>
      </c>
    </row>
    <row r="1432" customFormat="false" ht="15" hidden="false" customHeight="false" outlineLevel="0" collapsed="false">
      <c r="A1432" s="50" t="s">
        <v>1305</v>
      </c>
      <c r="B1432" s="55" t="n">
        <v>45951</v>
      </c>
      <c r="C1432" s="50" t="n">
        <f aca="false">IF(S1432="","",IFERROR(IF(INDEX('Ledger Codes'!$C$6:$C$205,MATCH(S1432,'Ledger Codes'!$B$6:$B$205,0))="","",INDEX('Ledger Codes'!$C$6:$C$205,MATCH(S1432,'Ledger Codes'!$B$6:$B$205,0))),""))</f>
        <v>10068</v>
      </c>
      <c r="D1432" s="50" t="s">
        <v>203</v>
      </c>
      <c r="E1432" s="50" t="s">
        <v>1306</v>
      </c>
      <c r="F1432" s="50" t="s">
        <v>1307</v>
      </c>
      <c r="G1432" s="52" t="n">
        <v>0</v>
      </c>
      <c r="H1432" s="52" t="n">
        <v>30</v>
      </c>
      <c r="I1432" s="52" t="n">
        <f aca="false">IF(AND(G1432="",H1432=""),"",N(G1432)-N(H1432))</f>
        <v>-30</v>
      </c>
      <c r="J1432" s="52" t="n">
        <f aca="false">IF(I1432="","",ABS(I1432))</f>
        <v>30</v>
      </c>
      <c r="K1432" s="56" t="n">
        <f aca="false">IF(S1432="","",0)</f>
        <v>0</v>
      </c>
      <c r="L1432" s="56" t="n">
        <f aca="false">IF(J1432="","",IF(AND(J1432&gt;'Revenue Testing'!$E$9,K1432=0),1,0))</f>
        <v>0</v>
      </c>
      <c r="M1432" s="57" t="n">
        <v>0.857231970419</v>
      </c>
      <c r="N1432" s="56" t="str">
        <f aca="false">IF(OR(A1432="",I1432=""),"",IF(COUNTIFS($A$2:$A$4500,A1432,$D$2:$D$4500,D1432,$I$2:$I$4500,I1432)&gt;1,"Possible duplicate",""))</f>
        <v/>
      </c>
      <c r="O1432" s="56" t="n">
        <f aca="false">IF(J1432="","",IF(AND(L1432=0,K1432=0),1,0))</f>
        <v>1</v>
      </c>
      <c r="P1432" s="56" t="str">
        <f aca="false">IF(L1432=1,J1432+ROW()/10^7,"")</f>
        <v/>
      </c>
      <c r="Q1432" s="57" t="n">
        <f aca="false">IF(O1432=1,M1432,"")</f>
        <v>0.857231970419</v>
      </c>
      <c r="R1432" s="56" t="str">
        <f aca="false">IF(K1432=1,ROW(),"")</f>
        <v/>
      </c>
      <c r="S1432" s="56" t="str">
        <f aca="false">IF(D1432="","",TRIM(D1432))</f>
        <v>EDI CHARGES- INC</v>
      </c>
    </row>
    <row r="1433" customFormat="false" ht="15" hidden="false" customHeight="false" outlineLevel="0" collapsed="false">
      <c r="A1433" s="50" t="s">
        <v>1308</v>
      </c>
      <c r="B1433" s="55" t="n">
        <v>45951</v>
      </c>
      <c r="C1433" s="50" t="n">
        <f aca="false">IF(S1433="","",IFERROR(IF(INDEX('Ledger Codes'!$C$6:$C$205,MATCH(S1433,'Ledger Codes'!$B$6:$B$205,0))="","",INDEX('Ledger Codes'!$C$6:$C$205,MATCH(S1433,'Ledger Codes'!$B$6:$B$205,0))),""))</f>
        <v>10068</v>
      </c>
      <c r="D1433" s="50" t="s">
        <v>203</v>
      </c>
      <c r="E1433" s="50" t="s">
        <v>1309</v>
      </c>
      <c r="F1433" s="50" t="s">
        <v>1310</v>
      </c>
      <c r="G1433" s="52" t="n">
        <v>0</v>
      </c>
      <c r="H1433" s="52" t="n">
        <v>30</v>
      </c>
      <c r="I1433" s="52" t="n">
        <f aca="false">IF(AND(G1433="",H1433=""),"",N(G1433)-N(H1433))</f>
        <v>-30</v>
      </c>
      <c r="J1433" s="52" t="n">
        <f aca="false">IF(I1433="","",ABS(I1433))</f>
        <v>30</v>
      </c>
      <c r="K1433" s="56" t="n">
        <f aca="false">IF(S1433="","",0)</f>
        <v>0</v>
      </c>
      <c r="L1433" s="56" t="n">
        <f aca="false">IF(J1433="","",IF(AND(J1433&gt;'Revenue Testing'!$E$9,K1433=0),1,0))</f>
        <v>0</v>
      </c>
      <c r="M1433" s="57" t="n">
        <v>0.247461446745</v>
      </c>
      <c r="N1433" s="56" t="str">
        <f aca="false">IF(OR(A1433="",I1433=""),"",IF(COUNTIFS($A$2:$A$4500,A1433,$D$2:$D$4500,D1433,$I$2:$I$4500,I1433)&gt;1,"Possible duplicate",""))</f>
        <v/>
      </c>
      <c r="O1433" s="56" t="n">
        <f aca="false">IF(J1433="","",IF(AND(L1433=0,K1433=0),1,0))</f>
        <v>1</v>
      </c>
      <c r="P1433" s="56" t="str">
        <f aca="false">IF(L1433=1,J1433+ROW()/10^7,"")</f>
        <v/>
      </c>
      <c r="Q1433" s="57" t="n">
        <f aca="false">IF(O1433=1,M1433,"")</f>
        <v>0.247461446745</v>
      </c>
      <c r="R1433" s="56" t="str">
        <f aca="false">IF(K1433=1,ROW(),"")</f>
        <v/>
      </c>
      <c r="S1433" s="56" t="str">
        <f aca="false">IF(D1433="","",TRIM(D1433))</f>
        <v>EDI CHARGES- INC</v>
      </c>
    </row>
    <row r="1434" customFormat="false" ht="15" hidden="false" customHeight="false" outlineLevel="0" collapsed="false">
      <c r="A1434" s="50" t="s">
        <v>1311</v>
      </c>
      <c r="B1434" s="55" t="n">
        <v>45951</v>
      </c>
      <c r="C1434" s="50" t="n">
        <f aca="false">IF(S1434="","",IFERROR(IF(INDEX('Ledger Codes'!$C$6:$C$205,MATCH(S1434,'Ledger Codes'!$B$6:$B$205,0))="","",INDEX('Ledger Codes'!$C$6:$C$205,MATCH(S1434,'Ledger Codes'!$B$6:$B$205,0))),""))</f>
        <v>10068</v>
      </c>
      <c r="D1434" s="50" t="s">
        <v>203</v>
      </c>
      <c r="E1434" s="50" t="s">
        <v>1312</v>
      </c>
      <c r="F1434" s="50" t="s">
        <v>1313</v>
      </c>
      <c r="G1434" s="52" t="n">
        <v>0</v>
      </c>
      <c r="H1434" s="52" t="n">
        <v>30</v>
      </c>
      <c r="I1434" s="52" t="n">
        <f aca="false">IF(AND(G1434="",H1434=""),"",N(G1434)-N(H1434))</f>
        <v>-30</v>
      </c>
      <c r="J1434" s="52" t="n">
        <f aca="false">IF(I1434="","",ABS(I1434))</f>
        <v>30</v>
      </c>
      <c r="K1434" s="56" t="n">
        <f aca="false">IF(S1434="","",0)</f>
        <v>0</v>
      </c>
      <c r="L1434" s="56" t="n">
        <f aca="false">IF(J1434="","",IF(AND(J1434&gt;'Revenue Testing'!$E$9,K1434=0),1,0))</f>
        <v>0</v>
      </c>
      <c r="M1434" s="57" t="n">
        <v>0.699582692626</v>
      </c>
      <c r="N1434" s="56" t="str">
        <f aca="false">IF(OR(A1434="",I1434=""),"",IF(COUNTIFS($A$2:$A$4500,A1434,$D$2:$D$4500,D1434,$I$2:$I$4500,I1434)&gt;1,"Possible duplicate",""))</f>
        <v/>
      </c>
      <c r="O1434" s="56" t="n">
        <f aca="false">IF(J1434="","",IF(AND(L1434=0,K1434=0),1,0))</f>
        <v>1</v>
      </c>
      <c r="P1434" s="56" t="str">
        <f aca="false">IF(L1434=1,J1434+ROW()/10^7,"")</f>
        <v/>
      </c>
      <c r="Q1434" s="57" t="n">
        <f aca="false">IF(O1434=1,M1434,"")</f>
        <v>0.699582692626</v>
      </c>
      <c r="R1434" s="56" t="str">
        <f aca="false">IF(K1434=1,ROW(),"")</f>
        <v/>
      </c>
      <c r="S1434" s="56" t="str">
        <f aca="false">IF(D1434="","",TRIM(D1434))</f>
        <v>EDI CHARGES- INC</v>
      </c>
    </row>
    <row r="1435" customFormat="false" ht="15" hidden="false" customHeight="false" outlineLevel="0" collapsed="false">
      <c r="A1435" s="50" t="s">
        <v>1314</v>
      </c>
      <c r="B1435" s="55" t="n">
        <v>45951</v>
      </c>
      <c r="C1435" s="50" t="n">
        <f aca="false">IF(S1435="","",IFERROR(IF(INDEX('Ledger Codes'!$C$6:$C$205,MATCH(S1435,'Ledger Codes'!$B$6:$B$205,0))="","",INDEX('Ledger Codes'!$C$6:$C$205,MATCH(S1435,'Ledger Codes'!$B$6:$B$205,0))),""))</f>
        <v>10068</v>
      </c>
      <c r="D1435" s="50" t="s">
        <v>203</v>
      </c>
      <c r="E1435" s="50" t="s">
        <v>1315</v>
      </c>
      <c r="F1435" s="50" t="s">
        <v>1316</v>
      </c>
      <c r="G1435" s="52" t="n">
        <v>0</v>
      </c>
      <c r="H1435" s="52" t="n">
        <v>30</v>
      </c>
      <c r="I1435" s="52" t="n">
        <f aca="false">IF(AND(G1435="",H1435=""),"",N(G1435)-N(H1435))</f>
        <v>-30</v>
      </c>
      <c r="J1435" s="52" t="n">
        <f aca="false">IF(I1435="","",ABS(I1435))</f>
        <v>30</v>
      </c>
      <c r="K1435" s="56" t="n">
        <f aca="false">IF(S1435="","",0)</f>
        <v>0</v>
      </c>
      <c r="L1435" s="56" t="n">
        <f aca="false">IF(J1435="","",IF(AND(J1435&gt;'Revenue Testing'!$E$9,K1435=0),1,0))</f>
        <v>0</v>
      </c>
      <c r="M1435" s="57" t="n">
        <v>0.377794144909</v>
      </c>
      <c r="N1435" s="56" t="str">
        <f aca="false">IF(OR(A1435="",I1435=""),"",IF(COUNTIFS($A$2:$A$4500,A1435,$D$2:$D$4500,D1435,$I$2:$I$4500,I1435)&gt;1,"Possible duplicate",""))</f>
        <v/>
      </c>
      <c r="O1435" s="56" t="n">
        <f aca="false">IF(J1435="","",IF(AND(L1435=0,K1435=0),1,0))</f>
        <v>1</v>
      </c>
      <c r="P1435" s="56" t="str">
        <f aca="false">IF(L1435=1,J1435+ROW()/10^7,"")</f>
        <v/>
      </c>
      <c r="Q1435" s="57" t="n">
        <f aca="false">IF(O1435=1,M1435,"")</f>
        <v>0.377794144909</v>
      </c>
      <c r="R1435" s="56" t="str">
        <f aca="false">IF(K1435=1,ROW(),"")</f>
        <v/>
      </c>
      <c r="S1435" s="56" t="str">
        <f aca="false">IF(D1435="","",TRIM(D1435))</f>
        <v>EDI CHARGES- INC</v>
      </c>
    </row>
    <row r="1436" customFormat="false" ht="15" hidden="false" customHeight="false" outlineLevel="0" collapsed="false">
      <c r="A1436" s="50" t="s">
        <v>1317</v>
      </c>
      <c r="B1436" s="55" t="n">
        <v>45951</v>
      </c>
      <c r="C1436" s="50" t="n">
        <f aca="false">IF(S1436="","",IFERROR(IF(INDEX('Ledger Codes'!$C$6:$C$205,MATCH(S1436,'Ledger Codes'!$B$6:$B$205,0))="","",INDEX('Ledger Codes'!$C$6:$C$205,MATCH(S1436,'Ledger Codes'!$B$6:$B$205,0))),""))</f>
        <v>10068</v>
      </c>
      <c r="D1436" s="50" t="s">
        <v>203</v>
      </c>
      <c r="E1436" s="50" t="s">
        <v>1318</v>
      </c>
      <c r="F1436" s="50" t="s">
        <v>1319</v>
      </c>
      <c r="G1436" s="52" t="n">
        <v>0</v>
      </c>
      <c r="H1436" s="52" t="n">
        <v>30</v>
      </c>
      <c r="I1436" s="52" t="n">
        <f aca="false">IF(AND(G1436="",H1436=""),"",N(G1436)-N(H1436))</f>
        <v>-30</v>
      </c>
      <c r="J1436" s="52" t="n">
        <f aca="false">IF(I1436="","",ABS(I1436))</f>
        <v>30</v>
      </c>
      <c r="K1436" s="56" t="n">
        <f aca="false">IF(S1436="","",0)</f>
        <v>0</v>
      </c>
      <c r="L1436" s="56" t="n">
        <f aca="false">IF(J1436="","",IF(AND(J1436&gt;'Revenue Testing'!$E$9,K1436=0),1,0))</f>
        <v>0</v>
      </c>
      <c r="M1436" s="57" t="n">
        <v>0.61416408152</v>
      </c>
      <c r="N1436" s="56" t="str">
        <f aca="false">IF(OR(A1436="",I1436=""),"",IF(COUNTIFS($A$2:$A$4500,A1436,$D$2:$D$4500,D1436,$I$2:$I$4500,I1436)&gt;1,"Possible duplicate",""))</f>
        <v/>
      </c>
      <c r="O1436" s="56" t="n">
        <f aca="false">IF(J1436="","",IF(AND(L1436=0,K1436=0),1,0))</f>
        <v>1</v>
      </c>
      <c r="P1436" s="56" t="str">
        <f aca="false">IF(L1436=1,J1436+ROW()/10^7,"")</f>
        <v/>
      </c>
      <c r="Q1436" s="57" t="n">
        <f aca="false">IF(O1436=1,M1436,"")</f>
        <v>0.61416408152</v>
      </c>
      <c r="R1436" s="56" t="str">
        <f aca="false">IF(K1436=1,ROW(),"")</f>
        <v/>
      </c>
      <c r="S1436" s="56" t="str">
        <f aca="false">IF(D1436="","",TRIM(D1436))</f>
        <v>EDI CHARGES- INC</v>
      </c>
    </row>
    <row r="1437" customFormat="false" ht="15" hidden="false" customHeight="false" outlineLevel="0" collapsed="false">
      <c r="A1437" s="50" t="s">
        <v>1320</v>
      </c>
      <c r="B1437" s="55" t="n">
        <v>45951</v>
      </c>
      <c r="C1437" s="50" t="n">
        <f aca="false">IF(S1437="","",IFERROR(IF(INDEX('Ledger Codes'!$C$6:$C$205,MATCH(S1437,'Ledger Codes'!$B$6:$B$205,0))="","",INDEX('Ledger Codes'!$C$6:$C$205,MATCH(S1437,'Ledger Codes'!$B$6:$B$205,0))),""))</f>
        <v>10068</v>
      </c>
      <c r="D1437" s="50" t="s">
        <v>203</v>
      </c>
      <c r="E1437" s="50" t="s">
        <v>1321</v>
      </c>
      <c r="F1437" s="50" t="s">
        <v>1322</v>
      </c>
      <c r="G1437" s="52" t="n">
        <v>0</v>
      </c>
      <c r="H1437" s="52" t="n">
        <v>30</v>
      </c>
      <c r="I1437" s="52" t="n">
        <f aca="false">IF(AND(G1437="",H1437=""),"",N(G1437)-N(H1437))</f>
        <v>-30</v>
      </c>
      <c r="J1437" s="52" t="n">
        <f aca="false">IF(I1437="","",ABS(I1437))</f>
        <v>30</v>
      </c>
      <c r="K1437" s="56" t="n">
        <f aca="false">IF(S1437="","",0)</f>
        <v>0</v>
      </c>
      <c r="L1437" s="56" t="n">
        <f aca="false">IF(J1437="","",IF(AND(J1437&gt;'Revenue Testing'!$E$9,K1437=0),1,0))</f>
        <v>0</v>
      </c>
      <c r="M1437" s="57" t="n">
        <v>0.787739896522</v>
      </c>
      <c r="N1437" s="56" t="str">
        <f aca="false">IF(OR(A1437="",I1437=""),"",IF(COUNTIFS($A$2:$A$4500,A1437,$D$2:$D$4500,D1437,$I$2:$I$4500,I1437)&gt;1,"Possible duplicate",""))</f>
        <v/>
      </c>
      <c r="O1437" s="56" t="n">
        <f aca="false">IF(J1437="","",IF(AND(L1437=0,K1437=0),1,0))</f>
        <v>1</v>
      </c>
      <c r="P1437" s="56" t="str">
        <f aca="false">IF(L1437=1,J1437+ROW()/10^7,"")</f>
        <v/>
      </c>
      <c r="Q1437" s="57" t="n">
        <f aca="false">IF(O1437=1,M1437,"")</f>
        <v>0.787739896522</v>
      </c>
      <c r="R1437" s="56" t="str">
        <f aca="false">IF(K1437=1,ROW(),"")</f>
        <v/>
      </c>
      <c r="S1437" s="56" t="str">
        <f aca="false">IF(D1437="","",TRIM(D1437))</f>
        <v>EDI CHARGES- INC</v>
      </c>
    </row>
    <row r="1438" customFormat="false" ht="15" hidden="false" customHeight="false" outlineLevel="0" collapsed="false">
      <c r="A1438" s="50" t="s">
        <v>1323</v>
      </c>
      <c r="B1438" s="55" t="n">
        <v>45951</v>
      </c>
      <c r="C1438" s="50" t="n">
        <f aca="false">IF(S1438="","",IFERROR(IF(INDEX('Ledger Codes'!$C$6:$C$205,MATCH(S1438,'Ledger Codes'!$B$6:$B$205,0))="","",INDEX('Ledger Codes'!$C$6:$C$205,MATCH(S1438,'Ledger Codes'!$B$6:$B$205,0))),""))</f>
        <v>10068</v>
      </c>
      <c r="D1438" s="50" t="s">
        <v>203</v>
      </c>
      <c r="E1438" s="50" t="s">
        <v>1324</v>
      </c>
      <c r="F1438" s="50" t="s">
        <v>1325</v>
      </c>
      <c r="G1438" s="52" t="n">
        <v>0</v>
      </c>
      <c r="H1438" s="52" t="n">
        <v>30</v>
      </c>
      <c r="I1438" s="52" t="n">
        <f aca="false">IF(AND(G1438="",H1438=""),"",N(G1438)-N(H1438))</f>
        <v>-30</v>
      </c>
      <c r="J1438" s="52" t="n">
        <f aca="false">IF(I1438="","",ABS(I1438))</f>
        <v>30</v>
      </c>
      <c r="K1438" s="56" t="n">
        <f aca="false">IF(S1438="","",0)</f>
        <v>0</v>
      </c>
      <c r="L1438" s="56" t="n">
        <f aca="false">IF(J1438="","",IF(AND(J1438&gt;'Revenue Testing'!$E$9,K1438=0),1,0))</f>
        <v>0</v>
      </c>
      <c r="M1438" s="57" t="n">
        <v>0.614059479766</v>
      </c>
      <c r="N1438" s="56" t="str">
        <f aca="false">IF(OR(A1438="",I1438=""),"",IF(COUNTIFS($A$2:$A$4500,A1438,$D$2:$D$4500,D1438,$I$2:$I$4500,I1438)&gt;1,"Possible duplicate",""))</f>
        <v/>
      </c>
      <c r="O1438" s="56" t="n">
        <f aca="false">IF(J1438="","",IF(AND(L1438=0,K1438=0),1,0))</f>
        <v>1</v>
      </c>
      <c r="P1438" s="56" t="str">
        <f aca="false">IF(L1438=1,J1438+ROW()/10^7,"")</f>
        <v/>
      </c>
      <c r="Q1438" s="57" t="n">
        <f aca="false">IF(O1438=1,M1438,"")</f>
        <v>0.614059479766</v>
      </c>
      <c r="R1438" s="56" t="str">
        <f aca="false">IF(K1438=1,ROW(),"")</f>
        <v/>
      </c>
      <c r="S1438" s="56" t="str">
        <f aca="false">IF(D1438="","",TRIM(D1438))</f>
        <v>EDI CHARGES- INC</v>
      </c>
    </row>
    <row r="1439" customFormat="false" ht="15" hidden="false" customHeight="false" outlineLevel="0" collapsed="false">
      <c r="A1439" s="50" t="s">
        <v>1326</v>
      </c>
      <c r="B1439" s="55" t="n">
        <v>45951</v>
      </c>
      <c r="C1439" s="50" t="n">
        <f aca="false">IF(S1439="","",IFERROR(IF(INDEX('Ledger Codes'!$C$6:$C$205,MATCH(S1439,'Ledger Codes'!$B$6:$B$205,0))="","",INDEX('Ledger Codes'!$C$6:$C$205,MATCH(S1439,'Ledger Codes'!$B$6:$B$205,0))),""))</f>
        <v>10068</v>
      </c>
      <c r="D1439" s="50" t="s">
        <v>203</v>
      </c>
      <c r="E1439" s="50" t="s">
        <v>1327</v>
      </c>
      <c r="F1439" s="50" t="s">
        <v>1328</v>
      </c>
      <c r="G1439" s="52" t="n">
        <v>0</v>
      </c>
      <c r="H1439" s="52" t="n">
        <v>30</v>
      </c>
      <c r="I1439" s="52" t="n">
        <f aca="false">IF(AND(G1439="",H1439=""),"",N(G1439)-N(H1439))</f>
        <v>-30</v>
      </c>
      <c r="J1439" s="52" t="n">
        <f aca="false">IF(I1439="","",ABS(I1439))</f>
        <v>30</v>
      </c>
      <c r="K1439" s="56" t="n">
        <f aca="false">IF(S1439="","",0)</f>
        <v>0</v>
      </c>
      <c r="L1439" s="56" t="n">
        <f aca="false">IF(J1439="","",IF(AND(J1439&gt;'Revenue Testing'!$E$9,K1439=0),1,0))</f>
        <v>0</v>
      </c>
      <c r="M1439" s="57" t="n">
        <v>0.969922579966</v>
      </c>
      <c r="N1439" s="56" t="str">
        <f aca="false">IF(OR(A1439="",I1439=""),"",IF(COUNTIFS($A$2:$A$4500,A1439,$D$2:$D$4500,D1439,$I$2:$I$4500,I1439)&gt;1,"Possible duplicate",""))</f>
        <v/>
      </c>
      <c r="O1439" s="56" t="n">
        <f aca="false">IF(J1439="","",IF(AND(L1439=0,K1439=0),1,0))</f>
        <v>1</v>
      </c>
      <c r="P1439" s="56" t="str">
        <f aca="false">IF(L1439=1,J1439+ROW()/10^7,"")</f>
        <v/>
      </c>
      <c r="Q1439" s="57" t="n">
        <f aca="false">IF(O1439=1,M1439,"")</f>
        <v>0.969922579966</v>
      </c>
      <c r="R1439" s="56" t="str">
        <f aca="false">IF(K1439=1,ROW(),"")</f>
        <v/>
      </c>
      <c r="S1439" s="56" t="str">
        <f aca="false">IF(D1439="","",TRIM(D1439))</f>
        <v>EDI CHARGES- INC</v>
      </c>
    </row>
    <row r="1440" customFormat="false" ht="15" hidden="false" customHeight="false" outlineLevel="0" collapsed="false">
      <c r="A1440" s="50" t="s">
        <v>1329</v>
      </c>
      <c r="B1440" s="55" t="n">
        <v>45951</v>
      </c>
      <c r="C1440" s="50" t="n">
        <f aca="false">IF(S1440="","",IFERROR(IF(INDEX('Ledger Codes'!$C$6:$C$205,MATCH(S1440,'Ledger Codes'!$B$6:$B$205,0))="","",INDEX('Ledger Codes'!$C$6:$C$205,MATCH(S1440,'Ledger Codes'!$B$6:$B$205,0))),""))</f>
        <v>10068</v>
      </c>
      <c r="D1440" s="50" t="s">
        <v>203</v>
      </c>
      <c r="E1440" s="50" t="s">
        <v>1330</v>
      </c>
      <c r="F1440" s="50" t="s">
        <v>1331</v>
      </c>
      <c r="G1440" s="52" t="n">
        <v>0</v>
      </c>
      <c r="H1440" s="52" t="n">
        <v>30</v>
      </c>
      <c r="I1440" s="52" t="n">
        <f aca="false">IF(AND(G1440="",H1440=""),"",N(G1440)-N(H1440))</f>
        <v>-30</v>
      </c>
      <c r="J1440" s="52" t="n">
        <f aca="false">IF(I1440="","",ABS(I1440))</f>
        <v>30</v>
      </c>
      <c r="K1440" s="56" t="n">
        <f aca="false">IF(S1440="","",0)</f>
        <v>0</v>
      </c>
      <c r="L1440" s="56" t="n">
        <f aca="false">IF(J1440="","",IF(AND(J1440&gt;'Revenue Testing'!$E$9,K1440=0),1,0))</f>
        <v>0</v>
      </c>
      <c r="M1440" s="57" t="n">
        <v>0.030914913849</v>
      </c>
      <c r="N1440" s="56" t="str">
        <f aca="false">IF(OR(A1440="",I1440=""),"",IF(COUNTIFS($A$2:$A$4500,A1440,$D$2:$D$4500,D1440,$I$2:$I$4500,I1440)&gt;1,"Possible duplicate",""))</f>
        <v/>
      </c>
      <c r="O1440" s="56" t="n">
        <f aca="false">IF(J1440="","",IF(AND(L1440=0,K1440=0),1,0))</f>
        <v>1</v>
      </c>
      <c r="P1440" s="56" t="str">
        <f aca="false">IF(L1440=1,J1440+ROW()/10^7,"")</f>
        <v/>
      </c>
      <c r="Q1440" s="57" t="n">
        <f aca="false">IF(O1440=1,M1440,"")</f>
        <v>0.030914913849</v>
      </c>
      <c r="R1440" s="56" t="str">
        <f aca="false">IF(K1440=1,ROW(),"")</f>
        <v/>
      </c>
      <c r="S1440" s="56" t="str">
        <f aca="false">IF(D1440="","",TRIM(D1440))</f>
        <v>EDI CHARGES- INC</v>
      </c>
    </row>
    <row r="1441" customFormat="false" ht="15" hidden="false" customHeight="false" outlineLevel="0" collapsed="false">
      <c r="A1441" s="50" t="s">
        <v>1332</v>
      </c>
      <c r="B1441" s="55" t="n">
        <v>45951</v>
      </c>
      <c r="C1441" s="50" t="n">
        <f aca="false">IF(S1441="","",IFERROR(IF(INDEX('Ledger Codes'!$C$6:$C$205,MATCH(S1441,'Ledger Codes'!$B$6:$B$205,0))="","",INDEX('Ledger Codes'!$C$6:$C$205,MATCH(S1441,'Ledger Codes'!$B$6:$B$205,0))),""))</f>
        <v>10068</v>
      </c>
      <c r="D1441" s="50" t="s">
        <v>203</v>
      </c>
      <c r="E1441" s="50" t="s">
        <v>1333</v>
      </c>
      <c r="F1441" s="50" t="s">
        <v>1334</v>
      </c>
      <c r="G1441" s="52" t="n">
        <v>0</v>
      </c>
      <c r="H1441" s="52" t="n">
        <v>30</v>
      </c>
      <c r="I1441" s="52" t="n">
        <f aca="false">IF(AND(G1441="",H1441=""),"",N(G1441)-N(H1441))</f>
        <v>-30</v>
      </c>
      <c r="J1441" s="52" t="n">
        <f aca="false">IF(I1441="","",ABS(I1441))</f>
        <v>30</v>
      </c>
      <c r="K1441" s="56" t="n">
        <f aca="false">IF(S1441="","",0)</f>
        <v>0</v>
      </c>
      <c r="L1441" s="56" t="n">
        <f aca="false">IF(J1441="","",IF(AND(J1441&gt;'Revenue Testing'!$E$9,K1441=0),1,0))</f>
        <v>0</v>
      </c>
      <c r="M1441" s="57" t="n">
        <v>0.31027784057</v>
      </c>
      <c r="N1441" s="56" t="str">
        <f aca="false">IF(OR(A1441="",I1441=""),"",IF(COUNTIFS($A$2:$A$4500,A1441,$D$2:$D$4500,D1441,$I$2:$I$4500,I1441)&gt;1,"Possible duplicate",""))</f>
        <v/>
      </c>
      <c r="O1441" s="56" t="n">
        <f aca="false">IF(J1441="","",IF(AND(L1441=0,K1441=0),1,0))</f>
        <v>1</v>
      </c>
      <c r="P1441" s="56" t="str">
        <f aca="false">IF(L1441=1,J1441+ROW()/10^7,"")</f>
        <v/>
      </c>
      <c r="Q1441" s="57" t="n">
        <f aca="false">IF(O1441=1,M1441,"")</f>
        <v>0.31027784057</v>
      </c>
      <c r="R1441" s="56" t="str">
        <f aca="false">IF(K1441=1,ROW(),"")</f>
        <v/>
      </c>
      <c r="S1441" s="56" t="str">
        <f aca="false">IF(D1441="","",TRIM(D1441))</f>
        <v>EDI CHARGES- INC</v>
      </c>
    </row>
    <row r="1442" customFormat="false" ht="15" hidden="false" customHeight="false" outlineLevel="0" collapsed="false">
      <c r="A1442" s="50" t="s">
        <v>1335</v>
      </c>
      <c r="B1442" s="55" t="n">
        <v>45951</v>
      </c>
      <c r="C1442" s="50" t="n">
        <f aca="false">IF(S1442="","",IFERROR(IF(INDEX('Ledger Codes'!$C$6:$C$205,MATCH(S1442,'Ledger Codes'!$B$6:$B$205,0))="","",INDEX('Ledger Codes'!$C$6:$C$205,MATCH(S1442,'Ledger Codes'!$B$6:$B$205,0))),""))</f>
        <v>10068</v>
      </c>
      <c r="D1442" s="50" t="s">
        <v>203</v>
      </c>
      <c r="E1442" s="50" t="s">
        <v>1336</v>
      </c>
      <c r="F1442" s="50" t="s">
        <v>1337</v>
      </c>
      <c r="G1442" s="52" t="n">
        <v>0</v>
      </c>
      <c r="H1442" s="52" t="n">
        <v>30</v>
      </c>
      <c r="I1442" s="52" t="n">
        <f aca="false">IF(AND(G1442="",H1442=""),"",N(G1442)-N(H1442))</f>
        <v>-30</v>
      </c>
      <c r="J1442" s="52" t="n">
        <f aca="false">IF(I1442="","",ABS(I1442))</f>
        <v>30</v>
      </c>
      <c r="K1442" s="56" t="n">
        <f aca="false">IF(S1442="","",0)</f>
        <v>0</v>
      </c>
      <c r="L1442" s="56" t="n">
        <f aca="false">IF(J1442="","",IF(AND(J1442&gt;'Revenue Testing'!$E$9,K1442=0),1,0))</f>
        <v>0</v>
      </c>
      <c r="M1442" s="57" t="n">
        <v>0.114934147573</v>
      </c>
      <c r="N1442" s="56" t="str">
        <f aca="false">IF(OR(A1442="",I1442=""),"",IF(COUNTIFS($A$2:$A$4500,A1442,$D$2:$D$4500,D1442,$I$2:$I$4500,I1442)&gt;1,"Possible duplicate",""))</f>
        <v/>
      </c>
      <c r="O1442" s="56" t="n">
        <f aca="false">IF(J1442="","",IF(AND(L1442=0,K1442=0),1,0))</f>
        <v>1</v>
      </c>
      <c r="P1442" s="56" t="str">
        <f aca="false">IF(L1442=1,J1442+ROW()/10^7,"")</f>
        <v/>
      </c>
      <c r="Q1442" s="57" t="n">
        <f aca="false">IF(O1442=1,M1442,"")</f>
        <v>0.114934147573</v>
      </c>
      <c r="R1442" s="56" t="str">
        <f aca="false">IF(K1442=1,ROW(),"")</f>
        <v/>
      </c>
      <c r="S1442" s="56" t="str">
        <f aca="false">IF(D1442="","",TRIM(D1442))</f>
        <v>EDI CHARGES- INC</v>
      </c>
    </row>
    <row r="1443" customFormat="false" ht="15" hidden="false" customHeight="false" outlineLevel="0" collapsed="false">
      <c r="A1443" s="50" t="s">
        <v>1338</v>
      </c>
      <c r="B1443" s="55" t="n">
        <v>45951</v>
      </c>
      <c r="C1443" s="50" t="n">
        <f aca="false">IF(S1443="","",IFERROR(IF(INDEX('Ledger Codes'!$C$6:$C$205,MATCH(S1443,'Ledger Codes'!$B$6:$B$205,0))="","",INDEX('Ledger Codes'!$C$6:$C$205,MATCH(S1443,'Ledger Codes'!$B$6:$B$205,0))),""))</f>
        <v>10068</v>
      </c>
      <c r="D1443" s="50" t="s">
        <v>203</v>
      </c>
      <c r="E1443" s="50" t="s">
        <v>1339</v>
      </c>
      <c r="F1443" s="50" t="s">
        <v>1340</v>
      </c>
      <c r="G1443" s="52" t="n">
        <v>0</v>
      </c>
      <c r="H1443" s="52" t="n">
        <v>30</v>
      </c>
      <c r="I1443" s="52" t="n">
        <f aca="false">IF(AND(G1443="",H1443=""),"",N(G1443)-N(H1443))</f>
        <v>-30</v>
      </c>
      <c r="J1443" s="52" t="n">
        <f aca="false">IF(I1443="","",ABS(I1443))</f>
        <v>30</v>
      </c>
      <c r="K1443" s="56" t="n">
        <f aca="false">IF(S1443="","",0)</f>
        <v>0</v>
      </c>
      <c r="L1443" s="56" t="n">
        <f aca="false">IF(J1443="","",IF(AND(J1443&gt;'Revenue Testing'!$E$9,K1443=0),1,0))</f>
        <v>0</v>
      </c>
      <c r="M1443" s="57" t="n">
        <v>0.700472060942</v>
      </c>
      <c r="N1443" s="56" t="str">
        <f aca="false">IF(OR(A1443="",I1443=""),"",IF(COUNTIFS($A$2:$A$4500,A1443,$D$2:$D$4500,D1443,$I$2:$I$4500,I1443)&gt;1,"Possible duplicate",""))</f>
        <v/>
      </c>
      <c r="O1443" s="56" t="n">
        <f aca="false">IF(J1443="","",IF(AND(L1443=0,K1443=0),1,0))</f>
        <v>1</v>
      </c>
      <c r="P1443" s="56" t="str">
        <f aca="false">IF(L1443=1,J1443+ROW()/10^7,"")</f>
        <v/>
      </c>
      <c r="Q1443" s="57" t="n">
        <f aca="false">IF(O1443=1,M1443,"")</f>
        <v>0.700472060942</v>
      </c>
      <c r="R1443" s="56" t="str">
        <f aca="false">IF(K1443=1,ROW(),"")</f>
        <v/>
      </c>
      <c r="S1443" s="56" t="str">
        <f aca="false">IF(D1443="","",TRIM(D1443))</f>
        <v>EDI CHARGES- INC</v>
      </c>
    </row>
    <row r="1444" customFormat="false" ht="15" hidden="false" customHeight="false" outlineLevel="0" collapsed="false">
      <c r="A1444" s="50" t="s">
        <v>1341</v>
      </c>
      <c r="B1444" s="55" t="n">
        <v>45951</v>
      </c>
      <c r="C1444" s="50" t="n">
        <f aca="false">IF(S1444="","",IFERROR(IF(INDEX('Ledger Codes'!$C$6:$C$205,MATCH(S1444,'Ledger Codes'!$B$6:$B$205,0))="","",INDEX('Ledger Codes'!$C$6:$C$205,MATCH(S1444,'Ledger Codes'!$B$6:$B$205,0))),""))</f>
        <v>10068</v>
      </c>
      <c r="D1444" s="50" t="s">
        <v>203</v>
      </c>
      <c r="E1444" s="50" t="s">
        <v>1342</v>
      </c>
      <c r="F1444" s="50" t="s">
        <v>567</v>
      </c>
      <c r="G1444" s="52" t="n">
        <v>0</v>
      </c>
      <c r="H1444" s="52" t="n">
        <v>30</v>
      </c>
      <c r="I1444" s="52" t="n">
        <f aca="false">IF(AND(G1444="",H1444=""),"",N(G1444)-N(H1444))</f>
        <v>-30</v>
      </c>
      <c r="J1444" s="52" t="n">
        <f aca="false">IF(I1444="","",ABS(I1444))</f>
        <v>30</v>
      </c>
      <c r="K1444" s="56" t="n">
        <f aca="false">IF(S1444="","",0)</f>
        <v>0</v>
      </c>
      <c r="L1444" s="56" t="n">
        <f aca="false">IF(J1444="","",IF(AND(J1444&gt;'Revenue Testing'!$E$9,K1444=0),1,0))</f>
        <v>0</v>
      </c>
      <c r="M1444" s="57" t="n">
        <v>0.226893103115</v>
      </c>
      <c r="N1444" s="56" t="str">
        <f aca="false">IF(OR(A1444="",I1444=""),"",IF(COUNTIFS($A$2:$A$4500,A1444,$D$2:$D$4500,D1444,$I$2:$I$4500,I1444)&gt;1,"Possible duplicate",""))</f>
        <v/>
      </c>
      <c r="O1444" s="56" t="n">
        <f aca="false">IF(J1444="","",IF(AND(L1444=0,K1444=0),1,0))</f>
        <v>1</v>
      </c>
      <c r="P1444" s="56" t="str">
        <f aca="false">IF(L1444=1,J1444+ROW()/10^7,"")</f>
        <v/>
      </c>
      <c r="Q1444" s="57" t="n">
        <f aca="false">IF(O1444=1,M1444,"")</f>
        <v>0.226893103115</v>
      </c>
      <c r="R1444" s="56" t="str">
        <f aca="false">IF(K1444=1,ROW(),"")</f>
        <v/>
      </c>
      <c r="S1444" s="56" t="str">
        <f aca="false">IF(D1444="","",TRIM(D1444))</f>
        <v>EDI CHARGES- INC</v>
      </c>
    </row>
    <row r="1445" customFormat="false" ht="15" hidden="false" customHeight="false" outlineLevel="0" collapsed="false">
      <c r="A1445" s="50" t="s">
        <v>1343</v>
      </c>
      <c r="B1445" s="55" t="n">
        <v>45951</v>
      </c>
      <c r="C1445" s="50" t="n">
        <f aca="false">IF(S1445="","",IFERROR(IF(INDEX('Ledger Codes'!$C$6:$C$205,MATCH(S1445,'Ledger Codes'!$B$6:$B$205,0))="","",INDEX('Ledger Codes'!$C$6:$C$205,MATCH(S1445,'Ledger Codes'!$B$6:$B$205,0))),""))</f>
        <v>10068</v>
      </c>
      <c r="D1445" s="50" t="s">
        <v>203</v>
      </c>
      <c r="E1445" s="50" t="s">
        <v>1344</v>
      </c>
      <c r="F1445" s="50" t="s">
        <v>1345</v>
      </c>
      <c r="G1445" s="52" t="n">
        <v>0</v>
      </c>
      <c r="H1445" s="52" t="n">
        <v>30</v>
      </c>
      <c r="I1445" s="52" t="n">
        <f aca="false">IF(AND(G1445="",H1445=""),"",N(G1445)-N(H1445))</f>
        <v>-30</v>
      </c>
      <c r="J1445" s="52" t="n">
        <f aca="false">IF(I1445="","",ABS(I1445))</f>
        <v>30</v>
      </c>
      <c r="K1445" s="56" t="n">
        <f aca="false">IF(S1445="","",0)</f>
        <v>0</v>
      </c>
      <c r="L1445" s="56" t="n">
        <f aca="false">IF(J1445="","",IF(AND(J1445&gt;'Revenue Testing'!$E$9,K1445=0),1,0))</f>
        <v>0</v>
      </c>
      <c r="M1445" s="57" t="n">
        <v>0.903003629869</v>
      </c>
      <c r="N1445" s="56" t="str">
        <f aca="false">IF(OR(A1445="",I1445=""),"",IF(COUNTIFS($A$2:$A$4500,A1445,$D$2:$D$4500,D1445,$I$2:$I$4500,I1445)&gt;1,"Possible duplicate",""))</f>
        <v/>
      </c>
      <c r="O1445" s="56" t="n">
        <f aca="false">IF(J1445="","",IF(AND(L1445=0,K1445=0),1,0))</f>
        <v>1</v>
      </c>
      <c r="P1445" s="56" t="str">
        <f aca="false">IF(L1445=1,J1445+ROW()/10^7,"")</f>
        <v/>
      </c>
      <c r="Q1445" s="57" t="n">
        <f aca="false">IF(O1445=1,M1445,"")</f>
        <v>0.903003629869</v>
      </c>
      <c r="R1445" s="56" t="str">
        <f aca="false">IF(K1445=1,ROW(),"")</f>
        <v/>
      </c>
      <c r="S1445" s="56" t="str">
        <f aca="false">IF(D1445="","",TRIM(D1445))</f>
        <v>EDI CHARGES- INC</v>
      </c>
    </row>
    <row r="1446" customFormat="false" ht="15" hidden="false" customHeight="false" outlineLevel="0" collapsed="false">
      <c r="A1446" s="50" t="s">
        <v>1346</v>
      </c>
      <c r="B1446" s="55" t="n">
        <v>45951</v>
      </c>
      <c r="C1446" s="50" t="n">
        <f aca="false">IF(S1446="","",IFERROR(IF(INDEX('Ledger Codes'!$C$6:$C$205,MATCH(S1446,'Ledger Codes'!$B$6:$B$205,0))="","",INDEX('Ledger Codes'!$C$6:$C$205,MATCH(S1446,'Ledger Codes'!$B$6:$B$205,0))),""))</f>
        <v>10068</v>
      </c>
      <c r="D1446" s="50" t="s">
        <v>203</v>
      </c>
      <c r="E1446" s="50" t="s">
        <v>1347</v>
      </c>
      <c r="F1446" s="50" t="s">
        <v>1348</v>
      </c>
      <c r="G1446" s="52" t="n">
        <v>0</v>
      </c>
      <c r="H1446" s="52" t="n">
        <v>30</v>
      </c>
      <c r="I1446" s="52" t="n">
        <f aca="false">IF(AND(G1446="",H1446=""),"",N(G1446)-N(H1446))</f>
        <v>-30</v>
      </c>
      <c r="J1446" s="52" t="n">
        <f aca="false">IF(I1446="","",ABS(I1446))</f>
        <v>30</v>
      </c>
      <c r="K1446" s="56" t="n">
        <f aca="false">IF(S1446="","",0)</f>
        <v>0</v>
      </c>
      <c r="L1446" s="56" t="n">
        <f aca="false">IF(J1446="","",IF(AND(J1446&gt;'Revenue Testing'!$E$9,K1446=0),1,0))</f>
        <v>0</v>
      </c>
      <c r="M1446" s="57" t="n">
        <v>0.399766118135</v>
      </c>
      <c r="N1446" s="56" t="str">
        <f aca="false">IF(OR(A1446="",I1446=""),"",IF(COUNTIFS($A$2:$A$4500,A1446,$D$2:$D$4500,D1446,$I$2:$I$4500,I1446)&gt;1,"Possible duplicate",""))</f>
        <v/>
      </c>
      <c r="O1446" s="56" t="n">
        <f aca="false">IF(J1446="","",IF(AND(L1446=0,K1446=0),1,0))</f>
        <v>1</v>
      </c>
      <c r="P1446" s="56" t="str">
        <f aca="false">IF(L1446=1,J1446+ROW()/10^7,"")</f>
        <v/>
      </c>
      <c r="Q1446" s="57" t="n">
        <f aca="false">IF(O1446=1,M1446,"")</f>
        <v>0.399766118135</v>
      </c>
      <c r="R1446" s="56" t="str">
        <f aca="false">IF(K1446=1,ROW(),"")</f>
        <v/>
      </c>
      <c r="S1446" s="56" t="str">
        <f aca="false">IF(D1446="","",TRIM(D1446))</f>
        <v>EDI CHARGES- INC</v>
      </c>
    </row>
    <row r="1447" customFormat="false" ht="15" hidden="false" customHeight="false" outlineLevel="0" collapsed="false">
      <c r="A1447" s="50" t="s">
        <v>1349</v>
      </c>
      <c r="B1447" s="55" t="n">
        <v>45951</v>
      </c>
      <c r="C1447" s="50" t="n">
        <f aca="false">IF(S1447="","",IFERROR(IF(INDEX('Ledger Codes'!$C$6:$C$205,MATCH(S1447,'Ledger Codes'!$B$6:$B$205,0))="","",INDEX('Ledger Codes'!$C$6:$C$205,MATCH(S1447,'Ledger Codes'!$B$6:$B$205,0))),""))</f>
        <v>10068</v>
      </c>
      <c r="D1447" s="50" t="s">
        <v>203</v>
      </c>
      <c r="E1447" s="50" t="s">
        <v>1350</v>
      </c>
      <c r="F1447" s="50" t="s">
        <v>1351</v>
      </c>
      <c r="G1447" s="52" t="n">
        <v>0</v>
      </c>
      <c r="H1447" s="52" t="n">
        <v>30</v>
      </c>
      <c r="I1447" s="52" t="n">
        <f aca="false">IF(AND(G1447="",H1447=""),"",N(G1447)-N(H1447))</f>
        <v>-30</v>
      </c>
      <c r="J1447" s="52" t="n">
        <f aca="false">IF(I1447="","",ABS(I1447))</f>
        <v>30</v>
      </c>
      <c r="K1447" s="56" t="n">
        <f aca="false">IF(S1447="","",0)</f>
        <v>0</v>
      </c>
      <c r="L1447" s="56" t="n">
        <f aca="false">IF(J1447="","",IF(AND(J1447&gt;'Revenue Testing'!$E$9,K1447=0),1,0))</f>
        <v>0</v>
      </c>
      <c r="M1447" s="57" t="n">
        <v>0.66216479863</v>
      </c>
      <c r="N1447" s="56" t="str">
        <f aca="false">IF(OR(A1447="",I1447=""),"",IF(COUNTIFS($A$2:$A$4500,A1447,$D$2:$D$4500,D1447,$I$2:$I$4500,I1447)&gt;1,"Possible duplicate",""))</f>
        <v/>
      </c>
      <c r="O1447" s="56" t="n">
        <f aca="false">IF(J1447="","",IF(AND(L1447=0,K1447=0),1,0))</f>
        <v>1</v>
      </c>
      <c r="P1447" s="56" t="str">
        <f aca="false">IF(L1447=1,J1447+ROW()/10^7,"")</f>
        <v/>
      </c>
      <c r="Q1447" s="57" t="n">
        <f aca="false">IF(O1447=1,M1447,"")</f>
        <v>0.66216479863</v>
      </c>
      <c r="R1447" s="56" t="str">
        <f aca="false">IF(K1447=1,ROW(),"")</f>
        <v/>
      </c>
      <c r="S1447" s="56" t="str">
        <f aca="false">IF(D1447="","",TRIM(D1447))</f>
        <v>EDI CHARGES- INC</v>
      </c>
    </row>
    <row r="1448" customFormat="false" ht="15" hidden="false" customHeight="false" outlineLevel="0" collapsed="false">
      <c r="A1448" s="50" t="s">
        <v>1352</v>
      </c>
      <c r="B1448" s="55" t="n">
        <v>45951</v>
      </c>
      <c r="C1448" s="50" t="n">
        <f aca="false">IF(S1448="","",IFERROR(IF(INDEX('Ledger Codes'!$C$6:$C$205,MATCH(S1448,'Ledger Codes'!$B$6:$B$205,0))="","",INDEX('Ledger Codes'!$C$6:$C$205,MATCH(S1448,'Ledger Codes'!$B$6:$B$205,0))),""))</f>
        <v>10068</v>
      </c>
      <c r="D1448" s="50" t="s">
        <v>203</v>
      </c>
      <c r="E1448" s="50" t="s">
        <v>1353</v>
      </c>
      <c r="F1448" s="50" t="s">
        <v>1354</v>
      </c>
      <c r="G1448" s="52" t="n">
        <v>0</v>
      </c>
      <c r="H1448" s="52" t="n">
        <v>30</v>
      </c>
      <c r="I1448" s="52" t="n">
        <f aca="false">IF(AND(G1448="",H1448=""),"",N(G1448)-N(H1448))</f>
        <v>-30</v>
      </c>
      <c r="J1448" s="52" t="n">
        <f aca="false">IF(I1448="","",ABS(I1448))</f>
        <v>30</v>
      </c>
      <c r="K1448" s="56" t="n">
        <f aca="false">IF(S1448="","",0)</f>
        <v>0</v>
      </c>
      <c r="L1448" s="56" t="n">
        <f aca="false">IF(J1448="","",IF(AND(J1448&gt;'Revenue Testing'!$E$9,K1448=0),1,0))</f>
        <v>0</v>
      </c>
      <c r="M1448" s="57" t="n">
        <v>0.415394344224</v>
      </c>
      <c r="N1448" s="56" t="str">
        <f aca="false">IF(OR(A1448="",I1448=""),"",IF(COUNTIFS($A$2:$A$4500,A1448,$D$2:$D$4500,D1448,$I$2:$I$4500,I1448)&gt;1,"Possible duplicate",""))</f>
        <v/>
      </c>
      <c r="O1448" s="56" t="n">
        <f aca="false">IF(J1448="","",IF(AND(L1448=0,K1448=0),1,0))</f>
        <v>1</v>
      </c>
      <c r="P1448" s="56" t="str">
        <f aca="false">IF(L1448=1,J1448+ROW()/10^7,"")</f>
        <v/>
      </c>
      <c r="Q1448" s="57" t="n">
        <f aca="false">IF(O1448=1,M1448,"")</f>
        <v>0.415394344224</v>
      </c>
      <c r="R1448" s="56" t="str">
        <f aca="false">IF(K1448=1,ROW(),"")</f>
        <v/>
      </c>
      <c r="S1448" s="56" t="str">
        <f aca="false">IF(D1448="","",TRIM(D1448))</f>
        <v>EDI CHARGES- INC</v>
      </c>
    </row>
    <row r="1449" customFormat="false" ht="15" hidden="false" customHeight="false" outlineLevel="0" collapsed="false">
      <c r="A1449" s="50" t="s">
        <v>1355</v>
      </c>
      <c r="B1449" s="55" t="n">
        <v>45951</v>
      </c>
      <c r="C1449" s="50" t="n">
        <f aca="false">IF(S1449="","",IFERROR(IF(INDEX('Ledger Codes'!$C$6:$C$205,MATCH(S1449,'Ledger Codes'!$B$6:$B$205,0))="","",INDEX('Ledger Codes'!$C$6:$C$205,MATCH(S1449,'Ledger Codes'!$B$6:$B$205,0))),""))</f>
        <v>10068</v>
      </c>
      <c r="D1449" s="50" t="s">
        <v>203</v>
      </c>
      <c r="E1449" s="50" t="s">
        <v>1356</v>
      </c>
      <c r="F1449" s="50" t="s">
        <v>1357</v>
      </c>
      <c r="G1449" s="52" t="n">
        <v>0</v>
      </c>
      <c r="H1449" s="52" t="n">
        <v>30</v>
      </c>
      <c r="I1449" s="52" t="n">
        <f aca="false">IF(AND(G1449="",H1449=""),"",N(G1449)-N(H1449))</f>
        <v>-30</v>
      </c>
      <c r="J1449" s="52" t="n">
        <f aca="false">IF(I1449="","",ABS(I1449))</f>
        <v>30</v>
      </c>
      <c r="K1449" s="56" t="n">
        <f aca="false">IF(S1449="","",0)</f>
        <v>0</v>
      </c>
      <c r="L1449" s="56" t="n">
        <f aca="false">IF(J1449="","",IF(AND(J1449&gt;'Revenue Testing'!$E$9,K1449=0),1,0))</f>
        <v>0</v>
      </c>
      <c r="M1449" s="57" t="n">
        <v>0.99600215992</v>
      </c>
      <c r="N1449" s="56" t="str">
        <f aca="false">IF(OR(A1449="",I1449=""),"",IF(COUNTIFS($A$2:$A$4500,A1449,$D$2:$D$4500,D1449,$I$2:$I$4500,I1449)&gt;1,"Possible duplicate",""))</f>
        <v/>
      </c>
      <c r="O1449" s="56" t="n">
        <f aca="false">IF(J1449="","",IF(AND(L1449=0,K1449=0),1,0))</f>
        <v>1</v>
      </c>
      <c r="P1449" s="56" t="str">
        <f aca="false">IF(L1449=1,J1449+ROW()/10^7,"")</f>
        <v/>
      </c>
      <c r="Q1449" s="57" t="n">
        <f aca="false">IF(O1449=1,M1449,"")</f>
        <v>0.99600215992</v>
      </c>
      <c r="R1449" s="56" t="str">
        <f aca="false">IF(K1449=1,ROW(),"")</f>
        <v/>
      </c>
      <c r="S1449" s="56" t="str">
        <f aca="false">IF(D1449="","",TRIM(D1449))</f>
        <v>EDI CHARGES- INC</v>
      </c>
    </row>
    <row r="1450" customFormat="false" ht="15" hidden="false" customHeight="false" outlineLevel="0" collapsed="false">
      <c r="A1450" s="50" t="s">
        <v>1358</v>
      </c>
      <c r="B1450" s="55" t="n">
        <v>45951</v>
      </c>
      <c r="C1450" s="50" t="n">
        <f aca="false">IF(S1450="","",IFERROR(IF(INDEX('Ledger Codes'!$C$6:$C$205,MATCH(S1450,'Ledger Codes'!$B$6:$B$205,0))="","",INDEX('Ledger Codes'!$C$6:$C$205,MATCH(S1450,'Ledger Codes'!$B$6:$B$205,0))),""))</f>
        <v>10068</v>
      </c>
      <c r="D1450" s="50" t="s">
        <v>203</v>
      </c>
      <c r="E1450" s="50" t="s">
        <v>1359</v>
      </c>
      <c r="F1450" s="50" t="s">
        <v>1360</v>
      </c>
      <c r="G1450" s="52" t="n">
        <v>0</v>
      </c>
      <c r="H1450" s="52" t="n">
        <v>30</v>
      </c>
      <c r="I1450" s="52" t="n">
        <f aca="false">IF(AND(G1450="",H1450=""),"",N(G1450)-N(H1450))</f>
        <v>-30</v>
      </c>
      <c r="J1450" s="52" t="n">
        <f aca="false">IF(I1450="","",ABS(I1450))</f>
        <v>30</v>
      </c>
      <c r="K1450" s="56" t="n">
        <f aca="false">IF(S1450="","",0)</f>
        <v>0</v>
      </c>
      <c r="L1450" s="56" t="n">
        <f aca="false">IF(J1450="","",IF(AND(J1450&gt;'Revenue Testing'!$E$9,K1450=0),1,0))</f>
        <v>0</v>
      </c>
      <c r="M1450" s="57" t="n">
        <v>0.370753238165</v>
      </c>
      <c r="N1450" s="56" t="str">
        <f aca="false">IF(OR(A1450="",I1450=""),"",IF(COUNTIFS($A$2:$A$4500,A1450,$D$2:$D$4500,D1450,$I$2:$I$4500,I1450)&gt;1,"Possible duplicate",""))</f>
        <v/>
      </c>
      <c r="O1450" s="56" t="n">
        <f aca="false">IF(J1450="","",IF(AND(L1450=0,K1450=0),1,0))</f>
        <v>1</v>
      </c>
      <c r="P1450" s="56" t="str">
        <f aca="false">IF(L1450=1,J1450+ROW()/10^7,"")</f>
        <v/>
      </c>
      <c r="Q1450" s="57" t="n">
        <f aca="false">IF(O1450=1,M1450,"")</f>
        <v>0.370753238165</v>
      </c>
      <c r="R1450" s="56" t="str">
        <f aca="false">IF(K1450=1,ROW(),"")</f>
        <v/>
      </c>
      <c r="S1450" s="56" t="str">
        <f aca="false">IF(D1450="","",TRIM(D1450))</f>
        <v>EDI CHARGES- INC</v>
      </c>
    </row>
    <row r="1451" customFormat="false" ht="15" hidden="false" customHeight="false" outlineLevel="0" collapsed="false">
      <c r="A1451" s="50" t="s">
        <v>1361</v>
      </c>
      <c r="B1451" s="55" t="n">
        <v>45951</v>
      </c>
      <c r="C1451" s="50" t="n">
        <f aca="false">IF(S1451="","",IFERROR(IF(INDEX('Ledger Codes'!$C$6:$C$205,MATCH(S1451,'Ledger Codes'!$B$6:$B$205,0))="","",INDEX('Ledger Codes'!$C$6:$C$205,MATCH(S1451,'Ledger Codes'!$B$6:$B$205,0))),""))</f>
        <v>10068</v>
      </c>
      <c r="D1451" s="50" t="s">
        <v>203</v>
      </c>
      <c r="E1451" s="50" t="s">
        <v>1362</v>
      </c>
      <c r="F1451" s="50" t="s">
        <v>1363</v>
      </c>
      <c r="G1451" s="52" t="n">
        <v>0</v>
      </c>
      <c r="H1451" s="52" t="n">
        <v>30</v>
      </c>
      <c r="I1451" s="52" t="n">
        <f aca="false">IF(AND(G1451="",H1451=""),"",N(G1451)-N(H1451))</f>
        <v>-30</v>
      </c>
      <c r="J1451" s="52" t="n">
        <f aca="false">IF(I1451="","",ABS(I1451))</f>
        <v>30</v>
      </c>
      <c r="K1451" s="56" t="n">
        <f aca="false">IF(S1451="","",0)</f>
        <v>0</v>
      </c>
      <c r="L1451" s="56" t="n">
        <f aca="false">IF(J1451="","",IF(AND(J1451&gt;'Revenue Testing'!$E$9,K1451=0),1,0))</f>
        <v>0</v>
      </c>
      <c r="M1451" s="57" t="n">
        <v>0.224667137728</v>
      </c>
      <c r="N1451" s="56" t="str">
        <f aca="false">IF(OR(A1451="",I1451=""),"",IF(COUNTIFS($A$2:$A$4500,A1451,$D$2:$D$4500,D1451,$I$2:$I$4500,I1451)&gt;1,"Possible duplicate",""))</f>
        <v/>
      </c>
      <c r="O1451" s="56" t="n">
        <f aca="false">IF(J1451="","",IF(AND(L1451=0,K1451=0),1,0))</f>
        <v>1</v>
      </c>
      <c r="P1451" s="56" t="str">
        <f aca="false">IF(L1451=1,J1451+ROW()/10^7,"")</f>
        <v/>
      </c>
      <c r="Q1451" s="57" t="n">
        <f aca="false">IF(O1451=1,M1451,"")</f>
        <v>0.224667137728</v>
      </c>
      <c r="R1451" s="56" t="str">
        <f aca="false">IF(K1451=1,ROW(),"")</f>
        <v/>
      </c>
      <c r="S1451" s="56" t="str">
        <f aca="false">IF(D1451="","",TRIM(D1451))</f>
        <v>EDI CHARGES- INC</v>
      </c>
    </row>
    <row r="1452" customFormat="false" ht="15" hidden="false" customHeight="false" outlineLevel="0" collapsed="false">
      <c r="A1452" s="50" t="s">
        <v>1364</v>
      </c>
      <c r="B1452" s="55" t="n">
        <v>45951</v>
      </c>
      <c r="C1452" s="50" t="n">
        <f aca="false">IF(S1452="","",IFERROR(IF(INDEX('Ledger Codes'!$C$6:$C$205,MATCH(S1452,'Ledger Codes'!$B$6:$B$205,0))="","",INDEX('Ledger Codes'!$C$6:$C$205,MATCH(S1452,'Ledger Codes'!$B$6:$B$205,0))),""))</f>
        <v>10068</v>
      </c>
      <c r="D1452" s="50" t="s">
        <v>203</v>
      </c>
      <c r="E1452" s="50" t="s">
        <v>1365</v>
      </c>
      <c r="F1452" s="50" t="s">
        <v>1366</v>
      </c>
      <c r="G1452" s="52" t="n">
        <v>0</v>
      </c>
      <c r="H1452" s="52" t="n">
        <v>30</v>
      </c>
      <c r="I1452" s="52" t="n">
        <f aca="false">IF(AND(G1452="",H1452=""),"",N(G1452)-N(H1452))</f>
        <v>-30</v>
      </c>
      <c r="J1452" s="52" t="n">
        <f aca="false">IF(I1452="","",ABS(I1452))</f>
        <v>30</v>
      </c>
      <c r="K1452" s="56" t="n">
        <f aca="false">IF(S1452="","",0)</f>
        <v>0</v>
      </c>
      <c r="L1452" s="56" t="n">
        <f aca="false">IF(J1452="","",IF(AND(J1452&gt;'Revenue Testing'!$E$9,K1452=0),1,0))</f>
        <v>0</v>
      </c>
      <c r="M1452" s="57" t="n">
        <v>0.968794576032</v>
      </c>
      <c r="N1452" s="56" t="str">
        <f aca="false">IF(OR(A1452="",I1452=""),"",IF(COUNTIFS($A$2:$A$4500,A1452,$D$2:$D$4500,D1452,$I$2:$I$4500,I1452)&gt;1,"Possible duplicate",""))</f>
        <v/>
      </c>
      <c r="O1452" s="56" t="n">
        <f aca="false">IF(J1452="","",IF(AND(L1452=0,K1452=0),1,0))</f>
        <v>1</v>
      </c>
      <c r="P1452" s="56" t="str">
        <f aca="false">IF(L1452=1,J1452+ROW()/10^7,"")</f>
        <v/>
      </c>
      <c r="Q1452" s="57" t="n">
        <f aca="false">IF(O1452=1,M1452,"")</f>
        <v>0.968794576032</v>
      </c>
      <c r="R1452" s="56" t="str">
        <f aca="false">IF(K1452=1,ROW(),"")</f>
        <v/>
      </c>
      <c r="S1452" s="56" t="str">
        <f aca="false">IF(D1452="","",TRIM(D1452))</f>
        <v>EDI CHARGES- INC</v>
      </c>
    </row>
    <row r="1453" customFormat="false" ht="15" hidden="false" customHeight="false" outlineLevel="0" collapsed="false">
      <c r="A1453" s="50" t="s">
        <v>1367</v>
      </c>
      <c r="B1453" s="55" t="n">
        <v>45951</v>
      </c>
      <c r="C1453" s="50" t="n">
        <f aca="false">IF(S1453="","",IFERROR(IF(INDEX('Ledger Codes'!$C$6:$C$205,MATCH(S1453,'Ledger Codes'!$B$6:$B$205,0))="","",INDEX('Ledger Codes'!$C$6:$C$205,MATCH(S1453,'Ledger Codes'!$B$6:$B$205,0))),""))</f>
        <v>10068</v>
      </c>
      <c r="D1453" s="50" t="s">
        <v>203</v>
      </c>
      <c r="E1453" s="50" t="s">
        <v>1368</v>
      </c>
      <c r="F1453" s="50" t="s">
        <v>1369</v>
      </c>
      <c r="G1453" s="52" t="n">
        <v>0</v>
      </c>
      <c r="H1453" s="52" t="n">
        <v>30</v>
      </c>
      <c r="I1453" s="52" t="n">
        <f aca="false">IF(AND(G1453="",H1453=""),"",N(G1453)-N(H1453))</f>
        <v>-30</v>
      </c>
      <c r="J1453" s="52" t="n">
        <f aca="false">IF(I1453="","",ABS(I1453))</f>
        <v>30</v>
      </c>
      <c r="K1453" s="56" t="n">
        <f aca="false">IF(S1453="","",0)</f>
        <v>0</v>
      </c>
      <c r="L1453" s="56" t="n">
        <f aca="false">IF(J1453="","",IF(AND(J1453&gt;'Revenue Testing'!$E$9,K1453=0),1,0))</f>
        <v>0</v>
      </c>
      <c r="M1453" s="57" t="n">
        <v>0.037204910363</v>
      </c>
      <c r="N1453" s="56" t="str">
        <f aca="false">IF(OR(A1453="",I1453=""),"",IF(COUNTIFS($A$2:$A$4500,A1453,$D$2:$D$4500,D1453,$I$2:$I$4500,I1453)&gt;1,"Possible duplicate",""))</f>
        <v/>
      </c>
      <c r="O1453" s="56" t="n">
        <f aca="false">IF(J1453="","",IF(AND(L1453=0,K1453=0),1,0))</f>
        <v>1</v>
      </c>
      <c r="P1453" s="56" t="str">
        <f aca="false">IF(L1453=1,J1453+ROW()/10^7,"")</f>
        <v/>
      </c>
      <c r="Q1453" s="57" t="n">
        <f aca="false">IF(O1453=1,M1453,"")</f>
        <v>0.037204910363</v>
      </c>
      <c r="R1453" s="56" t="str">
        <f aca="false">IF(K1453=1,ROW(),"")</f>
        <v/>
      </c>
      <c r="S1453" s="56" t="str">
        <f aca="false">IF(D1453="","",TRIM(D1453))</f>
        <v>EDI CHARGES- INC</v>
      </c>
    </row>
    <row r="1454" customFormat="false" ht="15" hidden="false" customHeight="false" outlineLevel="0" collapsed="false">
      <c r="A1454" s="50" t="s">
        <v>1370</v>
      </c>
      <c r="B1454" s="55" t="n">
        <v>45951</v>
      </c>
      <c r="C1454" s="50" t="n">
        <f aca="false">IF(S1454="","",IFERROR(IF(INDEX('Ledger Codes'!$C$6:$C$205,MATCH(S1454,'Ledger Codes'!$B$6:$B$205,0))="","",INDEX('Ledger Codes'!$C$6:$C$205,MATCH(S1454,'Ledger Codes'!$B$6:$B$205,0))),""))</f>
        <v>10068</v>
      </c>
      <c r="D1454" s="50" t="s">
        <v>203</v>
      </c>
      <c r="E1454" s="50" t="s">
        <v>1371</v>
      </c>
      <c r="F1454" s="50" t="s">
        <v>1372</v>
      </c>
      <c r="G1454" s="52" t="n">
        <v>0</v>
      </c>
      <c r="H1454" s="52" t="n">
        <v>30</v>
      </c>
      <c r="I1454" s="52" t="n">
        <f aca="false">IF(AND(G1454="",H1454=""),"",N(G1454)-N(H1454))</f>
        <v>-30</v>
      </c>
      <c r="J1454" s="52" t="n">
        <f aca="false">IF(I1454="","",ABS(I1454))</f>
        <v>30</v>
      </c>
      <c r="K1454" s="56" t="n">
        <f aca="false">IF(S1454="","",0)</f>
        <v>0</v>
      </c>
      <c r="L1454" s="56" t="n">
        <f aca="false">IF(J1454="","",IF(AND(J1454&gt;'Revenue Testing'!$E$9,K1454=0),1,0))</f>
        <v>0</v>
      </c>
      <c r="M1454" s="57" t="n">
        <v>0.267553273849</v>
      </c>
      <c r="N1454" s="56" t="str">
        <f aca="false">IF(OR(A1454="",I1454=""),"",IF(COUNTIFS($A$2:$A$4500,A1454,$D$2:$D$4500,D1454,$I$2:$I$4500,I1454)&gt;1,"Possible duplicate",""))</f>
        <v/>
      </c>
      <c r="O1454" s="56" t="n">
        <f aca="false">IF(J1454="","",IF(AND(L1454=0,K1454=0),1,0))</f>
        <v>1</v>
      </c>
      <c r="P1454" s="56" t="str">
        <f aca="false">IF(L1454=1,J1454+ROW()/10^7,"")</f>
        <v/>
      </c>
      <c r="Q1454" s="57" t="n">
        <f aca="false">IF(O1454=1,M1454,"")</f>
        <v>0.267553273849</v>
      </c>
      <c r="R1454" s="56" t="str">
        <f aca="false">IF(K1454=1,ROW(),"")</f>
        <v/>
      </c>
      <c r="S1454" s="56" t="str">
        <f aca="false">IF(D1454="","",TRIM(D1454))</f>
        <v>EDI CHARGES- INC</v>
      </c>
    </row>
    <row r="1455" customFormat="false" ht="15" hidden="false" customHeight="false" outlineLevel="0" collapsed="false">
      <c r="A1455" s="50" t="s">
        <v>1373</v>
      </c>
      <c r="B1455" s="55" t="n">
        <v>45951</v>
      </c>
      <c r="C1455" s="50" t="n">
        <f aca="false">IF(S1455="","",IFERROR(IF(INDEX('Ledger Codes'!$C$6:$C$205,MATCH(S1455,'Ledger Codes'!$B$6:$B$205,0))="","",INDEX('Ledger Codes'!$C$6:$C$205,MATCH(S1455,'Ledger Codes'!$B$6:$B$205,0))),""))</f>
        <v>10068</v>
      </c>
      <c r="D1455" s="50" t="s">
        <v>203</v>
      </c>
      <c r="E1455" s="50" t="s">
        <v>1374</v>
      </c>
      <c r="F1455" s="50" t="s">
        <v>1375</v>
      </c>
      <c r="G1455" s="52" t="n">
        <v>0</v>
      </c>
      <c r="H1455" s="52" t="n">
        <v>30</v>
      </c>
      <c r="I1455" s="52" t="n">
        <f aca="false">IF(AND(G1455="",H1455=""),"",N(G1455)-N(H1455))</f>
        <v>-30</v>
      </c>
      <c r="J1455" s="52" t="n">
        <f aca="false">IF(I1455="","",ABS(I1455))</f>
        <v>30</v>
      </c>
      <c r="K1455" s="56" t="n">
        <f aca="false">IF(S1455="","",0)</f>
        <v>0</v>
      </c>
      <c r="L1455" s="56" t="n">
        <f aca="false">IF(J1455="","",IF(AND(J1455&gt;'Revenue Testing'!$E$9,K1455=0),1,0))</f>
        <v>0</v>
      </c>
      <c r="M1455" s="57" t="n">
        <v>0.24338161237</v>
      </c>
      <c r="N1455" s="56" t="str">
        <f aca="false">IF(OR(A1455="",I1455=""),"",IF(COUNTIFS($A$2:$A$4500,A1455,$D$2:$D$4500,D1455,$I$2:$I$4500,I1455)&gt;1,"Possible duplicate",""))</f>
        <v/>
      </c>
      <c r="O1455" s="56" t="n">
        <f aca="false">IF(J1455="","",IF(AND(L1455=0,K1455=0),1,0))</f>
        <v>1</v>
      </c>
      <c r="P1455" s="56" t="str">
        <f aca="false">IF(L1455=1,J1455+ROW()/10^7,"")</f>
        <v/>
      </c>
      <c r="Q1455" s="57" t="n">
        <f aca="false">IF(O1455=1,M1455,"")</f>
        <v>0.24338161237</v>
      </c>
      <c r="R1455" s="56" t="str">
        <f aca="false">IF(K1455=1,ROW(),"")</f>
        <v/>
      </c>
      <c r="S1455" s="56" t="str">
        <f aca="false">IF(D1455="","",TRIM(D1455))</f>
        <v>EDI CHARGES- INC</v>
      </c>
    </row>
    <row r="1456" customFormat="false" ht="15" hidden="false" customHeight="false" outlineLevel="0" collapsed="false">
      <c r="A1456" s="50" t="s">
        <v>1376</v>
      </c>
      <c r="B1456" s="55" t="n">
        <v>45951</v>
      </c>
      <c r="C1456" s="50" t="n">
        <f aca="false">IF(S1456="","",IFERROR(IF(INDEX('Ledger Codes'!$C$6:$C$205,MATCH(S1456,'Ledger Codes'!$B$6:$B$205,0))="","",INDEX('Ledger Codes'!$C$6:$C$205,MATCH(S1456,'Ledger Codes'!$B$6:$B$205,0))),""))</f>
        <v>10068</v>
      </c>
      <c r="D1456" s="50" t="s">
        <v>203</v>
      </c>
      <c r="E1456" s="50" t="s">
        <v>1377</v>
      </c>
      <c r="F1456" s="50" t="s">
        <v>1378</v>
      </c>
      <c r="G1456" s="52" t="n">
        <v>0</v>
      </c>
      <c r="H1456" s="52" t="n">
        <v>30</v>
      </c>
      <c r="I1456" s="52" t="n">
        <f aca="false">IF(AND(G1456="",H1456=""),"",N(G1456)-N(H1456))</f>
        <v>-30</v>
      </c>
      <c r="J1456" s="52" t="n">
        <f aca="false">IF(I1456="","",ABS(I1456))</f>
        <v>30</v>
      </c>
      <c r="K1456" s="56" t="n">
        <f aca="false">IF(S1456="","",0)</f>
        <v>0</v>
      </c>
      <c r="L1456" s="56" t="n">
        <f aca="false">IF(J1456="","",IF(AND(J1456&gt;'Revenue Testing'!$E$9,K1456=0),1,0))</f>
        <v>0</v>
      </c>
      <c r="M1456" s="57" t="n">
        <v>0.422065547482</v>
      </c>
      <c r="N1456" s="56" t="str">
        <f aca="false">IF(OR(A1456="",I1456=""),"",IF(COUNTIFS($A$2:$A$4500,A1456,$D$2:$D$4500,D1456,$I$2:$I$4500,I1456)&gt;1,"Possible duplicate",""))</f>
        <v/>
      </c>
      <c r="O1456" s="56" t="n">
        <f aca="false">IF(J1456="","",IF(AND(L1456=0,K1456=0),1,0))</f>
        <v>1</v>
      </c>
      <c r="P1456" s="56" t="str">
        <f aca="false">IF(L1456=1,J1456+ROW()/10^7,"")</f>
        <v/>
      </c>
      <c r="Q1456" s="57" t="n">
        <f aca="false">IF(O1456=1,M1456,"")</f>
        <v>0.422065547482</v>
      </c>
      <c r="R1456" s="56" t="str">
        <f aca="false">IF(K1456=1,ROW(),"")</f>
        <v/>
      </c>
      <c r="S1456" s="56" t="str">
        <f aca="false">IF(D1456="","",TRIM(D1456))</f>
        <v>EDI CHARGES- INC</v>
      </c>
    </row>
    <row r="1457" customFormat="false" ht="15" hidden="false" customHeight="false" outlineLevel="0" collapsed="false">
      <c r="A1457" s="50" t="s">
        <v>1379</v>
      </c>
      <c r="B1457" s="55" t="n">
        <v>45951</v>
      </c>
      <c r="C1457" s="50" t="n">
        <f aca="false">IF(S1457="","",IFERROR(IF(INDEX('Ledger Codes'!$C$6:$C$205,MATCH(S1457,'Ledger Codes'!$B$6:$B$205,0))="","",INDEX('Ledger Codes'!$C$6:$C$205,MATCH(S1457,'Ledger Codes'!$B$6:$B$205,0))),""))</f>
        <v>10068</v>
      </c>
      <c r="D1457" s="50" t="s">
        <v>203</v>
      </c>
      <c r="E1457" s="50" t="s">
        <v>1380</v>
      </c>
      <c r="F1457" s="50" t="s">
        <v>1381</v>
      </c>
      <c r="G1457" s="52" t="n">
        <v>0</v>
      </c>
      <c r="H1457" s="52" t="n">
        <v>30</v>
      </c>
      <c r="I1457" s="52" t="n">
        <f aca="false">IF(AND(G1457="",H1457=""),"",N(G1457)-N(H1457))</f>
        <v>-30</v>
      </c>
      <c r="J1457" s="52" t="n">
        <f aca="false">IF(I1457="","",ABS(I1457))</f>
        <v>30</v>
      </c>
      <c r="K1457" s="56" t="n">
        <f aca="false">IF(S1457="","",0)</f>
        <v>0</v>
      </c>
      <c r="L1457" s="56" t="n">
        <f aca="false">IF(J1457="","",IF(AND(J1457&gt;'Revenue Testing'!$E$9,K1457=0),1,0))</f>
        <v>0</v>
      </c>
      <c r="M1457" s="57" t="n">
        <v>0.166633101252</v>
      </c>
      <c r="N1457" s="56" t="str">
        <f aca="false">IF(OR(A1457="",I1457=""),"",IF(COUNTIFS($A$2:$A$4500,A1457,$D$2:$D$4500,D1457,$I$2:$I$4500,I1457)&gt;1,"Possible duplicate",""))</f>
        <v/>
      </c>
      <c r="O1457" s="56" t="n">
        <f aca="false">IF(J1457="","",IF(AND(L1457=0,K1457=0),1,0))</f>
        <v>1</v>
      </c>
      <c r="P1457" s="56" t="str">
        <f aca="false">IF(L1457=1,J1457+ROW()/10^7,"")</f>
        <v/>
      </c>
      <c r="Q1457" s="57" t="n">
        <f aca="false">IF(O1457=1,M1457,"")</f>
        <v>0.166633101252</v>
      </c>
      <c r="R1457" s="56" t="str">
        <f aca="false">IF(K1457=1,ROW(),"")</f>
        <v/>
      </c>
      <c r="S1457" s="56" t="str">
        <f aca="false">IF(D1457="","",TRIM(D1457))</f>
        <v>EDI CHARGES- INC</v>
      </c>
    </row>
    <row r="1458" customFormat="false" ht="15" hidden="false" customHeight="false" outlineLevel="0" collapsed="false">
      <c r="A1458" s="50" t="s">
        <v>1382</v>
      </c>
      <c r="B1458" s="55" t="n">
        <v>45951</v>
      </c>
      <c r="C1458" s="50" t="n">
        <f aca="false">IF(S1458="","",IFERROR(IF(INDEX('Ledger Codes'!$C$6:$C$205,MATCH(S1458,'Ledger Codes'!$B$6:$B$205,0))="","",INDEX('Ledger Codes'!$C$6:$C$205,MATCH(S1458,'Ledger Codes'!$B$6:$B$205,0))),""))</f>
        <v>10068</v>
      </c>
      <c r="D1458" s="50" t="s">
        <v>203</v>
      </c>
      <c r="E1458" s="50" t="s">
        <v>1383</v>
      </c>
      <c r="F1458" s="50" t="s">
        <v>1384</v>
      </c>
      <c r="G1458" s="52" t="n">
        <v>0</v>
      </c>
      <c r="H1458" s="52" t="n">
        <v>30</v>
      </c>
      <c r="I1458" s="52" t="n">
        <f aca="false">IF(AND(G1458="",H1458=""),"",N(G1458)-N(H1458))</f>
        <v>-30</v>
      </c>
      <c r="J1458" s="52" t="n">
        <f aca="false">IF(I1458="","",ABS(I1458))</f>
        <v>30</v>
      </c>
      <c r="K1458" s="56" t="n">
        <f aca="false">IF(S1458="","",0)</f>
        <v>0</v>
      </c>
      <c r="L1458" s="56" t="n">
        <f aca="false">IF(J1458="","",IF(AND(J1458&gt;'Revenue Testing'!$E$9,K1458=0),1,0))</f>
        <v>0</v>
      </c>
      <c r="M1458" s="57" t="n">
        <v>0.513983639235</v>
      </c>
      <c r="N1458" s="56" t="str">
        <f aca="false">IF(OR(A1458="",I1458=""),"",IF(COUNTIFS($A$2:$A$4500,A1458,$D$2:$D$4500,D1458,$I$2:$I$4500,I1458)&gt;1,"Possible duplicate",""))</f>
        <v/>
      </c>
      <c r="O1458" s="56" t="n">
        <f aca="false">IF(J1458="","",IF(AND(L1458=0,K1458=0),1,0))</f>
        <v>1</v>
      </c>
      <c r="P1458" s="56" t="str">
        <f aca="false">IF(L1458=1,J1458+ROW()/10^7,"")</f>
        <v/>
      </c>
      <c r="Q1458" s="57" t="n">
        <f aca="false">IF(O1458=1,M1458,"")</f>
        <v>0.513983639235</v>
      </c>
      <c r="R1458" s="56" t="str">
        <f aca="false">IF(K1458=1,ROW(),"")</f>
        <v/>
      </c>
      <c r="S1458" s="56" t="str">
        <f aca="false">IF(D1458="","",TRIM(D1458))</f>
        <v>EDI CHARGES- INC</v>
      </c>
    </row>
    <row r="1459" customFormat="false" ht="15" hidden="false" customHeight="false" outlineLevel="0" collapsed="false">
      <c r="A1459" s="50" t="s">
        <v>1385</v>
      </c>
      <c r="B1459" s="55" t="n">
        <v>45951</v>
      </c>
      <c r="C1459" s="50" t="n">
        <f aca="false">IF(S1459="","",IFERROR(IF(INDEX('Ledger Codes'!$C$6:$C$205,MATCH(S1459,'Ledger Codes'!$B$6:$B$205,0))="","",INDEX('Ledger Codes'!$C$6:$C$205,MATCH(S1459,'Ledger Codes'!$B$6:$B$205,0))),""))</f>
        <v>10068</v>
      </c>
      <c r="D1459" s="50" t="s">
        <v>203</v>
      </c>
      <c r="E1459" s="50" t="s">
        <v>1386</v>
      </c>
      <c r="F1459" s="50" t="s">
        <v>1387</v>
      </c>
      <c r="G1459" s="52" t="n">
        <v>0</v>
      </c>
      <c r="H1459" s="52" t="n">
        <v>30</v>
      </c>
      <c r="I1459" s="52" t="n">
        <f aca="false">IF(AND(G1459="",H1459=""),"",N(G1459)-N(H1459))</f>
        <v>-30</v>
      </c>
      <c r="J1459" s="52" t="n">
        <f aca="false">IF(I1459="","",ABS(I1459))</f>
        <v>30</v>
      </c>
      <c r="K1459" s="56" t="n">
        <f aca="false">IF(S1459="","",0)</f>
        <v>0</v>
      </c>
      <c r="L1459" s="56" t="n">
        <f aca="false">IF(J1459="","",IF(AND(J1459&gt;'Revenue Testing'!$E$9,K1459=0),1,0))</f>
        <v>0</v>
      </c>
      <c r="M1459" s="57" t="n">
        <v>0.702089140796</v>
      </c>
      <c r="N1459" s="56" t="str">
        <f aca="false">IF(OR(A1459="",I1459=""),"",IF(COUNTIFS($A$2:$A$4500,A1459,$D$2:$D$4500,D1459,$I$2:$I$4500,I1459)&gt;1,"Possible duplicate",""))</f>
        <v/>
      </c>
      <c r="O1459" s="56" t="n">
        <f aca="false">IF(J1459="","",IF(AND(L1459=0,K1459=0),1,0))</f>
        <v>1</v>
      </c>
      <c r="P1459" s="56" t="str">
        <f aca="false">IF(L1459=1,J1459+ROW()/10^7,"")</f>
        <v/>
      </c>
      <c r="Q1459" s="57" t="n">
        <f aca="false">IF(O1459=1,M1459,"")</f>
        <v>0.702089140796</v>
      </c>
      <c r="R1459" s="56" t="str">
        <f aca="false">IF(K1459=1,ROW(),"")</f>
        <v/>
      </c>
      <c r="S1459" s="56" t="str">
        <f aca="false">IF(D1459="","",TRIM(D1459))</f>
        <v>EDI CHARGES- INC</v>
      </c>
    </row>
    <row r="1460" customFormat="false" ht="15" hidden="false" customHeight="false" outlineLevel="0" collapsed="false">
      <c r="A1460" s="50" t="s">
        <v>1388</v>
      </c>
      <c r="B1460" s="55" t="n">
        <v>45951</v>
      </c>
      <c r="C1460" s="50" t="n">
        <f aca="false">IF(S1460="","",IFERROR(IF(INDEX('Ledger Codes'!$C$6:$C$205,MATCH(S1460,'Ledger Codes'!$B$6:$B$205,0))="","",INDEX('Ledger Codes'!$C$6:$C$205,MATCH(S1460,'Ledger Codes'!$B$6:$B$205,0))),""))</f>
        <v>10068</v>
      </c>
      <c r="D1460" s="50" t="s">
        <v>203</v>
      </c>
      <c r="E1460" s="50" t="s">
        <v>1389</v>
      </c>
      <c r="F1460" s="50" t="s">
        <v>1390</v>
      </c>
      <c r="G1460" s="52" t="n">
        <v>0</v>
      </c>
      <c r="H1460" s="52" t="n">
        <v>30</v>
      </c>
      <c r="I1460" s="52" t="n">
        <f aca="false">IF(AND(G1460="",H1460=""),"",N(G1460)-N(H1460))</f>
        <v>-30</v>
      </c>
      <c r="J1460" s="52" t="n">
        <f aca="false">IF(I1460="","",ABS(I1460))</f>
        <v>30</v>
      </c>
      <c r="K1460" s="56" t="n">
        <f aca="false">IF(S1460="","",0)</f>
        <v>0</v>
      </c>
      <c r="L1460" s="56" t="n">
        <f aca="false">IF(J1460="","",IF(AND(J1460&gt;'Revenue Testing'!$E$9,K1460=0),1,0))</f>
        <v>0</v>
      </c>
      <c r="M1460" s="57" t="n">
        <v>0.238000175143</v>
      </c>
      <c r="N1460" s="56" t="str">
        <f aca="false">IF(OR(A1460="",I1460=""),"",IF(COUNTIFS($A$2:$A$4500,A1460,$D$2:$D$4500,D1460,$I$2:$I$4500,I1460)&gt;1,"Possible duplicate",""))</f>
        <v/>
      </c>
      <c r="O1460" s="56" t="n">
        <f aca="false">IF(J1460="","",IF(AND(L1460=0,K1460=0),1,0))</f>
        <v>1</v>
      </c>
      <c r="P1460" s="56" t="str">
        <f aca="false">IF(L1460=1,J1460+ROW()/10^7,"")</f>
        <v/>
      </c>
      <c r="Q1460" s="57" t="n">
        <f aca="false">IF(O1460=1,M1460,"")</f>
        <v>0.238000175143</v>
      </c>
      <c r="R1460" s="56" t="str">
        <f aca="false">IF(K1460=1,ROW(),"")</f>
        <v/>
      </c>
      <c r="S1460" s="56" t="str">
        <f aca="false">IF(D1460="","",TRIM(D1460))</f>
        <v>EDI CHARGES- INC</v>
      </c>
    </row>
    <row r="1461" customFormat="false" ht="15" hidden="false" customHeight="false" outlineLevel="0" collapsed="false">
      <c r="A1461" s="50" t="s">
        <v>1391</v>
      </c>
      <c r="B1461" s="55" t="n">
        <v>45951</v>
      </c>
      <c r="C1461" s="50" t="n">
        <f aca="false">IF(S1461="","",IFERROR(IF(INDEX('Ledger Codes'!$C$6:$C$205,MATCH(S1461,'Ledger Codes'!$B$6:$B$205,0))="","",INDEX('Ledger Codes'!$C$6:$C$205,MATCH(S1461,'Ledger Codes'!$B$6:$B$205,0))),""))</f>
        <v>10068</v>
      </c>
      <c r="D1461" s="50" t="s">
        <v>203</v>
      </c>
      <c r="E1461" s="50" t="s">
        <v>1392</v>
      </c>
      <c r="F1461" s="50" t="s">
        <v>1393</v>
      </c>
      <c r="G1461" s="52" t="n">
        <v>0</v>
      </c>
      <c r="H1461" s="52" t="n">
        <v>30</v>
      </c>
      <c r="I1461" s="52" t="n">
        <f aca="false">IF(AND(G1461="",H1461=""),"",N(G1461)-N(H1461))</f>
        <v>-30</v>
      </c>
      <c r="J1461" s="52" t="n">
        <f aca="false">IF(I1461="","",ABS(I1461))</f>
        <v>30</v>
      </c>
      <c r="K1461" s="56" t="n">
        <f aca="false">IF(S1461="","",0)</f>
        <v>0</v>
      </c>
      <c r="L1461" s="56" t="n">
        <f aca="false">IF(J1461="","",IF(AND(J1461&gt;'Revenue Testing'!$E$9,K1461=0),1,0))</f>
        <v>0</v>
      </c>
      <c r="M1461" s="57" t="n">
        <v>0.071789222786</v>
      </c>
      <c r="N1461" s="56" t="str">
        <f aca="false">IF(OR(A1461="",I1461=""),"",IF(COUNTIFS($A$2:$A$4500,A1461,$D$2:$D$4500,D1461,$I$2:$I$4500,I1461)&gt;1,"Possible duplicate",""))</f>
        <v/>
      </c>
      <c r="O1461" s="56" t="n">
        <f aca="false">IF(J1461="","",IF(AND(L1461=0,K1461=0),1,0))</f>
        <v>1</v>
      </c>
      <c r="P1461" s="56" t="str">
        <f aca="false">IF(L1461=1,J1461+ROW()/10^7,"")</f>
        <v/>
      </c>
      <c r="Q1461" s="57" t="n">
        <f aca="false">IF(O1461=1,M1461,"")</f>
        <v>0.071789222786</v>
      </c>
      <c r="R1461" s="56" t="str">
        <f aca="false">IF(K1461=1,ROW(),"")</f>
        <v/>
      </c>
      <c r="S1461" s="56" t="str">
        <f aca="false">IF(D1461="","",TRIM(D1461))</f>
        <v>EDI CHARGES- INC</v>
      </c>
    </row>
    <row r="1462" customFormat="false" ht="15" hidden="false" customHeight="false" outlineLevel="0" collapsed="false">
      <c r="A1462" s="50" t="s">
        <v>1394</v>
      </c>
      <c r="B1462" s="55" t="n">
        <v>45951</v>
      </c>
      <c r="C1462" s="50" t="n">
        <f aca="false">IF(S1462="","",IFERROR(IF(INDEX('Ledger Codes'!$C$6:$C$205,MATCH(S1462,'Ledger Codes'!$B$6:$B$205,0))="","",INDEX('Ledger Codes'!$C$6:$C$205,MATCH(S1462,'Ledger Codes'!$B$6:$B$205,0))),""))</f>
        <v>10068</v>
      </c>
      <c r="D1462" s="50" t="s">
        <v>203</v>
      </c>
      <c r="E1462" s="50" t="s">
        <v>1395</v>
      </c>
      <c r="F1462" s="50" t="s">
        <v>1396</v>
      </c>
      <c r="G1462" s="52" t="n">
        <v>0</v>
      </c>
      <c r="H1462" s="52" t="n">
        <v>30</v>
      </c>
      <c r="I1462" s="52" t="n">
        <f aca="false">IF(AND(G1462="",H1462=""),"",N(G1462)-N(H1462))</f>
        <v>-30</v>
      </c>
      <c r="J1462" s="52" t="n">
        <f aca="false">IF(I1462="","",ABS(I1462))</f>
        <v>30</v>
      </c>
      <c r="K1462" s="56" t="n">
        <f aca="false">IF(S1462="","",0)</f>
        <v>0</v>
      </c>
      <c r="L1462" s="56" t="n">
        <f aca="false">IF(J1462="","",IF(AND(J1462&gt;'Revenue Testing'!$E$9,K1462=0),1,0))</f>
        <v>0</v>
      </c>
      <c r="M1462" s="57" t="n">
        <v>0.875749311936</v>
      </c>
      <c r="N1462" s="56" t="str">
        <f aca="false">IF(OR(A1462="",I1462=""),"",IF(COUNTIFS($A$2:$A$4500,A1462,$D$2:$D$4500,D1462,$I$2:$I$4500,I1462)&gt;1,"Possible duplicate",""))</f>
        <v/>
      </c>
      <c r="O1462" s="56" t="n">
        <f aca="false">IF(J1462="","",IF(AND(L1462=0,K1462=0),1,0))</f>
        <v>1</v>
      </c>
      <c r="P1462" s="56" t="str">
        <f aca="false">IF(L1462=1,J1462+ROW()/10^7,"")</f>
        <v/>
      </c>
      <c r="Q1462" s="57" t="n">
        <f aca="false">IF(O1462=1,M1462,"")</f>
        <v>0.875749311936</v>
      </c>
      <c r="R1462" s="56" t="str">
        <f aca="false">IF(K1462=1,ROW(),"")</f>
        <v/>
      </c>
      <c r="S1462" s="56" t="str">
        <f aca="false">IF(D1462="","",TRIM(D1462))</f>
        <v>EDI CHARGES- INC</v>
      </c>
    </row>
    <row r="1463" customFormat="false" ht="15" hidden="false" customHeight="false" outlineLevel="0" collapsed="false">
      <c r="A1463" s="50" t="s">
        <v>1397</v>
      </c>
      <c r="B1463" s="55" t="n">
        <v>45951</v>
      </c>
      <c r="C1463" s="50" t="n">
        <f aca="false">IF(S1463="","",IFERROR(IF(INDEX('Ledger Codes'!$C$6:$C$205,MATCH(S1463,'Ledger Codes'!$B$6:$B$205,0))="","",INDEX('Ledger Codes'!$C$6:$C$205,MATCH(S1463,'Ledger Codes'!$B$6:$B$205,0))),""))</f>
        <v>10068</v>
      </c>
      <c r="D1463" s="50" t="s">
        <v>203</v>
      </c>
      <c r="E1463" s="50" t="s">
        <v>1398</v>
      </c>
      <c r="F1463" s="50" t="s">
        <v>1399</v>
      </c>
      <c r="G1463" s="52" t="n">
        <v>0</v>
      </c>
      <c r="H1463" s="52" t="n">
        <v>30</v>
      </c>
      <c r="I1463" s="52" t="n">
        <f aca="false">IF(AND(G1463="",H1463=""),"",N(G1463)-N(H1463))</f>
        <v>-30</v>
      </c>
      <c r="J1463" s="52" t="n">
        <f aca="false">IF(I1463="","",ABS(I1463))</f>
        <v>30</v>
      </c>
      <c r="K1463" s="56" t="n">
        <f aca="false">IF(S1463="","",0)</f>
        <v>0</v>
      </c>
      <c r="L1463" s="56" t="n">
        <f aca="false">IF(J1463="","",IF(AND(J1463&gt;'Revenue Testing'!$E$9,K1463=0),1,0))</f>
        <v>0</v>
      </c>
      <c r="M1463" s="57" t="n">
        <v>0.939514661021</v>
      </c>
      <c r="N1463" s="56" t="str">
        <f aca="false">IF(OR(A1463="",I1463=""),"",IF(COUNTIFS($A$2:$A$4500,A1463,$D$2:$D$4500,D1463,$I$2:$I$4500,I1463)&gt;1,"Possible duplicate",""))</f>
        <v/>
      </c>
      <c r="O1463" s="56" t="n">
        <f aca="false">IF(J1463="","",IF(AND(L1463=0,K1463=0),1,0))</f>
        <v>1</v>
      </c>
      <c r="P1463" s="56" t="str">
        <f aca="false">IF(L1463=1,J1463+ROW()/10^7,"")</f>
        <v/>
      </c>
      <c r="Q1463" s="57" t="n">
        <f aca="false">IF(O1463=1,M1463,"")</f>
        <v>0.939514661021</v>
      </c>
      <c r="R1463" s="56" t="str">
        <f aca="false">IF(K1463=1,ROW(),"")</f>
        <v/>
      </c>
      <c r="S1463" s="56" t="str">
        <f aca="false">IF(D1463="","",TRIM(D1463))</f>
        <v>EDI CHARGES- INC</v>
      </c>
    </row>
    <row r="1464" customFormat="false" ht="15" hidden="false" customHeight="false" outlineLevel="0" collapsed="false">
      <c r="A1464" s="50" t="s">
        <v>1400</v>
      </c>
      <c r="B1464" s="55" t="n">
        <v>45951</v>
      </c>
      <c r="C1464" s="50" t="n">
        <f aca="false">IF(S1464="","",IFERROR(IF(INDEX('Ledger Codes'!$C$6:$C$205,MATCH(S1464,'Ledger Codes'!$B$6:$B$205,0))="","",INDEX('Ledger Codes'!$C$6:$C$205,MATCH(S1464,'Ledger Codes'!$B$6:$B$205,0))),""))</f>
        <v>10068</v>
      </c>
      <c r="D1464" s="50" t="s">
        <v>203</v>
      </c>
      <c r="E1464" s="50" t="s">
        <v>1401</v>
      </c>
      <c r="F1464" s="50" t="s">
        <v>1402</v>
      </c>
      <c r="G1464" s="52" t="n">
        <v>0</v>
      </c>
      <c r="H1464" s="52" t="n">
        <v>30</v>
      </c>
      <c r="I1464" s="52" t="n">
        <f aca="false">IF(AND(G1464="",H1464=""),"",N(G1464)-N(H1464))</f>
        <v>-30</v>
      </c>
      <c r="J1464" s="52" t="n">
        <f aca="false">IF(I1464="","",ABS(I1464))</f>
        <v>30</v>
      </c>
      <c r="K1464" s="56" t="n">
        <f aca="false">IF(S1464="","",0)</f>
        <v>0</v>
      </c>
      <c r="L1464" s="56" t="n">
        <f aca="false">IF(J1464="","",IF(AND(J1464&gt;'Revenue Testing'!$E$9,K1464=0),1,0))</f>
        <v>0</v>
      </c>
      <c r="M1464" s="57" t="n">
        <v>0.711161061862</v>
      </c>
      <c r="N1464" s="56" t="str">
        <f aca="false">IF(OR(A1464="",I1464=""),"",IF(COUNTIFS($A$2:$A$4500,A1464,$D$2:$D$4500,D1464,$I$2:$I$4500,I1464)&gt;1,"Possible duplicate",""))</f>
        <v/>
      </c>
      <c r="O1464" s="56" t="n">
        <f aca="false">IF(J1464="","",IF(AND(L1464=0,K1464=0),1,0))</f>
        <v>1</v>
      </c>
      <c r="P1464" s="56" t="str">
        <f aca="false">IF(L1464=1,J1464+ROW()/10^7,"")</f>
        <v/>
      </c>
      <c r="Q1464" s="57" t="n">
        <f aca="false">IF(O1464=1,M1464,"")</f>
        <v>0.711161061862</v>
      </c>
      <c r="R1464" s="56" t="str">
        <f aca="false">IF(K1464=1,ROW(),"")</f>
        <v/>
      </c>
      <c r="S1464" s="56" t="str">
        <f aca="false">IF(D1464="","",TRIM(D1464))</f>
        <v>EDI CHARGES- INC</v>
      </c>
    </row>
    <row r="1465" customFormat="false" ht="15" hidden="false" customHeight="false" outlineLevel="0" collapsed="false">
      <c r="A1465" s="50" t="s">
        <v>1403</v>
      </c>
      <c r="B1465" s="55" t="n">
        <v>45951</v>
      </c>
      <c r="C1465" s="50" t="n">
        <f aca="false">IF(S1465="","",IFERROR(IF(INDEX('Ledger Codes'!$C$6:$C$205,MATCH(S1465,'Ledger Codes'!$B$6:$B$205,0))="","",INDEX('Ledger Codes'!$C$6:$C$205,MATCH(S1465,'Ledger Codes'!$B$6:$B$205,0))),""))</f>
        <v>10068</v>
      </c>
      <c r="D1465" s="50" t="s">
        <v>203</v>
      </c>
      <c r="E1465" s="50" t="s">
        <v>1404</v>
      </c>
      <c r="F1465" s="50" t="s">
        <v>1405</v>
      </c>
      <c r="G1465" s="52" t="n">
        <v>0</v>
      </c>
      <c r="H1465" s="52" t="n">
        <v>30</v>
      </c>
      <c r="I1465" s="52" t="n">
        <f aca="false">IF(AND(G1465="",H1465=""),"",N(G1465)-N(H1465))</f>
        <v>-30</v>
      </c>
      <c r="J1465" s="52" t="n">
        <f aca="false">IF(I1465="","",ABS(I1465))</f>
        <v>30</v>
      </c>
      <c r="K1465" s="56" t="n">
        <f aca="false">IF(S1465="","",0)</f>
        <v>0</v>
      </c>
      <c r="L1465" s="56" t="n">
        <f aca="false">IF(J1465="","",IF(AND(J1465&gt;'Revenue Testing'!$E$9,K1465=0),1,0))</f>
        <v>0</v>
      </c>
      <c r="M1465" s="57" t="n">
        <v>0.028274588245</v>
      </c>
      <c r="N1465" s="56" t="str">
        <f aca="false">IF(OR(A1465="",I1465=""),"",IF(COUNTIFS($A$2:$A$4500,A1465,$D$2:$D$4500,D1465,$I$2:$I$4500,I1465)&gt;1,"Possible duplicate",""))</f>
        <v/>
      </c>
      <c r="O1465" s="56" t="n">
        <f aca="false">IF(J1465="","",IF(AND(L1465=0,K1465=0),1,0))</f>
        <v>1</v>
      </c>
      <c r="P1465" s="56" t="str">
        <f aca="false">IF(L1465=1,J1465+ROW()/10^7,"")</f>
        <v/>
      </c>
      <c r="Q1465" s="57" t="n">
        <f aca="false">IF(O1465=1,M1465,"")</f>
        <v>0.028274588245</v>
      </c>
      <c r="R1465" s="56" t="str">
        <f aca="false">IF(K1465=1,ROW(),"")</f>
        <v/>
      </c>
      <c r="S1465" s="56" t="str">
        <f aca="false">IF(D1465="","",TRIM(D1465))</f>
        <v>EDI CHARGES- INC</v>
      </c>
    </row>
    <row r="1466" customFormat="false" ht="15" hidden="false" customHeight="false" outlineLevel="0" collapsed="false">
      <c r="A1466" s="50" t="s">
        <v>1406</v>
      </c>
      <c r="B1466" s="55" t="n">
        <v>45952</v>
      </c>
      <c r="C1466" s="50" t="n">
        <f aca="false">IF(S1466="","",IFERROR(IF(INDEX('Ledger Codes'!$C$6:$C$205,MATCH(S1466,'Ledger Codes'!$B$6:$B$205,0))="","",INDEX('Ledger Codes'!$C$6:$C$205,MATCH(S1466,'Ledger Codes'!$B$6:$B$205,0))),""))</f>
        <v>10068</v>
      </c>
      <c r="D1466" s="50" t="s">
        <v>203</v>
      </c>
      <c r="E1466" s="50" t="s">
        <v>1407</v>
      </c>
      <c r="F1466" s="50" t="s">
        <v>1408</v>
      </c>
      <c r="G1466" s="52" t="n">
        <v>0</v>
      </c>
      <c r="H1466" s="52" t="n">
        <v>30</v>
      </c>
      <c r="I1466" s="52" t="n">
        <f aca="false">IF(AND(G1466="",H1466=""),"",N(G1466)-N(H1466))</f>
        <v>-30</v>
      </c>
      <c r="J1466" s="52" t="n">
        <f aca="false">IF(I1466="","",ABS(I1466))</f>
        <v>30</v>
      </c>
      <c r="K1466" s="56" t="n">
        <f aca="false">IF(S1466="","",0)</f>
        <v>0</v>
      </c>
      <c r="L1466" s="56" t="n">
        <f aca="false">IF(J1466="","",IF(AND(J1466&gt;'Revenue Testing'!$E$9,K1466=0),1,0))</f>
        <v>0</v>
      </c>
      <c r="M1466" s="57" t="n">
        <v>0.511301035929</v>
      </c>
      <c r="N1466" s="56" t="str">
        <f aca="false">IF(OR(A1466="",I1466=""),"",IF(COUNTIFS($A$2:$A$4500,A1466,$D$2:$D$4500,D1466,$I$2:$I$4500,I1466)&gt;1,"Possible duplicate",""))</f>
        <v/>
      </c>
      <c r="O1466" s="56" t="n">
        <f aca="false">IF(J1466="","",IF(AND(L1466=0,K1466=0),1,0))</f>
        <v>1</v>
      </c>
      <c r="P1466" s="56" t="str">
        <f aca="false">IF(L1466=1,J1466+ROW()/10^7,"")</f>
        <v/>
      </c>
      <c r="Q1466" s="57" t="n">
        <f aca="false">IF(O1466=1,M1466,"")</f>
        <v>0.511301035929</v>
      </c>
      <c r="R1466" s="56" t="str">
        <f aca="false">IF(K1466=1,ROW(),"")</f>
        <v/>
      </c>
      <c r="S1466" s="56" t="str">
        <f aca="false">IF(D1466="","",TRIM(D1466))</f>
        <v>EDI CHARGES- INC</v>
      </c>
    </row>
    <row r="1467" customFormat="false" ht="15" hidden="false" customHeight="false" outlineLevel="0" collapsed="false">
      <c r="A1467" s="50" t="s">
        <v>1409</v>
      </c>
      <c r="B1467" s="55" t="n">
        <v>45952</v>
      </c>
      <c r="C1467" s="50" t="n">
        <f aca="false">IF(S1467="","",IFERROR(IF(INDEX('Ledger Codes'!$C$6:$C$205,MATCH(S1467,'Ledger Codes'!$B$6:$B$205,0))="","",INDEX('Ledger Codes'!$C$6:$C$205,MATCH(S1467,'Ledger Codes'!$B$6:$B$205,0))),""))</f>
        <v>10068</v>
      </c>
      <c r="D1467" s="50" t="s">
        <v>203</v>
      </c>
      <c r="E1467" s="50" t="s">
        <v>1410</v>
      </c>
      <c r="F1467" s="50" t="s">
        <v>530</v>
      </c>
      <c r="G1467" s="52" t="n">
        <v>0</v>
      </c>
      <c r="H1467" s="52" t="n">
        <v>30</v>
      </c>
      <c r="I1467" s="52" t="n">
        <f aca="false">IF(AND(G1467="",H1467=""),"",N(G1467)-N(H1467))</f>
        <v>-30</v>
      </c>
      <c r="J1467" s="52" t="n">
        <f aca="false">IF(I1467="","",ABS(I1467))</f>
        <v>30</v>
      </c>
      <c r="K1467" s="56" t="n">
        <f aca="false">IF(S1467="","",0)</f>
        <v>0</v>
      </c>
      <c r="L1467" s="56" t="n">
        <f aca="false">IF(J1467="","",IF(AND(J1467&gt;'Revenue Testing'!$E$9,K1467=0),1,0))</f>
        <v>0</v>
      </c>
      <c r="M1467" s="57" t="n">
        <v>0.68368834364</v>
      </c>
      <c r="N1467" s="56" t="str">
        <f aca="false">IF(OR(A1467="",I1467=""),"",IF(COUNTIFS($A$2:$A$4500,A1467,$D$2:$D$4500,D1467,$I$2:$I$4500,I1467)&gt;1,"Possible duplicate",""))</f>
        <v/>
      </c>
      <c r="O1467" s="56" t="n">
        <f aca="false">IF(J1467="","",IF(AND(L1467=0,K1467=0),1,0))</f>
        <v>1</v>
      </c>
      <c r="P1467" s="56" t="str">
        <f aca="false">IF(L1467=1,J1467+ROW()/10^7,"")</f>
        <v/>
      </c>
      <c r="Q1467" s="57" t="n">
        <f aca="false">IF(O1467=1,M1467,"")</f>
        <v>0.68368834364</v>
      </c>
      <c r="R1467" s="56" t="str">
        <f aca="false">IF(K1467=1,ROW(),"")</f>
        <v/>
      </c>
      <c r="S1467" s="56" t="str">
        <f aca="false">IF(D1467="","",TRIM(D1467))</f>
        <v>EDI CHARGES- INC</v>
      </c>
    </row>
    <row r="1468" customFormat="false" ht="15" hidden="false" customHeight="false" outlineLevel="0" collapsed="false">
      <c r="A1468" s="50" t="s">
        <v>1411</v>
      </c>
      <c r="B1468" s="55" t="n">
        <v>45952</v>
      </c>
      <c r="C1468" s="50" t="n">
        <f aca="false">IF(S1468="","",IFERROR(IF(INDEX('Ledger Codes'!$C$6:$C$205,MATCH(S1468,'Ledger Codes'!$B$6:$B$205,0))="","",INDEX('Ledger Codes'!$C$6:$C$205,MATCH(S1468,'Ledger Codes'!$B$6:$B$205,0))),""))</f>
        <v>10068</v>
      </c>
      <c r="D1468" s="50" t="s">
        <v>203</v>
      </c>
      <c r="E1468" s="50" t="s">
        <v>1412</v>
      </c>
      <c r="F1468" s="50" t="s">
        <v>1413</v>
      </c>
      <c r="G1468" s="52" t="n">
        <v>0</v>
      </c>
      <c r="H1468" s="52" t="n">
        <v>30</v>
      </c>
      <c r="I1468" s="52" t="n">
        <f aca="false">IF(AND(G1468="",H1468=""),"",N(G1468)-N(H1468))</f>
        <v>-30</v>
      </c>
      <c r="J1468" s="52" t="n">
        <f aca="false">IF(I1468="","",ABS(I1468))</f>
        <v>30</v>
      </c>
      <c r="K1468" s="56" t="n">
        <f aca="false">IF(S1468="","",0)</f>
        <v>0</v>
      </c>
      <c r="L1468" s="56" t="n">
        <f aca="false">IF(J1468="","",IF(AND(J1468&gt;'Revenue Testing'!$E$9,K1468=0),1,0))</f>
        <v>0</v>
      </c>
      <c r="M1468" s="57" t="n">
        <v>0.724754778681</v>
      </c>
      <c r="N1468" s="56" t="str">
        <f aca="false">IF(OR(A1468="",I1468=""),"",IF(COUNTIFS($A$2:$A$4500,A1468,$D$2:$D$4500,D1468,$I$2:$I$4500,I1468)&gt;1,"Possible duplicate",""))</f>
        <v/>
      </c>
      <c r="O1468" s="56" t="n">
        <f aca="false">IF(J1468="","",IF(AND(L1468=0,K1468=0),1,0))</f>
        <v>1</v>
      </c>
      <c r="P1468" s="56" t="str">
        <f aca="false">IF(L1468=1,J1468+ROW()/10^7,"")</f>
        <v/>
      </c>
      <c r="Q1468" s="57" t="n">
        <f aca="false">IF(O1468=1,M1468,"")</f>
        <v>0.724754778681</v>
      </c>
      <c r="R1468" s="56" t="str">
        <f aca="false">IF(K1468=1,ROW(),"")</f>
        <v/>
      </c>
      <c r="S1468" s="56" t="str">
        <f aca="false">IF(D1468="","",TRIM(D1468))</f>
        <v>EDI CHARGES- INC</v>
      </c>
    </row>
    <row r="1469" customFormat="false" ht="15" hidden="false" customHeight="false" outlineLevel="0" collapsed="false">
      <c r="A1469" s="50" t="s">
        <v>1414</v>
      </c>
      <c r="B1469" s="55" t="n">
        <v>45952</v>
      </c>
      <c r="C1469" s="50" t="n">
        <f aca="false">IF(S1469="","",IFERROR(IF(INDEX('Ledger Codes'!$C$6:$C$205,MATCH(S1469,'Ledger Codes'!$B$6:$B$205,0))="","",INDEX('Ledger Codes'!$C$6:$C$205,MATCH(S1469,'Ledger Codes'!$B$6:$B$205,0))),""))</f>
        <v>10068</v>
      </c>
      <c r="D1469" s="50" t="s">
        <v>203</v>
      </c>
      <c r="E1469" s="50" t="s">
        <v>1415</v>
      </c>
      <c r="F1469" s="50" t="s">
        <v>1416</v>
      </c>
      <c r="G1469" s="52" t="n">
        <v>0</v>
      </c>
      <c r="H1469" s="52" t="n">
        <v>30</v>
      </c>
      <c r="I1469" s="52" t="n">
        <f aca="false">IF(AND(G1469="",H1469=""),"",N(G1469)-N(H1469))</f>
        <v>-30</v>
      </c>
      <c r="J1469" s="52" t="n">
        <f aca="false">IF(I1469="","",ABS(I1469))</f>
        <v>30</v>
      </c>
      <c r="K1469" s="56" t="n">
        <f aca="false">IF(S1469="","",0)</f>
        <v>0</v>
      </c>
      <c r="L1469" s="56" t="n">
        <f aca="false">IF(J1469="","",IF(AND(J1469&gt;'Revenue Testing'!$E$9,K1469=0),1,0))</f>
        <v>0</v>
      </c>
      <c r="M1469" s="57" t="n">
        <v>0.134316845575</v>
      </c>
      <c r="N1469" s="56" t="str">
        <f aca="false">IF(OR(A1469="",I1469=""),"",IF(COUNTIFS($A$2:$A$4500,A1469,$D$2:$D$4500,D1469,$I$2:$I$4500,I1469)&gt;1,"Possible duplicate",""))</f>
        <v/>
      </c>
      <c r="O1469" s="56" t="n">
        <f aca="false">IF(J1469="","",IF(AND(L1469=0,K1469=0),1,0))</f>
        <v>1</v>
      </c>
      <c r="P1469" s="56" t="str">
        <f aca="false">IF(L1469=1,J1469+ROW()/10^7,"")</f>
        <v/>
      </c>
      <c r="Q1469" s="57" t="n">
        <f aca="false">IF(O1469=1,M1469,"")</f>
        <v>0.134316845575</v>
      </c>
      <c r="R1469" s="56" t="str">
        <f aca="false">IF(K1469=1,ROW(),"")</f>
        <v/>
      </c>
      <c r="S1469" s="56" t="str">
        <f aca="false">IF(D1469="","",TRIM(D1469))</f>
        <v>EDI CHARGES- INC</v>
      </c>
    </row>
    <row r="1470" customFormat="false" ht="15" hidden="false" customHeight="false" outlineLevel="0" collapsed="false">
      <c r="A1470" s="50" t="s">
        <v>1417</v>
      </c>
      <c r="B1470" s="55" t="n">
        <v>45952</v>
      </c>
      <c r="C1470" s="50" t="n">
        <f aca="false">IF(S1470="","",IFERROR(IF(INDEX('Ledger Codes'!$C$6:$C$205,MATCH(S1470,'Ledger Codes'!$B$6:$B$205,0))="","",INDEX('Ledger Codes'!$C$6:$C$205,MATCH(S1470,'Ledger Codes'!$B$6:$B$205,0))),""))</f>
        <v>10068</v>
      </c>
      <c r="D1470" s="50" t="s">
        <v>203</v>
      </c>
      <c r="E1470" s="50" t="s">
        <v>1418</v>
      </c>
      <c r="F1470" s="50" t="s">
        <v>1419</v>
      </c>
      <c r="G1470" s="52" t="n">
        <v>0</v>
      </c>
      <c r="H1470" s="52" t="n">
        <v>30</v>
      </c>
      <c r="I1470" s="52" t="n">
        <f aca="false">IF(AND(G1470="",H1470=""),"",N(G1470)-N(H1470))</f>
        <v>-30</v>
      </c>
      <c r="J1470" s="52" t="n">
        <f aca="false">IF(I1470="","",ABS(I1470))</f>
        <v>30</v>
      </c>
      <c r="K1470" s="56" t="n">
        <f aca="false">IF(S1470="","",0)</f>
        <v>0</v>
      </c>
      <c r="L1470" s="56" t="n">
        <f aca="false">IF(J1470="","",IF(AND(J1470&gt;'Revenue Testing'!$E$9,K1470=0),1,0))</f>
        <v>0</v>
      </c>
      <c r="M1470" s="57" t="n">
        <v>0.186572674179</v>
      </c>
      <c r="N1470" s="56" t="str">
        <f aca="false">IF(OR(A1470="",I1470=""),"",IF(COUNTIFS($A$2:$A$4500,A1470,$D$2:$D$4500,D1470,$I$2:$I$4500,I1470)&gt;1,"Possible duplicate",""))</f>
        <v/>
      </c>
      <c r="O1470" s="56" t="n">
        <f aca="false">IF(J1470="","",IF(AND(L1470=0,K1470=0),1,0))</f>
        <v>1</v>
      </c>
      <c r="P1470" s="56" t="str">
        <f aca="false">IF(L1470=1,J1470+ROW()/10^7,"")</f>
        <v/>
      </c>
      <c r="Q1470" s="57" t="n">
        <f aca="false">IF(O1470=1,M1470,"")</f>
        <v>0.186572674179</v>
      </c>
      <c r="R1470" s="56" t="str">
        <f aca="false">IF(K1470=1,ROW(),"")</f>
        <v/>
      </c>
      <c r="S1470" s="56" t="str">
        <f aca="false">IF(D1470="","",TRIM(D1470))</f>
        <v>EDI CHARGES- INC</v>
      </c>
    </row>
    <row r="1471" customFormat="false" ht="15" hidden="false" customHeight="false" outlineLevel="0" collapsed="false">
      <c r="A1471" s="50" t="s">
        <v>1420</v>
      </c>
      <c r="B1471" s="55" t="n">
        <v>45952</v>
      </c>
      <c r="C1471" s="50" t="n">
        <f aca="false">IF(S1471="","",IFERROR(IF(INDEX('Ledger Codes'!$C$6:$C$205,MATCH(S1471,'Ledger Codes'!$B$6:$B$205,0))="","",INDEX('Ledger Codes'!$C$6:$C$205,MATCH(S1471,'Ledger Codes'!$B$6:$B$205,0))),""))</f>
        <v>10068</v>
      </c>
      <c r="D1471" s="50" t="s">
        <v>203</v>
      </c>
      <c r="E1471" s="50" t="s">
        <v>1421</v>
      </c>
      <c r="F1471" s="50" t="s">
        <v>1422</v>
      </c>
      <c r="G1471" s="52" t="n">
        <v>0</v>
      </c>
      <c r="H1471" s="52" t="n">
        <v>30</v>
      </c>
      <c r="I1471" s="52" t="n">
        <f aca="false">IF(AND(G1471="",H1471=""),"",N(G1471)-N(H1471))</f>
        <v>-30</v>
      </c>
      <c r="J1471" s="52" t="n">
        <f aca="false">IF(I1471="","",ABS(I1471))</f>
        <v>30</v>
      </c>
      <c r="K1471" s="56" t="n">
        <f aca="false">IF(S1471="","",0)</f>
        <v>0</v>
      </c>
      <c r="L1471" s="56" t="n">
        <f aca="false">IF(J1471="","",IF(AND(J1471&gt;'Revenue Testing'!$E$9,K1471=0),1,0))</f>
        <v>0</v>
      </c>
      <c r="M1471" s="57" t="n">
        <v>0.629771729329</v>
      </c>
      <c r="N1471" s="56" t="str">
        <f aca="false">IF(OR(A1471="",I1471=""),"",IF(COUNTIFS($A$2:$A$4500,A1471,$D$2:$D$4500,D1471,$I$2:$I$4500,I1471)&gt;1,"Possible duplicate",""))</f>
        <v/>
      </c>
      <c r="O1471" s="56" t="n">
        <f aca="false">IF(J1471="","",IF(AND(L1471=0,K1471=0),1,0))</f>
        <v>1</v>
      </c>
      <c r="P1471" s="56" t="str">
        <f aca="false">IF(L1471=1,J1471+ROW()/10^7,"")</f>
        <v/>
      </c>
      <c r="Q1471" s="57" t="n">
        <f aca="false">IF(O1471=1,M1471,"")</f>
        <v>0.629771729329</v>
      </c>
      <c r="R1471" s="56" t="str">
        <f aca="false">IF(K1471=1,ROW(),"")</f>
        <v/>
      </c>
      <c r="S1471" s="56" t="str">
        <f aca="false">IF(D1471="","",TRIM(D1471))</f>
        <v>EDI CHARGES- INC</v>
      </c>
    </row>
    <row r="1472" customFormat="false" ht="15" hidden="false" customHeight="false" outlineLevel="0" collapsed="false">
      <c r="A1472" s="50" t="s">
        <v>1423</v>
      </c>
      <c r="B1472" s="55" t="n">
        <v>45952</v>
      </c>
      <c r="C1472" s="50" t="n">
        <f aca="false">IF(S1472="","",IFERROR(IF(INDEX('Ledger Codes'!$C$6:$C$205,MATCH(S1472,'Ledger Codes'!$B$6:$B$205,0))="","",INDEX('Ledger Codes'!$C$6:$C$205,MATCH(S1472,'Ledger Codes'!$B$6:$B$205,0))),""))</f>
        <v>10068</v>
      </c>
      <c r="D1472" s="50" t="s">
        <v>203</v>
      </c>
      <c r="E1472" s="50" t="s">
        <v>1424</v>
      </c>
      <c r="F1472" s="50" t="s">
        <v>1425</v>
      </c>
      <c r="G1472" s="52" t="n">
        <v>0</v>
      </c>
      <c r="H1472" s="52" t="n">
        <v>30</v>
      </c>
      <c r="I1472" s="52" t="n">
        <f aca="false">IF(AND(G1472="",H1472=""),"",N(G1472)-N(H1472))</f>
        <v>-30</v>
      </c>
      <c r="J1472" s="52" t="n">
        <f aca="false">IF(I1472="","",ABS(I1472))</f>
        <v>30</v>
      </c>
      <c r="K1472" s="56" t="n">
        <f aca="false">IF(S1472="","",0)</f>
        <v>0</v>
      </c>
      <c r="L1472" s="56" t="n">
        <f aca="false">IF(J1472="","",IF(AND(J1472&gt;'Revenue Testing'!$E$9,K1472=0),1,0))</f>
        <v>0</v>
      </c>
      <c r="M1472" s="57" t="n">
        <v>0.742416030837</v>
      </c>
      <c r="N1472" s="56" t="str">
        <f aca="false">IF(OR(A1472="",I1472=""),"",IF(COUNTIFS($A$2:$A$4500,A1472,$D$2:$D$4500,D1472,$I$2:$I$4500,I1472)&gt;1,"Possible duplicate",""))</f>
        <v/>
      </c>
      <c r="O1472" s="56" t="n">
        <f aca="false">IF(J1472="","",IF(AND(L1472=0,K1472=0),1,0))</f>
        <v>1</v>
      </c>
      <c r="P1472" s="56" t="str">
        <f aca="false">IF(L1472=1,J1472+ROW()/10^7,"")</f>
        <v/>
      </c>
      <c r="Q1472" s="57" t="n">
        <f aca="false">IF(O1472=1,M1472,"")</f>
        <v>0.742416030837</v>
      </c>
      <c r="R1472" s="56" t="str">
        <f aca="false">IF(K1472=1,ROW(),"")</f>
        <v/>
      </c>
      <c r="S1472" s="56" t="str">
        <f aca="false">IF(D1472="","",TRIM(D1472))</f>
        <v>EDI CHARGES- INC</v>
      </c>
    </row>
    <row r="1473" customFormat="false" ht="15" hidden="false" customHeight="false" outlineLevel="0" collapsed="false">
      <c r="A1473" s="50" t="s">
        <v>1426</v>
      </c>
      <c r="B1473" s="55" t="n">
        <v>45952</v>
      </c>
      <c r="C1473" s="50" t="n">
        <f aca="false">IF(S1473="","",IFERROR(IF(INDEX('Ledger Codes'!$C$6:$C$205,MATCH(S1473,'Ledger Codes'!$B$6:$B$205,0))="","",INDEX('Ledger Codes'!$C$6:$C$205,MATCH(S1473,'Ledger Codes'!$B$6:$B$205,0))),""))</f>
        <v>10068</v>
      </c>
      <c r="D1473" s="50" t="s">
        <v>203</v>
      </c>
      <c r="E1473" s="50" t="s">
        <v>1427</v>
      </c>
      <c r="F1473" s="50" t="s">
        <v>1428</v>
      </c>
      <c r="G1473" s="52" t="n">
        <v>0</v>
      </c>
      <c r="H1473" s="52" t="n">
        <v>30</v>
      </c>
      <c r="I1473" s="52" t="n">
        <f aca="false">IF(AND(G1473="",H1473=""),"",N(G1473)-N(H1473))</f>
        <v>-30</v>
      </c>
      <c r="J1473" s="52" t="n">
        <f aca="false">IF(I1473="","",ABS(I1473))</f>
        <v>30</v>
      </c>
      <c r="K1473" s="56" t="n">
        <f aca="false">IF(S1473="","",0)</f>
        <v>0</v>
      </c>
      <c r="L1473" s="56" t="n">
        <f aca="false">IF(J1473="","",IF(AND(J1473&gt;'Revenue Testing'!$E$9,K1473=0),1,0))</f>
        <v>0</v>
      </c>
      <c r="M1473" s="57" t="n">
        <v>0.33959563425</v>
      </c>
      <c r="N1473" s="56" t="str">
        <f aca="false">IF(OR(A1473="",I1473=""),"",IF(COUNTIFS($A$2:$A$4500,A1473,$D$2:$D$4500,D1473,$I$2:$I$4500,I1473)&gt;1,"Possible duplicate",""))</f>
        <v/>
      </c>
      <c r="O1473" s="56" t="n">
        <f aca="false">IF(J1473="","",IF(AND(L1473=0,K1473=0),1,0))</f>
        <v>1</v>
      </c>
      <c r="P1473" s="56" t="str">
        <f aca="false">IF(L1473=1,J1473+ROW()/10^7,"")</f>
        <v/>
      </c>
      <c r="Q1473" s="57" t="n">
        <f aca="false">IF(O1473=1,M1473,"")</f>
        <v>0.33959563425</v>
      </c>
      <c r="R1473" s="56" t="str">
        <f aca="false">IF(K1473=1,ROW(),"")</f>
        <v/>
      </c>
      <c r="S1473" s="56" t="str">
        <f aca="false">IF(D1473="","",TRIM(D1473))</f>
        <v>EDI CHARGES- INC</v>
      </c>
    </row>
    <row r="1474" customFormat="false" ht="15" hidden="false" customHeight="false" outlineLevel="0" collapsed="false">
      <c r="A1474" s="50" t="s">
        <v>1429</v>
      </c>
      <c r="B1474" s="55" t="n">
        <v>45952</v>
      </c>
      <c r="C1474" s="50" t="n">
        <f aca="false">IF(S1474="","",IFERROR(IF(INDEX('Ledger Codes'!$C$6:$C$205,MATCH(S1474,'Ledger Codes'!$B$6:$B$205,0))="","",INDEX('Ledger Codes'!$C$6:$C$205,MATCH(S1474,'Ledger Codes'!$B$6:$B$205,0))),""))</f>
        <v>10068</v>
      </c>
      <c r="D1474" s="50" t="s">
        <v>203</v>
      </c>
      <c r="E1474" s="50" t="s">
        <v>1430</v>
      </c>
      <c r="F1474" s="50" t="s">
        <v>1431</v>
      </c>
      <c r="G1474" s="52" t="n">
        <v>0</v>
      </c>
      <c r="H1474" s="52" t="n">
        <v>30</v>
      </c>
      <c r="I1474" s="52" t="n">
        <f aca="false">IF(AND(G1474="",H1474=""),"",N(G1474)-N(H1474))</f>
        <v>-30</v>
      </c>
      <c r="J1474" s="52" t="n">
        <f aca="false">IF(I1474="","",ABS(I1474))</f>
        <v>30</v>
      </c>
      <c r="K1474" s="56" t="n">
        <f aca="false">IF(S1474="","",0)</f>
        <v>0</v>
      </c>
      <c r="L1474" s="56" t="n">
        <f aca="false">IF(J1474="","",IF(AND(J1474&gt;'Revenue Testing'!$E$9,K1474=0),1,0))</f>
        <v>0</v>
      </c>
      <c r="M1474" s="57" t="n">
        <v>0.594167109708</v>
      </c>
      <c r="N1474" s="56" t="str">
        <f aca="false">IF(OR(A1474="",I1474=""),"",IF(COUNTIFS($A$2:$A$4500,A1474,$D$2:$D$4500,D1474,$I$2:$I$4500,I1474)&gt;1,"Possible duplicate",""))</f>
        <v/>
      </c>
      <c r="O1474" s="56" t="n">
        <f aca="false">IF(J1474="","",IF(AND(L1474=0,K1474=0),1,0))</f>
        <v>1</v>
      </c>
      <c r="P1474" s="56" t="str">
        <f aca="false">IF(L1474=1,J1474+ROW()/10^7,"")</f>
        <v/>
      </c>
      <c r="Q1474" s="57" t="n">
        <f aca="false">IF(O1474=1,M1474,"")</f>
        <v>0.594167109708</v>
      </c>
      <c r="R1474" s="56" t="str">
        <f aca="false">IF(K1474=1,ROW(),"")</f>
        <v/>
      </c>
      <c r="S1474" s="56" t="str">
        <f aca="false">IF(D1474="","",TRIM(D1474))</f>
        <v>EDI CHARGES- INC</v>
      </c>
    </row>
    <row r="1475" customFormat="false" ht="15" hidden="false" customHeight="false" outlineLevel="0" collapsed="false">
      <c r="A1475" s="50" t="s">
        <v>1432</v>
      </c>
      <c r="B1475" s="55" t="n">
        <v>45952</v>
      </c>
      <c r="C1475" s="50" t="n">
        <f aca="false">IF(S1475="","",IFERROR(IF(INDEX('Ledger Codes'!$C$6:$C$205,MATCH(S1475,'Ledger Codes'!$B$6:$B$205,0))="","",INDEX('Ledger Codes'!$C$6:$C$205,MATCH(S1475,'Ledger Codes'!$B$6:$B$205,0))),""))</f>
        <v>10068</v>
      </c>
      <c r="D1475" s="50" t="s">
        <v>203</v>
      </c>
      <c r="E1475" s="50" t="s">
        <v>1433</v>
      </c>
      <c r="F1475" s="50" t="s">
        <v>1434</v>
      </c>
      <c r="G1475" s="52" t="n">
        <v>0</v>
      </c>
      <c r="H1475" s="52" t="n">
        <v>30</v>
      </c>
      <c r="I1475" s="52" t="n">
        <f aca="false">IF(AND(G1475="",H1475=""),"",N(G1475)-N(H1475))</f>
        <v>-30</v>
      </c>
      <c r="J1475" s="52" t="n">
        <f aca="false">IF(I1475="","",ABS(I1475))</f>
        <v>30</v>
      </c>
      <c r="K1475" s="56" t="n">
        <f aca="false">IF(S1475="","",0)</f>
        <v>0</v>
      </c>
      <c r="L1475" s="56" t="n">
        <f aca="false">IF(J1475="","",IF(AND(J1475&gt;'Revenue Testing'!$E$9,K1475=0),1,0))</f>
        <v>0</v>
      </c>
      <c r="M1475" s="57" t="n">
        <v>0.678904487423</v>
      </c>
      <c r="N1475" s="56" t="str">
        <f aca="false">IF(OR(A1475="",I1475=""),"",IF(COUNTIFS($A$2:$A$4500,A1475,$D$2:$D$4500,D1475,$I$2:$I$4500,I1475)&gt;1,"Possible duplicate",""))</f>
        <v/>
      </c>
      <c r="O1475" s="56" t="n">
        <f aca="false">IF(J1475="","",IF(AND(L1475=0,K1475=0),1,0))</f>
        <v>1</v>
      </c>
      <c r="P1475" s="56" t="str">
        <f aca="false">IF(L1475=1,J1475+ROW()/10^7,"")</f>
        <v/>
      </c>
      <c r="Q1475" s="57" t="n">
        <f aca="false">IF(O1475=1,M1475,"")</f>
        <v>0.678904487423</v>
      </c>
      <c r="R1475" s="56" t="str">
        <f aca="false">IF(K1475=1,ROW(),"")</f>
        <v/>
      </c>
      <c r="S1475" s="56" t="str">
        <f aca="false">IF(D1475="","",TRIM(D1475))</f>
        <v>EDI CHARGES- INC</v>
      </c>
    </row>
    <row r="1476" customFormat="false" ht="15" hidden="false" customHeight="false" outlineLevel="0" collapsed="false">
      <c r="A1476" s="50" t="s">
        <v>1435</v>
      </c>
      <c r="B1476" s="55" t="n">
        <v>45952</v>
      </c>
      <c r="C1476" s="50" t="n">
        <f aca="false">IF(S1476="","",IFERROR(IF(INDEX('Ledger Codes'!$C$6:$C$205,MATCH(S1476,'Ledger Codes'!$B$6:$B$205,0))="","",INDEX('Ledger Codes'!$C$6:$C$205,MATCH(S1476,'Ledger Codes'!$B$6:$B$205,0))),""))</f>
        <v>10068</v>
      </c>
      <c r="D1476" s="50" t="s">
        <v>203</v>
      </c>
      <c r="E1476" s="50" t="s">
        <v>1436</v>
      </c>
      <c r="F1476" s="50" t="s">
        <v>1437</v>
      </c>
      <c r="G1476" s="52" t="n">
        <v>0</v>
      </c>
      <c r="H1476" s="52" t="n">
        <v>30</v>
      </c>
      <c r="I1476" s="52" t="n">
        <f aca="false">IF(AND(G1476="",H1476=""),"",N(G1476)-N(H1476))</f>
        <v>-30</v>
      </c>
      <c r="J1476" s="52" t="n">
        <f aca="false">IF(I1476="","",ABS(I1476))</f>
        <v>30</v>
      </c>
      <c r="K1476" s="56" t="n">
        <f aca="false">IF(S1476="","",0)</f>
        <v>0</v>
      </c>
      <c r="L1476" s="56" t="n">
        <f aca="false">IF(J1476="","",IF(AND(J1476&gt;'Revenue Testing'!$E$9,K1476=0),1,0))</f>
        <v>0</v>
      </c>
      <c r="M1476" s="57" t="n">
        <v>0.510186482091</v>
      </c>
      <c r="N1476" s="56" t="str">
        <f aca="false">IF(OR(A1476="",I1476=""),"",IF(COUNTIFS($A$2:$A$4500,A1476,$D$2:$D$4500,D1476,$I$2:$I$4500,I1476)&gt;1,"Possible duplicate",""))</f>
        <v/>
      </c>
      <c r="O1476" s="56" t="n">
        <f aca="false">IF(J1476="","",IF(AND(L1476=0,K1476=0),1,0))</f>
        <v>1</v>
      </c>
      <c r="P1476" s="56" t="str">
        <f aca="false">IF(L1476=1,J1476+ROW()/10^7,"")</f>
        <v/>
      </c>
      <c r="Q1476" s="57" t="n">
        <f aca="false">IF(O1476=1,M1476,"")</f>
        <v>0.510186482091</v>
      </c>
      <c r="R1476" s="56" t="str">
        <f aca="false">IF(K1476=1,ROW(),"")</f>
        <v/>
      </c>
      <c r="S1476" s="56" t="str">
        <f aca="false">IF(D1476="","",TRIM(D1476))</f>
        <v>EDI CHARGES- INC</v>
      </c>
    </row>
    <row r="1477" customFormat="false" ht="15" hidden="false" customHeight="false" outlineLevel="0" collapsed="false">
      <c r="A1477" s="50" t="s">
        <v>1438</v>
      </c>
      <c r="B1477" s="55" t="n">
        <v>45952</v>
      </c>
      <c r="C1477" s="50" t="n">
        <f aca="false">IF(S1477="","",IFERROR(IF(INDEX('Ledger Codes'!$C$6:$C$205,MATCH(S1477,'Ledger Codes'!$B$6:$B$205,0))="","",INDEX('Ledger Codes'!$C$6:$C$205,MATCH(S1477,'Ledger Codes'!$B$6:$B$205,0))),""))</f>
        <v>10068</v>
      </c>
      <c r="D1477" s="50" t="s">
        <v>203</v>
      </c>
      <c r="E1477" s="50" t="s">
        <v>1439</v>
      </c>
      <c r="F1477" s="50" t="s">
        <v>1440</v>
      </c>
      <c r="G1477" s="52" t="n">
        <v>0</v>
      </c>
      <c r="H1477" s="52" t="n">
        <v>30</v>
      </c>
      <c r="I1477" s="52" t="n">
        <f aca="false">IF(AND(G1477="",H1477=""),"",N(G1477)-N(H1477))</f>
        <v>-30</v>
      </c>
      <c r="J1477" s="52" t="n">
        <f aca="false">IF(I1477="","",ABS(I1477))</f>
        <v>30</v>
      </c>
      <c r="K1477" s="56" t="n">
        <f aca="false">IF(S1477="","",0)</f>
        <v>0</v>
      </c>
      <c r="L1477" s="56" t="n">
        <f aca="false">IF(J1477="","",IF(AND(J1477&gt;'Revenue Testing'!$E$9,K1477=0),1,0))</f>
        <v>0</v>
      </c>
      <c r="M1477" s="57" t="n">
        <v>0.956010658789</v>
      </c>
      <c r="N1477" s="56" t="str">
        <f aca="false">IF(OR(A1477="",I1477=""),"",IF(COUNTIFS($A$2:$A$4500,A1477,$D$2:$D$4500,D1477,$I$2:$I$4500,I1477)&gt;1,"Possible duplicate",""))</f>
        <v/>
      </c>
      <c r="O1477" s="56" t="n">
        <f aca="false">IF(J1477="","",IF(AND(L1477=0,K1477=0),1,0))</f>
        <v>1</v>
      </c>
      <c r="P1477" s="56" t="str">
        <f aca="false">IF(L1477=1,J1477+ROW()/10^7,"")</f>
        <v/>
      </c>
      <c r="Q1477" s="57" t="n">
        <f aca="false">IF(O1477=1,M1477,"")</f>
        <v>0.956010658789</v>
      </c>
      <c r="R1477" s="56" t="str">
        <f aca="false">IF(K1477=1,ROW(),"")</f>
        <v/>
      </c>
      <c r="S1477" s="56" t="str">
        <f aca="false">IF(D1477="","",TRIM(D1477))</f>
        <v>EDI CHARGES- INC</v>
      </c>
    </row>
    <row r="1478" customFormat="false" ht="15" hidden="false" customHeight="false" outlineLevel="0" collapsed="false">
      <c r="A1478" s="50" t="s">
        <v>1441</v>
      </c>
      <c r="B1478" s="55" t="n">
        <v>45952</v>
      </c>
      <c r="C1478" s="50" t="n">
        <f aca="false">IF(S1478="","",IFERROR(IF(INDEX('Ledger Codes'!$C$6:$C$205,MATCH(S1478,'Ledger Codes'!$B$6:$B$205,0))="","",INDEX('Ledger Codes'!$C$6:$C$205,MATCH(S1478,'Ledger Codes'!$B$6:$B$205,0))),""))</f>
        <v>10068</v>
      </c>
      <c r="D1478" s="50" t="s">
        <v>203</v>
      </c>
      <c r="E1478" s="50" t="s">
        <v>1442</v>
      </c>
      <c r="F1478" s="50" t="s">
        <v>1443</v>
      </c>
      <c r="G1478" s="52" t="n">
        <v>0</v>
      </c>
      <c r="H1478" s="52" t="n">
        <v>30</v>
      </c>
      <c r="I1478" s="52" t="n">
        <f aca="false">IF(AND(G1478="",H1478=""),"",N(G1478)-N(H1478))</f>
        <v>-30</v>
      </c>
      <c r="J1478" s="52" t="n">
        <f aca="false">IF(I1478="","",ABS(I1478))</f>
        <v>30</v>
      </c>
      <c r="K1478" s="56" t="n">
        <f aca="false">IF(S1478="","",0)</f>
        <v>0</v>
      </c>
      <c r="L1478" s="56" t="n">
        <f aca="false">IF(J1478="","",IF(AND(J1478&gt;'Revenue Testing'!$E$9,K1478=0),1,0))</f>
        <v>0</v>
      </c>
      <c r="M1478" s="57" t="n">
        <v>0.80919848599</v>
      </c>
      <c r="N1478" s="56" t="str">
        <f aca="false">IF(OR(A1478="",I1478=""),"",IF(COUNTIFS($A$2:$A$4500,A1478,$D$2:$D$4500,D1478,$I$2:$I$4500,I1478)&gt;1,"Possible duplicate",""))</f>
        <v/>
      </c>
      <c r="O1478" s="56" t="n">
        <f aca="false">IF(J1478="","",IF(AND(L1478=0,K1478=0),1,0))</f>
        <v>1</v>
      </c>
      <c r="P1478" s="56" t="str">
        <f aca="false">IF(L1478=1,J1478+ROW()/10^7,"")</f>
        <v/>
      </c>
      <c r="Q1478" s="57" t="n">
        <f aca="false">IF(O1478=1,M1478,"")</f>
        <v>0.80919848599</v>
      </c>
      <c r="R1478" s="56" t="str">
        <f aca="false">IF(K1478=1,ROW(),"")</f>
        <v/>
      </c>
      <c r="S1478" s="56" t="str">
        <f aca="false">IF(D1478="","",TRIM(D1478))</f>
        <v>EDI CHARGES- INC</v>
      </c>
    </row>
    <row r="1479" customFormat="false" ht="15" hidden="false" customHeight="false" outlineLevel="0" collapsed="false">
      <c r="A1479" s="50" t="s">
        <v>1444</v>
      </c>
      <c r="B1479" s="55" t="n">
        <v>45952</v>
      </c>
      <c r="C1479" s="50" t="n">
        <f aca="false">IF(S1479="","",IFERROR(IF(INDEX('Ledger Codes'!$C$6:$C$205,MATCH(S1479,'Ledger Codes'!$B$6:$B$205,0))="","",INDEX('Ledger Codes'!$C$6:$C$205,MATCH(S1479,'Ledger Codes'!$B$6:$B$205,0))),""))</f>
        <v>10068</v>
      </c>
      <c r="D1479" s="50" t="s">
        <v>203</v>
      </c>
      <c r="E1479" s="50" t="s">
        <v>1445</v>
      </c>
      <c r="F1479" s="50" t="s">
        <v>1446</v>
      </c>
      <c r="G1479" s="52" t="n">
        <v>0</v>
      </c>
      <c r="H1479" s="52" t="n">
        <v>30</v>
      </c>
      <c r="I1479" s="52" t="n">
        <f aca="false">IF(AND(G1479="",H1479=""),"",N(G1479)-N(H1479))</f>
        <v>-30</v>
      </c>
      <c r="J1479" s="52" t="n">
        <f aca="false">IF(I1479="","",ABS(I1479))</f>
        <v>30</v>
      </c>
      <c r="K1479" s="56" t="n">
        <f aca="false">IF(S1479="","",0)</f>
        <v>0</v>
      </c>
      <c r="L1479" s="56" t="n">
        <f aca="false">IF(J1479="","",IF(AND(J1479&gt;'Revenue Testing'!$E$9,K1479=0),1,0))</f>
        <v>0</v>
      </c>
      <c r="M1479" s="57" t="n">
        <v>0.569452542208</v>
      </c>
      <c r="N1479" s="56" t="str">
        <f aca="false">IF(OR(A1479="",I1479=""),"",IF(COUNTIFS($A$2:$A$4500,A1479,$D$2:$D$4500,D1479,$I$2:$I$4500,I1479)&gt;1,"Possible duplicate",""))</f>
        <v/>
      </c>
      <c r="O1479" s="56" t="n">
        <f aca="false">IF(J1479="","",IF(AND(L1479=0,K1479=0),1,0))</f>
        <v>1</v>
      </c>
      <c r="P1479" s="56" t="str">
        <f aca="false">IF(L1479=1,J1479+ROW()/10^7,"")</f>
        <v/>
      </c>
      <c r="Q1479" s="57" t="n">
        <f aca="false">IF(O1479=1,M1479,"")</f>
        <v>0.569452542208</v>
      </c>
      <c r="R1479" s="56" t="str">
        <f aca="false">IF(K1479=1,ROW(),"")</f>
        <v/>
      </c>
      <c r="S1479" s="56" t="str">
        <f aca="false">IF(D1479="","",TRIM(D1479))</f>
        <v>EDI CHARGES- INC</v>
      </c>
    </row>
    <row r="1480" customFormat="false" ht="15" hidden="false" customHeight="false" outlineLevel="0" collapsed="false">
      <c r="A1480" s="50" t="s">
        <v>1447</v>
      </c>
      <c r="B1480" s="55" t="n">
        <v>45952</v>
      </c>
      <c r="C1480" s="50" t="n">
        <f aca="false">IF(S1480="","",IFERROR(IF(INDEX('Ledger Codes'!$C$6:$C$205,MATCH(S1480,'Ledger Codes'!$B$6:$B$205,0))="","",INDEX('Ledger Codes'!$C$6:$C$205,MATCH(S1480,'Ledger Codes'!$B$6:$B$205,0))),""))</f>
        <v>10068</v>
      </c>
      <c r="D1480" s="50" t="s">
        <v>203</v>
      </c>
      <c r="E1480" s="50" t="s">
        <v>1448</v>
      </c>
      <c r="F1480" s="50" t="s">
        <v>1449</v>
      </c>
      <c r="G1480" s="52" t="n">
        <v>0</v>
      </c>
      <c r="H1480" s="52" t="n">
        <v>30</v>
      </c>
      <c r="I1480" s="52" t="n">
        <f aca="false">IF(AND(G1480="",H1480=""),"",N(G1480)-N(H1480))</f>
        <v>-30</v>
      </c>
      <c r="J1480" s="52" t="n">
        <f aca="false">IF(I1480="","",ABS(I1480))</f>
        <v>30</v>
      </c>
      <c r="K1480" s="56" t="n">
        <f aca="false">IF(S1480="","",0)</f>
        <v>0</v>
      </c>
      <c r="L1480" s="56" t="n">
        <f aca="false">IF(J1480="","",IF(AND(J1480&gt;'Revenue Testing'!$E$9,K1480=0),1,0))</f>
        <v>0</v>
      </c>
      <c r="M1480" s="57" t="n">
        <v>0.24834915782</v>
      </c>
      <c r="N1480" s="56" t="str">
        <f aca="false">IF(OR(A1480="",I1480=""),"",IF(COUNTIFS($A$2:$A$4500,A1480,$D$2:$D$4500,D1480,$I$2:$I$4500,I1480)&gt;1,"Possible duplicate",""))</f>
        <v/>
      </c>
      <c r="O1480" s="56" t="n">
        <f aca="false">IF(J1480="","",IF(AND(L1480=0,K1480=0),1,0))</f>
        <v>1</v>
      </c>
      <c r="P1480" s="56" t="str">
        <f aca="false">IF(L1480=1,J1480+ROW()/10^7,"")</f>
        <v/>
      </c>
      <c r="Q1480" s="57" t="n">
        <f aca="false">IF(O1480=1,M1480,"")</f>
        <v>0.24834915782</v>
      </c>
      <c r="R1480" s="56" t="str">
        <f aca="false">IF(K1480=1,ROW(),"")</f>
        <v/>
      </c>
      <c r="S1480" s="56" t="str">
        <f aca="false">IF(D1480="","",TRIM(D1480))</f>
        <v>EDI CHARGES- INC</v>
      </c>
    </row>
    <row r="1481" customFormat="false" ht="15" hidden="false" customHeight="false" outlineLevel="0" collapsed="false">
      <c r="A1481" s="50" t="s">
        <v>1450</v>
      </c>
      <c r="B1481" s="55" t="n">
        <v>45952</v>
      </c>
      <c r="C1481" s="50" t="n">
        <f aca="false">IF(S1481="","",IFERROR(IF(INDEX('Ledger Codes'!$C$6:$C$205,MATCH(S1481,'Ledger Codes'!$B$6:$B$205,0))="","",INDEX('Ledger Codes'!$C$6:$C$205,MATCH(S1481,'Ledger Codes'!$B$6:$B$205,0))),""))</f>
        <v>10068</v>
      </c>
      <c r="D1481" s="50" t="s">
        <v>203</v>
      </c>
      <c r="E1481" s="50" t="s">
        <v>1451</v>
      </c>
      <c r="F1481" s="50" t="s">
        <v>1452</v>
      </c>
      <c r="G1481" s="52" t="n">
        <v>0</v>
      </c>
      <c r="H1481" s="52" t="n">
        <v>30</v>
      </c>
      <c r="I1481" s="52" t="n">
        <f aca="false">IF(AND(G1481="",H1481=""),"",N(G1481)-N(H1481))</f>
        <v>-30</v>
      </c>
      <c r="J1481" s="52" t="n">
        <f aca="false">IF(I1481="","",ABS(I1481))</f>
        <v>30</v>
      </c>
      <c r="K1481" s="56" t="n">
        <f aca="false">IF(S1481="","",0)</f>
        <v>0</v>
      </c>
      <c r="L1481" s="56" t="n">
        <f aca="false">IF(J1481="","",IF(AND(J1481&gt;'Revenue Testing'!$E$9,K1481=0),1,0))</f>
        <v>0</v>
      </c>
      <c r="M1481" s="57" t="n">
        <v>0.096124424839</v>
      </c>
      <c r="N1481" s="56" t="str">
        <f aca="false">IF(OR(A1481="",I1481=""),"",IF(COUNTIFS($A$2:$A$4500,A1481,$D$2:$D$4500,D1481,$I$2:$I$4500,I1481)&gt;1,"Possible duplicate",""))</f>
        <v/>
      </c>
      <c r="O1481" s="56" t="n">
        <f aca="false">IF(J1481="","",IF(AND(L1481=0,K1481=0),1,0))</f>
        <v>1</v>
      </c>
      <c r="P1481" s="56" t="str">
        <f aca="false">IF(L1481=1,J1481+ROW()/10^7,"")</f>
        <v/>
      </c>
      <c r="Q1481" s="57" t="n">
        <f aca="false">IF(O1481=1,M1481,"")</f>
        <v>0.096124424839</v>
      </c>
      <c r="R1481" s="56" t="str">
        <f aca="false">IF(K1481=1,ROW(),"")</f>
        <v/>
      </c>
      <c r="S1481" s="56" t="str">
        <f aca="false">IF(D1481="","",TRIM(D1481))</f>
        <v>EDI CHARGES- INC</v>
      </c>
    </row>
    <row r="1482" customFormat="false" ht="15" hidden="false" customHeight="false" outlineLevel="0" collapsed="false">
      <c r="A1482" s="50" t="s">
        <v>1453</v>
      </c>
      <c r="B1482" s="55" t="n">
        <v>45952</v>
      </c>
      <c r="C1482" s="50" t="n">
        <f aca="false">IF(S1482="","",IFERROR(IF(INDEX('Ledger Codes'!$C$6:$C$205,MATCH(S1482,'Ledger Codes'!$B$6:$B$205,0))="","",INDEX('Ledger Codes'!$C$6:$C$205,MATCH(S1482,'Ledger Codes'!$B$6:$B$205,0))),""))</f>
        <v>10068</v>
      </c>
      <c r="D1482" s="50" t="s">
        <v>203</v>
      </c>
      <c r="E1482" s="50" t="s">
        <v>1454</v>
      </c>
      <c r="F1482" s="50" t="s">
        <v>1455</v>
      </c>
      <c r="G1482" s="52" t="n">
        <v>0</v>
      </c>
      <c r="H1482" s="52" t="n">
        <v>30</v>
      </c>
      <c r="I1482" s="52" t="n">
        <f aca="false">IF(AND(G1482="",H1482=""),"",N(G1482)-N(H1482))</f>
        <v>-30</v>
      </c>
      <c r="J1482" s="52" t="n">
        <f aca="false">IF(I1482="","",ABS(I1482))</f>
        <v>30</v>
      </c>
      <c r="K1482" s="56" t="n">
        <f aca="false">IF(S1482="","",0)</f>
        <v>0</v>
      </c>
      <c r="L1482" s="56" t="n">
        <f aca="false">IF(J1482="","",IF(AND(J1482&gt;'Revenue Testing'!$E$9,K1482=0),1,0))</f>
        <v>0</v>
      </c>
      <c r="M1482" s="57" t="n">
        <v>0.504998272725</v>
      </c>
      <c r="N1482" s="56" t="str">
        <f aca="false">IF(OR(A1482="",I1482=""),"",IF(COUNTIFS($A$2:$A$4500,A1482,$D$2:$D$4500,D1482,$I$2:$I$4500,I1482)&gt;1,"Possible duplicate",""))</f>
        <v/>
      </c>
      <c r="O1482" s="56" t="n">
        <f aca="false">IF(J1482="","",IF(AND(L1482=0,K1482=0),1,0))</f>
        <v>1</v>
      </c>
      <c r="P1482" s="56" t="str">
        <f aca="false">IF(L1482=1,J1482+ROW()/10^7,"")</f>
        <v/>
      </c>
      <c r="Q1482" s="57" t="n">
        <f aca="false">IF(O1482=1,M1482,"")</f>
        <v>0.504998272725</v>
      </c>
      <c r="R1482" s="56" t="str">
        <f aca="false">IF(K1482=1,ROW(),"")</f>
        <v/>
      </c>
      <c r="S1482" s="56" t="str">
        <f aca="false">IF(D1482="","",TRIM(D1482))</f>
        <v>EDI CHARGES- INC</v>
      </c>
    </row>
    <row r="1483" customFormat="false" ht="15" hidden="false" customHeight="false" outlineLevel="0" collapsed="false">
      <c r="A1483" s="50" t="s">
        <v>1456</v>
      </c>
      <c r="B1483" s="55" t="n">
        <v>45952</v>
      </c>
      <c r="C1483" s="50" t="n">
        <f aca="false">IF(S1483="","",IFERROR(IF(INDEX('Ledger Codes'!$C$6:$C$205,MATCH(S1483,'Ledger Codes'!$B$6:$B$205,0))="","",INDEX('Ledger Codes'!$C$6:$C$205,MATCH(S1483,'Ledger Codes'!$B$6:$B$205,0))),""))</f>
        <v>10068</v>
      </c>
      <c r="D1483" s="50" t="s">
        <v>203</v>
      </c>
      <c r="E1483" s="50" t="s">
        <v>1457</v>
      </c>
      <c r="F1483" s="50" t="s">
        <v>518</v>
      </c>
      <c r="G1483" s="52" t="n">
        <v>0</v>
      </c>
      <c r="H1483" s="52" t="n">
        <v>30</v>
      </c>
      <c r="I1483" s="52" t="n">
        <f aca="false">IF(AND(G1483="",H1483=""),"",N(G1483)-N(H1483))</f>
        <v>-30</v>
      </c>
      <c r="J1483" s="52" t="n">
        <f aca="false">IF(I1483="","",ABS(I1483))</f>
        <v>30</v>
      </c>
      <c r="K1483" s="56" t="n">
        <f aca="false">IF(S1483="","",0)</f>
        <v>0</v>
      </c>
      <c r="L1483" s="56" t="n">
        <f aca="false">IF(J1483="","",IF(AND(J1483&gt;'Revenue Testing'!$E$9,K1483=0),1,0))</f>
        <v>0</v>
      </c>
      <c r="M1483" s="57" t="n">
        <v>0.960534961604</v>
      </c>
      <c r="N1483" s="56" t="str">
        <f aca="false">IF(OR(A1483="",I1483=""),"",IF(COUNTIFS($A$2:$A$4500,A1483,$D$2:$D$4500,D1483,$I$2:$I$4500,I1483)&gt;1,"Possible duplicate",""))</f>
        <v/>
      </c>
      <c r="O1483" s="56" t="n">
        <f aca="false">IF(J1483="","",IF(AND(L1483=0,K1483=0),1,0))</f>
        <v>1</v>
      </c>
      <c r="P1483" s="56" t="str">
        <f aca="false">IF(L1483=1,J1483+ROW()/10^7,"")</f>
        <v/>
      </c>
      <c r="Q1483" s="57" t="n">
        <f aca="false">IF(O1483=1,M1483,"")</f>
        <v>0.960534961604</v>
      </c>
      <c r="R1483" s="56" t="str">
        <f aca="false">IF(K1483=1,ROW(),"")</f>
        <v/>
      </c>
      <c r="S1483" s="56" t="str">
        <f aca="false">IF(D1483="","",TRIM(D1483))</f>
        <v>EDI CHARGES- INC</v>
      </c>
    </row>
    <row r="1484" customFormat="false" ht="15" hidden="false" customHeight="false" outlineLevel="0" collapsed="false">
      <c r="A1484" s="50" t="s">
        <v>1458</v>
      </c>
      <c r="B1484" s="55" t="n">
        <v>45952</v>
      </c>
      <c r="C1484" s="50" t="n">
        <f aca="false">IF(S1484="","",IFERROR(IF(INDEX('Ledger Codes'!$C$6:$C$205,MATCH(S1484,'Ledger Codes'!$B$6:$B$205,0))="","",INDEX('Ledger Codes'!$C$6:$C$205,MATCH(S1484,'Ledger Codes'!$B$6:$B$205,0))),""))</f>
        <v>10068</v>
      </c>
      <c r="D1484" s="50" t="s">
        <v>203</v>
      </c>
      <c r="E1484" s="50" t="s">
        <v>1459</v>
      </c>
      <c r="F1484" s="50" t="s">
        <v>1460</v>
      </c>
      <c r="G1484" s="52" t="n">
        <v>0</v>
      </c>
      <c r="H1484" s="52" t="n">
        <v>30</v>
      </c>
      <c r="I1484" s="52" t="n">
        <f aca="false">IF(AND(G1484="",H1484=""),"",N(G1484)-N(H1484))</f>
        <v>-30</v>
      </c>
      <c r="J1484" s="52" t="n">
        <f aca="false">IF(I1484="","",ABS(I1484))</f>
        <v>30</v>
      </c>
      <c r="K1484" s="56" t="n">
        <f aca="false">IF(S1484="","",0)</f>
        <v>0</v>
      </c>
      <c r="L1484" s="56" t="n">
        <f aca="false">IF(J1484="","",IF(AND(J1484&gt;'Revenue Testing'!$E$9,K1484=0),1,0))</f>
        <v>0</v>
      </c>
      <c r="M1484" s="57" t="n">
        <v>0.408887696944</v>
      </c>
      <c r="N1484" s="56" t="str">
        <f aca="false">IF(OR(A1484="",I1484=""),"",IF(COUNTIFS($A$2:$A$4500,A1484,$D$2:$D$4500,D1484,$I$2:$I$4500,I1484)&gt;1,"Possible duplicate",""))</f>
        <v/>
      </c>
      <c r="O1484" s="56" t="n">
        <f aca="false">IF(J1484="","",IF(AND(L1484=0,K1484=0),1,0))</f>
        <v>1</v>
      </c>
      <c r="P1484" s="56" t="str">
        <f aca="false">IF(L1484=1,J1484+ROW()/10^7,"")</f>
        <v/>
      </c>
      <c r="Q1484" s="57" t="n">
        <f aca="false">IF(O1484=1,M1484,"")</f>
        <v>0.408887696944</v>
      </c>
      <c r="R1484" s="56" t="str">
        <f aca="false">IF(K1484=1,ROW(),"")</f>
        <v/>
      </c>
      <c r="S1484" s="56" t="str">
        <f aca="false">IF(D1484="","",TRIM(D1484))</f>
        <v>EDI CHARGES- INC</v>
      </c>
    </row>
    <row r="1485" customFormat="false" ht="15" hidden="false" customHeight="false" outlineLevel="0" collapsed="false">
      <c r="A1485" s="50" t="s">
        <v>1461</v>
      </c>
      <c r="B1485" s="55" t="n">
        <v>45952</v>
      </c>
      <c r="C1485" s="50" t="n">
        <f aca="false">IF(S1485="","",IFERROR(IF(INDEX('Ledger Codes'!$C$6:$C$205,MATCH(S1485,'Ledger Codes'!$B$6:$B$205,0))="","",INDEX('Ledger Codes'!$C$6:$C$205,MATCH(S1485,'Ledger Codes'!$B$6:$B$205,0))),""))</f>
        <v>10068</v>
      </c>
      <c r="D1485" s="50" t="s">
        <v>203</v>
      </c>
      <c r="E1485" s="50" t="s">
        <v>1462</v>
      </c>
      <c r="F1485" s="50" t="s">
        <v>1463</v>
      </c>
      <c r="G1485" s="52" t="n">
        <v>0</v>
      </c>
      <c r="H1485" s="52" t="n">
        <v>30</v>
      </c>
      <c r="I1485" s="52" t="n">
        <f aca="false">IF(AND(G1485="",H1485=""),"",N(G1485)-N(H1485))</f>
        <v>-30</v>
      </c>
      <c r="J1485" s="52" t="n">
        <f aca="false">IF(I1485="","",ABS(I1485))</f>
        <v>30</v>
      </c>
      <c r="K1485" s="56" t="n">
        <f aca="false">IF(S1485="","",0)</f>
        <v>0</v>
      </c>
      <c r="L1485" s="56" t="n">
        <f aca="false">IF(J1485="","",IF(AND(J1485&gt;'Revenue Testing'!$E$9,K1485=0),1,0))</f>
        <v>0</v>
      </c>
      <c r="M1485" s="57" t="n">
        <v>0.705452380986</v>
      </c>
      <c r="N1485" s="56" t="str">
        <f aca="false">IF(OR(A1485="",I1485=""),"",IF(COUNTIFS($A$2:$A$4500,A1485,$D$2:$D$4500,D1485,$I$2:$I$4500,I1485)&gt;1,"Possible duplicate",""))</f>
        <v/>
      </c>
      <c r="O1485" s="56" t="n">
        <f aca="false">IF(J1485="","",IF(AND(L1485=0,K1485=0),1,0))</f>
        <v>1</v>
      </c>
      <c r="P1485" s="56" t="str">
        <f aca="false">IF(L1485=1,J1485+ROW()/10^7,"")</f>
        <v/>
      </c>
      <c r="Q1485" s="57" t="n">
        <f aca="false">IF(O1485=1,M1485,"")</f>
        <v>0.705452380986</v>
      </c>
      <c r="R1485" s="56" t="str">
        <f aca="false">IF(K1485=1,ROW(),"")</f>
        <v/>
      </c>
      <c r="S1485" s="56" t="str">
        <f aca="false">IF(D1485="","",TRIM(D1485))</f>
        <v>EDI CHARGES- INC</v>
      </c>
    </row>
    <row r="1486" customFormat="false" ht="15" hidden="false" customHeight="false" outlineLevel="0" collapsed="false">
      <c r="A1486" s="50" t="s">
        <v>1464</v>
      </c>
      <c r="B1486" s="55" t="n">
        <v>45952</v>
      </c>
      <c r="C1486" s="50" t="n">
        <f aca="false">IF(S1486="","",IFERROR(IF(INDEX('Ledger Codes'!$C$6:$C$205,MATCH(S1486,'Ledger Codes'!$B$6:$B$205,0))="","",INDEX('Ledger Codes'!$C$6:$C$205,MATCH(S1486,'Ledger Codes'!$B$6:$B$205,0))),""))</f>
        <v>10068</v>
      </c>
      <c r="D1486" s="50" t="s">
        <v>203</v>
      </c>
      <c r="E1486" s="50" t="s">
        <v>1465</v>
      </c>
      <c r="F1486" s="50" t="s">
        <v>1466</v>
      </c>
      <c r="G1486" s="52" t="n">
        <v>0</v>
      </c>
      <c r="H1486" s="52" t="n">
        <v>30</v>
      </c>
      <c r="I1486" s="52" t="n">
        <f aca="false">IF(AND(G1486="",H1486=""),"",N(G1486)-N(H1486))</f>
        <v>-30</v>
      </c>
      <c r="J1486" s="52" t="n">
        <f aca="false">IF(I1486="","",ABS(I1486))</f>
        <v>30</v>
      </c>
      <c r="K1486" s="56" t="n">
        <f aca="false">IF(S1486="","",0)</f>
        <v>0</v>
      </c>
      <c r="L1486" s="56" t="n">
        <f aca="false">IF(J1486="","",IF(AND(J1486&gt;'Revenue Testing'!$E$9,K1486=0),1,0))</f>
        <v>0</v>
      </c>
      <c r="M1486" s="57" t="n">
        <v>0.763094150134</v>
      </c>
      <c r="N1486" s="56" t="str">
        <f aca="false">IF(OR(A1486="",I1486=""),"",IF(COUNTIFS($A$2:$A$4500,A1486,$D$2:$D$4500,D1486,$I$2:$I$4500,I1486)&gt;1,"Possible duplicate",""))</f>
        <v/>
      </c>
      <c r="O1486" s="56" t="n">
        <f aca="false">IF(J1486="","",IF(AND(L1486=0,K1486=0),1,0))</f>
        <v>1</v>
      </c>
      <c r="P1486" s="56" t="str">
        <f aca="false">IF(L1486=1,J1486+ROW()/10^7,"")</f>
        <v/>
      </c>
      <c r="Q1486" s="57" t="n">
        <f aca="false">IF(O1486=1,M1486,"")</f>
        <v>0.763094150134</v>
      </c>
      <c r="R1486" s="56" t="str">
        <f aca="false">IF(K1486=1,ROW(),"")</f>
        <v/>
      </c>
      <c r="S1486" s="56" t="str">
        <f aca="false">IF(D1486="","",TRIM(D1486))</f>
        <v>EDI CHARGES- INC</v>
      </c>
    </row>
    <row r="1487" customFormat="false" ht="15" hidden="false" customHeight="false" outlineLevel="0" collapsed="false">
      <c r="A1487" s="50" t="s">
        <v>1467</v>
      </c>
      <c r="B1487" s="55" t="n">
        <v>45952</v>
      </c>
      <c r="C1487" s="50" t="n">
        <f aca="false">IF(S1487="","",IFERROR(IF(INDEX('Ledger Codes'!$C$6:$C$205,MATCH(S1487,'Ledger Codes'!$B$6:$B$205,0))="","",INDEX('Ledger Codes'!$C$6:$C$205,MATCH(S1487,'Ledger Codes'!$B$6:$B$205,0))),""))</f>
        <v>10068</v>
      </c>
      <c r="D1487" s="50" t="s">
        <v>203</v>
      </c>
      <c r="E1487" s="50" t="s">
        <v>1468</v>
      </c>
      <c r="F1487" s="50" t="s">
        <v>1469</v>
      </c>
      <c r="G1487" s="52" t="n">
        <v>0</v>
      </c>
      <c r="H1487" s="52" t="n">
        <v>30</v>
      </c>
      <c r="I1487" s="52" t="n">
        <f aca="false">IF(AND(G1487="",H1487=""),"",N(G1487)-N(H1487))</f>
        <v>-30</v>
      </c>
      <c r="J1487" s="52" t="n">
        <f aca="false">IF(I1487="","",ABS(I1487))</f>
        <v>30</v>
      </c>
      <c r="K1487" s="56" t="n">
        <f aca="false">IF(S1487="","",0)</f>
        <v>0</v>
      </c>
      <c r="L1487" s="56" t="n">
        <f aca="false">IF(J1487="","",IF(AND(J1487&gt;'Revenue Testing'!$E$9,K1487=0),1,0))</f>
        <v>0</v>
      </c>
      <c r="M1487" s="57" t="n">
        <v>0.620454793448</v>
      </c>
      <c r="N1487" s="56" t="str">
        <f aca="false">IF(OR(A1487="",I1487=""),"",IF(COUNTIFS($A$2:$A$4500,A1487,$D$2:$D$4500,D1487,$I$2:$I$4500,I1487)&gt;1,"Possible duplicate",""))</f>
        <v/>
      </c>
      <c r="O1487" s="56" t="n">
        <f aca="false">IF(J1487="","",IF(AND(L1487=0,K1487=0),1,0))</f>
        <v>1</v>
      </c>
      <c r="P1487" s="56" t="str">
        <f aca="false">IF(L1487=1,J1487+ROW()/10^7,"")</f>
        <v/>
      </c>
      <c r="Q1487" s="57" t="n">
        <f aca="false">IF(O1487=1,M1487,"")</f>
        <v>0.620454793448</v>
      </c>
      <c r="R1487" s="56" t="str">
        <f aca="false">IF(K1487=1,ROW(),"")</f>
        <v/>
      </c>
      <c r="S1487" s="56" t="str">
        <f aca="false">IF(D1487="","",TRIM(D1487))</f>
        <v>EDI CHARGES- INC</v>
      </c>
    </row>
    <row r="1488" customFormat="false" ht="15" hidden="false" customHeight="false" outlineLevel="0" collapsed="false">
      <c r="A1488" s="50" t="s">
        <v>1470</v>
      </c>
      <c r="B1488" s="55" t="n">
        <v>45952</v>
      </c>
      <c r="C1488" s="50" t="n">
        <f aca="false">IF(S1488="","",IFERROR(IF(INDEX('Ledger Codes'!$C$6:$C$205,MATCH(S1488,'Ledger Codes'!$B$6:$B$205,0))="","",INDEX('Ledger Codes'!$C$6:$C$205,MATCH(S1488,'Ledger Codes'!$B$6:$B$205,0))),""))</f>
        <v>10068</v>
      </c>
      <c r="D1488" s="50" t="s">
        <v>203</v>
      </c>
      <c r="E1488" s="50" t="s">
        <v>1471</v>
      </c>
      <c r="F1488" s="50" t="s">
        <v>539</v>
      </c>
      <c r="G1488" s="52" t="n">
        <v>0</v>
      </c>
      <c r="H1488" s="52" t="n">
        <v>30</v>
      </c>
      <c r="I1488" s="52" t="n">
        <f aca="false">IF(AND(G1488="",H1488=""),"",N(G1488)-N(H1488))</f>
        <v>-30</v>
      </c>
      <c r="J1488" s="52" t="n">
        <f aca="false">IF(I1488="","",ABS(I1488))</f>
        <v>30</v>
      </c>
      <c r="K1488" s="56" t="n">
        <f aca="false">IF(S1488="","",0)</f>
        <v>0</v>
      </c>
      <c r="L1488" s="56" t="n">
        <f aca="false">IF(J1488="","",IF(AND(J1488&gt;'Revenue Testing'!$E$9,K1488=0),1,0))</f>
        <v>0</v>
      </c>
      <c r="M1488" s="57" t="n">
        <v>0.175958728003</v>
      </c>
      <c r="N1488" s="56" t="str">
        <f aca="false">IF(OR(A1488="",I1488=""),"",IF(COUNTIFS($A$2:$A$4500,A1488,$D$2:$D$4500,D1488,$I$2:$I$4500,I1488)&gt;1,"Possible duplicate",""))</f>
        <v/>
      </c>
      <c r="O1488" s="56" t="n">
        <f aca="false">IF(J1488="","",IF(AND(L1488=0,K1488=0),1,0))</f>
        <v>1</v>
      </c>
      <c r="P1488" s="56" t="str">
        <f aca="false">IF(L1488=1,J1488+ROW()/10^7,"")</f>
        <v/>
      </c>
      <c r="Q1488" s="57" t="n">
        <f aca="false">IF(O1488=1,M1488,"")</f>
        <v>0.175958728003</v>
      </c>
      <c r="R1488" s="56" t="str">
        <f aca="false">IF(K1488=1,ROW(),"")</f>
        <v/>
      </c>
      <c r="S1488" s="56" t="str">
        <f aca="false">IF(D1488="","",TRIM(D1488))</f>
        <v>EDI CHARGES- INC</v>
      </c>
    </row>
    <row r="1489" customFormat="false" ht="15" hidden="false" customHeight="false" outlineLevel="0" collapsed="false">
      <c r="A1489" s="50" t="s">
        <v>1472</v>
      </c>
      <c r="B1489" s="55" t="n">
        <v>45952</v>
      </c>
      <c r="C1489" s="50" t="n">
        <f aca="false">IF(S1489="","",IFERROR(IF(INDEX('Ledger Codes'!$C$6:$C$205,MATCH(S1489,'Ledger Codes'!$B$6:$B$205,0))="","",INDEX('Ledger Codes'!$C$6:$C$205,MATCH(S1489,'Ledger Codes'!$B$6:$B$205,0))),""))</f>
        <v>10068</v>
      </c>
      <c r="D1489" s="50" t="s">
        <v>203</v>
      </c>
      <c r="E1489" s="50" t="s">
        <v>1473</v>
      </c>
      <c r="F1489" s="50" t="s">
        <v>1474</v>
      </c>
      <c r="G1489" s="52" t="n">
        <v>0</v>
      </c>
      <c r="H1489" s="52" t="n">
        <v>30</v>
      </c>
      <c r="I1489" s="52" t="n">
        <f aca="false">IF(AND(G1489="",H1489=""),"",N(G1489)-N(H1489))</f>
        <v>-30</v>
      </c>
      <c r="J1489" s="52" t="n">
        <f aca="false">IF(I1489="","",ABS(I1489))</f>
        <v>30</v>
      </c>
      <c r="K1489" s="56" t="n">
        <f aca="false">IF(S1489="","",0)</f>
        <v>0</v>
      </c>
      <c r="L1489" s="56" t="n">
        <f aca="false">IF(J1489="","",IF(AND(J1489&gt;'Revenue Testing'!$E$9,K1489=0),1,0))</f>
        <v>0</v>
      </c>
      <c r="M1489" s="57" t="n">
        <v>0.873607298294</v>
      </c>
      <c r="N1489" s="56" t="str">
        <f aca="false">IF(OR(A1489="",I1489=""),"",IF(COUNTIFS($A$2:$A$4500,A1489,$D$2:$D$4500,D1489,$I$2:$I$4500,I1489)&gt;1,"Possible duplicate",""))</f>
        <v/>
      </c>
      <c r="O1489" s="56" t="n">
        <f aca="false">IF(J1489="","",IF(AND(L1489=0,K1489=0),1,0))</f>
        <v>1</v>
      </c>
      <c r="P1489" s="56" t="str">
        <f aca="false">IF(L1489=1,J1489+ROW()/10^7,"")</f>
        <v/>
      </c>
      <c r="Q1489" s="57" t="n">
        <f aca="false">IF(O1489=1,M1489,"")</f>
        <v>0.873607298294</v>
      </c>
      <c r="R1489" s="56" t="str">
        <f aca="false">IF(K1489=1,ROW(),"")</f>
        <v/>
      </c>
      <c r="S1489" s="56" t="str">
        <f aca="false">IF(D1489="","",TRIM(D1489))</f>
        <v>EDI CHARGES- INC</v>
      </c>
    </row>
    <row r="1490" customFormat="false" ht="15" hidden="false" customHeight="false" outlineLevel="0" collapsed="false">
      <c r="A1490" s="50" t="s">
        <v>1475</v>
      </c>
      <c r="B1490" s="55" t="n">
        <v>45952</v>
      </c>
      <c r="C1490" s="50" t="n">
        <f aca="false">IF(S1490="","",IFERROR(IF(INDEX('Ledger Codes'!$C$6:$C$205,MATCH(S1490,'Ledger Codes'!$B$6:$B$205,0))="","",INDEX('Ledger Codes'!$C$6:$C$205,MATCH(S1490,'Ledger Codes'!$B$6:$B$205,0))),""))</f>
        <v>10068</v>
      </c>
      <c r="D1490" s="50" t="s">
        <v>203</v>
      </c>
      <c r="E1490" s="50" t="s">
        <v>1476</v>
      </c>
      <c r="F1490" s="50" t="s">
        <v>1477</v>
      </c>
      <c r="G1490" s="52" t="n">
        <v>0</v>
      </c>
      <c r="H1490" s="52" t="n">
        <v>30</v>
      </c>
      <c r="I1490" s="52" t="n">
        <f aca="false">IF(AND(G1490="",H1490=""),"",N(G1490)-N(H1490))</f>
        <v>-30</v>
      </c>
      <c r="J1490" s="52" t="n">
        <f aca="false">IF(I1490="","",ABS(I1490))</f>
        <v>30</v>
      </c>
      <c r="K1490" s="56" t="n">
        <f aca="false">IF(S1490="","",0)</f>
        <v>0</v>
      </c>
      <c r="L1490" s="56" t="n">
        <f aca="false">IF(J1490="","",IF(AND(J1490&gt;'Revenue Testing'!$E$9,K1490=0),1,0))</f>
        <v>0</v>
      </c>
      <c r="M1490" s="57" t="n">
        <v>0.916574330868</v>
      </c>
      <c r="N1490" s="56" t="str">
        <f aca="false">IF(OR(A1490="",I1490=""),"",IF(COUNTIFS($A$2:$A$4500,A1490,$D$2:$D$4500,D1490,$I$2:$I$4500,I1490)&gt;1,"Possible duplicate",""))</f>
        <v/>
      </c>
      <c r="O1490" s="56" t="n">
        <f aca="false">IF(J1490="","",IF(AND(L1490=0,K1490=0),1,0))</f>
        <v>1</v>
      </c>
      <c r="P1490" s="56" t="str">
        <f aca="false">IF(L1490=1,J1490+ROW()/10^7,"")</f>
        <v/>
      </c>
      <c r="Q1490" s="57" t="n">
        <f aca="false">IF(O1490=1,M1490,"")</f>
        <v>0.916574330868</v>
      </c>
      <c r="R1490" s="56" t="str">
        <f aca="false">IF(K1490=1,ROW(),"")</f>
        <v/>
      </c>
      <c r="S1490" s="56" t="str">
        <f aca="false">IF(D1490="","",TRIM(D1490))</f>
        <v>EDI CHARGES- INC</v>
      </c>
    </row>
    <row r="1491" customFormat="false" ht="15" hidden="false" customHeight="false" outlineLevel="0" collapsed="false">
      <c r="A1491" s="50" t="s">
        <v>1478</v>
      </c>
      <c r="B1491" s="55" t="n">
        <v>45952</v>
      </c>
      <c r="C1491" s="50" t="n">
        <f aca="false">IF(S1491="","",IFERROR(IF(INDEX('Ledger Codes'!$C$6:$C$205,MATCH(S1491,'Ledger Codes'!$B$6:$B$205,0))="","",INDEX('Ledger Codes'!$C$6:$C$205,MATCH(S1491,'Ledger Codes'!$B$6:$B$205,0))),""))</f>
        <v>10068</v>
      </c>
      <c r="D1491" s="50" t="s">
        <v>203</v>
      </c>
      <c r="E1491" s="50" t="s">
        <v>1479</v>
      </c>
      <c r="F1491" s="50" t="s">
        <v>1480</v>
      </c>
      <c r="G1491" s="52" t="n">
        <v>0</v>
      </c>
      <c r="H1491" s="52" t="n">
        <v>30</v>
      </c>
      <c r="I1491" s="52" t="n">
        <f aca="false">IF(AND(G1491="",H1491=""),"",N(G1491)-N(H1491))</f>
        <v>-30</v>
      </c>
      <c r="J1491" s="52" t="n">
        <f aca="false">IF(I1491="","",ABS(I1491))</f>
        <v>30</v>
      </c>
      <c r="K1491" s="56" t="n">
        <f aca="false">IF(S1491="","",0)</f>
        <v>0</v>
      </c>
      <c r="L1491" s="56" t="n">
        <f aca="false">IF(J1491="","",IF(AND(J1491&gt;'Revenue Testing'!$E$9,K1491=0),1,0))</f>
        <v>0</v>
      </c>
      <c r="M1491" s="57" t="n">
        <v>0.3946687646</v>
      </c>
      <c r="N1491" s="56" t="str">
        <f aca="false">IF(OR(A1491="",I1491=""),"",IF(COUNTIFS($A$2:$A$4500,A1491,$D$2:$D$4500,D1491,$I$2:$I$4500,I1491)&gt;1,"Possible duplicate",""))</f>
        <v/>
      </c>
      <c r="O1491" s="56" t="n">
        <f aca="false">IF(J1491="","",IF(AND(L1491=0,K1491=0),1,0))</f>
        <v>1</v>
      </c>
      <c r="P1491" s="56" t="str">
        <f aca="false">IF(L1491=1,J1491+ROW()/10^7,"")</f>
        <v/>
      </c>
      <c r="Q1491" s="57" t="n">
        <f aca="false">IF(O1491=1,M1491,"")</f>
        <v>0.3946687646</v>
      </c>
      <c r="R1491" s="56" t="str">
        <f aca="false">IF(K1491=1,ROW(),"")</f>
        <v/>
      </c>
      <c r="S1491" s="56" t="str">
        <f aca="false">IF(D1491="","",TRIM(D1491))</f>
        <v>EDI CHARGES- INC</v>
      </c>
    </row>
    <row r="1492" customFormat="false" ht="15" hidden="false" customHeight="false" outlineLevel="0" collapsed="false">
      <c r="A1492" s="50" t="s">
        <v>1481</v>
      </c>
      <c r="B1492" s="55" t="n">
        <v>45952</v>
      </c>
      <c r="C1492" s="50" t="n">
        <f aca="false">IF(S1492="","",IFERROR(IF(INDEX('Ledger Codes'!$C$6:$C$205,MATCH(S1492,'Ledger Codes'!$B$6:$B$205,0))="","",INDEX('Ledger Codes'!$C$6:$C$205,MATCH(S1492,'Ledger Codes'!$B$6:$B$205,0))),""))</f>
        <v>10068</v>
      </c>
      <c r="D1492" s="50" t="s">
        <v>203</v>
      </c>
      <c r="E1492" s="50" t="s">
        <v>1482</v>
      </c>
      <c r="F1492" s="50" t="s">
        <v>1483</v>
      </c>
      <c r="G1492" s="52" t="n">
        <v>0</v>
      </c>
      <c r="H1492" s="52" t="n">
        <v>30</v>
      </c>
      <c r="I1492" s="52" t="n">
        <f aca="false">IF(AND(G1492="",H1492=""),"",N(G1492)-N(H1492))</f>
        <v>-30</v>
      </c>
      <c r="J1492" s="52" t="n">
        <f aca="false">IF(I1492="","",ABS(I1492))</f>
        <v>30</v>
      </c>
      <c r="K1492" s="56" t="n">
        <f aca="false">IF(S1492="","",0)</f>
        <v>0</v>
      </c>
      <c r="L1492" s="56" t="n">
        <f aca="false">IF(J1492="","",IF(AND(J1492&gt;'Revenue Testing'!$E$9,K1492=0),1,0))</f>
        <v>0</v>
      </c>
      <c r="M1492" s="57" t="n">
        <v>0.323467538709</v>
      </c>
      <c r="N1492" s="56" t="str">
        <f aca="false">IF(OR(A1492="",I1492=""),"",IF(COUNTIFS($A$2:$A$4500,A1492,$D$2:$D$4500,D1492,$I$2:$I$4500,I1492)&gt;1,"Possible duplicate",""))</f>
        <v/>
      </c>
      <c r="O1492" s="56" t="n">
        <f aca="false">IF(J1492="","",IF(AND(L1492=0,K1492=0),1,0))</f>
        <v>1</v>
      </c>
      <c r="P1492" s="56" t="str">
        <f aca="false">IF(L1492=1,J1492+ROW()/10^7,"")</f>
        <v/>
      </c>
      <c r="Q1492" s="57" t="n">
        <f aca="false">IF(O1492=1,M1492,"")</f>
        <v>0.323467538709</v>
      </c>
      <c r="R1492" s="56" t="str">
        <f aca="false">IF(K1492=1,ROW(),"")</f>
        <v/>
      </c>
      <c r="S1492" s="56" t="str">
        <f aca="false">IF(D1492="","",TRIM(D1492))</f>
        <v>EDI CHARGES- INC</v>
      </c>
    </row>
    <row r="1493" customFormat="false" ht="15" hidden="false" customHeight="false" outlineLevel="0" collapsed="false">
      <c r="A1493" s="50" t="s">
        <v>1484</v>
      </c>
      <c r="B1493" s="55" t="n">
        <v>45952</v>
      </c>
      <c r="C1493" s="50" t="n">
        <f aca="false">IF(S1493="","",IFERROR(IF(INDEX('Ledger Codes'!$C$6:$C$205,MATCH(S1493,'Ledger Codes'!$B$6:$B$205,0))="","",INDEX('Ledger Codes'!$C$6:$C$205,MATCH(S1493,'Ledger Codes'!$B$6:$B$205,0))),""))</f>
        <v>10068</v>
      </c>
      <c r="D1493" s="50" t="s">
        <v>203</v>
      </c>
      <c r="E1493" s="50" t="s">
        <v>1485</v>
      </c>
      <c r="F1493" s="50" t="s">
        <v>1486</v>
      </c>
      <c r="G1493" s="52" t="n">
        <v>0</v>
      </c>
      <c r="H1493" s="52" t="n">
        <v>30</v>
      </c>
      <c r="I1493" s="52" t="n">
        <f aca="false">IF(AND(G1493="",H1493=""),"",N(G1493)-N(H1493))</f>
        <v>-30</v>
      </c>
      <c r="J1493" s="52" t="n">
        <f aca="false">IF(I1493="","",ABS(I1493))</f>
        <v>30</v>
      </c>
      <c r="K1493" s="56" t="n">
        <f aca="false">IF(S1493="","",0)</f>
        <v>0</v>
      </c>
      <c r="L1493" s="56" t="n">
        <f aca="false">IF(J1493="","",IF(AND(J1493&gt;'Revenue Testing'!$E$9,K1493=0),1,0))</f>
        <v>0</v>
      </c>
      <c r="M1493" s="57" t="n">
        <v>0.247812438158</v>
      </c>
      <c r="N1493" s="56" t="str">
        <f aca="false">IF(OR(A1493="",I1493=""),"",IF(COUNTIFS($A$2:$A$4500,A1493,$D$2:$D$4500,D1493,$I$2:$I$4500,I1493)&gt;1,"Possible duplicate",""))</f>
        <v/>
      </c>
      <c r="O1493" s="56" t="n">
        <f aca="false">IF(J1493="","",IF(AND(L1493=0,K1493=0),1,0))</f>
        <v>1</v>
      </c>
      <c r="P1493" s="56" t="str">
        <f aca="false">IF(L1493=1,J1493+ROW()/10^7,"")</f>
        <v/>
      </c>
      <c r="Q1493" s="57" t="n">
        <f aca="false">IF(O1493=1,M1493,"")</f>
        <v>0.247812438158</v>
      </c>
      <c r="R1493" s="56" t="str">
        <f aca="false">IF(K1493=1,ROW(),"")</f>
        <v/>
      </c>
      <c r="S1493" s="56" t="str">
        <f aca="false">IF(D1493="","",TRIM(D1493))</f>
        <v>EDI CHARGES- INC</v>
      </c>
    </row>
    <row r="1494" customFormat="false" ht="15" hidden="false" customHeight="false" outlineLevel="0" collapsed="false">
      <c r="A1494" s="50" t="s">
        <v>1487</v>
      </c>
      <c r="B1494" s="55" t="n">
        <v>45952</v>
      </c>
      <c r="C1494" s="50" t="n">
        <f aca="false">IF(S1494="","",IFERROR(IF(INDEX('Ledger Codes'!$C$6:$C$205,MATCH(S1494,'Ledger Codes'!$B$6:$B$205,0))="","",INDEX('Ledger Codes'!$C$6:$C$205,MATCH(S1494,'Ledger Codes'!$B$6:$B$205,0))),""))</f>
        <v>10068</v>
      </c>
      <c r="D1494" s="50" t="s">
        <v>203</v>
      </c>
      <c r="E1494" s="50" t="s">
        <v>1488</v>
      </c>
      <c r="F1494" s="50" t="s">
        <v>1489</v>
      </c>
      <c r="G1494" s="52" t="n">
        <v>0</v>
      </c>
      <c r="H1494" s="52" t="n">
        <v>30</v>
      </c>
      <c r="I1494" s="52" t="n">
        <f aca="false">IF(AND(G1494="",H1494=""),"",N(G1494)-N(H1494))</f>
        <v>-30</v>
      </c>
      <c r="J1494" s="52" t="n">
        <f aca="false">IF(I1494="","",ABS(I1494))</f>
        <v>30</v>
      </c>
      <c r="K1494" s="56" t="n">
        <f aca="false">IF(S1494="","",0)</f>
        <v>0</v>
      </c>
      <c r="L1494" s="56" t="n">
        <f aca="false">IF(J1494="","",IF(AND(J1494&gt;'Revenue Testing'!$E$9,K1494=0),1,0))</f>
        <v>0</v>
      </c>
      <c r="M1494" s="57" t="n">
        <v>0.66868959931</v>
      </c>
      <c r="N1494" s="56" t="str">
        <f aca="false">IF(OR(A1494="",I1494=""),"",IF(COUNTIFS($A$2:$A$4500,A1494,$D$2:$D$4500,D1494,$I$2:$I$4500,I1494)&gt;1,"Possible duplicate",""))</f>
        <v/>
      </c>
      <c r="O1494" s="56" t="n">
        <f aca="false">IF(J1494="","",IF(AND(L1494=0,K1494=0),1,0))</f>
        <v>1</v>
      </c>
      <c r="P1494" s="56" t="str">
        <f aca="false">IF(L1494=1,J1494+ROW()/10^7,"")</f>
        <v/>
      </c>
      <c r="Q1494" s="57" t="n">
        <f aca="false">IF(O1494=1,M1494,"")</f>
        <v>0.66868959931</v>
      </c>
      <c r="R1494" s="56" t="str">
        <f aca="false">IF(K1494=1,ROW(),"")</f>
        <v/>
      </c>
      <c r="S1494" s="56" t="str">
        <f aca="false">IF(D1494="","",TRIM(D1494))</f>
        <v>EDI CHARGES- INC</v>
      </c>
    </row>
    <row r="1495" customFormat="false" ht="15" hidden="false" customHeight="false" outlineLevel="0" collapsed="false">
      <c r="A1495" s="50" t="s">
        <v>1490</v>
      </c>
      <c r="B1495" s="55" t="n">
        <v>45952</v>
      </c>
      <c r="C1495" s="50" t="n">
        <f aca="false">IF(S1495="","",IFERROR(IF(INDEX('Ledger Codes'!$C$6:$C$205,MATCH(S1495,'Ledger Codes'!$B$6:$B$205,0))="","",INDEX('Ledger Codes'!$C$6:$C$205,MATCH(S1495,'Ledger Codes'!$B$6:$B$205,0))),""))</f>
        <v>10068</v>
      </c>
      <c r="D1495" s="50" t="s">
        <v>203</v>
      </c>
      <c r="E1495" s="50" t="s">
        <v>1491</v>
      </c>
      <c r="F1495" s="50" t="s">
        <v>1492</v>
      </c>
      <c r="G1495" s="52" t="n">
        <v>0</v>
      </c>
      <c r="H1495" s="52" t="n">
        <v>30</v>
      </c>
      <c r="I1495" s="52" t="n">
        <f aca="false">IF(AND(G1495="",H1495=""),"",N(G1495)-N(H1495))</f>
        <v>-30</v>
      </c>
      <c r="J1495" s="52" t="n">
        <f aca="false">IF(I1495="","",ABS(I1495))</f>
        <v>30</v>
      </c>
      <c r="K1495" s="56" t="n">
        <f aca="false">IF(S1495="","",0)</f>
        <v>0</v>
      </c>
      <c r="L1495" s="56" t="n">
        <f aca="false">IF(J1495="","",IF(AND(J1495&gt;'Revenue Testing'!$E$9,K1495=0),1,0))</f>
        <v>0</v>
      </c>
      <c r="M1495" s="57" t="n">
        <v>0.538885231084</v>
      </c>
      <c r="N1495" s="56" t="str">
        <f aca="false">IF(OR(A1495="",I1495=""),"",IF(COUNTIFS($A$2:$A$4500,A1495,$D$2:$D$4500,D1495,$I$2:$I$4500,I1495)&gt;1,"Possible duplicate",""))</f>
        <v/>
      </c>
      <c r="O1495" s="56" t="n">
        <f aca="false">IF(J1495="","",IF(AND(L1495=0,K1495=0),1,0))</f>
        <v>1</v>
      </c>
      <c r="P1495" s="56" t="str">
        <f aca="false">IF(L1495=1,J1495+ROW()/10^7,"")</f>
        <v/>
      </c>
      <c r="Q1495" s="57" t="n">
        <f aca="false">IF(O1495=1,M1495,"")</f>
        <v>0.538885231084</v>
      </c>
      <c r="R1495" s="56" t="str">
        <f aca="false">IF(K1495=1,ROW(),"")</f>
        <v/>
      </c>
      <c r="S1495" s="56" t="str">
        <f aca="false">IF(D1495="","",TRIM(D1495))</f>
        <v>EDI CHARGES- INC</v>
      </c>
    </row>
    <row r="1496" customFormat="false" ht="15" hidden="false" customHeight="false" outlineLevel="0" collapsed="false">
      <c r="A1496" s="50" t="s">
        <v>1493</v>
      </c>
      <c r="B1496" s="55" t="n">
        <v>45952</v>
      </c>
      <c r="C1496" s="50" t="n">
        <f aca="false">IF(S1496="","",IFERROR(IF(INDEX('Ledger Codes'!$C$6:$C$205,MATCH(S1496,'Ledger Codes'!$B$6:$B$205,0))="","",INDEX('Ledger Codes'!$C$6:$C$205,MATCH(S1496,'Ledger Codes'!$B$6:$B$205,0))),""))</f>
        <v>10068</v>
      </c>
      <c r="D1496" s="50" t="s">
        <v>203</v>
      </c>
      <c r="E1496" s="50" t="s">
        <v>1494</v>
      </c>
      <c r="F1496" s="50" t="s">
        <v>1495</v>
      </c>
      <c r="G1496" s="52" t="n">
        <v>0</v>
      </c>
      <c r="H1496" s="52" t="n">
        <v>30</v>
      </c>
      <c r="I1496" s="52" t="n">
        <f aca="false">IF(AND(G1496="",H1496=""),"",N(G1496)-N(H1496))</f>
        <v>-30</v>
      </c>
      <c r="J1496" s="52" t="n">
        <f aca="false">IF(I1496="","",ABS(I1496))</f>
        <v>30</v>
      </c>
      <c r="K1496" s="56" t="n">
        <f aca="false">IF(S1496="","",0)</f>
        <v>0</v>
      </c>
      <c r="L1496" s="56" t="n">
        <f aca="false">IF(J1496="","",IF(AND(J1496&gt;'Revenue Testing'!$E$9,K1496=0),1,0))</f>
        <v>0</v>
      </c>
      <c r="M1496" s="57" t="n">
        <v>0.869927075707</v>
      </c>
      <c r="N1496" s="56" t="str">
        <f aca="false">IF(OR(A1496="",I1496=""),"",IF(COUNTIFS($A$2:$A$4500,A1496,$D$2:$D$4500,D1496,$I$2:$I$4500,I1496)&gt;1,"Possible duplicate",""))</f>
        <v/>
      </c>
      <c r="O1496" s="56" t="n">
        <f aca="false">IF(J1496="","",IF(AND(L1496=0,K1496=0),1,0))</f>
        <v>1</v>
      </c>
      <c r="P1496" s="56" t="str">
        <f aca="false">IF(L1496=1,J1496+ROW()/10^7,"")</f>
        <v/>
      </c>
      <c r="Q1496" s="57" t="n">
        <f aca="false">IF(O1496=1,M1496,"")</f>
        <v>0.869927075707</v>
      </c>
      <c r="R1496" s="56" t="str">
        <f aca="false">IF(K1496=1,ROW(),"")</f>
        <v/>
      </c>
      <c r="S1496" s="56" t="str">
        <f aca="false">IF(D1496="","",TRIM(D1496))</f>
        <v>EDI CHARGES- INC</v>
      </c>
    </row>
    <row r="1497" customFormat="false" ht="15" hidden="false" customHeight="false" outlineLevel="0" collapsed="false">
      <c r="A1497" s="50" t="s">
        <v>1496</v>
      </c>
      <c r="B1497" s="55" t="n">
        <v>45952</v>
      </c>
      <c r="C1497" s="50" t="n">
        <f aca="false">IF(S1497="","",IFERROR(IF(INDEX('Ledger Codes'!$C$6:$C$205,MATCH(S1497,'Ledger Codes'!$B$6:$B$205,0))="","",INDEX('Ledger Codes'!$C$6:$C$205,MATCH(S1497,'Ledger Codes'!$B$6:$B$205,0))),""))</f>
        <v>10068</v>
      </c>
      <c r="D1497" s="50" t="s">
        <v>203</v>
      </c>
      <c r="E1497" s="50" t="s">
        <v>1497</v>
      </c>
      <c r="F1497" s="50" t="s">
        <v>1498</v>
      </c>
      <c r="G1497" s="52" t="n">
        <v>0</v>
      </c>
      <c r="H1497" s="52" t="n">
        <v>30</v>
      </c>
      <c r="I1497" s="52" t="n">
        <f aca="false">IF(AND(G1497="",H1497=""),"",N(G1497)-N(H1497))</f>
        <v>-30</v>
      </c>
      <c r="J1497" s="52" t="n">
        <f aca="false">IF(I1497="","",ABS(I1497))</f>
        <v>30</v>
      </c>
      <c r="K1497" s="56" t="n">
        <f aca="false">IF(S1497="","",0)</f>
        <v>0</v>
      </c>
      <c r="L1497" s="56" t="n">
        <f aca="false">IF(J1497="","",IF(AND(J1497&gt;'Revenue Testing'!$E$9,K1497=0),1,0))</f>
        <v>0</v>
      </c>
      <c r="M1497" s="57" t="n">
        <v>0.993989659337</v>
      </c>
      <c r="N1497" s="56" t="str">
        <f aca="false">IF(OR(A1497="",I1497=""),"",IF(COUNTIFS($A$2:$A$4500,A1497,$D$2:$D$4500,D1497,$I$2:$I$4500,I1497)&gt;1,"Possible duplicate",""))</f>
        <v/>
      </c>
      <c r="O1497" s="56" t="n">
        <f aca="false">IF(J1497="","",IF(AND(L1497=0,K1497=0),1,0))</f>
        <v>1</v>
      </c>
      <c r="P1497" s="56" t="str">
        <f aca="false">IF(L1497=1,J1497+ROW()/10^7,"")</f>
        <v/>
      </c>
      <c r="Q1497" s="57" t="n">
        <f aca="false">IF(O1497=1,M1497,"")</f>
        <v>0.993989659337</v>
      </c>
      <c r="R1497" s="56" t="str">
        <f aca="false">IF(K1497=1,ROW(),"")</f>
        <v/>
      </c>
      <c r="S1497" s="56" t="str">
        <f aca="false">IF(D1497="","",TRIM(D1497))</f>
        <v>EDI CHARGES- INC</v>
      </c>
    </row>
    <row r="1498" customFormat="false" ht="15" hidden="false" customHeight="false" outlineLevel="0" collapsed="false">
      <c r="A1498" s="50" t="s">
        <v>1499</v>
      </c>
      <c r="B1498" s="55" t="n">
        <v>45952</v>
      </c>
      <c r="C1498" s="50" t="n">
        <f aca="false">IF(S1498="","",IFERROR(IF(INDEX('Ledger Codes'!$C$6:$C$205,MATCH(S1498,'Ledger Codes'!$B$6:$B$205,0))="","",INDEX('Ledger Codes'!$C$6:$C$205,MATCH(S1498,'Ledger Codes'!$B$6:$B$205,0))),""))</f>
        <v>10068</v>
      </c>
      <c r="D1498" s="50" t="s">
        <v>203</v>
      </c>
      <c r="E1498" s="50" t="s">
        <v>1500</v>
      </c>
      <c r="F1498" s="50" t="s">
        <v>1501</v>
      </c>
      <c r="G1498" s="52" t="n">
        <v>0</v>
      </c>
      <c r="H1498" s="52" t="n">
        <v>30</v>
      </c>
      <c r="I1498" s="52" t="n">
        <f aca="false">IF(AND(G1498="",H1498=""),"",N(G1498)-N(H1498))</f>
        <v>-30</v>
      </c>
      <c r="J1498" s="52" t="n">
        <f aca="false">IF(I1498="","",ABS(I1498))</f>
        <v>30</v>
      </c>
      <c r="K1498" s="56" t="n">
        <f aca="false">IF(S1498="","",0)</f>
        <v>0</v>
      </c>
      <c r="L1498" s="56" t="n">
        <f aca="false">IF(J1498="","",IF(AND(J1498&gt;'Revenue Testing'!$E$9,K1498=0),1,0))</f>
        <v>0</v>
      </c>
      <c r="M1498" s="57" t="n">
        <v>0.218493652039</v>
      </c>
      <c r="N1498" s="56" t="str">
        <f aca="false">IF(OR(A1498="",I1498=""),"",IF(COUNTIFS($A$2:$A$4500,A1498,$D$2:$D$4500,D1498,$I$2:$I$4500,I1498)&gt;1,"Possible duplicate",""))</f>
        <v/>
      </c>
      <c r="O1498" s="56" t="n">
        <f aca="false">IF(J1498="","",IF(AND(L1498=0,K1498=0),1,0))</f>
        <v>1</v>
      </c>
      <c r="P1498" s="56" t="str">
        <f aca="false">IF(L1498=1,J1498+ROW()/10^7,"")</f>
        <v/>
      </c>
      <c r="Q1498" s="57" t="n">
        <f aca="false">IF(O1498=1,M1498,"")</f>
        <v>0.218493652039</v>
      </c>
      <c r="R1498" s="56" t="str">
        <f aca="false">IF(K1498=1,ROW(),"")</f>
        <v/>
      </c>
      <c r="S1498" s="56" t="str">
        <f aca="false">IF(D1498="","",TRIM(D1498))</f>
        <v>EDI CHARGES- INC</v>
      </c>
    </row>
    <row r="1499" customFormat="false" ht="15" hidden="false" customHeight="false" outlineLevel="0" collapsed="false">
      <c r="A1499" s="50" t="s">
        <v>1502</v>
      </c>
      <c r="B1499" s="55" t="n">
        <v>45952</v>
      </c>
      <c r="C1499" s="50" t="n">
        <f aca="false">IF(S1499="","",IFERROR(IF(INDEX('Ledger Codes'!$C$6:$C$205,MATCH(S1499,'Ledger Codes'!$B$6:$B$205,0))="","",INDEX('Ledger Codes'!$C$6:$C$205,MATCH(S1499,'Ledger Codes'!$B$6:$B$205,0))),""))</f>
        <v>10068</v>
      </c>
      <c r="D1499" s="50" t="s">
        <v>203</v>
      </c>
      <c r="E1499" s="50" t="s">
        <v>1503</v>
      </c>
      <c r="F1499" s="50" t="s">
        <v>1504</v>
      </c>
      <c r="G1499" s="52" t="n">
        <v>0</v>
      </c>
      <c r="H1499" s="52" t="n">
        <v>30</v>
      </c>
      <c r="I1499" s="52" t="n">
        <f aca="false">IF(AND(G1499="",H1499=""),"",N(G1499)-N(H1499))</f>
        <v>-30</v>
      </c>
      <c r="J1499" s="52" t="n">
        <f aca="false">IF(I1499="","",ABS(I1499))</f>
        <v>30</v>
      </c>
      <c r="K1499" s="56" t="n">
        <f aca="false">IF(S1499="","",0)</f>
        <v>0</v>
      </c>
      <c r="L1499" s="56" t="n">
        <f aca="false">IF(J1499="","",IF(AND(J1499&gt;'Revenue Testing'!$E$9,K1499=0),1,0))</f>
        <v>0</v>
      </c>
      <c r="M1499" s="57" t="n">
        <v>0.192866304915</v>
      </c>
      <c r="N1499" s="56" t="str">
        <f aca="false">IF(OR(A1499="",I1499=""),"",IF(COUNTIFS($A$2:$A$4500,A1499,$D$2:$D$4500,D1499,$I$2:$I$4500,I1499)&gt;1,"Possible duplicate",""))</f>
        <v/>
      </c>
      <c r="O1499" s="56" t="n">
        <f aca="false">IF(J1499="","",IF(AND(L1499=0,K1499=0),1,0))</f>
        <v>1</v>
      </c>
      <c r="P1499" s="56" t="str">
        <f aca="false">IF(L1499=1,J1499+ROW()/10^7,"")</f>
        <v/>
      </c>
      <c r="Q1499" s="57" t="n">
        <f aca="false">IF(O1499=1,M1499,"")</f>
        <v>0.192866304915</v>
      </c>
      <c r="R1499" s="56" t="str">
        <f aca="false">IF(K1499=1,ROW(),"")</f>
        <v/>
      </c>
      <c r="S1499" s="56" t="str">
        <f aca="false">IF(D1499="","",TRIM(D1499))</f>
        <v>EDI CHARGES- INC</v>
      </c>
    </row>
    <row r="1500" customFormat="false" ht="15" hidden="false" customHeight="false" outlineLevel="0" collapsed="false">
      <c r="A1500" s="50" t="s">
        <v>1505</v>
      </c>
      <c r="B1500" s="55" t="n">
        <v>45952</v>
      </c>
      <c r="C1500" s="50" t="n">
        <f aca="false">IF(S1500="","",IFERROR(IF(INDEX('Ledger Codes'!$C$6:$C$205,MATCH(S1500,'Ledger Codes'!$B$6:$B$205,0))="","",INDEX('Ledger Codes'!$C$6:$C$205,MATCH(S1500,'Ledger Codes'!$B$6:$B$205,0))),""))</f>
        <v>10068</v>
      </c>
      <c r="D1500" s="50" t="s">
        <v>203</v>
      </c>
      <c r="E1500" s="50" t="s">
        <v>1506</v>
      </c>
      <c r="F1500" s="50" t="s">
        <v>1507</v>
      </c>
      <c r="G1500" s="52" t="n">
        <v>0</v>
      </c>
      <c r="H1500" s="52" t="n">
        <v>30</v>
      </c>
      <c r="I1500" s="52" t="n">
        <f aca="false">IF(AND(G1500="",H1500=""),"",N(G1500)-N(H1500))</f>
        <v>-30</v>
      </c>
      <c r="J1500" s="52" t="n">
        <f aca="false">IF(I1500="","",ABS(I1500))</f>
        <v>30</v>
      </c>
      <c r="K1500" s="56" t="n">
        <f aca="false">IF(S1500="","",0)</f>
        <v>0</v>
      </c>
      <c r="L1500" s="56" t="n">
        <f aca="false">IF(J1500="","",IF(AND(J1500&gt;'Revenue Testing'!$E$9,K1500=0),1,0))</f>
        <v>0</v>
      </c>
      <c r="M1500" s="57" t="n">
        <v>0.707523195957</v>
      </c>
      <c r="N1500" s="56" t="str">
        <f aca="false">IF(OR(A1500="",I1500=""),"",IF(COUNTIFS($A$2:$A$4500,A1500,$D$2:$D$4500,D1500,$I$2:$I$4500,I1500)&gt;1,"Possible duplicate",""))</f>
        <v/>
      </c>
      <c r="O1500" s="56" t="n">
        <f aca="false">IF(J1500="","",IF(AND(L1500=0,K1500=0),1,0))</f>
        <v>1</v>
      </c>
      <c r="P1500" s="56" t="str">
        <f aca="false">IF(L1500=1,J1500+ROW()/10^7,"")</f>
        <v/>
      </c>
      <c r="Q1500" s="57" t="n">
        <f aca="false">IF(O1500=1,M1500,"")</f>
        <v>0.707523195957</v>
      </c>
      <c r="R1500" s="56" t="str">
        <f aca="false">IF(K1500=1,ROW(),"")</f>
        <v/>
      </c>
      <c r="S1500" s="56" t="str">
        <f aca="false">IF(D1500="","",TRIM(D1500))</f>
        <v>EDI CHARGES- INC</v>
      </c>
    </row>
    <row r="1501" customFormat="false" ht="15" hidden="false" customHeight="false" outlineLevel="0" collapsed="false">
      <c r="A1501" s="50" t="s">
        <v>1508</v>
      </c>
      <c r="B1501" s="55" t="n">
        <v>45952</v>
      </c>
      <c r="C1501" s="50" t="n">
        <f aca="false">IF(S1501="","",IFERROR(IF(INDEX('Ledger Codes'!$C$6:$C$205,MATCH(S1501,'Ledger Codes'!$B$6:$B$205,0))="","",INDEX('Ledger Codes'!$C$6:$C$205,MATCH(S1501,'Ledger Codes'!$B$6:$B$205,0))),""))</f>
        <v>10068</v>
      </c>
      <c r="D1501" s="50" t="s">
        <v>203</v>
      </c>
      <c r="E1501" s="50" t="s">
        <v>1509</v>
      </c>
      <c r="F1501" s="50" t="s">
        <v>1510</v>
      </c>
      <c r="G1501" s="52" t="n">
        <v>0</v>
      </c>
      <c r="H1501" s="52" t="n">
        <v>30</v>
      </c>
      <c r="I1501" s="52" t="n">
        <f aca="false">IF(AND(G1501="",H1501=""),"",N(G1501)-N(H1501))</f>
        <v>-30</v>
      </c>
      <c r="J1501" s="52" t="n">
        <f aca="false">IF(I1501="","",ABS(I1501))</f>
        <v>30</v>
      </c>
      <c r="K1501" s="56" t="n">
        <f aca="false">IF(S1501="","",0)</f>
        <v>0</v>
      </c>
      <c r="L1501" s="56" t="n">
        <f aca="false">IF(J1501="","",IF(AND(J1501&gt;'Revenue Testing'!$E$9,K1501=0),1,0))</f>
        <v>0</v>
      </c>
      <c r="M1501" s="57" t="n">
        <v>0.296667767122</v>
      </c>
      <c r="N1501" s="56" t="str">
        <f aca="false">IF(OR(A1501="",I1501=""),"",IF(COUNTIFS($A$2:$A$4500,A1501,$D$2:$D$4500,D1501,$I$2:$I$4500,I1501)&gt;1,"Possible duplicate",""))</f>
        <v/>
      </c>
      <c r="O1501" s="56" t="n">
        <f aca="false">IF(J1501="","",IF(AND(L1501=0,K1501=0),1,0))</f>
        <v>1</v>
      </c>
      <c r="P1501" s="56" t="str">
        <f aca="false">IF(L1501=1,J1501+ROW()/10^7,"")</f>
        <v/>
      </c>
      <c r="Q1501" s="57" t="n">
        <f aca="false">IF(O1501=1,M1501,"")</f>
        <v>0.296667767122</v>
      </c>
      <c r="R1501" s="56" t="str">
        <f aca="false">IF(K1501=1,ROW(),"")</f>
        <v/>
      </c>
      <c r="S1501" s="56" t="str">
        <f aca="false">IF(D1501="","",TRIM(D1501))</f>
        <v>EDI CHARGES- INC</v>
      </c>
    </row>
    <row r="1502" customFormat="false" ht="15" hidden="false" customHeight="false" outlineLevel="0" collapsed="false">
      <c r="A1502" s="50" t="s">
        <v>1511</v>
      </c>
      <c r="B1502" s="55" t="n">
        <v>45952</v>
      </c>
      <c r="C1502" s="50" t="n">
        <f aca="false">IF(S1502="","",IFERROR(IF(INDEX('Ledger Codes'!$C$6:$C$205,MATCH(S1502,'Ledger Codes'!$B$6:$B$205,0))="","",INDEX('Ledger Codes'!$C$6:$C$205,MATCH(S1502,'Ledger Codes'!$B$6:$B$205,0))),""))</f>
        <v>10068</v>
      </c>
      <c r="D1502" s="50" t="s">
        <v>203</v>
      </c>
      <c r="E1502" s="50" t="s">
        <v>1512</v>
      </c>
      <c r="F1502" s="50" t="s">
        <v>1513</v>
      </c>
      <c r="G1502" s="52" t="n">
        <v>0</v>
      </c>
      <c r="H1502" s="52" t="n">
        <v>30</v>
      </c>
      <c r="I1502" s="52" t="n">
        <f aca="false">IF(AND(G1502="",H1502=""),"",N(G1502)-N(H1502))</f>
        <v>-30</v>
      </c>
      <c r="J1502" s="52" t="n">
        <f aca="false">IF(I1502="","",ABS(I1502))</f>
        <v>30</v>
      </c>
      <c r="K1502" s="56" t="n">
        <f aca="false">IF(S1502="","",0)</f>
        <v>0</v>
      </c>
      <c r="L1502" s="56" t="n">
        <f aca="false">IF(J1502="","",IF(AND(J1502&gt;'Revenue Testing'!$E$9,K1502=0),1,0))</f>
        <v>0</v>
      </c>
      <c r="M1502" s="57" t="n">
        <v>0.0424078685</v>
      </c>
      <c r="N1502" s="56" t="str">
        <f aca="false">IF(OR(A1502="",I1502=""),"",IF(COUNTIFS($A$2:$A$4500,A1502,$D$2:$D$4500,D1502,$I$2:$I$4500,I1502)&gt;1,"Possible duplicate",""))</f>
        <v/>
      </c>
      <c r="O1502" s="56" t="n">
        <f aca="false">IF(J1502="","",IF(AND(L1502=0,K1502=0),1,0))</f>
        <v>1</v>
      </c>
      <c r="P1502" s="56" t="str">
        <f aca="false">IF(L1502=1,J1502+ROW()/10^7,"")</f>
        <v/>
      </c>
      <c r="Q1502" s="57" t="n">
        <f aca="false">IF(O1502=1,M1502,"")</f>
        <v>0.0424078685</v>
      </c>
      <c r="R1502" s="56" t="str">
        <f aca="false">IF(K1502=1,ROW(),"")</f>
        <v/>
      </c>
      <c r="S1502" s="56" t="str">
        <f aca="false">IF(D1502="","",TRIM(D1502))</f>
        <v>EDI CHARGES- INC</v>
      </c>
    </row>
    <row r="1503" customFormat="false" ht="15" hidden="false" customHeight="false" outlineLevel="0" collapsed="false">
      <c r="A1503" s="50" t="s">
        <v>1514</v>
      </c>
      <c r="B1503" s="55" t="n">
        <v>45952</v>
      </c>
      <c r="C1503" s="50" t="n">
        <f aca="false">IF(S1503="","",IFERROR(IF(INDEX('Ledger Codes'!$C$6:$C$205,MATCH(S1503,'Ledger Codes'!$B$6:$B$205,0))="","",INDEX('Ledger Codes'!$C$6:$C$205,MATCH(S1503,'Ledger Codes'!$B$6:$B$205,0))),""))</f>
        <v>10068</v>
      </c>
      <c r="D1503" s="50" t="s">
        <v>203</v>
      </c>
      <c r="E1503" s="50" t="s">
        <v>1515</v>
      </c>
      <c r="F1503" s="50" t="s">
        <v>1516</v>
      </c>
      <c r="G1503" s="52" t="n">
        <v>0</v>
      </c>
      <c r="H1503" s="52" t="n">
        <v>30</v>
      </c>
      <c r="I1503" s="52" t="n">
        <f aca="false">IF(AND(G1503="",H1503=""),"",N(G1503)-N(H1503))</f>
        <v>-30</v>
      </c>
      <c r="J1503" s="52" t="n">
        <f aca="false">IF(I1503="","",ABS(I1503))</f>
        <v>30</v>
      </c>
      <c r="K1503" s="56" t="n">
        <f aca="false">IF(S1503="","",0)</f>
        <v>0</v>
      </c>
      <c r="L1503" s="56" t="n">
        <f aca="false">IF(J1503="","",IF(AND(J1503&gt;'Revenue Testing'!$E$9,K1503=0),1,0))</f>
        <v>0</v>
      </c>
      <c r="M1503" s="57" t="n">
        <v>0.816348051952</v>
      </c>
      <c r="N1503" s="56" t="str">
        <f aca="false">IF(OR(A1503="",I1503=""),"",IF(COUNTIFS($A$2:$A$4500,A1503,$D$2:$D$4500,D1503,$I$2:$I$4500,I1503)&gt;1,"Possible duplicate",""))</f>
        <v/>
      </c>
      <c r="O1503" s="56" t="n">
        <f aca="false">IF(J1503="","",IF(AND(L1503=0,K1503=0),1,0))</f>
        <v>1</v>
      </c>
      <c r="P1503" s="56" t="str">
        <f aca="false">IF(L1503=1,J1503+ROW()/10^7,"")</f>
        <v/>
      </c>
      <c r="Q1503" s="57" t="n">
        <f aca="false">IF(O1503=1,M1503,"")</f>
        <v>0.816348051952</v>
      </c>
      <c r="R1503" s="56" t="str">
        <f aca="false">IF(K1503=1,ROW(),"")</f>
        <v/>
      </c>
      <c r="S1503" s="56" t="str">
        <f aca="false">IF(D1503="","",TRIM(D1503))</f>
        <v>EDI CHARGES- INC</v>
      </c>
    </row>
    <row r="1504" customFormat="false" ht="15" hidden="false" customHeight="false" outlineLevel="0" collapsed="false">
      <c r="A1504" s="50" t="s">
        <v>1517</v>
      </c>
      <c r="B1504" s="55" t="n">
        <v>45952</v>
      </c>
      <c r="C1504" s="50" t="n">
        <f aca="false">IF(S1504="","",IFERROR(IF(INDEX('Ledger Codes'!$C$6:$C$205,MATCH(S1504,'Ledger Codes'!$B$6:$B$205,0))="","",INDEX('Ledger Codes'!$C$6:$C$205,MATCH(S1504,'Ledger Codes'!$B$6:$B$205,0))),""))</f>
        <v>10068</v>
      </c>
      <c r="D1504" s="50" t="s">
        <v>203</v>
      </c>
      <c r="E1504" s="50" t="s">
        <v>1518</v>
      </c>
      <c r="F1504" s="50" t="s">
        <v>1519</v>
      </c>
      <c r="G1504" s="52" t="n">
        <v>0</v>
      </c>
      <c r="H1504" s="52" t="n">
        <v>30</v>
      </c>
      <c r="I1504" s="52" t="n">
        <f aca="false">IF(AND(G1504="",H1504=""),"",N(G1504)-N(H1504))</f>
        <v>-30</v>
      </c>
      <c r="J1504" s="52" t="n">
        <f aca="false">IF(I1504="","",ABS(I1504))</f>
        <v>30</v>
      </c>
      <c r="K1504" s="56" t="n">
        <f aca="false">IF(S1504="","",0)</f>
        <v>0</v>
      </c>
      <c r="L1504" s="56" t="n">
        <f aca="false">IF(J1504="","",IF(AND(J1504&gt;'Revenue Testing'!$E$9,K1504=0),1,0))</f>
        <v>0</v>
      </c>
      <c r="M1504" s="57" t="n">
        <v>0.059027871011</v>
      </c>
      <c r="N1504" s="56" t="str">
        <f aca="false">IF(OR(A1504="",I1504=""),"",IF(COUNTIFS($A$2:$A$4500,A1504,$D$2:$D$4500,D1504,$I$2:$I$4500,I1504)&gt;1,"Possible duplicate",""))</f>
        <v/>
      </c>
      <c r="O1504" s="56" t="n">
        <f aca="false">IF(J1504="","",IF(AND(L1504=0,K1504=0),1,0))</f>
        <v>1</v>
      </c>
      <c r="P1504" s="56" t="str">
        <f aca="false">IF(L1504=1,J1504+ROW()/10^7,"")</f>
        <v/>
      </c>
      <c r="Q1504" s="57" t="n">
        <f aca="false">IF(O1504=1,M1504,"")</f>
        <v>0.059027871011</v>
      </c>
      <c r="R1504" s="56" t="str">
        <f aca="false">IF(K1504=1,ROW(),"")</f>
        <v/>
      </c>
      <c r="S1504" s="56" t="str">
        <f aca="false">IF(D1504="","",TRIM(D1504))</f>
        <v>EDI CHARGES- INC</v>
      </c>
    </row>
    <row r="1505" customFormat="false" ht="15" hidden="false" customHeight="false" outlineLevel="0" collapsed="false">
      <c r="A1505" s="50" t="s">
        <v>1520</v>
      </c>
      <c r="B1505" s="55" t="n">
        <v>45952</v>
      </c>
      <c r="C1505" s="50" t="n">
        <f aca="false">IF(S1505="","",IFERROR(IF(INDEX('Ledger Codes'!$C$6:$C$205,MATCH(S1505,'Ledger Codes'!$B$6:$B$205,0))="","",INDEX('Ledger Codes'!$C$6:$C$205,MATCH(S1505,'Ledger Codes'!$B$6:$B$205,0))),""))</f>
        <v>10068</v>
      </c>
      <c r="D1505" s="50" t="s">
        <v>203</v>
      </c>
      <c r="E1505" s="50" t="s">
        <v>1521</v>
      </c>
      <c r="F1505" s="50" t="s">
        <v>1522</v>
      </c>
      <c r="G1505" s="52" t="n">
        <v>0</v>
      </c>
      <c r="H1505" s="52" t="n">
        <v>30</v>
      </c>
      <c r="I1505" s="52" t="n">
        <f aca="false">IF(AND(G1505="",H1505=""),"",N(G1505)-N(H1505))</f>
        <v>-30</v>
      </c>
      <c r="J1505" s="52" t="n">
        <f aca="false">IF(I1505="","",ABS(I1505))</f>
        <v>30</v>
      </c>
      <c r="K1505" s="56" t="n">
        <f aca="false">IF(S1505="","",0)</f>
        <v>0</v>
      </c>
      <c r="L1505" s="56" t="n">
        <f aca="false">IF(J1505="","",IF(AND(J1505&gt;'Revenue Testing'!$E$9,K1505=0),1,0))</f>
        <v>0</v>
      </c>
      <c r="M1505" s="57" t="n">
        <v>0.470012325813</v>
      </c>
      <c r="N1505" s="56" t="str">
        <f aca="false">IF(OR(A1505="",I1505=""),"",IF(COUNTIFS($A$2:$A$4500,A1505,$D$2:$D$4500,D1505,$I$2:$I$4500,I1505)&gt;1,"Possible duplicate",""))</f>
        <v/>
      </c>
      <c r="O1505" s="56" t="n">
        <f aca="false">IF(J1505="","",IF(AND(L1505=0,K1505=0),1,0))</f>
        <v>1</v>
      </c>
      <c r="P1505" s="56" t="str">
        <f aca="false">IF(L1505=1,J1505+ROW()/10^7,"")</f>
        <v/>
      </c>
      <c r="Q1505" s="57" t="n">
        <f aca="false">IF(O1505=1,M1505,"")</f>
        <v>0.470012325813</v>
      </c>
      <c r="R1505" s="56" t="str">
        <f aca="false">IF(K1505=1,ROW(),"")</f>
        <v/>
      </c>
      <c r="S1505" s="56" t="str">
        <f aca="false">IF(D1505="","",TRIM(D1505))</f>
        <v>EDI CHARGES- INC</v>
      </c>
    </row>
    <row r="1506" customFormat="false" ht="15" hidden="false" customHeight="false" outlineLevel="0" collapsed="false">
      <c r="A1506" s="50" t="s">
        <v>1523</v>
      </c>
      <c r="B1506" s="55" t="n">
        <v>45952</v>
      </c>
      <c r="C1506" s="50" t="n">
        <f aca="false">IF(S1506="","",IFERROR(IF(INDEX('Ledger Codes'!$C$6:$C$205,MATCH(S1506,'Ledger Codes'!$B$6:$B$205,0))="","",INDEX('Ledger Codes'!$C$6:$C$205,MATCH(S1506,'Ledger Codes'!$B$6:$B$205,0))),""))</f>
        <v>10068</v>
      </c>
      <c r="D1506" s="50" t="s">
        <v>203</v>
      </c>
      <c r="E1506" s="50" t="s">
        <v>1524</v>
      </c>
      <c r="F1506" s="50" t="s">
        <v>1525</v>
      </c>
      <c r="G1506" s="52" t="n">
        <v>0</v>
      </c>
      <c r="H1506" s="52" t="n">
        <v>30</v>
      </c>
      <c r="I1506" s="52" t="n">
        <f aca="false">IF(AND(G1506="",H1506=""),"",N(G1506)-N(H1506))</f>
        <v>-30</v>
      </c>
      <c r="J1506" s="52" t="n">
        <f aca="false">IF(I1506="","",ABS(I1506))</f>
        <v>30</v>
      </c>
      <c r="K1506" s="56" t="n">
        <f aca="false">IF(S1506="","",0)</f>
        <v>0</v>
      </c>
      <c r="L1506" s="56" t="n">
        <f aca="false">IF(J1506="","",IF(AND(J1506&gt;'Revenue Testing'!$E$9,K1506=0),1,0))</f>
        <v>0</v>
      </c>
      <c r="M1506" s="57" t="n">
        <v>0.897779072408</v>
      </c>
      <c r="N1506" s="56" t="str">
        <f aca="false">IF(OR(A1506="",I1506=""),"",IF(COUNTIFS($A$2:$A$4500,A1506,$D$2:$D$4500,D1506,$I$2:$I$4500,I1506)&gt;1,"Possible duplicate",""))</f>
        <v/>
      </c>
      <c r="O1506" s="56" t="n">
        <f aca="false">IF(J1506="","",IF(AND(L1506=0,K1506=0),1,0))</f>
        <v>1</v>
      </c>
      <c r="P1506" s="56" t="str">
        <f aca="false">IF(L1506=1,J1506+ROW()/10^7,"")</f>
        <v/>
      </c>
      <c r="Q1506" s="57" t="n">
        <f aca="false">IF(O1506=1,M1506,"")</f>
        <v>0.897779072408</v>
      </c>
      <c r="R1506" s="56" t="str">
        <f aca="false">IF(K1506=1,ROW(),"")</f>
        <v/>
      </c>
      <c r="S1506" s="56" t="str">
        <f aca="false">IF(D1506="","",TRIM(D1506))</f>
        <v>EDI CHARGES- INC</v>
      </c>
    </row>
    <row r="1507" customFormat="false" ht="15" hidden="false" customHeight="false" outlineLevel="0" collapsed="false">
      <c r="A1507" s="50" t="s">
        <v>1526</v>
      </c>
      <c r="B1507" s="55" t="n">
        <v>45952</v>
      </c>
      <c r="C1507" s="50" t="n">
        <f aca="false">IF(S1507="","",IFERROR(IF(INDEX('Ledger Codes'!$C$6:$C$205,MATCH(S1507,'Ledger Codes'!$B$6:$B$205,0))="","",INDEX('Ledger Codes'!$C$6:$C$205,MATCH(S1507,'Ledger Codes'!$B$6:$B$205,0))),""))</f>
        <v>10068</v>
      </c>
      <c r="D1507" s="50" t="s">
        <v>203</v>
      </c>
      <c r="E1507" s="50" t="s">
        <v>1527</v>
      </c>
      <c r="F1507" s="50" t="s">
        <v>1528</v>
      </c>
      <c r="G1507" s="52" t="n">
        <v>0</v>
      </c>
      <c r="H1507" s="52" t="n">
        <v>30</v>
      </c>
      <c r="I1507" s="52" t="n">
        <f aca="false">IF(AND(G1507="",H1507=""),"",N(G1507)-N(H1507))</f>
        <v>-30</v>
      </c>
      <c r="J1507" s="52" t="n">
        <f aca="false">IF(I1507="","",ABS(I1507))</f>
        <v>30</v>
      </c>
      <c r="K1507" s="56" t="n">
        <f aca="false">IF(S1507="","",0)</f>
        <v>0</v>
      </c>
      <c r="L1507" s="56" t="n">
        <f aca="false">IF(J1507="","",IF(AND(J1507&gt;'Revenue Testing'!$E$9,K1507=0),1,0))</f>
        <v>0</v>
      </c>
      <c r="M1507" s="57" t="n">
        <v>0.566868688367</v>
      </c>
      <c r="N1507" s="56" t="str">
        <f aca="false">IF(OR(A1507="",I1507=""),"",IF(COUNTIFS($A$2:$A$4500,A1507,$D$2:$D$4500,D1507,$I$2:$I$4500,I1507)&gt;1,"Possible duplicate",""))</f>
        <v/>
      </c>
      <c r="O1507" s="56" t="n">
        <f aca="false">IF(J1507="","",IF(AND(L1507=0,K1507=0),1,0))</f>
        <v>1</v>
      </c>
      <c r="P1507" s="56" t="str">
        <f aca="false">IF(L1507=1,J1507+ROW()/10^7,"")</f>
        <v/>
      </c>
      <c r="Q1507" s="57" t="n">
        <f aca="false">IF(O1507=1,M1507,"")</f>
        <v>0.566868688367</v>
      </c>
      <c r="R1507" s="56" t="str">
        <f aca="false">IF(K1507=1,ROW(),"")</f>
        <v/>
      </c>
      <c r="S1507" s="56" t="str">
        <f aca="false">IF(D1507="","",TRIM(D1507))</f>
        <v>EDI CHARGES- INC</v>
      </c>
    </row>
    <row r="1508" customFormat="false" ht="15" hidden="false" customHeight="false" outlineLevel="0" collapsed="false">
      <c r="A1508" s="50" t="s">
        <v>1529</v>
      </c>
      <c r="B1508" s="55" t="n">
        <v>45952</v>
      </c>
      <c r="C1508" s="50" t="n">
        <f aca="false">IF(S1508="","",IFERROR(IF(INDEX('Ledger Codes'!$C$6:$C$205,MATCH(S1508,'Ledger Codes'!$B$6:$B$205,0))="","",INDEX('Ledger Codes'!$C$6:$C$205,MATCH(S1508,'Ledger Codes'!$B$6:$B$205,0))),""))</f>
        <v>10068</v>
      </c>
      <c r="D1508" s="50" t="s">
        <v>203</v>
      </c>
      <c r="E1508" s="50" t="s">
        <v>1530</v>
      </c>
      <c r="F1508" s="50" t="s">
        <v>1531</v>
      </c>
      <c r="G1508" s="52" t="n">
        <v>0</v>
      </c>
      <c r="H1508" s="52" t="n">
        <v>30</v>
      </c>
      <c r="I1508" s="52" t="n">
        <f aca="false">IF(AND(G1508="",H1508=""),"",N(G1508)-N(H1508))</f>
        <v>-30</v>
      </c>
      <c r="J1508" s="52" t="n">
        <f aca="false">IF(I1508="","",ABS(I1508))</f>
        <v>30</v>
      </c>
      <c r="K1508" s="56" t="n">
        <f aca="false">IF(S1508="","",0)</f>
        <v>0</v>
      </c>
      <c r="L1508" s="56" t="n">
        <f aca="false">IF(J1508="","",IF(AND(J1508&gt;'Revenue Testing'!$E$9,K1508=0),1,0))</f>
        <v>0</v>
      </c>
      <c r="M1508" s="57" t="n">
        <v>0.512567682512</v>
      </c>
      <c r="N1508" s="56" t="str">
        <f aca="false">IF(OR(A1508="",I1508=""),"",IF(COUNTIFS($A$2:$A$4500,A1508,$D$2:$D$4500,D1508,$I$2:$I$4500,I1508)&gt;1,"Possible duplicate",""))</f>
        <v/>
      </c>
      <c r="O1508" s="56" t="n">
        <f aca="false">IF(J1508="","",IF(AND(L1508=0,K1508=0),1,0))</f>
        <v>1</v>
      </c>
      <c r="P1508" s="56" t="str">
        <f aca="false">IF(L1508=1,J1508+ROW()/10^7,"")</f>
        <v/>
      </c>
      <c r="Q1508" s="57" t="n">
        <f aca="false">IF(O1508=1,M1508,"")</f>
        <v>0.512567682512</v>
      </c>
      <c r="R1508" s="56" t="str">
        <f aca="false">IF(K1508=1,ROW(),"")</f>
        <v/>
      </c>
      <c r="S1508" s="56" t="str">
        <f aca="false">IF(D1508="","",TRIM(D1508))</f>
        <v>EDI CHARGES- INC</v>
      </c>
    </row>
    <row r="1509" customFormat="false" ht="15" hidden="false" customHeight="false" outlineLevel="0" collapsed="false">
      <c r="A1509" s="50" t="s">
        <v>1532</v>
      </c>
      <c r="B1509" s="55" t="n">
        <v>45952</v>
      </c>
      <c r="C1509" s="50" t="n">
        <f aca="false">IF(S1509="","",IFERROR(IF(INDEX('Ledger Codes'!$C$6:$C$205,MATCH(S1509,'Ledger Codes'!$B$6:$B$205,0))="","",INDEX('Ledger Codes'!$C$6:$C$205,MATCH(S1509,'Ledger Codes'!$B$6:$B$205,0))),""))</f>
        <v>10068</v>
      </c>
      <c r="D1509" s="50" t="s">
        <v>203</v>
      </c>
      <c r="E1509" s="50" t="s">
        <v>1533</v>
      </c>
      <c r="F1509" s="50" t="s">
        <v>1534</v>
      </c>
      <c r="G1509" s="52" t="n">
        <v>0</v>
      </c>
      <c r="H1509" s="52" t="n">
        <v>30</v>
      </c>
      <c r="I1509" s="52" t="n">
        <f aca="false">IF(AND(G1509="",H1509=""),"",N(G1509)-N(H1509))</f>
        <v>-30</v>
      </c>
      <c r="J1509" s="52" t="n">
        <f aca="false">IF(I1509="","",ABS(I1509))</f>
        <v>30</v>
      </c>
      <c r="K1509" s="56" t="n">
        <f aca="false">IF(S1509="","",0)</f>
        <v>0</v>
      </c>
      <c r="L1509" s="56" t="n">
        <f aca="false">IF(J1509="","",IF(AND(J1509&gt;'Revenue Testing'!$E$9,K1509=0),1,0))</f>
        <v>0</v>
      </c>
      <c r="M1509" s="57" t="n">
        <v>0.088103779814</v>
      </c>
      <c r="N1509" s="56" t="str">
        <f aca="false">IF(OR(A1509="",I1509=""),"",IF(COUNTIFS($A$2:$A$4500,A1509,$D$2:$D$4500,D1509,$I$2:$I$4500,I1509)&gt;1,"Possible duplicate",""))</f>
        <v/>
      </c>
      <c r="O1509" s="56" t="n">
        <f aca="false">IF(J1509="","",IF(AND(L1509=0,K1509=0),1,0))</f>
        <v>1</v>
      </c>
      <c r="P1509" s="56" t="str">
        <f aca="false">IF(L1509=1,J1509+ROW()/10^7,"")</f>
        <v/>
      </c>
      <c r="Q1509" s="57" t="n">
        <f aca="false">IF(O1509=1,M1509,"")</f>
        <v>0.088103779814</v>
      </c>
      <c r="R1509" s="56" t="str">
        <f aca="false">IF(K1509=1,ROW(),"")</f>
        <v/>
      </c>
      <c r="S1509" s="56" t="str">
        <f aca="false">IF(D1509="","",TRIM(D1509))</f>
        <v>EDI CHARGES- INC</v>
      </c>
    </row>
    <row r="1510" customFormat="false" ht="15" hidden="false" customHeight="false" outlineLevel="0" collapsed="false">
      <c r="A1510" s="50" t="s">
        <v>1535</v>
      </c>
      <c r="B1510" s="55" t="n">
        <v>45952</v>
      </c>
      <c r="C1510" s="50" t="n">
        <f aca="false">IF(S1510="","",IFERROR(IF(INDEX('Ledger Codes'!$C$6:$C$205,MATCH(S1510,'Ledger Codes'!$B$6:$B$205,0))="","",INDEX('Ledger Codes'!$C$6:$C$205,MATCH(S1510,'Ledger Codes'!$B$6:$B$205,0))),""))</f>
        <v>10068</v>
      </c>
      <c r="D1510" s="50" t="s">
        <v>203</v>
      </c>
      <c r="E1510" s="50" t="s">
        <v>1536</v>
      </c>
      <c r="F1510" s="50" t="s">
        <v>1537</v>
      </c>
      <c r="G1510" s="52" t="n">
        <v>0</v>
      </c>
      <c r="H1510" s="52" t="n">
        <v>30</v>
      </c>
      <c r="I1510" s="52" t="n">
        <f aca="false">IF(AND(G1510="",H1510=""),"",N(G1510)-N(H1510))</f>
        <v>-30</v>
      </c>
      <c r="J1510" s="52" t="n">
        <f aca="false">IF(I1510="","",ABS(I1510))</f>
        <v>30</v>
      </c>
      <c r="K1510" s="56" t="n">
        <f aca="false">IF(S1510="","",0)</f>
        <v>0</v>
      </c>
      <c r="L1510" s="56" t="n">
        <f aca="false">IF(J1510="","",IF(AND(J1510&gt;'Revenue Testing'!$E$9,K1510=0),1,0))</f>
        <v>0</v>
      </c>
      <c r="M1510" s="57" t="n">
        <v>0.998323488459</v>
      </c>
      <c r="N1510" s="56" t="str">
        <f aca="false">IF(OR(A1510="",I1510=""),"",IF(COUNTIFS($A$2:$A$4500,A1510,$D$2:$D$4500,D1510,$I$2:$I$4500,I1510)&gt;1,"Possible duplicate",""))</f>
        <v/>
      </c>
      <c r="O1510" s="56" t="n">
        <f aca="false">IF(J1510="","",IF(AND(L1510=0,K1510=0),1,0))</f>
        <v>1</v>
      </c>
      <c r="P1510" s="56" t="str">
        <f aca="false">IF(L1510=1,J1510+ROW()/10^7,"")</f>
        <v/>
      </c>
      <c r="Q1510" s="57" t="n">
        <f aca="false">IF(O1510=1,M1510,"")</f>
        <v>0.998323488459</v>
      </c>
      <c r="R1510" s="56" t="str">
        <f aca="false">IF(K1510=1,ROW(),"")</f>
        <v/>
      </c>
      <c r="S1510" s="56" t="str">
        <f aca="false">IF(D1510="","",TRIM(D1510))</f>
        <v>EDI CHARGES- INC</v>
      </c>
    </row>
    <row r="1511" customFormat="false" ht="15" hidden="false" customHeight="false" outlineLevel="0" collapsed="false">
      <c r="A1511" s="50" t="s">
        <v>1538</v>
      </c>
      <c r="B1511" s="55" t="n">
        <v>45952</v>
      </c>
      <c r="C1511" s="50" t="n">
        <f aca="false">IF(S1511="","",IFERROR(IF(INDEX('Ledger Codes'!$C$6:$C$205,MATCH(S1511,'Ledger Codes'!$B$6:$B$205,0))="","",INDEX('Ledger Codes'!$C$6:$C$205,MATCH(S1511,'Ledger Codes'!$B$6:$B$205,0))),""))</f>
        <v>10068</v>
      </c>
      <c r="D1511" s="50" t="s">
        <v>203</v>
      </c>
      <c r="E1511" s="50" t="s">
        <v>1539</v>
      </c>
      <c r="F1511" s="50" t="s">
        <v>1540</v>
      </c>
      <c r="G1511" s="52" t="n">
        <v>0</v>
      </c>
      <c r="H1511" s="52" t="n">
        <v>30</v>
      </c>
      <c r="I1511" s="52" t="n">
        <f aca="false">IF(AND(G1511="",H1511=""),"",N(G1511)-N(H1511))</f>
        <v>-30</v>
      </c>
      <c r="J1511" s="52" t="n">
        <f aca="false">IF(I1511="","",ABS(I1511))</f>
        <v>30</v>
      </c>
      <c r="K1511" s="56" t="n">
        <f aca="false">IF(S1511="","",0)</f>
        <v>0</v>
      </c>
      <c r="L1511" s="56" t="n">
        <f aca="false">IF(J1511="","",IF(AND(J1511&gt;'Revenue Testing'!$E$9,K1511=0),1,0))</f>
        <v>0</v>
      </c>
      <c r="M1511" s="57" t="n">
        <v>0.344629305221</v>
      </c>
      <c r="N1511" s="56" t="str">
        <f aca="false">IF(OR(A1511="",I1511=""),"",IF(COUNTIFS($A$2:$A$4500,A1511,$D$2:$D$4500,D1511,$I$2:$I$4500,I1511)&gt;1,"Possible duplicate",""))</f>
        <v/>
      </c>
      <c r="O1511" s="56" t="n">
        <f aca="false">IF(J1511="","",IF(AND(L1511=0,K1511=0),1,0))</f>
        <v>1</v>
      </c>
      <c r="P1511" s="56" t="str">
        <f aca="false">IF(L1511=1,J1511+ROW()/10^7,"")</f>
        <v/>
      </c>
      <c r="Q1511" s="57" t="n">
        <f aca="false">IF(O1511=1,M1511,"")</f>
        <v>0.344629305221</v>
      </c>
      <c r="R1511" s="56" t="str">
        <f aca="false">IF(K1511=1,ROW(),"")</f>
        <v/>
      </c>
      <c r="S1511" s="56" t="str">
        <f aca="false">IF(D1511="","",TRIM(D1511))</f>
        <v>EDI CHARGES- INC</v>
      </c>
    </row>
    <row r="1512" customFormat="false" ht="15" hidden="false" customHeight="false" outlineLevel="0" collapsed="false">
      <c r="A1512" s="50" t="s">
        <v>1541</v>
      </c>
      <c r="B1512" s="55" t="n">
        <v>45952</v>
      </c>
      <c r="C1512" s="50" t="n">
        <f aca="false">IF(S1512="","",IFERROR(IF(INDEX('Ledger Codes'!$C$6:$C$205,MATCH(S1512,'Ledger Codes'!$B$6:$B$205,0))="","",INDEX('Ledger Codes'!$C$6:$C$205,MATCH(S1512,'Ledger Codes'!$B$6:$B$205,0))),""))</f>
        <v>10068</v>
      </c>
      <c r="D1512" s="50" t="s">
        <v>203</v>
      </c>
      <c r="E1512" s="50" t="s">
        <v>1542</v>
      </c>
      <c r="F1512" s="50" t="s">
        <v>1543</v>
      </c>
      <c r="G1512" s="52" t="n">
        <v>0</v>
      </c>
      <c r="H1512" s="52" t="n">
        <v>30</v>
      </c>
      <c r="I1512" s="52" t="n">
        <f aca="false">IF(AND(G1512="",H1512=""),"",N(G1512)-N(H1512))</f>
        <v>-30</v>
      </c>
      <c r="J1512" s="52" t="n">
        <f aca="false">IF(I1512="","",ABS(I1512))</f>
        <v>30</v>
      </c>
      <c r="K1512" s="56" t="n">
        <f aca="false">IF(S1512="","",0)</f>
        <v>0</v>
      </c>
      <c r="L1512" s="56" t="n">
        <f aca="false">IF(J1512="","",IF(AND(J1512&gt;'Revenue Testing'!$E$9,K1512=0),1,0))</f>
        <v>0</v>
      </c>
      <c r="M1512" s="57" t="n">
        <v>0.781362092552</v>
      </c>
      <c r="N1512" s="56" t="str">
        <f aca="false">IF(OR(A1512="",I1512=""),"",IF(COUNTIFS($A$2:$A$4500,A1512,$D$2:$D$4500,D1512,$I$2:$I$4500,I1512)&gt;1,"Possible duplicate",""))</f>
        <v/>
      </c>
      <c r="O1512" s="56" t="n">
        <f aca="false">IF(J1512="","",IF(AND(L1512=0,K1512=0),1,0))</f>
        <v>1</v>
      </c>
      <c r="P1512" s="56" t="str">
        <f aca="false">IF(L1512=1,J1512+ROW()/10^7,"")</f>
        <v/>
      </c>
      <c r="Q1512" s="57" t="n">
        <f aca="false">IF(O1512=1,M1512,"")</f>
        <v>0.781362092552</v>
      </c>
      <c r="R1512" s="56" t="str">
        <f aca="false">IF(K1512=1,ROW(),"")</f>
        <v/>
      </c>
      <c r="S1512" s="56" t="str">
        <f aca="false">IF(D1512="","",TRIM(D1512))</f>
        <v>EDI CHARGES- INC</v>
      </c>
    </row>
    <row r="1513" customFormat="false" ht="15" hidden="false" customHeight="false" outlineLevel="0" collapsed="false">
      <c r="A1513" s="50" t="s">
        <v>1544</v>
      </c>
      <c r="B1513" s="55" t="n">
        <v>45952</v>
      </c>
      <c r="C1513" s="50" t="n">
        <f aca="false">IF(S1513="","",IFERROR(IF(INDEX('Ledger Codes'!$C$6:$C$205,MATCH(S1513,'Ledger Codes'!$B$6:$B$205,0))="","",INDEX('Ledger Codes'!$C$6:$C$205,MATCH(S1513,'Ledger Codes'!$B$6:$B$205,0))),""))</f>
        <v>10068</v>
      </c>
      <c r="D1513" s="50" t="s">
        <v>203</v>
      </c>
      <c r="E1513" s="50" t="s">
        <v>1545</v>
      </c>
      <c r="F1513" s="50" t="s">
        <v>1546</v>
      </c>
      <c r="G1513" s="52" t="n">
        <v>0</v>
      </c>
      <c r="H1513" s="52" t="n">
        <v>30</v>
      </c>
      <c r="I1513" s="52" t="n">
        <f aca="false">IF(AND(G1513="",H1513=""),"",N(G1513)-N(H1513))</f>
        <v>-30</v>
      </c>
      <c r="J1513" s="52" t="n">
        <f aca="false">IF(I1513="","",ABS(I1513))</f>
        <v>30</v>
      </c>
      <c r="K1513" s="56" t="n">
        <f aca="false">IF(S1513="","",0)</f>
        <v>0</v>
      </c>
      <c r="L1513" s="56" t="n">
        <f aca="false">IF(J1513="","",IF(AND(J1513&gt;'Revenue Testing'!$E$9,K1513=0),1,0))</f>
        <v>0</v>
      </c>
      <c r="M1513" s="57" t="n">
        <v>0.894486752478</v>
      </c>
      <c r="N1513" s="56" t="str">
        <f aca="false">IF(OR(A1513="",I1513=""),"",IF(COUNTIFS($A$2:$A$4500,A1513,$D$2:$D$4500,D1513,$I$2:$I$4500,I1513)&gt;1,"Possible duplicate",""))</f>
        <v/>
      </c>
      <c r="O1513" s="56" t="n">
        <f aca="false">IF(J1513="","",IF(AND(L1513=0,K1513=0),1,0))</f>
        <v>1</v>
      </c>
      <c r="P1513" s="56" t="str">
        <f aca="false">IF(L1513=1,J1513+ROW()/10^7,"")</f>
        <v/>
      </c>
      <c r="Q1513" s="57" t="n">
        <f aca="false">IF(O1513=1,M1513,"")</f>
        <v>0.894486752478</v>
      </c>
      <c r="R1513" s="56" t="str">
        <f aca="false">IF(K1513=1,ROW(),"")</f>
        <v/>
      </c>
      <c r="S1513" s="56" t="str">
        <f aca="false">IF(D1513="","",TRIM(D1513))</f>
        <v>EDI CHARGES- INC</v>
      </c>
    </row>
    <row r="1514" customFormat="false" ht="15" hidden="false" customHeight="false" outlineLevel="0" collapsed="false">
      <c r="A1514" s="50" t="s">
        <v>1547</v>
      </c>
      <c r="B1514" s="55" t="n">
        <v>45952</v>
      </c>
      <c r="C1514" s="50" t="n">
        <f aca="false">IF(S1514="","",IFERROR(IF(INDEX('Ledger Codes'!$C$6:$C$205,MATCH(S1514,'Ledger Codes'!$B$6:$B$205,0))="","",INDEX('Ledger Codes'!$C$6:$C$205,MATCH(S1514,'Ledger Codes'!$B$6:$B$205,0))),""))</f>
        <v>10068</v>
      </c>
      <c r="D1514" s="50" t="s">
        <v>203</v>
      </c>
      <c r="E1514" s="50" t="s">
        <v>1548</v>
      </c>
      <c r="F1514" s="50" t="s">
        <v>1549</v>
      </c>
      <c r="G1514" s="52" t="n">
        <v>0</v>
      </c>
      <c r="H1514" s="52" t="n">
        <v>30</v>
      </c>
      <c r="I1514" s="52" t="n">
        <f aca="false">IF(AND(G1514="",H1514=""),"",N(G1514)-N(H1514))</f>
        <v>-30</v>
      </c>
      <c r="J1514" s="52" t="n">
        <f aca="false">IF(I1514="","",ABS(I1514))</f>
        <v>30</v>
      </c>
      <c r="K1514" s="56" t="n">
        <f aca="false">IF(S1514="","",0)</f>
        <v>0</v>
      </c>
      <c r="L1514" s="56" t="n">
        <f aca="false">IF(J1514="","",IF(AND(J1514&gt;'Revenue Testing'!$E$9,K1514=0),1,0))</f>
        <v>0</v>
      </c>
      <c r="M1514" s="57" t="n">
        <v>0.375218694347</v>
      </c>
      <c r="N1514" s="56" t="str">
        <f aca="false">IF(OR(A1514="",I1514=""),"",IF(COUNTIFS($A$2:$A$4500,A1514,$D$2:$D$4500,D1514,$I$2:$I$4500,I1514)&gt;1,"Possible duplicate",""))</f>
        <v/>
      </c>
      <c r="O1514" s="56" t="n">
        <f aca="false">IF(J1514="","",IF(AND(L1514=0,K1514=0),1,0))</f>
        <v>1</v>
      </c>
      <c r="P1514" s="56" t="str">
        <f aca="false">IF(L1514=1,J1514+ROW()/10^7,"")</f>
        <v/>
      </c>
      <c r="Q1514" s="57" t="n">
        <f aca="false">IF(O1514=1,M1514,"")</f>
        <v>0.375218694347</v>
      </c>
      <c r="R1514" s="56" t="str">
        <f aca="false">IF(K1514=1,ROW(),"")</f>
        <v/>
      </c>
      <c r="S1514" s="56" t="str">
        <f aca="false">IF(D1514="","",TRIM(D1514))</f>
        <v>EDI CHARGES- INC</v>
      </c>
    </row>
    <row r="1515" customFormat="false" ht="15" hidden="false" customHeight="false" outlineLevel="0" collapsed="false">
      <c r="A1515" s="50" t="s">
        <v>1550</v>
      </c>
      <c r="B1515" s="55" t="n">
        <v>45952</v>
      </c>
      <c r="C1515" s="50" t="n">
        <f aca="false">IF(S1515="","",IFERROR(IF(INDEX('Ledger Codes'!$C$6:$C$205,MATCH(S1515,'Ledger Codes'!$B$6:$B$205,0))="","",INDEX('Ledger Codes'!$C$6:$C$205,MATCH(S1515,'Ledger Codes'!$B$6:$B$205,0))),""))</f>
        <v>10068</v>
      </c>
      <c r="D1515" s="50" t="s">
        <v>203</v>
      </c>
      <c r="E1515" s="50" t="s">
        <v>1551</v>
      </c>
      <c r="F1515" s="50" t="s">
        <v>1552</v>
      </c>
      <c r="G1515" s="52" t="n">
        <v>0</v>
      </c>
      <c r="H1515" s="52" t="n">
        <v>30</v>
      </c>
      <c r="I1515" s="52" t="n">
        <f aca="false">IF(AND(G1515="",H1515=""),"",N(G1515)-N(H1515))</f>
        <v>-30</v>
      </c>
      <c r="J1515" s="52" t="n">
        <f aca="false">IF(I1515="","",ABS(I1515))</f>
        <v>30</v>
      </c>
      <c r="K1515" s="56" t="n">
        <f aca="false">IF(S1515="","",0)</f>
        <v>0</v>
      </c>
      <c r="L1515" s="56" t="n">
        <f aca="false">IF(J1515="","",IF(AND(J1515&gt;'Revenue Testing'!$E$9,K1515=0),1,0))</f>
        <v>0</v>
      </c>
      <c r="M1515" s="57" t="n">
        <v>0.190850628517</v>
      </c>
      <c r="N1515" s="56" t="str">
        <f aca="false">IF(OR(A1515="",I1515=""),"",IF(COUNTIFS($A$2:$A$4500,A1515,$D$2:$D$4500,D1515,$I$2:$I$4500,I1515)&gt;1,"Possible duplicate",""))</f>
        <v/>
      </c>
      <c r="O1515" s="56" t="n">
        <f aca="false">IF(J1515="","",IF(AND(L1515=0,K1515=0),1,0))</f>
        <v>1</v>
      </c>
      <c r="P1515" s="56" t="str">
        <f aca="false">IF(L1515=1,J1515+ROW()/10^7,"")</f>
        <v/>
      </c>
      <c r="Q1515" s="57" t="n">
        <f aca="false">IF(O1515=1,M1515,"")</f>
        <v>0.190850628517</v>
      </c>
      <c r="R1515" s="56" t="str">
        <f aca="false">IF(K1515=1,ROW(),"")</f>
        <v/>
      </c>
      <c r="S1515" s="56" t="str">
        <f aca="false">IF(D1515="","",TRIM(D1515))</f>
        <v>EDI CHARGES- INC</v>
      </c>
    </row>
    <row r="1516" customFormat="false" ht="15" hidden="false" customHeight="false" outlineLevel="0" collapsed="false">
      <c r="A1516" s="50" t="s">
        <v>1553</v>
      </c>
      <c r="B1516" s="55" t="n">
        <v>45952</v>
      </c>
      <c r="C1516" s="50" t="n">
        <f aca="false">IF(S1516="","",IFERROR(IF(INDEX('Ledger Codes'!$C$6:$C$205,MATCH(S1516,'Ledger Codes'!$B$6:$B$205,0))="","",INDEX('Ledger Codes'!$C$6:$C$205,MATCH(S1516,'Ledger Codes'!$B$6:$B$205,0))),""))</f>
        <v>10068</v>
      </c>
      <c r="D1516" s="50" t="s">
        <v>203</v>
      </c>
      <c r="E1516" s="50" t="s">
        <v>1554</v>
      </c>
      <c r="F1516" s="50" t="s">
        <v>1555</v>
      </c>
      <c r="G1516" s="52" t="n">
        <v>0</v>
      </c>
      <c r="H1516" s="52" t="n">
        <v>30</v>
      </c>
      <c r="I1516" s="52" t="n">
        <f aca="false">IF(AND(G1516="",H1516=""),"",N(G1516)-N(H1516))</f>
        <v>-30</v>
      </c>
      <c r="J1516" s="52" t="n">
        <f aca="false">IF(I1516="","",ABS(I1516))</f>
        <v>30</v>
      </c>
      <c r="K1516" s="56" t="n">
        <f aca="false">IF(S1516="","",0)</f>
        <v>0</v>
      </c>
      <c r="L1516" s="56" t="n">
        <f aca="false">IF(J1516="","",IF(AND(J1516&gt;'Revenue Testing'!$E$9,K1516=0),1,0))</f>
        <v>0</v>
      </c>
      <c r="M1516" s="57" t="n">
        <v>0.155240090264</v>
      </c>
      <c r="N1516" s="56" t="str">
        <f aca="false">IF(OR(A1516="",I1516=""),"",IF(COUNTIFS($A$2:$A$4500,A1516,$D$2:$D$4500,D1516,$I$2:$I$4500,I1516)&gt;1,"Possible duplicate",""))</f>
        <v/>
      </c>
      <c r="O1516" s="56" t="n">
        <f aca="false">IF(J1516="","",IF(AND(L1516=0,K1516=0),1,0))</f>
        <v>1</v>
      </c>
      <c r="P1516" s="56" t="str">
        <f aca="false">IF(L1516=1,J1516+ROW()/10^7,"")</f>
        <v/>
      </c>
      <c r="Q1516" s="57" t="n">
        <f aca="false">IF(O1516=1,M1516,"")</f>
        <v>0.155240090264</v>
      </c>
      <c r="R1516" s="56" t="str">
        <f aca="false">IF(K1516=1,ROW(),"")</f>
        <v/>
      </c>
      <c r="S1516" s="56" t="str">
        <f aca="false">IF(D1516="","",TRIM(D1516))</f>
        <v>EDI CHARGES- INC</v>
      </c>
    </row>
    <row r="1517" customFormat="false" ht="15" hidden="false" customHeight="false" outlineLevel="0" collapsed="false">
      <c r="A1517" s="50" t="s">
        <v>1556</v>
      </c>
      <c r="B1517" s="55" t="n">
        <v>45952</v>
      </c>
      <c r="C1517" s="50" t="n">
        <f aca="false">IF(S1517="","",IFERROR(IF(INDEX('Ledger Codes'!$C$6:$C$205,MATCH(S1517,'Ledger Codes'!$B$6:$B$205,0))="","",INDEX('Ledger Codes'!$C$6:$C$205,MATCH(S1517,'Ledger Codes'!$B$6:$B$205,0))),""))</f>
        <v>10068</v>
      </c>
      <c r="D1517" s="50" t="s">
        <v>203</v>
      </c>
      <c r="E1517" s="50" t="s">
        <v>1557</v>
      </c>
      <c r="F1517" s="50" t="s">
        <v>1558</v>
      </c>
      <c r="G1517" s="52" t="n">
        <v>0</v>
      </c>
      <c r="H1517" s="52" t="n">
        <v>30</v>
      </c>
      <c r="I1517" s="52" t="n">
        <f aca="false">IF(AND(G1517="",H1517=""),"",N(G1517)-N(H1517))</f>
        <v>-30</v>
      </c>
      <c r="J1517" s="52" t="n">
        <f aca="false">IF(I1517="","",ABS(I1517))</f>
        <v>30</v>
      </c>
      <c r="K1517" s="56" t="n">
        <f aca="false">IF(S1517="","",0)</f>
        <v>0</v>
      </c>
      <c r="L1517" s="56" t="n">
        <f aca="false">IF(J1517="","",IF(AND(J1517&gt;'Revenue Testing'!$E$9,K1517=0),1,0))</f>
        <v>0</v>
      </c>
      <c r="M1517" s="57" t="n">
        <v>0.033318576253</v>
      </c>
      <c r="N1517" s="56" t="str">
        <f aca="false">IF(OR(A1517="",I1517=""),"",IF(COUNTIFS($A$2:$A$4500,A1517,$D$2:$D$4500,D1517,$I$2:$I$4500,I1517)&gt;1,"Possible duplicate",""))</f>
        <v/>
      </c>
      <c r="O1517" s="56" t="n">
        <f aca="false">IF(J1517="","",IF(AND(L1517=0,K1517=0),1,0))</f>
        <v>1</v>
      </c>
      <c r="P1517" s="56" t="str">
        <f aca="false">IF(L1517=1,J1517+ROW()/10^7,"")</f>
        <v/>
      </c>
      <c r="Q1517" s="57" t="n">
        <f aca="false">IF(O1517=1,M1517,"")</f>
        <v>0.033318576253</v>
      </c>
      <c r="R1517" s="56" t="str">
        <f aca="false">IF(K1517=1,ROW(),"")</f>
        <v/>
      </c>
      <c r="S1517" s="56" t="str">
        <f aca="false">IF(D1517="","",TRIM(D1517))</f>
        <v>EDI CHARGES- INC</v>
      </c>
    </row>
    <row r="1518" customFormat="false" ht="15" hidden="false" customHeight="false" outlineLevel="0" collapsed="false">
      <c r="A1518" s="50" t="s">
        <v>1559</v>
      </c>
      <c r="B1518" s="55" t="n">
        <v>45952</v>
      </c>
      <c r="C1518" s="50" t="n">
        <f aca="false">IF(S1518="","",IFERROR(IF(INDEX('Ledger Codes'!$C$6:$C$205,MATCH(S1518,'Ledger Codes'!$B$6:$B$205,0))="","",INDEX('Ledger Codes'!$C$6:$C$205,MATCH(S1518,'Ledger Codes'!$B$6:$B$205,0))),""))</f>
        <v>10068</v>
      </c>
      <c r="D1518" s="50" t="s">
        <v>203</v>
      </c>
      <c r="E1518" s="50" t="s">
        <v>1560</v>
      </c>
      <c r="F1518" s="50" t="s">
        <v>1561</v>
      </c>
      <c r="G1518" s="52" t="n">
        <v>0</v>
      </c>
      <c r="H1518" s="52" t="n">
        <v>30</v>
      </c>
      <c r="I1518" s="52" t="n">
        <f aca="false">IF(AND(G1518="",H1518=""),"",N(G1518)-N(H1518))</f>
        <v>-30</v>
      </c>
      <c r="J1518" s="52" t="n">
        <f aca="false">IF(I1518="","",ABS(I1518))</f>
        <v>30</v>
      </c>
      <c r="K1518" s="56" t="n">
        <f aca="false">IF(S1518="","",0)</f>
        <v>0</v>
      </c>
      <c r="L1518" s="56" t="n">
        <f aca="false">IF(J1518="","",IF(AND(J1518&gt;'Revenue Testing'!$E$9,K1518=0),1,0))</f>
        <v>0</v>
      </c>
      <c r="M1518" s="57" t="n">
        <v>0.001537746428</v>
      </c>
      <c r="N1518" s="56" t="str">
        <f aca="false">IF(OR(A1518="",I1518=""),"",IF(COUNTIFS($A$2:$A$4500,A1518,$D$2:$D$4500,D1518,$I$2:$I$4500,I1518)&gt;1,"Possible duplicate",""))</f>
        <v/>
      </c>
      <c r="O1518" s="56" t="n">
        <f aca="false">IF(J1518="","",IF(AND(L1518=0,K1518=0),1,0))</f>
        <v>1</v>
      </c>
      <c r="P1518" s="56" t="str">
        <f aca="false">IF(L1518=1,J1518+ROW()/10^7,"")</f>
        <v/>
      </c>
      <c r="Q1518" s="57" t="n">
        <f aca="false">IF(O1518=1,M1518,"")</f>
        <v>0.001537746428</v>
      </c>
      <c r="R1518" s="56" t="str">
        <f aca="false">IF(K1518=1,ROW(),"")</f>
        <v/>
      </c>
      <c r="S1518" s="56" t="str">
        <f aca="false">IF(D1518="","",TRIM(D1518))</f>
        <v>EDI CHARGES- INC</v>
      </c>
    </row>
    <row r="1519" customFormat="false" ht="15" hidden="false" customHeight="false" outlineLevel="0" collapsed="false">
      <c r="A1519" s="50" t="s">
        <v>1562</v>
      </c>
      <c r="B1519" s="55" t="n">
        <v>45952</v>
      </c>
      <c r="C1519" s="50" t="n">
        <f aca="false">IF(S1519="","",IFERROR(IF(INDEX('Ledger Codes'!$C$6:$C$205,MATCH(S1519,'Ledger Codes'!$B$6:$B$205,0))="","",INDEX('Ledger Codes'!$C$6:$C$205,MATCH(S1519,'Ledger Codes'!$B$6:$B$205,0))),""))</f>
        <v>10068</v>
      </c>
      <c r="D1519" s="50" t="s">
        <v>203</v>
      </c>
      <c r="E1519" s="50" t="s">
        <v>1563</v>
      </c>
      <c r="F1519" s="50" t="s">
        <v>1564</v>
      </c>
      <c r="G1519" s="52" t="n">
        <v>0</v>
      </c>
      <c r="H1519" s="52" t="n">
        <v>30</v>
      </c>
      <c r="I1519" s="52" t="n">
        <f aca="false">IF(AND(G1519="",H1519=""),"",N(G1519)-N(H1519))</f>
        <v>-30</v>
      </c>
      <c r="J1519" s="52" t="n">
        <f aca="false">IF(I1519="","",ABS(I1519))</f>
        <v>30</v>
      </c>
      <c r="K1519" s="56" t="n">
        <f aca="false">IF(S1519="","",0)</f>
        <v>0</v>
      </c>
      <c r="L1519" s="56" t="n">
        <f aca="false">IF(J1519="","",IF(AND(J1519&gt;'Revenue Testing'!$E$9,K1519=0),1,0))</f>
        <v>0</v>
      </c>
      <c r="M1519" s="57" t="n">
        <v>0.029305817142</v>
      </c>
      <c r="N1519" s="56" t="str">
        <f aca="false">IF(OR(A1519="",I1519=""),"",IF(COUNTIFS($A$2:$A$4500,A1519,$D$2:$D$4500,D1519,$I$2:$I$4500,I1519)&gt;1,"Possible duplicate",""))</f>
        <v/>
      </c>
      <c r="O1519" s="56" t="n">
        <f aca="false">IF(J1519="","",IF(AND(L1519=0,K1519=0),1,0))</f>
        <v>1</v>
      </c>
      <c r="P1519" s="56" t="str">
        <f aca="false">IF(L1519=1,J1519+ROW()/10^7,"")</f>
        <v/>
      </c>
      <c r="Q1519" s="57" t="n">
        <f aca="false">IF(O1519=1,M1519,"")</f>
        <v>0.029305817142</v>
      </c>
      <c r="R1519" s="56" t="str">
        <f aca="false">IF(K1519=1,ROW(),"")</f>
        <v/>
      </c>
      <c r="S1519" s="56" t="str">
        <f aca="false">IF(D1519="","",TRIM(D1519))</f>
        <v>EDI CHARGES- INC</v>
      </c>
    </row>
    <row r="1520" customFormat="false" ht="15" hidden="false" customHeight="false" outlineLevel="0" collapsed="false">
      <c r="A1520" s="50" t="s">
        <v>1565</v>
      </c>
      <c r="B1520" s="55" t="n">
        <v>45952</v>
      </c>
      <c r="C1520" s="50" t="n">
        <f aca="false">IF(S1520="","",IFERROR(IF(INDEX('Ledger Codes'!$C$6:$C$205,MATCH(S1520,'Ledger Codes'!$B$6:$B$205,0))="","",INDEX('Ledger Codes'!$C$6:$C$205,MATCH(S1520,'Ledger Codes'!$B$6:$B$205,0))),""))</f>
        <v>10068</v>
      </c>
      <c r="D1520" s="50" t="s">
        <v>203</v>
      </c>
      <c r="E1520" s="50" t="s">
        <v>1566</v>
      </c>
      <c r="F1520" s="50" t="s">
        <v>1567</v>
      </c>
      <c r="G1520" s="52" t="n">
        <v>0</v>
      </c>
      <c r="H1520" s="52" t="n">
        <v>30</v>
      </c>
      <c r="I1520" s="52" t="n">
        <f aca="false">IF(AND(G1520="",H1520=""),"",N(G1520)-N(H1520))</f>
        <v>-30</v>
      </c>
      <c r="J1520" s="52" t="n">
        <f aca="false">IF(I1520="","",ABS(I1520))</f>
        <v>30</v>
      </c>
      <c r="K1520" s="56" t="n">
        <f aca="false">IF(S1520="","",0)</f>
        <v>0</v>
      </c>
      <c r="L1520" s="56" t="n">
        <f aca="false">IF(J1520="","",IF(AND(J1520&gt;'Revenue Testing'!$E$9,K1520=0),1,0))</f>
        <v>0</v>
      </c>
      <c r="M1520" s="57" t="n">
        <v>0.737852841901</v>
      </c>
      <c r="N1520" s="56" t="str">
        <f aca="false">IF(OR(A1520="",I1520=""),"",IF(COUNTIFS($A$2:$A$4500,A1520,$D$2:$D$4500,D1520,$I$2:$I$4500,I1520)&gt;1,"Possible duplicate",""))</f>
        <v/>
      </c>
      <c r="O1520" s="56" t="n">
        <f aca="false">IF(J1520="","",IF(AND(L1520=0,K1520=0),1,0))</f>
        <v>1</v>
      </c>
      <c r="P1520" s="56" t="str">
        <f aca="false">IF(L1520=1,J1520+ROW()/10^7,"")</f>
        <v/>
      </c>
      <c r="Q1520" s="57" t="n">
        <f aca="false">IF(O1520=1,M1520,"")</f>
        <v>0.737852841901</v>
      </c>
      <c r="R1520" s="56" t="str">
        <f aca="false">IF(K1520=1,ROW(),"")</f>
        <v/>
      </c>
      <c r="S1520" s="56" t="str">
        <f aca="false">IF(D1520="","",TRIM(D1520))</f>
        <v>EDI CHARGES- INC</v>
      </c>
    </row>
    <row r="1521" customFormat="false" ht="15" hidden="false" customHeight="false" outlineLevel="0" collapsed="false">
      <c r="A1521" s="50" t="s">
        <v>1568</v>
      </c>
      <c r="B1521" s="55" t="n">
        <v>45952</v>
      </c>
      <c r="C1521" s="50" t="n">
        <f aca="false">IF(S1521="","",IFERROR(IF(INDEX('Ledger Codes'!$C$6:$C$205,MATCH(S1521,'Ledger Codes'!$B$6:$B$205,0))="","",INDEX('Ledger Codes'!$C$6:$C$205,MATCH(S1521,'Ledger Codes'!$B$6:$B$205,0))),""))</f>
        <v>10068</v>
      </c>
      <c r="D1521" s="50" t="s">
        <v>203</v>
      </c>
      <c r="E1521" s="50" t="s">
        <v>1569</v>
      </c>
      <c r="F1521" s="50" t="s">
        <v>1570</v>
      </c>
      <c r="G1521" s="52" t="n">
        <v>0</v>
      </c>
      <c r="H1521" s="52" t="n">
        <v>30</v>
      </c>
      <c r="I1521" s="52" t="n">
        <f aca="false">IF(AND(G1521="",H1521=""),"",N(G1521)-N(H1521))</f>
        <v>-30</v>
      </c>
      <c r="J1521" s="52" t="n">
        <f aca="false">IF(I1521="","",ABS(I1521))</f>
        <v>30</v>
      </c>
      <c r="K1521" s="56" t="n">
        <f aca="false">IF(S1521="","",0)</f>
        <v>0</v>
      </c>
      <c r="L1521" s="56" t="n">
        <f aca="false">IF(J1521="","",IF(AND(J1521&gt;'Revenue Testing'!$E$9,K1521=0),1,0))</f>
        <v>0</v>
      </c>
      <c r="M1521" s="57" t="n">
        <v>0.803255609165</v>
      </c>
      <c r="N1521" s="56" t="str">
        <f aca="false">IF(OR(A1521="",I1521=""),"",IF(COUNTIFS($A$2:$A$4500,A1521,$D$2:$D$4500,D1521,$I$2:$I$4500,I1521)&gt;1,"Possible duplicate",""))</f>
        <v/>
      </c>
      <c r="O1521" s="56" t="n">
        <f aca="false">IF(J1521="","",IF(AND(L1521=0,K1521=0),1,0))</f>
        <v>1</v>
      </c>
      <c r="P1521" s="56" t="str">
        <f aca="false">IF(L1521=1,J1521+ROW()/10^7,"")</f>
        <v/>
      </c>
      <c r="Q1521" s="57" t="n">
        <f aca="false">IF(O1521=1,M1521,"")</f>
        <v>0.803255609165</v>
      </c>
      <c r="R1521" s="56" t="str">
        <f aca="false">IF(K1521=1,ROW(),"")</f>
        <v/>
      </c>
      <c r="S1521" s="56" t="str">
        <f aca="false">IF(D1521="","",TRIM(D1521))</f>
        <v>EDI CHARGES- INC</v>
      </c>
    </row>
    <row r="1522" customFormat="false" ht="15" hidden="false" customHeight="false" outlineLevel="0" collapsed="false">
      <c r="A1522" s="50" t="s">
        <v>1571</v>
      </c>
      <c r="B1522" s="55" t="n">
        <v>45952</v>
      </c>
      <c r="C1522" s="50" t="n">
        <f aca="false">IF(S1522="","",IFERROR(IF(INDEX('Ledger Codes'!$C$6:$C$205,MATCH(S1522,'Ledger Codes'!$B$6:$B$205,0))="","",INDEX('Ledger Codes'!$C$6:$C$205,MATCH(S1522,'Ledger Codes'!$B$6:$B$205,0))),""))</f>
        <v>10068</v>
      </c>
      <c r="D1522" s="50" t="s">
        <v>203</v>
      </c>
      <c r="E1522" s="50" t="s">
        <v>1572</v>
      </c>
      <c r="F1522" s="50" t="s">
        <v>1573</v>
      </c>
      <c r="G1522" s="52" t="n">
        <v>0</v>
      </c>
      <c r="H1522" s="52" t="n">
        <v>30</v>
      </c>
      <c r="I1522" s="52" t="n">
        <f aca="false">IF(AND(G1522="",H1522=""),"",N(G1522)-N(H1522))</f>
        <v>-30</v>
      </c>
      <c r="J1522" s="52" t="n">
        <f aca="false">IF(I1522="","",ABS(I1522))</f>
        <v>30</v>
      </c>
      <c r="K1522" s="56" t="n">
        <f aca="false">IF(S1522="","",0)</f>
        <v>0</v>
      </c>
      <c r="L1522" s="56" t="n">
        <f aca="false">IF(J1522="","",IF(AND(J1522&gt;'Revenue Testing'!$E$9,K1522=0),1,0))</f>
        <v>0</v>
      </c>
      <c r="M1522" s="57" t="n">
        <v>0.437128946683</v>
      </c>
      <c r="N1522" s="56" t="str">
        <f aca="false">IF(OR(A1522="",I1522=""),"",IF(COUNTIFS($A$2:$A$4500,A1522,$D$2:$D$4500,D1522,$I$2:$I$4500,I1522)&gt;1,"Possible duplicate",""))</f>
        <v/>
      </c>
      <c r="O1522" s="56" t="n">
        <f aca="false">IF(J1522="","",IF(AND(L1522=0,K1522=0),1,0))</f>
        <v>1</v>
      </c>
      <c r="P1522" s="56" t="str">
        <f aca="false">IF(L1522=1,J1522+ROW()/10^7,"")</f>
        <v/>
      </c>
      <c r="Q1522" s="57" t="n">
        <f aca="false">IF(O1522=1,M1522,"")</f>
        <v>0.437128946683</v>
      </c>
      <c r="R1522" s="56" t="str">
        <f aca="false">IF(K1522=1,ROW(),"")</f>
        <v/>
      </c>
      <c r="S1522" s="56" t="str">
        <f aca="false">IF(D1522="","",TRIM(D1522))</f>
        <v>EDI CHARGES- INC</v>
      </c>
    </row>
    <row r="1523" customFormat="false" ht="15" hidden="false" customHeight="false" outlineLevel="0" collapsed="false">
      <c r="A1523" s="50" t="s">
        <v>1574</v>
      </c>
      <c r="B1523" s="55" t="n">
        <v>45952</v>
      </c>
      <c r="C1523" s="50" t="n">
        <f aca="false">IF(S1523="","",IFERROR(IF(INDEX('Ledger Codes'!$C$6:$C$205,MATCH(S1523,'Ledger Codes'!$B$6:$B$205,0))="","",INDEX('Ledger Codes'!$C$6:$C$205,MATCH(S1523,'Ledger Codes'!$B$6:$B$205,0))),""))</f>
        <v>10068</v>
      </c>
      <c r="D1523" s="50" t="s">
        <v>203</v>
      </c>
      <c r="E1523" s="50" t="s">
        <v>1575</v>
      </c>
      <c r="F1523" s="50" t="s">
        <v>1576</v>
      </c>
      <c r="G1523" s="52" t="n">
        <v>0</v>
      </c>
      <c r="H1523" s="52" t="n">
        <v>30</v>
      </c>
      <c r="I1523" s="52" t="n">
        <f aca="false">IF(AND(G1523="",H1523=""),"",N(G1523)-N(H1523))</f>
        <v>-30</v>
      </c>
      <c r="J1523" s="52" t="n">
        <f aca="false">IF(I1523="","",ABS(I1523))</f>
        <v>30</v>
      </c>
      <c r="K1523" s="56" t="n">
        <f aca="false">IF(S1523="","",0)</f>
        <v>0</v>
      </c>
      <c r="L1523" s="56" t="n">
        <f aca="false">IF(J1523="","",IF(AND(J1523&gt;'Revenue Testing'!$E$9,K1523=0),1,0))</f>
        <v>0</v>
      </c>
      <c r="M1523" s="57" t="n">
        <v>0.182229944289</v>
      </c>
      <c r="N1523" s="56" t="str">
        <f aca="false">IF(OR(A1523="",I1523=""),"",IF(COUNTIFS($A$2:$A$4500,A1523,$D$2:$D$4500,D1523,$I$2:$I$4500,I1523)&gt;1,"Possible duplicate",""))</f>
        <v/>
      </c>
      <c r="O1523" s="56" t="n">
        <f aca="false">IF(J1523="","",IF(AND(L1523=0,K1523=0),1,0))</f>
        <v>1</v>
      </c>
      <c r="P1523" s="56" t="str">
        <f aca="false">IF(L1523=1,J1523+ROW()/10^7,"")</f>
        <v/>
      </c>
      <c r="Q1523" s="57" t="n">
        <f aca="false">IF(O1523=1,M1523,"")</f>
        <v>0.182229944289</v>
      </c>
      <c r="R1523" s="56" t="str">
        <f aca="false">IF(K1523=1,ROW(),"")</f>
        <v/>
      </c>
      <c r="S1523" s="56" t="str">
        <f aca="false">IF(D1523="","",TRIM(D1523))</f>
        <v>EDI CHARGES- INC</v>
      </c>
    </row>
    <row r="1524" customFormat="false" ht="15" hidden="false" customHeight="false" outlineLevel="0" collapsed="false">
      <c r="A1524" s="50" t="s">
        <v>1577</v>
      </c>
      <c r="B1524" s="55" t="n">
        <v>45952</v>
      </c>
      <c r="C1524" s="50" t="n">
        <f aca="false">IF(S1524="","",IFERROR(IF(INDEX('Ledger Codes'!$C$6:$C$205,MATCH(S1524,'Ledger Codes'!$B$6:$B$205,0))="","",INDEX('Ledger Codes'!$C$6:$C$205,MATCH(S1524,'Ledger Codes'!$B$6:$B$205,0))),""))</f>
        <v>10068</v>
      </c>
      <c r="D1524" s="50" t="s">
        <v>203</v>
      </c>
      <c r="E1524" s="50" t="s">
        <v>1578</v>
      </c>
      <c r="F1524" s="50" t="s">
        <v>1579</v>
      </c>
      <c r="G1524" s="52" t="n">
        <v>0</v>
      </c>
      <c r="H1524" s="52" t="n">
        <v>30</v>
      </c>
      <c r="I1524" s="52" t="n">
        <f aca="false">IF(AND(G1524="",H1524=""),"",N(G1524)-N(H1524))</f>
        <v>-30</v>
      </c>
      <c r="J1524" s="52" t="n">
        <f aca="false">IF(I1524="","",ABS(I1524))</f>
        <v>30</v>
      </c>
      <c r="K1524" s="56" t="n">
        <f aca="false">IF(S1524="","",0)</f>
        <v>0</v>
      </c>
      <c r="L1524" s="56" t="n">
        <f aca="false">IF(J1524="","",IF(AND(J1524&gt;'Revenue Testing'!$E$9,K1524=0),1,0))</f>
        <v>0</v>
      </c>
      <c r="M1524" s="57" t="n">
        <v>0.510697182877</v>
      </c>
      <c r="N1524" s="56" t="str">
        <f aca="false">IF(OR(A1524="",I1524=""),"",IF(COUNTIFS($A$2:$A$4500,A1524,$D$2:$D$4500,D1524,$I$2:$I$4500,I1524)&gt;1,"Possible duplicate",""))</f>
        <v/>
      </c>
      <c r="O1524" s="56" t="n">
        <f aca="false">IF(J1524="","",IF(AND(L1524=0,K1524=0),1,0))</f>
        <v>1</v>
      </c>
      <c r="P1524" s="56" t="str">
        <f aca="false">IF(L1524=1,J1524+ROW()/10^7,"")</f>
        <v/>
      </c>
      <c r="Q1524" s="57" t="n">
        <f aca="false">IF(O1524=1,M1524,"")</f>
        <v>0.510697182877</v>
      </c>
      <c r="R1524" s="56" t="str">
        <f aca="false">IF(K1524=1,ROW(),"")</f>
        <v/>
      </c>
      <c r="S1524" s="56" t="str">
        <f aca="false">IF(D1524="","",TRIM(D1524))</f>
        <v>EDI CHARGES- INC</v>
      </c>
    </row>
    <row r="1525" customFormat="false" ht="15" hidden="false" customHeight="false" outlineLevel="0" collapsed="false">
      <c r="A1525" s="50" t="s">
        <v>1580</v>
      </c>
      <c r="B1525" s="55" t="n">
        <v>45952</v>
      </c>
      <c r="C1525" s="50" t="n">
        <f aca="false">IF(S1525="","",IFERROR(IF(INDEX('Ledger Codes'!$C$6:$C$205,MATCH(S1525,'Ledger Codes'!$B$6:$B$205,0))="","",INDEX('Ledger Codes'!$C$6:$C$205,MATCH(S1525,'Ledger Codes'!$B$6:$B$205,0))),""))</f>
        <v>10068</v>
      </c>
      <c r="D1525" s="50" t="s">
        <v>203</v>
      </c>
      <c r="E1525" s="50" t="s">
        <v>1581</v>
      </c>
      <c r="F1525" s="50" t="s">
        <v>1582</v>
      </c>
      <c r="G1525" s="52" t="n">
        <v>0</v>
      </c>
      <c r="H1525" s="52" t="n">
        <v>30</v>
      </c>
      <c r="I1525" s="52" t="n">
        <f aca="false">IF(AND(G1525="",H1525=""),"",N(G1525)-N(H1525))</f>
        <v>-30</v>
      </c>
      <c r="J1525" s="52" t="n">
        <f aca="false">IF(I1525="","",ABS(I1525))</f>
        <v>30</v>
      </c>
      <c r="K1525" s="56" t="n">
        <f aca="false">IF(S1525="","",0)</f>
        <v>0</v>
      </c>
      <c r="L1525" s="56" t="n">
        <f aca="false">IF(J1525="","",IF(AND(J1525&gt;'Revenue Testing'!$E$9,K1525=0),1,0))</f>
        <v>0</v>
      </c>
      <c r="M1525" s="57" t="n">
        <v>0.016859815105</v>
      </c>
      <c r="N1525" s="56" t="str">
        <f aca="false">IF(OR(A1525="",I1525=""),"",IF(COUNTIFS($A$2:$A$4500,A1525,$D$2:$D$4500,D1525,$I$2:$I$4500,I1525)&gt;1,"Possible duplicate",""))</f>
        <v/>
      </c>
      <c r="O1525" s="56" t="n">
        <f aca="false">IF(J1525="","",IF(AND(L1525=0,K1525=0),1,0))</f>
        <v>1</v>
      </c>
      <c r="P1525" s="56" t="str">
        <f aca="false">IF(L1525=1,J1525+ROW()/10^7,"")</f>
        <v/>
      </c>
      <c r="Q1525" s="57" t="n">
        <f aca="false">IF(O1525=1,M1525,"")</f>
        <v>0.016859815105</v>
      </c>
      <c r="R1525" s="56" t="str">
        <f aca="false">IF(K1525=1,ROW(),"")</f>
        <v/>
      </c>
      <c r="S1525" s="56" t="str">
        <f aca="false">IF(D1525="","",TRIM(D1525))</f>
        <v>EDI CHARGES- INC</v>
      </c>
    </row>
    <row r="1526" customFormat="false" ht="15" hidden="false" customHeight="false" outlineLevel="0" collapsed="false">
      <c r="A1526" s="50" t="s">
        <v>1583</v>
      </c>
      <c r="B1526" s="55" t="n">
        <v>45952</v>
      </c>
      <c r="C1526" s="50" t="n">
        <f aca="false">IF(S1526="","",IFERROR(IF(INDEX('Ledger Codes'!$C$6:$C$205,MATCH(S1526,'Ledger Codes'!$B$6:$B$205,0))="","",INDEX('Ledger Codes'!$C$6:$C$205,MATCH(S1526,'Ledger Codes'!$B$6:$B$205,0))),""))</f>
        <v>10068</v>
      </c>
      <c r="D1526" s="50" t="s">
        <v>203</v>
      </c>
      <c r="E1526" s="50" t="s">
        <v>1584</v>
      </c>
      <c r="F1526" s="50" t="s">
        <v>1585</v>
      </c>
      <c r="G1526" s="52" t="n">
        <v>0</v>
      </c>
      <c r="H1526" s="52" t="n">
        <v>30</v>
      </c>
      <c r="I1526" s="52" t="n">
        <f aca="false">IF(AND(G1526="",H1526=""),"",N(G1526)-N(H1526))</f>
        <v>-30</v>
      </c>
      <c r="J1526" s="52" t="n">
        <f aca="false">IF(I1526="","",ABS(I1526))</f>
        <v>30</v>
      </c>
      <c r="K1526" s="56" t="n">
        <f aca="false">IF(S1526="","",0)</f>
        <v>0</v>
      </c>
      <c r="L1526" s="56" t="n">
        <f aca="false">IF(J1526="","",IF(AND(J1526&gt;'Revenue Testing'!$E$9,K1526=0),1,0))</f>
        <v>0</v>
      </c>
      <c r="M1526" s="57" t="n">
        <v>0.324240163532</v>
      </c>
      <c r="N1526" s="56" t="str">
        <f aca="false">IF(OR(A1526="",I1526=""),"",IF(COUNTIFS($A$2:$A$4500,A1526,$D$2:$D$4500,D1526,$I$2:$I$4500,I1526)&gt;1,"Possible duplicate",""))</f>
        <v/>
      </c>
      <c r="O1526" s="56" t="n">
        <f aca="false">IF(J1526="","",IF(AND(L1526=0,K1526=0),1,0))</f>
        <v>1</v>
      </c>
      <c r="P1526" s="56" t="str">
        <f aca="false">IF(L1526=1,J1526+ROW()/10^7,"")</f>
        <v/>
      </c>
      <c r="Q1526" s="57" t="n">
        <f aca="false">IF(O1526=1,M1526,"")</f>
        <v>0.324240163532</v>
      </c>
      <c r="R1526" s="56" t="str">
        <f aca="false">IF(K1526=1,ROW(),"")</f>
        <v/>
      </c>
      <c r="S1526" s="56" t="str">
        <f aca="false">IF(D1526="","",TRIM(D1526))</f>
        <v>EDI CHARGES- INC</v>
      </c>
    </row>
    <row r="1527" customFormat="false" ht="15" hidden="false" customHeight="false" outlineLevel="0" collapsed="false">
      <c r="A1527" s="50" t="s">
        <v>1586</v>
      </c>
      <c r="B1527" s="55" t="n">
        <v>45952</v>
      </c>
      <c r="C1527" s="50" t="n">
        <f aca="false">IF(S1527="","",IFERROR(IF(INDEX('Ledger Codes'!$C$6:$C$205,MATCH(S1527,'Ledger Codes'!$B$6:$B$205,0))="","",INDEX('Ledger Codes'!$C$6:$C$205,MATCH(S1527,'Ledger Codes'!$B$6:$B$205,0))),""))</f>
        <v>10068</v>
      </c>
      <c r="D1527" s="50" t="s">
        <v>203</v>
      </c>
      <c r="E1527" s="50" t="s">
        <v>1587</v>
      </c>
      <c r="F1527" s="50" t="s">
        <v>1588</v>
      </c>
      <c r="G1527" s="52" t="n">
        <v>0</v>
      </c>
      <c r="H1527" s="52" t="n">
        <v>30</v>
      </c>
      <c r="I1527" s="52" t="n">
        <f aca="false">IF(AND(G1527="",H1527=""),"",N(G1527)-N(H1527))</f>
        <v>-30</v>
      </c>
      <c r="J1527" s="52" t="n">
        <f aca="false">IF(I1527="","",ABS(I1527))</f>
        <v>30</v>
      </c>
      <c r="K1527" s="56" t="n">
        <f aca="false">IF(S1527="","",0)</f>
        <v>0</v>
      </c>
      <c r="L1527" s="56" t="n">
        <f aca="false">IF(J1527="","",IF(AND(J1527&gt;'Revenue Testing'!$E$9,K1527=0),1,0))</f>
        <v>0</v>
      </c>
      <c r="M1527" s="57" t="n">
        <v>0.326032883458</v>
      </c>
      <c r="N1527" s="56" t="str">
        <f aca="false">IF(OR(A1527="",I1527=""),"",IF(COUNTIFS($A$2:$A$4500,A1527,$D$2:$D$4500,D1527,$I$2:$I$4500,I1527)&gt;1,"Possible duplicate",""))</f>
        <v/>
      </c>
      <c r="O1527" s="56" t="n">
        <f aca="false">IF(J1527="","",IF(AND(L1527=0,K1527=0),1,0))</f>
        <v>1</v>
      </c>
      <c r="P1527" s="56" t="str">
        <f aca="false">IF(L1527=1,J1527+ROW()/10^7,"")</f>
        <v/>
      </c>
      <c r="Q1527" s="57" t="n">
        <f aca="false">IF(O1527=1,M1527,"")</f>
        <v>0.326032883458</v>
      </c>
      <c r="R1527" s="56" t="str">
        <f aca="false">IF(K1527=1,ROW(),"")</f>
        <v/>
      </c>
      <c r="S1527" s="56" t="str">
        <f aca="false">IF(D1527="","",TRIM(D1527))</f>
        <v>EDI CHARGES- INC</v>
      </c>
    </row>
    <row r="1528" customFormat="false" ht="15" hidden="false" customHeight="false" outlineLevel="0" collapsed="false">
      <c r="A1528" s="50" t="s">
        <v>1589</v>
      </c>
      <c r="B1528" s="55" t="n">
        <v>45952</v>
      </c>
      <c r="C1528" s="50" t="n">
        <f aca="false">IF(S1528="","",IFERROR(IF(INDEX('Ledger Codes'!$C$6:$C$205,MATCH(S1528,'Ledger Codes'!$B$6:$B$205,0))="","",INDEX('Ledger Codes'!$C$6:$C$205,MATCH(S1528,'Ledger Codes'!$B$6:$B$205,0))),""))</f>
        <v>10068</v>
      </c>
      <c r="D1528" s="50" t="s">
        <v>203</v>
      </c>
      <c r="E1528" s="50" t="s">
        <v>1590</v>
      </c>
      <c r="F1528" s="50" t="s">
        <v>1591</v>
      </c>
      <c r="G1528" s="52" t="n">
        <v>0</v>
      </c>
      <c r="H1528" s="52" t="n">
        <v>30</v>
      </c>
      <c r="I1528" s="52" t="n">
        <f aca="false">IF(AND(G1528="",H1528=""),"",N(G1528)-N(H1528))</f>
        <v>-30</v>
      </c>
      <c r="J1528" s="52" t="n">
        <f aca="false">IF(I1528="","",ABS(I1528))</f>
        <v>30</v>
      </c>
      <c r="K1528" s="56" t="n">
        <f aca="false">IF(S1528="","",0)</f>
        <v>0</v>
      </c>
      <c r="L1528" s="56" t="n">
        <f aca="false">IF(J1528="","",IF(AND(J1528&gt;'Revenue Testing'!$E$9,K1528=0),1,0))</f>
        <v>0</v>
      </c>
      <c r="M1528" s="57" t="n">
        <v>0.394963891792</v>
      </c>
      <c r="N1528" s="56" t="str">
        <f aca="false">IF(OR(A1528="",I1528=""),"",IF(COUNTIFS($A$2:$A$4500,A1528,$D$2:$D$4500,D1528,$I$2:$I$4500,I1528)&gt;1,"Possible duplicate",""))</f>
        <v/>
      </c>
      <c r="O1528" s="56" t="n">
        <f aca="false">IF(J1528="","",IF(AND(L1528=0,K1528=0),1,0))</f>
        <v>1</v>
      </c>
      <c r="P1528" s="56" t="str">
        <f aca="false">IF(L1528=1,J1528+ROW()/10^7,"")</f>
        <v/>
      </c>
      <c r="Q1528" s="57" t="n">
        <f aca="false">IF(O1528=1,M1528,"")</f>
        <v>0.394963891792</v>
      </c>
      <c r="R1528" s="56" t="str">
        <f aca="false">IF(K1528=1,ROW(),"")</f>
        <v/>
      </c>
      <c r="S1528" s="56" t="str">
        <f aca="false">IF(D1528="","",TRIM(D1528))</f>
        <v>EDI CHARGES- INC</v>
      </c>
    </row>
    <row r="1529" customFormat="false" ht="15" hidden="false" customHeight="false" outlineLevel="0" collapsed="false">
      <c r="A1529" s="50" t="s">
        <v>1592</v>
      </c>
      <c r="B1529" s="55" t="n">
        <v>45952</v>
      </c>
      <c r="C1529" s="50" t="n">
        <f aca="false">IF(S1529="","",IFERROR(IF(INDEX('Ledger Codes'!$C$6:$C$205,MATCH(S1529,'Ledger Codes'!$B$6:$B$205,0))="","",INDEX('Ledger Codes'!$C$6:$C$205,MATCH(S1529,'Ledger Codes'!$B$6:$B$205,0))),""))</f>
        <v>10068</v>
      </c>
      <c r="D1529" s="50" t="s">
        <v>203</v>
      </c>
      <c r="E1529" s="50" t="s">
        <v>1593</v>
      </c>
      <c r="F1529" s="50" t="s">
        <v>1594</v>
      </c>
      <c r="G1529" s="52" t="n">
        <v>0</v>
      </c>
      <c r="H1529" s="52" t="n">
        <v>30</v>
      </c>
      <c r="I1529" s="52" t="n">
        <f aca="false">IF(AND(G1529="",H1529=""),"",N(G1529)-N(H1529))</f>
        <v>-30</v>
      </c>
      <c r="J1529" s="52" t="n">
        <f aca="false">IF(I1529="","",ABS(I1529))</f>
        <v>30</v>
      </c>
      <c r="K1529" s="56" t="n">
        <f aca="false">IF(S1529="","",0)</f>
        <v>0</v>
      </c>
      <c r="L1529" s="56" t="n">
        <f aca="false">IF(J1529="","",IF(AND(J1529&gt;'Revenue Testing'!$E$9,K1529=0),1,0))</f>
        <v>0</v>
      </c>
      <c r="M1529" s="57" t="n">
        <v>0.825198908125</v>
      </c>
      <c r="N1529" s="56" t="str">
        <f aca="false">IF(OR(A1529="",I1529=""),"",IF(COUNTIFS($A$2:$A$4500,A1529,$D$2:$D$4500,D1529,$I$2:$I$4500,I1529)&gt;1,"Possible duplicate",""))</f>
        <v/>
      </c>
      <c r="O1529" s="56" t="n">
        <f aca="false">IF(J1529="","",IF(AND(L1529=0,K1529=0),1,0))</f>
        <v>1</v>
      </c>
      <c r="P1529" s="56" t="str">
        <f aca="false">IF(L1529=1,J1529+ROW()/10^7,"")</f>
        <v/>
      </c>
      <c r="Q1529" s="57" t="n">
        <f aca="false">IF(O1529=1,M1529,"")</f>
        <v>0.825198908125</v>
      </c>
      <c r="R1529" s="56" t="str">
        <f aca="false">IF(K1529=1,ROW(),"")</f>
        <v/>
      </c>
      <c r="S1529" s="56" t="str">
        <f aca="false">IF(D1529="","",TRIM(D1529))</f>
        <v>EDI CHARGES- INC</v>
      </c>
    </row>
    <row r="1530" customFormat="false" ht="15" hidden="false" customHeight="false" outlineLevel="0" collapsed="false">
      <c r="A1530" s="50" t="s">
        <v>1595</v>
      </c>
      <c r="B1530" s="55" t="n">
        <v>45952</v>
      </c>
      <c r="C1530" s="50" t="n">
        <f aca="false">IF(S1530="","",IFERROR(IF(INDEX('Ledger Codes'!$C$6:$C$205,MATCH(S1530,'Ledger Codes'!$B$6:$B$205,0))="","",INDEX('Ledger Codes'!$C$6:$C$205,MATCH(S1530,'Ledger Codes'!$B$6:$B$205,0))),""))</f>
        <v>10068</v>
      </c>
      <c r="D1530" s="50" t="s">
        <v>203</v>
      </c>
      <c r="E1530" s="50" t="s">
        <v>1596</v>
      </c>
      <c r="F1530" s="50" t="s">
        <v>521</v>
      </c>
      <c r="G1530" s="52" t="n">
        <v>0</v>
      </c>
      <c r="H1530" s="52" t="n">
        <v>30</v>
      </c>
      <c r="I1530" s="52" t="n">
        <f aca="false">IF(AND(G1530="",H1530=""),"",N(G1530)-N(H1530))</f>
        <v>-30</v>
      </c>
      <c r="J1530" s="52" t="n">
        <f aca="false">IF(I1530="","",ABS(I1530))</f>
        <v>30</v>
      </c>
      <c r="K1530" s="56" t="n">
        <f aca="false">IF(S1530="","",0)</f>
        <v>0</v>
      </c>
      <c r="L1530" s="56" t="n">
        <f aca="false">IF(J1530="","",IF(AND(J1530&gt;'Revenue Testing'!$E$9,K1530=0),1,0))</f>
        <v>0</v>
      </c>
      <c r="M1530" s="57" t="n">
        <v>0.331456949981</v>
      </c>
      <c r="N1530" s="56" t="str">
        <f aca="false">IF(OR(A1530="",I1530=""),"",IF(COUNTIFS($A$2:$A$4500,A1530,$D$2:$D$4500,D1530,$I$2:$I$4500,I1530)&gt;1,"Possible duplicate",""))</f>
        <v/>
      </c>
      <c r="O1530" s="56" t="n">
        <f aca="false">IF(J1530="","",IF(AND(L1530=0,K1530=0),1,0))</f>
        <v>1</v>
      </c>
      <c r="P1530" s="56" t="str">
        <f aca="false">IF(L1530=1,J1530+ROW()/10^7,"")</f>
        <v/>
      </c>
      <c r="Q1530" s="57" t="n">
        <f aca="false">IF(O1530=1,M1530,"")</f>
        <v>0.331456949981</v>
      </c>
      <c r="R1530" s="56" t="str">
        <f aca="false">IF(K1530=1,ROW(),"")</f>
        <v/>
      </c>
      <c r="S1530" s="56" t="str">
        <f aca="false">IF(D1530="","",TRIM(D1530))</f>
        <v>EDI CHARGES- INC</v>
      </c>
    </row>
    <row r="1531" customFormat="false" ht="15" hidden="false" customHeight="false" outlineLevel="0" collapsed="false">
      <c r="A1531" s="50" t="s">
        <v>1597</v>
      </c>
      <c r="B1531" s="55" t="n">
        <v>45952</v>
      </c>
      <c r="C1531" s="50" t="n">
        <f aca="false">IF(S1531="","",IFERROR(IF(INDEX('Ledger Codes'!$C$6:$C$205,MATCH(S1531,'Ledger Codes'!$B$6:$B$205,0))="","",INDEX('Ledger Codes'!$C$6:$C$205,MATCH(S1531,'Ledger Codes'!$B$6:$B$205,0))),""))</f>
        <v>10068</v>
      </c>
      <c r="D1531" s="50" t="s">
        <v>203</v>
      </c>
      <c r="E1531" s="50" t="s">
        <v>1598</v>
      </c>
      <c r="F1531" s="50" t="s">
        <v>1599</v>
      </c>
      <c r="G1531" s="52" t="n">
        <v>0</v>
      </c>
      <c r="H1531" s="52" t="n">
        <v>30</v>
      </c>
      <c r="I1531" s="52" t="n">
        <f aca="false">IF(AND(G1531="",H1531=""),"",N(G1531)-N(H1531))</f>
        <v>-30</v>
      </c>
      <c r="J1531" s="52" t="n">
        <f aca="false">IF(I1531="","",ABS(I1531))</f>
        <v>30</v>
      </c>
      <c r="K1531" s="56" t="n">
        <f aca="false">IF(S1531="","",0)</f>
        <v>0</v>
      </c>
      <c r="L1531" s="56" t="n">
        <f aca="false">IF(J1531="","",IF(AND(J1531&gt;'Revenue Testing'!$E$9,K1531=0),1,0))</f>
        <v>0</v>
      </c>
      <c r="M1531" s="57" t="n">
        <v>0.162850189513</v>
      </c>
      <c r="N1531" s="56" t="str">
        <f aca="false">IF(OR(A1531="",I1531=""),"",IF(COUNTIFS($A$2:$A$4500,A1531,$D$2:$D$4500,D1531,$I$2:$I$4500,I1531)&gt;1,"Possible duplicate",""))</f>
        <v/>
      </c>
      <c r="O1531" s="56" t="n">
        <f aca="false">IF(J1531="","",IF(AND(L1531=0,K1531=0),1,0))</f>
        <v>1</v>
      </c>
      <c r="P1531" s="56" t="str">
        <f aca="false">IF(L1531=1,J1531+ROW()/10^7,"")</f>
        <v/>
      </c>
      <c r="Q1531" s="57" t="n">
        <f aca="false">IF(O1531=1,M1531,"")</f>
        <v>0.162850189513</v>
      </c>
      <c r="R1531" s="56" t="str">
        <f aca="false">IF(K1531=1,ROW(),"")</f>
        <v/>
      </c>
      <c r="S1531" s="56" t="str">
        <f aca="false">IF(D1531="","",TRIM(D1531))</f>
        <v>EDI CHARGES- INC</v>
      </c>
    </row>
    <row r="1532" customFormat="false" ht="15" hidden="false" customHeight="false" outlineLevel="0" collapsed="false">
      <c r="A1532" s="50" t="s">
        <v>1600</v>
      </c>
      <c r="B1532" s="55" t="n">
        <v>45952</v>
      </c>
      <c r="C1532" s="50" t="n">
        <f aca="false">IF(S1532="","",IFERROR(IF(INDEX('Ledger Codes'!$C$6:$C$205,MATCH(S1532,'Ledger Codes'!$B$6:$B$205,0))="","",INDEX('Ledger Codes'!$C$6:$C$205,MATCH(S1532,'Ledger Codes'!$B$6:$B$205,0))),""))</f>
        <v>10068</v>
      </c>
      <c r="D1532" s="50" t="s">
        <v>203</v>
      </c>
      <c r="E1532" s="50" t="s">
        <v>1601</v>
      </c>
      <c r="F1532" s="50" t="s">
        <v>1602</v>
      </c>
      <c r="G1532" s="52" t="n">
        <v>0</v>
      </c>
      <c r="H1532" s="52" t="n">
        <v>30</v>
      </c>
      <c r="I1532" s="52" t="n">
        <f aca="false">IF(AND(G1532="",H1532=""),"",N(G1532)-N(H1532))</f>
        <v>-30</v>
      </c>
      <c r="J1532" s="52" t="n">
        <f aca="false">IF(I1532="","",ABS(I1532))</f>
        <v>30</v>
      </c>
      <c r="K1532" s="56" t="n">
        <f aca="false">IF(S1532="","",0)</f>
        <v>0</v>
      </c>
      <c r="L1532" s="56" t="n">
        <f aca="false">IF(J1532="","",IF(AND(J1532&gt;'Revenue Testing'!$E$9,K1532=0),1,0))</f>
        <v>0</v>
      </c>
      <c r="M1532" s="57" t="n">
        <v>0.340906254039</v>
      </c>
      <c r="N1532" s="56" t="str">
        <f aca="false">IF(OR(A1532="",I1532=""),"",IF(COUNTIFS($A$2:$A$4500,A1532,$D$2:$D$4500,D1532,$I$2:$I$4500,I1532)&gt;1,"Possible duplicate",""))</f>
        <v/>
      </c>
      <c r="O1532" s="56" t="n">
        <f aca="false">IF(J1532="","",IF(AND(L1532=0,K1532=0),1,0))</f>
        <v>1</v>
      </c>
      <c r="P1532" s="56" t="str">
        <f aca="false">IF(L1532=1,J1532+ROW()/10^7,"")</f>
        <v/>
      </c>
      <c r="Q1532" s="57" t="n">
        <f aca="false">IF(O1532=1,M1532,"")</f>
        <v>0.340906254039</v>
      </c>
      <c r="R1532" s="56" t="str">
        <f aca="false">IF(K1532=1,ROW(),"")</f>
        <v/>
      </c>
      <c r="S1532" s="56" t="str">
        <f aca="false">IF(D1532="","",TRIM(D1532))</f>
        <v>EDI CHARGES- INC</v>
      </c>
    </row>
    <row r="1533" customFormat="false" ht="15" hidden="false" customHeight="false" outlineLevel="0" collapsed="false">
      <c r="A1533" s="50" t="s">
        <v>1603</v>
      </c>
      <c r="B1533" s="55" t="n">
        <v>45952</v>
      </c>
      <c r="C1533" s="50" t="n">
        <f aca="false">IF(S1533="","",IFERROR(IF(INDEX('Ledger Codes'!$C$6:$C$205,MATCH(S1533,'Ledger Codes'!$B$6:$B$205,0))="","",INDEX('Ledger Codes'!$C$6:$C$205,MATCH(S1533,'Ledger Codes'!$B$6:$B$205,0))),""))</f>
        <v>10068</v>
      </c>
      <c r="D1533" s="50" t="s">
        <v>203</v>
      </c>
      <c r="E1533" s="50" t="s">
        <v>1604</v>
      </c>
      <c r="F1533" s="50" t="s">
        <v>1605</v>
      </c>
      <c r="G1533" s="52" t="n">
        <v>0</v>
      </c>
      <c r="H1533" s="52" t="n">
        <v>30</v>
      </c>
      <c r="I1533" s="52" t="n">
        <f aca="false">IF(AND(G1533="",H1533=""),"",N(G1533)-N(H1533))</f>
        <v>-30</v>
      </c>
      <c r="J1533" s="52" t="n">
        <f aca="false">IF(I1533="","",ABS(I1533))</f>
        <v>30</v>
      </c>
      <c r="K1533" s="56" t="n">
        <f aca="false">IF(S1533="","",0)</f>
        <v>0</v>
      </c>
      <c r="L1533" s="56" t="n">
        <f aca="false">IF(J1533="","",IF(AND(J1533&gt;'Revenue Testing'!$E$9,K1533=0),1,0))</f>
        <v>0</v>
      </c>
      <c r="M1533" s="57" t="n">
        <v>0.4742435005</v>
      </c>
      <c r="N1533" s="56" t="str">
        <f aca="false">IF(OR(A1533="",I1533=""),"",IF(COUNTIFS($A$2:$A$4500,A1533,$D$2:$D$4500,D1533,$I$2:$I$4500,I1533)&gt;1,"Possible duplicate",""))</f>
        <v/>
      </c>
      <c r="O1533" s="56" t="n">
        <f aca="false">IF(J1533="","",IF(AND(L1533=0,K1533=0),1,0))</f>
        <v>1</v>
      </c>
      <c r="P1533" s="56" t="str">
        <f aca="false">IF(L1533=1,J1533+ROW()/10^7,"")</f>
        <v/>
      </c>
      <c r="Q1533" s="57" t="n">
        <f aca="false">IF(O1533=1,M1533,"")</f>
        <v>0.4742435005</v>
      </c>
      <c r="R1533" s="56" t="str">
        <f aca="false">IF(K1533=1,ROW(),"")</f>
        <v/>
      </c>
      <c r="S1533" s="56" t="str">
        <f aca="false">IF(D1533="","",TRIM(D1533))</f>
        <v>EDI CHARGES- INC</v>
      </c>
    </row>
    <row r="1534" customFormat="false" ht="15" hidden="false" customHeight="false" outlineLevel="0" collapsed="false">
      <c r="A1534" s="50" t="s">
        <v>1606</v>
      </c>
      <c r="B1534" s="55" t="n">
        <v>45952</v>
      </c>
      <c r="C1534" s="50" t="n">
        <f aca="false">IF(S1534="","",IFERROR(IF(INDEX('Ledger Codes'!$C$6:$C$205,MATCH(S1534,'Ledger Codes'!$B$6:$B$205,0))="","",INDEX('Ledger Codes'!$C$6:$C$205,MATCH(S1534,'Ledger Codes'!$B$6:$B$205,0))),""))</f>
        <v>10068</v>
      </c>
      <c r="D1534" s="50" t="s">
        <v>203</v>
      </c>
      <c r="E1534" s="50" t="s">
        <v>1607</v>
      </c>
      <c r="F1534" s="50" t="s">
        <v>1608</v>
      </c>
      <c r="G1534" s="52" t="n">
        <v>0</v>
      </c>
      <c r="H1534" s="52" t="n">
        <v>30</v>
      </c>
      <c r="I1534" s="52" t="n">
        <f aca="false">IF(AND(G1534="",H1534=""),"",N(G1534)-N(H1534))</f>
        <v>-30</v>
      </c>
      <c r="J1534" s="52" t="n">
        <f aca="false">IF(I1534="","",ABS(I1534))</f>
        <v>30</v>
      </c>
      <c r="K1534" s="56" t="n">
        <f aca="false">IF(S1534="","",0)</f>
        <v>0</v>
      </c>
      <c r="L1534" s="56" t="n">
        <f aca="false">IF(J1534="","",IF(AND(J1534&gt;'Revenue Testing'!$E$9,K1534=0),1,0))</f>
        <v>0</v>
      </c>
      <c r="M1534" s="57" t="n">
        <v>0.526090448951</v>
      </c>
      <c r="N1534" s="56" t="str">
        <f aca="false">IF(OR(A1534="",I1534=""),"",IF(COUNTIFS($A$2:$A$4500,A1534,$D$2:$D$4500,D1534,$I$2:$I$4500,I1534)&gt;1,"Possible duplicate",""))</f>
        <v/>
      </c>
      <c r="O1534" s="56" t="n">
        <f aca="false">IF(J1534="","",IF(AND(L1534=0,K1534=0),1,0))</f>
        <v>1</v>
      </c>
      <c r="P1534" s="56" t="str">
        <f aca="false">IF(L1534=1,J1534+ROW()/10^7,"")</f>
        <v/>
      </c>
      <c r="Q1534" s="57" t="n">
        <f aca="false">IF(O1534=1,M1534,"")</f>
        <v>0.526090448951</v>
      </c>
      <c r="R1534" s="56" t="str">
        <f aca="false">IF(K1534=1,ROW(),"")</f>
        <v/>
      </c>
      <c r="S1534" s="56" t="str">
        <f aca="false">IF(D1534="","",TRIM(D1534))</f>
        <v>EDI CHARGES- INC</v>
      </c>
    </row>
    <row r="1535" customFormat="false" ht="15" hidden="false" customHeight="false" outlineLevel="0" collapsed="false">
      <c r="A1535" s="50" t="s">
        <v>1609</v>
      </c>
      <c r="B1535" s="55" t="n">
        <v>45952</v>
      </c>
      <c r="C1535" s="50" t="n">
        <f aca="false">IF(S1535="","",IFERROR(IF(INDEX('Ledger Codes'!$C$6:$C$205,MATCH(S1535,'Ledger Codes'!$B$6:$B$205,0))="","",INDEX('Ledger Codes'!$C$6:$C$205,MATCH(S1535,'Ledger Codes'!$B$6:$B$205,0))),""))</f>
        <v>10068</v>
      </c>
      <c r="D1535" s="50" t="s">
        <v>203</v>
      </c>
      <c r="E1535" s="50" t="s">
        <v>1610</v>
      </c>
      <c r="F1535" s="50" t="s">
        <v>1611</v>
      </c>
      <c r="G1535" s="52" t="n">
        <v>0</v>
      </c>
      <c r="H1535" s="52" t="n">
        <v>30</v>
      </c>
      <c r="I1535" s="52" t="n">
        <f aca="false">IF(AND(G1535="",H1535=""),"",N(G1535)-N(H1535))</f>
        <v>-30</v>
      </c>
      <c r="J1535" s="52" t="n">
        <f aca="false">IF(I1535="","",ABS(I1535))</f>
        <v>30</v>
      </c>
      <c r="K1535" s="56" t="n">
        <f aca="false">IF(S1535="","",0)</f>
        <v>0</v>
      </c>
      <c r="L1535" s="56" t="n">
        <f aca="false">IF(J1535="","",IF(AND(J1535&gt;'Revenue Testing'!$E$9,K1535=0),1,0))</f>
        <v>0</v>
      </c>
      <c r="M1535" s="57" t="n">
        <v>0.091726746346</v>
      </c>
      <c r="N1535" s="56" t="str">
        <f aca="false">IF(OR(A1535="",I1535=""),"",IF(COUNTIFS($A$2:$A$4500,A1535,$D$2:$D$4500,D1535,$I$2:$I$4500,I1535)&gt;1,"Possible duplicate",""))</f>
        <v/>
      </c>
      <c r="O1535" s="56" t="n">
        <f aca="false">IF(J1535="","",IF(AND(L1535=0,K1535=0),1,0))</f>
        <v>1</v>
      </c>
      <c r="P1535" s="56" t="str">
        <f aca="false">IF(L1535=1,J1535+ROW()/10^7,"")</f>
        <v/>
      </c>
      <c r="Q1535" s="57" t="n">
        <f aca="false">IF(O1535=1,M1535,"")</f>
        <v>0.091726746346</v>
      </c>
      <c r="R1535" s="56" t="str">
        <f aca="false">IF(K1535=1,ROW(),"")</f>
        <v/>
      </c>
      <c r="S1535" s="56" t="str">
        <f aca="false">IF(D1535="","",TRIM(D1535))</f>
        <v>EDI CHARGES- INC</v>
      </c>
    </row>
    <row r="1536" customFormat="false" ht="15" hidden="false" customHeight="false" outlineLevel="0" collapsed="false">
      <c r="A1536" s="50" t="s">
        <v>1612</v>
      </c>
      <c r="B1536" s="55" t="n">
        <v>45952</v>
      </c>
      <c r="C1536" s="50" t="n">
        <f aca="false">IF(S1536="","",IFERROR(IF(INDEX('Ledger Codes'!$C$6:$C$205,MATCH(S1536,'Ledger Codes'!$B$6:$B$205,0))="","",INDEX('Ledger Codes'!$C$6:$C$205,MATCH(S1536,'Ledger Codes'!$B$6:$B$205,0))),""))</f>
        <v>10068</v>
      </c>
      <c r="D1536" s="50" t="s">
        <v>203</v>
      </c>
      <c r="E1536" s="50" t="s">
        <v>1613</v>
      </c>
      <c r="F1536" s="50" t="s">
        <v>1614</v>
      </c>
      <c r="G1536" s="52" t="n">
        <v>0</v>
      </c>
      <c r="H1536" s="52" t="n">
        <v>30</v>
      </c>
      <c r="I1536" s="52" t="n">
        <f aca="false">IF(AND(G1536="",H1536=""),"",N(G1536)-N(H1536))</f>
        <v>-30</v>
      </c>
      <c r="J1536" s="52" t="n">
        <f aca="false">IF(I1536="","",ABS(I1536))</f>
        <v>30</v>
      </c>
      <c r="K1536" s="56" t="n">
        <f aca="false">IF(S1536="","",0)</f>
        <v>0</v>
      </c>
      <c r="L1536" s="56" t="n">
        <f aca="false">IF(J1536="","",IF(AND(J1536&gt;'Revenue Testing'!$E$9,K1536=0),1,0))</f>
        <v>0</v>
      </c>
      <c r="M1536" s="57" t="n">
        <v>0.066338750963</v>
      </c>
      <c r="N1536" s="56" t="str">
        <f aca="false">IF(OR(A1536="",I1536=""),"",IF(COUNTIFS($A$2:$A$4500,A1536,$D$2:$D$4500,D1536,$I$2:$I$4500,I1536)&gt;1,"Possible duplicate",""))</f>
        <v/>
      </c>
      <c r="O1536" s="56" t="n">
        <f aca="false">IF(J1536="","",IF(AND(L1536=0,K1536=0),1,0))</f>
        <v>1</v>
      </c>
      <c r="P1536" s="56" t="str">
        <f aca="false">IF(L1536=1,J1536+ROW()/10^7,"")</f>
        <v/>
      </c>
      <c r="Q1536" s="57" t="n">
        <f aca="false">IF(O1536=1,M1536,"")</f>
        <v>0.066338750963</v>
      </c>
      <c r="R1536" s="56" t="str">
        <f aca="false">IF(K1536=1,ROW(),"")</f>
        <v/>
      </c>
      <c r="S1536" s="56" t="str">
        <f aca="false">IF(D1536="","",TRIM(D1536))</f>
        <v>EDI CHARGES- INC</v>
      </c>
    </row>
    <row r="1537" customFormat="false" ht="15" hidden="false" customHeight="false" outlineLevel="0" collapsed="false">
      <c r="A1537" s="50" t="s">
        <v>1615</v>
      </c>
      <c r="B1537" s="55" t="n">
        <v>45952</v>
      </c>
      <c r="C1537" s="50" t="n">
        <f aca="false">IF(S1537="","",IFERROR(IF(INDEX('Ledger Codes'!$C$6:$C$205,MATCH(S1537,'Ledger Codes'!$B$6:$B$205,0))="","",INDEX('Ledger Codes'!$C$6:$C$205,MATCH(S1537,'Ledger Codes'!$B$6:$B$205,0))),""))</f>
        <v>10068</v>
      </c>
      <c r="D1537" s="50" t="s">
        <v>203</v>
      </c>
      <c r="E1537" s="50" t="s">
        <v>1616</v>
      </c>
      <c r="F1537" s="50" t="s">
        <v>1617</v>
      </c>
      <c r="G1537" s="52" t="n">
        <v>0</v>
      </c>
      <c r="H1537" s="52" t="n">
        <v>30</v>
      </c>
      <c r="I1537" s="52" t="n">
        <f aca="false">IF(AND(G1537="",H1537=""),"",N(G1537)-N(H1537))</f>
        <v>-30</v>
      </c>
      <c r="J1537" s="52" t="n">
        <f aca="false">IF(I1537="","",ABS(I1537))</f>
        <v>30</v>
      </c>
      <c r="K1537" s="56" t="n">
        <f aca="false">IF(S1537="","",0)</f>
        <v>0</v>
      </c>
      <c r="L1537" s="56" t="n">
        <f aca="false">IF(J1537="","",IF(AND(J1537&gt;'Revenue Testing'!$E$9,K1537=0),1,0))</f>
        <v>0</v>
      </c>
      <c r="M1537" s="57" t="n">
        <v>0.544089927189</v>
      </c>
      <c r="N1537" s="56" t="str">
        <f aca="false">IF(OR(A1537="",I1537=""),"",IF(COUNTIFS($A$2:$A$4500,A1537,$D$2:$D$4500,D1537,$I$2:$I$4500,I1537)&gt;1,"Possible duplicate",""))</f>
        <v/>
      </c>
      <c r="O1537" s="56" t="n">
        <f aca="false">IF(J1537="","",IF(AND(L1537=0,K1537=0),1,0))</f>
        <v>1</v>
      </c>
      <c r="P1537" s="56" t="str">
        <f aca="false">IF(L1537=1,J1537+ROW()/10^7,"")</f>
        <v/>
      </c>
      <c r="Q1537" s="57" t="n">
        <f aca="false">IF(O1537=1,M1537,"")</f>
        <v>0.544089927189</v>
      </c>
      <c r="R1537" s="56" t="str">
        <f aca="false">IF(K1537=1,ROW(),"")</f>
        <v/>
      </c>
      <c r="S1537" s="56" t="str">
        <f aca="false">IF(D1537="","",TRIM(D1537))</f>
        <v>EDI CHARGES- INC</v>
      </c>
    </row>
    <row r="1538" customFormat="false" ht="15" hidden="false" customHeight="false" outlineLevel="0" collapsed="false">
      <c r="A1538" s="50" t="s">
        <v>1618</v>
      </c>
      <c r="B1538" s="55" t="n">
        <v>45952</v>
      </c>
      <c r="C1538" s="50" t="n">
        <f aca="false">IF(S1538="","",IFERROR(IF(INDEX('Ledger Codes'!$C$6:$C$205,MATCH(S1538,'Ledger Codes'!$B$6:$B$205,0))="","",INDEX('Ledger Codes'!$C$6:$C$205,MATCH(S1538,'Ledger Codes'!$B$6:$B$205,0))),""))</f>
        <v>10068</v>
      </c>
      <c r="D1538" s="50" t="s">
        <v>203</v>
      </c>
      <c r="E1538" s="50" t="s">
        <v>1619</v>
      </c>
      <c r="F1538" s="50" t="s">
        <v>1620</v>
      </c>
      <c r="G1538" s="52" t="n">
        <v>0</v>
      </c>
      <c r="H1538" s="52" t="n">
        <v>30</v>
      </c>
      <c r="I1538" s="52" t="n">
        <f aca="false">IF(AND(G1538="",H1538=""),"",N(G1538)-N(H1538))</f>
        <v>-30</v>
      </c>
      <c r="J1538" s="52" t="n">
        <f aca="false">IF(I1538="","",ABS(I1538))</f>
        <v>30</v>
      </c>
      <c r="K1538" s="56" t="n">
        <f aca="false">IF(S1538="","",0)</f>
        <v>0</v>
      </c>
      <c r="L1538" s="56" t="n">
        <f aca="false">IF(J1538="","",IF(AND(J1538&gt;'Revenue Testing'!$E$9,K1538=0),1,0))</f>
        <v>0</v>
      </c>
      <c r="M1538" s="57" t="n">
        <v>0.732805863565</v>
      </c>
      <c r="N1538" s="56" t="str">
        <f aca="false">IF(OR(A1538="",I1538=""),"",IF(COUNTIFS($A$2:$A$4500,A1538,$D$2:$D$4500,D1538,$I$2:$I$4500,I1538)&gt;1,"Possible duplicate",""))</f>
        <v/>
      </c>
      <c r="O1538" s="56" t="n">
        <f aca="false">IF(J1538="","",IF(AND(L1538=0,K1538=0),1,0))</f>
        <v>1</v>
      </c>
      <c r="P1538" s="56" t="str">
        <f aca="false">IF(L1538=1,J1538+ROW()/10^7,"")</f>
        <v/>
      </c>
      <c r="Q1538" s="57" t="n">
        <f aca="false">IF(O1538=1,M1538,"")</f>
        <v>0.732805863565</v>
      </c>
      <c r="R1538" s="56" t="str">
        <f aca="false">IF(K1538=1,ROW(),"")</f>
        <v/>
      </c>
      <c r="S1538" s="56" t="str">
        <f aca="false">IF(D1538="","",TRIM(D1538))</f>
        <v>EDI CHARGES- INC</v>
      </c>
    </row>
    <row r="1539" customFormat="false" ht="15" hidden="false" customHeight="false" outlineLevel="0" collapsed="false">
      <c r="A1539" s="50" t="s">
        <v>1621</v>
      </c>
      <c r="B1539" s="55" t="n">
        <v>45952</v>
      </c>
      <c r="C1539" s="50" t="n">
        <f aca="false">IF(S1539="","",IFERROR(IF(INDEX('Ledger Codes'!$C$6:$C$205,MATCH(S1539,'Ledger Codes'!$B$6:$B$205,0))="","",INDEX('Ledger Codes'!$C$6:$C$205,MATCH(S1539,'Ledger Codes'!$B$6:$B$205,0))),""))</f>
        <v>10068</v>
      </c>
      <c r="D1539" s="50" t="s">
        <v>203</v>
      </c>
      <c r="E1539" s="50" t="s">
        <v>1622</v>
      </c>
      <c r="F1539" s="50" t="s">
        <v>1623</v>
      </c>
      <c r="G1539" s="52" t="n">
        <v>0</v>
      </c>
      <c r="H1539" s="52" t="n">
        <v>30</v>
      </c>
      <c r="I1539" s="52" t="n">
        <f aca="false">IF(AND(G1539="",H1539=""),"",N(G1539)-N(H1539))</f>
        <v>-30</v>
      </c>
      <c r="J1539" s="52" t="n">
        <f aca="false">IF(I1539="","",ABS(I1539))</f>
        <v>30</v>
      </c>
      <c r="K1539" s="56" t="n">
        <f aca="false">IF(S1539="","",0)</f>
        <v>0</v>
      </c>
      <c r="L1539" s="56" t="n">
        <f aca="false">IF(J1539="","",IF(AND(J1539&gt;'Revenue Testing'!$E$9,K1539=0),1,0))</f>
        <v>0</v>
      </c>
      <c r="M1539" s="57" t="n">
        <v>0.423012151654</v>
      </c>
      <c r="N1539" s="56" t="str">
        <f aca="false">IF(OR(A1539="",I1539=""),"",IF(COUNTIFS($A$2:$A$4500,A1539,$D$2:$D$4500,D1539,$I$2:$I$4500,I1539)&gt;1,"Possible duplicate",""))</f>
        <v/>
      </c>
      <c r="O1539" s="56" t="n">
        <f aca="false">IF(J1539="","",IF(AND(L1539=0,K1539=0),1,0))</f>
        <v>1</v>
      </c>
      <c r="P1539" s="56" t="str">
        <f aca="false">IF(L1539=1,J1539+ROW()/10^7,"")</f>
        <v/>
      </c>
      <c r="Q1539" s="57" t="n">
        <f aca="false">IF(O1539=1,M1539,"")</f>
        <v>0.423012151654</v>
      </c>
      <c r="R1539" s="56" t="str">
        <f aca="false">IF(K1539=1,ROW(),"")</f>
        <v/>
      </c>
      <c r="S1539" s="56" t="str">
        <f aca="false">IF(D1539="","",TRIM(D1539))</f>
        <v>EDI CHARGES- INC</v>
      </c>
    </row>
    <row r="1540" customFormat="false" ht="15" hidden="false" customHeight="false" outlineLevel="0" collapsed="false">
      <c r="A1540" s="50" t="s">
        <v>1624</v>
      </c>
      <c r="B1540" s="55" t="n">
        <v>45952</v>
      </c>
      <c r="C1540" s="50" t="n">
        <f aca="false">IF(S1540="","",IFERROR(IF(INDEX('Ledger Codes'!$C$6:$C$205,MATCH(S1540,'Ledger Codes'!$B$6:$B$205,0))="","",INDEX('Ledger Codes'!$C$6:$C$205,MATCH(S1540,'Ledger Codes'!$B$6:$B$205,0))),""))</f>
        <v>10068</v>
      </c>
      <c r="D1540" s="50" t="s">
        <v>203</v>
      </c>
      <c r="E1540" s="50" t="s">
        <v>1625</v>
      </c>
      <c r="F1540" s="50" t="s">
        <v>1626</v>
      </c>
      <c r="G1540" s="52" t="n">
        <v>0</v>
      </c>
      <c r="H1540" s="52" t="n">
        <v>30</v>
      </c>
      <c r="I1540" s="52" t="n">
        <f aca="false">IF(AND(G1540="",H1540=""),"",N(G1540)-N(H1540))</f>
        <v>-30</v>
      </c>
      <c r="J1540" s="52" t="n">
        <f aca="false">IF(I1540="","",ABS(I1540))</f>
        <v>30</v>
      </c>
      <c r="K1540" s="56" t="n">
        <f aca="false">IF(S1540="","",0)</f>
        <v>0</v>
      </c>
      <c r="L1540" s="56" t="n">
        <f aca="false">IF(J1540="","",IF(AND(J1540&gt;'Revenue Testing'!$E$9,K1540=0),1,0))</f>
        <v>0</v>
      </c>
      <c r="M1540" s="57" t="n">
        <v>0.03173278367</v>
      </c>
      <c r="N1540" s="56" t="str">
        <f aca="false">IF(OR(A1540="",I1540=""),"",IF(COUNTIFS($A$2:$A$4500,A1540,$D$2:$D$4500,D1540,$I$2:$I$4500,I1540)&gt;1,"Possible duplicate",""))</f>
        <v/>
      </c>
      <c r="O1540" s="56" t="n">
        <f aca="false">IF(J1540="","",IF(AND(L1540=0,K1540=0),1,0))</f>
        <v>1</v>
      </c>
      <c r="P1540" s="56" t="str">
        <f aca="false">IF(L1540=1,J1540+ROW()/10^7,"")</f>
        <v/>
      </c>
      <c r="Q1540" s="57" t="n">
        <f aca="false">IF(O1540=1,M1540,"")</f>
        <v>0.03173278367</v>
      </c>
      <c r="R1540" s="56" t="str">
        <f aca="false">IF(K1540=1,ROW(),"")</f>
        <v/>
      </c>
      <c r="S1540" s="56" t="str">
        <f aca="false">IF(D1540="","",TRIM(D1540))</f>
        <v>EDI CHARGES- INC</v>
      </c>
    </row>
    <row r="1541" customFormat="false" ht="15" hidden="false" customHeight="false" outlineLevel="0" collapsed="false">
      <c r="A1541" s="50" t="s">
        <v>1627</v>
      </c>
      <c r="B1541" s="55" t="n">
        <v>45952</v>
      </c>
      <c r="C1541" s="50" t="n">
        <f aca="false">IF(S1541="","",IFERROR(IF(INDEX('Ledger Codes'!$C$6:$C$205,MATCH(S1541,'Ledger Codes'!$B$6:$B$205,0))="","",INDEX('Ledger Codes'!$C$6:$C$205,MATCH(S1541,'Ledger Codes'!$B$6:$B$205,0))),""))</f>
        <v>10068</v>
      </c>
      <c r="D1541" s="50" t="s">
        <v>203</v>
      </c>
      <c r="E1541" s="50" t="s">
        <v>1628</v>
      </c>
      <c r="F1541" s="50" t="s">
        <v>1629</v>
      </c>
      <c r="G1541" s="52" t="n">
        <v>0</v>
      </c>
      <c r="H1541" s="52" t="n">
        <v>30</v>
      </c>
      <c r="I1541" s="52" t="n">
        <f aca="false">IF(AND(G1541="",H1541=""),"",N(G1541)-N(H1541))</f>
        <v>-30</v>
      </c>
      <c r="J1541" s="52" t="n">
        <f aca="false">IF(I1541="","",ABS(I1541))</f>
        <v>30</v>
      </c>
      <c r="K1541" s="56" t="n">
        <f aca="false">IF(S1541="","",0)</f>
        <v>0</v>
      </c>
      <c r="L1541" s="56" t="n">
        <f aca="false">IF(J1541="","",IF(AND(J1541&gt;'Revenue Testing'!$E$9,K1541=0),1,0))</f>
        <v>0</v>
      </c>
      <c r="M1541" s="57" t="n">
        <v>0.929650918781</v>
      </c>
      <c r="N1541" s="56" t="str">
        <f aca="false">IF(OR(A1541="",I1541=""),"",IF(COUNTIFS($A$2:$A$4500,A1541,$D$2:$D$4500,D1541,$I$2:$I$4500,I1541)&gt;1,"Possible duplicate",""))</f>
        <v/>
      </c>
      <c r="O1541" s="56" t="n">
        <f aca="false">IF(J1541="","",IF(AND(L1541=0,K1541=0),1,0))</f>
        <v>1</v>
      </c>
      <c r="P1541" s="56" t="str">
        <f aca="false">IF(L1541=1,J1541+ROW()/10^7,"")</f>
        <v/>
      </c>
      <c r="Q1541" s="57" t="n">
        <f aca="false">IF(O1541=1,M1541,"")</f>
        <v>0.929650918781</v>
      </c>
      <c r="R1541" s="56" t="str">
        <f aca="false">IF(K1541=1,ROW(),"")</f>
        <v/>
      </c>
      <c r="S1541" s="56" t="str">
        <f aca="false">IF(D1541="","",TRIM(D1541))</f>
        <v>EDI CHARGES- INC</v>
      </c>
    </row>
    <row r="1542" customFormat="false" ht="15" hidden="false" customHeight="false" outlineLevel="0" collapsed="false">
      <c r="A1542" s="50" t="s">
        <v>1630</v>
      </c>
      <c r="B1542" s="55" t="n">
        <v>45952</v>
      </c>
      <c r="C1542" s="50" t="n">
        <f aca="false">IF(S1542="","",IFERROR(IF(INDEX('Ledger Codes'!$C$6:$C$205,MATCH(S1542,'Ledger Codes'!$B$6:$B$205,0))="","",INDEX('Ledger Codes'!$C$6:$C$205,MATCH(S1542,'Ledger Codes'!$B$6:$B$205,0))),""))</f>
        <v>10068</v>
      </c>
      <c r="D1542" s="50" t="s">
        <v>203</v>
      </c>
      <c r="E1542" s="50" t="s">
        <v>1631</v>
      </c>
      <c r="F1542" s="50" t="s">
        <v>1632</v>
      </c>
      <c r="G1542" s="52" t="n">
        <v>0</v>
      </c>
      <c r="H1542" s="52" t="n">
        <v>30</v>
      </c>
      <c r="I1542" s="52" t="n">
        <f aca="false">IF(AND(G1542="",H1542=""),"",N(G1542)-N(H1542))</f>
        <v>-30</v>
      </c>
      <c r="J1542" s="52" t="n">
        <f aca="false">IF(I1542="","",ABS(I1542))</f>
        <v>30</v>
      </c>
      <c r="K1542" s="56" t="n">
        <f aca="false">IF(S1542="","",0)</f>
        <v>0</v>
      </c>
      <c r="L1542" s="56" t="n">
        <f aca="false">IF(J1542="","",IF(AND(J1542&gt;'Revenue Testing'!$E$9,K1542=0),1,0))</f>
        <v>0</v>
      </c>
      <c r="M1542" s="57" t="n">
        <v>0.146603310808</v>
      </c>
      <c r="N1542" s="56" t="str">
        <f aca="false">IF(OR(A1542="",I1542=""),"",IF(COUNTIFS($A$2:$A$4500,A1542,$D$2:$D$4500,D1542,$I$2:$I$4500,I1542)&gt;1,"Possible duplicate",""))</f>
        <v/>
      </c>
      <c r="O1542" s="56" t="n">
        <f aca="false">IF(J1542="","",IF(AND(L1542=0,K1542=0),1,0))</f>
        <v>1</v>
      </c>
      <c r="P1542" s="56" t="str">
        <f aca="false">IF(L1542=1,J1542+ROW()/10^7,"")</f>
        <v/>
      </c>
      <c r="Q1542" s="57" t="n">
        <f aca="false">IF(O1542=1,M1542,"")</f>
        <v>0.146603310808</v>
      </c>
      <c r="R1542" s="56" t="str">
        <f aca="false">IF(K1542=1,ROW(),"")</f>
        <v/>
      </c>
      <c r="S1542" s="56" t="str">
        <f aca="false">IF(D1542="","",TRIM(D1542))</f>
        <v>EDI CHARGES- INC</v>
      </c>
    </row>
    <row r="1543" customFormat="false" ht="15" hidden="false" customHeight="false" outlineLevel="0" collapsed="false">
      <c r="A1543" s="50" t="s">
        <v>1633</v>
      </c>
      <c r="B1543" s="55" t="n">
        <v>45952</v>
      </c>
      <c r="C1543" s="50" t="n">
        <f aca="false">IF(S1543="","",IFERROR(IF(INDEX('Ledger Codes'!$C$6:$C$205,MATCH(S1543,'Ledger Codes'!$B$6:$B$205,0))="","",INDEX('Ledger Codes'!$C$6:$C$205,MATCH(S1543,'Ledger Codes'!$B$6:$B$205,0))),""))</f>
        <v>10068</v>
      </c>
      <c r="D1543" s="50" t="s">
        <v>203</v>
      </c>
      <c r="E1543" s="50" t="s">
        <v>1634</v>
      </c>
      <c r="F1543" s="50" t="s">
        <v>1635</v>
      </c>
      <c r="G1543" s="52" t="n">
        <v>0</v>
      </c>
      <c r="H1543" s="52" t="n">
        <v>30</v>
      </c>
      <c r="I1543" s="52" t="n">
        <f aca="false">IF(AND(G1543="",H1543=""),"",N(G1543)-N(H1543))</f>
        <v>-30</v>
      </c>
      <c r="J1543" s="52" t="n">
        <f aca="false">IF(I1543="","",ABS(I1543))</f>
        <v>30</v>
      </c>
      <c r="K1543" s="56" t="n">
        <f aca="false">IF(S1543="","",0)</f>
        <v>0</v>
      </c>
      <c r="L1543" s="56" t="n">
        <f aca="false">IF(J1543="","",IF(AND(J1543&gt;'Revenue Testing'!$E$9,K1543=0),1,0))</f>
        <v>0</v>
      </c>
      <c r="M1543" s="57" t="n">
        <v>0.095274590222</v>
      </c>
      <c r="N1543" s="56" t="str">
        <f aca="false">IF(OR(A1543="",I1543=""),"",IF(COUNTIFS($A$2:$A$4500,A1543,$D$2:$D$4500,D1543,$I$2:$I$4500,I1543)&gt;1,"Possible duplicate",""))</f>
        <v/>
      </c>
      <c r="O1543" s="56" t="n">
        <f aca="false">IF(J1543="","",IF(AND(L1543=0,K1543=0),1,0))</f>
        <v>1</v>
      </c>
      <c r="P1543" s="56" t="str">
        <f aca="false">IF(L1543=1,J1543+ROW()/10^7,"")</f>
        <v/>
      </c>
      <c r="Q1543" s="57" t="n">
        <f aca="false">IF(O1543=1,M1543,"")</f>
        <v>0.095274590222</v>
      </c>
      <c r="R1543" s="56" t="str">
        <f aca="false">IF(K1543=1,ROW(),"")</f>
        <v/>
      </c>
      <c r="S1543" s="56" t="str">
        <f aca="false">IF(D1543="","",TRIM(D1543))</f>
        <v>EDI CHARGES- INC</v>
      </c>
    </row>
    <row r="1544" customFormat="false" ht="15" hidden="false" customHeight="false" outlineLevel="0" collapsed="false">
      <c r="A1544" s="50" t="s">
        <v>1636</v>
      </c>
      <c r="B1544" s="55" t="n">
        <v>45952</v>
      </c>
      <c r="C1544" s="50" t="n">
        <f aca="false">IF(S1544="","",IFERROR(IF(INDEX('Ledger Codes'!$C$6:$C$205,MATCH(S1544,'Ledger Codes'!$B$6:$B$205,0))="","",INDEX('Ledger Codes'!$C$6:$C$205,MATCH(S1544,'Ledger Codes'!$B$6:$B$205,0))),""))</f>
        <v>10068</v>
      </c>
      <c r="D1544" s="50" t="s">
        <v>203</v>
      </c>
      <c r="E1544" s="50" t="s">
        <v>1637</v>
      </c>
      <c r="F1544" s="50" t="s">
        <v>1638</v>
      </c>
      <c r="G1544" s="52" t="n">
        <v>0</v>
      </c>
      <c r="H1544" s="52" t="n">
        <v>30</v>
      </c>
      <c r="I1544" s="52" t="n">
        <f aca="false">IF(AND(G1544="",H1544=""),"",N(G1544)-N(H1544))</f>
        <v>-30</v>
      </c>
      <c r="J1544" s="52" t="n">
        <f aca="false">IF(I1544="","",ABS(I1544))</f>
        <v>30</v>
      </c>
      <c r="K1544" s="56" t="n">
        <f aca="false">IF(S1544="","",0)</f>
        <v>0</v>
      </c>
      <c r="L1544" s="56" t="n">
        <f aca="false">IF(J1544="","",IF(AND(J1544&gt;'Revenue Testing'!$E$9,K1544=0),1,0))</f>
        <v>0</v>
      </c>
      <c r="M1544" s="57" t="n">
        <v>0.725051457069</v>
      </c>
      <c r="N1544" s="56" t="str">
        <f aca="false">IF(OR(A1544="",I1544=""),"",IF(COUNTIFS($A$2:$A$4500,A1544,$D$2:$D$4500,D1544,$I$2:$I$4500,I1544)&gt;1,"Possible duplicate",""))</f>
        <v/>
      </c>
      <c r="O1544" s="56" t="n">
        <f aca="false">IF(J1544="","",IF(AND(L1544=0,K1544=0),1,0))</f>
        <v>1</v>
      </c>
      <c r="P1544" s="56" t="str">
        <f aca="false">IF(L1544=1,J1544+ROW()/10^7,"")</f>
        <v/>
      </c>
      <c r="Q1544" s="57" t="n">
        <f aca="false">IF(O1544=1,M1544,"")</f>
        <v>0.725051457069</v>
      </c>
      <c r="R1544" s="56" t="str">
        <f aca="false">IF(K1544=1,ROW(),"")</f>
        <v/>
      </c>
      <c r="S1544" s="56" t="str">
        <f aca="false">IF(D1544="","",TRIM(D1544))</f>
        <v>EDI CHARGES- INC</v>
      </c>
    </row>
    <row r="1545" customFormat="false" ht="15" hidden="false" customHeight="false" outlineLevel="0" collapsed="false">
      <c r="A1545" s="50" t="s">
        <v>1639</v>
      </c>
      <c r="B1545" s="55" t="n">
        <v>45952</v>
      </c>
      <c r="C1545" s="50" t="n">
        <f aca="false">IF(S1545="","",IFERROR(IF(INDEX('Ledger Codes'!$C$6:$C$205,MATCH(S1545,'Ledger Codes'!$B$6:$B$205,0))="","",INDEX('Ledger Codes'!$C$6:$C$205,MATCH(S1545,'Ledger Codes'!$B$6:$B$205,0))),""))</f>
        <v>10068</v>
      </c>
      <c r="D1545" s="50" t="s">
        <v>203</v>
      </c>
      <c r="E1545" s="50" t="s">
        <v>1640</v>
      </c>
      <c r="F1545" s="50" t="s">
        <v>1641</v>
      </c>
      <c r="G1545" s="52" t="n">
        <v>0</v>
      </c>
      <c r="H1545" s="52" t="n">
        <v>30</v>
      </c>
      <c r="I1545" s="52" t="n">
        <f aca="false">IF(AND(G1545="",H1545=""),"",N(G1545)-N(H1545))</f>
        <v>-30</v>
      </c>
      <c r="J1545" s="52" t="n">
        <f aca="false">IF(I1545="","",ABS(I1545))</f>
        <v>30</v>
      </c>
      <c r="K1545" s="56" t="n">
        <f aca="false">IF(S1545="","",0)</f>
        <v>0</v>
      </c>
      <c r="L1545" s="56" t="n">
        <f aca="false">IF(J1545="","",IF(AND(J1545&gt;'Revenue Testing'!$E$9,K1545=0),1,0))</f>
        <v>0</v>
      </c>
      <c r="M1545" s="57" t="n">
        <v>0.080145425793</v>
      </c>
      <c r="N1545" s="56" t="str">
        <f aca="false">IF(OR(A1545="",I1545=""),"",IF(COUNTIFS($A$2:$A$4500,A1545,$D$2:$D$4500,D1545,$I$2:$I$4500,I1545)&gt;1,"Possible duplicate",""))</f>
        <v/>
      </c>
      <c r="O1545" s="56" t="n">
        <f aca="false">IF(J1545="","",IF(AND(L1545=0,K1545=0),1,0))</f>
        <v>1</v>
      </c>
      <c r="P1545" s="56" t="str">
        <f aca="false">IF(L1545=1,J1545+ROW()/10^7,"")</f>
        <v/>
      </c>
      <c r="Q1545" s="57" t="n">
        <f aca="false">IF(O1545=1,M1545,"")</f>
        <v>0.080145425793</v>
      </c>
      <c r="R1545" s="56" t="str">
        <f aca="false">IF(K1545=1,ROW(),"")</f>
        <v/>
      </c>
      <c r="S1545" s="56" t="str">
        <f aca="false">IF(D1545="","",TRIM(D1545))</f>
        <v>EDI CHARGES- INC</v>
      </c>
    </row>
    <row r="1546" customFormat="false" ht="15" hidden="false" customHeight="false" outlineLevel="0" collapsed="false">
      <c r="A1546" s="50" t="s">
        <v>1642</v>
      </c>
      <c r="B1546" s="55" t="n">
        <v>45952</v>
      </c>
      <c r="C1546" s="50" t="n">
        <f aca="false">IF(S1546="","",IFERROR(IF(INDEX('Ledger Codes'!$C$6:$C$205,MATCH(S1546,'Ledger Codes'!$B$6:$B$205,0))="","",INDEX('Ledger Codes'!$C$6:$C$205,MATCH(S1546,'Ledger Codes'!$B$6:$B$205,0))),""))</f>
        <v>10068</v>
      </c>
      <c r="D1546" s="50" t="s">
        <v>203</v>
      </c>
      <c r="E1546" s="50" t="s">
        <v>1643</v>
      </c>
      <c r="F1546" s="50" t="s">
        <v>1644</v>
      </c>
      <c r="G1546" s="52" t="n">
        <v>0</v>
      </c>
      <c r="H1546" s="52" t="n">
        <v>30</v>
      </c>
      <c r="I1546" s="52" t="n">
        <f aca="false">IF(AND(G1546="",H1546=""),"",N(G1546)-N(H1546))</f>
        <v>-30</v>
      </c>
      <c r="J1546" s="52" t="n">
        <f aca="false">IF(I1546="","",ABS(I1546))</f>
        <v>30</v>
      </c>
      <c r="K1546" s="56" t="n">
        <f aca="false">IF(S1546="","",0)</f>
        <v>0</v>
      </c>
      <c r="L1546" s="56" t="n">
        <f aca="false">IF(J1546="","",IF(AND(J1546&gt;'Revenue Testing'!$E$9,K1546=0),1,0))</f>
        <v>0</v>
      </c>
      <c r="M1546" s="57" t="n">
        <v>0.172645662183</v>
      </c>
      <c r="N1546" s="56" t="str">
        <f aca="false">IF(OR(A1546="",I1546=""),"",IF(COUNTIFS($A$2:$A$4500,A1546,$D$2:$D$4500,D1546,$I$2:$I$4500,I1546)&gt;1,"Possible duplicate",""))</f>
        <v/>
      </c>
      <c r="O1546" s="56" t="n">
        <f aca="false">IF(J1546="","",IF(AND(L1546=0,K1546=0),1,0))</f>
        <v>1</v>
      </c>
      <c r="P1546" s="56" t="str">
        <f aca="false">IF(L1546=1,J1546+ROW()/10^7,"")</f>
        <v/>
      </c>
      <c r="Q1546" s="57" t="n">
        <f aca="false">IF(O1546=1,M1546,"")</f>
        <v>0.172645662183</v>
      </c>
      <c r="R1546" s="56" t="str">
        <f aca="false">IF(K1546=1,ROW(),"")</f>
        <v/>
      </c>
      <c r="S1546" s="56" t="str">
        <f aca="false">IF(D1546="","",TRIM(D1546))</f>
        <v>EDI CHARGES- INC</v>
      </c>
    </row>
    <row r="1547" customFormat="false" ht="15" hidden="false" customHeight="false" outlineLevel="0" collapsed="false">
      <c r="A1547" s="50" t="s">
        <v>1645</v>
      </c>
      <c r="B1547" s="55" t="n">
        <v>45952</v>
      </c>
      <c r="C1547" s="50" t="n">
        <f aca="false">IF(S1547="","",IFERROR(IF(INDEX('Ledger Codes'!$C$6:$C$205,MATCH(S1547,'Ledger Codes'!$B$6:$B$205,0))="","",INDEX('Ledger Codes'!$C$6:$C$205,MATCH(S1547,'Ledger Codes'!$B$6:$B$205,0))),""))</f>
        <v>10068</v>
      </c>
      <c r="D1547" s="50" t="s">
        <v>203</v>
      </c>
      <c r="E1547" s="50" t="s">
        <v>1646</v>
      </c>
      <c r="F1547" s="50" t="s">
        <v>1647</v>
      </c>
      <c r="G1547" s="52" t="n">
        <v>0</v>
      </c>
      <c r="H1547" s="52" t="n">
        <v>30</v>
      </c>
      <c r="I1547" s="52" t="n">
        <f aca="false">IF(AND(G1547="",H1547=""),"",N(G1547)-N(H1547))</f>
        <v>-30</v>
      </c>
      <c r="J1547" s="52" t="n">
        <f aca="false">IF(I1547="","",ABS(I1547))</f>
        <v>30</v>
      </c>
      <c r="K1547" s="56" t="n">
        <f aca="false">IF(S1547="","",0)</f>
        <v>0</v>
      </c>
      <c r="L1547" s="56" t="n">
        <f aca="false">IF(J1547="","",IF(AND(J1547&gt;'Revenue Testing'!$E$9,K1547=0),1,0))</f>
        <v>0</v>
      </c>
      <c r="M1547" s="57" t="n">
        <v>0.494487700837</v>
      </c>
      <c r="N1547" s="56" t="str">
        <f aca="false">IF(OR(A1547="",I1547=""),"",IF(COUNTIFS($A$2:$A$4500,A1547,$D$2:$D$4500,D1547,$I$2:$I$4500,I1547)&gt;1,"Possible duplicate",""))</f>
        <v/>
      </c>
      <c r="O1547" s="56" t="n">
        <f aca="false">IF(J1547="","",IF(AND(L1547=0,K1547=0),1,0))</f>
        <v>1</v>
      </c>
      <c r="P1547" s="56" t="str">
        <f aca="false">IF(L1547=1,J1547+ROW()/10^7,"")</f>
        <v/>
      </c>
      <c r="Q1547" s="57" t="n">
        <f aca="false">IF(O1547=1,M1547,"")</f>
        <v>0.494487700837</v>
      </c>
      <c r="R1547" s="56" t="str">
        <f aca="false">IF(K1547=1,ROW(),"")</f>
        <v/>
      </c>
      <c r="S1547" s="56" t="str">
        <f aca="false">IF(D1547="","",TRIM(D1547))</f>
        <v>EDI CHARGES- INC</v>
      </c>
    </row>
    <row r="1548" customFormat="false" ht="15" hidden="false" customHeight="false" outlineLevel="0" collapsed="false">
      <c r="A1548" s="50" t="s">
        <v>1648</v>
      </c>
      <c r="B1548" s="55" t="n">
        <v>45952</v>
      </c>
      <c r="C1548" s="50" t="n">
        <f aca="false">IF(S1548="","",IFERROR(IF(INDEX('Ledger Codes'!$C$6:$C$205,MATCH(S1548,'Ledger Codes'!$B$6:$B$205,0))="","",INDEX('Ledger Codes'!$C$6:$C$205,MATCH(S1548,'Ledger Codes'!$B$6:$B$205,0))),""))</f>
        <v>10068</v>
      </c>
      <c r="D1548" s="50" t="s">
        <v>203</v>
      </c>
      <c r="E1548" s="50" t="s">
        <v>1649</v>
      </c>
      <c r="F1548" s="50" t="s">
        <v>1650</v>
      </c>
      <c r="G1548" s="52" t="n">
        <v>0</v>
      </c>
      <c r="H1548" s="52" t="n">
        <v>30</v>
      </c>
      <c r="I1548" s="52" t="n">
        <f aca="false">IF(AND(G1548="",H1548=""),"",N(G1548)-N(H1548))</f>
        <v>-30</v>
      </c>
      <c r="J1548" s="52" t="n">
        <f aca="false">IF(I1548="","",ABS(I1548))</f>
        <v>30</v>
      </c>
      <c r="K1548" s="56" t="n">
        <f aca="false">IF(S1548="","",0)</f>
        <v>0</v>
      </c>
      <c r="L1548" s="56" t="n">
        <f aca="false">IF(J1548="","",IF(AND(J1548&gt;'Revenue Testing'!$E$9,K1548=0),1,0))</f>
        <v>0</v>
      </c>
      <c r="M1548" s="57" t="n">
        <v>0.89535769356</v>
      </c>
      <c r="N1548" s="56" t="str">
        <f aca="false">IF(OR(A1548="",I1548=""),"",IF(COUNTIFS($A$2:$A$4500,A1548,$D$2:$D$4500,D1548,$I$2:$I$4500,I1548)&gt;1,"Possible duplicate",""))</f>
        <v/>
      </c>
      <c r="O1548" s="56" t="n">
        <f aca="false">IF(J1548="","",IF(AND(L1548=0,K1548=0),1,0))</f>
        <v>1</v>
      </c>
      <c r="P1548" s="56" t="str">
        <f aca="false">IF(L1548=1,J1548+ROW()/10^7,"")</f>
        <v/>
      </c>
      <c r="Q1548" s="57" t="n">
        <f aca="false">IF(O1548=1,M1548,"")</f>
        <v>0.89535769356</v>
      </c>
      <c r="R1548" s="56" t="str">
        <f aca="false">IF(K1548=1,ROW(),"")</f>
        <v/>
      </c>
      <c r="S1548" s="56" t="str">
        <f aca="false">IF(D1548="","",TRIM(D1548))</f>
        <v>EDI CHARGES- INC</v>
      </c>
    </row>
    <row r="1549" customFormat="false" ht="15" hidden="false" customHeight="false" outlineLevel="0" collapsed="false">
      <c r="A1549" s="50" t="s">
        <v>1651</v>
      </c>
      <c r="B1549" s="55" t="n">
        <v>45952</v>
      </c>
      <c r="C1549" s="50" t="n">
        <f aca="false">IF(S1549="","",IFERROR(IF(INDEX('Ledger Codes'!$C$6:$C$205,MATCH(S1549,'Ledger Codes'!$B$6:$B$205,0))="","",INDEX('Ledger Codes'!$C$6:$C$205,MATCH(S1549,'Ledger Codes'!$B$6:$B$205,0))),""))</f>
        <v>10068</v>
      </c>
      <c r="D1549" s="50" t="s">
        <v>203</v>
      </c>
      <c r="E1549" s="50" t="s">
        <v>1652</v>
      </c>
      <c r="F1549" s="50" t="s">
        <v>1653</v>
      </c>
      <c r="G1549" s="52" t="n">
        <v>0</v>
      </c>
      <c r="H1549" s="52" t="n">
        <v>30</v>
      </c>
      <c r="I1549" s="52" t="n">
        <f aca="false">IF(AND(G1549="",H1549=""),"",N(G1549)-N(H1549))</f>
        <v>-30</v>
      </c>
      <c r="J1549" s="52" t="n">
        <f aca="false">IF(I1549="","",ABS(I1549))</f>
        <v>30</v>
      </c>
      <c r="K1549" s="56" t="n">
        <f aca="false">IF(S1549="","",0)</f>
        <v>0</v>
      </c>
      <c r="L1549" s="56" t="n">
        <f aca="false">IF(J1549="","",IF(AND(J1549&gt;'Revenue Testing'!$E$9,K1549=0),1,0))</f>
        <v>0</v>
      </c>
      <c r="M1549" s="57" t="n">
        <v>0.178884875292</v>
      </c>
      <c r="N1549" s="56" t="str">
        <f aca="false">IF(OR(A1549="",I1549=""),"",IF(COUNTIFS($A$2:$A$4500,A1549,$D$2:$D$4500,D1549,$I$2:$I$4500,I1549)&gt;1,"Possible duplicate",""))</f>
        <v/>
      </c>
      <c r="O1549" s="56" t="n">
        <f aca="false">IF(J1549="","",IF(AND(L1549=0,K1549=0),1,0))</f>
        <v>1</v>
      </c>
      <c r="P1549" s="56" t="str">
        <f aca="false">IF(L1549=1,J1549+ROW()/10^7,"")</f>
        <v/>
      </c>
      <c r="Q1549" s="57" t="n">
        <f aca="false">IF(O1549=1,M1549,"")</f>
        <v>0.178884875292</v>
      </c>
      <c r="R1549" s="56" t="str">
        <f aca="false">IF(K1549=1,ROW(),"")</f>
        <v/>
      </c>
      <c r="S1549" s="56" t="str">
        <f aca="false">IF(D1549="","",TRIM(D1549))</f>
        <v>EDI CHARGES- INC</v>
      </c>
    </row>
    <row r="1550" customFormat="false" ht="15" hidden="false" customHeight="false" outlineLevel="0" collapsed="false">
      <c r="A1550" s="50" t="s">
        <v>1654</v>
      </c>
      <c r="B1550" s="55" t="n">
        <v>45952</v>
      </c>
      <c r="C1550" s="50" t="n">
        <f aca="false">IF(S1550="","",IFERROR(IF(INDEX('Ledger Codes'!$C$6:$C$205,MATCH(S1550,'Ledger Codes'!$B$6:$B$205,0))="","",INDEX('Ledger Codes'!$C$6:$C$205,MATCH(S1550,'Ledger Codes'!$B$6:$B$205,0))),""))</f>
        <v>10068</v>
      </c>
      <c r="D1550" s="50" t="s">
        <v>203</v>
      </c>
      <c r="E1550" s="50" t="s">
        <v>1655</v>
      </c>
      <c r="F1550" s="50" t="s">
        <v>1656</v>
      </c>
      <c r="G1550" s="52" t="n">
        <v>0</v>
      </c>
      <c r="H1550" s="52" t="n">
        <v>30</v>
      </c>
      <c r="I1550" s="52" t="n">
        <f aca="false">IF(AND(G1550="",H1550=""),"",N(G1550)-N(H1550))</f>
        <v>-30</v>
      </c>
      <c r="J1550" s="52" t="n">
        <f aca="false">IF(I1550="","",ABS(I1550))</f>
        <v>30</v>
      </c>
      <c r="K1550" s="56" t="n">
        <f aca="false">IF(S1550="","",0)</f>
        <v>0</v>
      </c>
      <c r="L1550" s="56" t="n">
        <f aca="false">IF(J1550="","",IF(AND(J1550&gt;'Revenue Testing'!$E$9,K1550=0),1,0))</f>
        <v>0</v>
      </c>
      <c r="M1550" s="57" t="n">
        <v>0.006665714401</v>
      </c>
      <c r="N1550" s="56" t="str">
        <f aca="false">IF(OR(A1550="",I1550=""),"",IF(COUNTIFS($A$2:$A$4500,A1550,$D$2:$D$4500,D1550,$I$2:$I$4500,I1550)&gt;1,"Possible duplicate",""))</f>
        <v/>
      </c>
      <c r="O1550" s="56" t="n">
        <f aca="false">IF(J1550="","",IF(AND(L1550=0,K1550=0),1,0))</f>
        <v>1</v>
      </c>
      <c r="P1550" s="56" t="str">
        <f aca="false">IF(L1550=1,J1550+ROW()/10^7,"")</f>
        <v/>
      </c>
      <c r="Q1550" s="57" t="n">
        <f aca="false">IF(O1550=1,M1550,"")</f>
        <v>0.006665714401</v>
      </c>
      <c r="R1550" s="56" t="str">
        <f aca="false">IF(K1550=1,ROW(),"")</f>
        <v/>
      </c>
      <c r="S1550" s="56" t="str">
        <f aca="false">IF(D1550="","",TRIM(D1550))</f>
        <v>EDI CHARGES- INC</v>
      </c>
    </row>
    <row r="1551" customFormat="false" ht="15" hidden="false" customHeight="false" outlineLevel="0" collapsed="false">
      <c r="A1551" s="50" t="s">
        <v>1657</v>
      </c>
      <c r="B1551" s="55" t="n">
        <v>45952</v>
      </c>
      <c r="C1551" s="50" t="n">
        <f aca="false">IF(S1551="","",IFERROR(IF(INDEX('Ledger Codes'!$C$6:$C$205,MATCH(S1551,'Ledger Codes'!$B$6:$B$205,0))="","",INDEX('Ledger Codes'!$C$6:$C$205,MATCH(S1551,'Ledger Codes'!$B$6:$B$205,0))),""))</f>
        <v>10068</v>
      </c>
      <c r="D1551" s="50" t="s">
        <v>203</v>
      </c>
      <c r="E1551" s="50" t="s">
        <v>1658</v>
      </c>
      <c r="F1551" s="50" t="s">
        <v>1659</v>
      </c>
      <c r="G1551" s="52" t="n">
        <v>0</v>
      </c>
      <c r="H1551" s="52" t="n">
        <v>30</v>
      </c>
      <c r="I1551" s="52" t="n">
        <f aca="false">IF(AND(G1551="",H1551=""),"",N(G1551)-N(H1551))</f>
        <v>-30</v>
      </c>
      <c r="J1551" s="52" t="n">
        <f aca="false">IF(I1551="","",ABS(I1551))</f>
        <v>30</v>
      </c>
      <c r="K1551" s="56" t="n">
        <f aca="false">IF(S1551="","",0)</f>
        <v>0</v>
      </c>
      <c r="L1551" s="56" t="n">
        <f aca="false">IF(J1551="","",IF(AND(J1551&gt;'Revenue Testing'!$E$9,K1551=0),1,0))</f>
        <v>0</v>
      </c>
      <c r="M1551" s="57" t="n">
        <v>0.158149013581</v>
      </c>
      <c r="N1551" s="56" t="str">
        <f aca="false">IF(OR(A1551="",I1551=""),"",IF(COUNTIFS($A$2:$A$4500,A1551,$D$2:$D$4500,D1551,$I$2:$I$4500,I1551)&gt;1,"Possible duplicate",""))</f>
        <v/>
      </c>
      <c r="O1551" s="56" t="n">
        <f aca="false">IF(J1551="","",IF(AND(L1551=0,K1551=0),1,0))</f>
        <v>1</v>
      </c>
      <c r="P1551" s="56" t="str">
        <f aca="false">IF(L1551=1,J1551+ROW()/10^7,"")</f>
        <v/>
      </c>
      <c r="Q1551" s="57" t="n">
        <f aca="false">IF(O1551=1,M1551,"")</f>
        <v>0.158149013581</v>
      </c>
      <c r="R1551" s="56" t="str">
        <f aca="false">IF(K1551=1,ROW(),"")</f>
        <v/>
      </c>
      <c r="S1551" s="56" t="str">
        <f aca="false">IF(D1551="","",TRIM(D1551))</f>
        <v>EDI CHARGES- INC</v>
      </c>
    </row>
    <row r="1552" customFormat="false" ht="15" hidden="false" customHeight="false" outlineLevel="0" collapsed="false">
      <c r="A1552" s="50" t="s">
        <v>1660</v>
      </c>
      <c r="B1552" s="55" t="n">
        <v>45952</v>
      </c>
      <c r="C1552" s="50" t="n">
        <f aca="false">IF(S1552="","",IFERROR(IF(INDEX('Ledger Codes'!$C$6:$C$205,MATCH(S1552,'Ledger Codes'!$B$6:$B$205,0))="","",INDEX('Ledger Codes'!$C$6:$C$205,MATCH(S1552,'Ledger Codes'!$B$6:$B$205,0))),""))</f>
        <v>10068</v>
      </c>
      <c r="D1552" s="50" t="s">
        <v>203</v>
      </c>
      <c r="E1552" s="50" t="s">
        <v>1661</v>
      </c>
      <c r="F1552" s="50" t="s">
        <v>1662</v>
      </c>
      <c r="G1552" s="52" t="n">
        <v>0</v>
      </c>
      <c r="H1552" s="52" t="n">
        <v>30</v>
      </c>
      <c r="I1552" s="52" t="n">
        <f aca="false">IF(AND(G1552="",H1552=""),"",N(G1552)-N(H1552))</f>
        <v>-30</v>
      </c>
      <c r="J1552" s="52" t="n">
        <f aca="false">IF(I1552="","",ABS(I1552))</f>
        <v>30</v>
      </c>
      <c r="K1552" s="56" t="n">
        <f aca="false">IF(S1552="","",0)</f>
        <v>0</v>
      </c>
      <c r="L1552" s="56" t="n">
        <f aca="false">IF(J1552="","",IF(AND(J1552&gt;'Revenue Testing'!$E$9,K1552=0),1,0))</f>
        <v>0</v>
      </c>
      <c r="M1552" s="57" t="n">
        <v>0.464088828756</v>
      </c>
      <c r="N1552" s="56" t="str">
        <f aca="false">IF(OR(A1552="",I1552=""),"",IF(COUNTIFS($A$2:$A$4500,A1552,$D$2:$D$4500,D1552,$I$2:$I$4500,I1552)&gt;1,"Possible duplicate",""))</f>
        <v/>
      </c>
      <c r="O1552" s="56" t="n">
        <f aca="false">IF(J1552="","",IF(AND(L1552=0,K1552=0),1,0))</f>
        <v>1</v>
      </c>
      <c r="P1552" s="56" t="str">
        <f aca="false">IF(L1552=1,J1552+ROW()/10^7,"")</f>
        <v/>
      </c>
      <c r="Q1552" s="57" t="n">
        <f aca="false">IF(O1552=1,M1552,"")</f>
        <v>0.464088828756</v>
      </c>
      <c r="R1552" s="56" t="str">
        <f aca="false">IF(K1552=1,ROW(),"")</f>
        <v/>
      </c>
      <c r="S1552" s="56" t="str">
        <f aca="false">IF(D1552="","",TRIM(D1552))</f>
        <v>EDI CHARGES- INC</v>
      </c>
    </row>
    <row r="1553" customFormat="false" ht="15" hidden="false" customHeight="false" outlineLevel="0" collapsed="false">
      <c r="A1553" s="50" t="s">
        <v>1663</v>
      </c>
      <c r="B1553" s="55" t="n">
        <v>45952</v>
      </c>
      <c r="C1553" s="50" t="n">
        <f aca="false">IF(S1553="","",IFERROR(IF(INDEX('Ledger Codes'!$C$6:$C$205,MATCH(S1553,'Ledger Codes'!$B$6:$B$205,0))="","",INDEX('Ledger Codes'!$C$6:$C$205,MATCH(S1553,'Ledger Codes'!$B$6:$B$205,0))),""))</f>
        <v>10068</v>
      </c>
      <c r="D1553" s="50" t="s">
        <v>203</v>
      </c>
      <c r="E1553" s="50" t="s">
        <v>1664</v>
      </c>
      <c r="F1553" s="50" t="s">
        <v>1665</v>
      </c>
      <c r="G1553" s="52" t="n">
        <v>0</v>
      </c>
      <c r="H1553" s="52" t="n">
        <v>30</v>
      </c>
      <c r="I1553" s="52" t="n">
        <f aca="false">IF(AND(G1553="",H1553=""),"",N(G1553)-N(H1553))</f>
        <v>-30</v>
      </c>
      <c r="J1553" s="52" t="n">
        <f aca="false">IF(I1553="","",ABS(I1553))</f>
        <v>30</v>
      </c>
      <c r="K1553" s="56" t="n">
        <f aca="false">IF(S1553="","",0)</f>
        <v>0</v>
      </c>
      <c r="L1553" s="56" t="n">
        <f aca="false">IF(J1553="","",IF(AND(J1553&gt;'Revenue Testing'!$E$9,K1553=0),1,0))</f>
        <v>0</v>
      </c>
      <c r="M1553" s="57" t="n">
        <v>0.981072757938</v>
      </c>
      <c r="N1553" s="56" t="str">
        <f aca="false">IF(OR(A1553="",I1553=""),"",IF(COUNTIFS($A$2:$A$4500,A1553,$D$2:$D$4500,D1553,$I$2:$I$4500,I1553)&gt;1,"Possible duplicate",""))</f>
        <v/>
      </c>
      <c r="O1553" s="56" t="n">
        <f aca="false">IF(J1553="","",IF(AND(L1553=0,K1553=0),1,0))</f>
        <v>1</v>
      </c>
      <c r="P1553" s="56" t="str">
        <f aca="false">IF(L1553=1,J1553+ROW()/10^7,"")</f>
        <v/>
      </c>
      <c r="Q1553" s="57" t="n">
        <f aca="false">IF(O1553=1,M1553,"")</f>
        <v>0.981072757938</v>
      </c>
      <c r="R1553" s="56" t="str">
        <f aca="false">IF(K1553=1,ROW(),"")</f>
        <v/>
      </c>
      <c r="S1553" s="56" t="str">
        <f aca="false">IF(D1553="","",TRIM(D1553))</f>
        <v>EDI CHARGES- INC</v>
      </c>
    </row>
    <row r="1554" customFormat="false" ht="15" hidden="false" customHeight="false" outlineLevel="0" collapsed="false">
      <c r="A1554" s="50" t="s">
        <v>1666</v>
      </c>
      <c r="B1554" s="55" t="n">
        <v>45952</v>
      </c>
      <c r="C1554" s="50" t="n">
        <f aca="false">IF(S1554="","",IFERROR(IF(INDEX('Ledger Codes'!$C$6:$C$205,MATCH(S1554,'Ledger Codes'!$B$6:$B$205,0))="","",INDEX('Ledger Codes'!$C$6:$C$205,MATCH(S1554,'Ledger Codes'!$B$6:$B$205,0))),""))</f>
        <v>10068</v>
      </c>
      <c r="D1554" s="50" t="s">
        <v>203</v>
      </c>
      <c r="E1554" s="50" t="s">
        <v>1667</v>
      </c>
      <c r="F1554" s="50" t="s">
        <v>1668</v>
      </c>
      <c r="G1554" s="52" t="n">
        <v>0</v>
      </c>
      <c r="H1554" s="52" t="n">
        <v>30</v>
      </c>
      <c r="I1554" s="52" t="n">
        <f aca="false">IF(AND(G1554="",H1554=""),"",N(G1554)-N(H1554))</f>
        <v>-30</v>
      </c>
      <c r="J1554" s="52" t="n">
        <f aca="false">IF(I1554="","",ABS(I1554))</f>
        <v>30</v>
      </c>
      <c r="K1554" s="56" t="n">
        <f aca="false">IF(S1554="","",0)</f>
        <v>0</v>
      </c>
      <c r="L1554" s="56" t="n">
        <f aca="false">IF(J1554="","",IF(AND(J1554&gt;'Revenue Testing'!$E$9,K1554=0),1,0))</f>
        <v>0</v>
      </c>
      <c r="M1554" s="57" t="n">
        <v>0.354522512948</v>
      </c>
      <c r="N1554" s="56" t="str">
        <f aca="false">IF(OR(A1554="",I1554=""),"",IF(COUNTIFS($A$2:$A$4500,A1554,$D$2:$D$4500,D1554,$I$2:$I$4500,I1554)&gt;1,"Possible duplicate",""))</f>
        <v/>
      </c>
      <c r="O1554" s="56" t="n">
        <f aca="false">IF(J1554="","",IF(AND(L1554=0,K1554=0),1,0))</f>
        <v>1</v>
      </c>
      <c r="P1554" s="56" t="str">
        <f aca="false">IF(L1554=1,J1554+ROW()/10^7,"")</f>
        <v/>
      </c>
      <c r="Q1554" s="57" t="n">
        <f aca="false">IF(O1554=1,M1554,"")</f>
        <v>0.354522512948</v>
      </c>
      <c r="R1554" s="56" t="str">
        <f aca="false">IF(K1554=1,ROW(),"")</f>
        <v/>
      </c>
      <c r="S1554" s="56" t="str">
        <f aca="false">IF(D1554="","",TRIM(D1554))</f>
        <v>EDI CHARGES- INC</v>
      </c>
    </row>
    <row r="1555" customFormat="false" ht="15" hidden="false" customHeight="false" outlineLevel="0" collapsed="false">
      <c r="A1555" s="50" t="s">
        <v>1669</v>
      </c>
      <c r="B1555" s="55" t="n">
        <v>45952</v>
      </c>
      <c r="C1555" s="50" t="n">
        <f aca="false">IF(S1555="","",IFERROR(IF(INDEX('Ledger Codes'!$C$6:$C$205,MATCH(S1555,'Ledger Codes'!$B$6:$B$205,0))="","",INDEX('Ledger Codes'!$C$6:$C$205,MATCH(S1555,'Ledger Codes'!$B$6:$B$205,0))),""))</f>
        <v>10068</v>
      </c>
      <c r="D1555" s="50" t="s">
        <v>203</v>
      </c>
      <c r="E1555" s="50" t="s">
        <v>1670</v>
      </c>
      <c r="F1555" s="50" t="s">
        <v>1671</v>
      </c>
      <c r="G1555" s="52" t="n">
        <v>0</v>
      </c>
      <c r="H1555" s="52" t="n">
        <v>30</v>
      </c>
      <c r="I1555" s="52" t="n">
        <f aca="false">IF(AND(G1555="",H1555=""),"",N(G1555)-N(H1555))</f>
        <v>-30</v>
      </c>
      <c r="J1555" s="52" t="n">
        <f aca="false">IF(I1555="","",ABS(I1555))</f>
        <v>30</v>
      </c>
      <c r="K1555" s="56" t="n">
        <f aca="false">IF(S1555="","",0)</f>
        <v>0</v>
      </c>
      <c r="L1555" s="56" t="n">
        <f aca="false">IF(J1555="","",IF(AND(J1555&gt;'Revenue Testing'!$E$9,K1555=0),1,0))</f>
        <v>0</v>
      </c>
      <c r="M1555" s="57" t="n">
        <v>0.65640972299</v>
      </c>
      <c r="N1555" s="56" t="str">
        <f aca="false">IF(OR(A1555="",I1555=""),"",IF(COUNTIFS($A$2:$A$4500,A1555,$D$2:$D$4500,D1555,$I$2:$I$4500,I1555)&gt;1,"Possible duplicate",""))</f>
        <v/>
      </c>
      <c r="O1555" s="56" t="n">
        <f aca="false">IF(J1555="","",IF(AND(L1555=0,K1555=0),1,0))</f>
        <v>1</v>
      </c>
      <c r="P1555" s="56" t="str">
        <f aca="false">IF(L1555=1,J1555+ROW()/10^7,"")</f>
        <v/>
      </c>
      <c r="Q1555" s="57" t="n">
        <f aca="false">IF(O1555=1,M1555,"")</f>
        <v>0.65640972299</v>
      </c>
      <c r="R1555" s="56" t="str">
        <f aca="false">IF(K1555=1,ROW(),"")</f>
        <v/>
      </c>
      <c r="S1555" s="56" t="str">
        <f aca="false">IF(D1555="","",TRIM(D1555))</f>
        <v>EDI CHARGES- INC</v>
      </c>
    </row>
    <row r="1556" customFormat="false" ht="15" hidden="false" customHeight="false" outlineLevel="0" collapsed="false">
      <c r="A1556" s="50" t="s">
        <v>1672</v>
      </c>
      <c r="B1556" s="55" t="n">
        <v>45952</v>
      </c>
      <c r="C1556" s="50" t="n">
        <f aca="false">IF(S1556="","",IFERROR(IF(INDEX('Ledger Codes'!$C$6:$C$205,MATCH(S1556,'Ledger Codes'!$B$6:$B$205,0))="","",INDEX('Ledger Codes'!$C$6:$C$205,MATCH(S1556,'Ledger Codes'!$B$6:$B$205,0))),""))</f>
        <v>10068</v>
      </c>
      <c r="D1556" s="50" t="s">
        <v>203</v>
      </c>
      <c r="E1556" s="50" t="s">
        <v>1673</v>
      </c>
      <c r="F1556" s="50" t="s">
        <v>1674</v>
      </c>
      <c r="G1556" s="52" t="n">
        <v>0</v>
      </c>
      <c r="H1556" s="52" t="n">
        <v>30</v>
      </c>
      <c r="I1556" s="52" t="n">
        <f aca="false">IF(AND(G1556="",H1556=""),"",N(G1556)-N(H1556))</f>
        <v>-30</v>
      </c>
      <c r="J1556" s="52" t="n">
        <f aca="false">IF(I1556="","",ABS(I1556))</f>
        <v>30</v>
      </c>
      <c r="K1556" s="56" t="n">
        <f aca="false">IF(S1556="","",0)</f>
        <v>0</v>
      </c>
      <c r="L1556" s="56" t="n">
        <f aca="false">IF(J1556="","",IF(AND(J1556&gt;'Revenue Testing'!$E$9,K1556=0),1,0))</f>
        <v>0</v>
      </c>
      <c r="M1556" s="57" t="n">
        <v>0.462417782648</v>
      </c>
      <c r="N1556" s="56" t="str">
        <f aca="false">IF(OR(A1556="",I1556=""),"",IF(COUNTIFS($A$2:$A$4500,A1556,$D$2:$D$4500,D1556,$I$2:$I$4500,I1556)&gt;1,"Possible duplicate",""))</f>
        <v/>
      </c>
      <c r="O1556" s="56" t="n">
        <f aca="false">IF(J1556="","",IF(AND(L1556=0,K1556=0),1,0))</f>
        <v>1</v>
      </c>
      <c r="P1556" s="56" t="str">
        <f aca="false">IF(L1556=1,J1556+ROW()/10^7,"")</f>
        <v/>
      </c>
      <c r="Q1556" s="57" t="n">
        <f aca="false">IF(O1556=1,M1556,"")</f>
        <v>0.462417782648</v>
      </c>
      <c r="R1556" s="56" t="str">
        <f aca="false">IF(K1556=1,ROW(),"")</f>
        <v/>
      </c>
      <c r="S1556" s="56" t="str">
        <f aca="false">IF(D1556="","",TRIM(D1556))</f>
        <v>EDI CHARGES- INC</v>
      </c>
    </row>
    <row r="1557" customFormat="false" ht="15" hidden="false" customHeight="false" outlineLevel="0" collapsed="false">
      <c r="A1557" s="50" t="s">
        <v>1675</v>
      </c>
      <c r="B1557" s="55" t="n">
        <v>45952</v>
      </c>
      <c r="C1557" s="50" t="n">
        <f aca="false">IF(S1557="","",IFERROR(IF(INDEX('Ledger Codes'!$C$6:$C$205,MATCH(S1557,'Ledger Codes'!$B$6:$B$205,0))="","",INDEX('Ledger Codes'!$C$6:$C$205,MATCH(S1557,'Ledger Codes'!$B$6:$B$205,0))),""))</f>
        <v>10068</v>
      </c>
      <c r="D1557" s="50" t="s">
        <v>203</v>
      </c>
      <c r="E1557" s="50" t="s">
        <v>1676</v>
      </c>
      <c r="F1557" s="50" t="s">
        <v>1677</v>
      </c>
      <c r="G1557" s="52" t="n">
        <v>0</v>
      </c>
      <c r="H1557" s="52" t="n">
        <v>30</v>
      </c>
      <c r="I1557" s="52" t="n">
        <f aca="false">IF(AND(G1557="",H1557=""),"",N(G1557)-N(H1557))</f>
        <v>-30</v>
      </c>
      <c r="J1557" s="52" t="n">
        <f aca="false">IF(I1557="","",ABS(I1557))</f>
        <v>30</v>
      </c>
      <c r="K1557" s="56" t="n">
        <f aca="false">IF(S1557="","",0)</f>
        <v>0</v>
      </c>
      <c r="L1557" s="56" t="n">
        <f aca="false">IF(J1557="","",IF(AND(J1557&gt;'Revenue Testing'!$E$9,K1557=0),1,0))</f>
        <v>0</v>
      </c>
      <c r="M1557" s="57" t="n">
        <v>0.916299779083</v>
      </c>
      <c r="N1557" s="56" t="str">
        <f aca="false">IF(OR(A1557="",I1557=""),"",IF(COUNTIFS($A$2:$A$4500,A1557,$D$2:$D$4500,D1557,$I$2:$I$4500,I1557)&gt;1,"Possible duplicate",""))</f>
        <v/>
      </c>
      <c r="O1557" s="56" t="n">
        <f aca="false">IF(J1557="","",IF(AND(L1557=0,K1557=0),1,0))</f>
        <v>1</v>
      </c>
      <c r="P1557" s="56" t="str">
        <f aca="false">IF(L1557=1,J1557+ROW()/10^7,"")</f>
        <v/>
      </c>
      <c r="Q1557" s="57" t="n">
        <f aca="false">IF(O1557=1,M1557,"")</f>
        <v>0.916299779083</v>
      </c>
      <c r="R1557" s="56" t="str">
        <f aca="false">IF(K1557=1,ROW(),"")</f>
        <v/>
      </c>
      <c r="S1557" s="56" t="str">
        <f aca="false">IF(D1557="","",TRIM(D1557))</f>
        <v>EDI CHARGES- INC</v>
      </c>
    </row>
    <row r="1558" customFormat="false" ht="15" hidden="false" customHeight="false" outlineLevel="0" collapsed="false">
      <c r="A1558" s="50" t="s">
        <v>1678</v>
      </c>
      <c r="B1558" s="55" t="n">
        <v>45952</v>
      </c>
      <c r="C1558" s="50" t="n">
        <f aca="false">IF(S1558="","",IFERROR(IF(INDEX('Ledger Codes'!$C$6:$C$205,MATCH(S1558,'Ledger Codes'!$B$6:$B$205,0))="","",INDEX('Ledger Codes'!$C$6:$C$205,MATCH(S1558,'Ledger Codes'!$B$6:$B$205,0))),""))</f>
        <v>10068</v>
      </c>
      <c r="D1558" s="50" t="s">
        <v>203</v>
      </c>
      <c r="E1558" s="50" t="s">
        <v>1679</v>
      </c>
      <c r="F1558" s="50" t="s">
        <v>1680</v>
      </c>
      <c r="G1558" s="52" t="n">
        <v>0</v>
      </c>
      <c r="H1558" s="52" t="n">
        <v>30</v>
      </c>
      <c r="I1558" s="52" t="n">
        <f aca="false">IF(AND(G1558="",H1558=""),"",N(G1558)-N(H1558))</f>
        <v>-30</v>
      </c>
      <c r="J1558" s="52" t="n">
        <f aca="false">IF(I1558="","",ABS(I1558))</f>
        <v>30</v>
      </c>
      <c r="K1558" s="56" t="n">
        <f aca="false">IF(S1558="","",0)</f>
        <v>0</v>
      </c>
      <c r="L1558" s="56" t="n">
        <f aca="false">IF(J1558="","",IF(AND(J1558&gt;'Revenue Testing'!$E$9,K1558=0),1,0))</f>
        <v>0</v>
      </c>
      <c r="M1558" s="57" t="n">
        <v>0.340002165344</v>
      </c>
      <c r="N1558" s="56" t="str">
        <f aca="false">IF(OR(A1558="",I1558=""),"",IF(COUNTIFS($A$2:$A$4500,A1558,$D$2:$D$4500,D1558,$I$2:$I$4500,I1558)&gt;1,"Possible duplicate",""))</f>
        <v/>
      </c>
      <c r="O1558" s="56" t="n">
        <f aca="false">IF(J1558="","",IF(AND(L1558=0,K1558=0),1,0))</f>
        <v>1</v>
      </c>
      <c r="P1558" s="56" t="str">
        <f aca="false">IF(L1558=1,J1558+ROW()/10^7,"")</f>
        <v/>
      </c>
      <c r="Q1558" s="57" t="n">
        <f aca="false">IF(O1558=1,M1558,"")</f>
        <v>0.340002165344</v>
      </c>
      <c r="R1558" s="56" t="str">
        <f aca="false">IF(K1558=1,ROW(),"")</f>
        <v/>
      </c>
      <c r="S1558" s="56" t="str">
        <f aca="false">IF(D1558="","",TRIM(D1558))</f>
        <v>EDI CHARGES- INC</v>
      </c>
    </row>
    <row r="1559" customFormat="false" ht="15" hidden="false" customHeight="false" outlineLevel="0" collapsed="false">
      <c r="A1559" s="50" t="s">
        <v>1681</v>
      </c>
      <c r="B1559" s="55" t="n">
        <v>45952</v>
      </c>
      <c r="C1559" s="50" t="n">
        <f aca="false">IF(S1559="","",IFERROR(IF(INDEX('Ledger Codes'!$C$6:$C$205,MATCH(S1559,'Ledger Codes'!$B$6:$B$205,0))="","",INDEX('Ledger Codes'!$C$6:$C$205,MATCH(S1559,'Ledger Codes'!$B$6:$B$205,0))),""))</f>
        <v>10068</v>
      </c>
      <c r="D1559" s="50" t="s">
        <v>203</v>
      </c>
      <c r="E1559" s="50" t="s">
        <v>1682</v>
      </c>
      <c r="F1559" s="50" t="s">
        <v>1683</v>
      </c>
      <c r="G1559" s="52" t="n">
        <v>0</v>
      </c>
      <c r="H1559" s="52" t="n">
        <v>30</v>
      </c>
      <c r="I1559" s="52" t="n">
        <f aca="false">IF(AND(G1559="",H1559=""),"",N(G1559)-N(H1559))</f>
        <v>-30</v>
      </c>
      <c r="J1559" s="52" t="n">
        <f aca="false">IF(I1559="","",ABS(I1559))</f>
        <v>30</v>
      </c>
      <c r="K1559" s="56" t="n">
        <f aca="false">IF(S1559="","",0)</f>
        <v>0</v>
      </c>
      <c r="L1559" s="56" t="n">
        <f aca="false">IF(J1559="","",IF(AND(J1559&gt;'Revenue Testing'!$E$9,K1559=0),1,0))</f>
        <v>0</v>
      </c>
      <c r="M1559" s="57" t="n">
        <v>0.162448397994</v>
      </c>
      <c r="N1559" s="56" t="str">
        <f aca="false">IF(OR(A1559="",I1559=""),"",IF(COUNTIFS($A$2:$A$4500,A1559,$D$2:$D$4500,D1559,$I$2:$I$4500,I1559)&gt;1,"Possible duplicate",""))</f>
        <v/>
      </c>
      <c r="O1559" s="56" t="n">
        <f aca="false">IF(J1559="","",IF(AND(L1559=0,K1559=0),1,0))</f>
        <v>1</v>
      </c>
      <c r="P1559" s="56" t="str">
        <f aca="false">IF(L1559=1,J1559+ROW()/10^7,"")</f>
        <v/>
      </c>
      <c r="Q1559" s="57" t="n">
        <f aca="false">IF(O1559=1,M1559,"")</f>
        <v>0.162448397994</v>
      </c>
      <c r="R1559" s="56" t="str">
        <f aca="false">IF(K1559=1,ROW(),"")</f>
        <v/>
      </c>
      <c r="S1559" s="56" t="str">
        <f aca="false">IF(D1559="","",TRIM(D1559))</f>
        <v>EDI CHARGES- INC</v>
      </c>
    </row>
    <row r="1560" customFormat="false" ht="15" hidden="false" customHeight="false" outlineLevel="0" collapsed="false">
      <c r="A1560" s="50" t="s">
        <v>1684</v>
      </c>
      <c r="B1560" s="55" t="n">
        <v>45952</v>
      </c>
      <c r="C1560" s="50" t="n">
        <f aca="false">IF(S1560="","",IFERROR(IF(INDEX('Ledger Codes'!$C$6:$C$205,MATCH(S1560,'Ledger Codes'!$B$6:$B$205,0))="","",INDEX('Ledger Codes'!$C$6:$C$205,MATCH(S1560,'Ledger Codes'!$B$6:$B$205,0))),""))</f>
        <v>10068</v>
      </c>
      <c r="D1560" s="50" t="s">
        <v>203</v>
      </c>
      <c r="E1560" s="50" t="s">
        <v>1685</v>
      </c>
      <c r="F1560" s="50" t="s">
        <v>1686</v>
      </c>
      <c r="G1560" s="52" t="n">
        <v>0</v>
      </c>
      <c r="H1560" s="52" t="n">
        <v>30</v>
      </c>
      <c r="I1560" s="52" t="n">
        <f aca="false">IF(AND(G1560="",H1560=""),"",N(G1560)-N(H1560))</f>
        <v>-30</v>
      </c>
      <c r="J1560" s="52" t="n">
        <f aca="false">IF(I1560="","",ABS(I1560))</f>
        <v>30</v>
      </c>
      <c r="K1560" s="56" t="n">
        <f aca="false">IF(S1560="","",0)</f>
        <v>0</v>
      </c>
      <c r="L1560" s="56" t="n">
        <f aca="false">IF(J1560="","",IF(AND(J1560&gt;'Revenue Testing'!$E$9,K1560=0),1,0))</f>
        <v>0</v>
      </c>
      <c r="M1560" s="57" t="n">
        <v>0.176687428824</v>
      </c>
      <c r="N1560" s="56" t="str">
        <f aca="false">IF(OR(A1560="",I1560=""),"",IF(COUNTIFS($A$2:$A$4500,A1560,$D$2:$D$4500,D1560,$I$2:$I$4500,I1560)&gt;1,"Possible duplicate",""))</f>
        <v/>
      </c>
      <c r="O1560" s="56" t="n">
        <f aca="false">IF(J1560="","",IF(AND(L1560=0,K1560=0),1,0))</f>
        <v>1</v>
      </c>
      <c r="P1560" s="56" t="str">
        <f aca="false">IF(L1560=1,J1560+ROW()/10^7,"")</f>
        <v/>
      </c>
      <c r="Q1560" s="57" t="n">
        <f aca="false">IF(O1560=1,M1560,"")</f>
        <v>0.176687428824</v>
      </c>
      <c r="R1560" s="56" t="str">
        <f aca="false">IF(K1560=1,ROW(),"")</f>
        <v/>
      </c>
      <c r="S1560" s="56" t="str">
        <f aca="false">IF(D1560="","",TRIM(D1560))</f>
        <v>EDI CHARGES- INC</v>
      </c>
    </row>
    <row r="1561" customFormat="false" ht="15" hidden="false" customHeight="false" outlineLevel="0" collapsed="false">
      <c r="A1561" s="50" t="s">
        <v>1687</v>
      </c>
      <c r="B1561" s="55" t="n">
        <v>45952</v>
      </c>
      <c r="C1561" s="50" t="n">
        <f aca="false">IF(S1561="","",IFERROR(IF(INDEX('Ledger Codes'!$C$6:$C$205,MATCH(S1561,'Ledger Codes'!$B$6:$B$205,0))="","",INDEX('Ledger Codes'!$C$6:$C$205,MATCH(S1561,'Ledger Codes'!$B$6:$B$205,0))),""))</f>
        <v>10068</v>
      </c>
      <c r="D1561" s="50" t="s">
        <v>203</v>
      </c>
      <c r="E1561" s="50" t="s">
        <v>1688</v>
      </c>
      <c r="F1561" s="50" t="s">
        <v>1689</v>
      </c>
      <c r="G1561" s="52" t="n">
        <v>0</v>
      </c>
      <c r="H1561" s="52" t="n">
        <v>30</v>
      </c>
      <c r="I1561" s="52" t="n">
        <f aca="false">IF(AND(G1561="",H1561=""),"",N(G1561)-N(H1561))</f>
        <v>-30</v>
      </c>
      <c r="J1561" s="52" t="n">
        <f aca="false">IF(I1561="","",ABS(I1561))</f>
        <v>30</v>
      </c>
      <c r="K1561" s="56" t="n">
        <f aca="false">IF(S1561="","",0)</f>
        <v>0</v>
      </c>
      <c r="L1561" s="56" t="n">
        <f aca="false">IF(J1561="","",IF(AND(J1561&gt;'Revenue Testing'!$E$9,K1561=0),1,0))</f>
        <v>0</v>
      </c>
      <c r="M1561" s="57" t="n">
        <v>0.43431862691</v>
      </c>
      <c r="N1561" s="56" t="str">
        <f aca="false">IF(OR(A1561="",I1561=""),"",IF(COUNTIFS($A$2:$A$4500,A1561,$D$2:$D$4500,D1561,$I$2:$I$4500,I1561)&gt;1,"Possible duplicate",""))</f>
        <v/>
      </c>
      <c r="O1561" s="56" t="n">
        <f aca="false">IF(J1561="","",IF(AND(L1561=0,K1561=0),1,0))</f>
        <v>1</v>
      </c>
      <c r="P1561" s="56" t="str">
        <f aca="false">IF(L1561=1,J1561+ROW()/10^7,"")</f>
        <v/>
      </c>
      <c r="Q1561" s="57" t="n">
        <f aca="false">IF(O1561=1,M1561,"")</f>
        <v>0.43431862691</v>
      </c>
      <c r="R1561" s="56" t="str">
        <f aca="false">IF(K1561=1,ROW(),"")</f>
        <v/>
      </c>
      <c r="S1561" s="56" t="str">
        <f aca="false">IF(D1561="","",TRIM(D1561))</f>
        <v>EDI CHARGES- INC</v>
      </c>
    </row>
    <row r="1562" customFormat="false" ht="15" hidden="false" customHeight="false" outlineLevel="0" collapsed="false">
      <c r="A1562" s="50" t="s">
        <v>1690</v>
      </c>
      <c r="B1562" s="55" t="n">
        <v>45952</v>
      </c>
      <c r="C1562" s="50" t="n">
        <f aca="false">IF(S1562="","",IFERROR(IF(INDEX('Ledger Codes'!$C$6:$C$205,MATCH(S1562,'Ledger Codes'!$B$6:$B$205,0))="","",INDEX('Ledger Codes'!$C$6:$C$205,MATCH(S1562,'Ledger Codes'!$B$6:$B$205,0))),""))</f>
        <v>10068</v>
      </c>
      <c r="D1562" s="50" t="s">
        <v>203</v>
      </c>
      <c r="E1562" s="50" t="s">
        <v>1691</v>
      </c>
      <c r="F1562" s="50" t="s">
        <v>1692</v>
      </c>
      <c r="G1562" s="52" t="n">
        <v>0</v>
      </c>
      <c r="H1562" s="52" t="n">
        <v>30</v>
      </c>
      <c r="I1562" s="52" t="n">
        <f aca="false">IF(AND(G1562="",H1562=""),"",N(G1562)-N(H1562))</f>
        <v>-30</v>
      </c>
      <c r="J1562" s="52" t="n">
        <f aca="false">IF(I1562="","",ABS(I1562))</f>
        <v>30</v>
      </c>
      <c r="K1562" s="56" t="n">
        <f aca="false">IF(S1562="","",0)</f>
        <v>0</v>
      </c>
      <c r="L1562" s="56" t="n">
        <f aca="false">IF(J1562="","",IF(AND(J1562&gt;'Revenue Testing'!$E$9,K1562=0),1,0))</f>
        <v>0</v>
      </c>
      <c r="M1562" s="57" t="n">
        <v>0.080170890415</v>
      </c>
      <c r="N1562" s="56" t="str">
        <f aca="false">IF(OR(A1562="",I1562=""),"",IF(COUNTIFS($A$2:$A$4500,A1562,$D$2:$D$4500,D1562,$I$2:$I$4500,I1562)&gt;1,"Possible duplicate",""))</f>
        <v/>
      </c>
      <c r="O1562" s="56" t="n">
        <f aca="false">IF(J1562="","",IF(AND(L1562=0,K1562=0),1,0))</f>
        <v>1</v>
      </c>
      <c r="P1562" s="56" t="str">
        <f aca="false">IF(L1562=1,J1562+ROW()/10^7,"")</f>
        <v/>
      </c>
      <c r="Q1562" s="57" t="n">
        <f aca="false">IF(O1562=1,M1562,"")</f>
        <v>0.080170890415</v>
      </c>
      <c r="R1562" s="56" t="str">
        <f aca="false">IF(K1562=1,ROW(),"")</f>
        <v/>
      </c>
      <c r="S1562" s="56" t="str">
        <f aca="false">IF(D1562="","",TRIM(D1562))</f>
        <v>EDI CHARGES- INC</v>
      </c>
    </row>
    <row r="1563" customFormat="false" ht="15" hidden="false" customHeight="false" outlineLevel="0" collapsed="false">
      <c r="A1563" s="50" t="s">
        <v>1693</v>
      </c>
      <c r="B1563" s="55" t="n">
        <v>45952</v>
      </c>
      <c r="C1563" s="50" t="n">
        <f aca="false">IF(S1563="","",IFERROR(IF(INDEX('Ledger Codes'!$C$6:$C$205,MATCH(S1563,'Ledger Codes'!$B$6:$B$205,0))="","",INDEX('Ledger Codes'!$C$6:$C$205,MATCH(S1563,'Ledger Codes'!$B$6:$B$205,0))),""))</f>
        <v>10068</v>
      </c>
      <c r="D1563" s="50" t="s">
        <v>203</v>
      </c>
      <c r="E1563" s="50" t="s">
        <v>1694</v>
      </c>
      <c r="F1563" s="50" t="s">
        <v>1695</v>
      </c>
      <c r="G1563" s="52" t="n">
        <v>0</v>
      </c>
      <c r="H1563" s="52" t="n">
        <v>30</v>
      </c>
      <c r="I1563" s="52" t="n">
        <f aca="false">IF(AND(G1563="",H1563=""),"",N(G1563)-N(H1563))</f>
        <v>-30</v>
      </c>
      <c r="J1563" s="52" t="n">
        <f aca="false">IF(I1563="","",ABS(I1563))</f>
        <v>30</v>
      </c>
      <c r="K1563" s="56" t="n">
        <f aca="false">IF(S1563="","",0)</f>
        <v>0</v>
      </c>
      <c r="L1563" s="56" t="n">
        <f aca="false">IF(J1563="","",IF(AND(J1563&gt;'Revenue Testing'!$E$9,K1563=0),1,0))</f>
        <v>0</v>
      </c>
      <c r="M1563" s="57" t="n">
        <v>0.89069058315</v>
      </c>
      <c r="N1563" s="56" t="str">
        <f aca="false">IF(OR(A1563="",I1563=""),"",IF(COUNTIFS($A$2:$A$4500,A1563,$D$2:$D$4500,D1563,$I$2:$I$4500,I1563)&gt;1,"Possible duplicate",""))</f>
        <v/>
      </c>
      <c r="O1563" s="56" t="n">
        <f aca="false">IF(J1563="","",IF(AND(L1563=0,K1563=0),1,0))</f>
        <v>1</v>
      </c>
      <c r="P1563" s="56" t="str">
        <f aca="false">IF(L1563=1,J1563+ROW()/10^7,"")</f>
        <v/>
      </c>
      <c r="Q1563" s="57" t="n">
        <f aca="false">IF(O1563=1,M1563,"")</f>
        <v>0.89069058315</v>
      </c>
      <c r="R1563" s="56" t="str">
        <f aca="false">IF(K1563=1,ROW(),"")</f>
        <v/>
      </c>
      <c r="S1563" s="56" t="str">
        <f aca="false">IF(D1563="","",TRIM(D1563))</f>
        <v>EDI CHARGES- INC</v>
      </c>
    </row>
    <row r="1564" customFormat="false" ht="15" hidden="false" customHeight="false" outlineLevel="0" collapsed="false">
      <c r="A1564" s="50" t="s">
        <v>1696</v>
      </c>
      <c r="B1564" s="55" t="n">
        <v>45952</v>
      </c>
      <c r="C1564" s="50" t="n">
        <f aca="false">IF(S1564="","",IFERROR(IF(INDEX('Ledger Codes'!$C$6:$C$205,MATCH(S1564,'Ledger Codes'!$B$6:$B$205,0))="","",INDEX('Ledger Codes'!$C$6:$C$205,MATCH(S1564,'Ledger Codes'!$B$6:$B$205,0))),""))</f>
        <v>10068</v>
      </c>
      <c r="D1564" s="50" t="s">
        <v>203</v>
      </c>
      <c r="E1564" s="50" t="s">
        <v>1697</v>
      </c>
      <c r="F1564" s="50" t="s">
        <v>1698</v>
      </c>
      <c r="G1564" s="52" t="n">
        <v>0</v>
      </c>
      <c r="H1564" s="52" t="n">
        <v>30</v>
      </c>
      <c r="I1564" s="52" t="n">
        <f aca="false">IF(AND(G1564="",H1564=""),"",N(G1564)-N(H1564))</f>
        <v>-30</v>
      </c>
      <c r="J1564" s="52" t="n">
        <f aca="false">IF(I1564="","",ABS(I1564))</f>
        <v>30</v>
      </c>
      <c r="K1564" s="56" t="n">
        <f aca="false">IF(S1564="","",0)</f>
        <v>0</v>
      </c>
      <c r="L1564" s="56" t="n">
        <f aca="false">IF(J1564="","",IF(AND(J1564&gt;'Revenue Testing'!$E$9,K1564=0),1,0))</f>
        <v>0</v>
      </c>
      <c r="M1564" s="57" t="n">
        <v>0.929535329403</v>
      </c>
      <c r="N1564" s="56" t="str">
        <f aca="false">IF(OR(A1564="",I1564=""),"",IF(COUNTIFS($A$2:$A$4500,A1564,$D$2:$D$4500,D1564,$I$2:$I$4500,I1564)&gt;1,"Possible duplicate",""))</f>
        <v/>
      </c>
      <c r="O1564" s="56" t="n">
        <f aca="false">IF(J1564="","",IF(AND(L1564=0,K1564=0),1,0))</f>
        <v>1</v>
      </c>
      <c r="P1564" s="56" t="str">
        <f aca="false">IF(L1564=1,J1564+ROW()/10^7,"")</f>
        <v/>
      </c>
      <c r="Q1564" s="57" t="n">
        <f aca="false">IF(O1564=1,M1564,"")</f>
        <v>0.929535329403</v>
      </c>
      <c r="R1564" s="56" t="str">
        <f aca="false">IF(K1564=1,ROW(),"")</f>
        <v/>
      </c>
      <c r="S1564" s="56" t="str">
        <f aca="false">IF(D1564="","",TRIM(D1564))</f>
        <v>EDI CHARGES- INC</v>
      </c>
    </row>
    <row r="1565" customFormat="false" ht="15" hidden="false" customHeight="false" outlineLevel="0" collapsed="false">
      <c r="A1565" s="50" t="s">
        <v>1699</v>
      </c>
      <c r="B1565" s="55" t="n">
        <v>45952</v>
      </c>
      <c r="C1565" s="50" t="n">
        <f aca="false">IF(S1565="","",IFERROR(IF(INDEX('Ledger Codes'!$C$6:$C$205,MATCH(S1565,'Ledger Codes'!$B$6:$B$205,0))="","",INDEX('Ledger Codes'!$C$6:$C$205,MATCH(S1565,'Ledger Codes'!$B$6:$B$205,0))),""))</f>
        <v>10068</v>
      </c>
      <c r="D1565" s="50" t="s">
        <v>203</v>
      </c>
      <c r="E1565" s="50" t="s">
        <v>1700</v>
      </c>
      <c r="F1565" s="50" t="s">
        <v>1701</v>
      </c>
      <c r="G1565" s="52" t="n">
        <v>0</v>
      </c>
      <c r="H1565" s="52" t="n">
        <v>30</v>
      </c>
      <c r="I1565" s="52" t="n">
        <f aca="false">IF(AND(G1565="",H1565=""),"",N(G1565)-N(H1565))</f>
        <v>-30</v>
      </c>
      <c r="J1565" s="52" t="n">
        <f aca="false">IF(I1565="","",ABS(I1565))</f>
        <v>30</v>
      </c>
      <c r="K1565" s="56" t="n">
        <f aca="false">IF(S1565="","",0)</f>
        <v>0</v>
      </c>
      <c r="L1565" s="56" t="n">
        <f aca="false">IF(J1565="","",IF(AND(J1565&gt;'Revenue Testing'!$E$9,K1565=0),1,0))</f>
        <v>0</v>
      </c>
      <c r="M1565" s="57" t="n">
        <v>0.025193752551</v>
      </c>
      <c r="N1565" s="56" t="str">
        <f aca="false">IF(OR(A1565="",I1565=""),"",IF(COUNTIFS($A$2:$A$4500,A1565,$D$2:$D$4500,D1565,$I$2:$I$4500,I1565)&gt;1,"Possible duplicate",""))</f>
        <v/>
      </c>
      <c r="O1565" s="56" t="n">
        <f aca="false">IF(J1565="","",IF(AND(L1565=0,K1565=0),1,0))</f>
        <v>1</v>
      </c>
      <c r="P1565" s="56" t="str">
        <f aca="false">IF(L1565=1,J1565+ROW()/10^7,"")</f>
        <v/>
      </c>
      <c r="Q1565" s="57" t="n">
        <f aca="false">IF(O1565=1,M1565,"")</f>
        <v>0.025193752551</v>
      </c>
      <c r="R1565" s="56" t="str">
        <f aca="false">IF(K1565=1,ROW(),"")</f>
        <v/>
      </c>
      <c r="S1565" s="56" t="str">
        <f aca="false">IF(D1565="","",TRIM(D1565))</f>
        <v>EDI CHARGES- INC</v>
      </c>
    </row>
    <row r="1566" customFormat="false" ht="15" hidden="false" customHeight="false" outlineLevel="0" collapsed="false">
      <c r="A1566" s="50" t="s">
        <v>1702</v>
      </c>
      <c r="B1566" s="55" t="n">
        <v>45952</v>
      </c>
      <c r="C1566" s="50" t="n">
        <f aca="false">IF(S1566="","",IFERROR(IF(INDEX('Ledger Codes'!$C$6:$C$205,MATCH(S1566,'Ledger Codes'!$B$6:$B$205,0))="","",INDEX('Ledger Codes'!$C$6:$C$205,MATCH(S1566,'Ledger Codes'!$B$6:$B$205,0))),""))</f>
        <v>10068</v>
      </c>
      <c r="D1566" s="50" t="s">
        <v>203</v>
      </c>
      <c r="E1566" s="50" t="s">
        <v>1703</v>
      </c>
      <c r="F1566" s="50" t="s">
        <v>1704</v>
      </c>
      <c r="G1566" s="52" t="n">
        <v>0</v>
      </c>
      <c r="H1566" s="52" t="n">
        <v>30</v>
      </c>
      <c r="I1566" s="52" t="n">
        <f aca="false">IF(AND(G1566="",H1566=""),"",N(G1566)-N(H1566))</f>
        <v>-30</v>
      </c>
      <c r="J1566" s="52" t="n">
        <f aca="false">IF(I1566="","",ABS(I1566))</f>
        <v>30</v>
      </c>
      <c r="K1566" s="56" t="n">
        <f aca="false">IF(S1566="","",0)</f>
        <v>0</v>
      </c>
      <c r="L1566" s="56" t="n">
        <f aca="false">IF(J1566="","",IF(AND(J1566&gt;'Revenue Testing'!$E$9,K1566=0),1,0))</f>
        <v>0</v>
      </c>
      <c r="M1566" s="57" t="n">
        <v>0.484828654245</v>
      </c>
      <c r="N1566" s="56" t="str">
        <f aca="false">IF(OR(A1566="",I1566=""),"",IF(COUNTIFS($A$2:$A$4500,A1566,$D$2:$D$4500,D1566,$I$2:$I$4500,I1566)&gt;1,"Possible duplicate",""))</f>
        <v/>
      </c>
      <c r="O1566" s="56" t="n">
        <f aca="false">IF(J1566="","",IF(AND(L1566=0,K1566=0),1,0))</f>
        <v>1</v>
      </c>
      <c r="P1566" s="56" t="str">
        <f aca="false">IF(L1566=1,J1566+ROW()/10^7,"")</f>
        <v/>
      </c>
      <c r="Q1566" s="57" t="n">
        <f aca="false">IF(O1566=1,M1566,"")</f>
        <v>0.484828654245</v>
      </c>
      <c r="R1566" s="56" t="str">
        <f aca="false">IF(K1566=1,ROW(),"")</f>
        <v/>
      </c>
      <c r="S1566" s="56" t="str">
        <f aca="false">IF(D1566="","",TRIM(D1566))</f>
        <v>EDI CHARGES- INC</v>
      </c>
    </row>
    <row r="1567" customFormat="false" ht="15" hidden="false" customHeight="false" outlineLevel="0" collapsed="false">
      <c r="A1567" s="50" t="s">
        <v>1705</v>
      </c>
      <c r="B1567" s="55" t="n">
        <v>45952</v>
      </c>
      <c r="C1567" s="50" t="n">
        <f aca="false">IF(S1567="","",IFERROR(IF(INDEX('Ledger Codes'!$C$6:$C$205,MATCH(S1567,'Ledger Codes'!$B$6:$B$205,0))="","",INDEX('Ledger Codes'!$C$6:$C$205,MATCH(S1567,'Ledger Codes'!$B$6:$B$205,0))),""))</f>
        <v>10068</v>
      </c>
      <c r="D1567" s="50" t="s">
        <v>203</v>
      </c>
      <c r="E1567" s="50" t="s">
        <v>1706</v>
      </c>
      <c r="F1567" s="50" t="s">
        <v>581</v>
      </c>
      <c r="G1567" s="52" t="n">
        <v>0</v>
      </c>
      <c r="H1567" s="52" t="n">
        <v>30</v>
      </c>
      <c r="I1567" s="52" t="n">
        <f aca="false">IF(AND(G1567="",H1567=""),"",N(G1567)-N(H1567))</f>
        <v>-30</v>
      </c>
      <c r="J1567" s="52" t="n">
        <f aca="false">IF(I1567="","",ABS(I1567))</f>
        <v>30</v>
      </c>
      <c r="K1567" s="56" t="n">
        <f aca="false">IF(S1567="","",0)</f>
        <v>0</v>
      </c>
      <c r="L1567" s="56" t="n">
        <f aca="false">IF(J1567="","",IF(AND(J1567&gt;'Revenue Testing'!$E$9,K1567=0),1,0))</f>
        <v>0</v>
      </c>
      <c r="M1567" s="57" t="n">
        <v>0.233643003307</v>
      </c>
      <c r="N1567" s="56" t="str">
        <f aca="false">IF(OR(A1567="",I1567=""),"",IF(COUNTIFS($A$2:$A$4500,A1567,$D$2:$D$4500,D1567,$I$2:$I$4500,I1567)&gt;1,"Possible duplicate",""))</f>
        <v/>
      </c>
      <c r="O1567" s="56" t="n">
        <f aca="false">IF(J1567="","",IF(AND(L1567=0,K1567=0),1,0))</f>
        <v>1</v>
      </c>
      <c r="P1567" s="56" t="str">
        <f aca="false">IF(L1567=1,J1567+ROW()/10^7,"")</f>
        <v/>
      </c>
      <c r="Q1567" s="57" t="n">
        <f aca="false">IF(O1567=1,M1567,"")</f>
        <v>0.233643003307</v>
      </c>
      <c r="R1567" s="56" t="str">
        <f aca="false">IF(K1567=1,ROW(),"")</f>
        <v/>
      </c>
      <c r="S1567" s="56" t="str">
        <f aca="false">IF(D1567="","",TRIM(D1567))</f>
        <v>EDI CHARGES- INC</v>
      </c>
    </row>
    <row r="1568" customFormat="false" ht="15" hidden="false" customHeight="false" outlineLevel="0" collapsed="false">
      <c r="A1568" s="50" t="s">
        <v>1707</v>
      </c>
      <c r="B1568" s="55" t="n">
        <v>45952</v>
      </c>
      <c r="C1568" s="50" t="n">
        <f aca="false">IF(S1568="","",IFERROR(IF(INDEX('Ledger Codes'!$C$6:$C$205,MATCH(S1568,'Ledger Codes'!$B$6:$B$205,0))="","",INDEX('Ledger Codes'!$C$6:$C$205,MATCH(S1568,'Ledger Codes'!$B$6:$B$205,0))),""))</f>
        <v>10068</v>
      </c>
      <c r="D1568" s="50" t="s">
        <v>203</v>
      </c>
      <c r="E1568" s="50" t="s">
        <v>1708</v>
      </c>
      <c r="F1568" s="50" t="s">
        <v>1709</v>
      </c>
      <c r="G1568" s="52" t="n">
        <v>0</v>
      </c>
      <c r="H1568" s="52" t="n">
        <v>30</v>
      </c>
      <c r="I1568" s="52" t="n">
        <f aca="false">IF(AND(G1568="",H1568=""),"",N(G1568)-N(H1568))</f>
        <v>-30</v>
      </c>
      <c r="J1568" s="52" t="n">
        <f aca="false">IF(I1568="","",ABS(I1568))</f>
        <v>30</v>
      </c>
      <c r="K1568" s="56" t="n">
        <f aca="false">IF(S1568="","",0)</f>
        <v>0</v>
      </c>
      <c r="L1568" s="56" t="n">
        <f aca="false">IF(J1568="","",IF(AND(J1568&gt;'Revenue Testing'!$E$9,K1568=0),1,0))</f>
        <v>0</v>
      </c>
      <c r="M1568" s="57" t="n">
        <v>0.171362600561</v>
      </c>
      <c r="N1568" s="56" t="str">
        <f aca="false">IF(OR(A1568="",I1568=""),"",IF(COUNTIFS($A$2:$A$4500,A1568,$D$2:$D$4500,D1568,$I$2:$I$4500,I1568)&gt;1,"Possible duplicate",""))</f>
        <v/>
      </c>
      <c r="O1568" s="56" t="n">
        <f aca="false">IF(J1568="","",IF(AND(L1568=0,K1568=0),1,0))</f>
        <v>1</v>
      </c>
      <c r="P1568" s="56" t="str">
        <f aca="false">IF(L1568=1,J1568+ROW()/10^7,"")</f>
        <v/>
      </c>
      <c r="Q1568" s="57" t="n">
        <f aca="false">IF(O1568=1,M1568,"")</f>
        <v>0.171362600561</v>
      </c>
      <c r="R1568" s="56" t="str">
        <f aca="false">IF(K1568=1,ROW(),"")</f>
        <v/>
      </c>
      <c r="S1568" s="56" t="str">
        <f aca="false">IF(D1568="","",TRIM(D1568))</f>
        <v>EDI CHARGES- INC</v>
      </c>
    </row>
    <row r="1569" customFormat="false" ht="15" hidden="false" customHeight="false" outlineLevel="0" collapsed="false">
      <c r="A1569" s="50" t="s">
        <v>1710</v>
      </c>
      <c r="B1569" s="55" t="n">
        <v>45953</v>
      </c>
      <c r="C1569" s="50" t="n">
        <f aca="false">IF(S1569="","",IFERROR(IF(INDEX('Ledger Codes'!$C$6:$C$205,MATCH(S1569,'Ledger Codes'!$B$6:$B$205,0))="","",INDEX('Ledger Codes'!$C$6:$C$205,MATCH(S1569,'Ledger Codes'!$B$6:$B$205,0))),""))</f>
        <v>10068</v>
      </c>
      <c r="D1569" s="50" t="s">
        <v>203</v>
      </c>
      <c r="E1569" s="50" t="s">
        <v>1711</v>
      </c>
      <c r="F1569" s="50" t="s">
        <v>1712</v>
      </c>
      <c r="G1569" s="52" t="n">
        <v>0</v>
      </c>
      <c r="H1569" s="52" t="n">
        <v>30</v>
      </c>
      <c r="I1569" s="52" t="n">
        <f aca="false">IF(AND(G1569="",H1569=""),"",N(G1569)-N(H1569))</f>
        <v>-30</v>
      </c>
      <c r="J1569" s="52" t="n">
        <f aca="false">IF(I1569="","",ABS(I1569))</f>
        <v>30</v>
      </c>
      <c r="K1569" s="56" t="n">
        <f aca="false">IF(S1569="","",0)</f>
        <v>0</v>
      </c>
      <c r="L1569" s="56" t="n">
        <f aca="false">IF(J1569="","",IF(AND(J1569&gt;'Revenue Testing'!$E$9,K1569=0),1,0))</f>
        <v>0</v>
      </c>
      <c r="M1569" s="57" t="n">
        <v>0.268154091904</v>
      </c>
      <c r="N1569" s="56" t="str">
        <f aca="false">IF(OR(A1569="",I1569=""),"",IF(COUNTIFS($A$2:$A$4500,A1569,$D$2:$D$4500,D1569,$I$2:$I$4500,I1569)&gt;1,"Possible duplicate",""))</f>
        <v/>
      </c>
      <c r="O1569" s="56" t="n">
        <f aca="false">IF(J1569="","",IF(AND(L1569=0,K1569=0),1,0))</f>
        <v>1</v>
      </c>
      <c r="P1569" s="56" t="str">
        <f aca="false">IF(L1569=1,J1569+ROW()/10^7,"")</f>
        <v/>
      </c>
      <c r="Q1569" s="57" t="n">
        <f aca="false">IF(O1569=1,M1569,"")</f>
        <v>0.268154091904</v>
      </c>
      <c r="R1569" s="56" t="str">
        <f aca="false">IF(K1569=1,ROW(),"")</f>
        <v/>
      </c>
      <c r="S1569" s="56" t="str">
        <f aca="false">IF(D1569="","",TRIM(D1569))</f>
        <v>EDI CHARGES- INC</v>
      </c>
    </row>
    <row r="1570" customFormat="false" ht="15" hidden="false" customHeight="false" outlineLevel="0" collapsed="false">
      <c r="A1570" s="50" t="s">
        <v>1713</v>
      </c>
      <c r="B1570" s="55" t="n">
        <v>45953</v>
      </c>
      <c r="C1570" s="50" t="n">
        <f aca="false">IF(S1570="","",IFERROR(IF(INDEX('Ledger Codes'!$C$6:$C$205,MATCH(S1570,'Ledger Codes'!$B$6:$B$205,0))="","",INDEX('Ledger Codes'!$C$6:$C$205,MATCH(S1570,'Ledger Codes'!$B$6:$B$205,0))),""))</f>
        <v>10068</v>
      </c>
      <c r="D1570" s="50" t="s">
        <v>203</v>
      </c>
      <c r="E1570" s="50" t="s">
        <v>1714</v>
      </c>
      <c r="F1570" s="50" t="s">
        <v>1715</v>
      </c>
      <c r="G1570" s="52" t="n">
        <v>0</v>
      </c>
      <c r="H1570" s="52" t="n">
        <v>30</v>
      </c>
      <c r="I1570" s="52" t="n">
        <f aca="false">IF(AND(G1570="",H1570=""),"",N(G1570)-N(H1570))</f>
        <v>-30</v>
      </c>
      <c r="J1570" s="52" t="n">
        <f aca="false">IF(I1570="","",ABS(I1570))</f>
        <v>30</v>
      </c>
      <c r="K1570" s="56" t="n">
        <f aca="false">IF(S1570="","",0)</f>
        <v>0</v>
      </c>
      <c r="L1570" s="56" t="n">
        <f aca="false">IF(J1570="","",IF(AND(J1570&gt;'Revenue Testing'!$E$9,K1570=0),1,0))</f>
        <v>0</v>
      </c>
      <c r="M1570" s="57" t="n">
        <v>0.616554984352</v>
      </c>
      <c r="N1570" s="56" t="str">
        <f aca="false">IF(OR(A1570="",I1570=""),"",IF(COUNTIFS($A$2:$A$4500,A1570,$D$2:$D$4500,D1570,$I$2:$I$4500,I1570)&gt;1,"Possible duplicate",""))</f>
        <v/>
      </c>
      <c r="O1570" s="56" t="n">
        <f aca="false">IF(J1570="","",IF(AND(L1570=0,K1570=0),1,0))</f>
        <v>1</v>
      </c>
      <c r="P1570" s="56" t="str">
        <f aca="false">IF(L1570=1,J1570+ROW()/10^7,"")</f>
        <v/>
      </c>
      <c r="Q1570" s="57" t="n">
        <f aca="false">IF(O1570=1,M1570,"")</f>
        <v>0.616554984352</v>
      </c>
      <c r="R1570" s="56" t="str">
        <f aca="false">IF(K1570=1,ROW(),"")</f>
        <v/>
      </c>
      <c r="S1570" s="56" t="str">
        <f aca="false">IF(D1570="","",TRIM(D1570))</f>
        <v>EDI CHARGES- INC</v>
      </c>
    </row>
    <row r="1571" customFormat="false" ht="15" hidden="false" customHeight="false" outlineLevel="0" collapsed="false">
      <c r="A1571" s="50" t="s">
        <v>1716</v>
      </c>
      <c r="B1571" s="55" t="n">
        <v>45953</v>
      </c>
      <c r="C1571" s="50" t="n">
        <f aca="false">IF(S1571="","",IFERROR(IF(INDEX('Ledger Codes'!$C$6:$C$205,MATCH(S1571,'Ledger Codes'!$B$6:$B$205,0))="","",INDEX('Ledger Codes'!$C$6:$C$205,MATCH(S1571,'Ledger Codes'!$B$6:$B$205,0))),""))</f>
        <v>10068</v>
      </c>
      <c r="D1571" s="50" t="s">
        <v>203</v>
      </c>
      <c r="E1571" s="50" t="s">
        <v>1717</v>
      </c>
      <c r="F1571" s="50" t="s">
        <v>1718</v>
      </c>
      <c r="G1571" s="52" t="n">
        <v>0</v>
      </c>
      <c r="H1571" s="52" t="n">
        <v>30</v>
      </c>
      <c r="I1571" s="52" t="n">
        <f aca="false">IF(AND(G1571="",H1571=""),"",N(G1571)-N(H1571))</f>
        <v>-30</v>
      </c>
      <c r="J1571" s="52" t="n">
        <f aca="false">IF(I1571="","",ABS(I1571))</f>
        <v>30</v>
      </c>
      <c r="K1571" s="56" t="n">
        <f aca="false">IF(S1571="","",0)</f>
        <v>0</v>
      </c>
      <c r="L1571" s="56" t="n">
        <f aca="false">IF(J1571="","",IF(AND(J1571&gt;'Revenue Testing'!$E$9,K1571=0),1,0))</f>
        <v>0</v>
      </c>
      <c r="M1571" s="57" t="n">
        <v>0.588455151438</v>
      </c>
      <c r="N1571" s="56" t="str">
        <f aca="false">IF(OR(A1571="",I1571=""),"",IF(COUNTIFS($A$2:$A$4500,A1571,$D$2:$D$4500,D1571,$I$2:$I$4500,I1571)&gt;1,"Possible duplicate",""))</f>
        <v/>
      </c>
      <c r="O1571" s="56" t="n">
        <f aca="false">IF(J1571="","",IF(AND(L1571=0,K1571=0),1,0))</f>
        <v>1</v>
      </c>
      <c r="P1571" s="56" t="str">
        <f aca="false">IF(L1571=1,J1571+ROW()/10^7,"")</f>
        <v/>
      </c>
      <c r="Q1571" s="57" t="n">
        <f aca="false">IF(O1571=1,M1571,"")</f>
        <v>0.588455151438</v>
      </c>
      <c r="R1571" s="56" t="str">
        <f aca="false">IF(K1571=1,ROW(),"")</f>
        <v/>
      </c>
      <c r="S1571" s="56" t="str">
        <f aca="false">IF(D1571="","",TRIM(D1571))</f>
        <v>EDI CHARGES- INC</v>
      </c>
    </row>
    <row r="1572" customFormat="false" ht="15" hidden="false" customHeight="false" outlineLevel="0" collapsed="false">
      <c r="A1572" s="50" t="s">
        <v>1719</v>
      </c>
      <c r="B1572" s="55" t="n">
        <v>45953</v>
      </c>
      <c r="C1572" s="50" t="n">
        <f aca="false">IF(S1572="","",IFERROR(IF(INDEX('Ledger Codes'!$C$6:$C$205,MATCH(S1572,'Ledger Codes'!$B$6:$B$205,0))="","",INDEX('Ledger Codes'!$C$6:$C$205,MATCH(S1572,'Ledger Codes'!$B$6:$B$205,0))),""))</f>
        <v>10068</v>
      </c>
      <c r="D1572" s="50" t="s">
        <v>203</v>
      </c>
      <c r="E1572" s="50" t="s">
        <v>1720</v>
      </c>
      <c r="F1572" s="50" t="s">
        <v>1721</v>
      </c>
      <c r="G1572" s="52" t="n">
        <v>0</v>
      </c>
      <c r="H1572" s="52" t="n">
        <v>30</v>
      </c>
      <c r="I1572" s="52" t="n">
        <f aca="false">IF(AND(G1572="",H1572=""),"",N(G1572)-N(H1572))</f>
        <v>-30</v>
      </c>
      <c r="J1572" s="52" t="n">
        <f aca="false">IF(I1572="","",ABS(I1572))</f>
        <v>30</v>
      </c>
      <c r="K1572" s="56" t="n">
        <f aca="false">IF(S1572="","",0)</f>
        <v>0</v>
      </c>
      <c r="L1572" s="56" t="n">
        <f aca="false">IF(J1572="","",IF(AND(J1572&gt;'Revenue Testing'!$E$9,K1572=0),1,0))</f>
        <v>0</v>
      </c>
      <c r="M1572" s="57" t="n">
        <v>0.285499540028</v>
      </c>
      <c r="N1572" s="56" t="str">
        <f aca="false">IF(OR(A1572="",I1572=""),"",IF(COUNTIFS($A$2:$A$4500,A1572,$D$2:$D$4500,D1572,$I$2:$I$4500,I1572)&gt;1,"Possible duplicate",""))</f>
        <v/>
      </c>
      <c r="O1572" s="56" t="n">
        <f aca="false">IF(J1572="","",IF(AND(L1572=0,K1572=0),1,0))</f>
        <v>1</v>
      </c>
      <c r="P1572" s="56" t="str">
        <f aca="false">IF(L1572=1,J1572+ROW()/10^7,"")</f>
        <v/>
      </c>
      <c r="Q1572" s="57" t="n">
        <f aca="false">IF(O1572=1,M1572,"")</f>
        <v>0.285499540028</v>
      </c>
      <c r="R1572" s="56" t="str">
        <f aca="false">IF(K1572=1,ROW(),"")</f>
        <v/>
      </c>
      <c r="S1572" s="56" t="str">
        <f aca="false">IF(D1572="","",TRIM(D1572))</f>
        <v>EDI CHARGES- INC</v>
      </c>
    </row>
    <row r="1573" customFormat="false" ht="15" hidden="false" customHeight="false" outlineLevel="0" collapsed="false">
      <c r="A1573" s="50" t="s">
        <v>1722</v>
      </c>
      <c r="B1573" s="55" t="n">
        <v>45953</v>
      </c>
      <c r="C1573" s="50" t="n">
        <f aca="false">IF(S1573="","",IFERROR(IF(INDEX('Ledger Codes'!$C$6:$C$205,MATCH(S1573,'Ledger Codes'!$B$6:$B$205,0))="","",INDEX('Ledger Codes'!$C$6:$C$205,MATCH(S1573,'Ledger Codes'!$B$6:$B$205,0))),""))</f>
        <v>10068</v>
      </c>
      <c r="D1573" s="50" t="s">
        <v>203</v>
      </c>
      <c r="E1573" s="50" t="s">
        <v>1723</v>
      </c>
      <c r="F1573" s="50" t="s">
        <v>1724</v>
      </c>
      <c r="G1573" s="52" t="n">
        <v>0</v>
      </c>
      <c r="H1573" s="52" t="n">
        <v>30</v>
      </c>
      <c r="I1573" s="52" t="n">
        <f aca="false">IF(AND(G1573="",H1573=""),"",N(G1573)-N(H1573))</f>
        <v>-30</v>
      </c>
      <c r="J1573" s="52" t="n">
        <f aca="false">IF(I1573="","",ABS(I1573))</f>
        <v>30</v>
      </c>
      <c r="K1573" s="56" t="n">
        <f aca="false">IF(S1573="","",0)</f>
        <v>0</v>
      </c>
      <c r="L1573" s="56" t="n">
        <f aca="false">IF(J1573="","",IF(AND(J1573&gt;'Revenue Testing'!$E$9,K1573=0),1,0))</f>
        <v>0</v>
      </c>
      <c r="M1573" s="57" t="n">
        <v>0.283750184456</v>
      </c>
      <c r="N1573" s="56" t="str">
        <f aca="false">IF(OR(A1573="",I1573=""),"",IF(COUNTIFS($A$2:$A$4500,A1573,$D$2:$D$4500,D1573,$I$2:$I$4500,I1573)&gt;1,"Possible duplicate",""))</f>
        <v/>
      </c>
      <c r="O1573" s="56" t="n">
        <f aca="false">IF(J1573="","",IF(AND(L1573=0,K1573=0),1,0))</f>
        <v>1</v>
      </c>
      <c r="P1573" s="56" t="str">
        <f aca="false">IF(L1573=1,J1573+ROW()/10^7,"")</f>
        <v/>
      </c>
      <c r="Q1573" s="57" t="n">
        <f aca="false">IF(O1573=1,M1573,"")</f>
        <v>0.283750184456</v>
      </c>
      <c r="R1573" s="56" t="str">
        <f aca="false">IF(K1573=1,ROW(),"")</f>
        <v/>
      </c>
      <c r="S1573" s="56" t="str">
        <f aca="false">IF(D1573="","",TRIM(D1573))</f>
        <v>EDI CHARGES- INC</v>
      </c>
    </row>
    <row r="1574" customFormat="false" ht="15" hidden="false" customHeight="false" outlineLevel="0" collapsed="false">
      <c r="A1574" s="50" t="s">
        <v>1725</v>
      </c>
      <c r="B1574" s="55" t="n">
        <v>45953</v>
      </c>
      <c r="C1574" s="50" t="n">
        <f aca="false">IF(S1574="","",IFERROR(IF(INDEX('Ledger Codes'!$C$6:$C$205,MATCH(S1574,'Ledger Codes'!$B$6:$B$205,0))="","",INDEX('Ledger Codes'!$C$6:$C$205,MATCH(S1574,'Ledger Codes'!$B$6:$B$205,0))),""))</f>
        <v>10068</v>
      </c>
      <c r="D1574" s="50" t="s">
        <v>203</v>
      </c>
      <c r="E1574" s="50" t="s">
        <v>1726</v>
      </c>
      <c r="F1574" s="50" t="s">
        <v>1727</v>
      </c>
      <c r="G1574" s="52" t="n">
        <v>0</v>
      </c>
      <c r="H1574" s="52" t="n">
        <v>30</v>
      </c>
      <c r="I1574" s="52" t="n">
        <f aca="false">IF(AND(G1574="",H1574=""),"",N(G1574)-N(H1574))</f>
        <v>-30</v>
      </c>
      <c r="J1574" s="52" t="n">
        <f aca="false">IF(I1574="","",ABS(I1574))</f>
        <v>30</v>
      </c>
      <c r="K1574" s="56" t="n">
        <f aca="false">IF(S1574="","",0)</f>
        <v>0</v>
      </c>
      <c r="L1574" s="56" t="n">
        <f aca="false">IF(J1574="","",IF(AND(J1574&gt;'Revenue Testing'!$E$9,K1574=0),1,0))</f>
        <v>0</v>
      </c>
      <c r="M1574" s="57" t="n">
        <v>0.946015485097</v>
      </c>
      <c r="N1574" s="56" t="str">
        <f aca="false">IF(OR(A1574="",I1574=""),"",IF(COUNTIFS($A$2:$A$4500,A1574,$D$2:$D$4500,D1574,$I$2:$I$4500,I1574)&gt;1,"Possible duplicate",""))</f>
        <v/>
      </c>
      <c r="O1574" s="56" t="n">
        <f aca="false">IF(J1574="","",IF(AND(L1574=0,K1574=0),1,0))</f>
        <v>1</v>
      </c>
      <c r="P1574" s="56" t="str">
        <f aca="false">IF(L1574=1,J1574+ROW()/10^7,"")</f>
        <v/>
      </c>
      <c r="Q1574" s="57" t="n">
        <f aca="false">IF(O1574=1,M1574,"")</f>
        <v>0.946015485097</v>
      </c>
      <c r="R1574" s="56" t="str">
        <f aca="false">IF(K1574=1,ROW(),"")</f>
        <v/>
      </c>
      <c r="S1574" s="56" t="str">
        <f aca="false">IF(D1574="","",TRIM(D1574))</f>
        <v>EDI CHARGES- INC</v>
      </c>
    </row>
    <row r="1575" customFormat="false" ht="15" hidden="false" customHeight="false" outlineLevel="0" collapsed="false">
      <c r="A1575" s="50" t="s">
        <v>1728</v>
      </c>
      <c r="B1575" s="55" t="n">
        <v>45953</v>
      </c>
      <c r="C1575" s="50" t="n">
        <f aca="false">IF(S1575="","",IFERROR(IF(INDEX('Ledger Codes'!$C$6:$C$205,MATCH(S1575,'Ledger Codes'!$B$6:$B$205,0))="","",INDEX('Ledger Codes'!$C$6:$C$205,MATCH(S1575,'Ledger Codes'!$B$6:$B$205,0))),""))</f>
        <v>10068</v>
      </c>
      <c r="D1575" s="50" t="s">
        <v>203</v>
      </c>
      <c r="E1575" s="50" t="s">
        <v>1729</v>
      </c>
      <c r="F1575" s="50" t="s">
        <v>1730</v>
      </c>
      <c r="G1575" s="52" t="n">
        <v>0</v>
      </c>
      <c r="H1575" s="52" t="n">
        <v>30</v>
      </c>
      <c r="I1575" s="52" t="n">
        <f aca="false">IF(AND(G1575="",H1575=""),"",N(G1575)-N(H1575))</f>
        <v>-30</v>
      </c>
      <c r="J1575" s="52" t="n">
        <f aca="false">IF(I1575="","",ABS(I1575))</f>
        <v>30</v>
      </c>
      <c r="K1575" s="56" t="n">
        <f aca="false">IF(S1575="","",0)</f>
        <v>0</v>
      </c>
      <c r="L1575" s="56" t="n">
        <f aca="false">IF(J1575="","",IF(AND(J1575&gt;'Revenue Testing'!$E$9,K1575=0),1,0))</f>
        <v>0</v>
      </c>
      <c r="M1575" s="57" t="n">
        <v>0.786882276088</v>
      </c>
      <c r="N1575" s="56" t="str">
        <f aca="false">IF(OR(A1575="",I1575=""),"",IF(COUNTIFS($A$2:$A$4500,A1575,$D$2:$D$4500,D1575,$I$2:$I$4500,I1575)&gt;1,"Possible duplicate",""))</f>
        <v/>
      </c>
      <c r="O1575" s="56" t="n">
        <f aca="false">IF(J1575="","",IF(AND(L1575=0,K1575=0),1,0))</f>
        <v>1</v>
      </c>
      <c r="P1575" s="56" t="str">
        <f aca="false">IF(L1575=1,J1575+ROW()/10^7,"")</f>
        <v/>
      </c>
      <c r="Q1575" s="57" t="n">
        <f aca="false">IF(O1575=1,M1575,"")</f>
        <v>0.786882276088</v>
      </c>
      <c r="R1575" s="56" t="str">
        <f aca="false">IF(K1575=1,ROW(),"")</f>
        <v/>
      </c>
      <c r="S1575" s="56" t="str">
        <f aca="false">IF(D1575="","",TRIM(D1575))</f>
        <v>EDI CHARGES- INC</v>
      </c>
    </row>
    <row r="1576" customFormat="false" ht="15" hidden="false" customHeight="false" outlineLevel="0" collapsed="false">
      <c r="A1576" s="50" t="s">
        <v>1731</v>
      </c>
      <c r="B1576" s="55" t="n">
        <v>45953</v>
      </c>
      <c r="C1576" s="50" t="n">
        <f aca="false">IF(S1576="","",IFERROR(IF(INDEX('Ledger Codes'!$C$6:$C$205,MATCH(S1576,'Ledger Codes'!$B$6:$B$205,0))="","",INDEX('Ledger Codes'!$C$6:$C$205,MATCH(S1576,'Ledger Codes'!$B$6:$B$205,0))),""))</f>
        <v>10068</v>
      </c>
      <c r="D1576" s="50" t="s">
        <v>203</v>
      </c>
      <c r="E1576" s="50" t="s">
        <v>1732</v>
      </c>
      <c r="F1576" s="50" t="s">
        <v>1733</v>
      </c>
      <c r="G1576" s="52" t="n">
        <v>0</v>
      </c>
      <c r="H1576" s="52" t="n">
        <v>30</v>
      </c>
      <c r="I1576" s="52" t="n">
        <f aca="false">IF(AND(G1576="",H1576=""),"",N(G1576)-N(H1576))</f>
        <v>-30</v>
      </c>
      <c r="J1576" s="52" t="n">
        <f aca="false">IF(I1576="","",ABS(I1576))</f>
        <v>30</v>
      </c>
      <c r="K1576" s="56" t="n">
        <f aca="false">IF(S1576="","",0)</f>
        <v>0</v>
      </c>
      <c r="L1576" s="56" t="n">
        <f aca="false">IF(J1576="","",IF(AND(J1576&gt;'Revenue Testing'!$E$9,K1576=0),1,0))</f>
        <v>0</v>
      </c>
      <c r="M1576" s="57" t="n">
        <v>0.243413033642</v>
      </c>
      <c r="N1576" s="56" t="str">
        <f aca="false">IF(OR(A1576="",I1576=""),"",IF(COUNTIFS($A$2:$A$4500,A1576,$D$2:$D$4500,D1576,$I$2:$I$4500,I1576)&gt;1,"Possible duplicate",""))</f>
        <v/>
      </c>
      <c r="O1576" s="56" t="n">
        <f aca="false">IF(J1576="","",IF(AND(L1576=0,K1576=0),1,0))</f>
        <v>1</v>
      </c>
      <c r="P1576" s="56" t="str">
        <f aca="false">IF(L1576=1,J1576+ROW()/10^7,"")</f>
        <v/>
      </c>
      <c r="Q1576" s="57" t="n">
        <f aca="false">IF(O1576=1,M1576,"")</f>
        <v>0.243413033642</v>
      </c>
      <c r="R1576" s="56" t="str">
        <f aca="false">IF(K1576=1,ROW(),"")</f>
        <v/>
      </c>
      <c r="S1576" s="56" t="str">
        <f aca="false">IF(D1576="","",TRIM(D1576))</f>
        <v>EDI CHARGES- INC</v>
      </c>
    </row>
    <row r="1577" customFormat="false" ht="15" hidden="false" customHeight="false" outlineLevel="0" collapsed="false">
      <c r="A1577" s="50" t="s">
        <v>1734</v>
      </c>
      <c r="B1577" s="55" t="n">
        <v>45953</v>
      </c>
      <c r="C1577" s="50" t="n">
        <f aca="false">IF(S1577="","",IFERROR(IF(INDEX('Ledger Codes'!$C$6:$C$205,MATCH(S1577,'Ledger Codes'!$B$6:$B$205,0))="","",INDEX('Ledger Codes'!$C$6:$C$205,MATCH(S1577,'Ledger Codes'!$B$6:$B$205,0))),""))</f>
        <v>10068</v>
      </c>
      <c r="D1577" s="50" t="s">
        <v>203</v>
      </c>
      <c r="E1577" s="50" t="s">
        <v>1735</v>
      </c>
      <c r="F1577" s="50" t="s">
        <v>1736</v>
      </c>
      <c r="G1577" s="52" t="n">
        <v>0</v>
      </c>
      <c r="H1577" s="52" t="n">
        <v>30</v>
      </c>
      <c r="I1577" s="52" t="n">
        <f aca="false">IF(AND(G1577="",H1577=""),"",N(G1577)-N(H1577))</f>
        <v>-30</v>
      </c>
      <c r="J1577" s="52" t="n">
        <f aca="false">IF(I1577="","",ABS(I1577))</f>
        <v>30</v>
      </c>
      <c r="K1577" s="56" t="n">
        <f aca="false">IF(S1577="","",0)</f>
        <v>0</v>
      </c>
      <c r="L1577" s="56" t="n">
        <f aca="false">IF(J1577="","",IF(AND(J1577&gt;'Revenue Testing'!$E$9,K1577=0),1,0))</f>
        <v>0</v>
      </c>
      <c r="M1577" s="57" t="n">
        <v>0.298062077643</v>
      </c>
      <c r="N1577" s="56" t="str">
        <f aca="false">IF(OR(A1577="",I1577=""),"",IF(COUNTIFS($A$2:$A$4500,A1577,$D$2:$D$4500,D1577,$I$2:$I$4500,I1577)&gt;1,"Possible duplicate",""))</f>
        <v/>
      </c>
      <c r="O1577" s="56" t="n">
        <f aca="false">IF(J1577="","",IF(AND(L1577=0,K1577=0),1,0))</f>
        <v>1</v>
      </c>
      <c r="P1577" s="56" t="str">
        <f aca="false">IF(L1577=1,J1577+ROW()/10^7,"")</f>
        <v/>
      </c>
      <c r="Q1577" s="57" t="n">
        <f aca="false">IF(O1577=1,M1577,"")</f>
        <v>0.298062077643</v>
      </c>
      <c r="R1577" s="56" t="str">
        <f aca="false">IF(K1577=1,ROW(),"")</f>
        <v/>
      </c>
      <c r="S1577" s="56" t="str">
        <f aca="false">IF(D1577="","",TRIM(D1577))</f>
        <v>EDI CHARGES- INC</v>
      </c>
    </row>
    <row r="1578" customFormat="false" ht="15" hidden="false" customHeight="false" outlineLevel="0" collapsed="false">
      <c r="A1578" s="50" t="s">
        <v>1737</v>
      </c>
      <c r="B1578" s="55" t="n">
        <v>45953</v>
      </c>
      <c r="C1578" s="50" t="n">
        <f aca="false">IF(S1578="","",IFERROR(IF(INDEX('Ledger Codes'!$C$6:$C$205,MATCH(S1578,'Ledger Codes'!$B$6:$B$205,0))="","",INDEX('Ledger Codes'!$C$6:$C$205,MATCH(S1578,'Ledger Codes'!$B$6:$B$205,0))),""))</f>
        <v>10068</v>
      </c>
      <c r="D1578" s="50" t="s">
        <v>203</v>
      </c>
      <c r="E1578" s="50" t="s">
        <v>1738</v>
      </c>
      <c r="F1578" s="50" t="s">
        <v>1739</v>
      </c>
      <c r="G1578" s="52" t="n">
        <v>0</v>
      </c>
      <c r="H1578" s="52" t="n">
        <v>30</v>
      </c>
      <c r="I1578" s="52" t="n">
        <f aca="false">IF(AND(G1578="",H1578=""),"",N(G1578)-N(H1578))</f>
        <v>-30</v>
      </c>
      <c r="J1578" s="52" t="n">
        <f aca="false">IF(I1578="","",ABS(I1578))</f>
        <v>30</v>
      </c>
      <c r="K1578" s="56" t="n">
        <f aca="false">IF(S1578="","",0)</f>
        <v>0</v>
      </c>
      <c r="L1578" s="56" t="n">
        <f aca="false">IF(J1578="","",IF(AND(J1578&gt;'Revenue Testing'!$E$9,K1578=0),1,0))</f>
        <v>0</v>
      </c>
      <c r="M1578" s="57" t="n">
        <v>0.317458085428</v>
      </c>
      <c r="N1578" s="56" t="str">
        <f aca="false">IF(OR(A1578="",I1578=""),"",IF(COUNTIFS($A$2:$A$4500,A1578,$D$2:$D$4500,D1578,$I$2:$I$4500,I1578)&gt;1,"Possible duplicate",""))</f>
        <v/>
      </c>
      <c r="O1578" s="56" t="n">
        <f aca="false">IF(J1578="","",IF(AND(L1578=0,K1578=0),1,0))</f>
        <v>1</v>
      </c>
      <c r="P1578" s="56" t="str">
        <f aca="false">IF(L1578=1,J1578+ROW()/10^7,"")</f>
        <v/>
      </c>
      <c r="Q1578" s="57" t="n">
        <f aca="false">IF(O1578=1,M1578,"")</f>
        <v>0.317458085428</v>
      </c>
      <c r="R1578" s="56" t="str">
        <f aca="false">IF(K1578=1,ROW(),"")</f>
        <v/>
      </c>
      <c r="S1578" s="56" t="str">
        <f aca="false">IF(D1578="","",TRIM(D1578))</f>
        <v>EDI CHARGES- INC</v>
      </c>
    </row>
    <row r="1579" customFormat="false" ht="15" hidden="false" customHeight="false" outlineLevel="0" collapsed="false">
      <c r="A1579" s="50" t="s">
        <v>1740</v>
      </c>
      <c r="B1579" s="55" t="n">
        <v>45953</v>
      </c>
      <c r="C1579" s="50" t="n">
        <f aca="false">IF(S1579="","",IFERROR(IF(INDEX('Ledger Codes'!$C$6:$C$205,MATCH(S1579,'Ledger Codes'!$B$6:$B$205,0))="","",INDEX('Ledger Codes'!$C$6:$C$205,MATCH(S1579,'Ledger Codes'!$B$6:$B$205,0))),""))</f>
        <v>10068</v>
      </c>
      <c r="D1579" s="50" t="s">
        <v>203</v>
      </c>
      <c r="E1579" s="50" t="s">
        <v>1741</v>
      </c>
      <c r="F1579" s="50" t="s">
        <v>536</v>
      </c>
      <c r="G1579" s="52" t="n">
        <v>0</v>
      </c>
      <c r="H1579" s="52" t="n">
        <v>30</v>
      </c>
      <c r="I1579" s="52" t="n">
        <f aca="false">IF(AND(G1579="",H1579=""),"",N(G1579)-N(H1579))</f>
        <v>-30</v>
      </c>
      <c r="J1579" s="52" t="n">
        <f aca="false">IF(I1579="","",ABS(I1579))</f>
        <v>30</v>
      </c>
      <c r="K1579" s="56" t="n">
        <f aca="false">IF(S1579="","",0)</f>
        <v>0</v>
      </c>
      <c r="L1579" s="56" t="n">
        <f aca="false">IF(J1579="","",IF(AND(J1579&gt;'Revenue Testing'!$E$9,K1579=0),1,0))</f>
        <v>0</v>
      </c>
      <c r="M1579" s="57" t="n">
        <v>0.612948852887</v>
      </c>
      <c r="N1579" s="56" t="str">
        <f aca="false">IF(OR(A1579="",I1579=""),"",IF(COUNTIFS($A$2:$A$4500,A1579,$D$2:$D$4500,D1579,$I$2:$I$4500,I1579)&gt;1,"Possible duplicate",""))</f>
        <v/>
      </c>
      <c r="O1579" s="56" t="n">
        <f aca="false">IF(J1579="","",IF(AND(L1579=0,K1579=0),1,0))</f>
        <v>1</v>
      </c>
      <c r="P1579" s="56" t="str">
        <f aca="false">IF(L1579=1,J1579+ROW()/10^7,"")</f>
        <v/>
      </c>
      <c r="Q1579" s="57" t="n">
        <f aca="false">IF(O1579=1,M1579,"")</f>
        <v>0.612948852887</v>
      </c>
      <c r="R1579" s="56" t="str">
        <f aca="false">IF(K1579=1,ROW(),"")</f>
        <v/>
      </c>
      <c r="S1579" s="56" t="str">
        <f aca="false">IF(D1579="","",TRIM(D1579))</f>
        <v>EDI CHARGES- INC</v>
      </c>
    </row>
    <row r="1580" customFormat="false" ht="15" hidden="false" customHeight="false" outlineLevel="0" collapsed="false">
      <c r="A1580" s="50" t="s">
        <v>1742</v>
      </c>
      <c r="B1580" s="55" t="n">
        <v>45953</v>
      </c>
      <c r="C1580" s="50" t="n">
        <f aca="false">IF(S1580="","",IFERROR(IF(INDEX('Ledger Codes'!$C$6:$C$205,MATCH(S1580,'Ledger Codes'!$B$6:$B$205,0))="","",INDEX('Ledger Codes'!$C$6:$C$205,MATCH(S1580,'Ledger Codes'!$B$6:$B$205,0))),""))</f>
        <v>10068</v>
      </c>
      <c r="D1580" s="50" t="s">
        <v>203</v>
      </c>
      <c r="E1580" s="50" t="s">
        <v>1743</v>
      </c>
      <c r="F1580" s="50" t="s">
        <v>1744</v>
      </c>
      <c r="G1580" s="52" t="n">
        <v>0</v>
      </c>
      <c r="H1580" s="52" t="n">
        <v>30</v>
      </c>
      <c r="I1580" s="52" t="n">
        <f aca="false">IF(AND(G1580="",H1580=""),"",N(G1580)-N(H1580))</f>
        <v>-30</v>
      </c>
      <c r="J1580" s="52" t="n">
        <f aca="false">IF(I1580="","",ABS(I1580))</f>
        <v>30</v>
      </c>
      <c r="K1580" s="56" t="n">
        <f aca="false">IF(S1580="","",0)</f>
        <v>0</v>
      </c>
      <c r="L1580" s="56" t="n">
        <f aca="false">IF(J1580="","",IF(AND(J1580&gt;'Revenue Testing'!$E$9,K1580=0),1,0))</f>
        <v>0</v>
      </c>
      <c r="M1580" s="57" t="n">
        <v>0.189569189415</v>
      </c>
      <c r="N1580" s="56" t="str">
        <f aca="false">IF(OR(A1580="",I1580=""),"",IF(COUNTIFS($A$2:$A$4500,A1580,$D$2:$D$4500,D1580,$I$2:$I$4500,I1580)&gt;1,"Possible duplicate",""))</f>
        <v/>
      </c>
      <c r="O1580" s="56" t="n">
        <f aca="false">IF(J1580="","",IF(AND(L1580=0,K1580=0),1,0))</f>
        <v>1</v>
      </c>
      <c r="P1580" s="56" t="str">
        <f aca="false">IF(L1580=1,J1580+ROW()/10^7,"")</f>
        <v/>
      </c>
      <c r="Q1580" s="57" t="n">
        <f aca="false">IF(O1580=1,M1580,"")</f>
        <v>0.189569189415</v>
      </c>
      <c r="R1580" s="56" t="str">
        <f aca="false">IF(K1580=1,ROW(),"")</f>
        <v/>
      </c>
      <c r="S1580" s="56" t="str">
        <f aca="false">IF(D1580="","",TRIM(D1580))</f>
        <v>EDI CHARGES- INC</v>
      </c>
    </row>
    <row r="1581" customFormat="false" ht="15" hidden="false" customHeight="false" outlineLevel="0" collapsed="false">
      <c r="A1581" s="50" t="s">
        <v>1745</v>
      </c>
      <c r="B1581" s="55" t="n">
        <v>45953</v>
      </c>
      <c r="C1581" s="50" t="n">
        <f aca="false">IF(S1581="","",IFERROR(IF(INDEX('Ledger Codes'!$C$6:$C$205,MATCH(S1581,'Ledger Codes'!$B$6:$B$205,0))="","",INDEX('Ledger Codes'!$C$6:$C$205,MATCH(S1581,'Ledger Codes'!$B$6:$B$205,0))),""))</f>
        <v>10068</v>
      </c>
      <c r="D1581" s="50" t="s">
        <v>203</v>
      </c>
      <c r="E1581" s="50" t="s">
        <v>1746</v>
      </c>
      <c r="F1581" s="50" t="s">
        <v>1747</v>
      </c>
      <c r="G1581" s="52" t="n">
        <v>0</v>
      </c>
      <c r="H1581" s="52" t="n">
        <v>30</v>
      </c>
      <c r="I1581" s="52" t="n">
        <f aca="false">IF(AND(G1581="",H1581=""),"",N(G1581)-N(H1581))</f>
        <v>-30</v>
      </c>
      <c r="J1581" s="52" t="n">
        <f aca="false">IF(I1581="","",ABS(I1581))</f>
        <v>30</v>
      </c>
      <c r="K1581" s="56" t="n">
        <f aca="false">IF(S1581="","",0)</f>
        <v>0</v>
      </c>
      <c r="L1581" s="56" t="n">
        <f aca="false">IF(J1581="","",IF(AND(J1581&gt;'Revenue Testing'!$E$9,K1581=0),1,0))</f>
        <v>0</v>
      </c>
      <c r="M1581" s="57" t="n">
        <v>0.806791156889</v>
      </c>
      <c r="N1581" s="56" t="str">
        <f aca="false">IF(OR(A1581="",I1581=""),"",IF(COUNTIFS($A$2:$A$4500,A1581,$D$2:$D$4500,D1581,$I$2:$I$4500,I1581)&gt;1,"Possible duplicate",""))</f>
        <v/>
      </c>
      <c r="O1581" s="56" t="n">
        <f aca="false">IF(J1581="","",IF(AND(L1581=0,K1581=0),1,0))</f>
        <v>1</v>
      </c>
      <c r="P1581" s="56" t="str">
        <f aca="false">IF(L1581=1,J1581+ROW()/10^7,"")</f>
        <v/>
      </c>
      <c r="Q1581" s="57" t="n">
        <f aca="false">IF(O1581=1,M1581,"")</f>
        <v>0.806791156889</v>
      </c>
      <c r="R1581" s="56" t="str">
        <f aca="false">IF(K1581=1,ROW(),"")</f>
        <v/>
      </c>
      <c r="S1581" s="56" t="str">
        <f aca="false">IF(D1581="","",TRIM(D1581))</f>
        <v>EDI CHARGES- INC</v>
      </c>
    </row>
    <row r="1582" customFormat="false" ht="15" hidden="false" customHeight="false" outlineLevel="0" collapsed="false">
      <c r="A1582" s="50" t="s">
        <v>1748</v>
      </c>
      <c r="B1582" s="55" t="n">
        <v>45953</v>
      </c>
      <c r="C1582" s="50" t="n">
        <f aca="false">IF(S1582="","",IFERROR(IF(INDEX('Ledger Codes'!$C$6:$C$205,MATCH(S1582,'Ledger Codes'!$B$6:$B$205,0))="","",INDEX('Ledger Codes'!$C$6:$C$205,MATCH(S1582,'Ledger Codes'!$B$6:$B$205,0))),""))</f>
        <v>10068</v>
      </c>
      <c r="D1582" s="50" t="s">
        <v>203</v>
      </c>
      <c r="E1582" s="50" t="s">
        <v>1749</v>
      </c>
      <c r="F1582" s="50" t="s">
        <v>1750</v>
      </c>
      <c r="G1582" s="52" t="n">
        <v>0</v>
      </c>
      <c r="H1582" s="52" t="n">
        <v>30</v>
      </c>
      <c r="I1582" s="52" t="n">
        <f aca="false">IF(AND(G1582="",H1582=""),"",N(G1582)-N(H1582))</f>
        <v>-30</v>
      </c>
      <c r="J1582" s="52" t="n">
        <f aca="false">IF(I1582="","",ABS(I1582))</f>
        <v>30</v>
      </c>
      <c r="K1582" s="56" t="n">
        <f aca="false">IF(S1582="","",0)</f>
        <v>0</v>
      </c>
      <c r="L1582" s="56" t="n">
        <f aca="false">IF(J1582="","",IF(AND(J1582&gt;'Revenue Testing'!$E$9,K1582=0),1,0))</f>
        <v>0</v>
      </c>
      <c r="M1582" s="57" t="n">
        <v>0.420530528053</v>
      </c>
      <c r="N1582" s="56" t="str">
        <f aca="false">IF(OR(A1582="",I1582=""),"",IF(COUNTIFS($A$2:$A$4500,A1582,$D$2:$D$4500,D1582,$I$2:$I$4500,I1582)&gt;1,"Possible duplicate",""))</f>
        <v/>
      </c>
      <c r="O1582" s="56" t="n">
        <f aca="false">IF(J1582="","",IF(AND(L1582=0,K1582=0),1,0))</f>
        <v>1</v>
      </c>
      <c r="P1582" s="56" t="str">
        <f aca="false">IF(L1582=1,J1582+ROW()/10^7,"")</f>
        <v/>
      </c>
      <c r="Q1582" s="57" t="n">
        <f aca="false">IF(O1582=1,M1582,"")</f>
        <v>0.420530528053</v>
      </c>
      <c r="R1582" s="56" t="str">
        <f aca="false">IF(K1582=1,ROW(),"")</f>
        <v/>
      </c>
      <c r="S1582" s="56" t="str">
        <f aca="false">IF(D1582="","",TRIM(D1582))</f>
        <v>EDI CHARGES- INC</v>
      </c>
    </row>
    <row r="1583" customFormat="false" ht="15" hidden="false" customHeight="false" outlineLevel="0" collapsed="false">
      <c r="A1583" s="50" t="s">
        <v>1751</v>
      </c>
      <c r="B1583" s="55" t="n">
        <v>45953</v>
      </c>
      <c r="C1583" s="50" t="n">
        <f aca="false">IF(S1583="","",IFERROR(IF(INDEX('Ledger Codes'!$C$6:$C$205,MATCH(S1583,'Ledger Codes'!$B$6:$B$205,0))="","",INDEX('Ledger Codes'!$C$6:$C$205,MATCH(S1583,'Ledger Codes'!$B$6:$B$205,0))),""))</f>
        <v>10068</v>
      </c>
      <c r="D1583" s="50" t="s">
        <v>203</v>
      </c>
      <c r="E1583" s="50" t="s">
        <v>1752</v>
      </c>
      <c r="F1583" s="50" t="s">
        <v>1753</v>
      </c>
      <c r="G1583" s="52" t="n">
        <v>0</v>
      </c>
      <c r="H1583" s="52" t="n">
        <v>30</v>
      </c>
      <c r="I1583" s="52" t="n">
        <f aca="false">IF(AND(G1583="",H1583=""),"",N(G1583)-N(H1583))</f>
        <v>-30</v>
      </c>
      <c r="J1583" s="52" t="n">
        <f aca="false">IF(I1583="","",ABS(I1583))</f>
        <v>30</v>
      </c>
      <c r="K1583" s="56" t="n">
        <f aca="false">IF(S1583="","",0)</f>
        <v>0</v>
      </c>
      <c r="L1583" s="56" t="n">
        <f aca="false">IF(J1583="","",IF(AND(J1583&gt;'Revenue Testing'!$E$9,K1583=0),1,0))</f>
        <v>0</v>
      </c>
      <c r="M1583" s="57" t="n">
        <v>0.982686203551</v>
      </c>
      <c r="N1583" s="56" t="str">
        <f aca="false">IF(OR(A1583="",I1583=""),"",IF(COUNTIFS($A$2:$A$4500,A1583,$D$2:$D$4500,D1583,$I$2:$I$4500,I1583)&gt;1,"Possible duplicate",""))</f>
        <v/>
      </c>
      <c r="O1583" s="56" t="n">
        <f aca="false">IF(J1583="","",IF(AND(L1583=0,K1583=0),1,0))</f>
        <v>1</v>
      </c>
      <c r="P1583" s="56" t="str">
        <f aca="false">IF(L1583=1,J1583+ROW()/10^7,"")</f>
        <v/>
      </c>
      <c r="Q1583" s="57" t="n">
        <f aca="false">IF(O1583=1,M1583,"")</f>
        <v>0.982686203551</v>
      </c>
      <c r="R1583" s="56" t="str">
        <f aca="false">IF(K1583=1,ROW(),"")</f>
        <v/>
      </c>
      <c r="S1583" s="56" t="str">
        <f aca="false">IF(D1583="","",TRIM(D1583))</f>
        <v>EDI CHARGES- INC</v>
      </c>
    </row>
    <row r="1584" customFormat="false" ht="15" hidden="false" customHeight="false" outlineLevel="0" collapsed="false">
      <c r="A1584" s="50" t="s">
        <v>1754</v>
      </c>
      <c r="B1584" s="55" t="n">
        <v>45953</v>
      </c>
      <c r="C1584" s="50" t="n">
        <f aca="false">IF(S1584="","",IFERROR(IF(INDEX('Ledger Codes'!$C$6:$C$205,MATCH(S1584,'Ledger Codes'!$B$6:$B$205,0))="","",INDEX('Ledger Codes'!$C$6:$C$205,MATCH(S1584,'Ledger Codes'!$B$6:$B$205,0))),""))</f>
        <v>10068</v>
      </c>
      <c r="D1584" s="50" t="s">
        <v>203</v>
      </c>
      <c r="E1584" s="50" t="s">
        <v>1755</v>
      </c>
      <c r="F1584" s="50" t="s">
        <v>542</v>
      </c>
      <c r="G1584" s="52" t="n">
        <v>0</v>
      </c>
      <c r="H1584" s="52" t="n">
        <v>30</v>
      </c>
      <c r="I1584" s="52" t="n">
        <f aca="false">IF(AND(G1584="",H1584=""),"",N(G1584)-N(H1584))</f>
        <v>-30</v>
      </c>
      <c r="J1584" s="52" t="n">
        <f aca="false">IF(I1584="","",ABS(I1584))</f>
        <v>30</v>
      </c>
      <c r="K1584" s="56" t="n">
        <f aca="false">IF(S1584="","",0)</f>
        <v>0</v>
      </c>
      <c r="L1584" s="56" t="n">
        <f aca="false">IF(J1584="","",IF(AND(J1584&gt;'Revenue Testing'!$E$9,K1584=0),1,0))</f>
        <v>0</v>
      </c>
      <c r="M1584" s="57" t="n">
        <v>0.042691231861</v>
      </c>
      <c r="N1584" s="56" t="str">
        <f aca="false">IF(OR(A1584="",I1584=""),"",IF(COUNTIFS($A$2:$A$4500,A1584,$D$2:$D$4500,D1584,$I$2:$I$4500,I1584)&gt;1,"Possible duplicate",""))</f>
        <v/>
      </c>
      <c r="O1584" s="56" t="n">
        <f aca="false">IF(J1584="","",IF(AND(L1584=0,K1584=0),1,0))</f>
        <v>1</v>
      </c>
      <c r="P1584" s="56" t="str">
        <f aca="false">IF(L1584=1,J1584+ROW()/10^7,"")</f>
        <v/>
      </c>
      <c r="Q1584" s="57" t="n">
        <f aca="false">IF(O1584=1,M1584,"")</f>
        <v>0.042691231861</v>
      </c>
      <c r="R1584" s="56" t="str">
        <f aca="false">IF(K1584=1,ROW(),"")</f>
        <v/>
      </c>
      <c r="S1584" s="56" t="str">
        <f aca="false">IF(D1584="","",TRIM(D1584))</f>
        <v>EDI CHARGES- INC</v>
      </c>
    </row>
    <row r="1585" customFormat="false" ht="15" hidden="false" customHeight="false" outlineLevel="0" collapsed="false">
      <c r="A1585" s="50" t="s">
        <v>1756</v>
      </c>
      <c r="B1585" s="55" t="n">
        <v>45953</v>
      </c>
      <c r="C1585" s="50" t="n">
        <f aca="false">IF(S1585="","",IFERROR(IF(INDEX('Ledger Codes'!$C$6:$C$205,MATCH(S1585,'Ledger Codes'!$B$6:$B$205,0))="","",INDEX('Ledger Codes'!$C$6:$C$205,MATCH(S1585,'Ledger Codes'!$B$6:$B$205,0))),""))</f>
        <v>10068</v>
      </c>
      <c r="D1585" s="50" t="s">
        <v>203</v>
      </c>
      <c r="E1585" s="50" t="s">
        <v>1757</v>
      </c>
      <c r="F1585" s="50" t="s">
        <v>1758</v>
      </c>
      <c r="G1585" s="52" t="n">
        <v>0</v>
      </c>
      <c r="H1585" s="52" t="n">
        <v>30</v>
      </c>
      <c r="I1585" s="52" t="n">
        <f aca="false">IF(AND(G1585="",H1585=""),"",N(G1585)-N(H1585))</f>
        <v>-30</v>
      </c>
      <c r="J1585" s="52" t="n">
        <f aca="false">IF(I1585="","",ABS(I1585))</f>
        <v>30</v>
      </c>
      <c r="K1585" s="56" t="n">
        <f aca="false">IF(S1585="","",0)</f>
        <v>0</v>
      </c>
      <c r="L1585" s="56" t="n">
        <f aca="false">IF(J1585="","",IF(AND(J1585&gt;'Revenue Testing'!$E$9,K1585=0),1,0))</f>
        <v>0</v>
      </c>
      <c r="M1585" s="57" t="n">
        <v>0.590168396225</v>
      </c>
      <c r="N1585" s="56" t="str">
        <f aca="false">IF(OR(A1585="",I1585=""),"",IF(COUNTIFS($A$2:$A$4500,A1585,$D$2:$D$4500,D1585,$I$2:$I$4500,I1585)&gt;1,"Possible duplicate",""))</f>
        <v/>
      </c>
      <c r="O1585" s="56" t="n">
        <f aca="false">IF(J1585="","",IF(AND(L1585=0,K1585=0),1,0))</f>
        <v>1</v>
      </c>
      <c r="P1585" s="56" t="str">
        <f aca="false">IF(L1585=1,J1585+ROW()/10^7,"")</f>
        <v/>
      </c>
      <c r="Q1585" s="57" t="n">
        <f aca="false">IF(O1585=1,M1585,"")</f>
        <v>0.590168396225</v>
      </c>
      <c r="R1585" s="56" t="str">
        <f aca="false">IF(K1585=1,ROW(),"")</f>
        <v/>
      </c>
      <c r="S1585" s="56" t="str">
        <f aca="false">IF(D1585="","",TRIM(D1585))</f>
        <v>EDI CHARGES- INC</v>
      </c>
    </row>
    <row r="1586" customFormat="false" ht="15" hidden="false" customHeight="false" outlineLevel="0" collapsed="false">
      <c r="A1586" s="50" t="s">
        <v>1759</v>
      </c>
      <c r="B1586" s="55" t="n">
        <v>45953</v>
      </c>
      <c r="C1586" s="50" t="n">
        <f aca="false">IF(S1586="","",IFERROR(IF(INDEX('Ledger Codes'!$C$6:$C$205,MATCH(S1586,'Ledger Codes'!$B$6:$B$205,0))="","",INDEX('Ledger Codes'!$C$6:$C$205,MATCH(S1586,'Ledger Codes'!$B$6:$B$205,0))),""))</f>
        <v>10068</v>
      </c>
      <c r="D1586" s="50" t="s">
        <v>203</v>
      </c>
      <c r="E1586" s="50" t="s">
        <v>1760</v>
      </c>
      <c r="F1586" s="50" t="s">
        <v>1761</v>
      </c>
      <c r="G1586" s="52" t="n">
        <v>0</v>
      </c>
      <c r="H1586" s="52" t="n">
        <v>30</v>
      </c>
      <c r="I1586" s="52" t="n">
        <f aca="false">IF(AND(G1586="",H1586=""),"",N(G1586)-N(H1586))</f>
        <v>-30</v>
      </c>
      <c r="J1586" s="52" t="n">
        <f aca="false">IF(I1586="","",ABS(I1586))</f>
        <v>30</v>
      </c>
      <c r="K1586" s="56" t="n">
        <f aca="false">IF(S1586="","",0)</f>
        <v>0</v>
      </c>
      <c r="L1586" s="56" t="n">
        <f aca="false">IF(J1586="","",IF(AND(J1586&gt;'Revenue Testing'!$E$9,K1586=0),1,0))</f>
        <v>0</v>
      </c>
      <c r="M1586" s="57" t="n">
        <v>0.283375869699</v>
      </c>
      <c r="N1586" s="56" t="str">
        <f aca="false">IF(OR(A1586="",I1586=""),"",IF(COUNTIFS($A$2:$A$4500,A1586,$D$2:$D$4500,D1586,$I$2:$I$4500,I1586)&gt;1,"Possible duplicate",""))</f>
        <v/>
      </c>
      <c r="O1586" s="56" t="n">
        <f aca="false">IF(J1586="","",IF(AND(L1586=0,K1586=0),1,0))</f>
        <v>1</v>
      </c>
      <c r="P1586" s="56" t="str">
        <f aca="false">IF(L1586=1,J1586+ROW()/10^7,"")</f>
        <v/>
      </c>
      <c r="Q1586" s="57" t="n">
        <f aca="false">IF(O1586=1,M1586,"")</f>
        <v>0.283375869699</v>
      </c>
      <c r="R1586" s="56" t="str">
        <f aca="false">IF(K1586=1,ROW(),"")</f>
        <v/>
      </c>
      <c r="S1586" s="56" t="str">
        <f aca="false">IF(D1586="","",TRIM(D1586))</f>
        <v>EDI CHARGES- INC</v>
      </c>
    </row>
    <row r="1587" customFormat="false" ht="15" hidden="false" customHeight="false" outlineLevel="0" collapsed="false">
      <c r="A1587" s="50" t="s">
        <v>1762</v>
      </c>
      <c r="B1587" s="55" t="n">
        <v>45953</v>
      </c>
      <c r="C1587" s="50" t="n">
        <f aca="false">IF(S1587="","",IFERROR(IF(INDEX('Ledger Codes'!$C$6:$C$205,MATCH(S1587,'Ledger Codes'!$B$6:$B$205,0))="","",INDEX('Ledger Codes'!$C$6:$C$205,MATCH(S1587,'Ledger Codes'!$B$6:$B$205,0))),""))</f>
        <v>10068</v>
      </c>
      <c r="D1587" s="50" t="s">
        <v>203</v>
      </c>
      <c r="E1587" s="50" t="s">
        <v>1763</v>
      </c>
      <c r="F1587" s="50" t="s">
        <v>1764</v>
      </c>
      <c r="G1587" s="52" t="n">
        <v>0</v>
      </c>
      <c r="H1587" s="52" t="n">
        <v>30</v>
      </c>
      <c r="I1587" s="52" t="n">
        <f aca="false">IF(AND(G1587="",H1587=""),"",N(G1587)-N(H1587))</f>
        <v>-30</v>
      </c>
      <c r="J1587" s="52" t="n">
        <f aca="false">IF(I1587="","",ABS(I1587))</f>
        <v>30</v>
      </c>
      <c r="K1587" s="56" t="n">
        <f aca="false">IF(S1587="","",0)</f>
        <v>0</v>
      </c>
      <c r="L1587" s="56" t="n">
        <f aca="false">IF(J1587="","",IF(AND(J1587&gt;'Revenue Testing'!$E$9,K1587=0),1,0))</f>
        <v>0</v>
      </c>
      <c r="M1587" s="57" t="n">
        <v>0.71724959022</v>
      </c>
      <c r="N1587" s="56" t="str">
        <f aca="false">IF(OR(A1587="",I1587=""),"",IF(COUNTIFS($A$2:$A$4500,A1587,$D$2:$D$4500,D1587,$I$2:$I$4500,I1587)&gt;1,"Possible duplicate",""))</f>
        <v/>
      </c>
      <c r="O1587" s="56" t="n">
        <f aca="false">IF(J1587="","",IF(AND(L1587=0,K1587=0),1,0))</f>
        <v>1</v>
      </c>
      <c r="P1587" s="56" t="str">
        <f aca="false">IF(L1587=1,J1587+ROW()/10^7,"")</f>
        <v/>
      </c>
      <c r="Q1587" s="57" t="n">
        <f aca="false">IF(O1587=1,M1587,"")</f>
        <v>0.71724959022</v>
      </c>
      <c r="R1587" s="56" t="str">
        <f aca="false">IF(K1587=1,ROW(),"")</f>
        <v/>
      </c>
      <c r="S1587" s="56" t="str">
        <f aca="false">IF(D1587="","",TRIM(D1587))</f>
        <v>EDI CHARGES- INC</v>
      </c>
    </row>
    <row r="1588" customFormat="false" ht="15" hidden="false" customHeight="false" outlineLevel="0" collapsed="false">
      <c r="A1588" s="50" t="s">
        <v>1765</v>
      </c>
      <c r="B1588" s="55" t="n">
        <v>45953</v>
      </c>
      <c r="C1588" s="50" t="n">
        <f aca="false">IF(S1588="","",IFERROR(IF(INDEX('Ledger Codes'!$C$6:$C$205,MATCH(S1588,'Ledger Codes'!$B$6:$B$205,0))="","",INDEX('Ledger Codes'!$C$6:$C$205,MATCH(S1588,'Ledger Codes'!$B$6:$B$205,0))),""))</f>
        <v>10068</v>
      </c>
      <c r="D1588" s="50" t="s">
        <v>203</v>
      </c>
      <c r="E1588" s="50" t="s">
        <v>1766</v>
      </c>
      <c r="F1588" s="50" t="s">
        <v>1767</v>
      </c>
      <c r="G1588" s="52" t="n">
        <v>0</v>
      </c>
      <c r="H1588" s="52" t="n">
        <v>30</v>
      </c>
      <c r="I1588" s="52" t="n">
        <f aca="false">IF(AND(G1588="",H1588=""),"",N(G1588)-N(H1588))</f>
        <v>-30</v>
      </c>
      <c r="J1588" s="52" t="n">
        <f aca="false">IF(I1588="","",ABS(I1588))</f>
        <v>30</v>
      </c>
      <c r="K1588" s="56" t="n">
        <f aca="false">IF(S1588="","",0)</f>
        <v>0</v>
      </c>
      <c r="L1588" s="56" t="n">
        <f aca="false">IF(J1588="","",IF(AND(J1588&gt;'Revenue Testing'!$E$9,K1588=0),1,0))</f>
        <v>0</v>
      </c>
      <c r="M1588" s="57" t="n">
        <v>0.576826995082</v>
      </c>
      <c r="N1588" s="56" t="str">
        <f aca="false">IF(OR(A1588="",I1588=""),"",IF(COUNTIFS($A$2:$A$4500,A1588,$D$2:$D$4500,D1588,$I$2:$I$4500,I1588)&gt;1,"Possible duplicate",""))</f>
        <v/>
      </c>
      <c r="O1588" s="56" t="n">
        <f aca="false">IF(J1588="","",IF(AND(L1588=0,K1588=0),1,0))</f>
        <v>1</v>
      </c>
      <c r="P1588" s="56" t="str">
        <f aca="false">IF(L1588=1,J1588+ROW()/10^7,"")</f>
        <v/>
      </c>
      <c r="Q1588" s="57" t="n">
        <f aca="false">IF(O1588=1,M1588,"")</f>
        <v>0.576826995082</v>
      </c>
      <c r="R1588" s="56" t="str">
        <f aca="false">IF(K1588=1,ROW(),"")</f>
        <v/>
      </c>
      <c r="S1588" s="56" t="str">
        <f aca="false">IF(D1588="","",TRIM(D1588))</f>
        <v>EDI CHARGES- INC</v>
      </c>
    </row>
    <row r="1589" customFormat="false" ht="15" hidden="false" customHeight="false" outlineLevel="0" collapsed="false">
      <c r="A1589" s="50" t="s">
        <v>1768</v>
      </c>
      <c r="B1589" s="55" t="n">
        <v>45953</v>
      </c>
      <c r="C1589" s="50" t="n">
        <f aca="false">IF(S1589="","",IFERROR(IF(INDEX('Ledger Codes'!$C$6:$C$205,MATCH(S1589,'Ledger Codes'!$B$6:$B$205,0))="","",INDEX('Ledger Codes'!$C$6:$C$205,MATCH(S1589,'Ledger Codes'!$B$6:$B$205,0))),""))</f>
        <v>10068</v>
      </c>
      <c r="D1589" s="50" t="s">
        <v>203</v>
      </c>
      <c r="E1589" s="50" t="s">
        <v>1769</v>
      </c>
      <c r="F1589" s="50" t="s">
        <v>1770</v>
      </c>
      <c r="G1589" s="52" t="n">
        <v>0</v>
      </c>
      <c r="H1589" s="52" t="n">
        <v>30</v>
      </c>
      <c r="I1589" s="52" t="n">
        <f aca="false">IF(AND(G1589="",H1589=""),"",N(G1589)-N(H1589))</f>
        <v>-30</v>
      </c>
      <c r="J1589" s="52" t="n">
        <f aca="false">IF(I1589="","",ABS(I1589))</f>
        <v>30</v>
      </c>
      <c r="K1589" s="56" t="n">
        <f aca="false">IF(S1589="","",0)</f>
        <v>0</v>
      </c>
      <c r="L1589" s="56" t="n">
        <f aca="false">IF(J1589="","",IF(AND(J1589&gt;'Revenue Testing'!$E$9,K1589=0),1,0))</f>
        <v>0</v>
      </c>
      <c r="M1589" s="57" t="n">
        <v>0.917544662135</v>
      </c>
      <c r="N1589" s="56" t="str">
        <f aca="false">IF(OR(A1589="",I1589=""),"",IF(COUNTIFS($A$2:$A$4500,A1589,$D$2:$D$4500,D1589,$I$2:$I$4500,I1589)&gt;1,"Possible duplicate",""))</f>
        <v/>
      </c>
      <c r="O1589" s="56" t="n">
        <f aca="false">IF(J1589="","",IF(AND(L1589=0,K1589=0),1,0))</f>
        <v>1</v>
      </c>
      <c r="P1589" s="56" t="str">
        <f aca="false">IF(L1589=1,J1589+ROW()/10^7,"")</f>
        <v/>
      </c>
      <c r="Q1589" s="57" t="n">
        <f aca="false">IF(O1589=1,M1589,"")</f>
        <v>0.917544662135</v>
      </c>
      <c r="R1589" s="56" t="str">
        <f aca="false">IF(K1589=1,ROW(),"")</f>
        <v/>
      </c>
      <c r="S1589" s="56" t="str">
        <f aca="false">IF(D1589="","",TRIM(D1589))</f>
        <v>EDI CHARGES- INC</v>
      </c>
    </row>
    <row r="1590" customFormat="false" ht="15" hidden="false" customHeight="false" outlineLevel="0" collapsed="false">
      <c r="A1590" s="50" t="s">
        <v>1771</v>
      </c>
      <c r="B1590" s="55" t="n">
        <v>45953</v>
      </c>
      <c r="C1590" s="50" t="n">
        <f aca="false">IF(S1590="","",IFERROR(IF(INDEX('Ledger Codes'!$C$6:$C$205,MATCH(S1590,'Ledger Codes'!$B$6:$B$205,0))="","",INDEX('Ledger Codes'!$C$6:$C$205,MATCH(S1590,'Ledger Codes'!$B$6:$B$205,0))),""))</f>
        <v>10068</v>
      </c>
      <c r="D1590" s="50" t="s">
        <v>203</v>
      </c>
      <c r="E1590" s="50" t="s">
        <v>1772</v>
      </c>
      <c r="F1590" s="50" t="s">
        <v>524</v>
      </c>
      <c r="G1590" s="52" t="n">
        <v>0</v>
      </c>
      <c r="H1590" s="52" t="n">
        <v>30</v>
      </c>
      <c r="I1590" s="52" t="n">
        <f aca="false">IF(AND(G1590="",H1590=""),"",N(G1590)-N(H1590))</f>
        <v>-30</v>
      </c>
      <c r="J1590" s="52" t="n">
        <f aca="false">IF(I1590="","",ABS(I1590))</f>
        <v>30</v>
      </c>
      <c r="K1590" s="56" t="n">
        <f aca="false">IF(S1590="","",0)</f>
        <v>0</v>
      </c>
      <c r="L1590" s="56" t="n">
        <f aca="false">IF(J1590="","",IF(AND(J1590&gt;'Revenue Testing'!$E$9,K1590=0),1,0))</f>
        <v>0</v>
      </c>
      <c r="M1590" s="57" t="n">
        <v>0.409112954755</v>
      </c>
      <c r="N1590" s="56" t="str">
        <f aca="false">IF(OR(A1590="",I1590=""),"",IF(COUNTIFS($A$2:$A$4500,A1590,$D$2:$D$4500,D1590,$I$2:$I$4500,I1590)&gt;1,"Possible duplicate",""))</f>
        <v/>
      </c>
      <c r="O1590" s="56" t="n">
        <f aca="false">IF(J1590="","",IF(AND(L1590=0,K1590=0),1,0))</f>
        <v>1</v>
      </c>
      <c r="P1590" s="56" t="str">
        <f aca="false">IF(L1590=1,J1590+ROW()/10^7,"")</f>
        <v/>
      </c>
      <c r="Q1590" s="57" t="n">
        <f aca="false">IF(O1590=1,M1590,"")</f>
        <v>0.409112954755</v>
      </c>
      <c r="R1590" s="56" t="str">
        <f aca="false">IF(K1590=1,ROW(),"")</f>
        <v/>
      </c>
      <c r="S1590" s="56" t="str">
        <f aca="false">IF(D1590="","",TRIM(D1590))</f>
        <v>EDI CHARGES- INC</v>
      </c>
    </row>
    <row r="1591" customFormat="false" ht="15" hidden="false" customHeight="false" outlineLevel="0" collapsed="false">
      <c r="A1591" s="50" t="s">
        <v>1773</v>
      </c>
      <c r="B1591" s="55" t="n">
        <v>45953</v>
      </c>
      <c r="C1591" s="50" t="n">
        <f aca="false">IF(S1591="","",IFERROR(IF(INDEX('Ledger Codes'!$C$6:$C$205,MATCH(S1591,'Ledger Codes'!$B$6:$B$205,0))="","",INDEX('Ledger Codes'!$C$6:$C$205,MATCH(S1591,'Ledger Codes'!$B$6:$B$205,0))),""))</f>
        <v>10068</v>
      </c>
      <c r="D1591" s="50" t="s">
        <v>203</v>
      </c>
      <c r="E1591" s="50" t="s">
        <v>1774</v>
      </c>
      <c r="F1591" s="50" t="s">
        <v>1775</v>
      </c>
      <c r="G1591" s="52" t="n">
        <v>0</v>
      </c>
      <c r="H1591" s="52" t="n">
        <v>30</v>
      </c>
      <c r="I1591" s="52" t="n">
        <f aca="false">IF(AND(G1591="",H1591=""),"",N(G1591)-N(H1591))</f>
        <v>-30</v>
      </c>
      <c r="J1591" s="52" t="n">
        <f aca="false">IF(I1591="","",ABS(I1591))</f>
        <v>30</v>
      </c>
      <c r="K1591" s="56" t="n">
        <f aca="false">IF(S1591="","",0)</f>
        <v>0</v>
      </c>
      <c r="L1591" s="56" t="n">
        <f aca="false">IF(J1591="","",IF(AND(J1591&gt;'Revenue Testing'!$E$9,K1591=0),1,0))</f>
        <v>0</v>
      </c>
      <c r="M1591" s="57" t="n">
        <v>0.547177744533</v>
      </c>
      <c r="N1591" s="56" t="str">
        <f aca="false">IF(OR(A1591="",I1591=""),"",IF(COUNTIFS($A$2:$A$4500,A1591,$D$2:$D$4500,D1591,$I$2:$I$4500,I1591)&gt;1,"Possible duplicate",""))</f>
        <v/>
      </c>
      <c r="O1591" s="56" t="n">
        <f aca="false">IF(J1591="","",IF(AND(L1591=0,K1591=0),1,0))</f>
        <v>1</v>
      </c>
      <c r="P1591" s="56" t="str">
        <f aca="false">IF(L1591=1,J1591+ROW()/10^7,"")</f>
        <v/>
      </c>
      <c r="Q1591" s="57" t="n">
        <f aca="false">IF(O1591=1,M1591,"")</f>
        <v>0.547177744533</v>
      </c>
      <c r="R1591" s="56" t="str">
        <f aca="false">IF(K1591=1,ROW(),"")</f>
        <v/>
      </c>
      <c r="S1591" s="56" t="str">
        <f aca="false">IF(D1591="","",TRIM(D1591))</f>
        <v>EDI CHARGES- INC</v>
      </c>
    </row>
    <row r="1592" customFormat="false" ht="15" hidden="false" customHeight="false" outlineLevel="0" collapsed="false">
      <c r="A1592" s="50" t="s">
        <v>1776</v>
      </c>
      <c r="B1592" s="55" t="n">
        <v>45953</v>
      </c>
      <c r="C1592" s="50" t="n">
        <f aca="false">IF(S1592="","",IFERROR(IF(INDEX('Ledger Codes'!$C$6:$C$205,MATCH(S1592,'Ledger Codes'!$B$6:$B$205,0))="","",INDEX('Ledger Codes'!$C$6:$C$205,MATCH(S1592,'Ledger Codes'!$B$6:$B$205,0))),""))</f>
        <v>10068</v>
      </c>
      <c r="D1592" s="50" t="s">
        <v>203</v>
      </c>
      <c r="E1592" s="50" t="s">
        <v>1777</v>
      </c>
      <c r="F1592" s="50" t="s">
        <v>1778</v>
      </c>
      <c r="G1592" s="52" t="n">
        <v>0</v>
      </c>
      <c r="H1592" s="52" t="n">
        <v>30</v>
      </c>
      <c r="I1592" s="52" t="n">
        <f aca="false">IF(AND(G1592="",H1592=""),"",N(G1592)-N(H1592))</f>
        <v>-30</v>
      </c>
      <c r="J1592" s="52" t="n">
        <f aca="false">IF(I1592="","",ABS(I1592))</f>
        <v>30</v>
      </c>
      <c r="K1592" s="56" t="n">
        <f aca="false">IF(S1592="","",0)</f>
        <v>0</v>
      </c>
      <c r="L1592" s="56" t="n">
        <f aca="false">IF(J1592="","",IF(AND(J1592&gt;'Revenue Testing'!$E$9,K1592=0),1,0))</f>
        <v>0</v>
      </c>
      <c r="M1592" s="57" t="n">
        <v>0.622083145378</v>
      </c>
      <c r="N1592" s="56" t="str">
        <f aca="false">IF(OR(A1592="",I1592=""),"",IF(COUNTIFS($A$2:$A$4500,A1592,$D$2:$D$4500,D1592,$I$2:$I$4500,I1592)&gt;1,"Possible duplicate",""))</f>
        <v/>
      </c>
      <c r="O1592" s="56" t="n">
        <f aca="false">IF(J1592="","",IF(AND(L1592=0,K1592=0),1,0))</f>
        <v>1</v>
      </c>
      <c r="P1592" s="56" t="str">
        <f aca="false">IF(L1592=1,J1592+ROW()/10^7,"")</f>
        <v/>
      </c>
      <c r="Q1592" s="57" t="n">
        <f aca="false">IF(O1592=1,M1592,"")</f>
        <v>0.622083145378</v>
      </c>
      <c r="R1592" s="56" t="str">
        <f aca="false">IF(K1592=1,ROW(),"")</f>
        <v/>
      </c>
      <c r="S1592" s="56" t="str">
        <f aca="false">IF(D1592="","",TRIM(D1592))</f>
        <v>EDI CHARGES- INC</v>
      </c>
    </row>
    <row r="1593" customFormat="false" ht="15" hidden="false" customHeight="false" outlineLevel="0" collapsed="false">
      <c r="A1593" s="50" t="s">
        <v>1779</v>
      </c>
      <c r="B1593" s="55" t="n">
        <v>45953</v>
      </c>
      <c r="C1593" s="50" t="n">
        <f aca="false">IF(S1593="","",IFERROR(IF(INDEX('Ledger Codes'!$C$6:$C$205,MATCH(S1593,'Ledger Codes'!$B$6:$B$205,0))="","",INDEX('Ledger Codes'!$C$6:$C$205,MATCH(S1593,'Ledger Codes'!$B$6:$B$205,0))),""))</f>
        <v>10068</v>
      </c>
      <c r="D1593" s="50" t="s">
        <v>203</v>
      </c>
      <c r="E1593" s="50" t="s">
        <v>1780</v>
      </c>
      <c r="F1593" s="50" t="s">
        <v>1781</v>
      </c>
      <c r="G1593" s="52" t="n">
        <v>0</v>
      </c>
      <c r="H1593" s="52" t="n">
        <v>30</v>
      </c>
      <c r="I1593" s="52" t="n">
        <f aca="false">IF(AND(G1593="",H1593=""),"",N(G1593)-N(H1593))</f>
        <v>-30</v>
      </c>
      <c r="J1593" s="52" t="n">
        <f aca="false">IF(I1593="","",ABS(I1593))</f>
        <v>30</v>
      </c>
      <c r="K1593" s="56" t="n">
        <f aca="false">IF(S1593="","",0)</f>
        <v>0</v>
      </c>
      <c r="L1593" s="56" t="n">
        <f aca="false">IF(J1593="","",IF(AND(J1593&gt;'Revenue Testing'!$E$9,K1593=0),1,0))</f>
        <v>0</v>
      </c>
      <c r="M1593" s="57" t="n">
        <v>0.089148819366</v>
      </c>
      <c r="N1593" s="56" t="str">
        <f aca="false">IF(OR(A1593="",I1593=""),"",IF(COUNTIFS($A$2:$A$4500,A1593,$D$2:$D$4500,D1593,$I$2:$I$4500,I1593)&gt;1,"Possible duplicate",""))</f>
        <v/>
      </c>
      <c r="O1593" s="56" t="n">
        <f aca="false">IF(J1593="","",IF(AND(L1593=0,K1593=0),1,0))</f>
        <v>1</v>
      </c>
      <c r="P1593" s="56" t="str">
        <f aca="false">IF(L1593=1,J1593+ROW()/10^7,"")</f>
        <v/>
      </c>
      <c r="Q1593" s="57" t="n">
        <f aca="false">IF(O1593=1,M1593,"")</f>
        <v>0.089148819366</v>
      </c>
      <c r="R1593" s="56" t="str">
        <f aca="false">IF(K1593=1,ROW(),"")</f>
        <v/>
      </c>
      <c r="S1593" s="56" t="str">
        <f aca="false">IF(D1593="","",TRIM(D1593))</f>
        <v>EDI CHARGES- INC</v>
      </c>
    </row>
    <row r="1594" customFormat="false" ht="15" hidden="false" customHeight="false" outlineLevel="0" collapsed="false">
      <c r="A1594" s="50" t="s">
        <v>1782</v>
      </c>
      <c r="B1594" s="55" t="n">
        <v>45953</v>
      </c>
      <c r="C1594" s="50" t="n">
        <f aca="false">IF(S1594="","",IFERROR(IF(INDEX('Ledger Codes'!$C$6:$C$205,MATCH(S1594,'Ledger Codes'!$B$6:$B$205,0))="","",INDEX('Ledger Codes'!$C$6:$C$205,MATCH(S1594,'Ledger Codes'!$B$6:$B$205,0))),""))</f>
        <v>10068</v>
      </c>
      <c r="D1594" s="50" t="s">
        <v>203</v>
      </c>
      <c r="E1594" s="50" t="s">
        <v>1783</v>
      </c>
      <c r="F1594" s="50" t="s">
        <v>572</v>
      </c>
      <c r="G1594" s="52" t="n">
        <v>0</v>
      </c>
      <c r="H1594" s="52" t="n">
        <v>30</v>
      </c>
      <c r="I1594" s="52" t="n">
        <f aca="false">IF(AND(G1594="",H1594=""),"",N(G1594)-N(H1594))</f>
        <v>-30</v>
      </c>
      <c r="J1594" s="52" t="n">
        <f aca="false">IF(I1594="","",ABS(I1594))</f>
        <v>30</v>
      </c>
      <c r="K1594" s="56" t="n">
        <f aca="false">IF(S1594="","",0)</f>
        <v>0</v>
      </c>
      <c r="L1594" s="56" t="n">
        <f aca="false">IF(J1594="","",IF(AND(J1594&gt;'Revenue Testing'!$E$9,K1594=0),1,0))</f>
        <v>0</v>
      </c>
      <c r="M1594" s="57" t="n">
        <v>0.896952660954</v>
      </c>
      <c r="N1594" s="56" t="str">
        <f aca="false">IF(OR(A1594="",I1594=""),"",IF(COUNTIFS($A$2:$A$4500,A1594,$D$2:$D$4500,D1594,$I$2:$I$4500,I1594)&gt;1,"Possible duplicate",""))</f>
        <v/>
      </c>
      <c r="O1594" s="56" t="n">
        <f aca="false">IF(J1594="","",IF(AND(L1594=0,K1594=0),1,0))</f>
        <v>1</v>
      </c>
      <c r="P1594" s="56" t="str">
        <f aca="false">IF(L1594=1,J1594+ROW()/10^7,"")</f>
        <v/>
      </c>
      <c r="Q1594" s="57" t="n">
        <f aca="false">IF(O1594=1,M1594,"")</f>
        <v>0.896952660954</v>
      </c>
      <c r="R1594" s="56" t="str">
        <f aca="false">IF(K1594=1,ROW(),"")</f>
        <v/>
      </c>
      <c r="S1594" s="56" t="str">
        <f aca="false">IF(D1594="","",TRIM(D1594))</f>
        <v>EDI CHARGES- INC</v>
      </c>
    </row>
    <row r="1595" customFormat="false" ht="15" hidden="false" customHeight="false" outlineLevel="0" collapsed="false">
      <c r="A1595" s="50" t="s">
        <v>1784</v>
      </c>
      <c r="B1595" s="55" t="n">
        <v>45953</v>
      </c>
      <c r="C1595" s="50" t="n">
        <f aca="false">IF(S1595="","",IFERROR(IF(INDEX('Ledger Codes'!$C$6:$C$205,MATCH(S1595,'Ledger Codes'!$B$6:$B$205,0))="","",INDEX('Ledger Codes'!$C$6:$C$205,MATCH(S1595,'Ledger Codes'!$B$6:$B$205,0))),""))</f>
        <v>10068</v>
      </c>
      <c r="D1595" s="50" t="s">
        <v>203</v>
      </c>
      <c r="E1595" s="50" t="s">
        <v>1785</v>
      </c>
      <c r="F1595" s="50" t="s">
        <v>1786</v>
      </c>
      <c r="G1595" s="52" t="n">
        <v>0</v>
      </c>
      <c r="H1595" s="52" t="n">
        <v>30</v>
      </c>
      <c r="I1595" s="52" t="n">
        <f aca="false">IF(AND(G1595="",H1595=""),"",N(G1595)-N(H1595))</f>
        <v>-30</v>
      </c>
      <c r="J1595" s="52" t="n">
        <f aca="false">IF(I1595="","",ABS(I1595))</f>
        <v>30</v>
      </c>
      <c r="K1595" s="56" t="n">
        <f aca="false">IF(S1595="","",0)</f>
        <v>0</v>
      </c>
      <c r="L1595" s="56" t="n">
        <f aca="false">IF(J1595="","",IF(AND(J1595&gt;'Revenue Testing'!$E$9,K1595=0),1,0))</f>
        <v>0</v>
      </c>
      <c r="M1595" s="57" t="n">
        <v>0.638042074696</v>
      </c>
      <c r="N1595" s="56" t="str">
        <f aca="false">IF(OR(A1595="",I1595=""),"",IF(COUNTIFS($A$2:$A$4500,A1595,$D$2:$D$4500,D1595,$I$2:$I$4500,I1595)&gt;1,"Possible duplicate",""))</f>
        <v/>
      </c>
      <c r="O1595" s="56" t="n">
        <f aca="false">IF(J1595="","",IF(AND(L1595=0,K1595=0),1,0))</f>
        <v>1</v>
      </c>
      <c r="P1595" s="56" t="str">
        <f aca="false">IF(L1595=1,J1595+ROW()/10^7,"")</f>
        <v/>
      </c>
      <c r="Q1595" s="57" t="n">
        <f aca="false">IF(O1595=1,M1595,"")</f>
        <v>0.638042074696</v>
      </c>
      <c r="R1595" s="56" t="str">
        <f aca="false">IF(K1595=1,ROW(),"")</f>
        <v/>
      </c>
      <c r="S1595" s="56" t="str">
        <f aca="false">IF(D1595="","",TRIM(D1595))</f>
        <v>EDI CHARGES- INC</v>
      </c>
    </row>
    <row r="1596" customFormat="false" ht="15" hidden="false" customHeight="false" outlineLevel="0" collapsed="false">
      <c r="A1596" s="50" t="s">
        <v>1787</v>
      </c>
      <c r="B1596" s="55" t="n">
        <v>45953</v>
      </c>
      <c r="C1596" s="50" t="n">
        <f aca="false">IF(S1596="","",IFERROR(IF(INDEX('Ledger Codes'!$C$6:$C$205,MATCH(S1596,'Ledger Codes'!$B$6:$B$205,0))="","",INDEX('Ledger Codes'!$C$6:$C$205,MATCH(S1596,'Ledger Codes'!$B$6:$B$205,0))),""))</f>
        <v>10068</v>
      </c>
      <c r="D1596" s="50" t="s">
        <v>203</v>
      </c>
      <c r="E1596" s="50" t="s">
        <v>1788</v>
      </c>
      <c r="F1596" s="50" t="s">
        <v>527</v>
      </c>
      <c r="G1596" s="52" t="n">
        <v>0</v>
      </c>
      <c r="H1596" s="52" t="n">
        <v>30</v>
      </c>
      <c r="I1596" s="52" t="n">
        <f aca="false">IF(AND(G1596="",H1596=""),"",N(G1596)-N(H1596))</f>
        <v>-30</v>
      </c>
      <c r="J1596" s="52" t="n">
        <f aca="false">IF(I1596="","",ABS(I1596))</f>
        <v>30</v>
      </c>
      <c r="K1596" s="56" t="n">
        <f aca="false">IF(S1596="","",0)</f>
        <v>0</v>
      </c>
      <c r="L1596" s="56" t="n">
        <f aca="false">IF(J1596="","",IF(AND(J1596&gt;'Revenue Testing'!$E$9,K1596=0),1,0))</f>
        <v>0</v>
      </c>
      <c r="M1596" s="57" t="n">
        <v>0.894504709841</v>
      </c>
      <c r="N1596" s="56" t="str">
        <f aca="false">IF(OR(A1596="",I1596=""),"",IF(COUNTIFS($A$2:$A$4500,A1596,$D$2:$D$4500,D1596,$I$2:$I$4500,I1596)&gt;1,"Possible duplicate",""))</f>
        <v/>
      </c>
      <c r="O1596" s="56" t="n">
        <f aca="false">IF(J1596="","",IF(AND(L1596=0,K1596=0),1,0))</f>
        <v>1</v>
      </c>
      <c r="P1596" s="56" t="str">
        <f aca="false">IF(L1596=1,J1596+ROW()/10^7,"")</f>
        <v/>
      </c>
      <c r="Q1596" s="57" t="n">
        <f aca="false">IF(O1596=1,M1596,"")</f>
        <v>0.894504709841</v>
      </c>
      <c r="R1596" s="56" t="str">
        <f aca="false">IF(K1596=1,ROW(),"")</f>
        <v/>
      </c>
      <c r="S1596" s="56" t="str">
        <f aca="false">IF(D1596="","",TRIM(D1596))</f>
        <v>EDI CHARGES- INC</v>
      </c>
    </row>
    <row r="1597" customFormat="false" ht="15" hidden="false" customHeight="false" outlineLevel="0" collapsed="false">
      <c r="A1597" s="50" t="s">
        <v>1789</v>
      </c>
      <c r="B1597" s="55" t="n">
        <v>45953</v>
      </c>
      <c r="C1597" s="50" t="n">
        <f aca="false">IF(S1597="","",IFERROR(IF(INDEX('Ledger Codes'!$C$6:$C$205,MATCH(S1597,'Ledger Codes'!$B$6:$B$205,0))="","",INDEX('Ledger Codes'!$C$6:$C$205,MATCH(S1597,'Ledger Codes'!$B$6:$B$205,0))),""))</f>
        <v>10068</v>
      </c>
      <c r="D1597" s="50" t="s">
        <v>203</v>
      </c>
      <c r="E1597" s="50" t="s">
        <v>1790</v>
      </c>
      <c r="F1597" s="50" t="s">
        <v>1791</v>
      </c>
      <c r="G1597" s="52" t="n">
        <v>0</v>
      </c>
      <c r="H1597" s="52" t="n">
        <v>30</v>
      </c>
      <c r="I1597" s="52" t="n">
        <f aca="false">IF(AND(G1597="",H1597=""),"",N(G1597)-N(H1597))</f>
        <v>-30</v>
      </c>
      <c r="J1597" s="52" t="n">
        <f aca="false">IF(I1597="","",ABS(I1597))</f>
        <v>30</v>
      </c>
      <c r="K1597" s="56" t="n">
        <f aca="false">IF(S1597="","",0)</f>
        <v>0</v>
      </c>
      <c r="L1597" s="56" t="n">
        <f aca="false">IF(J1597="","",IF(AND(J1597&gt;'Revenue Testing'!$E$9,K1597=0),1,0))</f>
        <v>0</v>
      </c>
      <c r="M1597" s="57" t="n">
        <v>0.819851273124</v>
      </c>
      <c r="N1597" s="56" t="str">
        <f aca="false">IF(OR(A1597="",I1597=""),"",IF(COUNTIFS($A$2:$A$4500,A1597,$D$2:$D$4500,D1597,$I$2:$I$4500,I1597)&gt;1,"Possible duplicate",""))</f>
        <v/>
      </c>
      <c r="O1597" s="56" t="n">
        <f aca="false">IF(J1597="","",IF(AND(L1597=0,K1597=0),1,0))</f>
        <v>1</v>
      </c>
      <c r="P1597" s="56" t="str">
        <f aca="false">IF(L1597=1,J1597+ROW()/10^7,"")</f>
        <v/>
      </c>
      <c r="Q1597" s="57" t="n">
        <f aca="false">IF(O1597=1,M1597,"")</f>
        <v>0.819851273124</v>
      </c>
      <c r="R1597" s="56" t="str">
        <f aca="false">IF(K1597=1,ROW(),"")</f>
        <v/>
      </c>
      <c r="S1597" s="56" t="str">
        <f aca="false">IF(D1597="","",TRIM(D1597))</f>
        <v>EDI CHARGES- INC</v>
      </c>
    </row>
    <row r="1598" customFormat="false" ht="15" hidden="false" customHeight="false" outlineLevel="0" collapsed="false">
      <c r="A1598" s="50" t="s">
        <v>1792</v>
      </c>
      <c r="B1598" s="55" t="n">
        <v>45953</v>
      </c>
      <c r="C1598" s="50" t="n">
        <f aca="false">IF(S1598="","",IFERROR(IF(INDEX('Ledger Codes'!$C$6:$C$205,MATCH(S1598,'Ledger Codes'!$B$6:$B$205,0))="","",INDEX('Ledger Codes'!$C$6:$C$205,MATCH(S1598,'Ledger Codes'!$B$6:$B$205,0))),""))</f>
        <v>10068</v>
      </c>
      <c r="D1598" s="50" t="s">
        <v>203</v>
      </c>
      <c r="E1598" s="50" t="s">
        <v>1793</v>
      </c>
      <c r="F1598" s="50" t="s">
        <v>1794</v>
      </c>
      <c r="G1598" s="52" t="n">
        <v>0</v>
      </c>
      <c r="H1598" s="52" t="n">
        <v>30</v>
      </c>
      <c r="I1598" s="52" t="n">
        <f aca="false">IF(AND(G1598="",H1598=""),"",N(G1598)-N(H1598))</f>
        <v>-30</v>
      </c>
      <c r="J1598" s="52" t="n">
        <f aca="false">IF(I1598="","",ABS(I1598))</f>
        <v>30</v>
      </c>
      <c r="K1598" s="56" t="n">
        <f aca="false">IF(S1598="","",0)</f>
        <v>0</v>
      </c>
      <c r="L1598" s="56" t="n">
        <f aca="false">IF(J1598="","",IF(AND(J1598&gt;'Revenue Testing'!$E$9,K1598=0),1,0))</f>
        <v>0</v>
      </c>
      <c r="M1598" s="57" t="n">
        <v>0.833319870775</v>
      </c>
      <c r="N1598" s="56" t="str">
        <f aca="false">IF(OR(A1598="",I1598=""),"",IF(COUNTIFS($A$2:$A$4500,A1598,$D$2:$D$4500,D1598,$I$2:$I$4500,I1598)&gt;1,"Possible duplicate",""))</f>
        <v/>
      </c>
      <c r="O1598" s="56" t="n">
        <f aca="false">IF(J1598="","",IF(AND(L1598=0,K1598=0),1,0))</f>
        <v>1</v>
      </c>
      <c r="P1598" s="56" t="str">
        <f aca="false">IF(L1598=1,J1598+ROW()/10^7,"")</f>
        <v/>
      </c>
      <c r="Q1598" s="57" t="n">
        <f aca="false">IF(O1598=1,M1598,"")</f>
        <v>0.833319870775</v>
      </c>
      <c r="R1598" s="56" t="str">
        <f aca="false">IF(K1598=1,ROW(),"")</f>
        <v/>
      </c>
      <c r="S1598" s="56" t="str">
        <f aca="false">IF(D1598="","",TRIM(D1598))</f>
        <v>EDI CHARGES- INC</v>
      </c>
    </row>
    <row r="1599" customFormat="false" ht="15" hidden="false" customHeight="false" outlineLevel="0" collapsed="false">
      <c r="A1599" s="50" t="s">
        <v>1795</v>
      </c>
      <c r="B1599" s="55" t="n">
        <v>45953</v>
      </c>
      <c r="C1599" s="50" t="n">
        <f aca="false">IF(S1599="","",IFERROR(IF(INDEX('Ledger Codes'!$C$6:$C$205,MATCH(S1599,'Ledger Codes'!$B$6:$B$205,0))="","",INDEX('Ledger Codes'!$C$6:$C$205,MATCH(S1599,'Ledger Codes'!$B$6:$B$205,0))),""))</f>
        <v>10068</v>
      </c>
      <c r="D1599" s="50" t="s">
        <v>203</v>
      </c>
      <c r="E1599" s="50" t="s">
        <v>1796</v>
      </c>
      <c r="F1599" s="50" t="s">
        <v>1797</v>
      </c>
      <c r="G1599" s="52" t="n">
        <v>0</v>
      </c>
      <c r="H1599" s="52" t="n">
        <v>30</v>
      </c>
      <c r="I1599" s="52" t="n">
        <f aca="false">IF(AND(G1599="",H1599=""),"",N(G1599)-N(H1599))</f>
        <v>-30</v>
      </c>
      <c r="J1599" s="52" t="n">
        <f aca="false">IF(I1599="","",ABS(I1599))</f>
        <v>30</v>
      </c>
      <c r="K1599" s="56" t="n">
        <f aca="false">IF(S1599="","",0)</f>
        <v>0</v>
      </c>
      <c r="L1599" s="56" t="n">
        <f aca="false">IF(J1599="","",IF(AND(J1599&gt;'Revenue Testing'!$E$9,K1599=0),1,0))</f>
        <v>0</v>
      </c>
      <c r="M1599" s="57" t="n">
        <v>0.100415865017</v>
      </c>
      <c r="N1599" s="56" t="str">
        <f aca="false">IF(OR(A1599="",I1599=""),"",IF(COUNTIFS($A$2:$A$4500,A1599,$D$2:$D$4500,D1599,$I$2:$I$4500,I1599)&gt;1,"Possible duplicate",""))</f>
        <v/>
      </c>
      <c r="O1599" s="56" t="n">
        <f aca="false">IF(J1599="","",IF(AND(L1599=0,K1599=0),1,0))</f>
        <v>1</v>
      </c>
      <c r="P1599" s="56" t="str">
        <f aca="false">IF(L1599=1,J1599+ROW()/10^7,"")</f>
        <v/>
      </c>
      <c r="Q1599" s="57" t="n">
        <f aca="false">IF(O1599=1,M1599,"")</f>
        <v>0.100415865017</v>
      </c>
      <c r="R1599" s="56" t="str">
        <f aca="false">IF(K1599=1,ROW(),"")</f>
        <v/>
      </c>
      <c r="S1599" s="56" t="str">
        <f aca="false">IF(D1599="","",TRIM(D1599))</f>
        <v>EDI CHARGES- INC</v>
      </c>
    </row>
    <row r="1600" customFormat="false" ht="15" hidden="false" customHeight="false" outlineLevel="0" collapsed="false">
      <c r="A1600" s="50" t="s">
        <v>1798</v>
      </c>
      <c r="B1600" s="55" t="n">
        <v>45955</v>
      </c>
      <c r="C1600" s="50" t="n">
        <f aca="false">IF(S1600="","",IFERROR(IF(INDEX('Ledger Codes'!$C$6:$C$205,MATCH(S1600,'Ledger Codes'!$B$6:$B$205,0))="","",INDEX('Ledger Codes'!$C$6:$C$205,MATCH(S1600,'Ledger Codes'!$B$6:$B$205,0))),""))</f>
        <v>10068</v>
      </c>
      <c r="D1600" s="50" t="s">
        <v>203</v>
      </c>
      <c r="E1600" s="50" t="s">
        <v>1799</v>
      </c>
      <c r="F1600" s="50" t="s">
        <v>1800</v>
      </c>
      <c r="G1600" s="52" t="n">
        <v>0</v>
      </c>
      <c r="H1600" s="52" t="n">
        <v>30</v>
      </c>
      <c r="I1600" s="52" t="n">
        <f aca="false">IF(AND(G1600="",H1600=""),"",N(G1600)-N(H1600))</f>
        <v>-30</v>
      </c>
      <c r="J1600" s="52" t="n">
        <f aca="false">IF(I1600="","",ABS(I1600))</f>
        <v>30</v>
      </c>
      <c r="K1600" s="56" t="n">
        <f aca="false">IF(S1600="","",0)</f>
        <v>0</v>
      </c>
      <c r="L1600" s="56" t="n">
        <f aca="false">IF(J1600="","",IF(AND(J1600&gt;'Revenue Testing'!$E$9,K1600=0),1,0))</f>
        <v>0</v>
      </c>
      <c r="M1600" s="57" t="n">
        <v>0.00492901078</v>
      </c>
      <c r="N1600" s="56" t="str">
        <f aca="false">IF(OR(A1600="",I1600=""),"",IF(COUNTIFS($A$2:$A$4500,A1600,$D$2:$D$4500,D1600,$I$2:$I$4500,I1600)&gt;1,"Possible duplicate",""))</f>
        <v/>
      </c>
      <c r="O1600" s="56" t="n">
        <f aca="false">IF(J1600="","",IF(AND(L1600=0,K1600=0),1,0))</f>
        <v>1</v>
      </c>
      <c r="P1600" s="56" t="str">
        <f aca="false">IF(L1600=1,J1600+ROW()/10^7,"")</f>
        <v/>
      </c>
      <c r="Q1600" s="57" t="n">
        <f aca="false">IF(O1600=1,M1600,"")</f>
        <v>0.00492901078</v>
      </c>
      <c r="R1600" s="56" t="str">
        <f aca="false">IF(K1600=1,ROW(),"")</f>
        <v/>
      </c>
      <c r="S1600" s="56" t="str">
        <f aca="false">IF(D1600="","",TRIM(D1600))</f>
        <v>EDI CHARGES- INC</v>
      </c>
    </row>
    <row r="1601" customFormat="false" ht="15" hidden="false" customHeight="false" outlineLevel="0" collapsed="false">
      <c r="A1601" s="50" t="s">
        <v>1801</v>
      </c>
      <c r="B1601" s="55" t="n">
        <v>45955</v>
      </c>
      <c r="C1601" s="50" t="n">
        <f aca="false">IF(S1601="","",IFERROR(IF(INDEX('Ledger Codes'!$C$6:$C$205,MATCH(S1601,'Ledger Codes'!$B$6:$B$205,0))="","",INDEX('Ledger Codes'!$C$6:$C$205,MATCH(S1601,'Ledger Codes'!$B$6:$B$205,0))),""))</f>
        <v>10068</v>
      </c>
      <c r="D1601" s="50" t="s">
        <v>203</v>
      </c>
      <c r="E1601" s="50" t="s">
        <v>1802</v>
      </c>
      <c r="F1601" s="50" t="s">
        <v>1803</v>
      </c>
      <c r="G1601" s="52" t="n">
        <v>0</v>
      </c>
      <c r="H1601" s="52" t="n">
        <v>30</v>
      </c>
      <c r="I1601" s="52" t="n">
        <f aca="false">IF(AND(G1601="",H1601=""),"",N(G1601)-N(H1601))</f>
        <v>-30</v>
      </c>
      <c r="J1601" s="52" t="n">
        <f aca="false">IF(I1601="","",ABS(I1601))</f>
        <v>30</v>
      </c>
      <c r="K1601" s="56" t="n">
        <f aca="false">IF(S1601="","",0)</f>
        <v>0</v>
      </c>
      <c r="L1601" s="56" t="n">
        <f aca="false">IF(J1601="","",IF(AND(J1601&gt;'Revenue Testing'!$E$9,K1601=0),1,0))</f>
        <v>0</v>
      </c>
      <c r="M1601" s="57" t="n">
        <v>0.750806712045</v>
      </c>
      <c r="N1601" s="56" t="str">
        <f aca="false">IF(OR(A1601="",I1601=""),"",IF(COUNTIFS($A$2:$A$4500,A1601,$D$2:$D$4500,D1601,$I$2:$I$4500,I1601)&gt;1,"Possible duplicate",""))</f>
        <v/>
      </c>
      <c r="O1601" s="56" t="n">
        <f aca="false">IF(J1601="","",IF(AND(L1601=0,K1601=0),1,0))</f>
        <v>1</v>
      </c>
      <c r="P1601" s="56" t="str">
        <f aca="false">IF(L1601=1,J1601+ROW()/10^7,"")</f>
        <v/>
      </c>
      <c r="Q1601" s="57" t="n">
        <f aca="false">IF(O1601=1,M1601,"")</f>
        <v>0.750806712045</v>
      </c>
      <c r="R1601" s="56" t="str">
        <f aca="false">IF(K1601=1,ROW(),"")</f>
        <v/>
      </c>
      <c r="S1601" s="56" t="str">
        <f aca="false">IF(D1601="","",TRIM(D1601))</f>
        <v>EDI CHARGES- INC</v>
      </c>
    </row>
    <row r="1602" customFormat="false" ht="15" hidden="false" customHeight="false" outlineLevel="0" collapsed="false">
      <c r="A1602" s="50" t="s">
        <v>1804</v>
      </c>
      <c r="B1602" s="55" t="n">
        <v>45955</v>
      </c>
      <c r="C1602" s="50" t="n">
        <f aca="false">IF(S1602="","",IFERROR(IF(INDEX('Ledger Codes'!$C$6:$C$205,MATCH(S1602,'Ledger Codes'!$B$6:$B$205,0))="","",INDEX('Ledger Codes'!$C$6:$C$205,MATCH(S1602,'Ledger Codes'!$B$6:$B$205,0))),""))</f>
        <v>10068</v>
      </c>
      <c r="D1602" s="50" t="s">
        <v>203</v>
      </c>
      <c r="E1602" s="50" t="s">
        <v>1805</v>
      </c>
      <c r="F1602" s="50" t="s">
        <v>1806</v>
      </c>
      <c r="G1602" s="52" t="n">
        <v>0</v>
      </c>
      <c r="H1602" s="52" t="n">
        <v>30</v>
      </c>
      <c r="I1602" s="52" t="n">
        <f aca="false">IF(AND(G1602="",H1602=""),"",N(G1602)-N(H1602))</f>
        <v>-30</v>
      </c>
      <c r="J1602" s="52" t="n">
        <f aca="false">IF(I1602="","",ABS(I1602))</f>
        <v>30</v>
      </c>
      <c r="K1602" s="56" t="n">
        <f aca="false">IF(S1602="","",0)</f>
        <v>0</v>
      </c>
      <c r="L1602" s="56" t="n">
        <f aca="false">IF(J1602="","",IF(AND(J1602&gt;'Revenue Testing'!$E$9,K1602=0),1,0))</f>
        <v>0</v>
      </c>
      <c r="M1602" s="57" t="n">
        <v>0.448579365623</v>
      </c>
      <c r="N1602" s="56" t="str">
        <f aca="false">IF(OR(A1602="",I1602=""),"",IF(COUNTIFS($A$2:$A$4500,A1602,$D$2:$D$4500,D1602,$I$2:$I$4500,I1602)&gt;1,"Possible duplicate",""))</f>
        <v/>
      </c>
      <c r="O1602" s="56" t="n">
        <f aca="false">IF(J1602="","",IF(AND(L1602=0,K1602=0),1,0))</f>
        <v>1</v>
      </c>
      <c r="P1602" s="56" t="str">
        <f aca="false">IF(L1602=1,J1602+ROW()/10^7,"")</f>
        <v/>
      </c>
      <c r="Q1602" s="57" t="n">
        <f aca="false">IF(O1602=1,M1602,"")</f>
        <v>0.448579365623</v>
      </c>
      <c r="R1602" s="56" t="str">
        <f aca="false">IF(K1602=1,ROW(),"")</f>
        <v/>
      </c>
      <c r="S1602" s="56" t="str">
        <f aca="false">IF(D1602="","",TRIM(D1602))</f>
        <v>EDI CHARGES- INC</v>
      </c>
    </row>
    <row r="1603" customFormat="false" ht="15" hidden="false" customHeight="false" outlineLevel="0" collapsed="false">
      <c r="A1603" s="50" t="s">
        <v>1807</v>
      </c>
      <c r="B1603" s="55" t="n">
        <v>45956</v>
      </c>
      <c r="C1603" s="50" t="n">
        <f aca="false">IF(S1603="","",IFERROR(IF(INDEX('Ledger Codes'!$C$6:$C$205,MATCH(S1603,'Ledger Codes'!$B$6:$B$205,0))="","",INDEX('Ledger Codes'!$C$6:$C$205,MATCH(S1603,'Ledger Codes'!$B$6:$B$205,0))),""))</f>
        <v>10068</v>
      </c>
      <c r="D1603" s="50" t="s">
        <v>203</v>
      </c>
      <c r="E1603" s="50" t="s">
        <v>1808</v>
      </c>
      <c r="F1603" s="50" t="s">
        <v>1809</v>
      </c>
      <c r="G1603" s="52" t="n">
        <v>0</v>
      </c>
      <c r="H1603" s="52" t="n">
        <v>30</v>
      </c>
      <c r="I1603" s="52" t="n">
        <f aca="false">IF(AND(G1603="",H1603=""),"",N(G1603)-N(H1603))</f>
        <v>-30</v>
      </c>
      <c r="J1603" s="52" t="n">
        <f aca="false">IF(I1603="","",ABS(I1603))</f>
        <v>30</v>
      </c>
      <c r="K1603" s="56" t="n">
        <f aca="false">IF(S1603="","",0)</f>
        <v>0</v>
      </c>
      <c r="L1603" s="56" t="n">
        <f aca="false">IF(J1603="","",IF(AND(J1603&gt;'Revenue Testing'!$E$9,K1603=0),1,0))</f>
        <v>0</v>
      </c>
      <c r="M1603" s="57" t="n">
        <v>0.980738040815</v>
      </c>
      <c r="N1603" s="56" t="str">
        <f aca="false">IF(OR(A1603="",I1603=""),"",IF(COUNTIFS($A$2:$A$4500,A1603,$D$2:$D$4500,D1603,$I$2:$I$4500,I1603)&gt;1,"Possible duplicate",""))</f>
        <v/>
      </c>
      <c r="O1603" s="56" t="n">
        <f aca="false">IF(J1603="","",IF(AND(L1603=0,K1603=0),1,0))</f>
        <v>1</v>
      </c>
      <c r="P1603" s="56" t="str">
        <f aca="false">IF(L1603=1,J1603+ROW()/10^7,"")</f>
        <v/>
      </c>
      <c r="Q1603" s="57" t="n">
        <f aca="false">IF(O1603=1,M1603,"")</f>
        <v>0.980738040815</v>
      </c>
      <c r="R1603" s="56" t="str">
        <f aca="false">IF(K1603=1,ROW(),"")</f>
        <v/>
      </c>
      <c r="S1603" s="56" t="str">
        <f aca="false">IF(D1603="","",TRIM(D1603))</f>
        <v>EDI CHARGES- INC</v>
      </c>
    </row>
    <row r="1604" customFormat="false" ht="15" hidden="false" customHeight="false" outlineLevel="0" collapsed="false">
      <c r="A1604" s="50" t="s">
        <v>1810</v>
      </c>
      <c r="B1604" s="55" t="n">
        <v>45956</v>
      </c>
      <c r="C1604" s="50" t="n">
        <f aca="false">IF(S1604="","",IFERROR(IF(INDEX('Ledger Codes'!$C$6:$C$205,MATCH(S1604,'Ledger Codes'!$B$6:$B$205,0))="","",INDEX('Ledger Codes'!$C$6:$C$205,MATCH(S1604,'Ledger Codes'!$B$6:$B$205,0))),""))</f>
        <v>10068</v>
      </c>
      <c r="D1604" s="50" t="s">
        <v>203</v>
      </c>
      <c r="E1604" s="50" t="s">
        <v>1811</v>
      </c>
      <c r="F1604" s="50" t="s">
        <v>1812</v>
      </c>
      <c r="G1604" s="52" t="n">
        <v>0</v>
      </c>
      <c r="H1604" s="52" t="n">
        <v>30</v>
      </c>
      <c r="I1604" s="52" t="n">
        <f aca="false">IF(AND(G1604="",H1604=""),"",N(G1604)-N(H1604))</f>
        <v>-30</v>
      </c>
      <c r="J1604" s="52" t="n">
        <f aca="false">IF(I1604="","",ABS(I1604))</f>
        <v>30</v>
      </c>
      <c r="K1604" s="56" t="n">
        <f aca="false">IF(S1604="","",0)</f>
        <v>0</v>
      </c>
      <c r="L1604" s="56" t="n">
        <f aca="false">IF(J1604="","",IF(AND(J1604&gt;'Revenue Testing'!$E$9,K1604=0),1,0))</f>
        <v>0</v>
      </c>
      <c r="M1604" s="57" t="n">
        <v>0.377547122747</v>
      </c>
      <c r="N1604" s="56" t="str">
        <f aca="false">IF(OR(A1604="",I1604=""),"",IF(COUNTIFS($A$2:$A$4500,A1604,$D$2:$D$4500,D1604,$I$2:$I$4500,I1604)&gt;1,"Possible duplicate",""))</f>
        <v/>
      </c>
      <c r="O1604" s="56" t="n">
        <f aca="false">IF(J1604="","",IF(AND(L1604=0,K1604=0),1,0))</f>
        <v>1</v>
      </c>
      <c r="P1604" s="56" t="str">
        <f aca="false">IF(L1604=1,J1604+ROW()/10^7,"")</f>
        <v/>
      </c>
      <c r="Q1604" s="57" t="n">
        <f aca="false">IF(O1604=1,M1604,"")</f>
        <v>0.377547122747</v>
      </c>
      <c r="R1604" s="56" t="str">
        <f aca="false">IF(K1604=1,ROW(),"")</f>
        <v/>
      </c>
      <c r="S1604" s="56" t="str">
        <f aca="false">IF(D1604="","",TRIM(D1604))</f>
        <v>EDI CHARGES- INC</v>
      </c>
    </row>
    <row r="1605" customFormat="false" ht="15" hidden="false" customHeight="false" outlineLevel="0" collapsed="false">
      <c r="A1605" s="50" t="s">
        <v>1813</v>
      </c>
      <c r="B1605" s="55" t="n">
        <v>45956</v>
      </c>
      <c r="C1605" s="50" t="n">
        <f aca="false">IF(S1605="","",IFERROR(IF(INDEX('Ledger Codes'!$C$6:$C$205,MATCH(S1605,'Ledger Codes'!$B$6:$B$205,0))="","",INDEX('Ledger Codes'!$C$6:$C$205,MATCH(S1605,'Ledger Codes'!$B$6:$B$205,0))),""))</f>
        <v>10068</v>
      </c>
      <c r="D1605" s="50" t="s">
        <v>203</v>
      </c>
      <c r="E1605" s="50" t="s">
        <v>1814</v>
      </c>
      <c r="F1605" s="50" t="s">
        <v>1815</v>
      </c>
      <c r="G1605" s="52" t="n">
        <v>0</v>
      </c>
      <c r="H1605" s="52" t="n">
        <v>30</v>
      </c>
      <c r="I1605" s="52" t="n">
        <f aca="false">IF(AND(G1605="",H1605=""),"",N(G1605)-N(H1605))</f>
        <v>-30</v>
      </c>
      <c r="J1605" s="52" t="n">
        <f aca="false">IF(I1605="","",ABS(I1605))</f>
        <v>30</v>
      </c>
      <c r="K1605" s="56" t="n">
        <f aca="false">IF(S1605="","",0)</f>
        <v>0</v>
      </c>
      <c r="L1605" s="56" t="n">
        <f aca="false">IF(J1605="","",IF(AND(J1605&gt;'Revenue Testing'!$E$9,K1605=0),1,0))</f>
        <v>0</v>
      </c>
      <c r="M1605" s="57" t="n">
        <v>0.343652065973</v>
      </c>
      <c r="N1605" s="56" t="str">
        <f aca="false">IF(OR(A1605="",I1605=""),"",IF(COUNTIFS($A$2:$A$4500,A1605,$D$2:$D$4500,D1605,$I$2:$I$4500,I1605)&gt;1,"Possible duplicate",""))</f>
        <v/>
      </c>
      <c r="O1605" s="56" t="n">
        <f aca="false">IF(J1605="","",IF(AND(L1605=0,K1605=0),1,0))</f>
        <v>1</v>
      </c>
      <c r="P1605" s="56" t="str">
        <f aca="false">IF(L1605=1,J1605+ROW()/10^7,"")</f>
        <v/>
      </c>
      <c r="Q1605" s="57" t="n">
        <f aca="false">IF(O1605=1,M1605,"")</f>
        <v>0.343652065973</v>
      </c>
      <c r="R1605" s="56" t="str">
        <f aca="false">IF(K1605=1,ROW(),"")</f>
        <v/>
      </c>
      <c r="S1605" s="56" t="str">
        <f aca="false">IF(D1605="","",TRIM(D1605))</f>
        <v>EDI CHARGES- INC</v>
      </c>
    </row>
    <row r="1606" customFormat="false" ht="15" hidden="false" customHeight="false" outlineLevel="0" collapsed="false">
      <c r="A1606" s="50" t="s">
        <v>1816</v>
      </c>
      <c r="B1606" s="55" t="n">
        <v>45956</v>
      </c>
      <c r="C1606" s="50" t="n">
        <f aca="false">IF(S1606="","",IFERROR(IF(INDEX('Ledger Codes'!$C$6:$C$205,MATCH(S1606,'Ledger Codes'!$B$6:$B$205,0))="","",INDEX('Ledger Codes'!$C$6:$C$205,MATCH(S1606,'Ledger Codes'!$B$6:$B$205,0))),""))</f>
        <v>10068</v>
      </c>
      <c r="D1606" s="50" t="s">
        <v>203</v>
      </c>
      <c r="E1606" s="50" t="s">
        <v>1817</v>
      </c>
      <c r="F1606" s="50" t="s">
        <v>1818</v>
      </c>
      <c r="G1606" s="52" t="n">
        <v>0</v>
      </c>
      <c r="H1606" s="52" t="n">
        <v>30</v>
      </c>
      <c r="I1606" s="52" t="n">
        <f aca="false">IF(AND(G1606="",H1606=""),"",N(G1606)-N(H1606))</f>
        <v>-30</v>
      </c>
      <c r="J1606" s="52" t="n">
        <f aca="false">IF(I1606="","",ABS(I1606))</f>
        <v>30</v>
      </c>
      <c r="K1606" s="56" t="n">
        <f aca="false">IF(S1606="","",0)</f>
        <v>0</v>
      </c>
      <c r="L1606" s="56" t="n">
        <f aca="false">IF(J1606="","",IF(AND(J1606&gt;'Revenue Testing'!$E$9,K1606=0),1,0))</f>
        <v>0</v>
      </c>
      <c r="M1606" s="57" t="n">
        <v>0.527563997994</v>
      </c>
      <c r="N1606" s="56" t="str">
        <f aca="false">IF(OR(A1606="",I1606=""),"",IF(COUNTIFS($A$2:$A$4500,A1606,$D$2:$D$4500,D1606,$I$2:$I$4500,I1606)&gt;1,"Possible duplicate",""))</f>
        <v/>
      </c>
      <c r="O1606" s="56" t="n">
        <f aca="false">IF(J1606="","",IF(AND(L1606=0,K1606=0),1,0))</f>
        <v>1</v>
      </c>
      <c r="P1606" s="56" t="str">
        <f aca="false">IF(L1606=1,J1606+ROW()/10^7,"")</f>
        <v/>
      </c>
      <c r="Q1606" s="57" t="n">
        <f aca="false">IF(O1606=1,M1606,"")</f>
        <v>0.527563997994</v>
      </c>
      <c r="R1606" s="56" t="str">
        <f aca="false">IF(K1606=1,ROW(),"")</f>
        <v/>
      </c>
      <c r="S1606" s="56" t="str">
        <f aca="false">IF(D1606="","",TRIM(D1606))</f>
        <v>EDI CHARGES- INC</v>
      </c>
    </row>
    <row r="1607" customFormat="false" ht="15" hidden="false" customHeight="false" outlineLevel="0" collapsed="false">
      <c r="A1607" s="50" t="s">
        <v>1819</v>
      </c>
      <c r="B1607" s="55" t="n">
        <v>45956</v>
      </c>
      <c r="C1607" s="50" t="n">
        <f aca="false">IF(S1607="","",IFERROR(IF(INDEX('Ledger Codes'!$C$6:$C$205,MATCH(S1607,'Ledger Codes'!$B$6:$B$205,0))="","",INDEX('Ledger Codes'!$C$6:$C$205,MATCH(S1607,'Ledger Codes'!$B$6:$B$205,0))),""))</f>
        <v>10068</v>
      </c>
      <c r="D1607" s="50" t="s">
        <v>203</v>
      </c>
      <c r="E1607" s="50" t="s">
        <v>1820</v>
      </c>
      <c r="F1607" s="50" t="s">
        <v>1821</v>
      </c>
      <c r="G1607" s="52" t="n">
        <v>0</v>
      </c>
      <c r="H1607" s="52" t="n">
        <v>30</v>
      </c>
      <c r="I1607" s="52" t="n">
        <f aca="false">IF(AND(G1607="",H1607=""),"",N(G1607)-N(H1607))</f>
        <v>-30</v>
      </c>
      <c r="J1607" s="52" t="n">
        <f aca="false">IF(I1607="","",ABS(I1607))</f>
        <v>30</v>
      </c>
      <c r="K1607" s="56" t="n">
        <f aca="false">IF(S1607="","",0)</f>
        <v>0</v>
      </c>
      <c r="L1607" s="56" t="n">
        <f aca="false">IF(J1607="","",IF(AND(J1607&gt;'Revenue Testing'!$E$9,K1607=0),1,0))</f>
        <v>0</v>
      </c>
      <c r="M1607" s="57" t="n">
        <v>0.705629019744</v>
      </c>
      <c r="N1607" s="56" t="str">
        <f aca="false">IF(OR(A1607="",I1607=""),"",IF(COUNTIFS($A$2:$A$4500,A1607,$D$2:$D$4500,D1607,$I$2:$I$4500,I1607)&gt;1,"Possible duplicate",""))</f>
        <v/>
      </c>
      <c r="O1607" s="56" t="n">
        <f aca="false">IF(J1607="","",IF(AND(L1607=0,K1607=0),1,0))</f>
        <v>1</v>
      </c>
      <c r="P1607" s="56" t="str">
        <f aca="false">IF(L1607=1,J1607+ROW()/10^7,"")</f>
        <v/>
      </c>
      <c r="Q1607" s="57" t="n">
        <f aca="false">IF(O1607=1,M1607,"")</f>
        <v>0.705629019744</v>
      </c>
      <c r="R1607" s="56" t="str">
        <f aca="false">IF(K1607=1,ROW(),"")</f>
        <v/>
      </c>
      <c r="S1607" s="56" t="str">
        <f aca="false">IF(D1607="","",TRIM(D1607))</f>
        <v>EDI CHARGES- INC</v>
      </c>
    </row>
    <row r="1608" customFormat="false" ht="15" hidden="false" customHeight="false" outlineLevel="0" collapsed="false">
      <c r="A1608" s="50" t="s">
        <v>1822</v>
      </c>
      <c r="B1608" s="55" t="n">
        <v>45956</v>
      </c>
      <c r="C1608" s="50" t="n">
        <f aca="false">IF(S1608="","",IFERROR(IF(INDEX('Ledger Codes'!$C$6:$C$205,MATCH(S1608,'Ledger Codes'!$B$6:$B$205,0))="","",INDEX('Ledger Codes'!$C$6:$C$205,MATCH(S1608,'Ledger Codes'!$B$6:$B$205,0))),""))</f>
        <v>10068</v>
      </c>
      <c r="D1608" s="50" t="s">
        <v>203</v>
      </c>
      <c r="E1608" s="50" t="s">
        <v>1823</v>
      </c>
      <c r="F1608" s="50" t="s">
        <v>1824</v>
      </c>
      <c r="G1608" s="52" t="n">
        <v>0</v>
      </c>
      <c r="H1608" s="52" t="n">
        <v>30</v>
      </c>
      <c r="I1608" s="52" t="n">
        <f aca="false">IF(AND(G1608="",H1608=""),"",N(G1608)-N(H1608))</f>
        <v>-30</v>
      </c>
      <c r="J1608" s="52" t="n">
        <f aca="false">IF(I1608="","",ABS(I1608))</f>
        <v>30</v>
      </c>
      <c r="K1608" s="56" t="n">
        <f aca="false">IF(S1608="","",0)</f>
        <v>0</v>
      </c>
      <c r="L1608" s="56" t="n">
        <f aca="false">IF(J1608="","",IF(AND(J1608&gt;'Revenue Testing'!$E$9,K1608=0),1,0))</f>
        <v>0</v>
      </c>
      <c r="M1608" s="57" t="n">
        <v>0.39396225247</v>
      </c>
      <c r="N1608" s="56" t="str">
        <f aca="false">IF(OR(A1608="",I1608=""),"",IF(COUNTIFS($A$2:$A$4500,A1608,$D$2:$D$4500,D1608,$I$2:$I$4500,I1608)&gt;1,"Possible duplicate",""))</f>
        <v/>
      </c>
      <c r="O1608" s="56" t="n">
        <f aca="false">IF(J1608="","",IF(AND(L1608=0,K1608=0),1,0))</f>
        <v>1</v>
      </c>
      <c r="P1608" s="56" t="str">
        <f aca="false">IF(L1608=1,J1608+ROW()/10^7,"")</f>
        <v/>
      </c>
      <c r="Q1608" s="57" t="n">
        <f aca="false">IF(O1608=1,M1608,"")</f>
        <v>0.39396225247</v>
      </c>
      <c r="R1608" s="56" t="str">
        <f aca="false">IF(K1608=1,ROW(),"")</f>
        <v/>
      </c>
      <c r="S1608" s="56" t="str">
        <f aca="false">IF(D1608="","",TRIM(D1608))</f>
        <v>EDI CHARGES- INC</v>
      </c>
    </row>
    <row r="1609" customFormat="false" ht="15" hidden="false" customHeight="false" outlineLevel="0" collapsed="false">
      <c r="A1609" s="50" t="s">
        <v>1825</v>
      </c>
      <c r="B1609" s="55" t="n">
        <v>45956</v>
      </c>
      <c r="C1609" s="50" t="n">
        <f aca="false">IF(S1609="","",IFERROR(IF(INDEX('Ledger Codes'!$C$6:$C$205,MATCH(S1609,'Ledger Codes'!$B$6:$B$205,0))="","",INDEX('Ledger Codes'!$C$6:$C$205,MATCH(S1609,'Ledger Codes'!$B$6:$B$205,0))),""))</f>
        <v>10068</v>
      </c>
      <c r="D1609" s="50" t="s">
        <v>203</v>
      </c>
      <c r="E1609" s="50" t="s">
        <v>1826</v>
      </c>
      <c r="F1609" s="50" t="s">
        <v>1827</v>
      </c>
      <c r="G1609" s="52" t="n">
        <v>0</v>
      </c>
      <c r="H1609" s="52" t="n">
        <v>30</v>
      </c>
      <c r="I1609" s="52" t="n">
        <f aca="false">IF(AND(G1609="",H1609=""),"",N(G1609)-N(H1609))</f>
        <v>-30</v>
      </c>
      <c r="J1609" s="52" t="n">
        <f aca="false">IF(I1609="","",ABS(I1609))</f>
        <v>30</v>
      </c>
      <c r="K1609" s="56" t="n">
        <f aca="false">IF(S1609="","",0)</f>
        <v>0</v>
      </c>
      <c r="L1609" s="56" t="n">
        <f aca="false">IF(J1609="","",IF(AND(J1609&gt;'Revenue Testing'!$E$9,K1609=0),1,0))</f>
        <v>0</v>
      </c>
      <c r="M1609" s="57" t="n">
        <v>0.30647280668</v>
      </c>
      <c r="N1609" s="56" t="str">
        <f aca="false">IF(OR(A1609="",I1609=""),"",IF(COUNTIFS($A$2:$A$4500,A1609,$D$2:$D$4500,D1609,$I$2:$I$4500,I1609)&gt;1,"Possible duplicate",""))</f>
        <v/>
      </c>
      <c r="O1609" s="56" t="n">
        <f aca="false">IF(J1609="","",IF(AND(L1609=0,K1609=0),1,0))</f>
        <v>1</v>
      </c>
      <c r="P1609" s="56" t="str">
        <f aca="false">IF(L1609=1,J1609+ROW()/10^7,"")</f>
        <v/>
      </c>
      <c r="Q1609" s="57" t="n">
        <f aca="false">IF(O1609=1,M1609,"")</f>
        <v>0.30647280668</v>
      </c>
      <c r="R1609" s="56" t="str">
        <f aca="false">IF(K1609=1,ROW(),"")</f>
        <v/>
      </c>
      <c r="S1609" s="56" t="str">
        <f aca="false">IF(D1609="","",TRIM(D1609))</f>
        <v>EDI CHARGES- INC</v>
      </c>
    </row>
    <row r="1610" customFormat="false" ht="15" hidden="false" customHeight="false" outlineLevel="0" collapsed="false">
      <c r="A1610" s="50" t="s">
        <v>1828</v>
      </c>
      <c r="B1610" s="55" t="n">
        <v>45957</v>
      </c>
      <c r="C1610" s="50" t="n">
        <f aca="false">IF(S1610="","",IFERROR(IF(INDEX('Ledger Codes'!$C$6:$C$205,MATCH(S1610,'Ledger Codes'!$B$6:$B$205,0))="","",INDEX('Ledger Codes'!$C$6:$C$205,MATCH(S1610,'Ledger Codes'!$B$6:$B$205,0))),""))</f>
        <v>10068</v>
      </c>
      <c r="D1610" s="50" t="s">
        <v>203</v>
      </c>
      <c r="E1610" s="50" t="s">
        <v>1829</v>
      </c>
      <c r="F1610" s="50" t="s">
        <v>1830</v>
      </c>
      <c r="G1610" s="52" t="n">
        <v>0</v>
      </c>
      <c r="H1610" s="52" t="n">
        <v>30</v>
      </c>
      <c r="I1610" s="52" t="n">
        <f aca="false">IF(AND(G1610="",H1610=""),"",N(G1610)-N(H1610))</f>
        <v>-30</v>
      </c>
      <c r="J1610" s="52" t="n">
        <f aca="false">IF(I1610="","",ABS(I1610))</f>
        <v>30</v>
      </c>
      <c r="K1610" s="56" t="n">
        <f aca="false">IF(S1610="","",0)</f>
        <v>0</v>
      </c>
      <c r="L1610" s="56" t="n">
        <f aca="false">IF(J1610="","",IF(AND(J1610&gt;'Revenue Testing'!$E$9,K1610=0),1,0))</f>
        <v>0</v>
      </c>
      <c r="M1610" s="57" t="n">
        <v>0.219368468386</v>
      </c>
      <c r="N1610" s="56" t="str">
        <f aca="false">IF(OR(A1610="",I1610=""),"",IF(COUNTIFS($A$2:$A$4500,A1610,$D$2:$D$4500,D1610,$I$2:$I$4500,I1610)&gt;1,"Possible duplicate",""))</f>
        <v/>
      </c>
      <c r="O1610" s="56" t="n">
        <f aca="false">IF(J1610="","",IF(AND(L1610=0,K1610=0),1,0))</f>
        <v>1</v>
      </c>
      <c r="P1610" s="56" t="str">
        <f aca="false">IF(L1610=1,J1610+ROW()/10^7,"")</f>
        <v/>
      </c>
      <c r="Q1610" s="57" t="n">
        <f aca="false">IF(O1610=1,M1610,"")</f>
        <v>0.219368468386</v>
      </c>
      <c r="R1610" s="56" t="str">
        <f aca="false">IF(K1610=1,ROW(),"")</f>
        <v/>
      </c>
      <c r="S1610" s="56" t="str">
        <f aca="false">IF(D1610="","",TRIM(D1610))</f>
        <v>EDI CHARGES- INC</v>
      </c>
    </row>
    <row r="1611" customFormat="false" ht="15" hidden="false" customHeight="false" outlineLevel="0" collapsed="false">
      <c r="A1611" s="50" t="s">
        <v>1831</v>
      </c>
      <c r="B1611" s="55" t="n">
        <v>45959</v>
      </c>
      <c r="C1611" s="50" t="n">
        <f aca="false">IF(S1611="","",IFERROR(IF(INDEX('Ledger Codes'!$C$6:$C$205,MATCH(S1611,'Ledger Codes'!$B$6:$B$205,0))="","",INDEX('Ledger Codes'!$C$6:$C$205,MATCH(S1611,'Ledger Codes'!$B$6:$B$205,0))),""))</f>
        <v>10068</v>
      </c>
      <c r="D1611" s="50" t="s">
        <v>203</v>
      </c>
      <c r="E1611" s="50" t="s">
        <v>1832</v>
      </c>
      <c r="F1611" s="50" t="s">
        <v>1833</v>
      </c>
      <c r="G1611" s="52" t="n">
        <v>0</v>
      </c>
      <c r="H1611" s="52" t="n">
        <v>30</v>
      </c>
      <c r="I1611" s="52" t="n">
        <f aca="false">IF(AND(G1611="",H1611=""),"",N(G1611)-N(H1611))</f>
        <v>-30</v>
      </c>
      <c r="J1611" s="52" t="n">
        <f aca="false">IF(I1611="","",ABS(I1611))</f>
        <v>30</v>
      </c>
      <c r="K1611" s="56" t="n">
        <f aca="false">IF(S1611="","",0)</f>
        <v>0</v>
      </c>
      <c r="L1611" s="56" t="n">
        <f aca="false">IF(J1611="","",IF(AND(J1611&gt;'Revenue Testing'!$E$9,K1611=0),1,0))</f>
        <v>0</v>
      </c>
      <c r="M1611" s="57" t="n">
        <v>0.05414628868</v>
      </c>
      <c r="N1611" s="56" t="str">
        <f aca="false">IF(OR(A1611="",I1611=""),"",IF(COUNTIFS($A$2:$A$4500,A1611,$D$2:$D$4500,D1611,$I$2:$I$4500,I1611)&gt;1,"Possible duplicate",""))</f>
        <v/>
      </c>
      <c r="O1611" s="56" t="n">
        <f aca="false">IF(J1611="","",IF(AND(L1611=0,K1611=0),1,0))</f>
        <v>1</v>
      </c>
      <c r="P1611" s="56" t="str">
        <f aca="false">IF(L1611=1,J1611+ROW()/10^7,"")</f>
        <v/>
      </c>
      <c r="Q1611" s="57" t="n">
        <f aca="false">IF(O1611=1,M1611,"")</f>
        <v>0.05414628868</v>
      </c>
      <c r="R1611" s="56" t="str">
        <f aca="false">IF(K1611=1,ROW(),"")</f>
        <v/>
      </c>
      <c r="S1611" s="56" t="str">
        <f aca="false">IF(D1611="","",TRIM(D1611))</f>
        <v>EDI CHARGES- INC</v>
      </c>
    </row>
    <row r="1612" customFormat="false" ht="15" hidden="false" customHeight="false" outlineLevel="0" collapsed="false">
      <c r="A1612" s="50" t="s">
        <v>1834</v>
      </c>
      <c r="B1612" s="55" t="n">
        <v>45960</v>
      </c>
      <c r="C1612" s="50" t="n">
        <f aca="false">IF(S1612="","",IFERROR(IF(INDEX('Ledger Codes'!$C$6:$C$205,MATCH(S1612,'Ledger Codes'!$B$6:$B$205,0))="","",INDEX('Ledger Codes'!$C$6:$C$205,MATCH(S1612,'Ledger Codes'!$B$6:$B$205,0))),""))</f>
        <v>10068</v>
      </c>
      <c r="D1612" s="50" t="s">
        <v>203</v>
      </c>
      <c r="E1612" s="50" t="s">
        <v>1835</v>
      </c>
      <c r="F1612" s="50" t="s">
        <v>533</v>
      </c>
      <c r="G1612" s="52" t="n">
        <v>0</v>
      </c>
      <c r="H1612" s="52" t="n">
        <v>30</v>
      </c>
      <c r="I1612" s="52" t="n">
        <f aca="false">IF(AND(G1612="",H1612=""),"",N(G1612)-N(H1612))</f>
        <v>-30</v>
      </c>
      <c r="J1612" s="52" t="n">
        <f aca="false">IF(I1612="","",ABS(I1612))</f>
        <v>30</v>
      </c>
      <c r="K1612" s="56" t="n">
        <f aca="false">IF(S1612="","",0)</f>
        <v>0</v>
      </c>
      <c r="L1612" s="56" t="n">
        <f aca="false">IF(J1612="","",IF(AND(J1612&gt;'Revenue Testing'!$E$9,K1612=0),1,0))</f>
        <v>0</v>
      </c>
      <c r="M1612" s="57" t="n">
        <v>0.81027593527</v>
      </c>
      <c r="N1612" s="56" t="str">
        <f aca="false">IF(OR(A1612="",I1612=""),"",IF(COUNTIFS($A$2:$A$4500,A1612,$D$2:$D$4500,D1612,$I$2:$I$4500,I1612)&gt;1,"Possible duplicate",""))</f>
        <v/>
      </c>
      <c r="O1612" s="56" t="n">
        <f aca="false">IF(J1612="","",IF(AND(L1612=0,K1612=0),1,0))</f>
        <v>1</v>
      </c>
      <c r="P1612" s="56" t="str">
        <f aca="false">IF(L1612=1,J1612+ROW()/10^7,"")</f>
        <v/>
      </c>
      <c r="Q1612" s="57" t="n">
        <f aca="false">IF(O1612=1,M1612,"")</f>
        <v>0.81027593527</v>
      </c>
      <c r="R1612" s="56" t="str">
        <f aca="false">IF(K1612=1,ROW(),"")</f>
        <v/>
      </c>
      <c r="S1612" s="56" t="str">
        <f aca="false">IF(D1612="","",TRIM(D1612))</f>
        <v>EDI CHARGES- INC</v>
      </c>
    </row>
    <row r="1613" customFormat="false" ht="15" hidden="false" customHeight="false" outlineLevel="0" collapsed="false">
      <c r="A1613" s="50" t="s">
        <v>1836</v>
      </c>
      <c r="B1613" s="55" t="n">
        <v>45960</v>
      </c>
      <c r="C1613" s="50" t="n">
        <f aca="false">IF(S1613="","",IFERROR(IF(INDEX('Ledger Codes'!$C$6:$C$205,MATCH(S1613,'Ledger Codes'!$B$6:$B$205,0))="","",INDEX('Ledger Codes'!$C$6:$C$205,MATCH(S1613,'Ledger Codes'!$B$6:$B$205,0))),""))</f>
        <v>10068</v>
      </c>
      <c r="D1613" s="50" t="s">
        <v>203</v>
      </c>
      <c r="E1613" s="50" t="s">
        <v>1837</v>
      </c>
      <c r="F1613" s="50" t="s">
        <v>1838</v>
      </c>
      <c r="G1613" s="52" t="n">
        <v>0</v>
      </c>
      <c r="H1613" s="52" t="n">
        <v>30</v>
      </c>
      <c r="I1613" s="52" t="n">
        <f aca="false">IF(AND(G1613="",H1613=""),"",N(G1613)-N(H1613))</f>
        <v>-30</v>
      </c>
      <c r="J1613" s="52" t="n">
        <f aca="false">IF(I1613="","",ABS(I1613))</f>
        <v>30</v>
      </c>
      <c r="K1613" s="56" t="n">
        <f aca="false">IF(S1613="","",0)</f>
        <v>0</v>
      </c>
      <c r="L1613" s="56" t="n">
        <f aca="false">IF(J1613="","",IF(AND(J1613&gt;'Revenue Testing'!$E$9,K1613=0),1,0))</f>
        <v>0</v>
      </c>
      <c r="M1613" s="57" t="n">
        <v>0.15439224778</v>
      </c>
      <c r="N1613" s="56" t="str">
        <f aca="false">IF(OR(A1613="",I1613=""),"",IF(COUNTIFS($A$2:$A$4500,A1613,$D$2:$D$4500,D1613,$I$2:$I$4500,I1613)&gt;1,"Possible duplicate",""))</f>
        <v/>
      </c>
      <c r="O1613" s="56" t="n">
        <f aca="false">IF(J1613="","",IF(AND(L1613=0,K1613=0),1,0))</f>
        <v>1</v>
      </c>
      <c r="P1613" s="56" t="str">
        <f aca="false">IF(L1613=1,J1613+ROW()/10^7,"")</f>
        <v/>
      </c>
      <c r="Q1613" s="57" t="n">
        <f aca="false">IF(O1613=1,M1613,"")</f>
        <v>0.15439224778</v>
      </c>
      <c r="R1613" s="56" t="str">
        <f aca="false">IF(K1613=1,ROW(),"")</f>
        <v/>
      </c>
      <c r="S1613" s="56" t="str">
        <f aca="false">IF(D1613="","",TRIM(D1613))</f>
        <v>EDI CHARGES- INC</v>
      </c>
    </row>
    <row r="1614" customFormat="false" ht="15" hidden="false" customHeight="false" outlineLevel="0" collapsed="false">
      <c r="A1614" s="50" t="s">
        <v>1839</v>
      </c>
      <c r="B1614" s="55" t="n">
        <v>45960</v>
      </c>
      <c r="C1614" s="50" t="n">
        <f aca="false">IF(S1614="","",IFERROR(IF(INDEX('Ledger Codes'!$C$6:$C$205,MATCH(S1614,'Ledger Codes'!$B$6:$B$205,0))="","",INDEX('Ledger Codes'!$C$6:$C$205,MATCH(S1614,'Ledger Codes'!$B$6:$B$205,0))),""))</f>
        <v>10068</v>
      </c>
      <c r="D1614" s="50" t="s">
        <v>203</v>
      </c>
      <c r="E1614" s="50" t="s">
        <v>1840</v>
      </c>
      <c r="F1614" s="50" t="s">
        <v>1841</v>
      </c>
      <c r="G1614" s="52" t="n">
        <v>0</v>
      </c>
      <c r="H1614" s="52" t="n">
        <v>30</v>
      </c>
      <c r="I1614" s="52" t="n">
        <f aca="false">IF(AND(G1614="",H1614=""),"",N(G1614)-N(H1614))</f>
        <v>-30</v>
      </c>
      <c r="J1614" s="52" t="n">
        <f aca="false">IF(I1614="","",ABS(I1614))</f>
        <v>30</v>
      </c>
      <c r="K1614" s="56" t="n">
        <f aca="false">IF(S1614="","",0)</f>
        <v>0</v>
      </c>
      <c r="L1614" s="56" t="n">
        <f aca="false">IF(J1614="","",IF(AND(J1614&gt;'Revenue Testing'!$E$9,K1614=0),1,0))</f>
        <v>0</v>
      </c>
      <c r="M1614" s="57" t="n">
        <v>0.024606140423</v>
      </c>
      <c r="N1614" s="56" t="str">
        <f aca="false">IF(OR(A1614="",I1614=""),"",IF(COUNTIFS($A$2:$A$4500,A1614,$D$2:$D$4500,D1614,$I$2:$I$4500,I1614)&gt;1,"Possible duplicate",""))</f>
        <v/>
      </c>
      <c r="O1614" s="56" t="n">
        <f aca="false">IF(J1614="","",IF(AND(L1614=0,K1614=0),1,0))</f>
        <v>1</v>
      </c>
      <c r="P1614" s="56" t="str">
        <f aca="false">IF(L1614=1,J1614+ROW()/10^7,"")</f>
        <v/>
      </c>
      <c r="Q1614" s="57" t="n">
        <f aca="false">IF(O1614=1,M1614,"")</f>
        <v>0.024606140423</v>
      </c>
      <c r="R1614" s="56" t="str">
        <f aca="false">IF(K1614=1,ROW(),"")</f>
        <v/>
      </c>
      <c r="S1614" s="56" t="str">
        <f aca="false">IF(D1614="","",TRIM(D1614))</f>
        <v>EDI CHARGES- INC</v>
      </c>
    </row>
    <row r="1615" customFormat="false" ht="15" hidden="false" customHeight="false" outlineLevel="0" collapsed="false">
      <c r="A1615" s="50" t="s">
        <v>1842</v>
      </c>
      <c r="B1615" s="55" t="n">
        <v>45960</v>
      </c>
      <c r="C1615" s="50" t="n">
        <f aca="false">IF(S1615="","",IFERROR(IF(INDEX('Ledger Codes'!$C$6:$C$205,MATCH(S1615,'Ledger Codes'!$B$6:$B$205,0))="","",INDEX('Ledger Codes'!$C$6:$C$205,MATCH(S1615,'Ledger Codes'!$B$6:$B$205,0))),""))</f>
        <v>10068</v>
      </c>
      <c r="D1615" s="50" t="s">
        <v>203</v>
      </c>
      <c r="E1615" s="50" t="s">
        <v>1843</v>
      </c>
      <c r="F1615" s="50" t="s">
        <v>553</v>
      </c>
      <c r="G1615" s="52" t="n">
        <v>0</v>
      </c>
      <c r="H1615" s="52" t="n">
        <v>30</v>
      </c>
      <c r="I1615" s="52" t="n">
        <f aca="false">IF(AND(G1615="",H1615=""),"",N(G1615)-N(H1615))</f>
        <v>-30</v>
      </c>
      <c r="J1615" s="52" t="n">
        <f aca="false">IF(I1615="","",ABS(I1615))</f>
        <v>30</v>
      </c>
      <c r="K1615" s="56" t="n">
        <f aca="false">IF(S1615="","",0)</f>
        <v>0</v>
      </c>
      <c r="L1615" s="56" t="n">
        <f aca="false">IF(J1615="","",IF(AND(J1615&gt;'Revenue Testing'!$E$9,K1615=0),1,0))</f>
        <v>0</v>
      </c>
      <c r="M1615" s="57" t="n">
        <v>0.617788680111</v>
      </c>
      <c r="N1615" s="56" t="str">
        <f aca="false">IF(OR(A1615="",I1615=""),"",IF(COUNTIFS($A$2:$A$4500,A1615,$D$2:$D$4500,D1615,$I$2:$I$4500,I1615)&gt;1,"Possible duplicate",""))</f>
        <v/>
      </c>
      <c r="O1615" s="56" t="n">
        <f aca="false">IF(J1615="","",IF(AND(L1615=0,K1615=0),1,0))</f>
        <v>1</v>
      </c>
      <c r="P1615" s="56" t="str">
        <f aca="false">IF(L1615=1,J1615+ROW()/10^7,"")</f>
        <v/>
      </c>
      <c r="Q1615" s="57" t="n">
        <f aca="false">IF(O1615=1,M1615,"")</f>
        <v>0.617788680111</v>
      </c>
      <c r="R1615" s="56" t="str">
        <f aca="false">IF(K1615=1,ROW(),"")</f>
        <v/>
      </c>
      <c r="S1615" s="56" t="str">
        <f aca="false">IF(D1615="","",TRIM(D1615))</f>
        <v>EDI CHARGES- INC</v>
      </c>
    </row>
    <row r="1616" customFormat="false" ht="15" hidden="false" customHeight="false" outlineLevel="0" collapsed="false">
      <c r="A1616" s="50" t="s">
        <v>1844</v>
      </c>
      <c r="B1616" s="55" t="n">
        <v>45960</v>
      </c>
      <c r="C1616" s="50" t="n">
        <f aca="false">IF(S1616="","",IFERROR(IF(INDEX('Ledger Codes'!$C$6:$C$205,MATCH(S1616,'Ledger Codes'!$B$6:$B$205,0))="","",INDEX('Ledger Codes'!$C$6:$C$205,MATCH(S1616,'Ledger Codes'!$B$6:$B$205,0))),""))</f>
        <v>10068</v>
      </c>
      <c r="D1616" s="50" t="s">
        <v>203</v>
      </c>
      <c r="E1616" s="50" t="s">
        <v>1845</v>
      </c>
      <c r="F1616" s="50" t="s">
        <v>545</v>
      </c>
      <c r="G1616" s="52" t="n">
        <v>0</v>
      </c>
      <c r="H1616" s="52" t="n">
        <v>30</v>
      </c>
      <c r="I1616" s="52" t="n">
        <f aca="false">IF(AND(G1616="",H1616=""),"",N(G1616)-N(H1616))</f>
        <v>-30</v>
      </c>
      <c r="J1616" s="52" t="n">
        <f aca="false">IF(I1616="","",ABS(I1616))</f>
        <v>30</v>
      </c>
      <c r="K1616" s="56" t="n">
        <f aca="false">IF(S1616="","",0)</f>
        <v>0</v>
      </c>
      <c r="L1616" s="56" t="n">
        <f aca="false">IF(J1616="","",IF(AND(J1616&gt;'Revenue Testing'!$E$9,K1616=0),1,0))</f>
        <v>0</v>
      </c>
      <c r="M1616" s="57" t="n">
        <v>0.712744225595</v>
      </c>
      <c r="N1616" s="56" t="str">
        <f aca="false">IF(OR(A1616="",I1616=""),"",IF(COUNTIFS($A$2:$A$4500,A1616,$D$2:$D$4500,D1616,$I$2:$I$4500,I1616)&gt;1,"Possible duplicate",""))</f>
        <v/>
      </c>
      <c r="O1616" s="56" t="n">
        <f aca="false">IF(J1616="","",IF(AND(L1616=0,K1616=0),1,0))</f>
        <v>1</v>
      </c>
      <c r="P1616" s="56" t="str">
        <f aca="false">IF(L1616=1,J1616+ROW()/10^7,"")</f>
        <v/>
      </c>
      <c r="Q1616" s="57" t="n">
        <f aca="false">IF(O1616=1,M1616,"")</f>
        <v>0.712744225595</v>
      </c>
      <c r="R1616" s="56" t="str">
        <f aca="false">IF(K1616=1,ROW(),"")</f>
        <v/>
      </c>
      <c r="S1616" s="56" t="str">
        <f aca="false">IF(D1616="","",TRIM(D1616))</f>
        <v>EDI CHARGES- INC</v>
      </c>
    </row>
    <row r="1617" customFormat="false" ht="15" hidden="false" customHeight="false" outlineLevel="0" collapsed="false">
      <c r="A1617" s="50" t="s">
        <v>1846</v>
      </c>
      <c r="B1617" s="55" t="n">
        <v>45960</v>
      </c>
      <c r="C1617" s="50" t="n">
        <f aca="false">IF(S1617="","",IFERROR(IF(INDEX('Ledger Codes'!$C$6:$C$205,MATCH(S1617,'Ledger Codes'!$B$6:$B$205,0))="","",INDEX('Ledger Codes'!$C$6:$C$205,MATCH(S1617,'Ledger Codes'!$B$6:$B$205,0))),""))</f>
        <v>10068</v>
      </c>
      <c r="D1617" s="50" t="s">
        <v>203</v>
      </c>
      <c r="E1617" s="50" t="s">
        <v>1847</v>
      </c>
      <c r="F1617" s="50" t="s">
        <v>1848</v>
      </c>
      <c r="G1617" s="52" t="n">
        <v>0</v>
      </c>
      <c r="H1617" s="52" t="n">
        <v>30</v>
      </c>
      <c r="I1617" s="52" t="n">
        <f aca="false">IF(AND(G1617="",H1617=""),"",N(G1617)-N(H1617))</f>
        <v>-30</v>
      </c>
      <c r="J1617" s="52" t="n">
        <f aca="false">IF(I1617="","",ABS(I1617))</f>
        <v>30</v>
      </c>
      <c r="K1617" s="56" t="n">
        <f aca="false">IF(S1617="","",0)</f>
        <v>0</v>
      </c>
      <c r="L1617" s="56" t="n">
        <f aca="false">IF(J1617="","",IF(AND(J1617&gt;'Revenue Testing'!$E$9,K1617=0),1,0))</f>
        <v>0</v>
      </c>
      <c r="M1617" s="57" t="n">
        <v>0.925826667271</v>
      </c>
      <c r="N1617" s="56" t="str">
        <f aca="false">IF(OR(A1617="",I1617=""),"",IF(COUNTIFS($A$2:$A$4500,A1617,$D$2:$D$4500,D1617,$I$2:$I$4500,I1617)&gt;1,"Possible duplicate",""))</f>
        <v/>
      </c>
      <c r="O1617" s="56" t="n">
        <f aca="false">IF(J1617="","",IF(AND(L1617=0,K1617=0),1,0))</f>
        <v>1</v>
      </c>
      <c r="P1617" s="56" t="str">
        <f aca="false">IF(L1617=1,J1617+ROW()/10^7,"")</f>
        <v/>
      </c>
      <c r="Q1617" s="57" t="n">
        <f aca="false">IF(O1617=1,M1617,"")</f>
        <v>0.925826667271</v>
      </c>
      <c r="R1617" s="56" t="str">
        <f aca="false">IF(K1617=1,ROW(),"")</f>
        <v/>
      </c>
      <c r="S1617" s="56" t="str">
        <f aca="false">IF(D1617="","",TRIM(D1617))</f>
        <v>EDI CHARGES- INC</v>
      </c>
    </row>
    <row r="1618" customFormat="false" ht="15" hidden="false" customHeight="false" outlineLevel="0" collapsed="false">
      <c r="A1618" s="50" t="s">
        <v>1849</v>
      </c>
      <c r="B1618" s="55" t="n">
        <v>45960</v>
      </c>
      <c r="C1618" s="50" t="n">
        <f aca="false">IF(S1618="","",IFERROR(IF(INDEX('Ledger Codes'!$C$6:$C$205,MATCH(S1618,'Ledger Codes'!$B$6:$B$205,0))="","",INDEX('Ledger Codes'!$C$6:$C$205,MATCH(S1618,'Ledger Codes'!$B$6:$B$205,0))),""))</f>
        <v>10068</v>
      </c>
      <c r="D1618" s="50" t="s">
        <v>203</v>
      </c>
      <c r="E1618" s="50" t="s">
        <v>1850</v>
      </c>
      <c r="F1618" s="50" t="s">
        <v>1851</v>
      </c>
      <c r="G1618" s="52" t="n">
        <v>0</v>
      </c>
      <c r="H1618" s="52" t="n">
        <v>30</v>
      </c>
      <c r="I1618" s="52" t="n">
        <f aca="false">IF(AND(G1618="",H1618=""),"",N(G1618)-N(H1618))</f>
        <v>-30</v>
      </c>
      <c r="J1618" s="52" t="n">
        <f aca="false">IF(I1618="","",ABS(I1618))</f>
        <v>30</v>
      </c>
      <c r="K1618" s="56" t="n">
        <f aca="false">IF(S1618="","",0)</f>
        <v>0</v>
      </c>
      <c r="L1618" s="56" t="n">
        <f aca="false">IF(J1618="","",IF(AND(J1618&gt;'Revenue Testing'!$E$9,K1618=0),1,0))</f>
        <v>0</v>
      </c>
      <c r="M1618" s="57" t="n">
        <v>0.066816439545</v>
      </c>
      <c r="N1618" s="56" t="str">
        <f aca="false">IF(OR(A1618="",I1618=""),"",IF(COUNTIFS($A$2:$A$4500,A1618,$D$2:$D$4500,D1618,$I$2:$I$4500,I1618)&gt;1,"Possible duplicate",""))</f>
        <v/>
      </c>
      <c r="O1618" s="56" t="n">
        <f aca="false">IF(J1618="","",IF(AND(L1618=0,K1618=0),1,0))</f>
        <v>1</v>
      </c>
      <c r="P1618" s="56" t="str">
        <f aca="false">IF(L1618=1,J1618+ROW()/10^7,"")</f>
        <v/>
      </c>
      <c r="Q1618" s="57" t="n">
        <f aca="false">IF(O1618=1,M1618,"")</f>
        <v>0.066816439545</v>
      </c>
      <c r="R1618" s="56" t="str">
        <f aca="false">IF(K1618=1,ROW(),"")</f>
        <v/>
      </c>
      <c r="S1618" s="56" t="str">
        <f aca="false">IF(D1618="","",TRIM(D1618))</f>
        <v>EDI CHARGES- INC</v>
      </c>
    </row>
    <row r="1619" customFormat="false" ht="15" hidden="false" customHeight="false" outlineLevel="0" collapsed="false">
      <c r="A1619" s="50" t="s">
        <v>1852</v>
      </c>
      <c r="B1619" s="55" t="n">
        <v>45960</v>
      </c>
      <c r="C1619" s="50" t="n">
        <f aca="false">IF(S1619="","",IFERROR(IF(INDEX('Ledger Codes'!$C$6:$C$205,MATCH(S1619,'Ledger Codes'!$B$6:$B$205,0))="","",INDEX('Ledger Codes'!$C$6:$C$205,MATCH(S1619,'Ledger Codes'!$B$6:$B$205,0))),""))</f>
        <v>10068</v>
      </c>
      <c r="D1619" s="50" t="s">
        <v>203</v>
      </c>
      <c r="E1619" s="50" t="s">
        <v>1853</v>
      </c>
      <c r="F1619" s="50" t="s">
        <v>559</v>
      </c>
      <c r="G1619" s="52" t="n">
        <v>0</v>
      </c>
      <c r="H1619" s="52" t="n">
        <v>30</v>
      </c>
      <c r="I1619" s="52" t="n">
        <f aca="false">IF(AND(G1619="",H1619=""),"",N(G1619)-N(H1619))</f>
        <v>-30</v>
      </c>
      <c r="J1619" s="52" t="n">
        <f aca="false">IF(I1619="","",ABS(I1619))</f>
        <v>30</v>
      </c>
      <c r="K1619" s="56" t="n">
        <f aca="false">IF(S1619="","",0)</f>
        <v>0</v>
      </c>
      <c r="L1619" s="56" t="n">
        <f aca="false">IF(J1619="","",IF(AND(J1619&gt;'Revenue Testing'!$E$9,K1619=0),1,0))</f>
        <v>0</v>
      </c>
      <c r="M1619" s="57" t="n">
        <v>0.121586441864</v>
      </c>
      <c r="N1619" s="56" t="str">
        <f aca="false">IF(OR(A1619="",I1619=""),"",IF(COUNTIFS($A$2:$A$4500,A1619,$D$2:$D$4500,D1619,$I$2:$I$4500,I1619)&gt;1,"Possible duplicate",""))</f>
        <v/>
      </c>
      <c r="O1619" s="56" t="n">
        <f aca="false">IF(J1619="","",IF(AND(L1619=0,K1619=0),1,0))</f>
        <v>1</v>
      </c>
      <c r="P1619" s="56" t="str">
        <f aca="false">IF(L1619=1,J1619+ROW()/10^7,"")</f>
        <v/>
      </c>
      <c r="Q1619" s="57" t="n">
        <f aca="false">IF(O1619=1,M1619,"")</f>
        <v>0.121586441864</v>
      </c>
      <c r="R1619" s="56" t="str">
        <f aca="false">IF(K1619=1,ROW(),"")</f>
        <v/>
      </c>
      <c r="S1619" s="56" t="str">
        <f aca="false">IF(D1619="","",TRIM(D1619))</f>
        <v>EDI CHARGES- INC</v>
      </c>
    </row>
    <row r="1620" customFormat="false" ht="15" hidden="false" customHeight="false" outlineLevel="0" collapsed="false">
      <c r="A1620" s="50" t="s">
        <v>1854</v>
      </c>
      <c r="B1620" s="55" t="n">
        <v>45960</v>
      </c>
      <c r="C1620" s="50" t="n">
        <f aca="false">IF(S1620="","",IFERROR(IF(INDEX('Ledger Codes'!$C$6:$C$205,MATCH(S1620,'Ledger Codes'!$B$6:$B$205,0))="","",INDEX('Ledger Codes'!$C$6:$C$205,MATCH(S1620,'Ledger Codes'!$B$6:$B$205,0))),""))</f>
        <v>10068</v>
      </c>
      <c r="D1620" s="50" t="s">
        <v>203</v>
      </c>
      <c r="E1620" s="50" t="s">
        <v>1855</v>
      </c>
      <c r="F1620" s="50" t="s">
        <v>1856</v>
      </c>
      <c r="G1620" s="52" t="n">
        <v>0</v>
      </c>
      <c r="H1620" s="52" t="n">
        <v>30</v>
      </c>
      <c r="I1620" s="52" t="n">
        <f aca="false">IF(AND(G1620="",H1620=""),"",N(G1620)-N(H1620))</f>
        <v>-30</v>
      </c>
      <c r="J1620" s="52" t="n">
        <f aca="false">IF(I1620="","",ABS(I1620))</f>
        <v>30</v>
      </c>
      <c r="K1620" s="56" t="n">
        <f aca="false">IF(S1620="","",0)</f>
        <v>0</v>
      </c>
      <c r="L1620" s="56" t="n">
        <f aca="false">IF(J1620="","",IF(AND(J1620&gt;'Revenue Testing'!$E$9,K1620=0),1,0))</f>
        <v>0</v>
      </c>
      <c r="M1620" s="57" t="n">
        <v>0.674976673315</v>
      </c>
      <c r="N1620" s="56" t="str">
        <f aca="false">IF(OR(A1620="",I1620=""),"",IF(COUNTIFS($A$2:$A$4500,A1620,$D$2:$D$4500,D1620,$I$2:$I$4500,I1620)&gt;1,"Possible duplicate",""))</f>
        <v/>
      </c>
      <c r="O1620" s="56" t="n">
        <f aca="false">IF(J1620="","",IF(AND(L1620=0,K1620=0),1,0))</f>
        <v>1</v>
      </c>
      <c r="P1620" s="56" t="str">
        <f aca="false">IF(L1620=1,J1620+ROW()/10^7,"")</f>
        <v/>
      </c>
      <c r="Q1620" s="57" t="n">
        <f aca="false">IF(O1620=1,M1620,"")</f>
        <v>0.674976673315</v>
      </c>
      <c r="R1620" s="56" t="str">
        <f aca="false">IF(K1620=1,ROW(),"")</f>
        <v/>
      </c>
      <c r="S1620" s="56" t="str">
        <f aca="false">IF(D1620="","",TRIM(D1620))</f>
        <v>EDI CHARGES- INC</v>
      </c>
    </row>
    <row r="1621" customFormat="false" ht="15" hidden="false" customHeight="false" outlineLevel="0" collapsed="false">
      <c r="A1621" s="50" t="s">
        <v>1857</v>
      </c>
      <c r="B1621" s="55" t="n">
        <v>45960</v>
      </c>
      <c r="C1621" s="50" t="n">
        <f aca="false">IF(S1621="","",IFERROR(IF(INDEX('Ledger Codes'!$C$6:$C$205,MATCH(S1621,'Ledger Codes'!$B$6:$B$205,0))="","",INDEX('Ledger Codes'!$C$6:$C$205,MATCH(S1621,'Ledger Codes'!$B$6:$B$205,0))),""))</f>
        <v>10068</v>
      </c>
      <c r="D1621" s="50" t="s">
        <v>203</v>
      </c>
      <c r="E1621" s="50" t="s">
        <v>1858</v>
      </c>
      <c r="F1621" s="50" t="s">
        <v>1859</v>
      </c>
      <c r="G1621" s="52" t="n">
        <v>0</v>
      </c>
      <c r="H1621" s="52" t="n">
        <v>30</v>
      </c>
      <c r="I1621" s="52" t="n">
        <f aca="false">IF(AND(G1621="",H1621=""),"",N(G1621)-N(H1621))</f>
        <v>-30</v>
      </c>
      <c r="J1621" s="52" t="n">
        <f aca="false">IF(I1621="","",ABS(I1621))</f>
        <v>30</v>
      </c>
      <c r="K1621" s="56" t="n">
        <f aca="false">IF(S1621="","",0)</f>
        <v>0</v>
      </c>
      <c r="L1621" s="56" t="n">
        <f aca="false">IF(J1621="","",IF(AND(J1621&gt;'Revenue Testing'!$E$9,K1621=0),1,0))</f>
        <v>0</v>
      </c>
      <c r="M1621" s="57" t="n">
        <v>0.998849573484</v>
      </c>
      <c r="N1621" s="56" t="str">
        <f aca="false">IF(OR(A1621="",I1621=""),"",IF(COUNTIFS($A$2:$A$4500,A1621,$D$2:$D$4500,D1621,$I$2:$I$4500,I1621)&gt;1,"Possible duplicate",""))</f>
        <v/>
      </c>
      <c r="O1621" s="56" t="n">
        <f aca="false">IF(J1621="","",IF(AND(L1621=0,K1621=0),1,0))</f>
        <v>1</v>
      </c>
      <c r="P1621" s="56" t="str">
        <f aca="false">IF(L1621=1,J1621+ROW()/10^7,"")</f>
        <v/>
      </c>
      <c r="Q1621" s="57" t="n">
        <f aca="false">IF(O1621=1,M1621,"")</f>
        <v>0.998849573484</v>
      </c>
      <c r="R1621" s="56" t="str">
        <f aca="false">IF(K1621=1,ROW(),"")</f>
        <v/>
      </c>
      <c r="S1621" s="56" t="str">
        <f aca="false">IF(D1621="","",TRIM(D1621))</f>
        <v>EDI CHARGES- INC</v>
      </c>
    </row>
    <row r="1622" customFormat="false" ht="15" hidden="false" customHeight="false" outlineLevel="0" collapsed="false">
      <c r="A1622" s="50" t="s">
        <v>1860</v>
      </c>
      <c r="B1622" s="55" t="n">
        <v>45960</v>
      </c>
      <c r="C1622" s="50" t="n">
        <f aca="false">IF(S1622="","",IFERROR(IF(INDEX('Ledger Codes'!$C$6:$C$205,MATCH(S1622,'Ledger Codes'!$B$6:$B$205,0))="","",INDEX('Ledger Codes'!$C$6:$C$205,MATCH(S1622,'Ledger Codes'!$B$6:$B$205,0))),""))</f>
        <v>10068</v>
      </c>
      <c r="D1622" s="50" t="s">
        <v>203</v>
      </c>
      <c r="E1622" s="50" t="s">
        <v>1861</v>
      </c>
      <c r="F1622" s="50" t="s">
        <v>1862</v>
      </c>
      <c r="G1622" s="52" t="n">
        <v>0</v>
      </c>
      <c r="H1622" s="52" t="n">
        <v>30</v>
      </c>
      <c r="I1622" s="52" t="n">
        <f aca="false">IF(AND(G1622="",H1622=""),"",N(G1622)-N(H1622))</f>
        <v>-30</v>
      </c>
      <c r="J1622" s="52" t="n">
        <f aca="false">IF(I1622="","",ABS(I1622))</f>
        <v>30</v>
      </c>
      <c r="K1622" s="56" t="n">
        <f aca="false">IF(S1622="","",0)</f>
        <v>0</v>
      </c>
      <c r="L1622" s="56" t="n">
        <f aca="false">IF(J1622="","",IF(AND(J1622&gt;'Revenue Testing'!$E$9,K1622=0),1,0))</f>
        <v>0</v>
      </c>
      <c r="M1622" s="57" t="n">
        <v>0.272214411817</v>
      </c>
      <c r="N1622" s="56" t="str">
        <f aca="false">IF(OR(A1622="",I1622=""),"",IF(COUNTIFS($A$2:$A$4500,A1622,$D$2:$D$4500,D1622,$I$2:$I$4500,I1622)&gt;1,"Possible duplicate",""))</f>
        <v/>
      </c>
      <c r="O1622" s="56" t="n">
        <f aca="false">IF(J1622="","",IF(AND(L1622=0,K1622=0),1,0))</f>
        <v>1</v>
      </c>
      <c r="P1622" s="56" t="str">
        <f aca="false">IF(L1622=1,J1622+ROW()/10^7,"")</f>
        <v/>
      </c>
      <c r="Q1622" s="57" t="n">
        <f aca="false">IF(O1622=1,M1622,"")</f>
        <v>0.272214411817</v>
      </c>
      <c r="R1622" s="56" t="str">
        <f aca="false">IF(K1622=1,ROW(),"")</f>
        <v/>
      </c>
      <c r="S1622" s="56" t="str">
        <f aca="false">IF(D1622="","",TRIM(D1622))</f>
        <v>EDI CHARGES- INC</v>
      </c>
    </row>
    <row r="1623" customFormat="false" ht="15" hidden="false" customHeight="false" outlineLevel="0" collapsed="false">
      <c r="A1623" s="50" t="s">
        <v>1863</v>
      </c>
      <c r="B1623" s="55" t="n">
        <v>45960</v>
      </c>
      <c r="C1623" s="50" t="n">
        <f aca="false">IF(S1623="","",IFERROR(IF(INDEX('Ledger Codes'!$C$6:$C$205,MATCH(S1623,'Ledger Codes'!$B$6:$B$205,0))="","",INDEX('Ledger Codes'!$C$6:$C$205,MATCH(S1623,'Ledger Codes'!$B$6:$B$205,0))),""))</f>
        <v>10068</v>
      </c>
      <c r="D1623" s="50" t="s">
        <v>203</v>
      </c>
      <c r="E1623" s="50" t="s">
        <v>1864</v>
      </c>
      <c r="F1623" s="50" t="s">
        <v>1865</v>
      </c>
      <c r="G1623" s="52" t="n">
        <v>0</v>
      </c>
      <c r="H1623" s="52" t="n">
        <v>30</v>
      </c>
      <c r="I1623" s="52" t="n">
        <f aca="false">IF(AND(G1623="",H1623=""),"",N(G1623)-N(H1623))</f>
        <v>-30</v>
      </c>
      <c r="J1623" s="52" t="n">
        <f aca="false">IF(I1623="","",ABS(I1623))</f>
        <v>30</v>
      </c>
      <c r="K1623" s="56" t="n">
        <f aca="false">IF(S1623="","",0)</f>
        <v>0</v>
      </c>
      <c r="L1623" s="56" t="n">
        <f aca="false">IF(J1623="","",IF(AND(J1623&gt;'Revenue Testing'!$E$9,K1623=0),1,0))</f>
        <v>0</v>
      </c>
      <c r="M1623" s="57" t="n">
        <v>0.343326291851</v>
      </c>
      <c r="N1623" s="56" t="str">
        <f aca="false">IF(OR(A1623="",I1623=""),"",IF(COUNTIFS($A$2:$A$4500,A1623,$D$2:$D$4500,D1623,$I$2:$I$4500,I1623)&gt;1,"Possible duplicate",""))</f>
        <v/>
      </c>
      <c r="O1623" s="56" t="n">
        <f aca="false">IF(J1623="","",IF(AND(L1623=0,K1623=0),1,0))</f>
        <v>1</v>
      </c>
      <c r="P1623" s="56" t="str">
        <f aca="false">IF(L1623=1,J1623+ROW()/10^7,"")</f>
        <v/>
      </c>
      <c r="Q1623" s="57" t="n">
        <f aca="false">IF(O1623=1,M1623,"")</f>
        <v>0.343326291851</v>
      </c>
      <c r="R1623" s="56" t="str">
        <f aca="false">IF(K1623=1,ROW(),"")</f>
        <v/>
      </c>
      <c r="S1623" s="56" t="str">
        <f aca="false">IF(D1623="","",TRIM(D1623))</f>
        <v>EDI CHARGES- INC</v>
      </c>
    </row>
    <row r="1624" customFormat="false" ht="15" hidden="false" customHeight="false" outlineLevel="0" collapsed="false">
      <c r="A1624" s="50" t="s">
        <v>1866</v>
      </c>
      <c r="B1624" s="55" t="n">
        <v>45960</v>
      </c>
      <c r="C1624" s="50" t="n">
        <f aca="false">IF(S1624="","",IFERROR(IF(INDEX('Ledger Codes'!$C$6:$C$205,MATCH(S1624,'Ledger Codes'!$B$6:$B$205,0))="","",INDEX('Ledger Codes'!$C$6:$C$205,MATCH(S1624,'Ledger Codes'!$B$6:$B$205,0))),""))</f>
        <v>10068</v>
      </c>
      <c r="D1624" s="50" t="s">
        <v>203</v>
      </c>
      <c r="E1624" s="50" t="s">
        <v>1867</v>
      </c>
      <c r="F1624" s="50" t="s">
        <v>1868</v>
      </c>
      <c r="G1624" s="52" t="n">
        <v>0</v>
      </c>
      <c r="H1624" s="52" t="n">
        <v>30</v>
      </c>
      <c r="I1624" s="52" t="n">
        <f aca="false">IF(AND(G1624="",H1624=""),"",N(G1624)-N(H1624))</f>
        <v>-30</v>
      </c>
      <c r="J1624" s="52" t="n">
        <f aca="false">IF(I1624="","",ABS(I1624))</f>
        <v>30</v>
      </c>
      <c r="K1624" s="56" t="n">
        <f aca="false">IF(S1624="","",0)</f>
        <v>0</v>
      </c>
      <c r="L1624" s="56" t="n">
        <f aca="false">IF(J1624="","",IF(AND(J1624&gt;'Revenue Testing'!$E$9,K1624=0),1,0))</f>
        <v>0</v>
      </c>
      <c r="M1624" s="57" t="n">
        <v>0.899103710256</v>
      </c>
      <c r="N1624" s="56" t="str">
        <f aca="false">IF(OR(A1624="",I1624=""),"",IF(COUNTIFS($A$2:$A$4500,A1624,$D$2:$D$4500,D1624,$I$2:$I$4500,I1624)&gt;1,"Possible duplicate",""))</f>
        <v/>
      </c>
      <c r="O1624" s="56" t="n">
        <f aca="false">IF(J1624="","",IF(AND(L1624=0,K1624=0),1,0))</f>
        <v>1</v>
      </c>
      <c r="P1624" s="56" t="str">
        <f aca="false">IF(L1624=1,J1624+ROW()/10^7,"")</f>
        <v/>
      </c>
      <c r="Q1624" s="57" t="n">
        <f aca="false">IF(O1624=1,M1624,"")</f>
        <v>0.899103710256</v>
      </c>
      <c r="R1624" s="56" t="str">
        <f aca="false">IF(K1624=1,ROW(),"")</f>
        <v/>
      </c>
      <c r="S1624" s="56" t="str">
        <f aca="false">IF(D1624="","",TRIM(D1624))</f>
        <v>EDI CHARGES- INC</v>
      </c>
    </row>
    <row r="1625" customFormat="false" ht="15" hidden="false" customHeight="false" outlineLevel="0" collapsed="false">
      <c r="A1625" s="50" t="s">
        <v>1869</v>
      </c>
      <c r="B1625" s="55" t="n">
        <v>45960</v>
      </c>
      <c r="C1625" s="50" t="n">
        <f aca="false">IF(S1625="","",IFERROR(IF(INDEX('Ledger Codes'!$C$6:$C$205,MATCH(S1625,'Ledger Codes'!$B$6:$B$205,0))="","",INDEX('Ledger Codes'!$C$6:$C$205,MATCH(S1625,'Ledger Codes'!$B$6:$B$205,0))),""))</f>
        <v>10068</v>
      </c>
      <c r="D1625" s="50" t="s">
        <v>203</v>
      </c>
      <c r="E1625" s="50" t="s">
        <v>1870</v>
      </c>
      <c r="F1625" s="50" t="s">
        <v>1871</v>
      </c>
      <c r="G1625" s="52" t="n">
        <v>0</v>
      </c>
      <c r="H1625" s="52" t="n">
        <v>30</v>
      </c>
      <c r="I1625" s="52" t="n">
        <f aca="false">IF(AND(G1625="",H1625=""),"",N(G1625)-N(H1625))</f>
        <v>-30</v>
      </c>
      <c r="J1625" s="52" t="n">
        <f aca="false">IF(I1625="","",ABS(I1625))</f>
        <v>30</v>
      </c>
      <c r="K1625" s="56" t="n">
        <f aca="false">IF(S1625="","",0)</f>
        <v>0</v>
      </c>
      <c r="L1625" s="56" t="n">
        <f aca="false">IF(J1625="","",IF(AND(J1625&gt;'Revenue Testing'!$E$9,K1625=0),1,0))</f>
        <v>0</v>
      </c>
      <c r="M1625" s="57" t="n">
        <v>0.77174778852</v>
      </c>
      <c r="N1625" s="56" t="str">
        <f aca="false">IF(OR(A1625="",I1625=""),"",IF(COUNTIFS($A$2:$A$4500,A1625,$D$2:$D$4500,D1625,$I$2:$I$4500,I1625)&gt;1,"Possible duplicate",""))</f>
        <v/>
      </c>
      <c r="O1625" s="56" t="n">
        <f aca="false">IF(J1625="","",IF(AND(L1625=0,K1625=0),1,0))</f>
        <v>1</v>
      </c>
      <c r="P1625" s="56" t="str">
        <f aca="false">IF(L1625=1,J1625+ROW()/10^7,"")</f>
        <v/>
      </c>
      <c r="Q1625" s="57" t="n">
        <f aca="false">IF(O1625=1,M1625,"")</f>
        <v>0.77174778852</v>
      </c>
      <c r="R1625" s="56" t="str">
        <f aca="false">IF(K1625=1,ROW(),"")</f>
        <v/>
      </c>
      <c r="S1625" s="56" t="str">
        <f aca="false">IF(D1625="","",TRIM(D1625))</f>
        <v>EDI CHARGES- INC</v>
      </c>
    </row>
    <row r="1626" customFormat="false" ht="15" hidden="false" customHeight="false" outlineLevel="0" collapsed="false">
      <c r="A1626" s="50" t="s">
        <v>1872</v>
      </c>
      <c r="B1626" s="55" t="n">
        <v>45960</v>
      </c>
      <c r="C1626" s="50" t="n">
        <f aca="false">IF(S1626="","",IFERROR(IF(INDEX('Ledger Codes'!$C$6:$C$205,MATCH(S1626,'Ledger Codes'!$B$6:$B$205,0))="","",INDEX('Ledger Codes'!$C$6:$C$205,MATCH(S1626,'Ledger Codes'!$B$6:$B$205,0))),""))</f>
        <v>10068</v>
      </c>
      <c r="D1626" s="50" t="s">
        <v>203</v>
      </c>
      <c r="E1626" s="50" t="s">
        <v>1873</v>
      </c>
      <c r="F1626" s="50" t="s">
        <v>1874</v>
      </c>
      <c r="G1626" s="52" t="n">
        <v>0</v>
      </c>
      <c r="H1626" s="52" t="n">
        <v>30</v>
      </c>
      <c r="I1626" s="52" t="n">
        <f aca="false">IF(AND(G1626="",H1626=""),"",N(G1626)-N(H1626))</f>
        <v>-30</v>
      </c>
      <c r="J1626" s="52" t="n">
        <f aca="false">IF(I1626="","",ABS(I1626))</f>
        <v>30</v>
      </c>
      <c r="K1626" s="56" t="n">
        <f aca="false">IF(S1626="","",0)</f>
        <v>0</v>
      </c>
      <c r="L1626" s="56" t="n">
        <f aca="false">IF(J1626="","",IF(AND(J1626&gt;'Revenue Testing'!$E$9,K1626=0),1,0))</f>
        <v>0</v>
      </c>
      <c r="M1626" s="57" t="n">
        <v>0.077815823215</v>
      </c>
      <c r="N1626" s="56" t="str">
        <f aca="false">IF(OR(A1626="",I1626=""),"",IF(COUNTIFS($A$2:$A$4500,A1626,$D$2:$D$4500,D1626,$I$2:$I$4500,I1626)&gt;1,"Possible duplicate",""))</f>
        <v/>
      </c>
      <c r="O1626" s="56" t="n">
        <f aca="false">IF(J1626="","",IF(AND(L1626=0,K1626=0),1,0))</f>
        <v>1</v>
      </c>
      <c r="P1626" s="56" t="str">
        <f aca="false">IF(L1626=1,J1626+ROW()/10^7,"")</f>
        <v/>
      </c>
      <c r="Q1626" s="57" t="n">
        <f aca="false">IF(O1626=1,M1626,"")</f>
        <v>0.077815823215</v>
      </c>
      <c r="R1626" s="56" t="str">
        <f aca="false">IF(K1626=1,ROW(),"")</f>
        <v/>
      </c>
      <c r="S1626" s="56" t="str">
        <f aca="false">IF(D1626="","",TRIM(D1626))</f>
        <v>EDI CHARGES- INC</v>
      </c>
    </row>
    <row r="1627" customFormat="false" ht="15" hidden="false" customHeight="false" outlineLevel="0" collapsed="false">
      <c r="A1627" s="50" t="s">
        <v>1875</v>
      </c>
      <c r="B1627" s="55" t="n">
        <v>45960</v>
      </c>
      <c r="C1627" s="50" t="n">
        <f aca="false">IF(S1627="","",IFERROR(IF(INDEX('Ledger Codes'!$C$6:$C$205,MATCH(S1627,'Ledger Codes'!$B$6:$B$205,0))="","",INDEX('Ledger Codes'!$C$6:$C$205,MATCH(S1627,'Ledger Codes'!$B$6:$B$205,0))),""))</f>
        <v>10068</v>
      </c>
      <c r="D1627" s="50" t="s">
        <v>203</v>
      </c>
      <c r="E1627" s="50" t="s">
        <v>1876</v>
      </c>
      <c r="F1627" s="50" t="s">
        <v>1877</v>
      </c>
      <c r="G1627" s="52" t="n">
        <v>0</v>
      </c>
      <c r="H1627" s="52" t="n">
        <v>30</v>
      </c>
      <c r="I1627" s="52" t="n">
        <f aca="false">IF(AND(G1627="",H1627=""),"",N(G1627)-N(H1627))</f>
        <v>-30</v>
      </c>
      <c r="J1627" s="52" t="n">
        <f aca="false">IF(I1627="","",ABS(I1627))</f>
        <v>30</v>
      </c>
      <c r="K1627" s="56" t="n">
        <f aca="false">IF(S1627="","",0)</f>
        <v>0</v>
      </c>
      <c r="L1627" s="56" t="n">
        <f aca="false">IF(J1627="","",IF(AND(J1627&gt;'Revenue Testing'!$E$9,K1627=0),1,0))</f>
        <v>0</v>
      </c>
      <c r="M1627" s="57" t="n">
        <v>0.591587427561</v>
      </c>
      <c r="N1627" s="56" t="str">
        <f aca="false">IF(OR(A1627="",I1627=""),"",IF(COUNTIFS($A$2:$A$4500,A1627,$D$2:$D$4500,D1627,$I$2:$I$4500,I1627)&gt;1,"Possible duplicate",""))</f>
        <v/>
      </c>
      <c r="O1627" s="56" t="n">
        <f aca="false">IF(J1627="","",IF(AND(L1627=0,K1627=0),1,0))</f>
        <v>1</v>
      </c>
      <c r="P1627" s="56" t="str">
        <f aca="false">IF(L1627=1,J1627+ROW()/10^7,"")</f>
        <v/>
      </c>
      <c r="Q1627" s="57" t="n">
        <f aca="false">IF(O1627=1,M1627,"")</f>
        <v>0.591587427561</v>
      </c>
      <c r="R1627" s="56" t="str">
        <f aca="false">IF(K1627=1,ROW(),"")</f>
        <v/>
      </c>
      <c r="S1627" s="56" t="str">
        <f aca="false">IF(D1627="","",TRIM(D1627))</f>
        <v>EDI CHARGES- INC</v>
      </c>
    </row>
    <row r="1628" customFormat="false" ht="15" hidden="false" customHeight="false" outlineLevel="0" collapsed="false">
      <c r="A1628" s="50" t="s">
        <v>1878</v>
      </c>
      <c r="B1628" s="55" t="n">
        <v>45960</v>
      </c>
      <c r="C1628" s="50" t="n">
        <f aca="false">IF(S1628="","",IFERROR(IF(INDEX('Ledger Codes'!$C$6:$C$205,MATCH(S1628,'Ledger Codes'!$B$6:$B$205,0))="","",INDEX('Ledger Codes'!$C$6:$C$205,MATCH(S1628,'Ledger Codes'!$B$6:$B$205,0))),""))</f>
        <v>10068</v>
      </c>
      <c r="D1628" s="50" t="s">
        <v>203</v>
      </c>
      <c r="E1628" s="50" t="s">
        <v>1879</v>
      </c>
      <c r="F1628" s="50" t="s">
        <v>1880</v>
      </c>
      <c r="G1628" s="52" t="n">
        <v>0</v>
      </c>
      <c r="H1628" s="52" t="n">
        <v>30</v>
      </c>
      <c r="I1628" s="52" t="n">
        <f aca="false">IF(AND(G1628="",H1628=""),"",N(G1628)-N(H1628))</f>
        <v>-30</v>
      </c>
      <c r="J1628" s="52" t="n">
        <f aca="false">IF(I1628="","",ABS(I1628))</f>
        <v>30</v>
      </c>
      <c r="K1628" s="56" t="n">
        <f aca="false">IF(S1628="","",0)</f>
        <v>0</v>
      </c>
      <c r="L1628" s="56" t="n">
        <f aca="false">IF(J1628="","",IF(AND(J1628&gt;'Revenue Testing'!$E$9,K1628=0),1,0))</f>
        <v>0</v>
      </c>
      <c r="M1628" s="57" t="n">
        <v>0.190609201851</v>
      </c>
      <c r="N1628" s="56" t="str">
        <f aca="false">IF(OR(A1628="",I1628=""),"",IF(COUNTIFS($A$2:$A$4500,A1628,$D$2:$D$4500,D1628,$I$2:$I$4500,I1628)&gt;1,"Possible duplicate",""))</f>
        <v/>
      </c>
      <c r="O1628" s="56" t="n">
        <f aca="false">IF(J1628="","",IF(AND(L1628=0,K1628=0),1,0))</f>
        <v>1</v>
      </c>
      <c r="P1628" s="56" t="str">
        <f aca="false">IF(L1628=1,J1628+ROW()/10^7,"")</f>
        <v/>
      </c>
      <c r="Q1628" s="57" t="n">
        <f aca="false">IF(O1628=1,M1628,"")</f>
        <v>0.190609201851</v>
      </c>
      <c r="R1628" s="56" t="str">
        <f aca="false">IF(K1628=1,ROW(),"")</f>
        <v/>
      </c>
      <c r="S1628" s="56" t="str">
        <f aca="false">IF(D1628="","",TRIM(D1628))</f>
        <v>EDI CHARGES- INC</v>
      </c>
    </row>
    <row r="1629" customFormat="false" ht="15" hidden="false" customHeight="false" outlineLevel="0" collapsed="false">
      <c r="A1629" s="50" t="s">
        <v>1881</v>
      </c>
      <c r="B1629" s="55" t="n">
        <v>45960</v>
      </c>
      <c r="C1629" s="50" t="n">
        <f aca="false">IF(S1629="","",IFERROR(IF(INDEX('Ledger Codes'!$C$6:$C$205,MATCH(S1629,'Ledger Codes'!$B$6:$B$205,0))="","",INDEX('Ledger Codes'!$C$6:$C$205,MATCH(S1629,'Ledger Codes'!$B$6:$B$205,0))),""))</f>
        <v>10068</v>
      </c>
      <c r="D1629" s="50" t="s">
        <v>203</v>
      </c>
      <c r="E1629" s="50" t="s">
        <v>1882</v>
      </c>
      <c r="F1629" s="50" t="s">
        <v>1883</v>
      </c>
      <c r="G1629" s="52" t="n">
        <v>0</v>
      </c>
      <c r="H1629" s="52" t="n">
        <v>30</v>
      </c>
      <c r="I1629" s="52" t="n">
        <f aca="false">IF(AND(G1629="",H1629=""),"",N(G1629)-N(H1629))</f>
        <v>-30</v>
      </c>
      <c r="J1629" s="52" t="n">
        <f aca="false">IF(I1629="","",ABS(I1629))</f>
        <v>30</v>
      </c>
      <c r="K1629" s="56" t="n">
        <f aca="false">IF(S1629="","",0)</f>
        <v>0</v>
      </c>
      <c r="L1629" s="56" t="n">
        <f aca="false">IF(J1629="","",IF(AND(J1629&gt;'Revenue Testing'!$E$9,K1629=0),1,0))</f>
        <v>0</v>
      </c>
      <c r="M1629" s="57" t="n">
        <v>0.535317529627</v>
      </c>
      <c r="N1629" s="56" t="str">
        <f aca="false">IF(OR(A1629="",I1629=""),"",IF(COUNTIFS($A$2:$A$4500,A1629,$D$2:$D$4500,D1629,$I$2:$I$4500,I1629)&gt;1,"Possible duplicate",""))</f>
        <v/>
      </c>
      <c r="O1629" s="56" t="n">
        <f aca="false">IF(J1629="","",IF(AND(L1629=0,K1629=0),1,0))</f>
        <v>1</v>
      </c>
      <c r="P1629" s="56" t="str">
        <f aca="false">IF(L1629=1,J1629+ROW()/10^7,"")</f>
        <v/>
      </c>
      <c r="Q1629" s="57" t="n">
        <f aca="false">IF(O1629=1,M1629,"")</f>
        <v>0.535317529627</v>
      </c>
      <c r="R1629" s="56" t="str">
        <f aca="false">IF(K1629=1,ROW(),"")</f>
        <v/>
      </c>
      <c r="S1629" s="56" t="str">
        <f aca="false">IF(D1629="","",TRIM(D1629))</f>
        <v>EDI CHARGES- INC</v>
      </c>
    </row>
    <row r="1630" customFormat="false" ht="15" hidden="false" customHeight="false" outlineLevel="0" collapsed="false">
      <c r="A1630" s="50" t="s">
        <v>1884</v>
      </c>
      <c r="B1630" s="55" t="n">
        <v>45960</v>
      </c>
      <c r="C1630" s="50" t="n">
        <f aca="false">IF(S1630="","",IFERROR(IF(INDEX('Ledger Codes'!$C$6:$C$205,MATCH(S1630,'Ledger Codes'!$B$6:$B$205,0))="","",INDEX('Ledger Codes'!$C$6:$C$205,MATCH(S1630,'Ledger Codes'!$B$6:$B$205,0))),""))</f>
        <v>10068</v>
      </c>
      <c r="D1630" s="50" t="s">
        <v>203</v>
      </c>
      <c r="E1630" s="50" t="s">
        <v>1885</v>
      </c>
      <c r="F1630" s="50" t="s">
        <v>1886</v>
      </c>
      <c r="G1630" s="52" t="n">
        <v>0</v>
      </c>
      <c r="H1630" s="52" t="n">
        <v>30</v>
      </c>
      <c r="I1630" s="52" t="n">
        <f aca="false">IF(AND(G1630="",H1630=""),"",N(G1630)-N(H1630))</f>
        <v>-30</v>
      </c>
      <c r="J1630" s="52" t="n">
        <f aca="false">IF(I1630="","",ABS(I1630))</f>
        <v>30</v>
      </c>
      <c r="K1630" s="56" t="n">
        <f aca="false">IF(S1630="","",0)</f>
        <v>0</v>
      </c>
      <c r="L1630" s="56" t="n">
        <f aca="false">IF(J1630="","",IF(AND(J1630&gt;'Revenue Testing'!$E$9,K1630=0),1,0))</f>
        <v>0</v>
      </c>
      <c r="M1630" s="57" t="n">
        <v>0.411520760317</v>
      </c>
      <c r="N1630" s="56" t="str">
        <f aca="false">IF(OR(A1630="",I1630=""),"",IF(COUNTIFS($A$2:$A$4500,A1630,$D$2:$D$4500,D1630,$I$2:$I$4500,I1630)&gt;1,"Possible duplicate",""))</f>
        <v/>
      </c>
      <c r="O1630" s="56" t="n">
        <f aca="false">IF(J1630="","",IF(AND(L1630=0,K1630=0),1,0))</f>
        <v>1</v>
      </c>
      <c r="P1630" s="56" t="str">
        <f aca="false">IF(L1630=1,J1630+ROW()/10^7,"")</f>
        <v/>
      </c>
      <c r="Q1630" s="57" t="n">
        <f aca="false">IF(O1630=1,M1630,"")</f>
        <v>0.411520760317</v>
      </c>
      <c r="R1630" s="56" t="str">
        <f aca="false">IF(K1630=1,ROW(),"")</f>
        <v/>
      </c>
      <c r="S1630" s="56" t="str">
        <f aca="false">IF(D1630="","",TRIM(D1630))</f>
        <v>EDI CHARGES- INC</v>
      </c>
    </row>
    <row r="1631" customFormat="false" ht="15" hidden="false" customHeight="false" outlineLevel="0" collapsed="false">
      <c r="A1631" s="50" t="s">
        <v>1887</v>
      </c>
      <c r="B1631" s="55" t="n">
        <v>45960</v>
      </c>
      <c r="C1631" s="50" t="n">
        <f aca="false">IF(S1631="","",IFERROR(IF(INDEX('Ledger Codes'!$C$6:$C$205,MATCH(S1631,'Ledger Codes'!$B$6:$B$205,0))="","",INDEX('Ledger Codes'!$C$6:$C$205,MATCH(S1631,'Ledger Codes'!$B$6:$B$205,0))),""))</f>
        <v>10068</v>
      </c>
      <c r="D1631" s="50" t="s">
        <v>203</v>
      </c>
      <c r="E1631" s="50" t="s">
        <v>1888</v>
      </c>
      <c r="F1631" s="50" t="s">
        <v>1889</v>
      </c>
      <c r="G1631" s="52" t="n">
        <v>0</v>
      </c>
      <c r="H1631" s="52" t="n">
        <v>30</v>
      </c>
      <c r="I1631" s="52" t="n">
        <f aca="false">IF(AND(G1631="",H1631=""),"",N(G1631)-N(H1631))</f>
        <v>-30</v>
      </c>
      <c r="J1631" s="52" t="n">
        <f aca="false">IF(I1631="","",ABS(I1631))</f>
        <v>30</v>
      </c>
      <c r="K1631" s="56" t="n">
        <f aca="false">IF(S1631="","",0)</f>
        <v>0</v>
      </c>
      <c r="L1631" s="56" t="n">
        <f aca="false">IF(J1631="","",IF(AND(J1631&gt;'Revenue Testing'!$E$9,K1631=0),1,0))</f>
        <v>0</v>
      </c>
      <c r="M1631" s="57" t="n">
        <v>0.674570968419</v>
      </c>
      <c r="N1631" s="56" t="str">
        <f aca="false">IF(OR(A1631="",I1631=""),"",IF(COUNTIFS($A$2:$A$4500,A1631,$D$2:$D$4500,D1631,$I$2:$I$4500,I1631)&gt;1,"Possible duplicate",""))</f>
        <v/>
      </c>
      <c r="O1631" s="56" t="n">
        <f aca="false">IF(J1631="","",IF(AND(L1631=0,K1631=0),1,0))</f>
        <v>1</v>
      </c>
      <c r="P1631" s="56" t="str">
        <f aca="false">IF(L1631=1,J1631+ROW()/10^7,"")</f>
        <v/>
      </c>
      <c r="Q1631" s="57" t="n">
        <f aca="false">IF(O1631=1,M1631,"")</f>
        <v>0.674570968419</v>
      </c>
      <c r="R1631" s="56" t="str">
        <f aca="false">IF(K1631=1,ROW(),"")</f>
        <v/>
      </c>
      <c r="S1631" s="56" t="str">
        <f aca="false">IF(D1631="","",TRIM(D1631))</f>
        <v>EDI CHARGES- INC</v>
      </c>
    </row>
    <row r="1632" customFormat="false" ht="15" hidden="false" customHeight="false" outlineLevel="0" collapsed="false">
      <c r="A1632" s="50" t="s">
        <v>1890</v>
      </c>
      <c r="B1632" s="55" t="n">
        <v>45960</v>
      </c>
      <c r="C1632" s="50" t="n">
        <f aca="false">IF(S1632="","",IFERROR(IF(INDEX('Ledger Codes'!$C$6:$C$205,MATCH(S1632,'Ledger Codes'!$B$6:$B$205,0))="","",INDEX('Ledger Codes'!$C$6:$C$205,MATCH(S1632,'Ledger Codes'!$B$6:$B$205,0))),""))</f>
        <v>10068</v>
      </c>
      <c r="D1632" s="50" t="s">
        <v>203</v>
      </c>
      <c r="E1632" s="50" t="s">
        <v>1891</v>
      </c>
      <c r="F1632" s="50" t="s">
        <v>1892</v>
      </c>
      <c r="G1632" s="52" t="n">
        <v>0</v>
      </c>
      <c r="H1632" s="52" t="n">
        <v>30</v>
      </c>
      <c r="I1632" s="52" t="n">
        <f aca="false">IF(AND(G1632="",H1632=""),"",N(G1632)-N(H1632))</f>
        <v>-30</v>
      </c>
      <c r="J1632" s="52" t="n">
        <f aca="false">IF(I1632="","",ABS(I1632))</f>
        <v>30</v>
      </c>
      <c r="K1632" s="56" t="n">
        <f aca="false">IF(S1632="","",0)</f>
        <v>0</v>
      </c>
      <c r="L1632" s="56" t="n">
        <f aca="false">IF(J1632="","",IF(AND(J1632&gt;'Revenue Testing'!$E$9,K1632=0),1,0))</f>
        <v>0</v>
      </c>
      <c r="M1632" s="57" t="n">
        <v>0.813417490911</v>
      </c>
      <c r="N1632" s="56" t="str">
        <f aca="false">IF(OR(A1632="",I1632=""),"",IF(COUNTIFS($A$2:$A$4500,A1632,$D$2:$D$4500,D1632,$I$2:$I$4500,I1632)&gt;1,"Possible duplicate",""))</f>
        <v/>
      </c>
      <c r="O1632" s="56" t="n">
        <f aca="false">IF(J1632="","",IF(AND(L1632=0,K1632=0),1,0))</f>
        <v>1</v>
      </c>
      <c r="P1632" s="56" t="str">
        <f aca="false">IF(L1632=1,J1632+ROW()/10^7,"")</f>
        <v/>
      </c>
      <c r="Q1632" s="57" t="n">
        <f aca="false">IF(O1632=1,M1632,"")</f>
        <v>0.813417490911</v>
      </c>
      <c r="R1632" s="56" t="str">
        <f aca="false">IF(K1632=1,ROW(),"")</f>
        <v/>
      </c>
      <c r="S1632" s="56" t="str">
        <f aca="false">IF(D1632="","",TRIM(D1632))</f>
        <v>EDI CHARGES- INC</v>
      </c>
    </row>
    <row r="1633" customFormat="false" ht="15" hidden="false" customHeight="false" outlineLevel="0" collapsed="false">
      <c r="A1633" s="50" t="s">
        <v>1893</v>
      </c>
      <c r="B1633" s="55" t="n">
        <v>45960</v>
      </c>
      <c r="C1633" s="50" t="n">
        <f aca="false">IF(S1633="","",IFERROR(IF(INDEX('Ledger Codes'!$C$6:$C$205,MATCH(S1633,'Ledger Codes'!$B$6:$B$205,0))="","",INDEX('Ledger Codes'!$C$6:$C$205,MATCH(S1633,'Ledger Codes'!$B$6:$B$205,0))),""))</f>
        <v>10068</v>
      </c>
      <c r="D1633" s="50" t="s">
        <v>203</v>
      </c>
      <c r="E1633" s="50" t="s">
        <v>1894</v>
      </c>
      <c r="F1633" s="50" t="s">
        <v>1895</v>
      </c>
      <c r="G1633" s="52" t="n">
        <v>0</v>
      </c>
      <c r="H1633" s="52" t="n">
        <v>30</v>
      </c>
      <c r="I1633" s="52" t="n">
        <f aca="false">IF(AND(G1633="",H1633=""),"",N(G1633)-N(H1633))</f>
        <v>-30</v>
      </c>
      <c r="J1633" s="52" t="n">
        <f aca="false">IF(I1633="","",ABS(I1633))</f>
        <v>30</v>
      </c>
      <c r="K1633" s="56" t="n">
        <f aca="false">IF(S1633="","",0)</f>
        <v>0</v>
      </c>
      <c r="L1633" s="56" t="n">
        <f aca="false">IF(J1633="","",IF(AND(J1633&gt;'Revenue Testing'!$E$9,K1633=0),1,0))</f>
        <v>0</v>
      </c>
      <c r="M1633" s="57" t="n">
        <v>0.241658977341</v>
      </c>
      <c r="N1633" s="56" t="str">
        <f aca="false">IF(OR(A1633="",I1633=""),"",IF(COUNTIFS($A$2:$A$4500,A1633,$D$2:$D$4500,D1633,$I$2:$I$4500,I1633)&gt;1,"Possible duplicate",""))</f>
        <v/>
      </c>
      <c r="O1633" s="56" t="n">
        <f aca="false">IF(J1633="","",IF(AND(L1633=0,K1633=0),1,0))</f>
        <v>1</v>
      </c>
      <c r="P1633" s="56" t="str">
        <f aca="false">IF(L1633=1,J1633+ROW()/10^7,"")</f>
        <v/>
      </c>
      <c r="Q1633" s="57" t="n">
        <f aca="false">IF(O1633=1,M1633,"")</f>
        <v>0.241658977341</v>
      </c>
      <c r="R1633" s="56" t="str">
        <f aca="false">IF(K1633=1,ROW(),"")</f>
        <v/>
      </c>
      <c r="S1633" s="56" t="str">
        <f aca="false">IF(D1633="","",TRIM(D1633))</f>
        <v>EDI CHARGES- INC</v>
      </c>
    </row>
    <row r="1634" customFormat="false" ht="15" hidden="false" customHeight="false" outlineLevel="0" collapsed="false">
      <c r="A1634" s="50" t="s">
        <v>1896</v>
      </c>
      <c r="B1634" s="55" t="n">
        <v>45962</v>
      </c>
      <c r="C1634" s="50" t="n">
        <f aca="false">IF(S1634="","",IFERROR(IF(INDEX('Ledger Codes'!$C$6:$C$205,MATCH(S1634,'Ledger Codes'!$B$6:$B$205,0))="","",INDEX('Ledger Codes'!$C$6:$C$205,MATCH(S1634,'Ledger Codes'!$B$6:$B$205,0))),""))</f>
        <v>10068</v>
      </c>
      <c r="D1634" s="50" t="s">
        <v>203</v>
      </c>
      <c r="E1634" s="50" t="s">
        <v>1897</v>
      </c>
      <c r="F1634" s="50" t="s">
        <v>556</v>
      </c>
      <c r="G1634" s="52" t="n">
        <v>0</v>
      </c>
      <c r="H1634" s="52" t="n">
        <v>30</v>
      </c>
      <c r="I1634" s="52" t="n">
        <f aca="false">IF(AND(G1634="",H1634=""),"",N(G1634)-N(H1634))</f>
        <v>-30</v>
      </c>
      <c r="J1634" s="52" t="n">
        <f aca="false">IF(I1634="","",ABS(I1634))</f>
        <v>30</v>
      </c>
      <c r="K1634" s="56" t="n">
        <f aca="false">IF(S1634="","",0)</f>
        <v>0</v>
      </c>
      <c r="L1634" s="56" t="n">
        <f aca="false">IF(J1634="","",IF(AND(J1634&gt;'Revenue Testing'!$E$9,K1634=0),1,0))</f>
        <v>0</v>
      </c>
      <c r="M1634" s="57" t="n">
        <v>0.223949378013</v>
      </c>
      <c r="N1634" s="56" t="str">
        <f aca="false">IF(OR(A1634="",I1634=""),"",IF(COUNTIFS($A$2:$A$4500,A1634,$D$2:$D$4500,D1634,$I$2:$I$4500,I1634)&gt;1,"Possible duplicate",""))</f>
        <v/>
      </c>
      <c r="O1634" s="56" t="n">
        <f aca="false">IF(J1634="","",IF(AND(L1634=0,K1634=0),1,0))</f>
        <v>1</v>
      </c>
      <c r="P1634" s="56" t="str">
        <f aca="false">IF(L1634=1,J1634+ROW()/10^7,"")</f>
        <v/>
      </c>
      <c r="Q1634" s="57" t="n">
        <f aca="false">IF(O1634=1,M1634,"")</f>
        <v>0.223949378013</v>
      </c>
      <c r="R1634" s="56" t="str">
        <f aca="false">IF(K1634=1,ROW(),"")</f>
        <v/>
      </c>
      <c r="S1634" s="56" t="str">
        <f aca="false">IF(D1634="","",TRIM(D1634))</f>
        <v>EDI CHARGES- INC</v>
      </c>
    </row>
    <row r="1635" customFormat="false" ht="15" hidden="false" customHeight="false" outlineLevel="0" collapsed="false">
      <c r="A1635" s="50" t="s">
        <v>1898</v>
      </c>
      <c r="B1635" s="55" t="n">
        <v>45962</v>
      </c>
      <c r="C1635" s="50" t="n">
        <f aca="false">IF(S1635="","",IFERROR(IF(INDEX('Ledger Codes'!$C$6:$C$205,MATCH(S1635,'Ledger Codes'!$B$6:$B$205,0))="","",INDEX('Ledger Codes'!$C$6:$C$205,MATCH(S1635,'Ledger Codes'!$B$6:$B$205,0))),""))</f>
        <v>10068</v>
      </c>
      <c r="D1635" s="50" t="s">
        <v>203</v>
      </c>
      <c r="E1635" s="50" t="s">
        <v>1899</v>
      </c>
      <c r="F1635" s="50" t="s">
        <v>1900</v>
      </c>
      <c r="G1635" s="52" t="n">
        <v>0</v>
      </c>
      <c r="H1635" s="52" t="n">
        <v>30</v>
      </c>
      <c r="I1635" s="52" t="n">
        <f aca="false">IF(AND(G1635="",H1635=""),"",N(G1635)-N(H1635))</f>
        <v>-30</v>
      </c>
      <c r="J1635" s="52" t="n">
        <f aca="false">IF(I1635="","",ABS(I1635))</f>
        <v>30</v>
      </c>
      <c r="K1635" s="56" t="n">
        <f aca="false">IF(S1635="","",0)</f>
        <v>0</v>
      </c>
      <c r="L1635" s="56" t="n">
        <f aca="false">IF(J1635="","",IF(AND(J1635&gt;'Revenue Testing'!$E$9,K1635=0),1,0))</f>
        <v>0</v>
      </c>
      <c r="M1635" s="57" t="n">
        <v>0.439672402834</v>
      </c>
      <c r="N1635" s="56" t="str">
        <f aca="false">IF(OR(A1635="",I1635=""),"",IF(COUNTIFS($A$2:$A$4500,A1635,$D$2:$D$4500,D1635,$I$2:$I$4500,I1635)&gt;1,"Possible duplicate",""))</f>
        <v/>
      </c>
      <c r="O1635" s="56" t="n">
        <f aca="false">IF(J1635="","",IF(AND(L1635=0,K1635=0),1,0))</f>
        <v>1</v>
      </c>
      <c r="P1635" s="56" t="str">
        <f aca="false">IF(L1635=1,J1635+ROW()/10^7,"")</f>
        <v/>
      </c>
      <c r="Q1635" s="57" t="n">
        <f aca="false">IF(O1635=1,M1635,"")</f>
        <v>0.439672402834</v>
      </c>
      <c r="R1635" s="56" t="str">
        <f aca="false">IF(K1635=1,ROW(),"")</f>
        <v/>
      </c>
      <c r="S1635" s="56" t="str">
        <f aca="false">IF(D1635="","",TRIM(D1635))</f>
        <v>EDI CHARGES- INC</v>
      </c>
    </row>
    <row r="1636" customFormat="false" ht="15" hidden="false" customHeight="false" outlineLevel="0" collapsed="false">
      <c r="A1636" s="50" t="s">
        <v>1901</v>
      </c>
      <c r="B1636" s="55" t="n">
        <v>45962</v>
      </c>
      <c r="C1636" s="50" t="n">
        <f aca="false">IF(S1636="","",IFERROR(IF(INDEX('Ledger Codes'!$C$6:$C$205,MATCH(S1636,'Ledger Codes'!$B$6:$B$205,0))="","",INDEX('Ledger Codes'!$C$6:$C$205,MATCH(S1636,'Ledger Codes'!$B$6:$B$205,0))),""))</f>
        <v>10068</v>
      </c>
      <c r="D1636" s="50" t="s">
        <v>203</v>
      </c>
      <c r="E1636" s="50" t="s">
        <v>1902</v>
      </c>
      <c r="F1636" s="50" t="s">
        <v>1903</v>
      </c>
      <c r="G1636" s="52" t="n">
        <v>0</v>
      </c>
      <c r="H1636" s="52" t="n">
        <v>30</v>
      </c>
      <c r="I1636" s="52" t="n">
        <f aca="false">IF(AND(G1636="",H1636=""),"",N(G1636)-N(H1636))</f>
        <v>-30</v>
      </c>
      <c r="J1636" s="52" t="n">
        <f aca="false">IF(I1636="","",ABS(I1636))</f>
        <v>30</v>
      </c>
      <c r="K1636" s="56" t="n">
        <f aca="false">IF(S1636="","",0)</f>
        <v>0</v>
      </c>
      <c r="L1636" s="56" t="n">
        <f aca="false">IF(J1636="","",IF(AND(J1636&gt;'Revenue Testing'!$E$9,K1636=0),1,0))</f>
        <v>0</v>
      </c>
      <c r="M1636" s="57" t="n">
        <v>0.600475319309</v>
      </c>
      <c r="N1636" s="56" t="str">
        <f aca="false">IF(OR(A1636="",I1636=""),"",IF(COUNTIFS($A$2:$A$4500,A1636,$D$2:$D$4500,D1636,$I$2:$I$4500,I1636)&gt;1,"Possible duplicate",""))</f>
        <v/>
      </c>
      <c r="O1636" s="56" t="n">
        <f aca="false">IF(J1636="","",IF(AND(L1636=0,K1636=0),1,0))</f>
        <v>1</v>
      </c>
      <c r="P1636" s="56" t="str">
        <f aca="false">IF(L1636=1,J1636+ROW()/10^7,"")</f>
        <v/>
      </c>
      <c r="Q1636" s="57" t="n">
        <f aca="false">IF(O1636=1,M1636,"")</f>
        <v>0.600475319309</v>
      </c>
      <c r="R1636" s="56" t="str">
        <f aca="false">IF(K1636=1,ROW(),"")</f>
        <v/>
      </c>
      <c r="S1636" s="56" t="str">
        <f aca="false">IF(D1636="","",TRIM(D1636))</f>
        <v>EDI CHARGES- INC</v>
      </c>
    </row>
    <row r="1637" customFormat="false" ht="15" hidden="false" customHeight="false" outlineLevel="0" collapsed="false">
      <c r="A1637" s="50" t="s">
        <v>1904</v>
      </c>
      <c r="B1637" s="55" t="n">
        <v>45962</v>
      </c>
      <c r="C1637" s="50" t="n">
        <f aca="false">IF(S1637="","",IFERROR(IF(INDEX('Ledger Codes'!$C$6:$C$205,MATCH(S1637,'Ledger Codes'!$B$6:$B$205,0))="","",INDEX('Ledger Codes'!$C$6:$C$205,MATCH(S1637,'Ledger Codes'!$B$6:$B$205,0))),""))</f>
        <v>10068</v>
      </c>
      <c r="D1637" s="50" t="s">
        <v>203</v>
      </c>
      <c r="E1637" s="50" t="s">
        <v>1905</v>
      </c>
      <c r="F1637" s="50" t="s">
        <v>1906</v>
      </c>
      <c r="G1637" s="52" t="n">
        <v>0</v>
      </c>
      <c r="H1637" s="52" t="n">
        <v>30</v>
      </c>
      <c r="I1637" s="52" t="n">
        <f aca="false">IF(AND(G1637="",H1637=""),"",N(G1637)-N(H1637))</f>
        <v>-30</v>
      </c>
      <c r="J1637" s="52" t="n">
        <f aca="false">IF(I1637="","",ABS(I1637))</f>
        <v>30</v>
      </c>
      <c r="K1637" s="56" t="n">
        <f aca="false">IF(S1637="","",0)</f>
        <v>0</v>
      </c>
      <c r="L1637" s="56" t="n">
        <f aca="false">IF(J1637="","",IF(AND(J1637&gt;'Revenue Testing'!$E$9,K1637=0),1,0))</f>
        <v>0</v>
      </c>
      <c r="M1637" s="57" t="n">
        <v>0.725229873514</v>
      </c>
      <c r="N1637" s="56" t="str">
        <f aca="false">IF(OR(A1637="",I1637=""),"",IF(COUNTIFS($A$2:$A$4500,A1637,$D$2:$D$4500,D1637,$I$2:$I$4500,I1637)&gt;1,"Possible duplicate",""))</f>
        <v/>
      </c>
      <c r="O1637" s="56" t="n">
        <f aca="false">IF(J1637="","",IF(AND(L1637=0,K1637=0),1,0))</f>
        <v>1</v>
      </c>
      <c r="P1637" s="56" t="str">
        <f aca="false">IF(L1637=1,J1637+ROW()/10^7,"")</f>
        <v/>
      </c>
      <c r="Q1637" s="57" t="n">
        <f aca="false">IF(O1637=1,M1637,"")</f>
        <v>0.725229873514</v>
      </c>
      <c r="R1637" s="56" t="str">
        <f aca="false">IF(K1637=1,ROW(),"")</f>
        <v/>
      </c>
      <c r="S1637" s="56" t="str">
        <f aca="false">IF(D1637="","",TRIM(D1637))</f>
        <v>EDI CHARGES- INC</v>
      </c>
    </row>
    <row r="1638" customFormat="false" ht="15" hidden="false" customHeight="false" outlineLevel="0" collapsed="false">
      <c r="A1638" s="50" t="s">
        <v>1907</v>
      </c>
      <c r="B1638" s="55" t="n">
        <v>45962</v>
      </c>
      <c r="C1638" s="50" t="n">
        <f aca="false">IF(S1638="","",IFERROR(IF(INDEX('Ledger Codes'!$C$6:$C$205,MATCH(S1638,'Ledger Codes'!$B$6:$B$205,0))="","",INDEX('Ledger Codes'!$C$6:$C$205,MATCH(S1638,'Ledger Codes'!$B$6:$B$205,0))),""))</f>
        <v>10068</v>
      </c>
      <c r="D1638" s="50" t="s">
        <v>203</v>
      </c>
      <c r="E1638" s="50" t="s">
        <v>1908</v>
      </c>
      <c r="F1638" s="50" t="s">
        <v>1909</v>
      </c>
      <c r="G1638" s="52" t="n">
        <v>0</v>
      </c>
      <c r="H1638" s="52" t="n">
        <v>30</v>
      </c>
      <c r="I1638" s="52" t="n">
        <f aca="false">IF(AND(G1638="",H1638=""),"",N(G1638)-N(H1638))</f>
        <v>-30</v>
      </c>
      <c r="J1638" s="52" t="n">
        <f aca="false">IF(I1638="","",ABS(I1638))</f>
        <v>30</v>
      </c>
      <c r="K1638" s="56" t="n">
        <f aca="false">IF(S1638="","",0)</f>
        <v>0</v>
      </c>
      <c r="L1638" s="56" t="n">
        <f aca="false">IF(J1638="","",IF(AND(J1638&gt;'Revenue Testing'!$E$9,K1638=0),1,0))</f>
        <v>0</v>
      </c>
      <c r="M1638" s="57" t="n">
        <v>0.564868067424</v>
      </c>
      <c r="N1638" s="56" t="str">
        <f aca="false">IF(OR(A1638="",I1638=""),"",IF(COUNTIFS($A$2:$A$4500,A1638,$D$2:$D$4500,D1638,$I$2:$I$4500,I1638)&gt;1,"Possible duplicate",""))</f>
        <v/>
      </c>
      <c r="O1638" s="56" t="n">
        <f aca="false">IF(J1638="","",IF(AND(L1638=0,K1638=0),1,0))</f>
        <v>1</v>
      </c>
      <c r="P1638" s="56" t="str">
        <f aca="false">IF(L1638=1,J1638+ROW()/10^7,"")</f>
        <v/>
      </c>
      <c r="Q1638" s="57" t="n">
        <f aca="false">IF(O1638=1,M1638,"")</f>
        <v>0.564868067424</v>
      </c>
      <c r="R1638" s="56" t="str">
        <f aca="false">IF(K1638=1,ROW(),"")</f>
        <v/>
      </c>
      <c r="S1638" s="56" t="str">
        <f aca="false">IF(D1638="","",TRIM(D1638))</f>
        <v>EDI CHARGES- INC</v>
      </c>
    </row>
    <row r="1639" customFormat="false" ht="15" hidden="false" customHeight="false" outlineLevel="0" collapsed="false">
      <c r="A1639" s="50" t="s">
        <v>1910</v>
      </c>
      <c r="B1639" s="55" t="n">
        <v>45962</v>
      </c>
      <c r="C1639" s="50" t="n">
        <f aca="false">IF(S1639="","",IFERROR(IF(INDEX('Ledger Codes'!$C$6:$C$205,MATCH(S1639,'Ledger Codes'!$B$6:$B$205,0))="","",INDEX('Ledger Codes'!$C$6:$C$205,MATCH(S1639,'Ledger Codes'!$B$6:$B$205,0))),""))</f>
        <v>10068</v>
      </c>
      <c r="D1639" s="50" t="s">
        <v>203</v>
      </c>
      <c r="E1639" s="50" t="s">
        <v>1911</v>
      </c>
      <c r="F1639" s="50" t="s">
        <v>1912</v>
      </c>
      <c r="G1639" s="52" t="n">
        <v>0</v>
      </c>
      <c r="H1639" s="52" t="n">
        <v>30</v>
      </c>
      <c r="I1639" s="52" t="n">
        <f aca="false">IF(AND(G1639="",H1639=""),"",N(G1639)-N(H1639))</f>
        <v>-30</v>
      </c>
      <c r="J1639" s="52" t="n">
        <f aca="false">IF(I1639="","",ABS(I1639))</f>
        <v>30</v>
      </c>
      <c r="K1639" s="56" t="n">
        <f aca="false">IF(S1639="","",0)</f>
        <v>0</v>
      </c>
      <c r="L1639" s="56" t="n">
        <f aca="false">IF(J1639="","",IF(AND(J1639&gt;'Revenue Testing'!$E$9,K1639=0),1,0))</f>
        <v>0</v>
      </c>
      <c r="M1639" s="57" t="n">
        <v>0.160815558631</v>
      </c>
      <c r="N1639" s="56" t="str">
        <f aca="false">IF(OR(A1639="",I1639=""),"",IF(COUNTIFS($A$2:$A$4500,A1639,$D$2:$D$4500,D1639,$I$2:$I$4500,I1639)&gt;1,"Possible duplicate",""))</f>
        <v/>
      </c>
      <c r="O1639" s="56" t="n">
        <f aca="false">IF(J1639="","",IF(AND(L1639=0,K1639=0),1,0))</f>
        <v>1</v>
      </c>
      <c r="P1639" s="56" t="str">
        <f aca="false">IF(L1639=1,J1639+ROW()/10^7,"")</f>
        <v/>
      </c>
      <c r="Q1639" s="57" t="n">
        <f aca="false">IF(O1639=1,M1639,"")</f>
        <v>0.160815558631</v>
      </c>
      <c r="R1639" s="56" t="str">
        <f aca="false">IF(K1639=1,ROW(),"")</f>
        <v/>
      </c>
      <c r="S1639" s="56" t="str">
        <f aca="false">IF(D1639="","",TRIM(D1639))</f>
        <v>EDI CHARGES- INC</v>
      </c>
    </row>
    <row r="1640" customFormat="false" ht="15" hidden="false" customHeight="false" outlineLevel="0" collapsed="false">
      <c r="A1640" s="50" t="s">
        <v>1913</v>
      </c>
      <c r="B1640" s="55" t="n">
        <v>45962</v>
      </c>
      <c r="C1640" s="50" t="n">
        <f aca="false">IF(S1640="","",IFERROR(IF(INDEX('Ledger Codes'!$C$6:$C$205,MATCH(S1640,'Ledger Codes'!$B$6:$B$205,0))="","",INDEX('Ledger Codes'!$C$6:$C$205,MATCH(S1640,'Ledger Codes'!$B$6:$B$205,0))),""))</f>
        <v>10068</v>
      </c>
      <c r="D1640" s="50" t="s">
        <v>203</v>
      </c>
      <c r="E1640" s="50" t="s">
        <v>1914</v>
      </c>
      <c r="F1640" s="50" t="s">
        <v>1915</v>
      </c>
      <c r="G1640" s="52" t="n">
        <v>0</v>
      </c>
      <c r="H1640" s="52" t="n">
        <v>30</v>
      </c>
      <c r="I1640" s="52" t="n">
        <f aca="false">IF(AND(G1640="",H1640=""),"",N(G1640)-N(H1640))</f>
        <v>-30</v>
      </c>
      <c r="J1640" s="52" t="n">
        <f aca="false">IF(I1640="","",ABS(I1640))</f>
        <v>30</v>
      </c>
      <c r="K1640" s="56" t="n">
        <f aca="false">IF(S1640="","",0)</f>
        <v>0</v>
      </c>
      <c r="L1640" s="56" t="n">
        <f aca="false">IF(J1640="","",IF(AND(J1640&gt;'Revenue Testing'!$E$9,K1640=0),1,0))</f>
        <v>0</v>
      </c>
      <c r="M1640" s="57" t="n">
        <v>0.446312424049</v>
      </c>
      <c r="N1640" s="56" t="str">
        <f aca="false">IF(OR(A1640="",I1640=""),"",IF(COUNTIFS($A$2:$A$4500,A1640,$D$2:$D$4500,D1640,$I$2:$I$4500,I1640)&gt;1,"Possible duplicate",""))</f>
        <v/>
      </c>
      <c r="O1640" s="56" t="n">
        <f aca="false">IF(J1640="","",IF(AND(L1640=0,K1640=0),1,0))</f>
        <v>1</v>
      </c>
      <c r="P1640" s="56" t="str">
        <f aca="false">IF(L1640=1,J1640+ROW()/10^7,"")</f>
        <v/>
      </c>
      <c r="Q1640" s="57" t="n">
        <f aca="false">IF(O1640=1,M1640,"")</f>
        <v>0.446312424049</v>
      </c>
      <c r="R1640" s="56" t="str">
        <f aca="false">IF(K1640=1,ROW(),"")</f>
        <v/>
      </c>
      <c r="S1640" s="56" t="str">
        <f aca="false">IF(D1640="","",TRIM(D1640))</f>
        <v>EDI CHARGES- INC</v>
      </c>
    </row>
    <row r="1641" customFormat="false" ht="15" hidden="false" customHeight="false" outlineLevel="0" collapsed="false">
      <c r="A1641" s="50" t="s">
        <v>1916</v>
      </c>
      <c r="B1641" s="55" t="n">
        <v>45962</v>
      </c>
      <c r="C1641" s="50" t="n">
        <f aca="false">IF(S1641="","",IFERROR(IF(INDEX('Ledger Codes'!$C$6:$C$205,MATCH(S1641,'Ledger Codes'!$B$6:$B$205,0))="","",INDEX('Ledger Codes'!$C$6:$C$205,MATCH(S1641,'Ledger Codes'!$B$6:$B$205,0))),""))</f>
        <v>10068</v>
      </c>
      <c r="D1641" s="50" t="s">
        <v>203</v>
      </c>
      <c r="E1641" s="50" t="s">
        <v>1917</v>
      </c>
      <c r="F1641" s="50" t="s">
        <v>1918</v>
      </c>
      <c r="G1641" s="52" t="n">
        <v>0</v>
      </c>
      <c r="H1641" s="52" t="n">
        <v>30</v>
      </c>
      <c r="I1641" s="52" t="n">
        <f aca="false">IF(AND(G1641="",H1641=""),"",N(G1641)-N(H1641))</f>
        <v>-30</v>
      </c>
      <c r="J1641" s="52" t="n">
        <f aca="false">IF(I1641="","",ABS(I1641))</f>
        <v>30</v>
      </c>
      <c r="K1641" s="56" t="n">
        <f aca="false">IF(S1641="","",0)</f>
        <v>0</v>
      </c>
      <c r="L1641" s="56" t="n">
        <f aca="false">IF(J1641="","",IF(AND(J1641&gt;'Revenue Testing'!$E$9,K1641=0),1,0))</f>
        <v>0</v>
      </c>
      <c r="M1641" s="57" t="n">
        <v>0.552145265114</v>
      </c>
      <c r="N1641" s="56" t="str">
        <f aca="false">IF(OR(A1641="",I1641=""),"",IF(COUNTIFS($A$2:$A$4500,A1641,$D$2:$D$4500,D1641,$I$2:$I$4500,I1641)&gt;1,"Possible duplicate",""))</f>
        <v/>
      </c>
      <c r="O1641" s="56" t="n">
        <f aca="false">IF(J1641="","",IF(AND(L1641=0,K1641=0),1,0))</f>
        <v>1</v>
      </c>
      <c r="P1641" s="56" t="str">
        <f aca="false">IF(L1641=1,J1641+ROW()/10^7,"")</f>
        <v/>
      </c>
      <c r="Q1641" s="57" t="n">
        <f aca="false">IF(O1641=1,M1641,"")</f>
        <v>0.552145265114</v>
      </c>
      <c r="R1641" s="56" t="str">
        <f aca="false">IF(K1641=1,ROW(),"")</f>
        <v/>
      </c>
      <c r="S1641" s="56" t="str">
        <f aca="false">IF(D1641="","",TRIM(D1641))</f>
        <v>EDI CHARGES- INC</v>
      </c>
    </row>
    <row r="1642" customFormat="false" ht="15" hidden="false" customHeight="false" outlineLevel="0" collapsed="false">
      <c r="A1642" s="50" t="s">
        <v>1919</v>
      </c>
      <c r="B1642" s="55" t="n">
        <v>45962</v>
      </c>
      <c r="C1642" s="50" t="n">
        <f aca="false">IF(S1642="","",IFERROR(IF(INDEX('Ledger Codes'!$C$6:$C$205,MATCH(S1642,'Ledger Codes'!$B$6:$B$205,0))="","",INDEX('Ledger Codes'!$C$6:$C$205,MATCH(S1642,'Ledger Codes'!$B$6:$B$205,0))),""))</f>
        <v>10068</v>
      </c>
      <c r="D1642" s="50" t="s">
        <v>203</v>
      </c>
      <c r="E1642" s="50" t="s">
        <v>1920</v>
      </c>
      <c r="F1642" s="50" t="s">
        <v>1921</v>
      </c>
      <c r="G1642" s="52" t="n">
        <v>0</v>
      </c>
      <c r="H1642" s="52" t="n">
        <v>30</v>
      </c>
      <c r="I1642" s="52" t="n">
        <f aca="false">IF(AND(G1642="",H1642=""),"",N(G1642)-N(H1642))</f>
        <v>-30</v>
      </c>
      <c r="J1642" s="52" t="n">
        <f aca="false">IF(I1642="","",ABS(I1642))</f>
        <v>30</v>
      </c>
      <c r="K1642" s="56" t="n">
        <f aca="false">IF(S1642="","",0)</f>
        <v>0</v>
      </c>
      <c r="L1642" s="56" t="n">
        <f aca="false">IF(J1642="","",IF(AND(J1642&gt;'Revenue Testing'!$E$9,K1642=0),1,0))</f>
        <v>0</v>
      </c>
      <c r="M1642" s="57" t="n">
        <v>0.361112955814</v>
      </c>
      <c r="N1642" s="56" t="str">
        <f aca="false">IF(OR(A1642="",I1642=""),"",IF(COUNTIFS($A$2:$A$4500,A1642,$D$2:$D$4500,D1642,$I$2:$I$4500,I1642)&gt;1,"Possible duplicate",""))</f>
        <v/>
      </c>
      <c r="O1642" s="56" t="n">
        <f aca="false">IF(J1642="","",IF(AND(L1642=0,K1642=0),1,0))</f>
        <v>1</v>
      </c>
      <c r="P1642" s="56" t="str">
        <f aca="false">IF(L1642=1,J1642+ROW()/10^7,"")</f>
        <v/>
      </c>
      <c r="Q1642" s="57" t="n">
        <f aca="false">IF(O1642=1,M1642,"")</f>
        <v>0.361112955814</v>
      </c>
      <c r="R1642" s="56" t="str">
        <f aca="false">IF(K1642=1,ROW(),"")</f>
        <v/>
      </c>
      <c r="S1642" s="56" t="str">
        <f aca="false">IF(D1642="","",TRIM(D1642))</f>
        <v>EDI CHARGES- INC</v>
      </c>
    </row>
    <row r="1643" customFormat="false" ht="15" hidden="false" customHeight="false" outlineLevel="0" collapsed="false">
      <c r="A1643" s="50" t="s">
        <v>1922</v>
      </c>
      <c r="B1643" s="55" t="n">
        <v>45962</v>
      </c>
      <c r="C1643" s="50" t="n">
        <f aca="false">IF(S1643="","",IFERROR(IF(INDEX('Ledger Codes'!$C$6:$C$205,MATCH(S1643,'Ledger Codes'!$B$6:$B$205,0))="","",INDEX('Ledger Codes'!$C$6:$C$205,MATCH(S1643,'Ledger Codes'!$B$6:$B$205,0))),""))</f>
        <v>10068</v>
      </c>
      <c r="D1643" s="50" t="s">
        <v>203</v>
      </c>
      <c r="E1643" s="50" t="s">
        <v>1923</v>
      </c>
      <c r="F1643" s="50" t="s">
        <v>1924</v>
      </c>
      <c r="G1643" s="52" t="n">
        <v>0</v>
      </c>
      <c r="H1643" s="52" t="n">
        <v>30</v>
      </c>
      <c r="I1643" s="52" t="n">
        <f aca="false">IF(AND(G1643="",H1643=""),"",N(G1643)-N(H1643))</f>
        <v>-30</v>
      </c>
      <c r="J1643" s="52" t="n">
        <f aca="false">IF(I1643="","",ABS(I1643))</f>
        <v>30</v>
      </c>
      <c r="K1643" s="56" t="n">
        <f aca="false">IF(S1643="","",0)</f>
        <v>0</v>
      </c>
      <c r="L1643" s="56" t="n">
        <f aca="false">IF(J1643="","",IF(AND(J1643&gt;'Revenue Testing'!$E$9,K1643=0),1,0))</f>
        <v>0</v>
      </c>
      <c r="M1643" s="57" t="n">
        <v>0.123005396724</v>
      </c>
      <c r="N1643" s="56" t="str">
        <f aca="false">IF(OR(A1643="",I1643=""),"",IF(COUNTIFS($A$2:$A$4500,A1643,$D$2:$D$4500,D1643,$I$2:$I$4500,I1643)&gt;1,"Possible duplicate",""))</f>
        <v/>
      </c>
      <c r="O1643" s="56" t="n">
        <f aca="false">IF(J1643="","",IF(AND(L1643=0,K1643=0),1,0))</f>
        <v>1</v>
      </c>
      <c r="P1643" s="56" t="str">
        <f aca="false">IF(L1643=1,J1643+ROW()/10^7,"")</f>
        <v/>
      </c>
      <c r="Q1643" s="57" t="n">
        <f aca="false">IF(O1643=1,M1643,"")</f>
        <v>0.123005396724</v>
      </c>
      <c r="R1643" s="56" t="str">
        <f aca="false">IF(K1643=1,ROW(),"")</f>
        <v/>
      </c>
      <c r="S1643" s="56" t="str">
        <f aca="false">IF(D1643="","",TRIM(D1643))</f>
        <v>EDI CHARGES- INC</v>
      </c>
    </row>
    <row r="1644" customFormat="false" ht="15" hidden="false" customHeight="false" outlineLevel="0" collapsed="false">
      <c r="A1644" s="50" t="s">
        <v>1925</v>
      </c>
      <c r="B1644" s="55" t="n">
        <v>45962</v>
      </c>
      <c r="C1644" s="50" t="n">
        <f aca="false">IF(S1644="","",IFERROR(IF(INDEX('Ledger Codes'!$C$6:$C$205,MATCH(S1644,'Ledger Codes'!$B$6:$B$205,0))="","",INDEX('Ledger Codes'!$C$6:$C$205,MATCH(S1644,'Ledger Codes'!$B$6:$B$205,0))),""))</f>
        <v>10068</v>
      </c>
      <c r="D1644" s="50" t="s">
        <v>203</v>
      </c>
      <c r="E1644" s="50" t="s">
        <v>1926</v>
      </c>
      <c r="F1644" s="50" t="s">
        <v>1927</v>
      </c>
      <c r="G1644" s="52" t="n">
        <v>0</v>
      </c>
      <c r="H1644" s="52" t="n">
        <v>30</v>
      </c>
      <c r="I1644" s="52" t="n">
        <f aca="false">IF(AND(G1644="",H1644=""),"",N(G1644)-N(H1644))</f>
        <v>-30</v>
      </c>
      <c r="J1644" s="52" t="n">
        <f aca="false">IF(I1644="","",ABS(I1644))</f>
        <v>30</v>
      </c>
      <c r="K1644" s="56" t="n">
        <f aca="false">IF(S1644="","",0)</f>
        <v>0</v>
      </c>
      <c r="L1644" s="56" t="n">
        <f aca="false">IF(J1644="","",IF(AND(J1644&gt;'Revenue Testing'!$E$9,K1644=0),1,0))</f>
        <v>0</v>
      </c>
      <c r="M1644" s="57" t="n">
        <v>0.852067036916</v>
      </c>
      <c r="N1644" s="56" t="str">
        <f aca="false">IF(OR(A1644="",I1644=""),"",IF(COUNTIFS($A$2:$A$4500,A1644,$D$2:$D$4500,D1644,$I$2:$I$4500,I1644)&gt;1,"Possible duplicate",""))</f>
        <v/>
      </c>
      <c r="O1644" s="56" t="n">
        <f aca="false">IF(J1644="","",IF(AND(L1644=0,K1644=0),1,0))</f>
        <v>1</v>
      </c>
      <c r="P1644" s="56" t="str">
        <f aca="false">IF(L1644=1,J1644+ROW()/10^7,"")</f>
        <v/>
      </c>
      <c r="Q1644" s="57" t="n">
        <f aca="false">IF(O1644=1,M1644,"")</f>
        <v>0.852067036916</v>
      </c>
      <c r="R1644" s="56" t="str">
        <f aca="false">IF(K1644=1,ROW(),"")</f>
        <v/>
      </c>
      <c r="S1644" s="56" t="str">
        <f aca="false">IF(D1644="","",TRIM(D1644))</f>
        <v>EDI CHARGES- INC</v>
      </c>
    </row>
    <row r="1645" customFormat="false" ht="15" hidden="false" customHeight="false" outlineLevel="0" collapsed="false">
      <c r="A1645" s="50" t="s">
        <v>1928</v>
      </c>
      <c r="B1645" s="55" t="n">
        <v>45962</v>
      </c>
      <c r="C1645" s="50" t="n">
        <f aca="false">IF(S1645="","",IFERROR(IF(INDEX('Ledger Codes'!$C$6:$C$205,MATCH(S1645,'Ledger Codes'!$B$6:$B$205,0))="","",INDEX('Ledger Codes'!$C$6:$C$205,MATCH(S1645,'Ledger Codes'!$B$6:$B$205,0))),""))</f>
        <v>10068</v>
      </c>
      <c r="D1645" s="50" t="s">
        <v>203</v>
      </c>
      <c r="E1645" s="50" t="s">
        <v>1929</v>
      </c>
      <c r="F1645" s="50" t="s">
        <v>1930</v>
      </c>
      <c r="G1645" s="52" t="n">
        <v>0</v>
      </c>
      <c r="H1645" s="52" t="n">
        <v>30</v>
      </c>
      <c r="I1645" s="52" t="n">
        <f aca="false">IF(AND(G1645="",H1645=""),"",N(G1645)-N(H1645))</f>
        <v>-30</v>
      </c>
      <c r="J1645" s="52" t="n">
        <f aca="false">IF(I1645="","",ABS(I1645))</f>
        <v>30</v>
      </c>
      <c r="K1645" s="56" t="n">
        <f aca="false">IF(S1645="","",0)</f>
        <v>0</v>
      </c>
      <c r="L1645" s="56" t="n">
        <f aca="false">IF(J1645="","",IF(AND(J1645&gt;'Revenue Testing'!$E$9,K1645=0),1,0))</f>
        <v>0</v>
      </c>
      <c r="M1645" s="57" t="n">
        <v>0.544732112014</v>
      </c>
      <c r="N1645" s="56" t="str">
        <f aca="false">IF(OR(A1645="",I1645=""),"",IF(COUNTIFS($A$2:$A$4500,A1645,$D$2:$D$4500,D1645,$I$2:$I$4500,I1645)&gt;1,"Possible duplicate",""))</f>
        <v/>
      </c>
      <c r="O1645" s="56" t="n">
        <f aca="false">IF(J1645="","",IF(AND(L1645=0,K1645=0),1,0))</f>
        <v>1</v>
      </c>
      <c r="P1645" s="56" t="str">
        <f aca="false">IF(L1645=1,J1645+ROW()/10^7,"")</f>
        <v/>
      </c>
      <c r="Q1645" s="57" t="n">
        <f aca="false">IF(O1645=1,M1645,"")</f>
        <v>0.544732112014</v>
      </c>
      <c r="R1645" s="56" t="str">
        <f aca="false">IF(K1645=1,ROW(),"")</f>
        <v/>
      </c>
      <c r="S1645" s="56" t="str">
        <f aca="false">IF(D1645="","",TRIM(D1645))</f>
        <v>EDI CHARGES- INC</v>
      </c>
    </row>
    <row r="1646" customFormat="false" ht="15" hidden="false" customHeight="false" outlineLevel="0" collapsed="false">
      <c r="A1646" s="50" t="s">
        <v>1931</v>
      </c>
      <c r="B1646" s="55" t="n">
        <v>45962</v>
      </c>
      <c r="C1646" s="50" t="n">
        <f aca="false">IF(S1646="","",IFERROR(IF(INDEX('Ledger Codes'!$C$6:$C$205,MATCH(S1646,'Ledger Codes'!$B$6:$B$205,0))="","",INDEX('Ledger Codes'!$C$6:$C$205,MATCH(S1646,'Ledger Codes'!$B$6:$B$205,0))),""))</f>
        <v>10068</v>
      </c>
      <c r="D1646" s="50" t="s">
        <v>203</v>
      </c>
      <c r="E1646" s="50" t="s">
        <v>1932</v>
      </c>
      <c r="F1646" s="50" t="s">
        <v>1933</v>
      </c>
      <c r="G1646" s="52" t="n">
        <v>0</v>
      </c>
      <c r="H1646" s="52" t="n">
        <v>30</v>
      </c>
      <c r="I1646" s="52" t="n">
        <f aca="false">IF(AND(G1646="",H1646=""),"",N(G1646)-N(H1646))</f>
        <v>-30</v>
      </c>
      <c r="J1646" s="52" t="n">
        <f aca="false">IF(I1646="","",ABS(I1646))</f>
        <v>30</v>
      </c>
      <c r="K1646" s="56" t="n">
        <f aca="false">IF(S1646="","",0)</f>
        <v>0</v>
      </c>
      <c r="L1646" s="56" t="n">
        <f aca="false">IF(J1646="","",IF(AND(J1646&gt;'Revenue Testing'!$E$9,K1646=0),1,0))</f>
        <v>0</v>
      </c>
      <c r="M1646" s="57" t="n">
        <v>0.12810654385</v>
      </c>
      <c r="N1646" s="56" t="str">
        <f aca="false">IF(OR(A1646="",I1646=""),"",IF(COUNTIFS($A$2:$A$4500,A1646,$D$2:$D$4500,D1646,$I$2:$I$4500,I1646)&gt;1,"Possible duplicate",""))</f>
        <v/>
      </c>
      <c r="O1646" s="56" t="n">
        <f aca="false">IF(J1646="","",IF(AND(L1646=0,K1646=0),1,0))</f>
        <v>1</v>
      </c>
      <c r="P1646" s="56" t="str">
        <f aca="false">IF(L1646=1,J1646+ROW()/10^7,"")</f>
        <v/>
      </c>
      <c r="Q1646" s="57" t="n">
        <f aca="false">IF(O1646=1,M1646,"")</f>
        <v>0.12810654385</v>
      </c>
      <c r="R1646" s="56" t="str">
        <f aca="false">IF(K1646=1,ROW(),"")</f>
        <v/>
      </c>
      <c r="S1646" s="56" t="str">
        <f aca="false">IF(D1646="","",TRIM(D1646))</f>
        <v>EDI CHARGES- INC</v>
      </c>
    </row>
    <row r="1647" customFormat="false" ht="15" hidden="false" customHeight="false" outlineLevel="0" collapsed="false">
      <c r="A1647" s="50" t="s">
        <v>1934</v>
      </c>
      <c r="B1647" s="55" t="n">
        <v>45962</v>
      </c>
      <c r="C1647" s="50" t="n">
        <f aca="false">IF(S1647="","",IFERROR(IF(INDEX('Ledger Codes'!$C$6:$C$205,MATCH(S1647,'Ledger Codes'!$B$6:$B$205,0))="","",INDEX('Ledger Codes'!$C$6:$C$205,MATCH(S1647,'Ledger Codes'!$B$6:$B$205,0))),""))</f>
        <v>10068</v>
      </c>
      <c r="D1647" s="50" t="s">
        <v>203</v>
      </c>
      <c r="E1647" s="50" t="s">
        <v>1935</v>
      </c>
      <c r="F1647" s="50" t="s">
        <v>1936</v>
      </c>
      <c r="G1647" s="52" t="n">
        <v>0</v>
      </c>
      <c r="H1647" s="52" t="n">
        <v>30</v>
      </c>
      <c r="I1647" s="52" t="n">
        <f aca="false">IF(AND(G1647="",H1647=""),"",N(G1647)-N(H1647))</f>
        <v>-30</v>
      </c>
      <c r="J1647" s="52" t="n">
        <f aca="false">IF(I1647="","",ABS(I1647))</f>
        <v>30</v>
      </c>
      <c r="K1647" s="56" t="n">
        <f aca="false">IF(S1647="","",0)</f>
        <v>0</v>
      </c>
      <c r="L1647" s="56" t="n">
        <f aca="false">IF(J1647="","",IF(AND(J1647&gt;'Revenue Testing'!$E$9,K1647=0),1,0))</f>
        <v>0</v>
      </c>
      <c r="M1647" s="57" t="n">
        <v>0.953938409467</v>
      </c>
      <c r="N1647" s="56" t="str">
        <f aca="false">IF(OR(A1647="",I1647=""),"",IF(COUNTIFS($A$2:$A$4500,A1647,$D$2:$D$4500,D1647,$I$2:$I$4500,I1647)&gt;1,"Possible duplicate",""))</f>
        <v/>
      </c>
      <c r="O1647" s="56" t="n">
        <f aca="false">IF(J1647="","",IF(AND(L1647=0,K1647=0),1,0))</f>
        <v>1</v>
      </c>
      <c r="P1647" s="56" t="str">
        <f aca="false">IF(L1647=1,J1647+ROW()/10^7,"")</f>
        <v/>
      </c>
      <c r="Q1647" s="57" t="n">
        <f aca="false">IF(O1647=1,M1647,"")</f>
        <v>0.953938409467</v>
      </c>
      <c r="R1647" s="56" t="str">
        <f aca="false">IF(K1647=1,ROW(),"")</f>
        <v/>
      </c>
      <c r="S1647" s="56" t="str">
        <f aca="false">IF(D1647="","",TRIM(D1647))</f>
        <v>EDI CHARGES- INC</v>
      </c>
    </row>
    <row r="1648" customFormat="false" ht="15" hidden="false" customHeight="false" outlineLevel="0" collapsed="false">
      <c r="A1648" s="50" t="s">
        <v>1937</v>
      </c>
      <c r="B1648" s="55" t="n">
        <v>45962</v>
      </c>
      <c r="C1648" s="50" t="n">
        <f aca="false">IF(S1648="","",IFERROR(IF(INDEX('Ledger Codes'!$C$6:$C$205,MATCH(S1648,'Ledger Codes'!$B$6:$B$205,0))="","",INDEX('Ledger Codes'!$C$6:$C$205,MATCH(S1648,'Ledger Codes'!$B$6:$B$205,0))),""))</f>
        <v>10068</v>
      </c>
      <c r="D1648" s="50" t="s">
        <v>203</v>
      </c>
      <c r="E1648" s="50" t="s">
        <v>1938</v>
      </c>
      <c r="F1648" s="50" t="s">
        <v>1939</v>
      </c>
      <c r="G1648" s="52" t="n">
        <v>0</v>
      </c>
      <c r="H1648" s="52" t="n">
        <v>30</v>
      </c>
      <c r="I1648" s="52" t="n">
        <f aca="false">IF(AND(G1648="",H1648=""),"",N(G1648)-N(H1648))</f>
        <v>-30</v>
      </c>
      <c r="J1648" s="52" t="n">
        <f aca="false">IF(I1648="","",ABS(I1648))</f>
        <v>30</v>
      </c>
      <c r="K1648" s="56" t="n">
        <f aca="false">IF(S1648="","",0)</f>
        <v>0</v>
      </c>
      <c r="L1648" s="56" t="n">
        <f aca="false">IF(J1648="","",IF(AND(J1648&gt;'Revenue Testing'!$E$9,K1648=0),1,0))</f>
        <v>0</v>
      </c>
      <c r="M1648" s="57" t="n">
        <v>0.774791729525</v>
      </c>
      <c r="N1648" s="56" t="str">
        <f aca="false">IF(OR(A1648="",I1648=""),"",IF(COUNTIFS($A$2:$A$4500,A1648,$D$2:$D$4500,D1648,$I$2:$I$4500,I1648)&gt;1,"Possible duplicate",""))</f>
        <v/>
      </c>
      <c r="O1648" s="56" t="n">
        <f aca="false">IF(J1648="","",IF(AND(L1648=0,K1648=0),1,0))</f>
        <v>1</v>
      </c>
      <c r="P1648" s="56" t="str">
        <f aca="false">IF(L1648=1,J1648+ROW()/10^7,"")</f>
        <v/>
      </c>
      <c r="Q1648" s="57" t="n">
        <f aca="false">IF(O1648=1,M1648,"")</f>
        <v>0.774791729525</v>
      </c>
      <c r="R1648" s="56" t="str">
        <f aca="false">IF(K1648=1,ROW(),"")</f>
        <v/>
      </c>
      <c r="S1648" s="56" t="str">
        <f aca="false">IF(D1648="","",TRIM(D1648))</f>
        <v>EDI CHARGES- INC</v>
      </c>
    </row>
    <row r="1649" customFormat="false" ht="15" hidden="false" customHeight="false" outlineLevel="0" collapsed="false">
      <c r="A1649" s="50" t="s">
        <v>1940</v>
      </c>
      <c r="B1649" s="55" t="n">
        <v>45962</v>
      </c>
      <c r="C1649" s="50" t="n">
        <f aca="false">IF(S1649="","",IFERROR(IF(INDEX('Ledger Codes'!$C$6:$C$205,MATCH(S1649,'Ledger Codes'!$B$6:$B$205,0))="","",INDEX('Ledger Codes'!$C$6:$C$205,MATCH(S1649,'Ledger Codes'!$B$6:$B$205,0))),""))</f>
        <v>10068</v>
      </c>
      <c r="D1649" s="50" t="s">
        <v>203</v>
      </c>
      <c r="E1649" s="50" t="s">
        <v>1941</v>
      </c>
      <c r="F1649" s="50" t="s">
        <v>1942</v>
      </c>
      <c r="G1649" s="52" t="n">
        <v>0</v>
      </c>
      <c r="H1649" s="52" t="n">
        <v>30</v>
      </c>
      <c r="I1649" s="52" t="n">
        <f aca="false">IF(AND(G1649="",H1649=""),"",N(G1649)-N(H1649))</f>
        <v>-30</v>
      </c>
      <c r="J1649" s="52" t="n">
        <f aca="false">IF(I1649="","",ABS(I1649))</f>
        <v>30</v>
      </c>
      <c r="K1649" s="56" t="n">
        <f aca="false">IF(S1649="","",0)</f>
        <v>0</v>
      </c>
      <c r="L1649" s="56" t="n">
        <f aca="false">IF(J1649="","",IF(AND(J1649&gt;'Revenue Testing'!$E$9,K1649=0),1,0))</f>
        <v>0</v>
      </c>
      <c r="M1649" s="57" t="n">
        <v>0.099063514019</v>
      </c>
      <c r="N1649" s="56" t="str">
        <f aca="false">IF(OR(A1649="",I1649=""),"",IF(COUNTIFS($A$2:$A$4500,A1649,$D$2:$D$4500,D1649,$I$2:$I$4500,I1649)&gt;1,"Possible duplicate",""))</f>
        <v/>
      </c>
      <c r="O1649" s="56" t="n">
        <f aca="false">IF(J1649="","",IF(AND(L1649=0,K1649=0),1,0))</f>
        <v>1</v>
      </c>
      <c r="P1649" s="56" t="str">
        <f aca="false">IF(L1649=1,J1649+ROW()/10^7,"")</f>
        <v/>
      </c>
      <c r="Q1649" s="57" t="n">
        <f aca="false">IF(O1649=1,M1649,"")</f>
        <v>0.099063514019</v>
      </c>
      <c r="R1649" s="56" t="str">
        <f aca="false">IF(K1649=1,ROW(),"")</f>
        <v/>
      </c>
      <c r="S1649" s="56" t="str">
        <f aca="false">IF(D1649="","",TRIM(D1649))</f>
        <v>EDI CHARGES- INC</v>
      </c>
    </row>
    <row r="1650" customFormat="false" ht="15" hidden="false" customHeight="false" outlineLevel="0" collapsed="false">
      <c r="A1650" s="50" t="s">
        <v>1943</v>
      </c>
      <c r="B1650" s="55" t="n">
        <v>45962</v>
      </c>
      <c r="C1650" s="50" t="n">
        <f aca="false">IF(S1650="","",IFERROR(IF(INDEX('Ledger Codes'!$C$6:$C$205,MATCH(S1650,'Ledger Codes'!$B$6:$B$205,0))="","",INDEX('Ledger Codes'!$C$6:$C$205,MATCH(S1650,'Ledger Codes'!$B$6:$B$205,0))),""))</f>
        <v>10068</v>
      </c>
      <c r="D1650" s="50" t="s">
        <v>203</v>
      </c>
      <c r="E1650" s="50" t="s">
        <v>1944</v>
      </c>
      <c r="F1650" s="50" t="s">
        <v>1945</v>
      </c>
      <c r="G1650" s="52" t="n">
        <v>0</v>
      </c>
      <c r="H1650" s="52" t="n">
        <v>30</v>
      </c>
      <c r="I1650" s="52" t="n">
        <f aca="false">IF(AND(G1650="",H1650=""),"",N(G1650)-N(H1650))</f>
        <v>-30</v>
      </c>
      <c r="J1650" s="52" t="n">
        <f aca="false">IF(I1650="","",ABS(I1650))</f>
        <v>30</v>
      </c>
      <c r="K1650" s="56" t="n">
        <f aca="false">IF(S1650="","",0)</f>
        <v>0</v>
      </c>
      <c r="L1650" s="56" t="n">
        <f aca="false">IF(J1650="","",IF(AND(J1650&gt;'Revenue Testing'!$E$9,K1650=0),1,0))</f>
        <v>0</v>
      </c>
      <c r="M1650" s="57" t="n">
        <v>0.245973156852</v>
      </c>
      <c r="N1650" s="56" t="str">
        <f aca="false">IF(OR(A1650="",I1650=""),"",IF(COUNTIFS($A$2:$A$4500,A1650,$D$2:$D$4500,D1650,$I$2:$I$4500,I1650)&gt;1,"Possible duplicate",""))</f>
        <v/>
      </c>
      <c r="O1650" s="56" t="n">
        <f aca="false">IF(J1650="","",IF(AND(L1650=0,K1650=0),1,0))</f>
        <v>1</v>
      </c>
      <c r="P1650" s="56" t="str">
        <f aca="false">IF(L1650=1,J1650+ROW()/10^7,"")</f>
        <v/>
      </c>
      <c r="Q1650" s="57" t="n">
        <f aca="false">IF(O1650=1,M1650,"")</f>
        <v>0.245973156852</v>
      </c>
      <c r="R1650" s="56" t="str">
        <f aca="false">IF(K1650=1,ROW(),"")</f>
        <v/>
      </c>
      <c r="S1650" s="56" t="str">
        <f aca="false">IF(D1650="","",TRIM(D1650))</f>
        <v>EDI CHARGES- INC</v>
      </c>
    </row>
    <row r="1651" customFormat="false" ht="15" hidden="false" customHeight="false" outlineLevel="0" collapsed="false">
      <c r="A1651" s="50" t="s">
        <v>1958</v>
      </c>
      <c r="B1651" s="55" t="n">
        <v>45963</v>
      </c>
      <c r="C1651" s="50" t="n">
        <f aca="false">IF(S1651="","",IFERROR(IF(INDEX('Ledger Codes'!$C$6:$C$205,MATCH(S1651,'Ledger Codes'!$B$6:$B$205,0))="","",INDEX('Ledger Codes'!$C$6:$C$205,MATCH(S1651,'Ledger Codes'!$B$6:$B$205,0))),""))</f>
        <v>10068</v>
      </c>
      <c r="D1651" s="50" t="s">
        <v>203</v>
      </c>
      <c r="E1651" s="50" t="s">
        <v>1959</v>
      </c>
      <c r="F1651" s="50" t="s">
        <v>1960</v>
      </c>
      <c r="G1651" s="52" t="n">
        <v>0</v>
      </c>
      <c r="H1651" s="52" t="n">
        <v>30</v>
      </c>
      <c r="I1651" s="52" t="n">
        <f aca="false">IF(AND(G1651="",H1651=""),"",N(G1651)-N(H1651))</f>
        <v>-30</v>
      </c>
      <c r="J1651" s="52" t="n">
        <f aca="false">IF(I1651="","",ABS(I1651))</f>
        <v>30</v>
      </c>
      <c r="K1651" s="56" t="n">
        <f aca="false">IF(S1651="","",0)</f>
        <v>0</v>
      </c>
      <c r="L1651" s="56" t="n">
        <f aca="false">IF(J1651="","",IF(AND(J1651&gt;'Revenue Testing'!$E$9,K1651=0),1,0))</f>
        <v>0</v>
      </c>
      <c r="M1651" s="57" t="n">
        <v>0.306863848557</v>
      </c>
      <c r="N1651" s="56" t="str">
        <f aca="false">IF(OR(A1651="",I1651=""),"",IF(COUNTIFS($A$2:$A$4500,A1651,$D$2:$D$4500,D1651,$I$2:$I$4500,I1651)&gt;1,"Possible duplicate",""))</f>
        <v/>
      </c>
      <c r="O1651" s="56" t="n">
        <f aca="false">IF(J1651="","",IF(AND(L1651=0,K1651=0),1,0))</f>
        <v>1</v>
      </c>
      <c r="P1651" s="56" t="str">
        <f aca="false">IF(L1651=1,J1651+ROW()/10^7,"")</f>
        <v/>
      </c>
      <c r="Q1651" s="57" t="n">
        <f aca="false">IF(O1651=1,M1651,"")</f>
        <v>0.306863848557</v>
      </c>
      <c r="R1651" s="56" t="str">
        <f aca="false">IF(K1651=1,ROW(),"")</f>
        <v/>
      </c>
      <c r="S1651" s="56" t="str">
        <f aca="false">IF(D1651="","",TRIM(D1651))</f>
        <v>EDI CHARGES- INC</v>
      </c>
    </row>
    <row r="1652" customFormat="false" ht="15" hidden="false" customHeight="false" outlineLevel="0" collapsed="false">
      <c r="A1652" s="50" t="s">
        <v>1967</v>
      </c>
      <c r="B1652" s="55" t="n">
        <v>45963</v>
      </c>
      <c r="C1652" s="50" t="n">
        <f aca="false">IF(S1652="","",IFERROR(IF(INDEX('Ledger Codes'!$C$6:$C$205,MATCH(S1652,'Ledger Codes'!$B$6:$B$205,0))="","",INDEX('Ledger Codes'!$C$6:$C$205,MATCH(S1652,'Ledger Codes'!$B$6:$B$205,0))),""))</f>
        <v>10068</v>
      </c>
      <c r="D1652" s="50" t="s">
        <v>203</v>
      </c>
      <c r="E1652" s="50" t="s">
        <v>1968</v>
      </c>
      <c r="F1652" s="50" t="s">
        <v>1969</v>
      </c>
      <c r="G1652" s="52" t="n">
        <v>0</v>
      </c>
      <c r="H1652" s="52" t="n">
        <v>30</v>
      </c>
      <c r="I1652" s="52" t="n">
        <f aca="false">IF(AND(G1652="",H1652=""),"",N(G1652)-N(H1652))</f>
        <v>-30</v>
      </c>
      <c r="J1652" s="52" t="n">
        <f aca="false">IF(I1652="","",ABS(I1652))</f>
        <v>30</v>
      </c>
      <c r="K1652" s="56" t="n">
        <f aca="false">IF(S1652="","",0)</f>
        <v>0</v>
      </c>
      <c r="L1652" s="56" t="n">
        <f aca="false">IF(J1652="","",IF(AND(J1652&gt;'Revenue Testing'!$E$9,K1652=0),1,0))</f>
        <v>0</v>
      </c>
      <c r="M1652" s="57" t="n">
        <v>0.085954624249</v>
      </c>
      <c r="N1652" s="56" t="str">
        <f aca="false">IF(OR(A1652="",I1652=""),"",IF(COUNTIFS($A$2:$A$4500,A1652,$D$2:$D$4500,D1652,$I$2:$I$4500,I1652)&gt;1,"Possible duplicate",""))</f>
        <v/>
      </c>
      <c r="O1652" s="56" t="n">
        <f aca="false">IF(J1652="","",IF(AND(L1652=0,K1652=0),1,0))</f>
        <v>1</v>
      </c>
      <c r="P1652" s="56" t="str">
        <f aca="false">IF(L1652=1,J1652+ROW()/10^7,"")</f>
        <v/>
      </c>
      <c r="Q1652" s="57" t="n">
        <f aca="false">IF(O1652=1,M1652,"")</f>
        <v>0.085954624249</v>
      </c>
      <c r="R1652" s="56" t="str">
        <f aca="false">IF(K1652=1,ROW(),"")</f>
        <v/>
      </c>
      <c r="S1652" s="56" t="str">
        <f aca="false">IF(D1652="","",TRIM(D1652))</f>
        <v>EDI CHARGES- INC</v>
      </c>
    </row>
    <row r="1653" customFormat="false" ht="15" hidden="false" customHeight="false" outlineLevel="0" collapsed="false">
      <c r="A1653" s="50" t="s">
        <v>1982</v>
      </c>
      <c r="B1653" s="55" t="n">
        <v>45963</v>
      </c>
      <c r="C1653" s="50" t="n">
        <f aca="false">IF(S1653="","",IFERROR(IF(INDEX('Ledger Codes'!$C$6:$C$205,MATCH(S1653,'Ledger Codes'!$B$6:$B$205,0))="","",INDEX('Ledger Codes'!$C$6:$C$205,MATCH(S1653,'Ledger Codes'!$B$6:$B$205,0))),""))</f>
        <v>10068</v>
      </c>
      <c r="D1653" s="50" t="s">
        <v>203</v>
      </c>
      <c r="E1653" s="50" t="s">
        <v>1983</v>
      </c>
      <c r="F1653" s="50" t="s">
        <v>1984</v>
      </c>
      <c r="G1653" s="52" t="n">
        <v>0</v>
      </c>
      <c r="H1653" s="52" t="n">
        <v>30</v>
      </c>
      <c r="I1653" s="52" t="n">
        <f aca="false">IF(AND(G1653="",H1653=""),"",N(G1653)-N(H1653))</f>
        <v>-30</v>
      </c>
      <c r="J1653" s="52" t="n">
        <f aca="false">IF(I1653="","",ABS(I1653))</f>
        <v>30</v>
      </c>
      <c r="K1653" s="56" t="n">
        <f aca="false">IF(S1653="","",0)</f>
        <v>0</v>
      </c>
      <c r="L1653" s="56" t="n">
        <f aca="false">IF(J1653="","",IF(AND(J1653&gt;'Revenue Testing'!$E$9,K1653=0),1,0))</f>
        <v>0</v>
      </c>
      <c r="M1653" s="57" t="n">
        <v>0.501379652879</v>
      </c>
      <c r="N1653" s="56" t="str">
        <f aca="false">IF(OR(A1653="",I1653=""),"",IF(COUNTIFS($A$2:$A$4500,A1653,$D$2:$D$4500,D1653,$I$2:$I$4500,I1653)&gt;1,"Possible duplicate",""))</f>
        <v/>
      </c>
      <c r="O1653" s="56" t="n">
        <f aca="false">IF(J1653="","",IF(AND(L1653=0,K1653=0),1,0))</f>
        <v>1</v>
      </c>
      <c r="P1653" s="56" t="str">
        <f aca="false">IF(L1653=1,J1653+ROW()/10^7,"")</f>
        <v/>
      </c>
      <c r="Q1653" s="57" t="n">
        <f aca="false">IF(O1653=1,M1653,"")</f>
        <v>0.501379652879</v>
      </c>
      <c r="R1653" s="56" t="str">
        <f aca="false">IF(K1653=1,ROW(),"")</f>
        <v/>
      </c>
      <c r="S1653" s="56" t="str">
        <f aca="false">IF(D1653="","",TRIM(D1653))</f>
        <v>EDI CHARGES- INC</v>
      </c>
    </row>
    <row r="1654" customFormat="false" ht="15" hidden="false" customHeight="false" outlineLevel="0" collapsed="false">
      <c r="A1654" s="50" t="s">
        <v>1995</v>
      </c>
      <c r="B1654" s="55" t="n">
        <v>45963</v>
      </c>
      <c r="C1654" s="50" t="n">
        <f aca="false">IF(S1654="","",IFERROR(IF(INDEX('Ledger Codes'!$C$6:$C$205,MATCH(S1654,'Ledger Codes'!$B$6:$B$205,0))="","",INDEX('Ledger Codes'!$C$6:$C$205,MATCH(S1654,'Ledger Codes'!$B$6:$B$205,0))),""))</f>
        <v>10068</v>
      </c>
      <c r="D1654" s="50" t="s">
        <v>203</v>
      </c>
      <c r="E1654" s="50" t="s">
        <v>1996</v>
      </c>
      <c r="F1654" s="50" t="s">
        <v>1997</v>
      </c>
      <c r="G1654" s="52" t="n">
        <v>0</v>
      </c>
      <c r="H1654" s="52" t="n">
        <v>30</v>
      </c>
      <c r="I1654" s="52" t="n">
        <f aca="false">IF(AND(G1654="",H1654=""),"",N(G1654)-N(H1654))</f>
        <v>-30</v>
      </c>
      <c r="J1654" s="52" t="n">
        <f aca="false">IF(I1654="","",ABS(I1654))</f>
        <v>30</v>
      </c>
      <c r="K1654" s="56" t="n">
        <f aca="false">IF(S1654="","",0)</f>
        <v>0</v>
      </c>
      <c r="L1654" s="56" t="n">
        <f aca="false">IF(J1654="","",IF(AND(J1654&gt;'Revenue Testing'!$E$9,K1654=0),1,0))</f>
        <v>0</v>
      </c>
      <c r="M1654" s="57" t="n">
        <v>0.744497668179</v>
      </c>
      <c r="N1654" s="56" t="str">
        <f aca="false">IF(OR(A1654="",I1654=""),"",IF(COUNTIFS($A$2:$A$4500,A1654,$D$2:$D$4500,D1654,$I$2:$I$4500,I1654)&gt;1,"Possible duplicate",""))</f>
        <v/>
      </c>
      <c r="O1654" s="56" t="n">
        <f aca="false">IF(J1654="","",IF(AND(L1654=0,K1654=0),1,0))</f>
        <v>1</v>
      </c>
      <c r="P1654" s="56" t="str">
        <f aca="false">IF(L1654=1,J1654+ROW()/10^7,"")</f>
        <v/>
      </c>
      <c r="Q1654" s="57" t="n">
        <f aca="false">IF(O1654=1,M1654,"")</f>
        <v>0.744497668179</v>
      </c>
      <c r="R1654" s="56" t="str">
        <f aca="false">IF(K1654=1,ROW(),"")</f>
        <v/>
      </c>
      <c r="S1654" s="56" t="str">
        <f aca="false">IF(D1654="","",TRIM(D1654))</f>
        <v>EDI CHARGES- INC</v>
      </c>
    </row>
    <row r="1655" customFormat="false" ht="15" hidden="false" customHeight="false" outlineLevel="0" collapsed="false">
      <c r="A1655" s="50" t="s">
        <v>2008</v>
      </c>
      <c r="B1655" s="55" t="n">
        <v>45963</v>
      </c>
      <c r="C1655" s="50" t="n">
        <f aca="false">IF(S1655="","",IFERROR(IF(INDEX('Ledger Codes'!$C$6:$C$205,MATCH(S1655,'Ledger Codes'!$B$6:$B$205,0))="","",INDEX('Ledger Codes'!$C$6:$C$205,MATCH(S1655,'Ledger Codes'!$B$6:$B$205,0))),""))</f>
        <v>10068</v>
      </c>
      <c r="D1655" s="50" t="s">
        <v>203</v>
      </c>
      <c r="E1655" s="50" t="s">
        <v>2009</v>
      </c>
      <c r="F1655" s="50" t="s">
        <v>2010</v>
      </c>
      <c r="G1655" s="52" t="n">
        <v>0</v>
      </c>
      <c r="H1655" s="52" t="n">
        <v>30</v>
      </c>
      <c r="I1655" s="52" t="n">
        <f aca="false">IF(AND(G1655="",H1655=""),"",N(G1655)-N(H1655))</f>
        <v>-30</v>
      </c>
      <c r="J1655" s="52" t="n">
        <f aca="false">IF(I1655="","",ABS(I1655))</f>
        <v>30</v>
      </c>
      <c r="K1655" s="56" t="n">
        <f aca="false">IF(S1655="","",0)</f>
        <v>0</v>
      </c>
      <c r="L1655" s="56" t="n">
        <f aca="false">IF(J1655="","",IF(AND(J1655&gt;'Revenue Testing'!$E$9,K1655=0),1,0))</f>
        <v>0</v>
      </c>
      <c r="M1655" s="57" t="n">
        <v>0.446849767894</v>
      </c>
      <c r="N1655" s="56" t="str">
        <f aca="false">IF(OR(A1655="",I1655=""),"",IF(COUNTIFS($A$2:$A$4500,A1655,$D$2:$D$4500,D1655,$I$2:$I$4500,I1655)&gt;1,"Possible duplicate",""))</f>
        <v/>
      </c>
      <c r="O1655" s="56" t="n">
        <f aca="false">IF(J1655="","",IF(AND(L1655=0,K1655=0),1,0))</f>
        <v>1</v>
      </c>
      <c r="P1655" s="56" t="str">
        <f aca="false">IF(L1655=1,J1655+ROW()/10^7,"")</f>
        <v/>
      </c>
      <c r="Q1655" s="57" t="n">
        <f aca="false">IF(O1655=1,M1655,"")</f>
        <v>0.446849767894</v>
      </c>
      <c r="R1655" s="56" t="str">
        <f aca="false">IF(K1655=1,ROW(),"")</f>
        <v/>
      </c>
      <c r="S1655" s="56" t="str">
        <f aca="false">IF(D1655="","",TRIM(D1655))</f>
        <v>EDI CHARGES- INC</v>
      </c>
    </row>
    <row r="1656" customFormat="false" ht="15" hidden="false" customHeight="false" outlineLevel="0" collapsed="false">
      <c r="A1656" s="50" t="s">
        <v>2023</v>
      </c>
      <c r="B1656" s="55" t="n">
        <v>45963</v>
      </c>
      <c r="C1656" s="50" t="n">
        <f aca="false">IF(S1656="","",IFERROR(IF(INDEX('Ledger Codes'!$C$6:$C$205,MATCH(S1656,'Ledger Codes'!$B$6:$B$205,0))="","",INDEX('Ledger Codes'!$C$6:$C$205,MATCH(S1656,'Ledger Codes'!$B$6:$B$205,0))),""))</f>
        <v>10068</v>
      </c>
      <c r="D1656" s="50" t="s">
        <v>203</v>
      </c>
      <c r="E1656" s="50" t="s">
        <v>2024</v>
      </c>
      <c r="F1656" s="50" t="s">
        <v>2025</v>
      </c>
      <c r="G1656" s="52" t="n">
        <v>0</v>
      </c>
      <c r="H1656" s="52" t="n">
        <v>30</v>
      </c>
      <c r="I1656" s="52" t="n">
        <f aca="false">IF(AND(G1656="",H1656=""),"",N(G1656)-N(H1656))</f>
        <v>-30</v>
      </c>
      <c r="J1656" s="52" t="n">
        <f aca="false">IF(I1656="","",ABS(I1656))</f>
        <v>30</v>
      </c>
      <c r="K1656" s="56" t="n">
        <f aca="false">IF(S1656="","",0)</f>
        <v>0</v>
      </c>
      <c r="L1656" s="56" t="n">
        <f aca="false">IF(J1656="","",IF(AND(J1656&gt;'Revenue Testing'!$E$9,K1656=0),1,0))</f>
        <v>0</v>
      </c>
      <c r="M1656" s="57" t="n">
        <v>0.151160144244</v>
      </c>
      <c r="N1656" s="56" t="str">
        <f aca="false">IF(OR(A1656="",I1656=""),"",IF(COUNTIFS($A$2:$A$4500,A1656,$D$2:$D$4500,D1656,$I$2:$I$4500,I1656)&gt;1,"Possible duplicate",""))</f>
        <v/>
      </c>
      <c r="O1656" s="56" t="n">
        <f aca="false">IF(J1656="","",IF(AND(L1656=0,K1656=0),1,0))</f>
        <v>1</v>
      </c>
      <c r="P1656" s="56" t="str">
        <f aca="false">IF(L1656=1,J1656+ROW()/10^7,"")</f>
        <v/>
      </c>
      <c r="Q1656" s="57" t="n">
        <f aca="false">IF(O1656=1,M1656,"")</f>
        <v>0.151160144244</v>
      </c>
      <c r="R1656" s="56" t="str">
        <f aca="false">IF(K1656=1,ROW(),"")</f>
        <v/>
      </c>
      <c r="S1656" s="56" t="str">
        <f aca="false">IF(D1656="","",TRIM(D1656))</f>
        <v>EDI CHARGES- INC</v>
      </c>
    </row>
    <row r="1657" customFormat="false" ht="15" hidden="false" customHeight="false" outlineLevel="0" collapsed="false">
      <c r="A1657" s="50" t="s">
        <v>2044</v>
      </c>
      <c r="B1657" s="55" t="n">
        <v>45964</v>
      </c>
      <c r="C1657" s="50" t="n">
        <f aca="false">IF(S1657="","",IFERROR(IF(INDEX('Ledger Codes'!$C$6:$C$205,MATCH(S1657,'Ledger Codes'!$B$6:$B$205,0))="","",INDEX('Ledger Codes'!$C$6:$C$205,MATCH(S1657,'Ledger Codes'!$B$6:$B$205,0))),""))</f>
        <v>10068</v>
      </c>
      <c r="D1657" s="50" t="s">
        <v>203</v>
      </c>
      <c r="E1657" s="50" t="s">
        <v>2045</v>
      </c>
      <c r="F1657" s="50" t="s">
        <v>2046</v>
      </c>
      <c r="G1657" s="52" t="n">
        <v>0</v>
      </c>
      <c r="H1657" s="52" t="n">
        <v>30</v>
      </c>
      <c r="I1657" s="52" t="n">
        <f aca="false">IF(AND(G1657="",H1657=""),"",N(G1657)-N(H1657))</f>
        <v>-30</v>
      </c>
      <c r="J1657" s="52" t="n">
        <f aca="false">IF(I1657="","",ABS(I1657))</f>
        <v>30</v>
      </c>
      <c r="K1657" s="56" t="n">
        <f aca="false">IF(S1657="","",0)</f>
        <v>0</v>
      </c>
      <c r="L1657" s="56" t="n">
        <f aca="false">IF(J1657="","",IF(AND(J1657&gt;'Revenue Testing'!$E$9,K1657=0),1,0))</f>
        <v>0</v>
      </c>
      <c r="M1657" s="57" t="n">
        <v>0.221212674926</v>
      </c>
      <c r="N1657" s="56" t="str">
        <f aca="false">IF(OR(A1657="",I1657=""),"",IF(COUNTIFS($A$2:$A$4500,A1657,$D$2:$D$4500,D1657,$I$2:$I$4500,I1657)&gt;1,"Possible duplicate",""))</f>
        <v/>
      </c>
      <c r="O1657" s="56" t="n">
        <f aca="false">IF(J1657="","",IF(AND(L1657=0,K1657=0),1,0))</f>
        <v>1</v>
      </c>
      <c r="P1657" s="56" t="str">
        <f aca="false">IF(L1657=1,J1657+ROW()/10^7,"")</f>
        <v/>
      </c>
      <c r="Q1657" s="57" t="n">
        <f aca="false">IF(O1657=1,M1657,"")</f>
        <v>0.221212674926</v>
      </c>
      <c r="R1657" s="56" t="str">
        <f aca="false">IF(K1657=1,ROW(),"")</f>
        <v/>
      </c>
      <c r="S1657" s="56" t="str">
        <f aca="false">IF(D1657="","",TRIM(D1657))</f>
        <v>EDI CHARGES- INC</v>
      </c>
    </row>
    <row r="1658" customFormat="false" ht="15" hidden="false" customHeight="false" outlineLevel="0" collapsed="false">
      <c r="A1658" s="50" t="s">
        <v>2047</v>
      </c>
      <c r="B1658" s="55" t="n">
        <v>45965</v>
      </c>
      <c r="C1658" s="50" t="n">
        <f aca="false">IF(S1658="","",IFERROR(IF(INDEX('Ledger Codes'!$C$6:$C$205,MATCH(S1658,'Ledger Codes'!$B$6:$B$205,0))="","",INDEX('Ledger Codes'!$C$6:$C$205,MATCH(S1658,'Ledger Codes'!$B$6:$B$205,0))),""))</f>
        <v>10068</v>
      </c>
      <c r="D1658" s="50" t="s">
        <v>203</v>
      </c>
      <c r="E1658" s="50" t="s">
        <v>2048</v>
      </c>
      <c r="F1658" s="50" t="s">
        <v>2049</v>
      </c>
      <c r="G1658" s="52" t="n">
        <v>0</v>
      </c>
      <c r="H1658" s="52" t="n">
        <v>30</v>
      </c>
      <c r="I1658" s="52" t="n">
        <f aca="false">IF(AND(G1658="",H1658=""),"",N(G1658)-N(H1658))</f>
        <v>-30</v>
      </c>
      <c r="J1658" s="52" t="n">
        <f aca="false">IF(I1658="","",ABS(I1658))</f>
        <v>30</v>
      </c>
      <c r="K1658" s="56" t="n">
        <f aca="false">IF(S1658="","",0)</f>
        <v>0</v>
      </c>
      <c r="L1658" s="56" t="n">
        <f aca="false">IF(J1658="","",IF(AND(J1658&gt;'Revenue Testing'!$E$9,K1658=0),1,0))</f>
        <v>0</v>
      </c>
      <c r="M1658" s="57" t="n">
        <v>0.330533942387</v>
      </c>
      <c r="N1658" s="56" t="str">
        <f aca="false">IF(OR(A1658="",I1658=""),"",IF(COUNTIFS($A$2:$A$4500,A1658,$D$2:$D$4500,D1658,$I$2:$I$4500,I1658)&gt;1,"Possible duplicate",""))</f>
        <v/>
      </c>
      <c r="O1658" s="56" t="n">
        <f aca="false">IF(J1658="","",IF(AND(L1658=0,K1658=0),1,0))</f>
        <v>1</v>
      </c>
      <c r="P1658" s="56" t="str">
        <f aca="false">IF(L1658=1,J1658+ROW()/10^7,"")</f>
        <v/>
      </c>
      <c r="Q1658" s="57" t="n">
        <f aca="false">IF(O1658=1,M1658,"")</f>
        <v>0.330533942387</v>
      </c>
      <c r="R1658" s="56" t="str">
        <f aca="false">IF(K1658=1,ROW(),"")</f>
        <v/>
      </c>
      <c r="S1658" s="56" t="str">
        <f aca="false">IF(D1658="","",TRIM(D1658))</f>
        <v>EDI CHARGES- INC</v>
      </c>
    </row>
    <row r="1659" customFormat="false" ht="15" hidden="false" customHeight="false" outlineLevel="0" collapsed="false">
      <c r="A1659" s="50" t="s">
        <v>2050</v>
      </c>
      <c r="B1659" s="55" t="n">
        <v>45966</v>
      </c>
      <c r="C1659" s="50" t="n">
        <f aca="false">IF(S1659="","",IFERROR(IF(INDEX('Ledger Codes'!$C$6:$C$205,MATCH(S1659,'Ledger Codes'!$B$6:$B$205,0))="","",INDEX('Ledger Codes'!$C$6:$C$205,MATCH(S1659,'Ledger Codes'!$B$6:$B$205,0))),""))</f>
        <v>10068</v>
      </c>
      <c r="D1659" s="50" t="s">
        <v>203</v>
      </c>
      <c r="E1659" s="50" t="s">
        <v>2051</v>
      </c>
      <c r="F1659" s="50" t="s">
        <v>2052</v>
      </c>
      <c r="G1659" s="52" t="n">
        <v>0</v>
      </c>
      <c r="H1659" s="52" t="n">
        <v>30</v>
      </c>
      <c r="I1659" s="52" t="n">
        <f aca="false">IF(AND(G1659="",H1659=""),"",N(G1659)-N(H1659))</f>
        <v>-30</v>
      </c>
      <c r="J1659" s="52" t="n">
        <f aca="false">IF(I1659="","",ABS(I1659))</f>
        <v>30</v>
      </c>
      <c r="K1659" s="56" t="n">
        <f aca="false">IF(S1659="","",0)</f>
        <v>0</v>
      </c>
      <c r="L1659" s="56" t="n">
        <f aca="false">IF(J1659="","",IF(AND(J1659&gt;'Revenue Testing'!$E$9,K1659=0),1,0))</f>
        <v>0</v>
      </c>
      <c r="M1659" s="57" t="n">
        <v>0.545694558005</v>
      </c>
      <c r="N1659" s="56" t="str">
        <f aca="false">IF(OR(A1659="",I1659=""),"",IF(COUNTIFS($A$2:$A$4500,A1659,$D$2:$D$4500,D1659,$I$2:$I$4500,I1659)&gt;1,"Possible duplicate",""))</f>
        <v/>
      </c>
      <c r="O1659" s="56" t="n">
        <f aca="false">IF(J1659="","",IF(AND(L1659=0,K1659=0),1,0))</f>
        <v>1</v>
      </c>
      <c r="P1659" s="56" t="str">
        <f aca="false">IF(L1659=1,J1659+ROW()/10^7,"")</f>
        <v/>
      </c>
      <c r="Q1659" s="57" t="n">
        <f aca="false">IF(O1659=1,M1659,"")</f>
        <v>0.545694558005</v>
      </c>
      <c r="R1659" s="56" t="str">
        <f aca="false">IF(K1659=1,ROW(),"")</f>
        <v/>
      </c>
      <c r="S1659" s="56" t="str">
        <f aca="false">IF(D1659="","",TRIM(D1659))</f>
        <v>EDI CHARGES- INC</v>
      </c>
    </row>
    <row r="1660" customFormat="false" ht="15" hidden="false" customHeight="false" outlineLevel="0" collapsed="false">
      <c r="A1660" s="50" t="s">
        <v>2053</v>
      </c>
      <c r="B1660" s="55" t="n">
        <v>45967</v>
      </c>
      <c r="C1660" s="50" t="n">
        <f aca="false">IF(S1660="","",IFERROR(IF(INDEX('Ledger Codes'!$C$6:$C$205,MATCH(S1660,'Ledger Codes'!$B$6:$B$205,0))="","",INDEX('Ledger Codes'!$C$6:$C$205,MATCH(S1660,'Ledger Codes'!$B$6:$B$205,0))),""))</f>
        <v>10068</v>
      </c>
      <c r="D1660" s="50" t="s">
        <v>203</v>
      </c>
      <c r="E1660" s="50" t="s">
        <v>2054</v>
      </c>
      <c r="F1660" s="50" t="s">
        <v>2055</v>
      </c>
      <c r="G1660" s="52" t="n">
        <v>0</v>
      </c>
      <c r="H1660" s="52" t="n">
        <v>30</v>
      </c>
      <c r="I1660" s="52" t="n">
        <f aca="false">IF(AND(G1660="",H1660=""),"",N(G1660)-N(H1660))</f>
        <v>-30</v>
      </c>
      <c r="J1660" s="52" t="n">
        <f aca="false">IF(I1660="","",ABS(I1660))</f>
        <v>30</v>
      </c>
      <c r="K1660" s="56" t="n">
        <f aca="false">IF(S1660="","",0)</f>
        <v>0</v>
      </c>
      <c r="L1660" s="56" t="n">
        <f aca="false">IF(J1660="","",IF(AND(J1660&gt;'Revenue Testing'!$E$9,K1660=0),1,0))</f>
        <v>0</v>
      </c>
      <c r="M1660" s="57" t="n">
        <v>0.624262131163</v>
      </c>
      <c r="N1660" s="56" t="str">
        <f aca="false">IF(OR(A1660="",I1660=""),"",IF(COUNTIFS($A$2:$A$4500,A1660,$D$2:$D$4500,D1660,$I$2:$I$4500,I1660)&gt;1,"Possible duplicate",""))</f>
        <v/>
      </c>
      <c r="O1660" s="56" t="n">
        <f aca="false">IF(J1660="","",IF(AND(L1660=0,K1660=0),1,0))</f>
        <v>1</v>
      </c>
      <c r="P1660" s="56" t="str">
        <f aca="false">IF(L1660=1,J1660+ROW()/10^7,"")</f>
        <v/>
      </c>
      <c r="Q1660" s="57" t="n">
        <f aca="false">IF(O1660=1,M1660,"")</f>
        <v>0.624262131163</v>
      </c>
      <c r="R1660" s="56" t="str">
        <f aca="false">IF(K1660=1,ROW(),"")</f>
        <v/>
      </c>
      <c r="S1660" s="56" t="str">
        <f aca="false">IF(D1660="","",TRIM(D1660))</f>
        <v>EDI CHARGES- INC</v>
      </c>
    </row>
    <row r="1661" customFormat="false" ht="15" hidden="false" customHeight="false" outlineLevel="0" collapsed="false">
      <c r="A1661" s="50" t="s">
        <v>2056</v>
      </c>
      <c r="B1661" s="55" t="n">
        <v>45968</v>
      </c>
      <c r="C1661" s="50" t="n">
        <f aca="false">IF(S1661="","",IFERROR(IF(INDEX('Ledger Codes'!$C$6:$C$205,MATCH(S1661,'Ledger Codes'!$B$6:$B$205,0))="","",INDEX('Ledger Codes'!$C$6:$C$205,MATCH(S1661,'Ledger Codes'!$B$6:$B$205,0))),""))</f>
        <v>10068</v>
      </c>
      <c r="D1661" s="50" t="s">
        <v>203</v>
      </c>
      <c r="E1661" s="50" t="s">
        <v>2057</v>
      </c>
      <c r="F1661" s="50" t="s">
        <v>2058</v>
      </c>
      <c r="G1661" s="52" t="n">
        <v>0</v>
      </c>
      <c r="H1661" s="52" t="n">
        <v>30</v>
      </c>
      <c r="I1661" s="52" t="n">
        <f aca="false">IF(AND(G1661="",H1661=""),"",N(G1661)-N(H1661))</f>
        <v>-30</v>
      </c>
      <c r="J1661" s="52" t="n">
        <f aca="false">IF(I1661="","",ABS(I1661))</f>
        <v>30</v>
      </c>
      <c r="K1661" s="56" t="n">
        <f aca="false">IF(S1661="","",0)</f>
        <v>0</v>
      </c>
      <c r="L1661" s="56" t="n">
        <f aca="false">IF(J1661="","",IF(AND(J1661&gt;'Revenue Testing'!$E$9,K1661=0),1,0))</f>
        <v>0</v>
      </c>
      <c r="M1661" s="57" t="n">
        <v>0.814136974717</v>
      </c>
      <c r="N1661" s="56" t="str">
        <f aca="false">IF(OR(A1661="",I1661=""),"",IF(COUNTIFS($A$2:$A$4500,A1661,$D$2:$D$4500,D1661,$I$2:$I$4500,I1661)&gt;1,"Possible duplicate",""))</f>
        <v/>
      </c>
      <c r="O1661" s="56" t="n">
        <f aca="false">IF(J1661="","",IF(AND(L1661=0,K1661=0),1,0))</f>
        <v>1</v>
      </c>
      <c r="P1661" s="56" t="str">
        <f aca="false">IF(L1661=1,J1661+ROW()/10^7,"")</f>
        <v/>
      </c>
      <c r="Q1661" s="57" t="n">
        <f aca="false">IF(O1661=1,M1661,"")</f>
        <v>0.814136974717</v>
      </c>
      <c r="R1661" s="56" t="str">
        <f aca="false">IF(K1661=1,ROW(),"")</f>
        <v/>
      </c>
      <c r="S1661" s="56" t="str">
        <f aca="false">IF(D1661="","",TRIM(D1661))</f>
        <v>EDI CHARGES- INC</v>
      </c>
    </row>
    <row r="1662" customFormat="false" ht="15" hidden="false" customHeight="false" outlineLevel="0" collapsed="false">
      <c r="A1662" s="50" t="s">
        <v>2059</v>
      </c>
      <c r="B1662" s="55" t="n">
        <v>45968</v>
      </c>
      <c r="C1662" s="50" t="n">
        <f aca="false">IF(S1662="","",IFERROR(IF(INDEX('Ledger Codes'!$C$6:$C$205,MATCH(S1662,'Ledger Codes'!$B$6:$B$205,0))="","",INDEX('Ledger Codes'!$C$6:$C$205,MATCH(S1662,'Ledger Codes'!$B$6:$B$205,0))),""))</f>
        <v>10068</v>
      </c>
      <c r="D1662" s="50" t="s">
        <v>203</v>
      </c>
      <c r="E1662" s="50" t="s">
        <v>2060</v>
      </c>
      <c r="F1662" s="50" t="s">
        <v>2061</v>
      </c>
      <c r="G1662" s="52" t="n">
        <v>0</v>
      </c>
      <c r="H1662" s="52" t="n">
        <v>30</v>
      </c>
      <c r="I1662" s="52" t="n">
        <f aca="false">IF(AND(G1662="",H1662=""),"",N(G1662)-N(H1662))</f>
        <v>-30</v>
      </c>
      <c r="J1662" s="52" t="n">
        <f aca="false">IF(I1662="","",ABS(I1662))</f>
        <v>30</v>
      </c>
      <c r="K1662" s="56" t="n">
        <f aca="false">IF(S1662="","",0)</f>
        <v>0</v>
      </c>
      <c r="L1662" s="56" t="n">
        <f aca="false">IF(J1662="","",IF(AND(J1662&gt;'Revenue Testing'!$E$9,K1662=0),1,0))</f>
        <v>0</v>
      </c>
      <c r="M1662" s="57" t="n">
        <v>0.279932049725</v>
      </c>
      <c r="N1662" s="56" t="str">
        <f aca="false">IF(OR(A1662="",I1662=""),"",IF(COUNTIFS($A$2:$A$4500,A1662,$D$2:$D$4500,D1662,$I$2:$I$4500,I1662)&gt;1,"Possible duplicate",""))</f>
        <v/>
      </c>
      <c r="O1662" s="56" t="n">
        <f aca="false">IF(J1662="","",IF(AND(L1662=0,K1662=0),1,0))</f>
        <v>1</v>
      </c>
      <c r="P1662" s="56" t="str">
        <f aca="false">IF(L1662=1,J1662+ROW()/10^7,"")</f>
        <v/>
      </c>
      <c r="Q1662" s="57" t="n">
        <f aca="false">IF(O1662=1,M1662,"")</f>
        <v>0.279932049725</v>
      </c>
      <c r="R1662" s="56" t="str">
        <f aca="false">IF(K1662=1,ROW(),"")</f>
        <v/>
      </c>
      <c r="S1662" s="56" t="str">
        <f aca="false">IF(D1662="","",TRIM(D1662))</f>
        <v>EDI CHARGES- INC</v>
      </c>
    </row>
    <row r="1663" customFormat="false" ht="15" hidden="false" customHeight="false" outlineLevel="0" collapsed="false">
      <c r="A1663" s="50" t="s">
        <v>2062</v>
      </c>
      <c r="B1663" s="55" t="n">
        <v>45969</v>
      </c>
      <c r="C1663" s="50" t="n">
        <f aca="false">IF(S1663="","",IFERROR(IF(INDEX('Ledger Codes'!$C$6:$C$205,MATCH(S1663,'Ledger Codes'!$B$6:$B$205,0))="","",INDEX('Ledger Codes'!$C$6:$C$205,MATCH(S1663,'Ledger Codes'!$B$6:$B$205,0))),""))</f>
        <v>10068</v>
      </c>
      <c r="D1663" s="50" t="s">
        <v>203</v>
      </c>
      <c r="E1663" s="50" t="s">
        <v>2063</v>
      </c>
      <c r="F1663" s="50" t="s">
        <v>2064</v>
      </c>
      <c r="G1663" s="52" t="n">
        <v>0</v>
      </c>
      <c r="H1663" s="52" t="n">
        <v>30</v>
      </c>
      <c r="I1663" s="52" t="n">
        <f aca="false">IF(AND(G1663="",H1663=""),"",N(G1663)-N(H1663))</f>
        <v>-30</v>
      </c>
      <c r="J1663" s="52" t="n">
        <f aca="false">IF(I1663="","",ABS(I1663))</f>
        <v>30</v>
      </c>
      <c r="K1663" s="56" t="n">
        <f aca="false">IF(S1663="","",0)</f>
        <v>0</v>
      </c>
      <c r="L1663" s="56" t="n">
        <f aca="false">IF(J1663="","",IF(AND(J1663&gt;'Revenue Testing'!$E$9,K1663=0),1,0))</f>
        <v>0</v>
      </c>
      <c r="M1663" s="57" t="n">
        <v>0.438121102652</v>
      </c>
      <c r="N1663" s="56" t="str">
        <f aca="false">IF(OR(A1663="",I1663=""),"",IF(COUNTIFS($A$2:$A$4500,A1663,$D$2:$D$4500,D1663,$I$2:$I$4500,I1663)&gt;1,"Possible duplicate",""))</f>
        <v/>
      </c>
      <c r="O1663" s="56" t="n">
        <f aca="false">IF(J1663="","",IF(AND(L1663=0,K1663=0),1,0))</f>
        <v>1</v>
      </c>
      <c r="P1663" s="56" t="str">
        <f aca="false">IF(L1663=1,J1663+ROW()/10^7,"")</f>
        <v/>
      </c>
      <c r="Q1663" s="57" t="n">
        <f aca="false">IF(O1663=1,M1663,"")</f>
        <v>0.438121102652</v>
      </c>
      <c r="R1663" s="56" t="str">
        <f aca="false">IF(K1663=1,ROW(),"")</f>
        <v/>
      </c>
      <c r="S1663" s="56" t="str">
        <f aca="false">IF(D1663="","",TRIM(D1663))</f>
        <v>EDI CHARGES- INC</v>
      </c>
    </row>
    <row r="1664" customFormat="false" ht="15" hidden="false" customHeight="false" outlineLevel="0" collapsed="false">
      <c r="A1664" s="50" t="s">
        <v>2065</v>
      </c>
      <c r="B1664" s="55" t="n">
        <v>45969</v>
      </c>
      <c r="C1664" s="50" t="n">
        <f aca="false">IF(S1664="","",IFERROR(IF(INDEX('Ledger Codes'!$C$6:$C$205,MATCH(S1664,'Ledger Codes'!$B$6:$B$205,0))="","",INDEX('Ledger Codes'!$C$6:$C$205,MATCH(S1664,'Ledger Codes'!$B$6:$B$205,0))),""))</f>
        <v>10068</v>
      </c>
      <c r="D1664" s="50" t="s">
        <v>203</v>
      </c>
      <c r="E1664" s="50" t="s">
        <v>2066</v>
      </c>
      <c r="F1664" s="50" t="s">
        <v>575</v>
      </c>
      <c r="G1664" s="52" t="n">
        <v>0</v>
      </c>
      <c r="H1664" s="52" t="n">
        <v>30</v>
      </c>
      <c r="I1664" s="52" t="n">
        <f aca="false">IF(AND(G1664="",H1664=""),"",N(G1664)-N(H1664))</f>
        <v>-30</v>
      </c>
      <c r="J1664" s="52" t="n">
        <f aca="false">IF(I1664="","",ABS(I1664))</f>
        <v>30</v>
      </c>
      <c r="K1664" s="56" t="n">
        <f aca="false">IF(S1664="","",0)</f>
        <v>0</v>
      </c>
      <c r="L1664" s="56" t="n">
        <f aca="false">IF(J1664="","",IF(AND(J1664&gt;'Revenue Testing'!$E$9,K1664=0),1,0))</f>
        <v>0</v>
      </c>
      <c r="M1664" s="57" t="n">
        <v>0.310835033004</v>
      </c>
      <c r="N1664" s="56" t="str">
        <f aca="false">IF(OR(A1664="",I1664=""),"",IF(COUNTIFS($A$2:$A$4500,A1664,$D$2:$D$4500,D1664,$I$2:$I$4500,I1664)&gt;1,"Possible duplicate",""))</f>
        <v/>
      </c>
      <c r="O1664" s="56" t="n">
        <f aca="false">IF(J1664="","",IF(AND(L1664=0,K1664=0),1,0))</f>
        <v>1</v>
      </c>
      <c r="P1664" s="56" t="str">
        <f aca="false">IF(L1664=1,J1664+ROW()/10^7,"")</f>
        <v/>
      </c>
      <c r="Q1664" s="57" t="n">
        <f aca="false">IF(O1664=1,M1664,"")</f>
        <v>0.310835033004</v>
      </c>
      <c r="R1664" s="56" t="str">
        <f aca="false">IF(K1664=1,ROW(),"")</f>
        <v/>
      </c>
      <c r="S1664" s="56" t="str">
        <f aca="false">IF(D1664="","",TRIM(D1664))</f>
        <v>EDI CHARGES- INC</v>
      </c>
    </row>
    <row r="1665" customFormat="false" ht="15" hidden="false" customHeight="false" outlineLevel="0" collapsed="false">
      <c r="A1665" s="50" t="s">
        <v>2067</v>
      </c>
      <c r="B1665" s="55" t="n">
        <v>45970</v>
      </c>
      <c r="C1665" s="50" t="n">
        <f aca="false">IF(S1665="","",IFERROR(IF(INDEX('Ledger Codes'!$C$6:$C$205,MATCH(S1665,'Ledger Codes'!$B$6:$B$205,0))="","",INDEX('Ledger Codes'!$C$6:$C$205,MATCH(S1665,'Ledger Codes'!$B$6:$B$205,0))),""))</f>
        <v>10068</v>
      </c>
      <c r="D1665" s="50" t="s">
        <v>203</v>
      </c>
      <c r="E1665" s="50" t="s">
        <v>2068</v>
      </c>
      <c r="F1665" s="50" t="s">
        <v>2069</v>
      </c>
      <c r="G1665" s="52" t="n">
        <v>0</v>
      </c>
      <c r="H1665" s="52" t="n">
        <v>30</v>
      </c>
      <c r="I1665" s="52" t="n">
        <f aca="false">IF(AND(G1665="",H1665=""),"",N(G1665)-N(H1665))</f>
        <v>-30</v>
      </c>
      <c r="J1665" s="52" t="n">
        <f aca="false">IF(I1665="","",ABS(I1665))</f>
        <v>30</v>
      </c>
      <c r="K1665" s="56" t="n">
        <f aca="false">IF(S1665="","",0)</f>
        <v>0</v>
      </c>
      <c r="L1665" s="56" t="n">
        <f aca="false">IF(J1665="","",IF(AND(J1665&gt;'Revenue Testing'!$E$9,K1665=0),1,0))</f>
        <v>0</v>
      </c>
      <c r="M1665" s="57" t="n">
        <v>0.738578316975</v>
      </c>
      <c r="N1665" s="56" t="str">
        <f aca="false">IF(OR(A1665="",I1665=""),"",IF(COUNTIFS($A$2:$A$4500,A1665,$D$2:$D$4500,D1665,$I$2:$I$4500,I1665)&gt;1,"Possible duplicate",""))</f>
        <v/>
      </c>
      <c r="O1665" s="56" t="n">
        <f aca="false">IF(J1665="","",IF(AND(L1665=0,K1665=0),1,0))</f>
        <v>1</v>
      </c>
      <c r="P1665" s="56" t="str">
        <f aca="false">IF(L1665=1,J1665+ROW()/10^7,"")</f>
        <v/>
      </c>
      <c r="Q1665" s="57" t="n">
        <f aca="false">IF(O1665=1,M1665,"")</f>
        <v>0.738578316975</v>
      </c>
      <c r="R1665" s="56" t="str">
        <f aca="false">IF(K1665=1,ROW(),"")</f>
        <v/>
      </c>
      <c r="S1665" s="56" t="str">
        <f aca="false">IF(D1665="","",TRIM(D1665))</f>
        <v>EDI CHARGES- INC</v>
      </c>
    </row>
    <row r="1666" customFormat="false" ht="15" hidden="false" customHeight="false" outlineLevel="0" collapsed="false">
      <c r="A1666" s="50" t="s">
        <v>2070</v>
      </c>
      <c r="B1666" s="55" t="n">
        <v>45970</v>
      </c>
      <c r="C1666" s="50" t="n">
        <f aca="false">IF(S1666="","",IFERROR(IF(INDEX('Ledger Codes'!$C$6:$C$205,MATCH(S1666,'Ledger Codes'!$B$6:$B$205,0))="","",INDEX('Ledger Codes'!$C$6:$C$205,MATCH(S1666,'Ledger Codes'!$B$6:$B$205,0))),""))</f>
        <v>10068</v>
      </c>
      <c r="D1666" s="50" t="s">
        <v>203</v>
      </c>
      <c r="E1666" s="50" t="s">
        <v>2071</v>
      </c>
      <c r="F1666" s="50" t="s">
        <v>2072</v>
      </c>
      <c r="G1666" s="52" t="n">
        <v>0</v>
      </c>
      <c r="H1666" s="52" t="n">
        <v>30</v>
      </c>
      <c r="I1666" s="52" t="n">
        <f aca="false">IF(AND(G1666="",H1666=""),"",N(G1666)-N(H1666))</f>
        <v>-30</v>
      </c>
      <c r="J1666" s="52" t="n">
        <f aca="false">IF(I1666="","",ABS(I1666))</f>
        <v>30</v>
      </c>
      <c r="K1666" s="56" t="n">
        <f aca="false">IF(S1666="","",0)</f>
        <v>0</v>
      </c>
      <c r="L1666" s="56" t="n">
        <f aca="false">IF(J1666="","",IF(AND(J1666&gt;'Revenue Testing'!$E$9,K1666=0),1,0))</f>
        <v>0</v>
      </c>
      <c r="M1666" s="57" t="n">
        <v>0.944554001082</v>
      </c>
      <c r="N1666" s="56" t="str">
        <f aca="false">IF(OR(A1666="",I1666=""),"",IF(COUNTIFS($A$2:$A$4500,A1666,$D$2:$D$4500,D1666,$I$2:$I$4500,I1666)&gt;1,"Possible duplicate",""))</f>
        <v/>
      </c>
      <c r="O1666" s="56" t="n">
        <f aca="false">IF(J1666="","",IF(AND(L1666=0,K1666=0),1,0))</f>
        <v>1</v>
      </c>
      <c r="P1666" s="56" t="str">
        <f aca="false">IF(L1666=1,J1666+ROW()/10^7,"")</f>
        <v/>
      </c>
      <c r="Q1666" s="57" t="n">
        <f aca="false">IF(O1666=1,M1666,"")</f>
        <v>0.944554001082</v>
      </c>
      <c r="R1666" s="56" t="str">
        <f aca="false">IF(K1666=1,ROW(),"")</f>
        <v/>
      </c>
      <c r="S1666" s="56" t="str">
        <f aca="false">IF(D1666="","",TRIM(D1666))</f>
        <v>EDI CHARGES- INC</v>
      </c>
    </row>
    <row r="1667" customFormat="false" ht="15" hidden="false" customHeight="false" outlineLevel="0" collapsed="false">
      <c r="A1667" s="50" t="s">
        <v>2073</v>
      </c>
      <c r="B1667" s="55" t="n">
        <v>45970</v>
      </c>
      <c r="C1667" s="50" t="n">
        <f aca="false">IF(S1667="","",IFERROR(IF(INDEX('Ledger Codes'!$C$6:$C$205,MATCH(S1667,'Ledger Codes'!$B$6:$B$205,0))="","",INDEX('Ledger Codes'!$C$6:$C$205,MATCH(S1667,'Ledger Codes'!$B$6:$B$205,0))),""))</f>
        <v>10068</v>
      </c>
      <c r="D1667" s="50" t="s">
        <v>203</v>
      </c>
      <c r="E1667" s="50" t="s">
        <v>2074</v>
      </c>
      <c r="F1667" s="50" t="s">
        <v>2075</v>
      </c>
      <c r="G1667" s="52" t="n">
        <v>0</v>
      </c>
      <c r="H1667" s="52" t="n">
        <v>30</v>
      </c>
      <c r="I1667" s="52" t="n">
        <f aca="false">IF(AND(G1667="",H1667=""),"",N(G1667)-N(H1667))</f>
        <v>-30</v>
      </c>
      <c r="J1667" s="52" t="n">
        <f aca="false">IF(I1667="","",ABS(I1667))</f>
        <v>30</v>
      </c>
      <c r="K1667" s="56" t="n">
        <f aca="false">IF(S1667="","",0)</f>
        <v>0</v>
      </c>
      <c r="L1667" s="56" t="n">
        <f aca="false">IF(J1667="","",IF(AND(J1667&gt;'Revenue Testing'!$E$9,K1667=0),1,0))</f>
        <v>0</v>
      </c>
      <c r="M1667" s="57" t="n">
        <v>0.084579655234</v>
      </c>
      <c r="N1667" s="56" t="str">
        <f aca="false">IF(OR(A1667="",I1667=""),"",IF(COUNTIFS($A$2:$A$4500,A1667,$D$2:$D$4500,D1667,$I$2:$I$4500,I1667)&gt;1,"Possible duplicate",""))</f>
        <v/>
      </c>
      <c r="O1667" s="56" t="n">
        <f aca="false">IF(J1667="","",IF(AND(L1667=0,K1667=0),1,0))</f>
        <v>1</v>
      </c>
      <c r="P1667" s="56" t="str">
        <f aca="false">IF(L1667=1,J1667+ROW()/10^7,"")</f>
        <v/>
      </c>
      <c r="Q1667" s="57" t="n">
        <f aca="false">IF(O1667=1,M1667,"")</f>
        <v>0.084579655234</v>
      </c>
      <c r="R1667" s="56" t="str">
        <f aca="false">IF(K1667=1,ROW(),"")</f>
        <v/>
      </c>
      <c r="S1667" s="56" t="str">
        <f aca="false">IF(D1667="","",TRIM(D1667))</f>
        <v>EDI CHARGES- INC</v>
      </c>
    </row>
    <row r="1668" customFormat="false" ht="15" hidden="false" customHeight="false" outlineLevel="0" collapsed="false">
      <c r="A1668" s="50" t="s">
        <v>2076</v>
      </c>
      <c r="B1668" s="55" t="n">
        <v>45970</v>
      </c>
      <c r="C1668" s="50" t="n">
        <f aca="false">IF(S1668="","",IFERROR(IF(INDEX('Ledger Codes'!$C$6:$C$205,MATCH(S1668,'Ledger Codes'!$B$6:$B$205,0))="","",INDEX('Ledger Codes'!$C$6:$C$205,MATCH(S1668,'Ledger Codes'!$B$6:$B$205,0))),""))</f>
        <v>10068</v>
      </c>
      <c r="D1668" s="50" t="s">
        <v>203</v>
      </c>
      <c r="E1668" s="50" t="s">
        <v>2077</v>
      </c>
      <c r="F1668" s="50" t="s">
        <v>2078</v>
      </c>
      <c r="G1668" s="52" t="n">
        <v>0</v>
      </c>
      <c r="H1668" s="52" t="n">
        <v>30</v>
      </c>
      <c r="I1668" s="52" t="n">
        <f aca="false">IF(AND(G1668="",H1668=""),"",N(G1668)-N(H1668))</f>
        <v>-30</v>
      </c>
      <c r="J1668" s="52" t="n">
        <f aca="false">IF(I1668="","",ABS(I1668))</f>
        <v>30</v>
      </c>
      <c r="K1668" s="56" t="n">
        <f aca="false">IF(S1668="","",0)</f>
        <v>0</v>
      </c>
      <c r="L1668" s="56" t="n">
        <f aca="false">IF(J1668="","",IF(AND(J1668&gt;'Revenue Testing'!$E$9,K1668=0),1,0))</f>
        <v>0</v>
      </c>
      <c r="M1668" s="57" t="n">
        <v>0.93340277118</v>
      </c>
      <c r="N1668" s="56" t="str">
        <f aca="false">IF(OR(A1668="",I1668=""),"",IF(COUNTIFS($A$2:$A$4500,A1668,$D$2:$D$4500,D1668,$I$2:$I$4500,I1668)&gt;1,"Possible duplicate",""))</f>
        <v/>
      </c>
      <c r="O1668" s="56" t="n">
        <f aca="false">IF(J1668="","",IF(AND(L1668=0,K1668=0),1,0))</f>
        <v>1</v>
      </c>
      <c r="P1668" s="56" t="str">
        <f aca="false">IF(L1668=1,J1668+ROW()/10^7,"")</f>
        <v/>
      </c>
      <c r="Q1668" s="57" t="n">
        <f aca="false">IF(O1668=1,M1668,"")</f>
        <v>0.93340277118</v>
      </c>
      <c r="R1668" s="56" t="str">
        <f aca="false">IF(K1668=1,ROW(),"")</f>
        <v/>
      </c>
      <c r="S1668" s="56" t="str">
        <f aca="false">IF(D1668="","",TRIM(D1668))</f>
        <v>EDI CHARGES- INC</v>
      </c>
    </row>
    <row r="1669" customFormat="false" ht="15" hidden="false" customHeight="false" outlineLevel="0" collapsed="false">
      <c r="A1669" s="50" t="s">
        <v>2079</v>
      </c>
      <c r="B1669" s="55" t="n">
        <v>45971</v>
      </c>
      <c r="C1669" s="50" t="n">
        <f aca="false">IF(S1669="","",IFERROR(IF(INDEX('Ledger Codes'!$C$6:$C$205,MATCH(S1669,'Ledger Codes'!$B$6:$B$205,0))="","",INDEX('Ledger Codes'!$C$6:$C$205,MATCH(S1669,'Ledger Codes'!$B$6:$B$205,0))),""))</f>
        <v>10068</v>
      </c>
      <c r="D1669" s="50" t="s">
        <v>203</v>
      </c>
      <c r="E1669" s="50" t="s">
        <v>2080</v>
      </c>
      <c r="F1669" s="50" t="s">
        <v>2081</v>
      </c>
      <c r="G1669" s="52" t="n">
        <v>0</v>
      </c>
      <c r="H1669" s="52" t="n">
        <v>30</v>
      </c>
      <c r="I1669" s="52" t="n">
        <f aca="false">IF(AND(G1669="",H1669=""),"",N(G1669)-N(H1669))</f>
        <v>-30</v>
      </c>
      <c r="J1669" s="52" t="n">
        <f aca="false">IF(I1669="","",ABS(I1669))</f>
        <v>30</v>
      </c>
      <c r="K1669" s="56" t="n">
        <f aca="false">IF(S1669="","",0)</f>
        <v>0</v>
      </c>
      <c r="L1669" s="56" t="n">
        <f aca="false">IF(J1669="","",IF(AND(J1669&gt;'Revenue Testing'!$E$9,K1669=0),1,0))</f>
        <v>0</v>
      </c>
      <c r="M1669" s="57" t="n">
        <v>0.121640546613</v>
      </c>
      <c r="N1669" s="56" t="str">
        <f aca="false">IF(OR(A1669="",I1669=""),"",IF(COUNTIFS($A$2:$A$4500,A1669,$D$2:$D$4500,D1669,$I$2:$I$4500,I1669)&gt;1,"Possible duplicate",""))</f>
        <v/>
      </c>
      <c r="O1669" s="56" t="n">
        <f aca="false">IF(J1669="","",IF(AND(L1669=0,K1669=0),1,0))</f>
        <v>1</v>
      </c>
      <c r="P1669" s="56" t="str">
        <f aca="false">IF(L1669=1,J1669+ROW()/10^7,"")</f>
        <v/>
      </c>
      <c r="Q1669" s="57" t="n">
        <f aca="false">IF(O1669=1,M1669,"")</f>
        <v>0.121640546613</v>
      </c>
      <c r="R1669" s="56" t="str">
        <f aca="false">IF(K1669=1,ROW(),"")</f>
        <v/>
      </c>
      <c r="S1669" s="56" t="str">
        <f aca="false">IF(D1669="","",TRIM(D1669))</f>
        <v>EDI CHARGES- INC</v>
      </c>
    </row>
    <row r="1670" customFormat="false" ht="15" hidden="false" customHeight="false" outlineLevel="0" collapsed="false">
      <c r="A1670" s="50" t="s">
        <v>2082</v>
      </c>
      <c r="B1670" s="55" t="n">
        <v>45971</v>
      </c>
      <c r="C1670" s="50" t="n">
        <f aca="false">IF(S1670="","",IFERROR(IF(INDEX('Ledger Codes'!$C$6:$C$205,MATCH(S1670,'Ledger Codes'!$B$6:$B$205,0))="","",INDEX('Ledger Codes'!$C$6:$C$205,MATCH(S1670,'Ledger Codes'!$B$6:$B$205,0))),""))</f>
        <v>10068</v>
      </c>
      <c r="D1670" s="50" t="s">
        <v>203</v>
      </c>
      <c r="E1670" s="50" t="s">
        <v>2083</v>
      </c>
      <c r="F1670" s="50" t="s">
        <v>2084</v>
      </c>
      <c r="G1670" s="52" t="n">
        <v>0</v>
      </c>
      <c r="H1670" s="52" t="n">
        <v>30</v>
      </c>
      <c r="I1670" s="52" t="n">
        <f aca="false">IF(AND(G1670="",H1670=""),"",N(G1670)-N(H1670))</f>
        <v>-30</v>
      </c>
      <c r="J1670" s="52" t="n">
        <f aca="false">IF(I1670="","",ABS(I1670))</f>
        <v>30</v>
      </c>
      <c r="K1670" s="56" t="n">
        <f aca="false">IF(S1670="","",0)</f>
        <v>0</v>
      </c>
      <c r="L1670" s="56" t="n">
        <f aca="false">IF(J1670="","",IF(AND(J1670&gt;'Revenue Testing'!$E$9,K1670=0),1,0))</f>
        <v>0</v>
      </c>
      <c r="M1670" s="57" t="n">
        <v>0.398524634094</v>
      </c>
      <c r="N1670" s="56" t="str">
        <f aca="false">IF(OR(A1670="",I1670=""),"",IF(COUNTIFS($A$2:$A$4500,A1670,$D$2:$D$4500,D1670,$I$2:$I$4500,I1670)&gt;1,"Possible duplicate",""))</f>
        <v/>
      </c>
      <c r="O1670" s="56" t="n">
        <f aca="false">IF(J1670="","",IF(AND(L1670=0,K1670=0),1,0))</f>
        <v>1</v>
      </c>
      <c r="P1670" s="56" t="str">
        <f aca="false">IF(L1670=1,J1670+ROW()/10^7,"")</f>
        <v/>
      </c>
      <c r="Q1670" s="57" t="n">
        <f aca="false">IF(O1670=1,M1670,"")</f>
        <v>0.398524634094</v>
      </c>
      <c r="R1670" s="56" t="str">
        <f aca="false">IF(K1670=1,ROW(),"")</f>
        <v/>
      </c>
      <c r="S1670" s="56" t="str">
        <f aca="false">IF(D1670="","",TRIM(D1670))</f>
        <v>EDI CHARGES- INC</v>
      </c>
    </row>
    <row r="1671" customFormat="false" ht="15" hidden="false" customHeight="false" outlineLevel="0" collapsed="false">
      <c r="A1671" s="50" t="s">
        <v>2085</v>
      </c>
      <c r="B1671" s="55" t="n">
        <v>45972</v>
      </c>
      <c r="C1671" s="50" t="n">
        <f aca="false">IF(S1671="","",IFERROR(IF(INDEX('Ledger Codes'!$C$6:$C$205,MATCH(S1671,'Ledger Codes'!$B$6:$B$205,0))="","",INDEX('Ledger Codes'!$C$6:$C$205,MATCH(S1671,'Ledger Codes'!$B$6:$B$205,0))),""))</f>
        <v>10068</v>
      </c>
      <c r="D1671" s="50" t="s">
        <v>203</v>
      </c>
      <c r="E1671" s="50" t="s">
        <v>2086</v>
      </c>
      <c r="F1671" s="50" t="s">
        <v>2087</v>
      </c>
      <c r="G1671" s="52" t="n">
        <v>0</v>
      </c>
      <c r="H1671" s="52" t="n">
        <v>30</v>
      </c>
      <c r="I1671" s="52" t="n">
        <f aca="false">IF(AND(G1671="",H1671=""),"",N(G1671)-N(H1671))</f>
        <v>-30</v>
      </c>
      <c r="J1671" s="52" t="n">
        <f aca="false">IF(I1671="","",ABS(I1671))</f>
        <v>30</v>
      </c>
      <c r="K1671" s="56" t="n">
        <f aca="false">IF(S1671="","",0)</f>
        <v>0</v>
      </c>
      <c r="L1671" s="56" t="n">
        <f aca="false">IF(J1671="","",IF(AND(J1671&gt;'Revenue Testing'!$E$9,K1671=0),1,0))</f>
        <v>0</v>
      </c>
      <c r="M1671" s="57" t="n">
        <v>0.891174891168</v>
      </c>
      <c r="N1671" s="56" t="str">
        <f aca="false">IF(OR(A1671="",I1671=""),"",IF(COUNTIFS($A$2:$A$4500,A1671,$D$2:$D$4500,D1671,$I$2:$I$4500,I1671)&gt;1,"Possible duplicate",""))</f>
        <v/>
      </c>
      <c r="O1671" s="56" t="n">
        <f aca="false">IF(J1671="","",IF(AND(L1671=0,K1671=0),1,0))</f>
        <v>1</v>
      </c>
      <c r="P1671" s="56" t="str">
        <f aca="false">IF(L1671=1,J1671+ROW()/10^7,"")</f>
        <v/>
      </c>
      <c r="Q1671" s="57" t="n">
        <f aca="false">IF(O1671=1,M1671,"")</f>
        <v>0.891174891168</v>
      </c>
      <c r="R1671" s="56" t="str">
        <f aca="false">IF(K1671=1,ROW(),"")</f>
        <v/>
      </c>
      <c r="S1671" s="56" t="str">
        <f aca="false">IF(D1671="","",TRIM(D1671))</f>
        <v>EDI CHARGES- INC</v>
      </c>
    </row>
    <row r="1672" customFormat="false" ht="15" hidden="false" customHeight="false" outlineLevel="0" collapsed="false">
      <c r="A1672" s="50" t="s">
        <v>2088</v>
      </c>
      <c r="B1672" s="55" t="n">
        <v>45973</v>
      </c>
      <c r="C1672" s="50" t="n">
        <f aca="false">IF(S1672="","",IFERROR(IF(INDEX('Ledger Codes'!$C$6:$C$205,MATCH(S1672,'Ledger Codes'!$B$6:$B$205,0))="","",INDEX('Ledger Codes'!$C$6:$C$205,MATCH(S1672,'Ledger Codes'!$B$6:$B$205,0))),""))</f>
        <v>10068</v>
      </c>
      <c r="D1672" s="50" t="s">
        <v>203</v>
      </c>
      <c r="E1672" s="50" t="s">
        <v>2089</v>
      </c>
      <c r="F1672" s="50" t="s">
        <v>2090</v>
      </c>
      <c r="G1672" s="52" t="n">
        <v>0</v>
      </c>
      <c r="H1672" s="52" t="n">
        <v>30</v>
      </c>
      <c r="I1672" s="52" t="n">
        <f aca="false">IF(AND(G1672="",H1672=""),"",N(G1672)-N(H1672))</f>
        <v>-30</v>
      </c>
      <c r="J1672" s="52" t="n">
        <f aca="false">IF(I1672="","",ABS(I1672))</f>
        <v>30</v>
      </c>
      <c r="K1672" s="56" t="n">
        <f aca="false">IF(S1672="","",0)</f>
        <v>0</v>
      </c>
      <c r="L1672" s="56" t="n">
        <f aca="false">IF(J1672="","",IF(AND(J1672&gt;'Revenue Testing'!$E$9,K1672=0),1,0))</f>
        <v>0</v>
      </c>
      <c r="M1672" s="57" t="n">
        <v>0.917355053483</v>
      </c>
      <c r="N1672" s="56" t="str">
        <f aca="false">IF(OR(A1672="",I1672=""),"",IF(COUNTIFS($A$2:$A$4500,A1672,$D$2:$D$4500,D1672,$I$2:$I$4500,I1672)&gt;1,"Possible duplicate",""))</f>
        <v/>
      </c>
      <c r="O1672" s="56" t="n">
        <f aca="false">IF(J1672="","",IF(AND(L1672=0,K1672=0),1,0))</f>
        <v>1</v>
      </c>
      <c r="P1672" s="56" t="str">
        <f aca="false">IF(L1672=1,J1672+ROW()/10^7,"")</f>
        <v/>
      </c>
      <c r="Q1672" s="57" t="n">
        <f aca="false">IF(O1672=1,M1672,"")</f>
        <v>0.917355053483</v>
      </c>
      <c r="R1672" s="56" t="str">
        <f aca="false">IF(K1672=1,ROW(),"")</f>
        <v/>
      </c>
      <c r="S1672" s="56" t="str">
        <f aca="false">IF(D1672="","",TRIM(D1672))</f>
        <v>EDI CHARGES- INC</v>
      </c>
    </row>
    <row r="1673" customFormat="false" ht="15" hidden="false" customHeight="false" outlineLevel="0" collapsed="false">
      <c r="A1673" s="50" t="s">
        <v>2091</v>
      </c>
      <c r="B1673" s="55" t="n">
        <v>45973</v>
      </c>
      <c r="C1673" s="50" t="n">
        <f aca="false">IF(S1673="","",IFERROR(IF(INDEX('Ledger Codes'!$C$6:$C$205,MATCH(S1673,'Ledger Codes'!$B$6:$B$205,0))="","",INDEX('Ledger Codes'!$C$6:$C$205,MATCH(S1673,'Ledger Codes'!$B$6:$B$205,0))),""))</f>
        <v>10068</v>
      </c>
      <c r="D1673" s="50" t="s">
        <v>203</v>
      </c>
      <c r="E1673" s="50" t="s">
        <v>2092</v>
      </c>
      <c r="F1673" s="50" t="s">
        <v>2093</v>
      </c>
      <c r="G1673" s="52" t="n">
        <v>0</v>
      </c>
      <c r="H1673" s="52" t="n">
        <v>30</v>
      </c>
      <c r="I1673" s="52" t="n">
        <f aca="false">IF(AND(G1673="",H1673=""),"",N(G1673)-N(H1673))</f>
        <v>-30</v>
      </c>
      <c r="J1673" s="52" t="n">
        <f aca="false">IF(I1673="","",ABS(I1673))</f>
        <v>30</v>
      </c>
      <c r="K1673" s="56" t="n">
        <f aca="false">IF(S1673="","",0)</f>
        <v>0</v>
      </c>
      <c r="L1673" s="56" t="n">
        <f aca="false">IF(J1673="","",IF(AND(J1673&gt;'Revenue Testing'!$E$9,K1673=0),1,0))</f>
        <v>0</v>
      </c>
      <c r="M1673" s="57" t="n">
        <v>0.232266306372</v>
      </c>
      <c r="N1673" s="56" t="str">
        <f aca="false">IF(OR(A1673="",I1673=""),"",IF(COUNTIFS($A$2:$A$4500,A1673,$D$2:$D$4500,D1673,$I$2:$I$4500,I1673)&gt;1,"Possible duplicate",""))</f>
        <v/>
      </c>
      <c r="O1673" s="56" t="n">
        <f aca="false">IF(J1673="","",IF(AND(L1673=0,K1673=0),1,0))</f>
        <v>1</v>
      </c>
      <c r="P1673" s="56" t="str">
        <f aca="false">IF(L1673=1,J1673+ROW()/10^7,"")</f>
        <v/>
      </c>
      <c r="Q1673" s="57" t="n">
        <f aca="false">IF(O1673=1,M1673,"")</f>
        <v>0.232266306372</v>
      </c>
      <c r="R1673" s="56" t="str">
        <f aca="false">IF(K1673=1,ROW(),"")</f>
        <v/>
      </c>
      <c r="S1673" s="56" t="str">
        <f aca="false">IF(D1673="","",TRIM(D1673))</f>
        <v>EDI CHARGES- INC</v>
      </c>
    </row>
    <row r="1674" customFormat="false" ht="15" hidden="false" customHeight="false" outlineLevel="0" collapsed="false">
      <c r="A1674" s="50" t="s">
        <v>2094</v>
      </c>
      <c r="B1674" s="55" t="n">
        <v>45980</v>
      </c>
      <c r="C1674" s="50" t="n">
        <f aca="false">IF(S1674="","",IFERROR(IF(INDEX('Ledger Codes'!$C$6:$C$205,MATCH(S1674,'Ledger Codes'!$B$6:$B$205,0))="","",INDEX('Ledger Codes'!$C$6:$C$205,MATCH(S1674,'Ledger Codes'!$B$6:$B$205,0))),""))</f>
        <v>10068</v>
      </c>
      <c r="D1674" s="50" t="s">
        <v>203</v>
      </c>
      <c r="E1674" s="50" t="s">
        <v>2095</v>
      </c>
      <c r="F1674" s="50" t="s">
        <v>578</v>
      </c>
      <c r="G1674" s="52" t="n">
        <v>0</v>
      </c>
      <c r="H1674" s="52" t="n">
        <v>30</v>
      </c>
      <c r="I1674" s="52" t="n">
        <f aca="false">IF(AND(G1674="",H1674=""),"",N(G1674)-N(H1674))</f>
        <v>-30</v>
      </c>
      <c r="J1674" s="52" t="n">
        <f aca="false">IF(I1674="","",ABS(I1674))</f>
        <v>30</v>
      </c>
      <c r="K1674" s="56" t="n">
        <f aca="false">IF(S1674="","",0)</f>
        <v>0</v>
      </c>
      <c r="L1674" s="56" t="n">
        <f aca="false">IF(J1674="","",IF(AND(J1674&gt;'Revenue Testing'!$E$9,K1674=0),1,0))</f>
        <v>0</v>
      </c>
      <c r="M1674" s="57" t="n">
        <v>0.130339801763</v>
      </c>
      <c r="N1674" s="56" t="str">
        <f aca="false">IF(OR(A1674="",I1674=""),"",IF(COUNTIFS($A$2:$A$4500,A1674,$D$2:$D$4500,D1674,$I$2:$I$4500,I1674)&gt;1,"Possible duplicate",""))</f>
        <v/>
      </c>
      <c r="O1674" s="56" t="n">
        <f aca="false">IF(J1674="","",IF(AND(L1674=0,K1674=0),1,0))</f>
        <v>1</v>
      </c>
      <c r="P1674" s="56" t="str">
        <f aca="false">IF(L1674=1,J1674+ROW()/10^7,"")</f>
        <v/>
      </c>
      <c r="Q1674" s="57" t="n">
        <f aca="false">IF(O1674=1,M1674,"")</f>
        <v>0.130339801763</v>
      </c>
      <c r="R1674" s="56" t="str">
        <f aca="false">IF(K1674=1,ROW(),"")</f>
        <v/>
      </c>
      <c r="S1674" s="56" t="str">
        <f aca="false">IF(D1674="","",TRIM(D1674))</f>
        <v>EDI CHARGES- INC</v>
      </c>
    </row>
    <row r="1675" customFormat="false" ht="15" hidden="false" customHeight="false" outlineLevel="0" collapsed="false">
      <c r="A1675" s="50" t="s">
        <v>2096</v>
      </c>
      <c r="B1675" s="55" t="n">
        <v>45984</v>
      </c>
      <c r="C1675" s="50" t="n">
        <f aca="false">IF(S1675="","",IFERROR(IF(INDEX('Ledger Codes'!$C$6:$C$205,MATCH(S1675,'Ledger Codes'!$B$6:$B$205,0))="","",INDEX('Ledger Codes'!$C$6:$C$205,MATCH(S1675,'Ledger Codes'!$B$6:$B$205,0))),""))</f>
        <v>10068</v>
      </c>
      <c r="D1675" s="50" t="s">
        <v>203</v>
      </c>
      <c r="E1675" s="50" t="s">
        <v>2097</v>
      </c>
      <c r="F1675" s="58" t="s">
        <v>2098</v>
      </c>
      <c r="G1675" s="52" t="n">
        <v>0</v>
      </c>
      <c r="H1675" s="52" t="n">
        <v>30</v>
      </c>
      <c r="I1675" s="52" t="n">
        <f aca="false">IF(AND(G1675="",H1675=""),"",N(G1675)-N(H1675))</f>
        <v>-30</v>
      </c>
      <c r="J1675" s="52" t="n">
        <f aca="false">IF(I1675="","",ABS(I1675))</f>
        <v>30</v>
      </c>
      <c r="K1675" s="56" t="n">
        <f aca="false">IF(S1675="","",0)</f>
        <v>0</v>
      </c>
      <c r="L1675" s="56" t="n">
        <f aca="false">IF(J1675="","",IF(AND(J1675&gt;'Revenue Testing'!$E$9,K1675=0),1,0))</f>
        <v>0</v>
      </c>
      <c r="M1675" s="57" t="n">
        <v>0.986188222823</v>
      </c>
      <c r="N1675" s="56" t="str">
        <f aca="false">IF(OR(A1675="",I1675=""),"",IF(COUNTIFS($A$2:$A$4500,A1675,$D$2:$D$4500,D1675,$I$2:$I$4500,I1675)&gt;1,"Possible duplicate",""))</f>
        <v/>
      </c>
      <c r="O1675" s="56" t="n">
        <f aca="false">IF(J1675="","",IF(AND(L1675=0,K1675=0),1,0))</f>
        <v>1</v>
      </c>
      <c r="P1675" s="56" t="str">
        <f aca="false">IF(L1675=1,J1675+ROW()/10^7,"")</f>
        <v/>
      </c>
      <c r="Q1675" s="57" t="n">
        <f aca="false">IF(O1675=1,M1675,"")</f>
        <v>0.986188222823</v>
      </c>
      <c r="R1675" s="56" t="str">
        <f aca="false">IF(K1675=1,ROW(),"")</f>
        <v/>
      </c>
      <c r="S1675" s="56" t="str">
        <f aca="false">IF(D1675="","",TRIM(D1675))</f>
        <v>EDI CHARGES- INC</v>
      </c>
    </row>
    <row r="1676" customFormat="false" ht="15" hidden="false" customHeight="false" outlineLevel="0" collapsed="false">
      <c r="A1676" s="50" t="s">
        <v>2099</v>
      </c>
      <c r="B1676" s="55" t="n">
        <v>45990</v>
      </c>
      <c r="C1676" s="50" t="n">
        <f aca="false">IF(S1676="","",IFERROR(IF(INDEX('Ledger Codes'!$C$6:$C$205,MATCH(S1676,'Ledger Codes'!$B$6:$B$205,0))="","",INDEX('Ledger Codes'!$C$6:$C$205,MATCH(S1676,'Ledger Codes'!$B$6:$B$205,0))),""))</f>
        <v>10068</v>
      </c>
      <c r="D1676" s="50" t="s">
        <v>203</v>
      </c>
      <c r="E1676" s="50" t="s">
        <v>2100</v>
      </c>
      <c r="F1676" s="58" t="s">
        <v>2101</v>
      </c>
      <c r="G1676" s="52" t="n">
        <v>0</v>
      </c>
      <c r="H1676" s="52" t="n">
        <v>30</v>
      </c>
      <c r="I1676" s="52" t="n">
        <f aca="false">IF(AND(G1676="",H1676=""),"",N(G1676)-N(H1676))</f>
        <v>-30</v>
      </c>
      <c r="J1676" s="52" t="n">
        <f aca="false">IF(I1676="","",ABS(I1676))</f>
        <v>30</v>
      </c>
      <c r="K1676" s="56" t="n">
        <f aca="false">IF(S1676="","",0)</f>
        <v>0</v>
      </c>
      <c r="L1676" s="56" t="n">
        <f aca="false">IF(J1676="","",IF(AND(J1676&gt;'Revenue Testing'!$E$9,K1676=0),1,0))</f>
        <v>0</v>
      </c>
      <c r="M1676" s="57" t="n">
        <v>0.390091520326</v>
      </c>
      <c r="N1676" s="56" t="str">
        <f aca="false">IF(OR(A1676="",I1676=""),"",IF(COUNTIFS($A$2:$A$4500,A1676,$D$2:$D$4500,D1676,$I$2:$I$4500,I1676)&gt;1,"Possible duplicate",""))</f>
        <v/>
      </c>
      <c r="O1676" s="56" t="n">
        <f aca="false">IF(J1676="","",IF(AND(L1676=0,K1676=0),1,0))</f>
        <v>1</v>
      </c>
      <c r="P1676" s="56" t="str">
        <f aca="false">IF(L1676=1,J1676+ROW()/10^7,"")</f>
        <v/>
      </c>
      <c r="Q1676" s="57" t="n">
        <f aca="false">IF(O1676=1,M1676,"")</f>
        <v>0.390091520326</v>
      </c>
      <c r="R1676" s="56" t="str">
        <f aca="false">IF(K1676=1,ROW(),"")</f>
        <v/>
      </c>
      <c r="S1676" s="56" t="str">
        <f aca="false">IF(D1676="","",TRIM(D1676))</f>
        <v>EDI CHARGES- INC</v>
      </c>
    </row>
    <row r="1677" customFormat="false" ht="15" hidden="false" customHeight="false" outlineLevel="0" collapsed="false">
      <c r="A1677" s="50" t="s">
        <v>2102</v>
      </c>
      <c r="B1677" s="55" t="n">
        <v>45998</v>
      </c>
      <c r="C1677" s="50" t="n">
        <f aca="false">IF(S1677="","",IFERROR(IF(INDEX('Ledger Codes'!$C$6:$C$205,MATCH(S1677,'Ledger Codes'!$B$6:$B$205,0))="","",INDEX('Ledger Codes'!$C$6:$C$205,MATCH(S1677,'Ledger Codes'!$B$6:$B$205,0))),""))</f>
        <v>10068</v>
      </c>
      <c r="D1677" s="50" t="s">
        <v>203</v>
      </c>
      <c r="E1677" s="50" t="s">
        <v>2103</v>
      </c>
      <c r="F1677" s="50" t="s">
        <v>2104</v>
      </c>
      <c r="G1677" s="52" t="n">
        <v>0</v>
      </c>
      <c r="H1677" s="52" t="n">
        <v>30</v>
      </c>
      <c r="I1677" s="52" t="n">
        <f aca="false">IF(AND(G1677="",H1677=""),"",N(G1677)-N(H1677))</f>
        <v>-30</v>
      </c>
      <c r="J1677" s="52" t="n">
        <f aca="false">IF(I1677="","",ABS(I1677))</f>
        <v>30</v>
      </c>
      <c r="K1677" s="56" t="n">
        <f aca="false">IF(S1677="","",0)</f>
        <v>0</v>
      </c>
      <c r="L1677" s="56" t="n">
        <f aca="false">IF(J1677="","",IF(AND(J1677&gt;'Revenue Testing'!$E$9,K1677=0),1,0))</f>
        <v>0</v>
      </c>
      <c r="M1677" s="57" t="n">
        <v>0.77947643462</v>
      </c>
      <c r="N1677" s="56" t="str">
        <f aca="false">IF(OR(A1677="",I1677=""),"",IF(COUNTIFS($A$2:$A$4500,A1677,$D$2:$D$4500,D1677,$I$2:$I$4500,I1677)&gt;1,"Possible duplicate",""))</f>
        <v/>
      </c>
      <c r="O1677" s="56" t="n">
        <f aca="false">IF(J1677="","",IF(AND(L1677=0,K1677=0),1,0))</f>
        <v>1</v>
      </c>
      <c r="P1677" s="56" t="str">
        <f aca="false">IF(L1677=1,J1677+ROW()/10^7,"")</f>
        <v/>
      </c>
      <c r="Q1677" s="57" t="n">
        <f aca="false">IF(O1677=1,M1677,"")</f>
        <v>0.77947643462</v>
      </c>
      <c r="R1677" s="56" t="str">
        <f aca="false">IF(K1677=1,ROW(),"")</f>
        <v/>
      </c>
      <c r="S1677" s="56" t="str">
        <f aca="false">IF(D1677="","",TRIM(D1677))</f>
        <v>EDI CHARGES- INC</v>
      </c>
    </row>
    <row r="1678" customFormat="false" ht="15" hidden="false" customHeight="false" outlineLevel="0" collapsed="false">
      <c r="A1678" s="50" t="s">
        <v>2105</v>
      </c>
      <c r="B1678" s="55" t="n">
        <v>45998</v>
      </c>
      <c r="C1678" s="50" t="n">
        <f aca="false">IF(S1678="","",IFERROR(IF(INDEX('Ledger Codes'!$C$6:$C$205,MATCH(S1678,'Ledger Codes'!$B$6:$B$205,0))="","",INDEX('Ledger Codes'!$C$6:$C$205,MATCH(S1678,'Ledger Codes'!$B$6:$B$205,0))),""))</f>
        <v>10068</v>
      </c>
      <c r="D1678" s="50" t="s">
        <v>203</v>
      </c>
      <c r="E1678" s="50" t="s">
        <v>2106</v>
      </c>
      <c r="F1678" s="50" t="s">
        <v>2107</v>
      </c>
      <c r="G1678" s="52" t="n">
        <v>0</v>
      </c>
      <c r="H1678" s="52" t="n">
        <v>30</v>
      </c>
      <c r="I1678" s="52" t="n">
        <f aca="false">IF(AND(G1678="",H1678=""),"",N(G1678)-N(H1678))</f>
        <v>-30</v>
      </c>
      <c r="J1678" s="52" t="n">
        <f aca="false">IF(I1678="","",ABS(I1678))</f>
        <v>30</v>
      </c>
      <c r="K1678" s="56" t="n">
        <f aca="false">IF(S1678="","",0)</f>
        <v>0</v>
      </c>
      <c r="L1678" s="56" t="n">
        <f aca="false">IF(J1678="","",IF(AND(J1678&gt;'Revenue Testing'!$E$9,K1678=0),1,0))</f>
        <v>0</v>
      </c>
      <c r="M1678" s="57" t="n">
        <v>0.849777053064</v>
      </c>
      <c r="N1678" s="56" t="str">
        <f aca="false">IF(OR(A1678="",I1678=""),"",IF(COUNTIFS($A$2:$A$4500,A1678,$D$2:$D$4500,D1678,$I$2:$I$4500,I1678)&gt;1,"Possible duplicate",""))</f>
        <v/>
      </c>
      <c r="O1678" s="56" t="n">
        <f aca="false">IF(J1678="","",IF(AND(L1678=0,K1678=0),1,0))</f>
        <v>1</v>
      </c>
      <c r="P1678" s="56" t="str">
        <f aca="false">IF(L1678=1,J1678+ROW()/10^7,"")</f>
        <v/>
      </c>
      <c r="Q1678" s="57" t="n">
        <f aca="false">IF(O1678=1,M1678,"")</f>
        <v>0.849777053064</v>
      </c>
      <c r="R1678" s="56" t="str">
        <f aca="false">IF(K1678=1,ROW(),"")</f>
        <v/>
      </c>
      <c r="S1678" s="56" t="str">
        <f aca="false">IF(D1678="","",TRIM(D1678))</f>
        <v>EDI CHARGES- INC</v>
      </c>
    </row>
    <row r="1679" customFormat="false" ht="15" hidden="false" customHeight="false" outlineLevel="0" collapsed="false">
      <c r="A1679" s="50" t="s">
        <v>2108</v>
      </c>
      <c r="B1679" s="55" t="n">
        <v>45999</v>
      </c>
      <c r="C1679" s="50" t="n">
        <f aca="false">IF(S1679="","",IFERROR(IF(INDEX('Ledger Codes'!$C$6:$C$205,MATCH(S1679,'Ledger Codes'!$B$6:$B$205,0))="","",INDEX('Ledger Codes'!$C$6:$C$205,MATCH(S1679,'Ledger Codes'!$B$6:$B$205,0))),""))</f>
        <v>10068</v>
      </c>
      <c r="D1679" s="50" t="s">
        <v>203</v>
      </c>
      <c r="E1679" s="50" t="s">
        <v>2109</v>
      </c>
      <c r="F1679" s="58" t="s">
        <v>2110</v>
      </c>
      <c r="G1679" s="52" t="n">
        <v>0</v>
      </c>
      <c r="H1679" s="52" t="n">
        <v>30</v>
      </c>
      <c r="I1679" s="52" t="n">
        <f aca="false">IF(AND(G1679="",H1679=""),"",N(G1679)-N(H1679))</f>
        <v>-30</v>
      </c>
      <c r="J1679" s="52" t="n">
        <f aca="false">IF(I1679="","",ABS(I1679))</f>
        <v>30</v>
      </c>
      <c r="K1679" s="56" t="n">
        <f aca="false">IF(S1679="","",0)</f>
        <v>0</v>
      </c>
      <c r="L1679" s="56" t="n">
        <f aca="false">IF(J1679="","",IF(AND(J1679&gt;'Revenue Testing'!$E$9,K1679=0),1,0))</f>
        <v>0</v>
      </c>
      <c r="M1679" s="57" t="n">
        <v>0.251289730628</v>
      </c>
      <c r="N1679" s="56" t="str">
        <f aca="false">IF(OR(A1679="",I1679=""),"",IF(COUNTIFS($A$2:$A$4500,A1679,$D$2:$D$4500,D1679,$I$2:$I$4500,I1679)&gt;1,"Possible duplicate",""))</f>
        <v/>
      </c>
      <c r="O1679" s="56" t="n">
        <f aca="false">IF(J1679="","",IF(AND(L1679=0,K1679=0),1,0))</f>
        <v>1</v>
      </c>
      <c r="P1679" s="56" t="str">
        <f aca="false">IF(L1679=1,J1679+ROW()/10^7,"")</f>
        <v/>
      </c>
      <c r="Q1679" s="57" t="n">
        <f aca="false">IF(O1679=1,M1679,"")</f>
        <v>0.251289730628</v>
      </c>
      <c r="R1679" s="56" t="str">
        <f aca="false">IF(K1679=1,ROW(),"")</f>
        <v/>
      </c>
      <c r="S1679" s="56" t="str">
        <f aca="false">IF(D1679="","",TRIM(D1679))</f>
        <v>EDI CHARGES- INC</v>
      </c>
    </row>
    <row r="1680" customFormat="false" ht="15" hidden="false" customHeight="false" outlineLevel="0" collapsed="false">
      <c r="A1680" s="50" t="s">
        <v>2111</v>
      </c>
      <c r="B1680" s="55" t="n">
        <v>46001</v>
      </c>
      <c r="C1680" s="50" t="n">
        <f aca="false">IF(S1680="","",IFERROR(IF(INDEX('Ledger Codes'!$C$6:$C$205,MATCH(S1680,'Ledger Codes'!$B$6:$B$205,0))="","",INDEX('Ledger Codes'!$C$6:$C$205,MATCH(S1680,'Ledger Codes'!$B$6:$B$205,0))),""))</f>
        <v>10068</v>
      </c>
      <c r="D1680" s="50" t="s">
        <v>203</v>
      </c>
      <c r="E1680" s="50" t="s">
        <v>2112</v>
      </c>
      <c r="F1680" s="50" t="s">
        <v>2113</v>
      </c>
      <c r="G1680" s="52" t="n">
        <v>0</v>
      </c>
      <c r="H1680" s="52" t="n">
        <v>30</v>
      </c>
      <c r="I1680" s="52" t="n">
        <f aca="false">IF(AND(G1680="",H1680=""),"",N(G1680)-N(H1680))</f>
        <v>-30</v>
      </c>
      <c r="J1680" s="52" t="n">
        <f aca="false">IF(I1680="","",ABS(I1680))</f>
        <v>30</v>
      </c>
      <c r="K1680" s="56" t="n">
        <f aca="false">IF(S1680="","",0)</f>
        <v>0</v>
      </c>
      <c r="L1680" s="56" t="n">
        <f aca="false">IF(J1680="","",IF(AND(J1680&gt;'Revenue Testing'!$E$9,K1680=0),1,0))</f>
        <v>0</v>
      </c>
      <c r="M1680" s="57" t="n">
        <v>0.125345329965</v>
      </c>
      <c r="N1680" s="56" t="str">
        <f aca="false">IF(OR(A1680="",I1680=""),"",IF(COUNTIFS($A$2:$A$4500,A1680,$D$2:$D$4500,D1680,$I$2:$I$4500,I1680)&gt;1,"Possible duplicate",""))</f>
        <v/>
      </c>
      <c r="O1680" s="56" t="n">
        <f aca="false">IF(J1680="","",IF(AND(L1680=0,K1680=0),1,0))</f>
        <v>1</v>
      </c>
      <c r="P1680" s="56" t="str">
        <f aca="false">IF(L1680=1,J1680+ROW()/10^7,"")</f>
        <v/>
      </c>
      <c r="Q1680" s="57" t="n">
        <f aca="false">IF(O1680=1,M1680,"")</f>
        <v>0.125345329965</v>
      </c>
      <c r="R1680" s="56" t="str">
        <f aca="false">IF(K1680=1,ROW(),"")</f>
        <v/>
      </c>
      <c r="S1680" s="56" t="str">
        <f aca="false">IF(D1680="","",TRIM(D1680))</f>
        <v>EDI CHARGES- INC</v>
      </c>
    </row>
    <row r="1681" customFormat="false" ht="15" hidden="false" customHeight="false" outlineLevel="0" collapsed="false">
      <c r="A1681" s="50" t="s">
        <v>2114</v>
      </c>
      <c r="B1681" s="55" t="n">
        <v>46007</v>
      </c>
      <c r="C1681" s="50" t="n">
        <f aca="false">IF(S1681="","",IFERROR(IF(INDEX('Ledger Codes'!$C$6:$C$205,MATCH(S1681,'Ledger Codes'!$B$6:$B$205,0))="","",INDEX('Ledger Codes'!$C$6:$C$205,MATCH(S1681,'Ledger Codes'!$B$6:$B$205,0))),""))</f>
        <v>10068</v>
      </c>
      <c r="D1681" s="50" t="s">
        <v>203</v>
      </c>
      <c r="E1681" s="50" t="s">
        <v>2115</v>
      </c>
      <c r="F1681" s="50" t="s">
        <v>2116</v>
      </c>
      <c r="G1681" s="52" t="n">
        <v>0</v>
      </c>
      <c r="H1681" s="52" t="n">
        <v>30</v>
      </c>
      <c r="I1681" s="52" t="n">
        <f aca="false">IF(AND(G1681="",H1681=""),"",N(G1681)-N(H1681))</f>
        <v>-30</v>
      </c>
      <c r="J1681" s="52" t="n">
        <f aca="false">IF(I1681="","",ABS(I1681))</f>
        <v>30</v>
      </c>
      <c r="K1681" s="56" t="n">
        <f aca="false">IF(S1681="","",0)</f>
        <v>0</v>
      </c>
      <c r="L1681" s="56" t="n">
        <f aca="false">IF(J1681="","",IF(AND(J1681&gt;'Revenue Testing'!$E$9,K1681=0),1,0))</f>
        <v>0</v>
      </c>
      <c r="M1681" s="57" t="n">
        <v>0.7813247953</v>
      </c>
      <c r="N1681" s="56" t="str">
        <f aca="false">IF(OR(A1681="",I1681=""),"",IF(COUNTIFS($A$2:$A$4500,A1681,$D$2:$D$4500,D1681,$I$2:$I$4500,I1681)&gt;1,"Possible duplicate",""))</f>
        <v/>
      </c>
      <c r="O1681" s="56" t="n">
        <f aca="false">IF(J1681="","",IF(AND(L1681=0,K1681=0),1,0))</f>
        <v>1</v>
      </c>
      <c r="P1681" s="56" t="str">
        <f aca="false">IF(L1681=1,J1681+ROW()/10^7,"")</f>
        <v/>
      </c>
      <c r="Q1681" s="57" t="n">
        <f aca="false">IF(O1681=1,M1681,"")</f>
        <v>0.7813247953</v>
      </c>
      <c r="R1681" s="56" t="str">
        <f aca="false">IF(K1681=1,ROW(),"")</f>
        <v/>
      </c>
      <c r="S1681" s="56" t="str">
        <f aca="false">IF(D1681="","",TRIM(D1681))</f>
        <v>EDI CHARGES- INC</v>
      </c>
    </row>
    <row r="1682" customFormat="false" ht="15" hidden="false" customHeight="false" outlineLevel="0" collapsed="false">
      <c r="A1682" s="50" t="s">
        <v>2117</v>
      </c>
      <c r="B1682" s="55" t="n">
        <v>46013</v>
      </c>
      <c r="C1682" s="50" t="n">
        <f aca="false">IF(S1682="","",IFERROR(IF(INDEX('Ledger Codes'!$C$6:$C$205,MATCH(S1682,'Ledger Codes'!$B$6:$B$205,0))="","",INDEX('Ledger Codes'!$C$6:$C$205,MATCH(S1682,'Ledger Codes'!$B$6:$B$205,0))),""))</f>
        <v>10068</v>
      </c>
      <c r="D1682" s="50" t="s">
        <v>203</v>
      </c>
      <c r="E1682" s="50" t="s">
        <v>2118</v>
      </c>
      <c r="F1682" s="50" t="s">
        <v>2119</v>
      </c>
      <c r="G1682" s="52" t="n">
        <v>0</v>
      </c>
      <c r="H1682" s="52" t="n">
        <v>30</v>
      </c>
      <c r="I1682" s="52" t="n">
        <f aca="false">IF(AND(G1682="",H1682=""),"",N(G1682)-N(H1682))</f>
        <v>-30</v>
      </c>
      <c r="J1682" s="52" t="n">
        <f aca="false">IF(I1682="","",ABS(I1682))</f>
        <v>30</v>
      </c>
      <c r="K1682" s="56" t="n">
        <f aca="false">IF(S1682="","",0)</f>
        <v>0</v>
      </c>
      <c r="L1682" s="56" t="n">
        <f aca="false">IF(J1682="","",IF(AND(J1682&gt;'Revenue Testing'!$E$9,K1682=0),1,0))</f>
        <v>0</v>
      </c>
      <c r="M1682" s="57" t="n">
        <v>0.992636611263</v>
      </c>
      <c r="N1682" s="56" t="str">
        <f aca="false">IF(OR(A1682="",I1682=""),"",IF(COUNTIFS($A$2:$A$4500,A1682,$D$2:$D$4500,D1682,$I$2:$I$4500,I1682)&gt;1,"Possible duplicate",""))</f>
        <v/>
      </c>
      <c r="O1682" s="56" t="n">
        <f aca="false">IF(J1682="","",IF(AND(L1682=0,K1682=0),1,0))</f>
        <v>1</v>
      </c>
      <c r="P1682" s="56" t="str">
        <f aca="false">IF(L1682=1,J1682+ROW()/10^7,"")</f>
        <v/>
      </c>
      <c r="Q1682" s="57" t="n">
        <f aca="false">IF(O1682=1,M1682,"")</f>
        <v>0.992636611263</v>
      </c>
      <c r="R1682" s="56" t="str">
        <f aca="false">IF(K1682=1,ROW(),"")</f>
        <v/>
      </c>
      <c r="S1682" s="56" t="str">
        <f aca="false">IF(D1682="","",TRIM(D1682))</f>
        <v>EDI CHARGES- INC</v>
      </c>
    </row>
    <row r="1683" customFormat="false" ht="15" hidden="false" customHeight="false" outlineLevel="0" collapsed="false">
      <c r="A1683" s="50" t="s">
        <v>2120</v>
      </c>
      <c r="B1683" s="55" t="n">
        <v>46013</v>
      </c>
      <c r="C1683" s="50" t="n">
        <f aca="false">IF(S1683="","",IFERROR(IF(INDEX('Ledger Codes'!$C$6:$C$205,MATCH(S1683,'Ledger Codes'!$B$6:$B$205,0))="","",INDEX('Ledger Codes'!$C$6:$C$205,MATCH(S1683,'Ledger Codes'!$B$6:$B$205,0))),""))</f>
        <v>10068</v>
      </c>
      <c r="D1683" s="50" t="s">
        <v>203</v>
      </c>
      <c r="E1683" s="50" t="s">
        <v>2121</v>
      </c>
      <c r="F1683" s="50" t="s">
        <v>2122</v>
      </c>
      <c r="G1683" s="52" t="n">
        <v>0</v>
      </c>
      <c r="H1683" s="52" t="n">
        <v>30</v>
      </c>
      <c r="I1683" s="52" t="n">
        <f aca="false">IF(AND(G1683="",H1683=""),"",N(G1683)-N(H1683))</f>
        <v>-30</v>
      </c>
      <c r="J1683" s="52" t="n">
        <f aca="false">IF(I1683="","",ABS(I1683))</f>
        <v>30</v>
      </c>
      <c r="K1683" s="56" t="n">
        <f aca="false">IF(S1683="","",0)</f>
        <v>0</v>
      </c>
      <c r="L1683" s="56" t="n">
        <f aca="false">IF(J1683="","",IF(AND(J1683&gt;'Revenue Testing'!$E$9,K1683=0),1,0))</f>
        <v>0</v>
      </c>
      <c r="M1683" s="57" t="n">
        <v>0.973590063312</v>
      </c>
      <c r="N1683" s="56" t="str">
        <f aca="false">IF(OR(A1683="",I1683=""),"",IF(COUNTIFS($A$2:$A$4500,A1683,$D$2:$D$4500,D1683,$I$2:$I$4500,I1683)&gt;1,"Possible duplicate",""))</f>
        <v/>
      </c>
      <c r="O1683" s="56" t="n">
        <f aca="false">IF(J1683="","",IF(AND(L1683=0,K1683=0),1,0))</f>
        <v>1</v>
      </c>
      <c r="P1683" s="56" t="str">
        <f aca="false">IF(L1683=1,J1683+ROW()/10^7,"")</f>
        <v/>
      </c>
      <c r="Q1683" s="57" t="n">
        <f aca="false">IF(O1683=1,M1683,"")</f>
        <v>0.973590063312</v>
      </c>
      <c r="R1683" s="56" t="str">
        <f aca="false">IF(K1683=1,ROW(),"")</f>
        <v/>
      </c>
      <c r="S1683" s="56" t="str">
        <f aca="false">IF(D1683="","",TRIM(D1683))</f>
        <v>EDI CHARGES- INC</v>
      </c>
    </row>
    <row r="1684" customFormat="false" ht="15" hidden="false" customHeight="false" outlineLevel="0" collapsed="false">
      <c r="A1684" s="50" t="s">
        <v>585</v>
      </c>
      <c r="B1684" s="55" t="n">
        <v>45887</v>
      </c>
      <c r="C1684" s="50" t="n">
        <f aca="false">IF(S1684="","",IFERROR(IF(INDEX('Ledger Codes'!$C$6:$C$205,MATCH(S1684,'Ledger Codes'!$B$6:$B$205,0))="","",INDEX('Ledger Codes'!$C$6:$C$205,MATCH(S1684,'Ledger Codes'!$B$6:$B$205,0))),""))</f>
        <v>10066</v>
      </c>
      <c r="D1684" s="50" t="s">
        <v>204</v>
      </c>
      <c r="E1684" s="50" t="s">
        <v>586</v>
      </c>
      <c r="F1684" s="50" t="s">
        <v>587</v>
      </c>
      <c r="G1684" s="52" t="n">
        <v>0</v>
      </c>
      <c r="H1684" s="52" t="n">
        <v>8.63</v>
      </c>
      <c r="I1684" s="52" t="n">
        <f aca="false">IF(AND(G1684="",H1684=""),"",N(G1684)-N(H1684))</f>
        <v>-8.63</v>
      </c>
      <c r="J1684" s="52" t="n">
        <f aca="false">IF(I1684="","",ABS(I1684))</f>
        <v>8.63</v>
      </c>
      <c r="K1684" s="56" t="n">
        <f aca="false">IF(S1684="","",0)</f>
        <v>0</v>
      </c>
      <c r="L1684" s="56" t="n">
        <f aca="false">IF(J1684="","",IF(AND(J1684&gt;'Revenue Testing'!$E$9,K1684=0),1,0))</f>
        <v>0</v>
      </c>
      <c r="M1684" s="57" t="n">
        <v>0.769316178254</v>
      </c>
      <c r="N1684" s="56" t="str">
        <f aca="false">IF(OR(A1684="",I1684=""),"",IF(COUNTIFS($A$2:$A$4500,A1684,$D$2:$D$4500,D1684,$I$2:$I$4500,I1684)&gt;1,"Possible duplicate",""))</f>
        <v/>
      </c>
      <c r="O1684" s="56" t="n">
        <f aca="false">IF(J1684="","",IF(AND(L1684=0,K1684=0),1,0))</f>
        <v>1</v>
      </c>
      <c r="P1684" s="56" t="str">
        <f aca="false">IF(L1684=1,J1684+ROW()/10^7,"")</f>
        <v/>
      </c>
      <c r="Q1684" s="57" t="n">
        <f aca="false">IF(O1684=1,M1684,"")</f>
        <v>0.769316178254</v>
      </c>
      <c r="R1684" s="56" t="str">
        <f aca="false">IF(K1684=1,ROW(),"")</f>
        <v/>
      </c>
      <c r="S1684" s="56" t="str">
        <f aca="false">IF(D1684="","",TRIM(D1684))</f>
        <v>FASAH CHARGES- INC</v>
      </c>
    </row>
    <row r="1685" customFormat="false" ht="15" hidden="false" customHeight="false" outlineLevel="0" collapsed="false">
      <c r="A1685" s="50" t="s">
        <v>588</v>
      </c>
      <c r="B1685" s="55" t="n">
        <v>45887</v>
      </c>
      <c r="C1685" s="50" t="n">
        <f aca="false">IF(S1685="","",IFERROR(IF(INDEX('Ledger Codes'!$C$6:$C$205,MATCH(S1685,'Ledger Codes'!$B$6:$B$205,0))="","",INDEX('Ledger Codes'!$C$6:$C$205,MATCH(S1685,'Ledger Codes'!$B$6:$B$205,0))),""))</f>
        <v>10066</v>
      </c>
      <c r="D1685" s="50" t="s">
        <v>204</v>
      </c>
      <c r="E1685" s="50" t="s">
        <v>589</v>
      </c>
      <c r="F1685" s="50" t="s">
        <v>590</v>
      </c>
      <c r="G1685" s="52" t="n">
        <v>0</v>
      </c>
      <c r="H1685" s="52" t="n">
        <v>8.63</v>
      </c>
      <c r="I1685" s="52" t="n">
        <f aca="false">IF(AND(G1685="",H1685=""),"",N(G1685)-N(H1685))</f>
        <v>-8.63</v>
      </c>
      <c r="J1685" s="52" t="n">
        <f aca="false">IF(I1685="","",ABS(I1685))</f>
        <v>8.63</v>
      </c>
      <c r="K1685" s="56" t="n">
        <f aca="false">IF(S1685="","",0)</f>
        <v>0</v>
      </c>
      <c r="L1685" s="56" t="n">
        <f aca="false">IF(J1685="","",IF(AND(J1685&gt;'Revenue Testing'!$E$9,K1685=0),1,0))</f>
        <v>0</v>
      </c>
      <c r="M1685" s="57" t="n">
        <v>0.430077728318</v>
      </c>
      <c r="N1685" s="56" t="str">
        <f aca="false">IF(OR(A1685="",I1685=""),"",IF(COUNTIFS($A$2:$A$4500,A1685,$D$2:$D$4500,D1685,$I$2:$I$4500,I1685)&gt;1,"Possible duplicate",""))</f>
        <v/>
      </c>
      <c r="O1685" s="56" t="n">
        <f aca="false">IF(J1685="","",IF(AND(L1685=0,K1685=0),1,0))</f>
        <v>1</v>
      </c>
      <c r="P1685" s="56" t="str">
        <f aca="false">IF(L1685=1,J1685+ROW()/10^7,"")</f>
        <v/>
      </c>
      <c r="Q1685" s="57" t="n">
        <f aca="false">IF(O1685=1,M1685,"")</f>
        <v>0.430077728318</v>
      </c>
      <c r="R1685" s="56" t="str">
        <f aca="false">IF(K1685=1,ROW(),"")</f>
        <v/>
      </c>
      <c r="S1685" s="56" t="str">
        <f aca="false">IF(D1685="","",TRIM(D1685))</f>
        <v>FASAH CHARGES- INC</v>
      </c>
    </row>
    <row r="1686" customFormat="false" ht="15" hidden="false" customHeight="false" outlineLevel="0" collapsed="false">
      <c r="A1686" s="50" t="s">
        <v>591</v>
      </c>
      <c r="B1686" s="55" t="n">
        <v>45887</v>
      </c>
      <c r="C1686" s="50" t="n">
        <f aca="false">IF(S1686="","",IFERROR(IF(INDEX('Ledger Codes'!$C$6:$C$205,MATCH(S1686,'Ledger Codes'!$B$6:$B$205,0))="","",INDEX('Ledger Codes'!$C$6:$C$205,MATCH(S1686,'Ledger Codes'!$B$6:$B$205,0))),""))</f>
        <v>10066</v>
      </c>
      <c r="D1686" s="50" t="s">
        <v>204</v>
      </c>
      <c r="E1686" s="50" t="s">
        <v>592</v>
      </c>
      <c r="F1686" s="50" t="s">
        <v>402</v>
      </c>
      <c r="G1686" s="52" t="n">
        <v>0</v>
      </c>
      <c r="H1686" s="52" t="n">
        <v>8.63</v>
      </c>
      <c r="I1686" s="52" t="n">
        <f aca="false">IF(AND(G1686="",H1686=""),"",N(G1686)-N(H1686))</f>
        <v>-8.63</v>
      </c>
      <c r="J1686" s="52" t="n">
        <f aca="false">IF(I1686="","",ABS(I1686))</f>
        <v>8.63</v>
      </c>
      <c r="K1686" s="56" t="n">
        <f aca="false">IF(S1686="","",0)</f>
        <v>0</v>
      </c>
      <c r="L1686" s="56" t="n">
        <f aca="false">IF(J1686="","",IF(AND(J1686&gt;'Revenue Testing'!$E$9,K1686=0),1,0))</f>
        <v>0</v>
      </c>
      <c r="M1686" s="57" t="n">
        <v>0.07658539149</v>
      </c>
      <c r="N1686" s="56" t="str">
        <f aca="false">IF(OR(A1686="",I1686=""),"",IF(COUNTIFS($A$2:$A$4500,A1686,$D$2:$D$4500,D1686,$I$2:$I$4500,I1686)&gt;1,"Possible duplicate",""))</f>
        <v/>
      </c>
      <c r="O1686" s="56" t="n">
        <f aca="false">IF(J1686="","",IF(AND(L1686=0,K1686=0),1,0))</f>
        <v>1</v>
      </c>
      <c r="P1686" s="56" t="str">
        <f aca="false">IF(L1686=1,J1686+ROW()/10^7,"")</f>
        <v/>
      </c>
      <c r="Q1686" s="57" t="n">
        <f aca="false">IF(O1686=1,M1686,"")</f>
        <v>0.07658539149</v>
      </c>
      <c r="R1686" s="56" t="str">
        <f aca="false">IF(K1686=1,ROW(),"")</f>
        <v/>
      </c>
      <c r="S1686" s="56" t="str">
        <f aca="false">IF(D1686="","",TRIM(D1686))</f>
        <v>FASAH CHARGES- INC</v>
      </c>
    </row>
    <row r="1687" customFormat="false" ht="15" hidden="false" customHeight="false" outlineLevel="0" collapsed="false">
      <c r="A1687" s="50" t="s">
        <v>593</v>
      </c>
      <c r="B1687" s="55" t="n">
        <v>45903</v>
      </c>
      <c r="C1687" s="50" t="n">
        <f aca="false">IF(S1687="","",IFERROR(IF(INDEX('Ledger Codes'!$C$6:$C$205,MATCH(S1687,'Ledger Codes'!$B$6:$B$205,0))="","",INDEX('Ledger Codes'!$C$6:$C$205,MATCH(S1687,'Ledger Codes'!$B$6:$B$205,0))),""))</f>
        <v>10066</v>
      </c>
      <c r="D1687" s="50" t="s">
        <v>204</v>
      </c>
      <c r="E1687" s="50" t="s">
        <v>594</v>
      </c>
      <c r="F1687" s="50" t="s">
        <v>482</v>
      </c>
      <c r="G1687" s="52" t="n">
        <v>0</v>
      </c>
      <c r="H1687" s="52" t="n">
        <v>8.64</v>
      </c>
      <c r="I1687" s="52" t="n">
        <f aca="false">IF(AND(G1687="",H1687=""),"",N(G1687)-N(H1687))</f>
        <v>-8.64</v>
      </c>
      <c r="J1687" s="52" t="n">
        <f aca="false">IF(I1687="","",ABS(I1687))</f>
        <v>8.64</v>
      </c>
      <c r="K1687" s="56" t="n">
        <f aca="false">IF(S1687="","",0)</f>
        <v>0</v>
      </c>
      <c r="L1687" s="56" t="n">
        <f aca="false">IF(J1687="","",IF(AND(J1687&gt;'Revenue Testing'!$E$9,K1687=0),1,0))</f>
        <v>0</v>
      </c>
      <c r="M1687" s="57" t="n">
        <v>0.830742479272</v>
      </c>
      <c r="N1687" s="56" t="str">
        <f aca="false">IF(OR(A1687="",I1687=""),"",IF(COUNTIFS($A$2:$A$4500,A1687,$D$2:$D$4500,D1687,$I$2:$I$4500,I1687)&gt;1,"Possible duplicate",""))</f>
        <v/>
      </c>
      <c r="O1687" s="56" t="n">
        <f aca="false">IF(J1687="","",IF(AND(L1687=0,K1687=0),1,0))</f>
        <v>1</v>
      </c>
      <c r="P1687" s="56" t="str">
        <f aca="false">IF(L1687=1,J1687+ROW()/10^7,"")</f>
        <v/>
      </c>
      <c r="Q1687" s="57" t="n">
        <f aca="false">IF(O1687=1,M1687,"")</f>
        <v>0.830742479272</v>
      </c>
      <c r="R1687" s="56" t="str">
        <f aca="false">IF(K1687=1,ROW(),"")</f>
        <v/>
      </c>
      <c r="S1687" s="56" t="str">
        <f aca="false">IF(D1687="","",TRIM(D1687))</f>
        <v>FASAH CHARGES- INC</v>
      </c>
    </row>
    <row r="1688" customFormat="false" ht="15" hidden="false" customHeight="false" outlineLevel="0" collapsed="false">
      <c r="A1688" s="50" t="s">
        <v>595</v>
      </c>
      <c r="B1688" s="55" t="n">
        <v>45903</v>
      </c>
      <c r="C1688" s="50" t="n">
        <f aca="false">IF(S1688="","",IFERROR(IF(INDEX('Ledger Codes'!$C$6:$C$205,MATCH(S1688,'Ledger Codes'!$B$6:$B$205,0))="","",INDEX('Ledger Codes'!$C$6:$C$205,MATCH(S1688,'Ledger Codes'!$B$6:$B$205,0))),""))</f>
        <v>10066</v>
      </c>
      <c r="D1688" s="50" t="s">
        <v>204</v>
      </c>
      <c r="E1688" s="50" t="s">
        <v>596</v>
      </c>
      <c r="F1688" s="50" t="s">
        <v>597</v>
      </c>
      <c r="G1688" s="52" t="n">
        <v>0</v>
      </c>
      <c r="H1688" s="52" t="n">
        <v>8.63</v>
      </c>
      <c r="I1688" s="52" t="n">
        <f aca="false">IF(AND(G1688="",H1688=""),"",N(G1688)-N(H1688))</f>
        <v>-8.63</v>
      </c>
      <c r="J1688" s="52" t="n">
        <f aca="false">IF(I1688="","",ABS(I1688))</f>
        <v>8.63</v>
      </c>
      <c r="K1688" s="56" t="n">
        <f aca="false">IF(S1688="","",0)</f>
        <v>0</v>
      </c>
      <c r="L1688" s="56" t="n">
        <f aca="false">IF(J1688="","",IF(AND(J1688&gt;'Revenue Testing'!$E$9,K1688=0),1,0))</f>
        <v>0</v>
      </c>
      <c r="M1688" s="57" t="n">
        <v>0.989797844128</v>
      </c>
      <c r="N1688" s="56" t="str">
        <f aca="false">IF(OR(A1688="",I1688=""),"",IF(COUNTIFS($A$2:$A$4500,A1688,$D$2:$D$4500,D1688,$I$2:$I$4500,I1688)&gt;1,"Possible duplicate",""))</f>
        <v/>
      </c>
      <c r="O1688" s="56" t="n">
        <f aca="false">IF(J1688="","",IF(AND(L1688=0,K1688=0),1,0))</f>
        <v>1</v>
      </c>
      <c r="P1688" s="56" t="str">
        <f aca="false">IF(L1688=1,J1688+ROW()/10^7,"")</f>
        <v/>
      </c>
      <c r="Q1688" s="57" t="n">
        <f aca="false">IF(O1688=1,M1688,"")</f>
        <v>0.989797844128</v>
      </c>
      <c r="R1688" s="56" t="str">
        <f aca="false">IF(K1688=1,ROW(),"")</f>
        <v/>
      </c>
      <c r="S1688" s="56" t="str">
        <f aca="false">IF(D1688="","",TRIM(D1688))</f>
        <v>FASAH CHARGES- INC</v>
      </c>
    </row>
    <row r="1689" customFormat="false" ht="15" hidden="false" customHeight="false" outlineLevel="0" collapsed="false">
      <c r="A1689" s="50" t="s">
        <v>598</v>
      </c>
      <c r="B1689" s="55" t="n">
        <v>45903</v>
      </c>
      <c r="C1689" s="50" t="n">
        <f aca="false">IF(S1689="","",IFERROR(IF(INDEX('Ledger Codes'!$C$6:$C$205,MATCH(S1689,'Ledger Codes'!$B$6:$B$205,0))="","",INDEX('Ledger Codes'!$C$6:$C$205,MATCH(S1689,'Ledger Codes'!$B$6:$B$205,0))),""))</f>
        <v>10066</v>
      </c>
      <c r="D1689" s="50" t="s">
        <v>204</v>
      </c>
      <c r="E1689" s="50" t="s">
        <v>599</v>
      </c>
      <c r="F1689" s="50" t="s">
        <v>600</v>
      </c>
      <c r="G1689" s="52" t="n">
        <v>0</v>
      </c>
      <c r="H1689" s="52" t="n">
        <v>8.63</v>
      </c>
      <c r="I1689" s="52" t="n">
        <f aca="false">IF(AND(G1689="",H1689=""),"",N(G1689)-N(H1689))</f>
        <v>-8.63</v>
      </c>
      <c r="J1689" s="52" t="n">
        <f aca="false">IF(I1689="","",ABS(I1689))</f>
        <v>8.63</v>
      </c>
      <c r="K1689" s="56" t="n">
        <f aca="false">IF(S1689="","",0)</f>
        <v>0</v>
      </c>
      <c r="L1689" s="56" t="n">
        <f aca="false">IF(J1689="","",IF(AND(J1689&gt;'Revenue Testing'!$E$9,K1689=0),1,0))</f>
        <v>0</v>
      </c>
      <c r="M1689" s="57" t="n">
        <v>0.424751798137</v>
      </c>
      <c r="N1689" s="56" t="str">
        <f aca="false">IF(OR(A1689="",I1689=""),"",IF(COUNTIFS($A$2:$A$4500,A1689,$D$2:$D$4500,D1689,$I$2:$I$4500,I1689)&gt;1,"Possible duplicate",""))</f>
        <v/>
      </c>
      <c r="O1689" s="56" t="n">
        <f aca="false">IF(J1689="","",IF(AND(L1689=0,K1689=0),1,0))</f>
        <v>1</v>
      </c>
      <c r="P1689" s="56" t="str">
        <f aca="false">IF(L1689=1,J1689+ROW()/10^7,"")</f>
        <v/>
      </c>
      <c r="Q1689" s="57" t="n">
        <f aca="false">IF(O1689=1,M1689,"")</f>
        <v>0.424751798137</v>
      </c>
      <c r="R1689" s="56" t="str">
        <f aca="false">IF(K1689=1,ROW(),"")</f>
        <v/>
      </c>
      <c r="S1689" s="56" t="str">
        <f aca="false">IF(D1689="","",TRIM(D1689))</f>
        <v>FASAH CHARGES- INC</v>
      </c>
    </row>
    <row r="1690" customFormat="false" ht="15" hidden="false" customHeight="false" outlineLevel="0" collapsed="false">
      <c r="A1690" s="50" t="s">
        <v>601</v>
      </c>
      <c r="B1690" s="55" t="n">
        <v>45903</v>
      </c>
      <c r="C1690" s="50" t="n">
        <f aca="false">IF(S1690="","",IFERROR(IF(INDEX('Ledger Codes'!$C$6:$C$205,MATCH(S1690,'Ledger Codes'!$B$6:$B$205,0))="","",INDEX('Ledger Codes'!$C$6:$C$205,MATCH(S1690,'Ledger Codes'!$B$6:$B$205,0))),""))</f>
        <v>10066</v>
      </c>
      <c r="D1690" s="50" t="s">
        <v>204</v>
      </c>
      <c r="E1690" s="50" t="s">
        <v>602</v>
      </c>
      <c r="F1690" s="50" t="s">
        <v>603</v>
      </c>
      <c r="G1690" s="52" t="n">
        <v>0</v>
      </c>
      <c r="H1690" s="52" t="n">
        <v>8.63</v>
      </c>
      <c r="I1690" s="52" t="n">
        <f aca="false">IF(AND(G1690="",H1690=""),"",N(G1690)-N(H1690))</f>
        <v>-8.63</v>
      </c>
      <c r="J1690" s="52" t="n">
        <f aca="false">IF(I1690="","",ABS(I1690))</f>
        <v>8.63</v>
      </c>
      <c r="K1690" s="56" t="n">
        <f aca="false">IF(S1690="","",0)</f>
        <v>0</v>
      </c>
      <c r="L1690" s="56" t="n">
        <f aca="false">IF(J1690="","",IF(AND(J1690&gt;'Revenue Testing'!$E$9,K1690=0),1,0))</f>
        <v>0</v>
      </c>
      <c r="M1690" s="57" t="n">
        <v>0.452456794734</v>
      </c>
      <c r="N1690" s="56" t="str">
        <f aca="false">IF(OR(A1690="",I1690=""),"",IF(COUNTIFS($A$2:$A$4500,A1690,$D$2:$D$4500,D1690,$I$2:$I$4500,I1690)&gt;1,"Possible duplicate",""))</f>
        <v/>
      </c>
      <c r="O1690" s="56" t="n">
        <f aca="false">IF(J1690="","",IF(AND(L1690=0,K1690=0),1,0))</f>
        <v>1</v>
      </c>
      <c r="P1690" s="56" t="str">
        <f aca="false">IF(L1690=1,J1690+ROW()/10^7,"")</f>
        <v/>
      </c>
      <c r="Q1690" s="57" t="n">
        <f aca="false">IF(O1690=1,M1690,"")</f>
        <v>0.452456794734</v>
      </c>
      <c r="R1690" s="56" t="str">
        <f aca="false">IF(K1690=1,ROW(),"")</f>
        <v/>
      </c>
      <c r="S1690" s="56" t="str">
        <f aca="false">IF(D1690="","",TRIM(D1690))</f>
        <v>FASAH CHARGES- INC</v>
      </c>
    </row>
    <row r="1691" customFormat="false" ht="15" hidden="false" customHeight="false" outlineLevel="0" collapsed="false">
      <c r="A1691" s="50" t="s">
        <v>604</v>
      </c>
      <c r="B1691" s="55" t="n">
        <v>45903</v>
      </c>
      <c r="C1691" s="50" t="n">
        <f aca="false">IF(S1691="","",IFERROR(IF(INDEX('Ledger Codes'!$C$6:$C$205,MATCH(S1691,'Ledger Codes'!$B$6:$B$205,0))="","",INDEX('Ledger Codes'!$C$6:$C$205,MATCH(S1691,'Ledger Codes'!$B$6:$B$205,0))),""))</f>
        <v>10066</v>
      </c>
      <c r="D1691" s="50" t="s">
        <v>204</v>
      </c>
      <c r="E1691" s="50" t="s">
        <v>605</v>
      </c>
      <c r="F1691" s="50" t="s">
        <v>405</v>
      </c>
      <c r="G1691" s="52" t="n">
        <v>0</v>
      </c>
      <c r="H1691" s="52" t="n">
        <v>8.63</v>
      </c>
      <c r="I1691" s="52" t="n">
        <f aca="false">IF(AND(G1691="",H1691=""),"",N(G1691)-N(H1691))</f>
        <v>-8.63</v>
      </c>
      <c r="J1691" s="52" t="n">
        <f aca="false">IF(I1691="","",ABS(I1691))</f>
        <v>8.63</v>
      </c>
      <c r="K1691" s="56" t="n">
        <f aca="false">IF(S1691="","",0)</f>
        <v>0</v>
      </c>
      <c r="L1691" s="56" t="n">
        <f aca="false">IF(J1691="","",IF(AND(J1691&gt;'Revenue Testing'!$E$9,K1691=0),1,0))</f>
        <v>0</v>
      </c>
      <c r="M1691" s="57" t="n">
        <v>0.836665077098</v>
      </c>
      <c r="N1691" s="56" t="str">
        <f aca="false">IF(OR(A1691="",I1691=""),"",IF(COUNTIFS($A$2:$A$4500,A1691,$D$2:$D$4500,D1691,$I$2:$I$4500,I1691)&gt;1,"Possible duplicate",""))</f>
        <v/>
      </c>
      <c r="O1691" s="56" t="n">
        <f aca="false">IF(J1691="","",IF(AND(L1691=0,K1691=0),1,0))</f>
        <v>1</v>
      </c>
      <c r="P1691" s="56" t="str">
        <f aca="false">IF(L1691=1,J1691+ROW()/10^7,"")</f>
        <v/>
      </c>
      <c r="Q1691" s="57" t="n">
        <f aca="false">IF(O1691=1,M1691,"")</f>
        <v>0.836665077098</v>
      </c>
      <c r="R1691" s="56" t="str">
        <f aca="false">IF(K1691=1,ROW(),"")</f>
        <v/>
      </c>
      <c r="S1691" s="56" t="str">
        <f aca="false">IF(D1691="","",TRIM(D1691))</f>
        <v>FASAH CHARGES- INC</v>
      </c>
    </row>
    <row r="1692" customFormat="false" ht="15" hidden="false" customHeight="false" outlineLevel="0" collapsed="false">
      <c r="A1692" s="50" t="s">
        <v>612</v>
      </c>
      <c r="B1692" s="55" t="n">
        <v>45903</v>
      </c>
      <c r="C1692" s="50" t="n">
        <f aca="false">IF(S1692="","",IFERROR(IF(INDEX('Ledger Codes'!$C$6:$C$205,MATCH(S1692,'Ledger Codes'!$B$6:$B$205,0))="","",INDEX('Ledger Codes'!$C$6:$C$205,MATCH(S1692,'Ledger Codes'!$B$6:$B$205,0))),""))</f>
        <v>10066</v>
      </c>
      <c r="D1692" s="50" t="s">
        <v>204</v>
      </c>
      <c r="E1692" s="50" t="s">
        <v>613</v>
      </c>
      <c r="F1692" s="50" t="s">
        <v>614</v>
      </c>
      <c r="G1692" s="52" t="n">
        <v>0</v>
      </c>
      <c r="H1692" s="52" t="n">
        <v>8.63</v>
      </c>
      <c r="I1692" s="52" t="n">
        <f aca="false">IF(AND(G1692="",H1692=""),"",N(G1692)-N(H1692))</f>
        <v>-8.63</v>
      </c>
      <c r="J1692" s="52" t="n">
        <f aca="false">IF(I1692="","",ABS(I1692))</f>
        <v>8.63</v>
      </c>
      <c r="K1692" s="56" t="n">
        <f aca="false">IF(S1692="","",0)</f>
        <v>0</v>
      </c>
      <c r="L1692" s="56" t="n">
        <f aca="false">IF(J1692="","",IF(AND(J1692&gt;'Revenue Testing'!$E$9,K1692=0),1,0))</f>
        <v>0</v>
      </c>
      <c r="M1692" s="57" t="n">
        <v>0.105753940879</v>
      </c>
      <c r="N1692" s="56" t="str">
        <f aca="false">IF(OR(A1692="",I1692=""),"",IF(COUNTIFS($A$2:$A$4500,A1692,$D$2:$D$4500,D1692,$I$2:$I$4500,I1692)&gt;1,"Possible duplicate",""))</f>
        <v/>
      </c>
      <c r="O1692" s="56" t="n">
        <f aca="false">IF(J1692="","",IF(AND(L1692=0,K1692=0),1,0))</f>
        <v>1</v>
      </c>
      <c r="P1692" s="56" t="str">
        <f aca="false">IF(L1692=1,J1692+ROW()/10^7,"")</f>
        <v/>
      </c>
      <c r="Q1692" s="57" t="n">
        <f aca="false">IF(O1692=1,M1692,"")</f>
        <v>0.105753940879</v>
      </c>
      <c r="R1692" s="56" t="str">
        <f aca="false">IF(K1692=1,ROW(),"")</f>
        <v/>
      </c>
      <c r="S1692" s="56" t="str">
        <f aca="false">IF(D1692="","",TRIM(D1692))</f>
        <v>FASAH CHARGES- INC</v>
      </c>
    </row>
    <row r="1693" customFormat="false" ht="15" hidden="false" customHeight="false" outlineLevel="0" collapsed="false">
      <c r="A1693" s="50" t="s">
        <v>615</v>
      </c>
      <c r="B1693" s="55" t="n">
        <v>45903</v>
      </c>
      <c r="C1693" s="50" t="n">
        <f aca="false">IF(S1693="","",IFERROR(IF(INDEX('Ledger Codes'!$C$6:$C$205,MATCH(S1693,'Ledger Codes'!$B$6:$B$205,0))="","",INDEX('Ledger Codes'!$C$6:$C$205,MATCH(S1693,'Ledger Codes'!$B$6:$B$205,0))),""))</f>
        <v>10066</v>
      </c>
      <c r="D1693" s="50" t="s">
        <v>204</v>
      </c>
      <c r="E1693" s="50" t="s">
        <v>616</v>
      </c>
      <c r="F1693" s="50" t="s">
        <v>617</v>
      </c>
      <c r="G1693" s="52" t="n">
        <v>0</v>
      </c>
      <c r="H1693" s="52" t="n">
        <v>8.64</v>
      </c>
      <c r="I1693" s="52" t="n">
        <f aca="false">IF(AND(G1693="",H1693=""),"",N(G1693)-N(H1693))</f>
        <v>-8.64</v>
      </c>
      <c r="J1693" s="52" t="n">
        <f aca="false">IF(I1693="","",ABS(I1693))</f>
        <v>8.64</v>
      </c>
      <c r="K1693" s="56" t="n">
        <f aca="false">IF(S1693="","",0)</f>
        <v>0</v>
      </c>
      <c r="L1693" s="56" t="n">
        <f aca="false">IF(J1693="","",IF(AND(J1693&gt;'Revenue Testing'!$E$9,K1693=0),1,0))</f>
        <v>0</v>
      </c>
      <c r="M1693" s="57" t="n">
        <v>0.587746215381</v>
      </c>
      <c r="N1693" s="56" t="str">
        <f aca="false">IF(OR(A1693="",I1693=""),"",IF(COUNTIFS($A$2:$A$4500,A1693,$D$2:$D$4500,D1693,$I$2:$I$4500,I1693)&gt;1,"Possible duplicate",""))</f>
        <v/>
      </c>
      <c r="O1693" s="56" t="n">
        <f aca="false">IF(J1693="","",IF(AND(L1693=0,K1693=0),1,0))</f>
        <v>1</v>
      </c>
      <c r="P1693" s="56" t="str">
        <f aca="false">IF(L1693=1,J1693+ROW()/10^7,"")</f>
        <v/>
      </c>
      <c r="Q1693" s="57" t="n">
        <f aca="false">IF(O1693=1,M1693,"")</f>
        <v>0.587746215381</v>
      </c>
      <c r="R1693" s="56" t="str">
        <f aca="false">IF(K1693=1,ROW(),"")</f>
        <v/>
      </c>
      <c r="S1693" s="56" t="str">
        <f aca="false">IF(D1693="","",TRIM(D1693))</f>
        <v>FASAH CHARGES- INC</v>
      </c>
    </row>
    <row r="1694" customFormat="false" ht="15" hidden="false" customHeight="false" outlineLevel="0" collapsed="false">
      <c r="A1694" s="50" t="s">
        <v>618</v>
      </c>
      <c r="B1694" s="55" t="n">
        <v>45903</v>
      </c>
      <c r="C1694" s="50" t="n">
        <f aca="false">IF(S1694="","",IFERROR(IF(INDEX('Ledger Codes'!$C$6:$C$205,MATCH(S1694,'Ledger Codes'!$B$6:$B$205,0))="","",INDEX('Ledger Codes'!$C$6:$C$205,MATCH(S1694,'Ledger Codes'!$B$6:$B$205,0))),""))</f>
        <v>10066</v>
      </c>
      <c r="D1694" s="50" t="s">
        <v>204</v>
      </c>
      <c r="E1694" s="50" t="s">
        <v>619</v>
      </c>
      <c r="F1694" s="50" t="s">
        <v>620</v>
      </c>
      <c r="G1694" s="52" t="n">
        <v>0</v>
      </c>
      <c r="H1694" s="52" t="n">
        <v>8.63</v>
      </c>
      <c r="I1694" s="52" t="n">
        <f aca="false">IF(AND(G1694="",H1694=""),"",N(G1694)-N(H1694))</f>
        <v>-8.63</v>
      </c>
      <c r="J1694" s="52" t="n">
        <f aca="false">IF(I1694="","",ABS(I1694))</f>
        <v>8.63</v>
      </c>
      <c r="K1694" s="56" t="n">
        <f aca="false">IF(S1694="","",0)</f>
        <v>0</v>
      </c>
      <c r="L1694" s="56" t="n">
        <f aca="false">IF(J1694="","",IF(AND(J1694&gt;'Revenue Testing'!$E$9,K1694=0),1,0))</f>
        <v>0</v>
      </c>
      <c r="M1694" s="57" t="n">
        <v>0.663808926589</v>
      </c>
      <c r="N1694" s="56" t="str">
        <f aca="false">IF(OR(A1694="",I1694=""),"",IF(COUNTIFS($A$2:$A$4500,A1694,$D$2:$D$4500,D1694,$I$2:$I$4500,I1694)&gt;1,"Possible duplicate",""))</f>
        <v/>
      </c>
      <c r="O1694" s="56" t="n">
        <f aca="false">IF(J1694="","",IF(AND(L1694=0,K1694=0),1,0))</f>
        <v>1</v>
      </c>
      <c r="P1694" s="56" t="str">
        <f aca="false">IF(L1694=1,J1694+ROW()/10^7,"")</f>
        <v/>
      </c>
      <c r="Q1694" s="57" t="n">
        <f aca="false">IF(O1694=1,M1694,"")</f>
        <v>0.663808926589</v>
      </c>
      <c r="R1694" s="56" t="str">
        <f aca="false">IF(K1694=1,ROW(),"")</f>
        <v/>
      </c>
      <c r="S1694" s="56" t="str">
        <f aca="false">IF(D1694="","",TRIM(D1694))</f>
        <v>FASAH CHARGES- INC</v>
      </c>
    </row>
    <row r="1695" customFormat="false" ht="15" hidden="false" customHeight="false" outlineLevel="0" collapsed="false">
      <c r="A1695" s="50" t="s">
        <v>621</v>
      </c>
      <c r="B1695" s="55" t="n">
        <v>45903</v>
      </c>
      <c r="C1695" s="50" t="n">
        <f aca="false">IF(S1695="","",IFERROR(IF(INDEX('Ledger Codes'!$C$6:$C$205,MATCH(S1695,'Ledger Codes'!$B$6:$B$205,0))="","",INDEX('Ledger Codes'!$C$6:$C$205,MATCH(S1695,'Ledger Codes'!$B$6:$B$205,0))),""))</f>
        <v>10066</v>
      </c>
      <c r="D1695" s="50" t="s">
        <v>204</v>
      </c>
      <c r="E1695" s="50" t="s">
        <v>622</v>
      </c>
      <c r="F1695" s="50" t="s">
        <v>623</v>
      </c>
      <c r="G1695" s="52" t="n">
        <v>0</v>
      </c>
      <c r="H1695" s="52" t="n">
        <v>8.63</v>
      </c>
      <c r="I1695" s="52" t="n">
        <f aca="false">IF(AND(G1695="",H1695=""),"",N(G1695)-N(H1695))</f>
        <v>-8.63</v>
      </c>
      <c r="J1695" s="52" t="n">
        <f aca="false">IF(I1695="","",ABS(I1695))</f>
        <v>8.63</v>
      </c>
      <c r="K1695" s="56" t="n">
        <f aca="false">IF(S1695="","",0)</f>
        <v>0</v>
      </c>
      <c r="L1695" s="56" t="n">
        <f aca="false">IF(J1695="","",IF(AND(J1695&gt;'Revenue Testing'!$E$9,K1695=0),1,0))</f>
        <v>0</v>
      </c>
      <c r="M1695" s="57" t="n">
        <v>0.14315041567</v>
      </c>
      <c r="N1695" s="56" t="str">
        <f aca="false">IF(OR(A1695="",I1695=""),"",IF(COUNTIFS($A$2:$A$4500,A1695,$D$2:$D$4500,D1695,$I$2:$I$4500,I1695)&gt;1,"Possible duplicate",""))</f>
        <v/>
      </c>
      <c r="O1695" s="56" t="n">
        <f aca="false">IF(J1695="","",IF(AND(L1695=0,K1695=0),1,0))</f>
        <v>1</v>
      </c>
      <c r="P1695" s="56" t="str">
        <f aca="false">IF(L1695=1,J1695+ROW()/10^7,"")</f>
        <v/>
      </c>
      <c r="Q1695" s="57" t="n">
        <f aca="false">IF(O1695=1,M1695,"")</f>
        <v>0.14315041567</v>
      </c>
      <c r="R1695" s="56" t="str">
        <f aca="false">IF(K1695=1,ROW(),"")</f>
        <v/>
      </c>
      <c r="S1695" s="56" t="str">
        <f aca="false">IF(D1695="","",TRIM(D1695))</f>
        <v>FASAH CHARGES- INC</v>
      </c>
    </row>
    <row r="1696" customFormat="false" ht="15" hidden="false" customHeight="false" outlineLevel="0" collapsed="false">
      <c r="A1696" s="50" t="s">
        <v>624</v>
      </c>
      <c r="B1696" s="55" t="n">
        <v>45903</v>
      </c>
      <c r="C1696" s="50" t="n">
        <f aca="false">IF(S1696="","",IFERROR(IF(INDEX('Ledger Codes'!$C$6:$C$205,MATCH(S1696,'Ledger Codes'!$B$6:$B$205,0))="","",INDEX('Ledger Codes'!$C$6:$C$205,MATCH(S1696,'Ledger Codes'!$B$6:$B$205,0))),""))</f>
        <v>10066</v>
      </c>
      <c r="D1696" s="50" t="s">
        <v>204</v>
      </c>
      <c r="E1696" s="50" t="s">
        <v>625</v>
      </c>
      <c r="F1696" s="50" t="s">
        <v>626</v>
      </c>
      <c r="G1696" s="52" t="n">
        <v>0</v>
      </c>
      <c r="H1696" s="52" t="n">
        <v>8.63</v>
      </c>
      <c r="I1696" s="52" t="n">
        <f aca="false">IF(AND(G1696="",H1696=""),"",N(G1696)-N(H1696))</f>
        <v>-8.63</v>
      </c>
      <c r="J1696" s="52" t="n">
        <f aca="false">IF(I1696="","",ABS(I1696))</f>
        <v>8.63</v>
      </c>
      <c r="K1696" s="56" t="n">
        <f aca="false">IF(S1696="","",0)</f>
        <v>0</v>
      </c>
      <c r="L1696" s="56" t="n">
        <f aca="false">IF(J1696="","",IF(AND(J1696&gt;'Revenue Testing'!$E$9,K1696=0),1,0))</f>
        <v>0</v>
      </c>
      <c r="M1696" s="57" t="n">
        <v>0.486031660369</v>
      </c>
      <c r="N1696" s="56" t="str">
        <f aca="false">IF(OR(A1696="",I1696=""),"",IF(COUNTIFS($A$2:$A$4500,A1696,$D$2:$D$4500,D1696,$I$2:$I$4500,I1696)&gt;1,"Possible duplicate",""))</f>
        <v/>
      </c>
      <c r="O1696" s="56" t="n">
        <f aca="false">IF(J1696="","",IF(AND(L1696=0,K1696=0),1,0))</f>
        <v>1</v>
      </c>
      <c r="P1696" s="56" t="str">
        <f aca="false">IF(L1696=1,J1696+ROW()/10^7,"")</f>
        <v/>
      </c>
      <c r="Q1696" s="57" t="n">
        <f aca="false">IF(O1696=1,M1696,"")</f>
        <v>0.486031660369</v>
      </c>
      <c r="R1696" s="56" t="str">
        <f aca="false">IF(K1696=1,ROW(),"")</f>
        <v/>
      </c>
      <c r="S1696" s="56" t="str">
        <f aca="false">IF(D1696="","",TRIM(D1696))</f>
        <v>FASAH CHARGES- INC</v>
      </c>
    </row>
    <row r="1697" customFormat="false" ht="15" hidden="false" customHeight="false" outlineLevel="0" collapsed="false">
      <c r="A1697" s="50" t="s">
        <v>627</v>
      </c>
      <c r="B1697" s="55" t="n">
        <v>45903</v>
      </c>
      <c r="C1697" s="50" t="n">
        <f aca="false">IF(S1697="","",IFERROR(IF(INDEX('Ledger Codes'!$C$6:$C$205,MATCH(S1697,'Ledger Codes'!$B$6:$B$205,0))="","",INDEX('Ledger Codes'!$C$6:$C$205,MATCH(S1697,'Ledger Codes'!$B$6:$B$205,0))),""))</f>
        <v>10066</v>
      </c>
      <c r="D1697" s="50" t="s">
        <v>204</v>
      </c>
      <c r="E1697" s="50" t="s">
        <v>628</v>
      </c>
      <c r="F1697" s="50" t="s">
        <v>491</v>
      </c>
      <c r="G1697" s="52" t="n">
        <v>0</v>
      </c>
      <c r="H1697" s="52" t="n">
        <v>8.63</v>
      </c>
      <c r="I1697" s="52" t="n">
        <f aca="false">IF(AND(G1697="",H1697=""),"",N(G1697)-N(H1697))</f>
        <v>-8.63</v>
      </c>
      <c r="J1697" s="52" t="n">
        <f aca="false">IF(I1697="","",ABS(I1697))</f>
        <v>8.63</v>
      </c>
      <c r="K1697" s="56" t="n">
        <f aca="false">IF(S1697="","",0)</f>
        <v>0</v>
      </c>
      <c r="L1697" s="56" t="n">
        <f aca="false">IF(J1697="","",IF(AND(J1697&gt;'Revenue Testing'!$E$9,K1697=0),1,0))</f>
        <v>0</v>
      </c>
      <c r="M1697" s="57" t="n">
        <v>0.421495911059</v>
      </c>
      <c r="N1697" s="56" t="str">
        <f aca="false">IF(OR(A1697="",I1697=""),"",IF(COUNTIFS($A$2:$A$4500,A1697,$D$2:$D$4500,D1697,$I$2:$I$4500,I1697)&gt;1,"Possible duplicate",""))</f>
        <v/>
      </c>
      <c r="O1697" s="56" t="n">
        <f aca="false">IF(J1697="","",IF(AND(L1697=0,K1697=0),1,0))</f>
        <v>1</v>
      </c>
      <c r="P1697" s="56" t="str">
        <f aca="false">IF(L1697=1,J1697+ROW()/10^7,"")</f>
        <v/>
      </c>
      <c r="Q1697" s="57" t="n">
        <f aca="false">IF(O1697=1,M1697,"")</f>
        <v>0.421495911059</v>
      </c>
      <c r="R1697" s="56" t="str">
        <f aca="false">IF(K1697=1,ROW(),"")</f>
        <v/>
      </c>
      <c r="S1697" s="56" t="str">
        <f aca="false">IF(D1697="","",TRIM(D1697))</f>
        <v>FASAH CHARGES- INC</v>
      </c>
    </row>
    <row r="1698" customFormat="false" ht="15" hidden="false" customHeight="false" outlineLevel="0" collapsed="false">
      <c r="A1698" s="50" t="s">
        <v>629</v>
      </c>
      <c r="B1698" s="55" t="n">
        <v>45903</v>
      </c>
      <c r="C1698" s="50" t="n">
        <f aca="false">IF(S1698="","",IFERROR(IF(INDEX('Ledger Codes'!$C$6:$C$205,MATCH(S1698,'Ledger Codes'!$B$6:$B$205,0))="","",INDEX('Ledger Codes'!$C$6:$C$205,MATCH(S1698,'Ledger Codes'!$B$6:$B$205,0))),""))</f>
        <v>10066</v>
      </c>
      <c r="D1698" s="50" t="s">
        <v>204</v>
      </c>
      <c r="E1698" s="50" t="s">
        <v>630</v>
      </c>
      <c r="F1698" s="50" t="s">
        <v>417</v>
      </c>
      <c r="G1698" s="52" t="n">
        <v>0</v>
      </c>
      <c r="H1698" s="52" t="n">
        <v>8.63</v>
      </c>
      <c r="I1698" s="52" t="n">
        <f aca="false">IF(AND(G1698="",H1698=""),"",N(G1698)-N(H1698))</f>
        <v>-8.63</v>
      </c>
      <c r="J1698" s="52" t="n">
        <f aca="false">IF(I1698="","",ABS(I1698))</f>
        <v>8.63</v>
      </c>
      <c r="K1698" s="56" t="n">
        <f aca="false">IF(S1698="","",0)</f>
        <v>0</v>
      </c>
      <c r="L1698" s="56" t="n">
        <f aca="false">IF(J1698="","",IF(AND(J1698&gt;'Revenue Testing'!$E$9,K1698=0),1,0))</f>
        <v>0</v>
      </c>
      <c r="M1698" s="57" t="n">
        <v>0.537161832081</v>
      </c>
      <c r="N1698" s="56" t="str">
        <f aca="false">IF(OR(A1698="",I1698=""),"",IF(COUNTIFS($A$2:$A$4500,A1698,$D$2:$D$4500,D1698,$I$2:$I$4500,I1698)&gt;1,"Possible duplicate",""))</f>
        <v/>
      </c>
      <c r="O1698" s="56" t="n">
        <f aca="false">IF(J1698="","",IF(AND(L1698=0,K1698=0),1,0))</f>
        <v>1</v>
      </c>
      <c r="P1698" s="56" t="str">
        <f aca="false">IF(L1698=1,J1698+ROW()/10^7,"")</f>
        <v/>
      </c>
      <c r="Q1698" s="57" t="n">
        <f aca="false">IF(O1698=1,M1698,"")</f>
        <v>0.537161832081</v>
      </c>
      <c r="R1698" s="56" t="str">
        <f aca="false">IF(K1698=1,ROW(),"")</f>
        <v/>
      </c>
      <c r="S1698" s="56" t="str">
        <f aca="false">IF(D1698="","",TRIM(D1698))</f>
        <v>FASAH CHARGES- INC</v>
      </c>
    </row>
    <row r="1699" customFormat="false" ht="15" hidden="false" customHeight="false" outlineLevel="0" collapsed="false">
      <c r="A1699" s="50" t="s">
        <v>631</v>
      </c>
      <c r="B1699" s="55" t="n">
        <v>45903</v>
      </c>
      <c r="C1699" s="50" t="n">
        <f aca="false">IF(S1699="","",IFERROR(IF(INDEX('Ledger Codes'!$C$6:$C$205,MATCH(S1699,'Ledger Codes'!$B$6:$B$205,0))="","",INDEX('Ledger Codes'!$C$6:$C$205,MATCH(S1699,'Ledger Codes'!$B$6:$B$205,0))),""))</f>
        <v>10066</v>
      </c>
      <c r="D1699" s="50" t="s">
        <v>204</v>
      </c>
      <c r="E1699" s="50" t="s">
        <v>632</v>
      </c>
      <c r="F1699" s="50" t="s">
        <v>633</v>
      </c>
      <c r="G1699" s="52" t="n">
        <v>0</v>
      </c>
      <c r="H1699" s="52" t="n">
        <v>8.64</v>
      </c>
      <c r="I1699" s="52" t="n">
        <f aca="false">IF(AND(G1699="",H1699=""),"",N(G1699)-N(H1699))</f>
        <v>-8.64</v>
      </c>
      <c r="J1699" s="52" t="n">
        <f aca="false">IF(I1699="","",ABS(I1699))</f>
        <v>8.64</v>
      </c>
      <c r="K1699" s="56" t="n">
        <f aca="false">IF(S1699="","",0)</f>
        <v>0</v>
      </c>
      <c r="L1699" s="56" t="n">
        <f aca="false">IF(J1699="","",IF(AND(J1699&gt;'Revenue Testing'!$E$9,K1699=0),1,0))</f>
        <v>0</v>
      </c>
      <c r="M1699" s="57" t="n">
        <v>0.563235889116</v>
      </c>
      <c r="N1699" s="56" t="str">
        <f aca="false">IF(OR(A1699="",I1699=""),"",IF(COUNTIFS($A$2:$A$4500,A1699,$D$2:$D$4500,D1699,$I$2:$I$4500,I1699)&gt;1,"Possible duplicate",""))</f>
        <v/>
      </c>
      <c r="O1699" s="56" t="n">
        <f aca="false">IF(J1699="","",IF(AND(L1699=0,K1699=0),1,0))</f>
        <v>1</v>
      </c>
      <c r="P1699" s="56" t="str">
        <f aca="false">IF(L1699=1,J1699+ROW()/10^7,"")</f>
        <v/>
      </c>
      <c r="Q1699" s="57" t="n">
        <f aca="false">IF(O1699=1,M1699,"")</f>
        <v>0.563235889116</v>
      </c>
      <c r="R1699" s="56" t="str">
        <f aca="false">IF(K1699=1,ROW(),"")</f>
        <v/>
      </c>
      <c r="S1699" s="56" t="str">
        <f aca="false">IF(D1699="","",TRIM(D1699))</f>
        <v>FASAH CHARGES- INC</v>
      </c>
    </row>
    <row r="1700" customFormat="false" ht="15" hidden="false" customHeight="false" outlineLevel="0" collapsed="false">
      <c r="A1700" s="50" t="s">
        <v>634</v>
      </c>
      <c r="B1700" s="55" t="n">
        <v>45903</v>
      </c>
      <c r="C1700" s="50" t="n">
        <f aca="false">IF(S1700="","",IFERROR(IF(INDEX('Ledger Codes'!$C$6:$C$205,MATCH(S1700,'Ledger Codes'!$B$6:$B$205,0))="","",INDEX('Ledger Codes'!$C$6:$C$205,MATCH(S1700,'Ledger Codes'!$B$6:$B$205,0))),""))</f>
        <v>10066</v>
      </c>
      <c r="D1700" s="50" t="s">
        <v>204</v>
      </c>
      <c r="E1700" s="50" t="s">
        <v>635</v>
      </c>
      <c r="F1700" s="50" t="s">
        <v>485</v>
      </c>
      <c r="G1700" s="52" t="n">
        <v>0</v>
      </c>
      <c r="H1700" s="52" t="n">
        <v>8.63</v>
      </c>
      <c r="I1700" s="52" t="n">
        <f aca="false">IF(AND(G1700="",H1700=""),"",N(G1700)-N(H1700))</f>
        <v>-8.63</v>
      </c>
      <c r="J1700" s="52" t="n">
        <f aca="false">IF(I1700="","",ABS(I1700))</f>
        <v>8.63</v>
      </c>
      <c r="K1700" s="56" t="n">
        <f aca="false">IF(S1700="","",0)</f>
        <v>0</v>
      </c>
      <c r="L1700" s="56" t="n">
        <f aca="false">IF(J1700="","",IF(AND(J1700&gt;'Revenue Testing'!$E$9,K1700=0),1,0))</f>
        <v>0</v>
      </c>
      <c r="M1700" s="57" t="n">
        <v>0.850661031901</v>
      </c>
      <c r="N1700" s="56" t="str">
        <f aca="false">IF(OR(A1700="",I1700=""),"",IF(COUNTIFS($A$2:$A$4500,A1700,$D$2:$D$4500,D1700,$I$2:$I$4500,I1700)&gt;1,"Possible duplicate",""))</f>
        <v/>
      </c>
      <c r="O1700" s="56" t="n">
        <f aca="false">IF(J1700="","",IF(AND(L1700=0,K1700=0),1,0))</f>
        <v>1</v>
      </c>
      <c r="P1700" s="56" t="str">
        <f aca="false">IF(L1700=1,J1700+ROW()/10^7,"")</f>
        <v/>
      </c>
      <c r="Q1700" s="57" t="n">
        <f aca="false">IF(O1700=1,M1700,"")</f>
        <v>0.850661031901</v>
      </c>
      <c r="R1700" s="56" t="str">
        <f aca="false">IF(K1700=1,ROW(),"")</f>
        <v/>
      </c>
      <c r="S1700" s="56" t="str">
        <f aca="false">IF(D1700="","",TRIM(D1700))</f>
        <v>FASAH CHARGES- INC</v>
      </c>
    </row>
    <row r="1701" customFormat="false" ht="15" hidden="false" customHeight="false" outlineLevel="0" collapsed="false">
      <c r="A1701" s="50" t="s">
        <v>636</v>
      </c>
      <c r="B1701" s="55" t="n">
        <v>45903</v>
      </c>
      <c r="C1701" s="50" t="n">
        <f aca="false">IF(S1701="","",IFERROR(IF(INDEX('Ledger Codes'!$C$6:$C$205,MATCH(S1701,'Ledger Codes'!$B$6:$B$205,0))="","",INDEX('Ledger Codes'!$C$6:$C$205,MATCH(S1701,'Ledger Codes'!$B$6:$B$205,0))),""))</f>
        <v>10066</v>
      </c>
      <c r="D1701" s="50" t="s">
        <v>204</v>
      </c>
      <c r="E1701" s="50" t="s">
        <v>637</v>
      </c>
      <c r="F1701" s="50" t="s">
        <v>638</v>
      </c>
      <c r="G1701" s="52" t="n">
        <v>0</v>
      </c>
      <c r="H1701" s="52" t="n">
        <v>8.63</v>
      </c>
      <c r="I1701" s="52" t="n">
        <f aca="false">IF(AND(G1701="",H1701=""),"",N(G1701)-N(H1701))</f>
        <v>-8.63</v>
      </c>
      <c r="J1701" s="52" t="n">
        <f aca="false">IF(I1701="","",ABS(I1701))</f>
        <v>8.63</v>
      </c>
      <c r="K1701" s="56" t="n">
        <f aca="false">IF(S1701="","",0)</f>
        <v>0</v>
      </c>
      <c r="L1701" s="56" t="n">
        <f aca="false">IF(J1701="","",IF(AND(J1701&gt;'Revenue Testing'!$E$9,K1701=0),1,0))</f>
        <v>0</v>
      </c>
      <c r="M1701" s="57" t="n">
        <v>0.226682118178</v>
      </c>
      <c r="N1701" s="56" t="str">
        <f aca="false">IF(OR(A1701="",I1701=""),"",IF(COUNTIFS($A$2:$A$4500,A1701,$D$2:$D$4500,D1701,$I$2:$I$4500,I1701)&gt;1,"Possible duplicate",""))</f>
        <v/>
      </c>
      <c r="O1701" s="56" t="n">
        <f aca="false">IF(J1701="","",IF(AND(L1701=0,K1701=0),1,0))</f>
        <v>1</v>
      </c>
      <c r="P1701" s="56" t="str">
        <f aca="false">IF(L1701=1,J1701+ROW()/10^7,"")</f>
        <v/>
      </c>
      <c r="Q1701" s="57" t="n">
        <f aca="false">IF(O1701=1,M1701,"")</f>
        <v>0.226682118178</v>
      </c>
      <c r="R1701" s="56" t="str">
        <f aca="false">IF(K1701=1,ROW(),"")</f>
        <v/>
      </c>
      <c r="S1701" s="56" t="str">
        <f aca="false">IF(D1701="","",TRIM(D1701))</f>
        <v>FASAH CHARGES- INC</v>
      </c>
    </row>
    <row r="1702" customFormat="false" ht="15" hidden="false" customHeight="false" outlineLevel="0" collapsed="false">
      <c r="A1702" s="50" t="s">
        <v>639</v>
      </c>
      <c r="B1702" s="55" t="n">
        <v>45903</v>
      </c>
      <c r="C1702" s="50" t="n">
        <f aca="false">IF(S1702="","",IFERROR(IF(INDEX('Ledger Codes'!$C$6:$C$205,MATCH(S1702,'Ledger Codes'!$B$6:$B$205,0))="","",INDEX('Ledger Codes'!$C$6:$C$205,MATCH(S1702,'Ledger Codes'!$B$6:$B$205,0))),""))</f>
        <v>10066</v>
      </c>
      <c r="D1702" s="50" t="s">
        <v>204</v>
      </c>
      <c r="E1702" s="50" t="s">
        <v>640</v>
      </c>
      <c r="F1702" s="50" t="s">
        <v>641</v>
      </c>
      <c r="G1702" s="52" t="n">
        <v>0</v>
      </c>
      <c r="H1702" s="52" t="n">
        <v>8.64</v>
      </c>
      <c r="I1702" s="52" t="n">
        <f aca="false">IF(AND(G1702="",H1702=""),"",N(G1702)-N(H1702))</f>
        <v>-8.64</v>
      </c>
      <c r="J1702" s="52" t="n">
        <f aca="false">IF(I1702="","",ABS(I1702))</f>
        <v>8.64</v>
      </c>
      <c r="K1702" s="56" t="n">
        <f aca="false">IF(S1702="","",0)</f>
        <v>0</v>
      </c>
      <c r="L1702" s="56" t="n">
        <f aca="false">IF(J1702="","",IF(AND(J1702&gt;'Revenue Testing'!$E$9,K1702=0),1,0))</f>
        <v>0</v>
      </c>
      <c r="M1702" s="57" t="n">
        <v>0.676324886342</v>
      </c>
      <c r="N1702" s="56" t="str">
        <f aca="false">IF(OR(A1702="",I1702=""),"",IF(COUNTIFS($A$2:$A$4500,A1702,$D$2:$D$4500,D1702,$I$2:$I$4500,I1702)&gt;1,"Possible duplicate",""))</f>
        <v/>
      </c>
      <c r="O1702" s="56" t="n">
        <f aca="false">IF(J1702="","",IF(AND(L1702=0,K1702=0),1,0))</f>
        <v>1</v>
      </c>
      <c r="P1702" s="56" t="str">
        <f aca="false">IF(L1702=1,J1702+ROW()/10^7,"")</f>
        <v/>
      </c>
      <c r="Q1702" s="57" t="n">
        <f aca="false">IF(O1702=1,M1702,"")</f>
        <v>0.676324886342</v>
      </c>
      <c r="R1702" s="56" t="str">
        <f aca="false">IF(K1702=1,ROW(),"")</f>
        <v/>
      </c>
      <c r="S1702" s="56" t="str">
        <f aca="false">IF(D1702="","",TRIM(D1702))</f>
        <v>FASAH CHARGES- INC</v>
      </c>
    </row>
    <row r="1703" customFormat="false" ht="15" hidden="false" customHeight="false" outlineLevel="0" collapsed="false">
      <c r="A1703" s="50" t="s">
        <v>642</v>
      </c>
      <c r="B1703" s="55" t="n">
        <v>45903</v>
      </c>
      <c r="C1703" s="50" t="n">
        <f aca="false">IF(S1703="","",IFERROR(IF(INDEX('Ledger Codes'!$C$6:$C$205,MATCH(S1703,'Ledger Codes'!$B$6:$B$205,0))="","",INDEX('Ledger Codes'!$C$6:$C$205,MATCH(S1703,'Ledger Codes'!$B$6:$B$205,0))),""))</f>
        <v>10066</v>
      </c>
      <c r="D1703" s="50" t="s">
        <v>204</v>
      </c>
      <c r="E1703" s="50" t="s">
        <v>643</v>
      </c>
      <c r="F1703" s="50" t="s">
        <v>644</v>
      </c>
      <c r="G1703" s="52" t="n">
        <v>0</v>
      </c>
      <c r="H1703" s="52" t="n">
        <v>8.63</v>
      </c>
      <c r="I1703" s="52" t="n">
        <f aca="false">IF(AND(G1703="",H1703=""),"",N(G1703)-N(H1703))</f>
        <v>-8.63</v>
      </c>
      <c r="J1703" s="52" t="n">
        <f aca="false">IF(I1703="","",ABS(I1703))</f>
        <v>8.63</v>
      </c>
      <c r="K1703" s="56" t="n">
        <f aca="false">IF(S1703="","",0)</f>
        <v>0</v>
      </c>
      <c r="L1703" s="56" t="n">
        <f aca="false">IF(J1703="","",IF(AND(J1703&gt;'Revenue Testing'!$E$9,K1703=0),1,0))</f>
        <v>0</v>
      </c>
      <c r="M1703" s="57" t="n">
        <v>0.544166231656</v>
      </c>
      <c r="N1703" s="56" t="str">
        <f aca="false">IF(OR(A1703="",I1703=""),"",IF(COUNTIFS($A$2:$A$4500,A1703,$D$2:$D$4500,D1703,$I$2:$I$4500,I1703)&gt;1,"Possible duplicate",""))</f>
        <v/>
      </c>
      <c r="O1703" s="56" t="n">
        <f aca="false">IF(J1703="","",IF(AND(L1703=0,K1703=0),1,0))</f>
        <v>1</v>
      </c>
      <c r="P1703" s="56" t="str">
        <f aca="false">IF(L1703=1,J1703+ROW()/10^7,"")</f>
        <v/>
      </c>
      <c r="Q1703" s="57" t="n">
        <f aca="false">IF(O1703=1,M1703,"")</f>
        <v>0.544166231656</v>
      </c>
      <c r="R1703" s="56" t="str">
        <f aca="false">IF(K1703=1,ROW(),"")</f>
        <v/>
      </c>
      <c r="S1703" s="56" t="str">
        <f aca="false">IF(D1703="","",TRIM(D1703))</f>
        <v>FASAH CHARGES- INC</v>
      </c>
    </row>
    <row r="1704" customFormat="false" ht="15" hidden="false" customHeight="false" outlineLevel="0" collapsed="false">
      <c r="A1704" s="50" t="s">
        <v>645</v>
      </c>
      <c r="B1704" s="55" t="n">
        <v>45903</v>
      </c>
      <c r="C1704" s="50" t="n">
        <f aca="false">IF(S1704="","",IFERROR(IF(INDEX('Ledger Codes'!$C$6:$C$205,MATCH(S1704,'Ledger Codes'!$B$6:$B$205,0))="","",INDEX('Ledger Codes'!$C$6:$C$205,MATCH(S1704,'Ledger Codes'!$B$6:$B$205,0))),""))</f>
        <v>10066</v>
      </c>
      <c r="D1704" s="50" t="s">
        <v>204</v>
      </c>
      <c r="E1704" s="50" t="s">
        <v>646</v>
      </c>
      <c r="F1704" s="50" t="s">
        <v>647</v>
      </c>
      <c r="G1704" s="52" t="n">
        <v>0</v>
      </c>
      <c r="H1704" s="52" t="n">
        <v>8.63</v>
      </c>
      <c r="I1704" s="52" t="n">
        <f aca="false">IF(AND(G1704="",H1704=""),"",N(G1704)-N(H1704))</f>
        <v>-8.63</v>
      </c>
      <c r="J1704" s="52" t="n">
        <f aca="false">IF(I1704="","",ABS(I1704))</f>
        <v>8.63</v>
      </c>
      <c r="K1704" s="56" t="n">
        <f aca="false">IF(S1704="","",0)</f>
        <v>0</v>
      </c>
      <c r="L1704" s="56" t="n">
        <f aca="false">IF(J1704="","",IF(AND(J1704&gt;'Revenue Testing'!$E$9,K1704=0),1,0))</f>
        <v>0</v>
      </c>
      <c r="M1704" s="57" t="n">
        <v>0.661772240722</v>
      </c>
      <c r="N1704" s="56" t="str">
        <f aca="false">IF(OR(A1704="",I1704=""),"",IF(COUNTIFS($A$2:$A$4500,A1704,$D$2:$D$4500,D1704,$I$2:$I$4500,I1704)&gt;1,"Possible duplicate",""))</f>
        <v/>
      </c>
      <c r="O1704" s="56" t="n">
        <f aca="false">IF(J1704="","",IF(AND(L1704=0,K1704=0),1,0))</f>
        <v>1</v>
      </c>
      <c r="P1704" s="56" t="str">
        <f aca="false">IF(L1704=1,J1704+ROW()/10^7,"")</f>
        <v/>
      </c>
      <c r="Q1704" s="57" t="n">
        <f aca="false">IF(O1704=1,M1704,"")</f>
        <v>0.661772240722</v>
      </c>
      <c r="R1704" s="56" t="str">
        <f aca="false">IF(K1704=1,ROW(),"")</f>
        <v/>
      </c>
      <c r="S1704" s="56" t="str">
        <f aca="false">IF(D1704="","",TRIM(D1704))</f>
        <v>FASAH CHARGES- INC</v>
      </c>
    </row>
    <row r="1705" customFormat="false" ht="15" hidden="false" customHeight="false" outlineLevel="0" collapsed="false">
      <c r="A1705" s="50" t="s">
        <v>648</v>
      </c>
      <c r="B1705" s="55" t="n">
        <v>45903</v>
      </c>
      <c r="C1705" s="50" t="n">
        <f aca="false">IF(S1705="","",IFERROR(IF(INDEX('Ledger Codes'!$C$6:$C$205,MATCH(S1705,'Ledger Codes'!$B$6:$B$205,0))="","",INDEX('Ledger Codes'!$C$6:$C$205,MATCH(S1705,'Ledger Codes'!$B$6:$B$205,0))),""))</f>
        <v>10066</v>
      </c>
      <c r="D1705" s="50" t="s">
        <v>204</v>
      </c>
      <c r="E1705" s="50" t="s">
        <v>649</v>
      </c>
      <c r="F1705" s="50" t="s">
        <v>650</v>
      </c>
      <c r="G1705" s="52" t="n">
        <v>0</v>
      </c>
      <c r="H1705" s="52" t="n">
        <v>8.63</v>
      </c>
      <c r="I1705" s="52" t="n">
        <f aca="false">IF(AND(G1705="",H1705=""),"",N(G1705)-N(H1705))</f>
        <v>-8.63</v>
      </c>
      <c r="J1705" s="52" t="n">
        <f aca="false">IF(I1705="","",ABS(I1705))</f>
        <v>8.63</v>
      </c>
      <c r="K1705" s="56" t="n">
        <f aca="false">IF(S1705="","",0)</f>
        <v>0</v>
      </c>
      <c r="L1705" s="56" t="n">
        <f aca="false">IF(J1705="","",IF(AND(J1705&gt;'Revenue Testing'!$E$9,K1705=0),1,0))</f>
        <v>0</v>
      </c>
      <c r="M1705" s="57" t="n">
        <v>0.556581008963</v>
      </c>
      <c r="N1705" s="56" t="str">
        <f aca="false">IF(OR(A1705="",I1705=""),"",IF(COUNTIFS($A$2:$A$4500,A1705,$D$2:$D$4500,D1705,$I$2:$I$4500,I1705)&gt;1,"Possible duplicate",""))</f>
        <v/>
      </c>
      <c r="O1705" s="56" t="n">
        <f aca="false">IF(J1705="","",IF(AND(L1705=0,K1705=0),1,0))</f>
        <v>1</v>
      </c>
      <c r="P1705" s="56" t="str">
        <f aca="false">IF(L1705=1,J1705+ROW()/10^7,"")</f>
        <v/>
      </c>
      <c r="Q1705" s="57" t="n">
        <f aca="false">IF(O1705=1,M1705,"")</f>
        <v>0.556581008963</v>
      </c>
      <c r="R1705" s="56" t="str">
        <f aca="false">IF(K1705=1,ROW(),"")</f>
        <v/>
      </c>
      <c r="S1705" s="56" t="str">
        <f aca="false">IF(D1705="","",TRIM(D1705))</f>
        <v>FASAH CHARGES- INC</v>
      </c>
    </row>
    <row r="1706" customFormat="false" ht="15" hidden="false" customHeight="false" outlineLevel="0" collapsed="false">
      <c r="A1706" s="50" t="s">
        <v>654</v>
      </c>
      <c r="B1706" s="55" t="n">
        <v>45903</v>
      </c>
      <c r="C1706" s="50" t="n">
        <f aca="false">IF(S1706="","",IFERROR(IF(INDEX('Ledger Codes'!$C$6:$C$205,MATCH(S1706,'Ledger Codes'!$B$6:$B$205,0))="","",INDEX('Ledger Codes'!$C$6:$C$205,MATCH(S1706,'Ledger Codes'!$B$6:$B$205,0))),""))</f>
        <v>10066</v>
      </c>
      <c r="D1706" s="50" t="s">
        <v>204</v>
      </c>
      <c r="E1706" s="50" t="s">
        <v>655</v>
      </c>
      <c r="F1706" s="50" t="s">
        <v>656</v>
      </c>
      <c r="G1706" s="52" t="n">
        <v>0</v>
      </c>
      <c r="H1706" s="52" t="n">
        <v>8.63</v>
      </c>
      <c r="I1706" s="52" t="n">
        <f aca="false">IF(AND(G1706="",H1706=""),"",N(G1706)-N(H1706))</f>
        <v>-8.63</v>
      </c>
      <c r="J1706" s="52" t="n">
        <f aca="false">IF(I1706="","",ABS(I1706))</f>
        <v>8.63</v>
      </c>
      <c r="K1706" s="56" t="n">
        <f aca="false">IF(S1706="","",0)</f>
        <v>0</v>
      </c>
      <c r="L1706" s="56" t="n">
        <f aca="false">IF(J1706="","",IF(AND(J1706&gt;'Revenue Testing'!$E$9,K1706=0),1,0))</f>
        <v>0</v>
      </c>
      <c r="M1706" s="57" t="n">
        <v>0.445665174007</v>
      </c>
      <c r="N1706" s="56" t="str">
        <f aca="false">IF(OR(A1706="",I1706=""),"",IF(COUNTIFS($A$2:$A$4500,A1706,$D$2:$D$4500,D1706,$I$2:$I$4500,I1706)&gt;1,"Possible duplicate",""))</f>
        <v/>
      </c>
      <c r="O1706" s="56" t="n">
        <f aca="false">IF(J1706="","",IF(AND(L1706=0,K1706=0),1,0))</f>
        <v>1</v>
      </c>
      <c r="P1706" s="56" t="str">
        <f aca="false">IF(L1706=1,J1706+ROW()/10^7,"")</f>
        <v/>
      </c>
      <c r="Q1706" s="57" t="n">
        <f aca="false">IF(O1706=1,M1706,"")</f>
        <v>0.445665174007</v>
      </c>
      <c r="R1706" s="56" t="str">
        <f aca="false">IF(K1706=1,ROW(),"")</f>
        <v/>
      </c>
      <c r="S1706" s="56" t="str">
        <f aca="false">IF(D1706="","",TRIM(D1706))</f>
        <v>FASAH CHARGES- INC</v>
      </c>
    </row>
    <row r="1707" customFormat="false" ht="15" hidden="false" customHeight="false" outlineLevel="0" collapsed="false">
      <c r="A1707" s="50" t="s">
        <v>657</v>
      </c>
      <c r="B1707" s="55" t="n">
        <v>45903</v>
      </c>
      <c r="C1707" s="50" t="n">
        <f aca="false">IF(S1707="","",IFERROR(IF(INDEX('Ledger Codes'!$C$6:$C$205,MATCH(S1707,'Ledger Codes'!$B$6:$B$205,0))="","",INDEX('Ledger Codes'!$C$6:$C$205,MATCH(S1707,'Ledger Codes'!$B$6:$B$205,0))),""))</f>
        <v>10066</v>
      </c>
      <c r="D1707" s="50" t="s">
        <v>204</v>
      </c>
      <c r="E1707" s="50" t="s">
        <v>658</v>
      </c>
      <c r="F1707" s="50" t="s">
        <v>659</v>
      </c>
      <c r="G1707" s="52" t="n">
        <v>0</v>
      </c>
      <c r="H1707" s="52" t="n">
        <v>8.63</v>
      </c>
      <c r="I1707" s="52" t="n">
        <f aca="false">IF(AND(G1707="",H1707=""),"",N(G1707)-N(H1707))</f>
        <v>-8.63</v>
      </c>
      <c r="J1707" s="52" t="n">
        <f aca="false">IF(I1707="","",ABS(I1707))</f>
        <v>8.63</v>
      </c>
      <c r="K1707" s="56" t="n">
        <f aca="false">IF(S1707="","",0)</f>
        <v>0</v>
      </c>
      <c r="L1707" s="56" t="n">
        <f aca="false">IF(J1707="","",IF(AND(J1707&gt;'Revenue Testing'!$E$9,K1707=0),1,0))</f>
        <v>0</v>
      </c>
      <c r="M1707" s="57" t="n">
        <v>0.515434259098</v>
      </c>
      <c r="N1707" s="56" t="str">
        <f aca="false">IF(OR(A1707="",I1707=""),"",IF(COUNTIFS($A$2:$A$4500,A1707,$D$2:$D$4500,D1707,$I$2:$I$4500,I1707)&gt;1,"Possible duplicate",""))</f>
        <v/>
      </c>
      <c r="O1707" s="56" t="n">
        <f aca="false">IF(J1707="","",IF(AND(L1707=0,K1707=0),1,0))</f>
        <v>1</v>
      </c>
      <c r="P1707" s="56" t="str">
        <f aca="false">IF(L1707=1,J1707+ROW()/10^7,"")</f>
        <v/>
      </c>
      <c r="Q1707" s="57" t="n">
        <f aca="false">IF(O1707=1,M1707,"")</f>
        <v>0.515434259098</v>
      </c>
      <c r="R1707" s="56" t="str">
        <f aca="false">IF(K1707=1,ROW(),"")</f>
        <v/>
      </c>
      <c r="S1707" s="56" t="str">
        <f aca="false">IF(D1707="","",TRIM(D1707))</f>
        <v>FASAH CHARGES- INC</v>
      </c>
    </row>
    <row r="1708" customFormat="false" ht="15" hidden="false" customHeight="false" outlineLevel="0" collapsed="false">
      <c r="A1708" s="50" t="s">
        <v>660</v>
      </c>
      <c r="B1708" s="55" t="n">
        <v>45903</v>
      </c>
      <c r="C1708" s="50" t="n">
        <f aca="false">IF(S1708="","",IFERROR(IF(INDEX('Ledger Codes'!$C$6:$C$205,MATCH(S1708,'Ledger Codes'!$B$6:$B$205,0))="","",INDEX('Ledger Codes'!$C$6:$C$205,MATCH(S1708,'Ledger Codes'!$B$6:$B$205,0))),""))</f>
        <v>10066</v>
      </c>
      <c r="D1708" s="50" t="s">
        <v>204</v>
      </c>
      <c r="E1708" s="50" t="s">
        <v>661</v>
      </c>
      <c r="F1708" s="50" t="s">
        <v>438</v>
      </c>
      <c r="G1708" s="52" t="n">
        <v>0</v>
      </c>
      <c r="H1708" s="52" t="n">
        <v>8.63</v>
      </c>
      <c r="I1708" s="52" t="n">
        <f aca="false">IF(AND(G1708="",H1708=""),"",N(G1708)-N(H1708))</f>
        <v>-8.63</v>
      </c>
      <c r="J1708" s="52" t="n">
        <f aca="false">IF(I1708="","",ABS(I1708))</f>
        <v>8.63</v>
      </c>
      <c r="K1708" s="56" t="n">
        <f aca="false">IF(S1708="","",0)</f>
        <v>0</v>
      </c>
      <c r="L1708" s="56" t="n">
        <f aca="false">IF(J1708="","",IF(AND(J1708&gt;'Revenue Testing'!$E$9,K1708=0),1,0))</f>
        <v>0</v>
      </c>
      <c r="M1708" s="57" t="n">
        <v>0.106646267282</v>
      </c>
      <c r="N1708" s="56" t="str">
        <f aca="false">IF(OR(A1708="",I1708=""),"",IF(COUNTIFS($A$2:$A$4500,A1708,$D$2:$D$4500,D1708,$I$2:$I$4500,I1708)&gt;1,"Possible duplicate",""))</f>
        <v/>
      </c>
      <c r="O1708" s="56" t="n">
        <f aca="false">IF(J1708="","",IF(AND(L1708=0,K1708=0),1,0))</f>
        <v>1</v>
      </c>
      <c r="P1708" s="56" t="str">
        <f aca="false">IF(L1708=1,J1708+ROW()/10^7,"")</f>
        <v/>
      </c>
      <c r="Q1708" s="57" t="n">
        <f aca="false">IF(O1708=1,M1708,"")</f>
        <v>0.106646267282</v>
      </c>
      <c r="R1708" s="56" t="str">
        <f aca="false">IF(K1708=1,ROW(),"")</f>
        <v/>
      </c>
      <c r="S1708" s="56" t="str">
        <f aca="false">IF(D1708="","",TRIM(D1708))</f>
        <v>FASAH CHARGES- INC</v>
      </c>
    </row>
    <row r="1709" customFormat="false" ht="15" hidden="false" customHeight="false" outlineLevel="0" collapsed="false">
      <c r="A1709" s="50" t="s">
        <v>662</v>
      </c>
      <c r="B1709" s="55" t="n">
        <v>45904</v>
      </c>
      <c r="C1709" s="50" t="n">
        <f aca="false">IF(S1709="","",IFERROR(IF(INDEX('Ledger Codes'!$C$6:$C$205,MATCH(S1709,'Ledger Codes'!$B$6:$B$205,0))="","",INDEX('Ledger Codes'!$C$6:$C$205,MATCH(S1709,'Ledger Codes'!$B$6:$B$205,0))),""))</f>
        <v>10066</v>
      </c>
      <c r="D1709" s="50" t="s">
        <v>204</v>
      </c>
      <c r="E1709" s="50" t="s">
        <v>663</v>
      </c>
      <c r="F1709" s="50" t="s">
        <v>664</v>
      </c>
      <c r="G1709" s="52" t="n">
        <v>0</v>
      </c>
      <c r="H1709" s="52" t="n">
        <v>8.63</v>
      </c>
      <c r="I1709" s="52" t="n">
        <f aca="false">IF(AND(G1709="",H1709=""),"",N(G1709)-N(H1709))</f>
        <v>-8.63</v>
      </c>
      <c r="J1709" s="52" t="n">
        <f aca="false">IF(I1709="","",ABS(I1709))</f>
        <v>8.63</v>
      </c>
      <c r="K1709" s="56" t="n">
        <f aca="false">IF(S1709="","",0)</f>
        <v>0</v>
      </c>
      <c r="L1709" s="56" t="n">
        <f aca="false">IF(J1709="","",IF(AND(J1709&gt;'Revenue Testing'!$E$9,K1709=0),1,0))</f>
        <v>0</v>
      </c>
      <c r="M1709" s="57" t="n">
        <v>0.579065073566</v>
      </c>
      <c r="N1709" s="56" t="str">
        <f aca="false">IF(OR(A1709="",I1709=""),"",IF(COUNTIFS($A$2:$A$4500,A1709,$D$2:$D$4500,D1709,$I$2:$I$4500,I1709)&gt;1,"Possible duplicate",""))</f>
        <v/>
      </c>
      <c r="O1709" s="56" t="n">
        <f aca="false">IF(J1709="","",IF(AND(L1709=0,K1709=0),1,0))</f>
        <v>1</v>
      </c>
      <c r="P1709" s="56" t="str">
        <f aca="false">IF(L1709=1,J1709+ROW()/10^7,"")</f>
        <v/>
      </c>
      <c r="Q1709" s="57" t="n">
        <f aca="false">IF(O1709=1,M1709,"")</f>
        <v>0.579065073566</v>
      </c>
      <c r="R1709" s="56" t="str">
        <f aca="false">IF(K1709=1,ROW(),"")</f>
        <v/>
      </c>
      <c r="S1709" s="56" t="str">
        <f aca="false">IF(D1709="","",TRIM(D1709))</f>
        <v>FASAH CHARGES- INC</v>
      </c>
    </row>
    <row r="1710" customFormat="false" ht="15" hidden="false" customHeight="false" outlineLevel="0" collapsed="false">
      <c r="A1710" s="50" t="s">
        <v>665</v>
      </c>
      <c r="B1710" s="55" t="n">
        <v>45904</v>
      </c>
      <c r="C1710" s="50" t="n">
        <f aca="false">IF(S1710="","",IFERROR(IF(INDEX('Ledger Codes'!$C$6:$C$205,MATCH(S1710,'Ledger Codes'!$B$6:$B$205,0))="","",INDEX('Ledger Codes'!$C$6:$C$205,MATCH(S1710,'Ledger Codes'!$B$6:$B$205,0))),""))</f>
        <v>10066</v>
      </c>
      <c r="D1710" s="50" t="s">
        <v>204</v>
      </c>
      <c r="E1710" s="50" t="s">
        <v>666</v>
      </c>
      <c r="F1710" s="50" t="s">
        <v>667</v>
      </c>
      <c r="G1710" s="52" t="n">
        <v>0</v>
      </c>
      <c r="H1710" s="52" t="n">
        <v>8.63</v>
      </c>
      <c r="I1710" s="52" t="n">
        <f aca="false">IF(AND(G1710="",H1710=""),"",N(G1710)-N(H1710))</f>
        <v>-8.63</v>
      </c>
      <c r="J1710" s="52" t="n">
        <f aca="false">IF(I1710="","",ABS(I1710))</f>
        <v>8.63</v>
      </c>
      <c r="K1710" s="56" t="n">
        <f aca="false">IF(S1710="","",0)</f>
        <v>0</v>
      </c>
      <c r="L1710" s="56" t="n">
        <f aca="false">IF(J1710="","",IF(AND(J1710&gt;'Revenue Testing'!$E$9,K1710=0),1,0))</f>
        <v>0</v>
      </c>
      <c r="M1710" s="57" t="n">
        <v>0.542595339032</v>
      </c>
      <c r="N1710" s="56" t="str">
        <f aca="false">IF(OR(A1710="",I1710=""),"",IF(COUNTIFS($A$2:$A$4500,A1710,$D$2:$D$4500,D1710,$I$2:$I$4500,I1710)&gt;1,"Possible duplicate",""))</f>
        <v/>
      </c>
      <c r="O1710" s="56" t="n">
        <f aca="false">IF(J1710="","",IF(AND(L1710=0,K1710=0),1,0))</f>
        <v>1</v>
      </c>
      <c r="P1710" s="56" t="str">
        <f aca="false">IF(L1710=1,J1710+ROW()/10^7,"")</f>
        <v/>
      </c>
      <c r="Q1710" s="57" t="n">
        <f aca="false">IF(O1710=1,M1710,"")</f>
        <v>0.542595339032</v>
      </c>
      <c r="R1710" s="56" t="str">
        <f aca="false">IF(K1710=1,ROW(),"")</f>
        <v/>
      </c>
      <c r="S1710" s="56" t="str">
        <f aca="false">IF(D1710="","",TRIM(D1710))</f>
        <v>FASAH CHARGES- INC</v>
      </c>
    </row>
    <row r="1711" customFormat="false" ht="15" hidden="false" customHeight="false" outlineLevel="0" collapsed="false">
      <c r="A1711" s="50" t="s">
        <v>668</v>
      </c>
      <c r="B1711" s="55" t="n">
        <v>45904</v>
      </c>
      <c r="C1711" s="50" t="n">
        <f aca="false">IF(S1711="","",IFERROR(IF(INDEX('Ledger Codes'!$C$6:$C$205,MATCH(S1711,'Ledger Codes'!$B$6:$B$205,0))="","",INDEX('Ledger Codes'!$C$6:$C$205,MATCH(S1711,'Ledger Codes'!$B$6:$B$205,0))),""))</f>
        <v>10066</v>
      </c>
      <c r="D1711" s="50" t="s">
        <v>204</v>
      </c>
      <c r="E1711" s="50" t="s">
        <v>669</v>
      </c>
      <c r="F1711" s="50" t="s">
        <v>670</v>
      </c>
      <c r="G1711" s="52" t="n">
        <v>0</v>
      </c>
      <c r="H1711" s="52" t="n">
        <v>8.63</v>
      </c>
      <c r="I1711" s="52" t="n">
        <f aca="false">IF(AND(G1711="",H1711=""),"",N(G1711)-N(H1711))</f>
        <v>-8.63</v>
      </c>
      <c r="J1711" s="52" t="n">
        <f aca="false">IF(I1711="","",ABS(I1711))</f>
        <v>8.63</v>
      </c>
      <c r="K1711" s="56" t="n">
        <f aca="false">IF(S1711="","",0)</f>
        <v>0</v>
      </c>
      <c r="L1711" s="56" t="n">
        <f aca="false">IF(J1711="","",IF(AND(J1711&gt;'Revenue Testing'!$E$9,K1711=0),1,0))</f>
        <v>0</v>
      </c>
      <c r="M1711" s="57" t="n">
        <v>0.5314936919</v>
      </c>
      <c r="N1711" s="56" t="str">
        <f aca="false">IF(OR(A1711="",I1711=""),"",IF(COUNTIFS($A$2:$A$4500,A1711,$D$2:$D$4500,D1711,$I$2:$I$4500,I1711)&gt;1,"Possible duplicate",""))</f>
        <v/>
      </c>
      <c r="O1711" s="56" t="n">
        <f aca="false">IF(J1711="","",IF(AND(L1711=0,K1711=0),1,0))</f>
        <v>1</v>
      </c>
      <c r="P1711" s="56" t="str">
        <f aca="false">IF(L1711=1,J1711+ROW()/10^7,"")</f>
        <v/>
      </c>
      <c r="Q1711" s="57" t="n">
        <f aca="false">IF(O1711=1,M1711,"")</f>
        <v>0.5314936919</v>
      </c>
      <c r="R1711" s="56" t="str">
        <f aca="false">IF(K1711=1,ROW(),"")</f>
        <v/>
      </c>
      <c r="S1711" s="56" t="str">
        <f aca="false">IF(D1711="","",TRIM(D1711))</f>
        <v>FASAH CHARGES- INC</v>
      </c>
    </row>
    <row r="1712" customFormat="false" ht="15" hidden="false" customHeight="false" outlineLevel="0" collapsed="false">
      <c r="A1712" s="50" t="s">
        <v>671</v>
      </c>
      <c r="B1712" s="55" t="n">
        <v>45904</v>
      </c>
      <c r="C1712" s="50" t="n">
        <f aca="false">IF(S1712="","",IFERROR(IF(INDEX('Ledger Codes'!$C$6:$C$205,MATCH(S1712,'Ledger Codes'!$B$6:$B$205,0))="","",INDEX('Ledger Codes'!$C$6:$C$205,MATCH(S1712,'Ledger Codes'!$B$6:$B$205,0))),""))</f>
        <v>10066</v>
      </c>
      <c r="D1712" s="50" t="s">
        <v>204</v>
      </c>
      <c r="E1712" s="50" t="s">
        <v>672</v>
      </c>
      <c r="F1712" s="50" t="s">
        <v>673</v>
      </c>
      <c r="G1712" s="52" t="n">
        <v>0</v>
      </c>
      <c r="H1712" s="52" t="n">
        <v>8.63</v>
      </c>
      <c r="I1712" s="52" t="n">
        <f aca="false">IF(AND(G1712="",H1712=""),"",N(G1712)-N(H1712))</f>
        <v>-8.63</v>
      </c>
      <c r="J1712" s="52" t="n">
        <f aca="false">IF(I1712="","",ABS(I1712))</f>
        <v>8.63</v>
      </c>
      <c r="K1712" s="56" t="n">
        <f aca="false">IF(S1712="","",0)</f>
        <v>0</v>
      </c>
      <c r="L1712" s="56" t="n">
        <f aca="false">IF(J1712="","",IF(AND(J1712&gt;'Revenue Testing'!$E$9,K1712=0),1,0))</f>
        <v>0</v>
      </c>
      <c r="M1712" s="57" t="n">
        <v>0.267509449258</v>
      </c>
      <c r="N1712" s="56" t="str">
        <f aca="false">IF(OR(A1712="",I1712=""),"",IF(COUNTIFS($A$2:$A$4500,A1712,$D$2:$D$4500,D1712,$I$2:$I$4500,I1712)&gt;1,"Possible duplicate",""))</f>
        <v/>
      </c>
      <c r="O1712" s="56" t="n">
        <f aca="false">IF(J1712="","",IF(AND(L1712=0,K1712=0),1,0))</f>
        <v>1</v>
      </c>
      <c r="P1712" s="56" t="str">
        <f aca="false">IF(L1712=1,J1712+ROW()/10^7,"")</f>
        <v/>
      </c>
      <c r="Q1712" s="57" t="n">
        <f aca="false">IF(O1712=1,M1712,"")</f>
        <v>0.267509449258</v>
      </c>
      <c r="R1712" s="56" t="str">
        <f aca="false">IF(K1712=1,ROW(),"")</f>
        <v/>
      </c>
      <c r="S1712" s="56" t="str">
        <f aca="false">IF(D1712="","",TRIM(D1712))</f>
        <v>FASAH CHARGES- INC</v>
      </c>
    </row>
    <row r="1713" customFormat="false" ht="15" hidden="false" customHeight="false" outlineLevel="0" collapsed="false">
      <c r="A1713" s="50" t="s">
        <v>674</v>
      </c>
      <c r="B1713" s="55" t="n">
        <v>45904</v>
      </c>
      <c r="C1713" s="50" t="n">
        <f aca="false">IF(S1713="","",IFERROR(IF(INDEX('Ledger Codes'!$C$6:$C$205,MATCH(S1713,'Ledger Codes'!$B$6:$B$205,0))="","",INDEX('Ledger Codes'!$C$6:$C$205,MATCH(S1713,'Ledger Codes'!$B$6:$B$205,0))),""))</f>
        <v>10066</v>
      </c>
      <c r="D1713" s="50" t="s">
        <v>204</v>
      </c>
      <c r="E1713" s="50" t="s">
        <v>675</v>
      </c>
      <c r="F1713" s="50" t="s">
        <v>676</v>
      </c>
      <c r="G1713" s="52" t="n">
        <v>0</v>
      </c>
      <c r="H1713" s="52" t="n">
        <v>8.63</v>
      </c>
      <c r="I1713" s="52" t="n">
        <f aca="false">IF(AND(G1713="",H1713=""),"",N(G1713)-N(H1713))</f>
        <v>-8.63</v>
      </c>
      <c r="J1713" s="52" t="n">
        <f aca="false">IF(I1713="","",ABS(I1713))</f>
        <v>8.63</v>
      </c>
      <c r="K1713" s="56" t="n">
        <f aca="false">IF(S1713="","",0)</f>
        <v>0</v>
      </c>
      <c r="L1713" s="56" t="n">
        <f aca="false">IF(J1713="","",IF(AND(J1713&gt;'Revenue Testing'!$E$9,K1713=0),1,0))</f>
        <v>0</v>
      </c>
      <c r="M1713" s="57" t="n">
        <v>0.11354582986</v>
      </c>
      <c r="N1713" s="56" t="str">
        <f aca="false">IF(OR(A1713="",I1713=""),"",IF(COUNTIFS($A$2:$A$4500,A1713,$D$2:$D$4500,D1713,$I$2:$I$4500,I1713)&gt;1,"Possible duplicate",""))</f>
        <v/>
      </c>
      <c r="O1713" s="56" t="n">
        <f aca="false">IF(J1713="","",IF(AND(L1713=0,K1713=0),1,0))</f>
        <v>1</v>
      </c>
      <c r="P1713" s="56" t="str">
        <f aca="false">IF(L1713=1,J1713+ROW()/10^7,"")</f>
        <v/>
      </c>
      <c r="Q1713" s="57" t="n">
        <f aca="false">IF(O1713=1,M1713,"")</f>
        <v>0.11354582986</v>
      </c>
      <c r="R1713" s="56" t="str">
        <f aca="false">IF(K1713=1,ROW(),"")</f>
        <v/>
      </c>
      <c r="S1713" s="56" t="str">
        <f aca="false">IF(D1713="","",TRIM(D1713))</f>
        <v>FASAH CHARGES- INC</v>
      </c>
    </row>
    <row r="1714" customFormat="false" ht="15" hidden="false" customHeight="false" outlineLevel="0" collapsed="false">
      <c r="A1714" s="50" t="s">
        <v>677</v>
      </c>
      <c r="B1714" s="55" t="n">
        <v>45904</v>
      </c>
      <c r="C1714" s="50" t="n">
        <f aca="false">IF(S1714="","",IFERROR(IF(INDEX('Ledger Codes'!$C$6:$C$205,MATCH(S1714,'Ledger Codes'!$B$6:$B$205,0))="","",INDEX('Ledger Codes'!$C$6:$C$205,MATCH(S1714,'Ledger Codes'!$B$6:$B$205,0))),""))</f>
        <v>10066</v>
      </c>
      <c r="D1714" s="50" t="s">
        <v>204</v>
      </c>
      <c r="E1714" s="50" t="s">
        <v>678</v>
      </c>
      <c r="F1714" s="50" t="s">
        <v>679</v>
      </c>
      <c r="G1714" s="52" t="n">
        <v>0</v>
      </c>
      <c r="H1714" s="52" t="n">
        <v>8.63</v>
      </c>
      <c r="I1714" s="52" t="n">
        <f aca="false">IF(AND(G1714="",H1714=""),"",N(G1714)-N(H1714))</f>
        <v>-8.63</v>
      </c>
      <c r="J1714" s="52" t="n">
        <f aca="false">IF(I1714="","",ABS(I1714))</f>
        <v>8.63</v>
      </c>
      <c r="K1714" s="56" t="n">
        <f aca="false">IF(S1714="","",0)</f>
        <v>0</v>
      </c>
      <c r="L1714" s="56" t="n">
        <f aca="false">IF(J1714="","",IF(AND(J1714&gt;'Revenue Testing'!$E$9,K1714=0),1,0))</f>
        <v>0</v>
      </c>
      <c r="M1714" s="57" t="n">
        <v>0.393043278141</v>
      </c>
      <c r="N1714" s="56" t="str">
        <f aca="false">IF(OR(A1714="",I1714=""),"",IF(COUNTIFS($A$2:$A$4500,A1714,$D$2:$D$4500,D1714,$I$2:$I$4500,I1714)&gt;1,"Possible duplicate",""))</f>
        <v/>
      </c>
      <c r="O1714" s="56" t="n">
        <f aca="false">IF(J1714="","",IF(AND(L1714=0,K1714=0),1,0))</f>
        <v>1</v>
      </c>
      <c r="P1714" s="56" t="str">
        <f aca="false">IF(L1714=1,J1714+ROW()/10^7,"")</f>
        <v/>
      </c>
      <c r="Q1714" s="57" t="n">
        <f aca="false">IF(O1714=1,M1714,"")</f>
        <v>0.393043278141</v>
      </c>
      <c r="R1714" s="56" t="str">
        <f aca="false">IF(K1714=1,ROW(),"")</f>
        <v/>
      </c>
      <c r="S1714" s="56" t="str">
        <f aca="false">IF(D1714="","",TRIM(D1714))</f>
        <v>FASAH CHARGES- INC</v>
      </c>
    </row>
    <row r="1715" customFormat="false" ht="15" hidden="false" customHeight="false" outlineLevel="0" collapsed="false">
      <c r="A1715" s="50" t="s">
        <v>680</v>
      </c>
      <c r="B1715" s="55" t="n">
        <v>45904</v>
      </c>
      <c r="C1715" s="50" t="n">
        <f aca="false">IF(S1715="","",IFERROR(IF(INDEX('Ledger Codes'!$C$6:$C$205,MATCH(S1715,'Ledger Codes'!$B$6:$B$205,0))="","",INDEX('Ledger Codes'!$C$6:$C$205,MATCH(S1715,'Ledger Codes'!$B$6:$B$205,0))),""))</f>
        <v>10066</v>
      </c>
      <c r="D1715" s="50" t="s">
        <v>204</v>
      </c>
      <c r="E1715" s="50" t="s">
        <v>681</v>
      </c>
      <c r="F1715" s="50" t="s">
        <v>682</v>
      </c>
      <c r="G1715" s="52" t="n">
        <v>0</v>
      </c>
      <c r="H1715" s="52" t="n">
        <v>8.63</v>
      </c>
      <c r="I1715" s="52" t="n">
        <f aca="false">IF(AND(G1715="",H1715=""),"",N(G1715)-N(H1715))</f>
        <v>-8.63</v>
      </c>
      <c r="J1715" s="52" t="n">
        <f aca="false">IF(I1715="","",ABS(I1715))</f>
        <v>8.63</v>
      </c>
      <c r="K1715" s="56" t="n">
        <f aca="false">IF(S1715="","",0)</f>
        <v>0</v>
      </c>
      <c r="L1715" s="56" t="n">
        <f aca="false">IF(J1715="","",IF(AND(J1715&gt;'Revenue Testing'!$E$9,K1715=0),1,0))</f>
        <v>0</v>
      </c>
      <c r="M1715" s="57" t="n">
        <v>0.724028867179</v>
      </c>
      <c r="N1715" s="56" t="str">
        <f aca="false">IF(OR(A1715="",I1715=""),"",IF(COUNTIFS($A$2:$A$4500,A1715,$D$2:$D$4500,D1715,$I$2:$I$4500,I1715)&gt;1,"Possible duplicate",""))</f>
        <v/>
      </c>
      <c r="O1715" s="56" t="n">
        <f aca="false">IF(J1715="","",IF(AND(L1715=0,K1715=0),1,0))</f>
        <v>1</v>
      </c>
      <c r="P1715" s="56" t="str">
        <f aca="false">IF(L1715=1,J1715+ROW()/10^7,"")</f>
        <v/>
      </c>
      <c r="Q1715" s="57" t="n">
        <f aca="false">IF(O1715=1,M1715,"")</f>
        <v>0.724028867179</v>
      </c>
      <c r="R1715" s="56" t="str">
        <f aca="false">IF(K1715=1,ROW(),"")</f>
        <v/>
      </c>
      <c r="S1715" s="56" t="str">
        <f aca="false">IF(D1715="","",TRIM(D1715))</f>
        <v>FASAH CHARGES- INC</v>
      </c>
    </row>
    <row r="1716" customFormat="false" ht="15" hidden="false" customHeight="false" outlineLevel="0" collapsed="false">
      <c r="A1716" s="50" t="s">
        <v>683</v>
      </c>
      <c r="B1716" s="55" t="n">
        <v>45904</v>
      </c>
      <c r="C1716" s="50" t="n">
        <f aca="false">IF(S1716="","",IFERROR(IF(INDEX('Ledger Codes'!$C$6:$C$205,MATCH(S1716,'Ledger Codes'!$B$6:$B$205,0))="","",INDEX('Ledger Codes'!$C$6:$C$205,MATCH(S1716,'Ledger Codes'!$B$6:$B$205,0))),""))</f>
        <v>10066</v>
      </c>
      <c r="D1716" s="50" t="s">
        <v>204</v>
      </c>
      <c r="E1716" s="50" t="s">
        <v>684</v>
      </c>
      <c r="F1716" s="50" t="s">
        <v>685</v>
      </c>
      <c r="G1716" s="52" t="n">
        <v>0</v>
      </c>
      <c r="H1716" s="52" t="n">
        <v>8.63</v>
      </c>
      <c r="I1716" s="52" t="n">
        <f aca="false">IF(AND(G1716="",H1716=""),"",N(G1716)-N(H1716))</f>
        <v>-8.63</v>
      </c>
      <c r="J1716" s="52" t="n">
        <f aca="false">IF(I1716="","",ABS(I1716))</f>
        <v>8.63</v>
      </c>
      <c r="K1716" s="56" t="n">
        <f aca="false">IF(S1716="","",0)</f>
        <v>0</v>
      </c>
      <c r="L1716" s="56" t="n">
        <f aca="false">IF(J1716="","",IF(AND(J1716&gt;'Revenue Testing'!$E$9,K1716=0),1,0))</f>
        <v>0</v>
      </c>
      <c r="M1716" s="57" t="n">
        <v>0.546615154839</v>
      </c>
      <c r="N1716" s="56" t="str">
        <f aca="false">IF(OR(A1716="",I1716=""),"",IF(COUNTIFS($A$2:$A$4500,A1716,$D$2:$D$4500,D1716,$I$2:$I$4500,I1716)&gt;1,"Possible duplicate",""))</f>
        <v/>
      </c>
      <c r="O1716" s="56" t="n">
        <f aca="false">IF(J1716="","",IF(AND(L1716=0,K1716=0),1,0))</f>
        <v>1</v>
      </c>
      <c r="P1716" s="56" t="str">
        <f aca="false">IF(L1716=1,J1716+ROW()/10^7,"")</f>
        <v/>
      </c>
      <c r="Q1716" s="57" t="n">
        <f aca="false">IF(O1716=1,M1716,"")</f>
        <v>0.546615154839</v>
      </c>
      <c r="R1716" s="56" t="str">
        <f aca="false">IF(K1716=1,ROW(),"")</f>
        <v/>
      </c>
      <c r="S1716" s="56" t="str">
        <f aca="false">IF(D1716="","",TRIM(D1716))</f>
        <v>FASAH CHARGES- INC</v>
      </c>
    </row>
    <row r="1717" customFormat="false" ht="15" hidden="false" customHeight="false" outlineLevel="0" collapsed="false">
      <c r="A1717" s="50" t="s">
        <v>686</v>
      </c>
      <c r="B1717" s="55" t="n">
        <v>45904</v>
      </c>
      <c r="C1717" s="50" t="n">
        <f aca="false">IF(S1717="","",IFERROR(IF(INDEX('Ledger Codes'!$C$6:$C$205,MATCH(S1717,'Ledger Codes'!$B$6:$B$205,0))="","",INDEX('Ledger Codes'!$C$6:$C$205,MATCH(S1717,'Ledger Codes'!$B$6:$B$205,0))),""))</f>
        <v>10066</v>
      </c>
      <c r="D1717" s="50" t="s">
        <v>204</v>
      </c>
      <c r="E1717" s="50" t="s">
        <v>687</v>
      </c>
      <c r="F1717" s="50" t="s">
        <v>688</v>
      </c>
      <c r="G1717" s="52" t="n">
        <v>0</v>
      </c>
      <c r="H1717" s="52" t="n">
        <v>8.63</v>
      </c>
      <c r="I1717" s="52" t="n">
        <f aca="false">IF(AND(G1717="",H1717=""),"",N(G1717)-N(H1717))</f>
        <v>-8.63</v>
      </c>
      <c r="J1717" s="52" t="n">
        <f aca="false">IF(I1717="","",ABS(I1717))</f>
        <v>8.63</v>
      </c>
      <c r="K1717" s="56" t="n">
        <f aca="false">IF(S1717="","",0)</f>
        <v>0</v>
      </c>
      <c r="L1717" s="56" t="n">
        <f aca="false">IF(J1717="","",IF(AND(J1717&gt;'Revenue Testing'!$E$9,K1717=0),1,0))</f>
        <v>0</v>
      </c>
      <c r="M1717" s="57" t="n">
        <v>0.223675613323</v>
      </c>
      <c r="N1717" s="56" t="str">
        <f aca="false">IF(OR(A1717="",I1717=""),"",IF(COUNTIFS($A$2:$A$4500,A1717,$D$2:$D$4500,D1717,$I$2:$I$4500,I1717)&gt;1,"Possible duplicate",""))</f>
        <v/>
      </c>
      <c r="O1717" s="56" t="n">
        <f aca="false">IF(J1717="","",IF(AND(L1717=0,K1717=0),1,0))</f>
        <v>1</v>
      </c>
      <c r="P1717" s="56" t="str">
        <f aca="false">IF(L1717=1,J1717+ROW()/10^7,"")</f>
        <v/>
      </c>
      <c r="Q1717" s="57" t="n">
        <f aca="false">IF(O1717=1,M1717,"")</f>
        <v>0.223675613323</v>
      </c>
      <c r="R1717" s="56" t="str">
        <f aca="false">IF(K1717=1,ROW(),"")</f>
        <v/>
      </c>
      <c r="S1717" s="56" t="str">
        <f aca="false">IF(D1717="","",TRIM(D1717))</f>
        <v>FASAH CHARGES- INC</v>
      </c>
    </row>
    <row r="1718" customFormat="false" ht="15" hidden="false" customHeight="false" outlineLevel="0" collapsed="false">
      <c r="A1718" s="50" t="s">
        <v>689</v>
      </c>
      <c r="B1718" s="55" t="n">
        <v>45904</v>
      </c>
      <c r="C1718" s="50" t="n">
        <f aca="false">IF(S1718="","",IFERROR(IF(INDEX('Ledger Codes'!$C$6:$C$205,MATCH(S1718,'Ledger Codes'!$B$6:$B$205,0))="","",INDEX('Ledger Codes'!$C$6:$C$205,MATCH(S1718,'Ledger Codes'!$B$6:$B$205,0))),""))</f>
        <v>10066</v>
      </c>
      <c r="D1718" s="50" t="s">
        <v>204</v>
      </c>
      <c r="E1718" s="50" t="s">
        <v>690</v>
      </c>
      <c r="F1718" s="50" t="s">
        <v>691</v>
      </c>
      <c r="G1718" s="52" t="n">
        <v>0</v>
      </c>
      <c r="H1718" s="52" t="n">
        <v>8.63</v>
      </c>
      <c r="I1718" s="52" t="n">
        <f aca="false">IF(AND(G1718="",H1718=""),"",N(G1718)-N(H1718))</f>
        <v>-8.63</v>
      </c>
      <c r="J1718" s="52" t="n">
        <f aca="false">IF(I1718="","",ABS(I1718))</f>
        <v>8.63</v>
      </c>
      <c r="K1718" s="56" t="n">
        <f aca="false">IF(S1718="","",0)</f>
        <v>0</v>
      </c>
      <c r="L1718" s="56" t="n">
        <f aca="false">IF(J1718="","",IF(AND(J1718&gt;'Revenue Testing'!$E$9,K1718=0),1,0))</f>
        <v>0</v>
      </c>
      <c r="M1718" s="57" t="n">
        <v>0.382586238714</v>
      </c>
      <c r="N1718" s="56" t="str">
        <f aca="false">IF(OR(A1718="",I1718=""),"",IF(COUNTIFS($A$2:$A$4500,A1718,$D$2:$D$4500,D1718,$I$2:$I$4500,I1718)&gt;1,"Possible duplicate",""))</f>
        <v/>
      </c>
      <c r="O1718" s="56" t="n">
        <f aca="false">IF(J1718="","",IF(AND(L1718=0,K1718=0),1,0))</f>
        <v>1</v>
      </c>
      <c r="P1718" s="56" t="str">
        <f aca="false">IF(L1718=1,J1718+ROW()/10^7,"")</f>
        <v/>
      </c>
      <c r="Q1718" s="57" t="n">
        <f aca="false">IF(O1718=1,M1718,"")</f>
        <v>0.382586238714</v>
      </c>
      <c r="R1718" s="56" t="str">
        <f aca="false">IF(K1718=1,ROW(),"")</f>
        <v/>
      </c>
      <c r="S1718" s="56" t="str">
        <f aca="false">IF(D1718="","",TRIM(D1718))</f>
        <v>FASAH CHARGES- INC</v>
      </c>
    </row>
    <row r="1719" customFormat="false" ht="15" hidden="false" customHeight="false" outlineLevel="0" collapsed="false">
      <c r="A1719" s="50" t="s">
        <v>692</v>
      </c>
      <c r="B1719" s="55" t="n">
        <v>45904</v>
      </c>
      <c r="C1719" s="50" t="n">
        <f aca="false">IF(S1719="","",IFERROR(IF(INDEX('Ledger Codes'!$C$6:$C$205,MATCH(S1719,'Ledger Codes'!$B$6:$B$205,0))="","",INDEX('Ledger Codes'!$C$6:$C$205,MATCH(S1719,'Ledger Codes'!$B$6:$B$205,0))),""))</f>
        <v>10066</v>
      </c>
      <c r="D1719" s="50" t="s">
        <v>204</v>
      </c>
      <c r="E1719" s="50" t="s">
        <v>693</v>
      </c>
      <c r="F1719" s="50" t="s">
        <v>411</v>
      </c>
      <c r="G1719" s="52" t="n">
        <v>0</v>
      </c>
      <c r="H1719" s="52" t="n">
        <v>8.63</v>
      </c>
      <c r="I1719" s="52" t="n">
        <f aca="false">IF(AND(G1719="",H1719=""),"",N(G1719)-N(H1719))</f>
        <v>-8.63</v>
      </c>
      <c r="J1719" s="52" t="n">
        <f aca="false">IF(I1719="","",ABS(I1719))</f>
        <v>8.63</v>
      </c>
      <c r="K1719" s="56" t="n">
        <f aca="false">IF(S1719="","",0)</f>
        <v>0</v>
      </c>
      <c r="L1719" s="56" t="n">
        <f aca="false">IF(J1719="","",IF(AND(J1719&gt;'Revenue Testing'!$E$9,K1719=0),1,0))</f>
        <v>0</v>
      </c>
      <c r="M1719" s="57" t="n">
        <v>0.888902216106</v>
      </c>
      <c r="N1719" s="56" t="str">
        <f aca="false">IF(OR(A1719="",I1719=""),"",IF(COUNTIFS($A$2:$A$4500,A1719,$D$2:$D$4500,D1719,$I$2:$I$4500,I1719)&gt;1,"Possible duplicate",""))</f>
        <v/>
      </c>
      <c r="O1719" s="56" t="n">
        <f aca="false">IF(J1719="","",IF(AND(L1719=0,K1719=0),1,0))</f>
        <v>1</v>
      </c>
      <c r="P1719" s="56" t="str">
        <f aca="false">IF(L1719=1,J1719+ROW()/10^7,"")</f>
        <v/>
      </c>
      <c r="Q1719" s="57" t="n">
        <f aca="false">IF(O1719=1,M1719,"")</f>
        <v>0.888902216106</v>
      </c>
      <c r="R1719" s="56" t="str">
        <f aca="false">IF(K1719=1,ROW(),"")</f>
        <v/>
      </c>
      <c r="S1719" s="56" t="str">
        <f aca="false">IF(D1719="","",TRIM(D1719))</f>
        <v>FASAH CHARGES- INC</v>
      </c>
    </row>
    <row r="1720" customFormat="false" ht="15" hidden="false" customHeight="false" outlineLevel="0" collapsed="false">
      <c r="A1720" s="50" t="s">
        <v>694</v>
      </c>
      <c r="B1720" s="55" t="n">
        <v>45904</v>
      </c>
      <c r="C1720" s="50" t="n">
        <f aca="false">IF(S1720="","",IFERROR(IF(INDEX('Ledger Codes'!$C$6:$C$205,MATCH(S1720,'Ledger Codes'!$B$6:$B$205,0))="","",INDEX('Ledger Codes'!$C$6:$C$205,MATCH(S1720,'Ledger Codes'!$B$6:$B$205,0))),""))</f>
        <v>10066</v>
      </c>
      <c r="D1720" s="50" t="s">
        <v>204</v>
      </c>
      <c r="E1720" s="50" t="s">
        <v>695</v>
      </c>
      <c r="F1720" s="50" t="s">
        <v>696</v>
      </c>
      <c r="G1720" s="52" t="n">
        <v>0</v>
      </c>
      <c r="H1720" s="52" t="n">
        <v>8.63</v>
      </c>
      <c r="I1720" s="52" t="n">
        <f aca="false">IF(AND(G1720="",H1720=""),"",N(G1720)-N(H1720))</f>
        <v>-8.63</v>
      </c>
      <c r="J1720" s="52" t="n">
        <f aca="false">IF(I1720="","",ABS(I1720))</f>
        <v>8.63</v>
      </c>
      <c r="K1720" s="56" t="n">
        <f aca="false">IF(S1720="","",0)</f>
        <v>0</v>
      </c>
      <c r="L1720" s="56" t="n">
        <f aca="false">IF(J1720="","",IF(AND(J1720&gt;'Revenue Testing'!$E$9,K1720=0),1,0))</f>
        <v>0</v>
      </c>
      <c r="M1720" s="57" t="n">
        <v>0.859171229752</v>
      </c>
      <c r="N1720" s="56" t="str">
        <f aca="false">IF(OR(A1720="",I1720=""),"",IF(COUNTIFS($A$2:$A$4500,A1720,$D$2:$D$4500,D1720,$I$2:$I$4500,I1720)&gt;1,"Possible duplicate",""))</f>
        <v/>
      </c>
      <c r="O1720" s="56" t="n">
        <f aca="false">IF(J1720="","",IF(AND(L1720=0,K1720=0),1,0))</f>
        <v>1</v>
      </c>
      <c r="P1720" s="56" t="str">
        <f aca="false">IF(L1720=1,J1720+ROW()/10^7,"")</f>
        <v/>
      </c>
      <c r="Q1720" s="57" t="n">
        <f aca="false">IF(O1720=1,M1720,"")</f>
        <v>0.859171229752</v>
      </c>
      <c r="R1720" s="56" t="str">
        <f aca="false">IF(K1720=1,ROW(),"")</f>
        <v/>
      </c>
      <c r="S1720" s="56" t="str">
        <f aca="false">IF(D1720="","",TRIM(D1720))</f>
        <v>FASAH CHARGES- INC</v>
      </c>
    </row>
    <row r="1721" customFormat="false" ht="15" hidden="false" customHeight="false" outlineLevel="0" collapsed="false">
      <c r="A1721" s="50" t="s">
        <v>697</v>
      </c>
      <c r="B1721" s="55" t="n">
        <v>45904</v>
      </c>
      <c r="C1721" s="50" t="n">
        <f aca="false">IF(S1721="","",IFERROR(IF(INDEX('Ledger Codes'!$C$6:$C$205,MATCH(S1721,'Ledger Codes'!$B$6:$B$205,0))="","",INDEX('Ledger Codes'!$C$6:$C$205,MATCH(S1721,'Ledger Codes'!$B$6:$B$205,0))),""))</f>
        <v>10066</v>
      </c>
      <c r="D1721" s="50" t="s">
        <v>204</v>
      </c>
      <c r="E1721" s="50" t="s">
        <v>698</v>
      </c>
      <c r="F1721" s="50" t="s">
        <v>699</v>
      </c>
      <c r="G1721" s="52" t="n">
        <v>0</v>
      </c>
      <c r="H1721" s="52" t="n">
        <v>8.63</v>
      </c>
      <c r="I1721" s="52" t="n">
        <f aca="false">IF(AND(G1721="",H1721=""),"",N(G1721)-N(H1721))</f>
        <v>-8.63</v>
      </c>
      <c r="J1721" s="52" t="n">
        <f aca="false">IF(I1721="","",ABS(I1721))</f>
        <v>8.63</v>
      </c>
      <c r="K1721" s="56" t="n">
        <f aca="false">IF(S1721="","",0)</f>
        <v>0</v>
      </c>
      <c r="L1721" s="56" t="n">
        <f aca="false">IF(J1721="","",IF(AND(J1721&gt;'Revenue Testing'!$E$9,K1721=0),1,0))</f>
        <v>0</v>
      </c>
      <c r="M1721" s="57" t="n">
        <v>0.205240986998</v>
      </c>
      <c r="N1721" s="56" t="str">
        <f aca="false">IF(OR(A1721="",I1721=""),"",IF(COUNTIFS($A$2:$A$4500,A1721,$D$2:$D$4500,D1721,$I$2:$I$4500,I1721)&gt;1,"Possible duplicate",""))</f>
        <v/>
      </c>
      <c r="O1721" s="56" t="n">
        <f aca="false">IF(J1721="","",IF(AND(L1721=0,K1721=0),1,0))</f>
        <v>1</v>
      </c>
      <c r="P1721" s="56" t="str">
        <f aca="false">IF(L1721=1,J1721+ROW()/10^7,"")</f>
        <v/>
      </c>
      <c r="Q1721" s="57" t="n">
        <f aca="false">IF(O1721=1,M1721,"")</f>
        <v>0.205240986998</v>
      </c>
      <c r="R1721" s="56" t="str">
        <f aca="false">IF(K1721=1,ROW(),"")</f>
        <v/>
      </c>
      <c r="S1721" s="56" t="str">
        <f aca="false">IF(D1721="","",TRIM(D1721))</f>
        <v>FASAH CHARGES- INC</v>
      </c>
    </row>
    <row r="1722" customFormat="false" ht="15" hidden="false" customHeight="false" outlineLevel="0" collapsed="false">
      <c r="A1722" s="50" t="s">
        <v>700</v>
      </c>
      <c r="B1722" s="55" t="n">
        <v>45904</v>
      </c>
      <c r="C1722" s="50" t="n">
        <f aca="false">IF(S1722="","",IFERROR(IF(INDEX('Ledger Codes'!$C$6:$C$205,MATCH(S1722,'Ledger Codes'!$B$6:$B$205,0))="","",INDEX('Ledger Codes'!$C$6:$C$205,MATCH(S1722,'Ledger Codes'!$B$6:$B$205,0))),""))</f>
        <v>10066</v>
      </c>
      <c r="D1722" s="50" t="s">
        <v>204</v>
      </c>
      <c r="E1722" s="50" t="s">
        <v>701</v>
      </c>
      <c r="F1722" s="50" t="s">
        <v>702</v>
      </c>
      <c r="G1722" s="52" t="n">
        <v>0</v>
      </c>
      <c r="H1722" s="52" t="n">
        <v>8.63</v>
      </c>
      <c r="I1722" s="52" t="n">
        <f aca="false">IF(AND(G1722="",H1722=""),"",N(G1722)-N(H1722))</f>
        <v>-8.63</v>
      </c>
      <c r="J1722" s="52" t="n">
        <f aca="false">IF(I1722="","",ABS(I1722))</f>
        <v>8.63</v>
      </c>
      <c r="K1722" s="56" t="n">
        <f aca="false">IF(S1722="","",0)</f>
        <v>0</v>
      </c>
      <c r="L1722" s="56" t="n">
        <f aca="false">IF(J1722="","",IF(AND(J1722&gt;'Revenue Testing'!$E$9,K1722=0),1,0))</f>
        <v>0</v>
      </c>
      <c r="M1722" s="57" t="n">
        <v>0.634664587578</v>
      </c>
      <c r="N1722" s="56" t="str">
        <f aca="false">IF(OR(A1722="",I1722=""),"",IF(COUNTIFS($A$2:$A$4500,A1722,$D$2:$D$4500,D1722,$I$2:$I$4500,I1722)&gt;1,"Possible duplicate",""))</f>
        <v/>
      </c>
      <c r="O1722" s="56" t="n">
        <f aca="false">IF(J1722="","",IF(AND(L1722=0,K1722=0),1,0))</f>
        <v>1</v>
      </c>
      <c r="P1722" s="56" t="str">
        <f aca="false">IF(L1722=1,J1722+ROW()/10^7,"")</f>
        <v/>
      </c>
      <c r="Q1722" s="57" t="n">
        <f aca="false">IF(O1722=1,M1722,"")</f>
        <v>0.634664587578</v>
      </c>
      <c r="R1722" s="56" t="str">
        <f aca="false">IF(K1722=1,ROW(),"")</f>
        <v/>
      </c>
      <c r="S1722" s="56" t="str">
        <f aca="false">IF(D1722="","",TRIM(D1722))</f>
        <v>FASAH CHARGES- INC</v>
      </c>
    </row>
    <row r="1723" customFormat="false" ht="15" hidden="false" customHeight="false" outlineLevel="0" collapsed="false">
      <c r="A1723" s="50" t="s">
        <v>703</v>
      </c>
      <c r="B1723" s="55" t="n">
        <v>45904</v>
      </c>
      <c r="C1723" s="50" t="n">
        <f aca="false">IF(S1723="","",IFERROR(IF(INDEX('Ledger Codes'!$C$6:$C$205,MATCH(S1723,'Ledger Codes'!$B$6:$B$205,0))="","",INDEX('Ledger Codes'!$C$6:$C$205,MATCH(S1723,'Ledger Codes'!$B$6:$B$205,0))),""))</f>
        <v>10066</v>
      </c>
      <c r="D1723" s="50" t="s">
        <v>204</v>
      </c>
      <c r="E1723" s="50" t="s">
        <v>704</v>
      </c>
      <c r="F1723" s="50" t="s">
        <v>705</v>
      </c>
      <c r="G1723" s="52" t="n">
        <v>0</v>
      </c>
      <c r="H1723" s="52" t="n">
        <v>8.63</v>
      </c>
      <c r="I1723" s="52" t="n">
        <f aca="false">IF(AND(G1723="",H1723=""),"",N(G1723)-N(H1723))</f>
        <v>-8.63</v>
      </c>
      <c r="J1723" s="52" t="n">
        <f aca="false">IF(I1723="","",ABS(I1723))</f>
        <v>8.63</v>
      </c>
      <c r="K1723" s="56" t="n">
        <f aca="false">IF(S1723="","",0)</f>
        <v>0</v>
      </c>
      <c r="L1723" s="56" t="n">
        <f aca="false">IF(J1723="","",IF(AND(J1723&gt;'Revenue Testing'!$E$9,K1723=0),1,0))</f>
        <v>0</v>
      </c>
      <c r="M1723" s="57" t="n">
        <v>0.657675221878</v>
      </c>
      <c r="N1723" s="56" t="str">
        <f aca="false">IF(OR(A1723="",I1723=""),"",IF(COUNTIFS($A$2:$A$4500,A1723,$D$2:$D$4500,D1723,$I$2:$I$4500,I1723)&gt;1,"Possible duplicate",""))</f>
        <v/>
      </c>
      <c r="O1723" s="56" t="n">
        <f aca="false">IF(J1723="","",IF(AND(L1723=0,K1723=0),1,0))</f>
        <v>1</v>
      </c>
      <c r="P1723" s="56" t="str">
        <f aca="false">IF(L1723=1,J1723+ROW()/10^7,"")</f>
        <v/>
      </c>
      <c r="Q1723" s="57" t="n">
        <f aca="false">IF(O1723=1,M1723,"")</f>
        <v>0.657675221878</v>
      </c>
      <c r="R1723" s="56" t="str">
        <f aca="false">IF(K1723=1,ROW(),"")</f>
        <v/>
      </c>
      <c r="S1723" s="56" t="str">
        <f aca="false">IF(D1723="","",TRIM(D1723))</f>
        <v>FASAH CHARGES- INC</v>
      </c>
    </row>
    <row r="1724" customFormat="false" ht="15" hidden="false" customHeight="false" outlineLevel="0" collapsed="false">
      <c r="A1724" s="50" t="s">
        <v>706</v>
      </c>
      <c r="B1724" s="55" t="n">
        <v>45904</v>
      </c>
      <c r="C1724" s="50" t="n">
        <f aca="false">IF(S1724="","",IFERROR(IF(INDEX('Ledger Codes'!$C$6:$C$205,MATCH(S1724,'Ledger Codes'!$B$6:$B$205,0))="","",INDEX('Ledger Codes'!$C$6:$C$205,MATCH(S1724,'Ledger Codes'!$B$6:$B$205,0))),""))</f>
        <v>10066</v>
      </c>
      <c r="D1724" s="50" t="s">
        <v>204</v>
      </c>
      <c r="E1724" s="50" t="s">
        <v>707</v>
      </c>
      <c r="F1724" s="50" t="s">
        <v>708</v>
      </c>
      <c r="G1724" s="52" t="n">
        <v>0</v>
      </c>
      <c r="H1724" s="52" t="n">
        <v>8.63</v>
      </c>
      <c r="I1724" s="52" t="n">
        <f aca="false">IF(AND(G1724="",H1724=""),"",N(G1724)-N(H1724))</f>
        <v>-8.63</v>
      </c>
      <c r="J1724" s="52" t="n">
        <f aca="false">IF(I1724="","",ABS(I1724))</f>
        <v>8.63</v>
      </c>
      <c r="K1724" s="56" t="n">
        <f aca="false">IF(S1724="","",0)</f>
        <v>0</v>
      </c>
      <c r="L1724" s="56" t="n">
        <f aca="false">IF(J1724="","",IF(AND(J1724&gt;'Revenue Testing'!$E$9,K1724=0),1,0))</f>
        <v>0</v>
      </c>
      <c r="M1724" s="57" t="n">
        <v>0.826448156361</v>
      </c>
      <c r="N1724" s="56" t="str">
        <f aca="false">IF(OR(A1724="",I1724=""),"",IF(COUNTIFS($A$2:$A$4500,A1724,$D$2:$D$4500,D1724,$I$2:$I$4500,I1724)&gt;1,"Possible duplicate",""))</f>
        <v/>
      </c>
      <c r="O1724" s="56" t="n">
        <f aca="false">IF(J1724="","",IF(AND(L1724=0,K1724=0),1,0))</f>
        <v>1</v>
      </c>
      <c r="P1724" s="56" t="str">
        <f aca="false">IF(L1724=1,J1724+ROW()/10^7,"")</f>
        <v/>
      </c>
      <c r="Q1724" s="57" t="n">
        <f aca="false">IF(O1724=1,M1724,"")</f>
        <v>0.826448156361</v>
      </c>
      <c r="R1724" s="56" t="str">
        <f aca="false">IF(K1724=1,ROW(),"")</f>
        <v/>
      </c>
      <c r="S1724" s="56" t="str">
        <f aca="false">IF(D1724="","",TRIM(D1724))</f>
        <v>FASAH CHARGES- INC</v>
      </c>
    </row>
    <row r="1725" customFormat="false" ht="15" hidden="false" customHeight="false" outlineLevel="0" collapsed="false">
      <c r="A1725" s="50" t="s">
        <v>709</v>
      </c>
      <c r="B1725" s="55" t="n">
        <v>45904</v>
      </c>
      <c r="C1725" s="50" t="n">
        <f aca="false">IF(S1725="","",IFERROR(IF(INDEX('Ledger Codes'!$C$6:$C$205,MATCH(S1725,'Ledger Codes'!$B$6:$B$205,0))="","",INDEX('Ledger Codes'!$C$6:$C$205,MATCH(S1725,'Ledger Codes'!$B$6:$B$205,0))),""))</f>
        <v>10066</v>
      </c>
      <c r="D1725" s="50" t="s">
        <v>204</v>
      </c>
      <c r="E1725" s="50" t="s">
        <v>710</v>
      </c>
      <c r="F1725" s="50" t="s">
        <v>711</v>
      </c>
      <c r="G1725" s="52" t="n">
        <v>0</v>
      </c>
      <c r="H1725" s="52" t="n">
        <v>8.63</v>
      </c>
      <c r="I1725" s="52" t="n">
        <f aca="false">IF(AND(G1725="",H1725=""),"",N(G1725)-N(H1725))</f>
        <v>-8.63</v>
      </c>
      <c r="J1725" s="52" t="n">
        <f aca="false">IF(I1725="","",ABS(I1725))</f>
        <v>8.63</v>
      </c>
      <c r="K1725" s="56" t="n">
        <f aca="false">IF(S1725="","",0)</f>
        <v>0</v>
      </c>
      <c r="L1725" s="56" t="n">
        <f aca="false">IF(J1725="","",IF(AND(J1725&gt;'Revenue Testing'!$E$9,K1725=0),1,0))</f>
        <v>0</v>
      </c>
      <c r="M1725" s="57" t="n">
        <v>0.56933070281</v>
      </c>
      <c r="N1725" s="56" t="str">
        <f aca="false">IF(OR(A1725="",I1725=""),"",IF(COUNTIFS($A$2:$A$4500,A1725,$D$2:$D$4500,D1725,$I$2:$I$4500,I1725)&gt;1,"Possible duplicate",""))</f>
        <v/>
      </c>
      <c r="O1725" s="56" t="n">
        <f aca="false">IF(J1725="","",IF(AND(L1725=0,K1725=0),1,0))</f>
        <v>1</v>
      </c>
      <c r="P1725" s="56" t="str">
        <f aca="false">IF(L1725=1,J1725+ROW()/10^7,"")</f>
        <v/>
      </c>
      <c r="Q1725" s="57" t="n">
        <f aca="false">IF(O1725=1,M1725,"")</f>
        <v>0.56933070281</v>
      </c>
      <c r="R1725" s="56" t="str">
        <f aca="false">IF(K1725=1,ROW(),"")</f>
        <v/>
      </c>
      <c r="S1725" s="56" t="str">
        <f aca="false">IF(D1725="","",TRIM(D1725))</f>
        <v>FASAH CHARGES- INC</v>
      </c>
    </row>
    <row r="1726" customFormat="false" ht="15" hidden="false" customHeight="false" outlineLevel="0" collapsed="false">
      <c r="A1726" s="50" t="s">
        <v>712</v>
      </c>
      <c r="B1726" s="55" t="n">
        <v>45904</v>
      </c>
      <c r="C1726" s="50" t="n">
        <f aca="false">IF(S1726="","",IFERROR(IF(INDEX('Ledger Codes'!$C$6:$C$205,MATCH(S1726,'Ledger Codes'!$B$6:$B$205,0))="","",INDEX('Ledger Codes'!$C$6:$C$205,MATCH(S1726,'Ledger Codes'!$B$6:$B$205,0))),""))</f>
        <v>10066</v>
      </c>
      <c r="D1726" s="50" t="s">
        <v>204</v>
      </c>
      <c r="E1726" s="50" t="s">
        <v>713</v>
      </c>
      <c r="F1726" s="50" t="s">
        <v>714</v>
      </c>
      <c r="G1726" s="52" t="n">
        <v>0</v>
      </c>
      <c r="H1726" s="52" t="n">
        <v>8.63</v>
      </c>
      <c r="I1726" s="52" t="n">
        <f aca="false">IF(AND(G1726="",H1726=""),"",N(G1726)-N(H1726))</f>
        <v>-8.63</v>
      </c>
      <c r="J1726" s="52" t="n">
        <f aca="false">IF(I1726="","",ABS(I1726))</f>
        <v>8.63</v>
      </c>
      <c r="K1726" s="56" t="n">
        <f aca="false">IF(S1726="","",0)</f>
        <v>0</v>
      </c>
      <c r="L1726" s="56" t="n">
        <f aca="false">IF(J1726="","",IF(AND(J1726&gt;'Revenue Testing'!$E$9,K1726=0),1,0))</f>
        <v>0</v>
      </c>
      <c r="M1726" s="57" t="n">
        <v>0.821980212598</v>
      </c>
      <c r="N1726" s="56" t="str">
        <f aca="false">IF(OR(A1726="",I1726=""),"",IF(COUNTIFS($A$2:$A$4500,A1726,$D$2:$D$4500,D1726,$I$2:$I$4500,I1726)&gt;1,"Possible duplicate",""))</f>
        <v/>
      </c>
      <c r="O1726" s="56" t="n">
        <f aca="false">IF(J1726="","",IF(AND(L1726=0,K1726=0),1,0))</f>
        <v>1</v>
      </c>
      <c r="P1726" s="56" t="str">
        <f aca="false">IF(L1726=1,J1726+ROW()/10^7,"")</f>
        <v/>
      </c>
      <c r="Q1726" s="57" t="n">
        <f aca="false">IF(O1726=1,M1726,"")</f>
        <v>0.821980212598</v>
      </c>
      <c r="R1726" s="56" t="str">
        <f aca="false">IF(K1726=1,ROW(),"")</f>
        <v/>
      </c>
      <c r="S1726" s="56" t="str">
        <f aca="false">IF(D1726="","",TRIM(D1726))</f>
        <v>FASAH CHARGES- INC</v>
      </c>
    </row>
    <row r="1727" customFormat="false" ht="15" hidden="false" customHeight="false" outlineLevel="0" collapsed="false">
      <c r="A1727" s="50" t="s">
        <v>715</v>
      </c>
      <c r="B1727" s="55" t="n">
        <v>45904</v>
      </c>
      <c r="C1727" s="50" t="n">
        <f aca="false">IF(S1727="","",IFERROR(IF(INDEX('Ledger Codes'!$C$6:$C$205,MATCH(S1727,'Ledger Codes'!$B$6:$B$205,0))="","",INDEX('Ledger Codes'!$C$6:$C$205,MATCH(S1727,'Ledger Codes'!$B$6:$B$205,0))),""))</f>
        <v>10066</v>
      </c>
      <c r="D1727" s="50" t="s">
        <v>204</v>
      </c>
      <c r="E1727" s="50" t="s">
        <v>716</v>
      </c>
      <c r="F1727" s="50" t="s">
        <v>717</v>
      </c>
      <c r="G1727" s="52" t="n">
        <v>0</v>
      </c>
      <c r="H1727" s="52" t="n">
        <v>8.63</v>
      </c>
      <c r="I1727" s="52" t="n">
        <f aca="false">IF(AND(G1727="",H1727=""),"",N(G1727)-N(H1727))</f>
        <v>-8.63</v>
      </c>
      <c r="J1727" s="52" t="n">
        <f aca="false">IF(I1727="","",ABS(I1727))</f>
        <v>8.63</v>
      </c>
      <c r="K1727" s="56" t="n">
        <f aca="false">IF(S1727="","",0)</f>
        <v>0</v>
      </c>
      <c r="L1727" s="56" t="n">
        <f aca="false">IF(J1727="","",IF(AND(J1727&gt;'Revenue Testing'!$E$9,K1727=0),1,0))</f>
        <v>0</v>
      </c>
      <c r="M1727" s="57" t="n">
        <v>0.425291853196</v>
      </c>
      <c r="N1727" s="56" t="str">
        <f aca="false">IF(OR(A1727="",I1727=""),"",IF(COUNTIFS($A$2:$A$4500,A1727,$D$2:$D$4500,D1727,$I$2:$I$4500,I1727)&gt;1,"Possible duplicate",""))</f>
        <v/>
      </c>
      <c r="O1727" s="56" t="n">
        <f aca="false">IF(J1727="","",IF(AND(L1727=0,K1727=0),1,0))</f>
        <v>1</v>
      </c>
      <c r="P1727" s="56" t="str">
        <f aca="false">IF(L1727=1,J1727+ROW()/10^7,"")</f>
        <v/>
      </c>
      <c r="Q1727" s="57" t="n">
        <f aca="false">IF(O1727=1,M1727,"")</f>
        <v>0.425291853196</v>
      </c>
      <c r="R1727" s="56" t="str">
        <f aca="false">IF(K1727=1,ROW(),"")</f>
        <v/>
      </c>
      <c r="S1727" s="56" t="str">
        <f aca="false">IF(D1727="","",TRIM(D1727))</f>
        <v>FASAH CHARGES- INC</v>
      </c>
    </row>
    <row r="1728" customFormat="false" ht="15" hidden="false" customHeight="false" outlineLevel="0" collapsed="false">
      <c r="A1728" s="50" t="s">
        <v>718</v>
      </c>
      <c r="B1728" s="55" t="n">
        <v>45904</v>
      </c>
      <c r="C1728" s="50" t="n">
        <f aca="false">IF(S1728="","",IFERROR(IF(INDEX('Ledger Codes'!$C$6:$C$205,MATCH(S1728,'Ledger Codes'!$B$6:$B$205,0))="","",INDEX('Ledger Codes'!$C$6:$C$205,MATCH(S1728,'Ledger Codes'!$B$6:$B$205,0))),""))</f>
        <v>10066</v>
      </c>
      <c r="D1728" s="50" t="s">
        <v>204</v>
      </c>
      <c r="E1728" s="50" t="s">
        <v>719</v>
      </c>
      <c r="F1728" s="50" t="s">
        <v>720</v>
      </c>
      <c r="G1728" s="52" t="n">
        <v>0</v>
      </c>
      <c r="H1728" s="52" t="n">
        <v>8.63</v>
      </c>
      <c r="I1728" s="52" t="n">
        <f aca="false">IF(AND(G1728="",H1728=""),"",N(G1728)-N(H1728))</f>
        <v>-8.63</v>
      </c>
      <c r="J1728" s="52" t="n">
        <f aca="false">IF(I1728="","",ABS(I1728))</f>
        <v>8.63</v>
      </c>
      <c r="K1728" s="56" t="n">
        <f aca="false">IF(S1728="","",0)</f>
        <v>0</v>
      </c>
      <c r="L1728" s="56" t="n">
        <f aca="false">IF(J1728="","",IF(AND(J1728&gt;'Revenue Testing'!$E$9,K1728=0),1,0))</f>
        <v>0</v>
      </c>
      <c r="M1728" s="57" t="n">
        <v>0.563114629076</v>
      </c>
      <c r="N1728" s="56" t="str">
        <f aca="false">IF(OR(A1728="",I1728=""),"",IF(COUNTIFS($A$2:$A$4500,A1728,$D$2:$D$4500,D1728,$I$2:$I$4500,I1728)&gt;1,"Possible duplicate",""))</f>
        <v/>
      </c>
      <c r="O1728" s="56" t="n">
        <f aca="false">IF(J1728="","",IF(AND(L1728=0,K1728=0),1,0))</f>
        <v>1</v>
      </c>
      <c r="P1728" s="56" t="str">
        <f aca="false">IF(L1728=1,J1728+ROW()/10^7,"")</f>
        <v/>
      </c>
      <c r="Q1728" s="57" t="n">
        <f aca="false">IF(O1728=1,M1728,"")</f>
        <v>0.563114629076</v>
      </c>
      <c r="R1728" s="56" t="str">
        <f aca="false">IF(K1728=1,ROW(),"")</f>
        <v/>
      </c>
      <c r="S1728" s="56" t="str">
        <f aca="false">IF(D1728="","",TRIM(D1728))</f>
        <v>FASAH CHARGES- INC</v>
      </c>
    </row>
    <row r="1729" customFormat="false" ht="15" hidden="false" customHeight="false" outlineLevel="0" collapsed="false">
      <c r="A1729" s="50" t="s">
        <v>721</v>
      </c>
      <c r="B1729" s="55" t="n">
        <v>45904</v>
      </c>
      <c r="C1729" s="50" t="n">
        <f aca="false">IF(S1729="","",IFERROR(IF(INDEX('Ledger Codes'!$C$6:$C$205,MATCH(S1729,'Ledger Codes'!$B$6:$B$205,0))="","",INDEX('Ledger Codes'!$C$6:$C$205,MATCH(S1729,'Ledger Codes'!$B$6:$B$205,0))),""))</f>
        <v>10066</v>
      </c>
      <c r="D1729" s="50" t="s">
        <v>204</v>
      </c>
      <c r="E1729" s="50" t="s">
        <v>722</v>
      </c>
      <c r="F1729" s="50" t="s">
        <v>723</v>
      </c>
      <c r="G1729" s="52" t="n">
        <v>0</v>
      </c>
      <c r="H1729" s="52" t="n">
        <v>8.63</v>
      </c>
      <c r="I1729" s="52" t="n">
        <f aca="false">IF(AND(G1729="",H1729=""),"",N(G1729)-N(H1729))</f>
        <v>-8.63</v>
      </c>
      <c r="J1729" s="52" t="n">
        <f aca="false">IF(I1729="","",ABS(I1729))</f>
        <v>8.63</v>
      </c>
      <c r="K1729" s="56" t="n">
        <f aca="false">IF(S1729="","",0)</f>
        <v>0</v>
      </c>
      <c r="L1729" s="56" t="n">
        <f aca="false">IF(J1729="","",IF(AND(J1729&gt;'Revenue Testing'!$E$9,K1729=0),1,0))</f>
        <v>0</v>
      </c>
      <c r="M1729" s="57" t="n">
        <v>0.664169239299</v>
      </c>
      <c r="N1729" s="56" t="str">
        <f aca="false">IF(OR(A1729="",I1729=""),"",IF(COUNTIFS($A$2:$A$4500,A1729,$D$2:$D$4500,D1729,$I$2:$I$4500,I1729)&gt;1,"Possible duplicate",""))</f>
        <v/>
      </c>
      <c r="O1729" s="56" t="n">
        <f aca="false">IF(J1729="","",IF(AND(L1729=0,K1729=0),1,0))</f>
        <v>1</v>
      </c>
      <c r="P1729" s="56" t="str">
        <f aca="false">IF(L1729=1,J1729+ROW()/10^7,"")</f>
        <v/>
      </c>
      <c r="Q1729" s="57" t="n">
        <f aca="false">IF(O1729=1,M1729,"")</f>
        <v>0.664169239299</v>
      </c>
      <c r="R1729" s="56" t="str">
        <f aca="false">IF(K1729=1,ROW(),"")</f>
        <v/>
      </c>
      <c r="S1729" s="56" t="str">
        <f aca="false">IF(D1729="","",TRIM(D1729))</f>
        <v>FASAH CHARGES- INC</v>
      </c>
    </row>
    <row r="1730" customFormat="false" ht="15" hidden="false" customHeight="false" outlineLevel="0" collapsed="false">
      <c r="A1730" s="50" t="s">
        <v>724</v>
      </c>
      <c r="B1730" s="55" t="n">
        <v>45904</v>
      </c>
      <c r="C1730" s="50" t="n">
        <f aca="false">IF(S1730="","",IFERROR(IF(INDEX('Ledger Codes'!$C$6:$C$205,MATCH(S1730,'Ledger Codes'!$B$6:$B$205,0))="","",INDEX('Ledger Codes'!$C$6:$C$205,MATCH(S1730,'Ledger Codes'!$B$6:$B$205,0))),""))</f>
        <v>10066</v>
      </c>
      <c r="D1730" s="50" t="s">
        <v>204</v>
      </c>
      <c r="E1730" s="50" t="s">
        <v>725</v>
      </c>
      <c r="F1730" s="50" t="s">
        <v>726</v>
      </c>
      <c r="G1730" s="52" t="n">
        <v>0</v>
      </c>
      <c r="H1730" s="52" t="n">
        <v>8.63</v>
      </c>
      <c r="I1730" s="52" t="n">
        <f aca="false">IF(AND(G1730="",H1730=""),"",N(G1730)-N(H1730))</f>
        <v>-8.63</v>
      </c>
      <c r="J1730" s="52" t="n">
        <f aca="false">IF(I1730="","",ABS(I1730))</f>
        <v>8.63</v>
      </c>
      <c r="K1730" s="56" t="n">
        <f aca="false">IF(S1730="","",0)</f>
        <v>0</v>
      </c>
      <c r="L1730" s="56" t="n">
        <f aca="false">IF(J1730="","",IF(AND(J1730&gt;'Revenue Testing'!$E$9,K1730=0),1,0))</f>
        <v>0</v>
      </c>
      <c r="M1730" s="57" t="n">
        <v>0.542276618672</v>
      </c>
      <c r="N1730" s="56" t="str">
        <f aca="false">IF(OR(A1730="",I1730=""),"",IF(COUNTIFS($A$2:$A$4500,A1730,$D$2:$D$4500,D1730,$I$2:$I$4500,I1730)&gt;1,"Possible duplicate",""))</f>
        <v/>
      </c>
      <c r="O1730" s="56" t="n">
        <f aca="false">IF(J1730="","",IF(AND(L1730=0,K1730=0),1,0))</f>
        <v>1</v>
      </c>
      <c r="P1730" s="56" t="str">
        <f aca="false">IF(L1730=1,J1730+ROW()/10^7,"")</f>
        <v/>
      </c>
      <c r="Q1730" s="57" t="n">
        <f aca="false">IF(O1730=1,M1730,"")</f>
        <v>0.542276618672</v>
      </c>
      <c r="R1730" s="56" t="str">
        <f aca="false">IF(K1730=1,ROW(),"")</f>
        <v/>
      </c>
      <c r="S1730" s="56" t="str">
        <f aca="false">IF(D1730="","",TRIM(D1730))</f>
        <v>FASAH CHARGES- INC</v>
      </c>
    </row>
    <row r="1731" customFormat="false" ht="15" hidden="false" customHeight="false" outlineLevel="0" collapsed="false">
      <c r="A1731" s="50" t="s">
        <v>727</v>
      </c>
      <c r="B1731" s="55" t="n">
        <v>45904</v>
      </c>
      <c r="C1731" s="50" t="n">
        <f aca="false">IF(S1731="","",IFERROR(IF(INDEX('Ledger Codes'!$C$6:$C$205,MATCH(S1731,'Ledger Codes'!$B$6:$B$205,0))="","",INDEX('Ledger Codes'!$C$6:$C$205,MATCH(S1731,'Ledger Codes'!$B$6:$B$205,0))),""))</f>
        <v>10066</v>
      </c>
      <c r="D1731" s="50" t="s">
        <v>204</v>
      </c>
      <c r="E1731" s="50" t="s">
        <v>728</v>
      </c>
      <c r="F1731" s="50" t="s">
        <v>729</v>
      </c>
      <c r="G1731" s="52" t="n">
        <v>0</v>
      </c>
      <c r="H1731" s="52" t="n">
        <v>8.63</v>
      </c>
      <c r="I1731" s="52" t="n">
        <f aca="false">IF(AND(G1731="",H1731=""),"",N(G1731)-N(H1731))</f>
        <v>-8.63</v>
      </c>
      <c r="J1731" s="52" t="n">
        <f aca="false">IF(I1731="","",ABS(I1731))</f>
        <v>8.63</v>
      </c>
      <c r="K1731" s="56" t="n">
        <f aca="false">IF(S1731="","",0)</f>
        <v>0</v>
      </c>
      <c r="L1731" s="56" t="n">
        <f aca="false">IF(J1731="","",IF(AND(J1731&gt;'Revenue Testing'!$E$9,K1731=0),1,0))</f>
        <v>0</v>
      </c>
      <c r="M1731" s="57" t="n">
        <v>0.84387946759</v>
      </c>
      <c r="N1731" s="56" t="str">
        <f aca="false">IF(OR(A1731="",I1731=""),"",IF(COUNTIFS($A$2:$A$4500,A1731,$D$2:$D$4500,D1731,$I$2:$I$4500,I1731)&gt;1,"Possible duplicate",""))</f>
        <v/>
      </c>
      <c r="O1731" s="56" t="n">
        <f aca="false">IF(J1731="","",IF(AND(L1731=0,K1731=0),1,0))</f>
        <v>1</v>
      </c>
      <c r="P1731" s="56" t="str">
        <f aca="false">IF(L1731=1,J1731+ROW()/10^7,"")</f>
        <v/>
      </c>
      <c r="Q1731" s="57" t="n">
        <f aca="false">IF(O1731=1,M1731,"")</f>
        <v>0.84387946759</v>
      </c>
      <c r="R1731" s="56" t="str">
        <f aca="false">IF(K1731=1,ROW(),"")</f>
        <v/>
      </c>
      <c r="S1731" s="56" t="str">
        <f aca="false">IF(D1731="","",TRIM(D1731))</f>
        <v>FASAH CHARGES- INC</v>
      </c>
    </row>
    <row r="1732" customFormat="false" ht="15" hidden="false" customHeight="false" outlineLevel="0" collapsed="false">
      <c r="A1732" s="50" t="s">
        <v>730</v>
      </c>
      <c r="B1732" s="55" t="n">
        <v>45904</v>
      </c>
      <c r="C1732" s="50" t="n">
        <f aca="false">IF(S1732="","",IFERROR(IF(INDEX('Ledger Codes'!$C$6:$C$205,MATCH(S1732,'Ledger Codes'!$B$6:$B$205,0))="","",INDEX('Ledger Codes'!$C$6:$C$205,MATCH(S1732,'Ledger Codes'!$B$6:$B$205,0))),""))</f>
        <v>10066</v>
      </c>
      <c r="D1732" s="50" t="s">
        <v>204</v>
      </c>
      <c r="E1732" s="50" t="s">
        <v>731</v>
      </c>
      <c r="F1732" s="50" t="s">
        <v>732</v>
      </c>
      <c r="G1732" s="52" t="n">
        <v>0</v>
      </c>
      <c r="H1732" s="52" t="n">
        <v>8.63</v>
      </c>
      <c r="I1732" s="52" t="n">
        <f aca="false">IF(AND(G1732="",H1732=""),"",N(G1732)-N(H1732))</f>
        <v>-8.63</v>
      </c>
      <c r="J1732" s="52" t="n">
        <f aca="false">IF(I1732="","",ABS(I1732))</f>
        <v>8.63</v>
      </c>
      <c r="K1732" s="56" t="n">
        <f aca="false">IF(S1732="","",0)</f>
        <v>0</v>
      </c>
      <c r="L1732" s="56" t="n">
        <f aca="false">IF(J1732="","",IF(AND(J1732&gt;'Revenue Testing'!$E$9,K1732=0),1,0))</f>
        <v>0</v>
      </c>
      <c r="M1732" s="57" t="n">
        <v>0.623110619465</v>
      </c>
      <c r="N1732" s="56" t="str">
        <f aca="false">IF(OR(A1732="",I1732=""),"",IF(COUNTIFS($A$2:$A$4500,A1732,$D$2:$D$4500,D1732,$I$2:$I$4500,I1732)&gt;1,"Possible duplicate",""))</f>
        <v/>
      </c>
      <c r="O1732" s="56" t="n">
        <f aca="false">IF(J1732="","",IF(AND(L1732=0,K1732=0),1,0))</f>
        <v>1</v>
      </c>
      <c r="P1732" s="56" t="str">
        <f aca="false">IF(L1732=1,J1732+ROW()/10^7,"")</f>
        <v/>
      </c>
      <c r="Q1732" s="57" t="n">
        <f aca="false">IF(O1732=1,M1732,"")</f>
        <v>0.623110619465</v>
      </c>
      <c r="R1732" s="56" t="str">
        <f aca="false">IF(K1732=1,ROW(),"")</f>
        <v/>
      </c>
      <c r="S1732" s="56" t="str">
        <f aca="false">IF(D1732="","",TRIM(D1732))</f>
        <v>FASAH CHARGES- INC</v>
      </c>
    </row>
    <row r="1733" customFormat="false" ht="15" hidden="false" customHeight="false" outlineLevel="0" collapsed="false">
      <c r="A1733" s="50" t="s">
        <v>733</v>
      </c>
      <c r="B1733" s="55" t="n">
        <v>45904</v>
      </c>
      <c r="C1733" s="50" t="n">
        <f aca="false">IF(S1733="","",IFERROR(IF(INDEX('Ledger Codes'!$C$6:$C$205,MATCH(S1733,'Ledger Codes'!$B$6:$B$205,0))="","",INDEX('Ledger Codes'!$C$6:$C$205,MATCH(S1733,'Ledger Codes'!$B$6:$B$205,0))),""))</f>
        <v>10066</v>
      </c>
      <c r="D1733" s="50" t="s">
        <v>204</v>
      </c>
      <c r="E1733" s="50" t="s">
        <v>734</v>
      </c>
      <c r="F1733" s="50" t="s">
        <v>735</v>
      </c>
      <c r="G1733" s="52" t="n">
        <v>0</v>
      </c>
      <c r="H1733" s="52" t="n">
        <v>8.63</v>
      </c>
      <c r="I1733" s="52" t="n">
        <f aca="false">IF(AND(G1733="",H1733=""),"",N(G1733)-N(H1733))</f>
        <v>-8.63</v>
      </c>
      <c r="J1733" s="52" t="n">
        <f aca="false">IF(I1733="","",ABS(I1733))</f>
        <v>8.63</v>
      </c>
      <c r="K1733" s="56" t="n">
        <f aca="false">IF(S1733="","",0)</f>
        <v>0</v>
      </c>
      <c r="L1733" s="56" t="n">
        <f aca="false">IF(J1733="","",IF(AND(J1733&gt;'Revenue Testing'!$E$9,K1733=0),1,0))</f>
        <v>0</v>
      </c>
      <c r="M1733" s="57" t="n">
        <v>0.886102939908</v>
      </c>
      <c r="N1733" s="56" t="str">
        <f aca="false">IF(OR(A1733="",I1733=""),"",IF(COUNTIFS($A$2:$A$4500,A1733,$D$2:$D$4500,D1733,$I$2:$I$4500,I1733)&gt;1,"Possible duplicate",""))</f>
        <v/>
      </c>
      <c r="O1733" s="56" t="n">
        <f aca="false">IF(J1733="","",IF(AND(L1733=0,K1733=0),1,0))</f>
        <v>1</v>
      </c>
      <c r="P1733" s="56" t="str">
        <f aca="false">IF(L1733=1,J1733+ROW()/10^7,"")</f>
        <v/>
      </c>
      <c r="Q1733" s="57" t="n">
        <f aca="false">IF(O1733=1,M1733,"")</f>
        <v>0.886102939908</v>
      </c>
      <c r="R1733" s="56" t="str">
        <f aca="false">IF(K1733=1,ROW(),"")</f>
        <v/>
      </c>
      <c r="S1733" s="56" t="str">
        <f aca="false">IF(D1733="","",TRIM(D1733))</f>
        <v>FASAH CHARGES- INC</v>
      </c>
    </row>
    <row r="1734" customFormat="false" ht="15" hidden="false" customHeight="false" outlineLevel="0" collapsed="false">
      <c r="A1734" s="50" t="s">
        <v>736</v>
      </c>
      <c r="B1734" s="55" t="n">
        <v>45904</v>
      </c>
      <c r="C1734" s="50" t="n">
        <f aca="false">IF(S1734="","",IFERROR(IF(INDEX('Ledger Codes'!$C$6:$C$205,MATCH(S1734,'Ledger Codes'!$B$6:$B$205,0))="","",INDEX('Ledger Codes'!$C$6:$C$205,MATCH(S1734,'Ledger Codes'!$B$6:$B$205,0))),""))</f>
        <v>10066</v>
      </c>
      <c r="D1734" s="50" t="s">
        <v>204</v>
      </c>
      <c r="E1734" s="50" t="s">
        <v>737</v>
      </c>
      <c r="F1734" s="50" t="s">
        <v>738</v>
      </c>
      <c r="G1734" s="52" t="n">
        <v>0</v>
      </c>
      <c r="H1734" s="52" t="n">
        <v>8.63</v>
      </c>
      <c r="I1734" s="52" t="n">
        <f aca="false">IF(AND(G1734="",H1734=""),"",N(G1734)-N(H1734))</f>
        <v>-8.63</v>
      </c>
      <c r="J1734" s="52" t="n">
        <f aca="false">IF(I1734="","",ABS(I1734))</f>
        <v>8.63</v>
      </c>
      <c r="K1734" s="56" t="n">
        <f aca="false">IF(S1734="","",0)</f>
        <v>0</v>
      </c>
      <c r="L1734" s="56" t="n">
        <f aca="false">IF(J1734="","",IF(AND(J1734&gt;'Revenue Testing'!$E$9,K1734=0),1,0))</f>
        <v>0</v>
      </c>
      <c r="M1734" s="57" t="n">
        <v>0.831702722888</v>
      </c>
      <c r="N1734" s="56" t="str">
        <f aca="false">IF(OR(A1734="",I1734=""),"",IF(COUNTIFS($A$2:$A$4500,A1734,$D$2:$D$4500,D1734,$I$2:$I$4500,I1734)&gt;1,"Possible duplicate",""))</f>
        <v/>
      </c>
      <c r="O1734" s="56" t="n">
        <f aca="false">IF(J1734="","",IF(AND(L1734=0,K1734=0),1,0))</f>
        <v>1</v>
      </c>
      <c r="P1734" s="56" t="str">
        <f aca="false">IF(L1734=1,J1734+ROW()/10^7,"")</f>
        <v/>
      </c>
      <c r="Q1734" s="57" t="n">
        <f aca="false">IF(O1734=1,M1734,"")</f>
        <v>0.831702722888</v>
      </c>
      <c r="R1734" s="56" t="str">
        <f aca="false">IF(K1734=1,ROW(),"")</f>
        <v/>
      </c>
      <c r="S1734" s="56" t="str">
        <f aca="false">IF(D1734="","",TRIM(D1734))</f>
        <v>FASAH CHARGES- INC</v>
      </c>
    </row>
    <row r="1735" customFormat="false" ht="15" hidden="false" customHeight="false" outlineLevel="0" collapsed="false">
      <c r="A1735" s="50" t="s">
        <v>739</v>
      </c>
      <c r="B1735" s="55" t="n">
        <v>45904</v>
      </c>
      <c r="C1735" s="50" t="n">
        <f aca="false">IF(S1735="","",IFERROR(IF(INDEX('Ledger Codes'!$C$6:$C$205,MATCH(S1735,'Ledger Codes'!$B$6:$B$205,0))="","",INDEX('Ledger Codes'!$C$6:$C$205,MATCH(S1735,'Ledger Codes'!$B$6:$B$205,0))),""))</f>
        <v>10066</v>
      </c>
      <c r="D1735" s="50" t="s">
        <v>204</v>
      </c>
      <c r="E1735" s="50" t="s">
        <v>740</v>
      </c>
      <c r="F1735" s="50" t="s">
        <v>741</v>
      </c>
      <c r="G1735" s="52" t="n">
        <v>0</v>
      </c>
      <c r="H1735" s="52" t="n">
        <v>8.63</v>
      </c>
      <c r="I1735" s="52" t="n">
        <f aca="false">IF(AND(G1735="",H1735=""),"",N(G1735)-N(H1735))</f>
        <v>-8.63</v>
      </c>
      <c r="J1735" s="52" t="n">
        <f aca="false">IF(I1735="","",ABS(I1735))</f>
        <v>8.63</v>
      </c>
      <c r="K1735" s="56" t="n">
        <f aca="false">IF(S1735="","",0)</f>
        <v>0</v>
      </c>
      <c r="L1735" s="56" t="n">
        <f aca="false">IF(J1735="","",IF(AND(J1735&gt;'Revenue Testing'!$E$9,K1735=0),1,0))</f>
        <v>0</v>
      </c>
      <c r="M1735" s="57" t="n">
        <v>0.294568893619</v>
      </c>
      <c r="N1735" s="56" t="str">
        <f aca="false">IF(OR(A1735="",I1735=""),"",IF(COUNTIFS($A$2:$A$4500,A1735,$D$2:$D$4500,D1735,$I$2:$I$4500,I1735)&gt;1,"Possible duplicate",""))</f>
        <v/>
      </c>
      <c r="O1735" s="56" t="n">
        <f aca="false">IF(J1735="","",IF(AND(L1735=0,K1735=0),1,0))</f>
        <v>1</v>
      </c>
      <c r="P1735" s="56" t="str">
        <f aca="false">IF(L1735=1,J1735+ROW()/10^7,"")</f>
        <v/>
      </c>
      <c r="Q1735" s="57" t="n">
        <f aca="false">IF(O1735=1,M1735,"")</f>
        <v>0.294568893619</v>
      </c>
      <c r="R1735" s="56" t="str">
        <f aca="false">IF(K1735=1,ROW(),"")</f>
        <v/>
      </c>
      <c r="S1735" s="56" t="str">
        <f aca="false">IF(D1735="","",TRIM(D1735))</f>
        <v>FASAH CHARGES- INC</v>
      </c>
    </row>
    <row r="1736" customFormat="false" ht="15" hidden="false" customHeight="false" outlineLevel="0" collapsed="false">
      <c r="A1736" s="50" t="s">
        <v>742</v>
      </c>
      <c r="B1736" s="55" t="n">
        <v>45904</v>
      </c>
      <c r="C1736" s="50" t="n">
        <f aca="false">IF(S1736="","",IFERROR(IF(INDEX('Ledger Codes'!$C$6:$C$205,MATCH(S1736,'Ledger Codes'!$B$6:$B$205,0))="","",INDEX('Ledger Codes'!$C$6:$C$205,MATCH(S1736,'Ledger Codes'!$B$6:$B$205,0))),""))</f>
        <v>10066</v>
      </c>
      <c r="D1736" s="50" t="s">
        <v>204</v>
      </c>
      <c r="E1736" s="50" t="s">
        <v>743</v>
      </c>
      <c r="F1736" s="50" t="s">
        <v>744</v>
      </c>
      <c r="G1736" s="52" t="n">
        <v>0</v>
      </c>
      <c r="H1736" s="52" t="n">
        <v>8.63</v>
      </c>
      <c r="I1736" s="52" t="n">
        <f aca="false">IF(AND(G1736="",H1736=""),"",N(G1736)-N(H1736))</f>
        <v>-8.63</v>
      </c>
      <c r="J1736" s="52" t="n">
        <f aca="false">IF(I1736="","",ABS(I1736))</f>
        <v>8.63</v>
      </c>
      <c r="K1736" s="56" t="n">
        <f aca="false">IF(S1736="","",0)</f>
        <v>0</v>
      </c>
      <c r="L1736" s="56" t="n">
        <f aca="false">IF(J1736="","",IF(AND(J1736&gt;'Revenue Testing'!$E$9,K1736=0),1,0))</f>
        <v>0</v>
      </c>
      <c r="M1736" s="57" t="n">
        <v>0.939080923414</v>
      </c>
      <c r="N1736" s="56" t="str">
        <f aca="false">IF(OR(A1736="",I1736=""),"",IF(COUNTIFS($A$2:$A$4500,A1736,$D$2:$D$4500,D1736,$I$2:$I$4500,I1736)&gt;1,"Possible duplicate",""))</f>
        <v/>
      </c>
      <c r="O1736" s="56" t="n">
        <f aca="false">IF(J1736="","",IF(AND(L1736=0,K1736=0),1,0))</f>
        <v>1</v>
      </c>
      <c r="P1736" s="56" t="str">
        <f aca="false">IF(L1736=1,J1736+ROW()/10^7,"")</f>
        <v/>
      </c>
      <c r="Q1736" s="57" t="n">
        <f aca="false">IF(O1736=1,M1736,"")</f>
        <v>0.939080923414</v>
      </c>
      <c r="R1736" s="56" t="str">
        <f aca="false">IF(K1736=1,ROW(),"")</f>
        <v/>
      </c>
      <c r="S1736" s="56" t="str">
        <f aca="false">IF(D1736="","",TRIM(D1736))</f>
        <v>FASAH CHARGES- INC</v>
      </c>
    </row>
    <row r="1737" customFormat="false" ht="15" hidden="false" customHeight="false" outlineLevel="0" collapsed="false">
      <c r="A1737" s="50" t="s">
        <v>745</v>
      </c>
      <c r="B1737" s="55" t="n">
        <v>45904</v>
      </c>
      <c r="C1737" s="50" t="n">
        <f aca="false">IF(S1737="","",IFERROR(IF(INDEX('Ledger Codes'!$C$6:$C$205,MATCH(S1737,'Ledger Codes'!$B$6:$B$205,0))="","",INDEX('Ledger Codes'!$C$6:$C$205,MATCH(S1737,'Ledger Codes'!$B$6:$B$205,0))),""))</f>
        <v>10066</v>
      </c>
      <c r="D1737" s="50" t="s">
        <v>204</v>
      </c>
      <c r="E1737" s="50" t="s">
        <v>746</v>
      </c>
      <c r="F1737" s="50" t="s">
        <v>747</v>
      </c>
      <c r="G1737" s="52" t="n">
        <v>0</v>
      </c>
      <c r="H1737" s="52" t="n">
        <v>8.63</v>
      </c>
      <c r="I1737" s="52" t="n">
        <f aca="false">IF(AND(G1737="",H1737=""),"",N(G1737)-N(H1737))</f>
        <v>-8.63</v>
      </c>
      <c r="J1737" s="52" t="n">
        <f aca="false">IF(I1737="","",ABS(I1737))</f>
        <v>8.63</v>
      </c>
      <c r="K1737" s="56" t="n">
        <f aca="false">IF(S1737="","",0)</f>
        <v>0</v>
      </c>
      <c r="L1737" s="56" t="n">
        <f aca="false">IF(J1737="","",IF(AND(J1737&gt;'Revenue Testing'!$E$9,K1737=0),1,0))</f>
        <v>0</v>
      </c>
      <c r="M1737" s="57" t="n">
        <v>0.344126831615</v>
      </c>
      <c r="N1737" s="56" t="str">
        <f aca="false">IF(OR(A1737="",I1737=""),"",IF(COUNTIFS($A$2:$A$4500,A1737,$D$2:$D$4500,D1737,$I$2:$I$4500,I1737)&gt;1,"Possible duplicate",""))</f>
        <v/>
      </c>
      <c r="O1737" s="56" t="n">
        <f aca="false">IF(J1737="","",IF(AND(L1737=0,K1737=0),1,0))</f>
        <v>1</v>
      </c>
      <c r="P1737" s="56" t="str">
        <f aca="false">IF(L1737=1,J1737+ROW()/10^7,"")</f>
        <v/>
      </c>
      <c r="Q1737" s="57" t="n">
        <f aca="false">IF(O1737=1,M1737,"")</f>
        <v>0.344126831615</v>
      </c>
      <c r="R1737" s="56" t="str">
        <f aca="false">IF(K1737=1,ROW(),"")</f>
        <v/>
      </c>
      <c r="S1737" s="56" t="str">
        <f aca="false">IF(D1737="","",TRIM(D1737))</f>
        <v>FASAH CHARGES- INC</v>
      </c>
    </row>
    <row r="1738" customFormat="false" ht="15" hidden="false" customHeight="false" outlineLevel="0" collapsed="false">
      <c r="A1738" s="50" t="s">
        <v>748</v>
      </c>
      <c r="B1738" s="55" t="n">
        <v>45904</v>
      </c>
      <c r="C1738" s="50" t="n">
        <f aca="false">IF(S1738="","",IFERROR(IF(INDEX('Ledger Codes'!$C$6:$C$205,MATCH(S1738,'Ledger Codes'!$B$6:$B$205,0))="","",INDEX('Ledger Codes'!$C$6:$C$205,MATCH(S1738,'Ledger Codes'!$B$6:$B$205,0))),""))</f>
        <v>10066</v>
      </c>
      <c r="D1738" s="50" t="s">
        <v>204</v>
      </c>
      <c r="E1738" s="50" t="s">
        <v>749</v>
      </c>
      <c r="F1738" s="50" t="s">
        <v>750</v>
      </c>
      <c r="G1738" s="52" t="n">
        <v>0</v>
      </c>
      <c r="H1738" s="52" t="n">
        <v>8.63</v>
      </c>
      <c r="I1738" s="52" t="n">
        <f aca="false">IF(AND(G1738="",H1738=""),"",N(G1738)-N(H1738))</f>
        <v>-8.63</v>
      </c>
      <c r="J1738" s="52" t="n">
        <f aca="false">IF(I1738="","",ABS(I1738))</f>
        <v>8.63</v>
      </c>
      <c r="K1738" s="56" t="n">
        <f aca="false">IF(S1738="","",0)</f>
        <v>0</v>
      </c>
      <c r="L1738" s="56" t="n">
        <f aca="false">IF(J1738="","",IF(AND(J1738&gt;'Revenue Testing'!$E$9,K1738=0),1,0))</f>
        <v>0</v>
      </c>
      <c r="M1738" s="57" t="n">
        <v>0.521851565246</v>
      </c>
      <c r="N1738" s="56" t="str">
        <f aca="false">IF(OR(A1738="",I1738=""),"",IF(COUNTIFS($A$2:$A$4500,A1738,$D$2:$D$4500,D1738,$I$2:$I$4500,I1738)&gt;1,"Possible duplicate",""))</f>
        <v/>
      </c>
      <c r="O1738" s="56" t="n">
        <f aca="false">IF(J1738="","",IF(AND(L1738=0,K1738=0),1,0))</f>
        <v>1</v>
      </c>
      <c r="P1738" s="56" t="str">
        <f aca="false">IF(L1738=1,J1738+ROW()/10^7,"")</f>
        <v/>
      </c>
      <c r="Q1738" s="57" t="n">
        <f aca="false">IF(O1738=1,M1738,"")</f>
        <v>0.521851565246</v>
      </c>
      <c r="R1738" s="56" t="str">
        <f aca="false">IF(K1738=1,ROW(),"")</f>
        <v/>
      </c>
      <c r="S1738" s="56" t="str">
        <f aca="false">IF(D1738="","",TRIM(D1738))</f>
        <v>FASAH CHARGES- INC</v>
      </c>
    </row>
    <row r="1739" customFormat="false" ht="15" hidden="false" customHeight="false" outlineLevel="0" collapsed="false">
      <c r="A1739" s="50" t="s">
        <v>751</v>
      </c>
      <c r="B1739" s="55" t="n">
        <v>45904</v>
      </c>
      <c r="C1739" s="50" t="n">
        <f aca="false">IF(S1739="","",IFERROR(IF(INDEX('Ledger Codes'!$C$6:$C$205,MATCH(S1739,'Ledger Codes'!$B$6:$B$205,0))="","",INDEX('Ledger Codes'!$C$6:$C$205,MATCH(S1739,'Ledger Codes'!$B$6:$B$205,0))),""))</f>
        <v>10066</v>
      </c>
      <c r="D1739" s="50" t="s">
        <v>204</v>
      </c>
      <c r="E1739" s="50" t="s">
        <v>752</v>
      </c>
      <c r="F1739" s="50" t="s">
        <v>753</v>
      </c>
      <c r="G1739" s="52" t="n">
        <v>0</v>
      </c>
      <c r="H1739" s="52" t="n">
        <v>8.63</v>
      </c>
      <c r="I1739" s="52" t="n">
        <f aca="false">IF(AND(G1739="",H1739=""),"",N(G1739)-N(H1739))</f>
        <v>-8.63</v>
      </c>
      <c r="J1739" s="52" t="n">
        <f aca="false">IF(I1739="","",ABS(I1739))</f>
        <v>8.63</v>
      </c>
      <c r="K1739" s="56" t="n">
        <f aca="false">IF(S1739="","",0)</f>
        <v>0</v>
      </c>
      <c r="L1739" s="56" t="n">
        <f aca="false">IF(J1739="","",IF(AND(J1739&gt;'Revenue Testing'!$E$9,K1739=0),1,0))</f>
        <v>0</v>
      </c>
      <c r="M1739" s="57" t="n">
        <v>0.674359987963</v>
      </c>
      <c r="N1739" s="56" t="str">
        <f aca="false">IF(OR(A1739="",I1739=""),"",IF(COUNTIFS($A$2:$A$4500,A1739,$D$2:$D$4500,D1739,$I$2:$I$4500,I1739)&gt;1,"Possible duplicate",""))</f>
        <v/>
      </c>
      <c r="O1739" s="56" t="n">
        <f aca="false">IF(J1739="","",IF(AND(L1739=0,K1739=0),1,0))</f>
        <v>1</v>
      </c>
      <c r="P1739" s="56" t="str">
        <f aca="false">IF(L1739=1,J1739+ROW()/10^7,"")</f>
        <v/>
      </c>
      <c r="Q1739" s="57" t="n">
        <f aca="false">IF(O1739=1,M1739,"")</f>
        <v>0.674359987963</v>
      </c>
      <c r="R1739" s="56" t="str">
        <f aca="false">IF(K1739=1,ROW(),"")</f>
        <v/>
      </c>
      <c r="S1739" s="56" t="str">
        <f aca="false">IF(D1739="","",TRIM(D1739))</f>
        <v>FASAH CHARGES- INC</v>
      </c>
    </row>
    <row r="1740" customFormat="false" ht="15" hidden="false" customHeight="false" outlineLevel="0" collapsed="false">
      <c r="A1740" s="50" t="s">
        <v>754</v>
      </c>
      <c r="B1740" s="55" t="n">
        <v>45904</v>
      </c>
      <c r="C1740" s="50" t="n">
        <f aca="false">IF(S1740="","",IFERROR(IF(INDEX('Ledger Codes'!$C$6:$C$205,MATCH(S1740,'Ledger Codes'!$B$6:$B$205,0))="","",INDEX('Ledger Codes'!$C$6:$C$205,MATCH(S1740,'Ledger Codes'!$B$6:$B$205,0))),""))</f>
        <v>10066</v>
      </c>
      <c r="D1740" s="50" t="s">
        <v>204</v>
      </c>
      <c r="E1740" s="50" t="s">
        <v>755</v>
      </c>
      <c r="F1740" s="50" t="s">
        <v>756</v>
      </c>
      <c r="G1740" s="52" t="n">
        <v>0</v>
      </c>
      <c r="H1740" s="52" t="n">
        <v>8.63</v>
      </c>
      <c r="I1740" s="52" t="n">
        <f aca="false">IF(AND(G1740="",H1740=""),"",N(G1740)-N(H1740))</f>
        <v>-8.63</v>
      </c>
      <c r="J1740" s="52" t="n">
        <f aca="false">IF(I1740="","",ABS(I1740))</f>
        <v>8.63</v>
      </c>
      <c r="K1740" s="56" t="n">
        <f aca="false">IF(S1740="","",0)</f>
        <v>0</v>
      </c>
      <c r="L1740" s="56" t="n">
        <f aca="false">IF(J1740="","",IF(AND(J1740&gt;'Revenue Testing'!$E$9,K1740=0),1,0))</f>
        <v>0</v>
      </c>
      <c r="M1740" s="57" t="n">
        <v>0.948004337349</v>
      </c>
      <c r="N1740" s="56" t="str">
        <f aca="false">IF(OR(A1740="",I1740=""),"",IF(COUNTIFS($A$2:$A$4500,A1740,$D$2:$D$4500,D1740,$I$2:$I$4500,I1740)&gt;1,"Possible duplicate",""))</f>
        <v/>
      </c>
      <c r="O1740" s="56" t="n">
        <f aca="false">IF(J1740="","",IF(AND(L1740=0,K1740=0),1,0))</f>
        <v>1</v>
      </c>
      <c r="P1740" s="56" t="str">
        <f aca="false">IF(L1740=1,J1740+ROW()/10^7,"")</f>
        <v/>
      </c>
      <c r="Q1740" s="57" t="n">
        <f aca="false">IF(O1740=1,M1740,"")</f>
        <v>0.948004337349</v>
      </c>
      <c r="R1740" s="56" t="str">
        <f aca="false">IF(K1740=1,ROW(),"")</f>
        <v/>
      </c>
      <c r="S1740" s="56" t="str">
        <f aca="false">IF(D1740="","",TRIM(D1740))</f>
        <v>FASAH CHARGES- INC</v>
      </c>
    </row>
    <row r="1741" customFormat="false" ht="15" hidden="false" customHeight="false" outlineLevel="0" collapsed="false">
      <c r="A1741" s="50" t="s">
        <v>757</v>
      </c>
      <c r="B1741" s="55" t="n">
        <v>45904</v>
      </c>
      <c r="C1741" s="50" t="n">
        <f aca="false">IF(S1741="","",IFERROR(IF(INDEX('Ledger Codes'!$C$6:$C$205,MATCH(S1741,'Ledger Codes'!$B$6:$B$205,0))="","",INDEX('Ledger Codes'!$C$6:$C$205,MATCH(S1741,'Ledger Codes'!$B$6:$B$205,0))),""))</f>
        <v>10066</v>
      </c>
      <c r="D1741" s="50" t="s">
        <v>204</v>
      </c>
      <c r="E1741" s="50" t="s">
        <v>758</v>
      </c>
      <c r="F1741" s="50" t="s">
        <v>759</v>
      </c>
      <c r="G1741" s="52" t="n">
        <v>0</v>
      </c>
      <c r="H1741" s="52" t="n">
        <v>8.63</v>
      </c>
      <c r="I1741" s="52" t="n">
        <f aca="false">IF(AND(G1741="",H1741=""),"",N(G1741)-N(H1741))</f>
        <v>-8.63</v>
      </c>
      <c r="J1741" s="52" t="n">
        <f aca="false">IF(I1741="","",ABS(I1741))</f>
        <v>8.63</v>
      </c>
      <c r="K1741" s="56" t="n">
        <f aca="false">IF(S1741="","",0)</f>
        <v>0</v>
      </c>
      <c r="L1741" s="56" t="n">
        <f aca="false">IF(J1741="","",IF(AND(J1741&gt;'Revenue Testing'!$E$9,K1741=0),1,0))</f>
        <v>0</v>
      </c>
      <c r="M1741" s="57" t="n">
        <v>0.361507034835</v>
      </c>
      <c r="N1741" s="56" t="str">
        <f aca="false">IF(OR(A1741="",I1741=""),"",IF(COUNTIFS($A$2:$A$4500,A1741,$D$2:$D$4500,D1741,$I$2:$I$4500,I1741)&gt;1,"Possible duplicate",""))</f>
        <v/>
      </c>
      <c r="O1741" s="56" t="n">
        <f aca="false">IF(J1741="","",IF(AND(L1741=0,K1741=0),1,0))</f>
        <v>1</v>
      </c>
      <c r="P1741" s="56" t="str">
        <f aca="false">IF(L1741=1,J1741+ROW()/10^7,"")</f>
        <v/>
      </c>
      <c r="Q1741" s="57" t="n">
        <f aca="false">IF(O1741=1,M1741,"")</f>
        <v>0.361507034835</v>
      </c>
      <c r="R1741" s="56" t="str">
        <f aca="false">IF(K1741=1,ROW(),"")</f>
        <v/>
      </c>
      <c r="S1741" s="56" t="str">
        <f aca="false">IF(D1741="","",TRIM(D1741))</f>
        <v>FASAH CHARGES- INC</v>
      </c>
    </row>
    <row r="1742" customFormat="false" ht="15" hidden="false" customHeight="false" outlineLevel="0" collapsed="false">
      <c r="A1742" s="50" t="s">
        <v>760</v>
      </c>
      <c r="B1742" s="55" t="n">
        <v>45904</v>
      </c>
      <c r="C1742" s="50" t="n">
        <f aca="false">IF(S1742="","",IFERROR(IF(INDEX('Ledger Codes'!$C$6:$C$205,MATCH(S1742,'Ledger Codes'!$B$6:$B$205,0))="","",INDEX('Ledger Codes'!$C$6:$C$205,MATCH(S1742,'Ledger Codes'!$B$6:$B$205,0))),""))</f>
        <v>10066</v>
      </c>
      <c r="D1742" s="50" t="s">
        <v>204</v>
      </c>
      <c r="E1742" s="50" t="s">
        <v>761</v>
      </c>
      <c r="F1742" s="50" t="s">
        <v>762</v>
      </c>
      <c r="G1742" s="52" t="n">
        <v>0</v>
      </c>
      <c r="H1742" s="52" t="n">
        <v>8.63</v>
      </c>
      <c r="I1742" s="52" t="n">
        <f aca="false">IF(AND(G1742="",H1742=""),"",N(G1742)-N(H1742))</f>
        <v>-8.63</v>
      </c>
      <c r="J1742" s="52" t="n">
        <f aca="false">IF(I1742="","",ABS(I1742))</f>
        <v>8.63</v>
      </c>
      <c r="K1742" s="56" t="n">
        <f aca="false">IF(S1742="","",0)</f>
        <v>0</v>
      </c>
      <c r="L1742" s="56" t="n">
        <f aca="false">IF(J1742="","",IF(AND(J1742&gt;'Revenue Testing'!$E$9,K1742=0),1,0))</f>
        <v>0</v>
      </c>
      <c r="M1742" s="57" t="n">
        <v>0.524740442517</v>
      </c>
      <c r="N1742" s="56" t="str">
        <f aca="false">IF(OR(A1742="",I1742=""),"",IF(COUNTIFS($A$2:$A$4500,A1742,$D$2:$D$4500,D1742,$I$2:$I$4500,I1742)&gt;1,"Possible duplicate",""))</f>
        <v/>
      </c>
      <c r="O1742" s="56" t="n">
        <f aca="false">IF(J1742="","",IF(AND(L1742=0,K1742=0),1,0))</f>
        <v>1</v>
      </c>
      <c r="P1742" s="56" t="str">
        <f aca="false">IF(L1742=1,J1742+ROW()/10^7,"")</f>
        <v/>
      </c>
      <c r="Q1742" s="57" t="n">
        <f aca="false">IF(O1742=1,M1742,"")</f>
        <v>0.524740442517</v>
      </c>
      <c r="R1742" s="56" t="str">
        <f aca="false">IF(K1742=1,ROW(),"")</f>
        <v/>
      </c>
      <c r="S1742" s="56" t="str">
        <f aca="false">IF(D1742="","",TRIM(D1742))</f>
        <v>FASAH CHARGES- INC</v>
      </c>
    </row>
    <row r="1743" customFormat="false" ht="15" hidden="false" customHeight="false" outlineLevel="0" collapsed="false">
      <c r="A1743" s="50" t="s">
        <v>763</v>
      </c>
      <c r="B1743" s="55" t="n">
        <v>45904</v>
      </c>
      <c r="C1743" s="50" t="n">
        <f aca="false">IF(S1743="","",IFERROR(IF(INDEX('Ledger Codes'!$C$6:$C$205,MATCH(S1743,'Ledger Codes'!$B$6:$B$205,0))="","",INDEX('Ledger Codes'!$C$6:$C$205,MATCH(S1743,'Ledger Codes'!$B$6:$B$205,0))),""))</f>
        <v>10066</v>
      </c>
      <c r="D1743" s="50" t="s">
        <v>204</v>
      </c>
      <c r="E1743" s="50" t="s">
        <v>764</v>
      </c>
      <c r="F1743" s="50" t="s">
        <v>765</v>
      </c>
      <c r="G1743" s="52" t="n">
        <v>0</v>
      </c>
      <c r="H1743" s="52" t="n">
        <v>8.63</v>
      </c>
      <c r="I1743" s="52" t="n">
        <f aca="false">IF(AND(G1743="",H1743=""),"",N(G1743)-N(H1743))</f>
        <v>-8.63</v>
      </c>
      <c r="J1743" s="52" t="n">
        <f aca="false">IF(I1743="","",ABS(I1743))</f>
        <v>8.63</v>
      </c>
      <c r="K1743" s="56" t="n">
        <f aca="false">IF(S1743="","",0)</f>
        <v>0</v>
      </c>
      <c r="L1743" s="56" t="n">
        <f aca="false">IF(J1743="","",IF(AND(J1743&gt;'Revenue Testing'!$E$9,K1743=0),1,0))</f>
        <v>0</v>
      </c>
      <c r="M1743" s="57" t="n">
        <v>0.833387868647</v>
      </c>
      <c r="N1743" s="56" t="str">
        <f aca="false">IF(OR(A1743="",I1743=""),"",IF(COUNTIFS($A$2:$A$4500,A1743,$D$2:$D$4500,D1743,$I$2:$I$4500,I1743)&gt;1,"Possible duplicate",""))</f>
        <v/>
      </c>
      <c r="O1743" s="56" t="n">
        <f aca="false">IF(J1743="","",IF(AND(L1743=0,K1743=0),1,0))</f>
        <v>1</v>
      </c>
      <c r="P1743" s="56" t="str">
        <f aca="false">IF(L1743=1,J1743+ROW()/10^7,"")</f>
        <v/>
      </c>
      <c r="Q1743" s="57" t="n">
        <f aca="false">IF(O1743=1,M1743,"")</f>
        <v>0.833387868647</v>
      </c>
      <c r="R1743" s="56" t="str">
        <f aca="false">IF(K1743=1,ROW(),"")</f>
        <v/>
      </c>
      <c r="S1743" s="56" t="str">
        <f aca="false">IF(D1743="","",TRIM(D1743))</f>
        <v>FASAH CHARGES- INC</v>
      </c>
    </row>
    <row r="1744" customFormat="false" ht="15" hidden="false" customHeight="false" outlineLevel="0" collapsed="false">
      <c r="A1744" s="50" t="s">
        <v>766</v>
      </c>
      <c r="B1744" s="55" t="n">
        <v>45904</v>
      </c>
      <c r="C1744" s="50" t="n">
        <f aca="false">IF(S1744="","",IFERROR(IF(INDEX('Ledger Codes'!$C$6:$C$205,MATCH(S1744,'Ledger Codes'!$B$6:$B$205,0))="","",INDEX('Ledger Codes'!$C$6:$C$205,MATCH(S1744,'Ledger Codes'!$B$6:$B$205,0))),""))</f>
        <v>10066</v>
      </c>
      <c r="D1744" s="50" t="s">
        <v>204</v>
      </c>
      <c r="E1744" s="50" t="s">
        <v>767</v>
      </c>
      <c r="F1744" s="50" t="s">
        <v>768</v>
      </c>
      <c r="G1744" s="52" t="n">
        <v>0</v>
      </c>
      <c r="H1744" s="52" t="n">
        <v>8.63</v>
      </c>
      <c r="I1744" s="52" t="n">
        <f aca="false">IF(AND(G1744="",H1744=""),"",N(G1744)-N(H1744))</f>
        <v>-8.63</v>
      </c>
      <c r="J1744" s="52" t="n">
        <f aca="false">IF(I1744="","",ABS(I1744))</f>
        <v>8.63</v>
      </c>
      <c r="K1744" s="56" t="n">
        <f aca="false">IF(S1744="","",0)</f>
        <v>0</v>
      </c>
      <c r="L1744" s="56" t="n">
        <f aca="false">IF(J1744="","",IF(AND(J1744&gt;'Revenue Testing'!$E$9,K1744=0),1,0))</f>
        <v>0</v>
      </c>
      <c r="M1744" s="57" t="n">
        <v>0.867543366282</v>
      </c>
      <c r="N1744" s="56" t="str">
        <f aca="false">IF(OR(A1744="",I1744=""),"",IF(COUNTIFS($A$2:$A$4500,A1744,$D$2:$D$4500,D1744,$I$2:$I$4500,I1744)&gt;1,"Possible duplicate",""))</f>
        <v/>
      </c>
      <c r="O1744" s="56" t="n">
        <f aca="false">IF(J1744="","",IF(AND(L1744=0,K1744=0),1,0))</f>
        <v>1</v>
      </c>
      <c r="P1744" s="56" t="str">
        <f aca="false">IF(L1744=1,J1744+ROW()/10^7,"")</f>
        <v/>
      </c>
      <c r="Q1744" s="57" t="n">
        <f aca="false">IF(O1744=1,M1744,"")</f>
        <v>0.867543366282</v>
      </c>
      <c r="R1744" s="56" t="str">
        <f aca="false">IF(K1744=1,ROW(),"")</f>
        <v/>
      </c>
      <c r="S1744" s="56" t="str">
        <f aca="false">IF(D1744="","",TRIM(D1744))</f>
        <v>FASAH CHARGES- INC</v>
      </c>
    </row>
    <row r="1745" customFormat="false" ht="15" hidden="false" customHeight="false" outlineLevel="0" collapsed="false">
      <c r="A1745" s="50" t="s">
        <v>769</v>
      </c>
      <c r="B1745" s="55" t="n">
        <v>45904</v>
      </c>
      <c r="C1745" s="50" t="n">
        <f aca="false">IF(S1745="","",IFERROR(IF(INDEX('Ledger Codes'!$C$6:$C$205,MATCH(S1745,'Ledger Codes'!$B$6:$B$205,0))="","",INDEX('Ledger Codes'!$C$6:$C$205,MATCH(S1745,'Ledger Codes'!$B$6:$B$205,0))),""))</f>
        <v>10066</v>
      </c>
      <c r="D1745" s="50" t="s">
        <v>204</v>
      </c>
      <c r="E1745" s="50" t="s">
        <v>770</v>
      </c>
      <c r="F1745" s="50" t="s">
        <v>771</v>
      </c>
      <c r="G1745" s="52" t="n">
        <v>0</v>
      </c>
      <c r="H1745" s="52" t="n">
        <v>8.63</v>
      </c>
      <c r="I1745" s="52" t="n">
        <f aca="false">IF(AND(G1745="",H1745=""),"",N(G1745)-N(H1745))</f>
        <v>-8.63</v>
      </c>
      <c r="J1745" s="52" t="n">
        <f aca="false">IF(I1745="","",ABS(I1745))</f>
        <v>8.63</v>
      </c>
      <c r="K1745" s="56" t="n">
        <f aca="false">IF(S1745="","",0)</f>
        <v>0</v>
      </c>
      <c r="L1745" s="56" t="n">
        <f aca="false">IF(J1745="","",IF(AND(J1745&gt;'Revenue Testing'!$E$9,K1745=0),1,0))</f>
        <v>0</v>
      </c>
      <c r="M1745" s="57" t="n">
        <v>0.53934893421</v>
      </c>
      <c r="N1745" s="56" t="str">
        <f aca="false">IF(OR(A1745="",I1745=""),"",IF(COUNTIFS($A$2:$A$4500,A1745,$D$2:$D$4500,D1745,$I$2:$I$4500,I1745)&gt;1,"Possible duplicate",""))</f>
        <v/>
      </c>
      <c r="O1745" s="56" t="n">
        <f aca="false">IF(J1745="","",IF(AND(L1745=0,K1745=0),1,0))</f>
        <v>1</v>
      </c>
      <c r="P1745" s="56" t="str">
        <f aca="false">IF(L1745=1,J1745+ROW()/10^7,"")</f>
        <v/>
      </c>
      <c r="Q1745" s="57" t="n">
        <f aca="false">IF(O1745=1,M1745,"")</f>
        <v>0.53934893421</v>
      </c>
      <c r="R1745" s="56" t="str">
        <f aca="false">IF(K1745=1,ROW(),"")</f>
        <v/>
      </c>
      <c r="S1745" s="56" t="str">
        <f aca="false">IF(D1745="","",TRIM(D1745))</f>
        <v>FASAH CHARGES- INC</v>
      </c>
    </row>
    <row r="1746" customFormat="false" ht="15" hidden="false" customHeight="false" outlineLevel="0" collapsed="false">
      <c r="A1746" s="50" t="s">
        <v>772</v>
      </c>
      <c r="B1746" s="55" t="n">
        <v>45904</v>
      </c>
      <c r="C1746" s="50" t="n">
        <f aca="false">IF(S1746="","",IFERROR(IF(INDEX('Ledger Codes'!$C$6:$C$205,MATCH(S1746,'Ledger Codes'!$B$6:$B$205,0))="","",INDEX('Ledger Codes'!$C$6:$C$205,MATCH(S1746,'Ledger Codes'!$B$6:$B$205,0))),""))</f>
        <v>10066</v>
      </c>
      <c r="D1746" s="50" t="s">
        <v>204</v>
      </c>
      <c r="E1746" s="50" t="s">
        <v>773</v>
      </c>
      <c r="F1746" s="50" t="s">
        <v>774</v>
      </c>
      <c r="G1746" s="52" t="n">
        <v>0</v>
      </c>
      <c r="H1746" s="52" t="n">
        <v>8.63</v>
      </c>
      <c r="I1746" s="52" t="n">
        <f aca="false">IF(AND(G1746="",H1746=""),"",N(G1746)-N(H1746))</f>
        <v>-8.63</v>
      </c>
      <c r="J1746" s="52" t="n">
        <f aca="false">IF(I1746="","",ABS(I1746))</f>
        <v>8.63</v>
      </c>
      <c r="K1746" s="56" t="n">
        <f aca="false">IF(S1746="","",0)</f>
        <v>0</v>
      </c>
      <c r="L1746" s="56" t="n">
        <f aca="false">IF(J1746="","",IF(AND(J1746&gt;'Revenue Testing'!$E$9,K1746=0),1,0))</f>
        <v>0</v>
      </c>
      <c r="M1746" s="57" t="n">
        <v>0.038767833522</v>
      </c>
      <c r="N1746" s="56" t="str">
        <f aca="false">IF(OR(A1746="",I1746=""),"",IF(COUNTIFS($A$2:$A$4500,A1746,$D$2:$D$4500,D1746,$I$2:$I$4500,I1746)&gt;1,"Possible duplicate",""))</f>
        <v/>
      </c>
      <c r="O1746" s="56" t="n">
        <f aca="false">IF(J1746="","",IF(AND(L1746=0,K1746=0),1,0))</f>
        <v>1</v>
      </c>
      <c r="P1746" s="56" t="str">
        <f aca="false">IF(L1746=1,J1746+ROW()/10^7,"")</f>
        <v/>
      </c>
      <c r="Q1746" s="57" t="n">
        <f aca="false">IF(O1746=1,M1746,"")</f>
        <v>0.038767833522</v>
      </c>
      <c r="R1746" s="56" t="str">
        <f aca="false">IF(K1746=1,ROW(),"")</f>
        <v/>
      </c>
      <c r="S1746" s="56" t="str">
        <f aca="false">IF(D1746="","",TRIM(D1746))</f>
        <v>FASAH CHARGES- INC</v>
      </c>
    </row>
    <row r="1747" customFormat="false" ht="15" hidden="false" customHeight="false" outlineLevel="0" collapsed="false">
      <c r="A1747" s="50" t="s">
        <v>775</v>
      </c>
      <c r="B1747" s="55" t="n">
        <v>45904</v>
      </c>
      <c r="C1747" s="50" t="n">
        <f aca="false">IF(S1747="","",IFERROR(IF(INDEX('Ledger Codes'!$C$6:$C$205,MATCH(S1747,'Ledger Codes'!$B$6:$B$205,0))="","",INDEX('Ledger Codes'!$C$6:$C$205,MATCH(S1747,'Ledger Codes'!$B$6:$B$205,0))),""))</f>
        <v>10066</v>
      </c>
      <c r="D1747" s="50" t="s">
        <v>204</v>
      </c>
      <c r="E1747" s="50" t="s">
        <v>776</v>
      </c>
      <c r="F1747" s="50" t="s">
        <v>777</v>
      </c>
      <c r="G1747" s="52" t="n">
        <v>0</v>
      </c>
      <c r="H1747" s="52" t="n">
        <v>8.63</v>
      </c>
      <c r="I1747" s="52" t="n">
        <f aca="false">IF(AND(G1747="",H1747=""),"",N(G1747)-N(H1747))</f>
        <v>-8.63</v>
      </c>
      <c r="J1747" s="52" t="n">
        <f aca="false">IF(I1747="","",ABS(I1747))</f>
        <v>8.63</v>
      </c>
      <c r="K1747" s="56" t="n">
        <f aca="false">IF(S1747="","",0)</f>
        <v>0</v>
      </c>
      <c r="L1747" s="56" t="n">
        <f aca="false">IF(J1747="","",IF(AND(J1747&gt;'Revenue Testing'!$E$9,K1747=0),1,0))</f>
        <v>0</v>
      </c>
      <c r="M1747" s="57" t="n">
        <v>0.300410754423</v>
      </c>
      <c r="N1747" s="56" t="str">
        <f aca="false">IF(OR(A1747="",I1747=""),"",IF(COUNTIFS($A$2:$A$4500,A1747,$D$2:$D$4500,D1747,$I$2:$I$4500,I1747)&gt;1,"Possible duplicate",""))</f>
        <v/>
      </c>
      <c r="O1747" s="56" t="n">
        <f aca="false">IF(J1747="","",IF(AND(L1747=0,K1747=0),1,0))</f>
        <v>1</v>
      </c>
      <c r="P1747" s="56" t="str">
        <f aca="false">IF(L1747=1,J1747+ROW()/10^7,"")</f>
        <v/>
      </c>
      <c r="Q1747" s="57" t="n">
        <f aca="false">IF(O1747=1,M1747,"")</f>
        <v>0.300410754423</v>
      </c>
      <c r="R1747" s="56" t="str">
        <f aca="false">IF(K1747=1,ROW(),"")</f>
        <v/>
      </c>
      <c r="S1747" s="56" t="str">
        <f aca="false">IF(D1747="","",TRIM(D1747))</f>
        <v>FASAH CHARGES- INC</v>
      </c>
    </row>
    <row r="1748" customFormat="false" ht="15" hidden="false" customHeight="false" outlineLevel="0" collapsed="false">
      <c r="A1748" s="50" t="s">
        <v>778</v>
      </c>
      <c r="B1748" s="55" t="n">
        <v>45904</v>
      </c>
      <c r="C1748" s="50" t="n">
        <f aca="false">IF(S1748="","",IFERROR(IF(INDEX('Ledger Codes'!$C$6:$C$205,MATCH(S1748,'Ledger Codes'!$B$6:$B$205,0))="","",INDEX('Ledger Codes'!$C$6:$C$205,MATCH(S1748,'Ledger Codes'!$B$6:$B$205,0))),""))</f>
        <v>10066</v>
      </c>
      <c r="D1748" s="50" t="s">
        <v>204</v>
      </c>
      <c r="E1748" s="50" t="s">
        <v>779</v>
      </c>
      <c r="F1748" s="50" t="s">
        <v>780</v>
      </c>
      <c r="G1748" s="52" t="n">
        <v>0</v>
      </c>
      <c r="H1748" s="52" t="n">
        <v>8.63</v>
      </c>
      <c r="I1748" s="52" t="n">
        <f aca="false">IF(AND(G1748="",H1748=""),"",N(G1748)-N(H1748))</f>
        <v>-8.63</v>
      </c>
      <c r="J1748" s="52" t="n">
        <f aca="false">IF(I1748="","",ABS(I1748))</f>
        <v>8.63</v>
      </c>
      <c r="K1748" s="56" t="n">
        <f aca="false">IF(S1748="","",0)</f>
        <v>0</v>
      </c>
      <c r="L1748" s="56" t="n">
        <f aca="false">IF(J1748="","",IF(AND(J1748&gt;'Revenue Testing'!$E$9,K1748=0),1,0))</f>
        <v>0</v>
      </c>
      <c r="M1748" s="57" t="n">
        <v>0.327992712693</v>
      </c>
      <c r="N1748" s="56" t="str">
        <f aca="false">IF(OR(A1748="",I1748=""),"",IF(COUNTIFS($A$2:$A$4500,A1748,$D$2:$D$4500,D1748,$I$2:$I$4500,I1748)&gt;1,"Possible duplicate",""))</f>
        <v/>
      </c>
      <c r="O1748" s="56" t="n">
        <f aca="false">IF(J1748="","",IF(AND(L1748=0,K1748=0),1,0))</f>
        <v>1</v>
      </c>
      <c r="P1748" s="56" t="str">
        <f aca="false">IF(L1748=1,J1748+ROW()/10^7,"")</f>
        <v/>
      </c>
      <c r="Q1748" s="57" t="n">
        <f aca="false">IF(O1748=1,M1748,"")</f>
        <v>0.327992712693</v>
      </c>
      <c r="R1748" s="56" t="str">
        <f aca="false">IF(K1748=1,ROW(),"")</f>
        <v/>
      </c>
      <c r="S1748" s="56" t="str">
        <f aca="false">IF(D1748="","",TRIM(D1748))</f>
        <v>FASAH CHARGES- INC</v>
      </c>
    </row>
    <row r="1749" customFormat="false" ht="15" hidden="false" customHeight="false" outlineLevel="0" collapsed="false">
      <c r="A1749" s="50" t="s">
        <v>781</v>
      </c>
      <c r="B1749" s="55" t="n">
        <v>45904</v>
      </c>
      <c r="C1749" s="50" t="n">
        <f aca="false">IF(S1749="","",IFERROR(IF(INDEX('Ledger Codes'!$C$6:$C$205,MATCH(S1749,'Ledger Codes'!$B$6:$B$205,0))="","",INDEX('Ledger Codes'!$C$6:$C$205,MATCH(S1749,'Ledger Codes'!$B$6:$B$205,0))),""))</f>
        <v>10066</v>
      </c>
      <c r="D1749" s="50" t="s">
        <v>204</v>
      </c>
      <c r="E1749" s="50" t="s">
        <v>782</v>
      </c>
      <c r="F1749" s="50" t="s">
        <v>783</v>
      </c>
      <c r="G1749" s="52" t="n">
        <v>0</v>
      </c>
      <c r="H1749" s="52" t="n">
        <v>8.63</v>
      </c>
      <c r="I1749" s="52" t="n">
        <f aca="false">IF(AND(G1749="",H1749=""),"",N(G1749)-N(H1749))</f>
        <v>-8.63</v>
      </c>
      <c r="J1749" s="52" t="n">
        <f aca="false">IF(I1749="","",ABS(I1749))</f>
        <v>8.63</v>
      </c>
      <c r="K1749" s="56" t="n">
        <f aca="false">IF(S1749="","",0)</f>
        <v>0</v>
      </c>
      <c r="L1749" s="56" t="n">
        <f aca="false">IF(J1749="","",IF(AND(J1749&gt;'Revenue Testing'!$E$9,K1749=0),1,0))</f>
        <v>0</v>
      </c>
      <c r="M1749" s="57" t="n">
        <v>0.725595123244</v>
      </c>
      <c r="N1749" s="56" t="str">
        <f aca="false">IF(OR(A1749="",I1749=""),"",IF(COUNTIFS($A$2:$A$4500,A1749,$D$2:$D$4500,D1749,$I$2:$I$4500,I1749)&gt;1,"Possible duplicate",""))</f>
        <v/>
      </c>
      <c r="O1749" s="56" t="n">
        <f aca="false">IF(J1749="","",IF(AND(L1749=0,K1749=0),1,0))</f>
        <v>1</v>
      </c>
      <c r="P1749" s="56" t="str">
        <f aca="false">IF(L1749=1,J1749+ROW()/10^7,"")</f>
        <v/>
      </c>
      <c r="Q1749" s="57" t="n">
        <f aca="false">IF(O1749=1,M1749,"")</f>
        <v>0.725595123244</v>
      </c>
      <c r="R1749" s="56" t="str">
        <f aca="false">IF(K1749=1,ROW(),"")</f>
        <v/>
      </c>
      <c r="S1749" s="56" t="str">
        <f aca="false">IF(D1749="","",TRIM(D1749))</f>
        <v>FASAH CHARGES- INC</v>
      </c>
    </row>
    <row r="1750" customFormat="false" ht="15" hidden="false" customHeight="false" outlineLevel="0" collapsed="false">
      <c r="A1750" s="50" t="s">
        <v>784</v>
      </c>
      <c r="B1750" s="55" t="n">
        <v>45904</v>
      </c>
      <c r="C1750" s="50" t="n">
        <f aca="false">IF(S1750="","",IFERROR(IF(INDEX('Ledger Codes'!$C$6:$C$205,MATCH(S1750,'Ledger Codes'!$B$6:$B$205,0))="","",INDEX('Ledger Codes'!$C$6:$C$205,MATCH(S1750,'Ledger Codes'!$B$6:$B$205,0))),""))</f>
        <v>10066</v>
      </c>
      <c r="D1750" s="50" t="s">
        <v>204</v>
      </c>
      <c r="E1750" s="50" t="s">
        <v>785</v>
      </c>
      <c r="F1750" s="50" t="s">
        <v>786</v>
      </c>
      <c r="G1750" s="52" t="n">
        <v>0</v>
      </c>
      <c r="H1750" s="52" t="n">
        <v>8.63</v>
      </c>
      <c r="I1750" s="52" t="n">
        <f aca="false">IF(AND(G1750="",H1750=""),"",N(G1750)-N(H1750))</f>
        <v>-8.63</v>
      </c>
      <c r="J1750" s="52" t="n">
        <f aca="false">IF(I1750="","",ABS(I1750))</f>
        <v>8.63</v>
      </c>
      <c r="K1750" s="56" t="n">
        <f aca="false">IF(S1750="","",0)</f>
        <v>0</v>
      </c>
      <c r="L1750" s="56" t="n">
        <f aca="false">IF(J1750="","",IF(AND(J1750&gt;'Revenue Testing'!$E$9,K1750=0),1,0))</f>
        <v>0</v>
      </c>
      <c r="M1750" s="57" t="n">
        <v>0.412384944933</v>
      </c>
      <c r="N1750" s="56" t="str">
        <f aca="false">IF(OR(A1750="",I1750=""),"",IF(COUNTIFS($A$2:$A$4500,A1750,$D$2:$D$4500,D1750,$I$2:$I$4500,I1750)&gt;1,"Possible duplicate",""))</f>
        <v/>
      </c>
      <c r="O1750" s="56" t="n">
        <f aca="false">IF(J1750="","",IF(AND(L1750=0,K1750=0),1,0))</f>
        <v>1</v>
      </c>
      <c r="P1750" s="56" t="str">
        <f aca="false">IF(L1750=1,J1750+ROW()/10^7,"")</f>
        <v/>
      </c>
      <c r="Q1750" s="57" t="n">
        <f aca="false">IF(O1750=1,M1750,"")</f>
        <v>0.412384944933</v>
      </c>
      <c r="R1750" s="56" t="str">
        <f aca="false">IF(K1750=1,ROW(),"")</f>
        <v/>
      </c>
      <c r="S1750" s="56" t="str">
        <f aca="false">IF(D1750="","",TRIM(D1750))</f>
        <v>FASAH CHARGES- INC</v>
      </c>
    </row>
    <row r="1751" customFormat="false" ht="15" hidden="false" customHeight="false" outlineLevel="0" collapsed="false">
      <c r="A1751" s="50" t="s">
        <v>787</v>
      </c>
      <c r="B1751" s="55" t="n">
        <v>45904</v>
      </c>
      <c r="C1751" s="50" t="n">
        <f aca="false">IF(S1751="","",IFERROR(IF(INDEX('Ledger Codes'!$C$6:$C$205,MATCH(S1751,'Ledger Codes'!$B$6:$B$205,0))="","",INDEX('Ledger Codes'!$C$6:$C$205,MATCH(S1751,'Ledger Codes'!$B$6:$B$205,0))),""))</f>
        <v>10066</v>
      </c>
      <c r="D1751" s="50" t="s">
        <v>204</v>
      </c>
      <c r="E1751" s="50" t="s">
        <v>788</v>
      </c>
      <c r="F1751" s="50" t="s">
        <v>789</v>
      </c>
      <c r="G1751" s="52" t="n">
        <v>0</v>
      </c>
      <c r="H1751" s="52" t="n">
        <v>8.63</v>
      </c>
      <c r="I1751" s="52" t="n">
        <f aca="false">IF(AND(G1751="",H1751=""),"",N(G1751)-N(H1751))</f>
        <v>-8.63</v>
      </c>
      <c r="J1751" s="52" t="n">
        <f aca="false">IF(I1751="","",ABS(I1751))</f>
        <v>8.63</v>
      </c>
      <c r="K1751" s="56" t="n">
        <f aca="false">IF(S1751="","",0)</f>
        <v>0</v>
      </c>
      <c r="L1751" s="56" t="n">
        <f aca="false">IF(J1751="","",IF(AND(J1751&gt;'Revenue Testing'!$E$9,K1751=0),1,0))</f>
        <v>0</v>
      </c>
      <c r="M1751" s="57" t="n">
        <v>0.44910014973</v>
      </c>
      <c r="N1751" s="56" t="str">
        <f aca="false">IF(OR(A1751="",I1751=""),"",IF(COUNTIFS($A$2:$A$4500,A1751,$D$2:$D$4500,D1751,$I$2:$I$4500,I1751)&gt;1,"Possible duplicate",""))</f>
        <v/>
      </c>
      <c r="O1751" s="56" t="n">
        <f aca="false">IF(J1751="","",IF(AND(L1751=0,K1751=0),1,0))</f>
        <v>1</v>
      </c>
      <c r="P1751" s="56" t="str">
        <f aca="false">IF(L1751=1,J1751+ROW()/10^7,"")</f>
        <v/>
      </c>
      <c r="Q1751" s="57" t="n">
        <f aca="false">IF(O1751=1,M1751,"")</f>
        <v>0.44910014973</v>
      </c>
      <c r="R1751" s="56" t="str">
        <f aca="false">IF(K1751=1,ROW(),"")</f>
        <v/>
      </c>
      <c r="S1751" s="56" t="str">
        <f aca="false">IF(D1751="","",TRIM(D1751))</f>
        <v>FASAH CHARGES- INC</v>
      </c>
    </row>
    <row r="1752" customFormat="false" ht="15" hidden="false" customHeight="false" outlineLevel="0" collapsed="false">
      <c r="A1752" s="50" t="s">
        <v>790</v>
      </c>
      <c r="B1752" s="55" t="n">
        <v>45904</v>
      </c>
      <c r="C1752" s="50" t="n">
        <f aca="false">IF(S1752="","",IFERROR(IF(INDEX('Ledger Codes'!$C$6:$C$205,MATCH(S1752,'Ledger Codes'!$B$6:$B$205,0))="","",INDEX('Ledger Codes'!$C$6:$C$205,MATCH(S1752,'Ledger Codes'!$B$6:$B$205,0))),""))</f>
        <v>10066</v>
      </c>
      <c r="D1752" s="50" t="s">
        <v>204</v>
      </c>
      <c r="E1752" s="50" t="s">
        <v>791</v>
      </c>
      <c r="F1752" s="50" t="s">
        <v>792</v>
      </c>
      <c r="G1752" s="52" t="n">
        <v>0</v>
      </c>
      <c r="H1752" s="52" t="n">
        <v>8.63</v>
      </c>
      <c r="I1752" s="52" t="n">
        <f aca="false">IF(AND(G1752="",H1752=""),"",N(G1752)-N(H1752))</f>
        <v>-8.63</v>
      </c>
      <c r="J1752" s="52" t="n">
        <f aca="false">IF(I1752="","",ABS(I1752))</f>
        <v>8.63</v>
      </c>
      <c r="K1752" s="56" t="n">
        <f aca="false">IF(S1752="","",0)</f>
        <v>0</v>
      </c>
      <c r="L1752" s="56" t="n">
        <f aca="false">IF(J1752="","",IF(AND(J1752&gt;'Revenue Testing'!$E$9,K1752=0),1,0))</f>
        <v>0</v>
      </c>
      <c r="M1752" s="57" t="n">
        <v>0.510417075905</v>
      </c>
      <c r="N1752" s="56" t="str">
        <f aca="false">IF(OR(A1752="",I1752=""),"",IF(COUNTIFS($A$2:$A$4500,A1752,$D$2:$D$4500,D1752,$I$2:$I$4500,I1752)&gt;1,"Possible duplicate",""))</f>
        <v/>
      </c>
      <c r="O1752" s="56" t="n">
        <f aca="false">IF(J1752="","",IF(AND(L1752=0,K1752=0),1,0))</f>
        <v>1</v>
      </c>
      <c r="P1752" s="56" t="str">
        <f aca="false">IF(L1752=1,J1752+ROW()/10^7,"")</f>
        <v/>
      </c>
      <c r="Q1752" s="57" t="n">
        <f aca="false">IF(O1752=1,M1752,"")</f>
        <v>0.510417075905</v>
      </c>
      <c r="R1752" s="56" t="str">
        <f aca="false">IF(K1752=1,ROW(),"")</f>
        <v/>
      </c>
      <c r="S1752" s="56" t="str">
        <f aca="false">IF(D1752="","",TRIM(D1752))</f>
        <v>FASAH CHARGES- INC</v>
      </c>
    </row>
    <row r="1753" customFormat="false" ht="15" hidden="false" customHeight="false" outlineLevel="0" collapsed="false">
      <c r="A1753" s="50" t="s">
        <v>793</v>
      </c>
      <c r="B1753" s="55" t="n">
        <v>45904</v>
      </c>
      <c r="C1753" s="50" t="n">
        <f aca="false">IF(S1753="","",IFERROR(IF(INDEX('Ledger Codes'!$C$6:$C$205,MATCH(S1753,'Ledger Codes'!$B$6:$B$205,0))="","",INDEX('Ledger Codes'!$C$6:$C$205,MATCH(S1753,'Ledger Codes'!$B$6:$B$205,0))),""))</f>
        <v>10066</v>
      </c>
      <c r="D1753" s="50" t="s">
        <v>204</v>
      </c>
      <c r="E1753" s="50" t="s">
        <v>794</v>
      </c>
      <c r="F1753" s="50" t="s">
        <v>795</v>
      </c>
      <c r="G1753" s="52" t="n">
        <v>0</v>
      </c>
      <c r="H1753" s="52" t="n">
        <v>8.63</v>
      </c>
      <c r="I1753" s="52" t="n">
        <f aca="false">IF(AND(G1753="",H1753=""),"",N(G1753)-N(H1753))</f>
        <v>-8.63</v>
      </c>
      <c r="J1753" s="52" t="n">
        <f aca="false">IF(I1753="","",ABS(I1753))</f>
        <v>8.63</v>
      </c>
      <c r="K1753" s="56" t="n">
        <f aca="false">IF(S1753="","",0)</f>
        <v>0</v>
      </c>
      <c r="L1753" s="56" t="n">
        <f aca="false">IF(J1753="","",IF(AND(J1753&gt;'Revenue Testing'!$E$9,K1753=0),1,0))</f>
        <v>0</v>
      </c>
      <c r="M1753" s="57" t="n">
        <v>0.546294905631</v>
      </c>
      <c r="N1753" s="56" t="str">
        <f aca="false">IF(OR(A1753="",I1753=""),"",IF(COUNTIFS($A$2:$A$4500,A1753,$D$2:$D$4500,D1753,$I$2:$I$4500,I1753)&gt;1,"Possible duplicate",""))</f>
        <v/>
      </c>
      <c r="O1753" s="56" t="n">
        <f aca="false">IF(J1753="","",IF(AND(L1753=0,K1753=0),1,0))</f>
        <v>1</v>
      </c>
      <c r="P1753" s="56" t="str">
        <f aca="false">IF(L1753=1,J1753+ROW()/10^7,"")</f>
        <v/>
      </c>
      <c r="Q1753" s="57" t="n">
        <f aca="false">IF(O1753=1,M1753,"")</f>
        <v>0.546294905631</v>
      </c>
      <c r="R1753" s="56" t="str">
        <f aca="false">IF(K1753=1,ROW(),"")</f>
        <v/>
      </c>
      <c r="S1753" s="56" t="str">
        <f aca="false">IF(D1753="","",TRIM(D1753))</f>
        <v>FASAH CHARGES- INC</v>
      </c>
    </row>
    <row r="1754" customFormat="false" ht="15" hidden="false" customHeight="false" outlineLevel="0" collapsed="false">
      <c r="A1754" s="50" t="s">
        <v>796</v>
      </c>
      <c r="B1754" s="55" t="n">
        <v>45904</v>
      </c>
      <c r="C1754" s="50" t="n">
        <f aca="false">IF(S1754="","",IFERROR(IF(INDEX('Ledger Codes'!$C$6:$C$205,MATCH(S1754,'Ledger Codes'!$B$6:$B$205,0))="","",INDEX('Ledger Codes'!$C$6:$C$205,MATCH(S1754,'Ledger Codes'!$B$6:$B$205,0))),""))</f>
        <v>10066</v>
      </c>
      <c r="D1754" s="50" t="s">
        <v>204</v>
      </c>
      <c r="E1754" s="50" t="s">
        <v>797</v>
      </c>
      <c r="F1754" s="50" t="s">
        <v>798</v>
      </c>
      <c r="G1754" s="52" t="n">
        <v>0</v>
      </c>
      <c r="H1754" s="52" t="n">
        <v>8.63</v>
      </c>
      <c r="I1754" s="52" t="n">
        <f aca="false">IF(AND(G1754="",H1754=""),"",N(G1754)-N(H1754))</f>
        <v>-8.63</v>
      </c>
      <c r="J1754" s="52" t="n">
        <f aca="false">IF(I1754="","",ABS(I1754))</f>
        <v>8.63</v>
      </c>
      <c r="K1754" s="56" t="n">
        <f aca="false">IF(S1754="","",0)</f>
        <v>0</v>
      </c>
      <c r="L1754" s="56" t="n">
        <f aca="false">IF(J1754="","",IF(AND(J1754&gt;'Revenue Testing'!$E$9,K1754=0),1,0))</f>
        <v>0</v>
      </c>
      <c r="M1754" s="57" t="n">
        <v>0.425284426852</v>
      </c>
      <c r="N1754" s="56" t="str">
        <f aca="false">IF(OR(A1754="",I1754=""),"",IF(COUNTIFS($A$2:$A$4500,A1754,$D$2:$D$4500,D1754,$I$2:$I$4500,I1754)&gt;1,"Possible duplicate",""))</f>
        <v/>
      </c>
      <c r="O1754" s="56" t="n">
        <f aca="false">IF(J1754="","",IF(AND(L1754=0,K1754=0),1,0))</f>
        <v>1</v>
      </c>
      <c r="P1754" s="56" t="str">
        <f aca="false">IF(L1754=1,J1754+ROW()/10^7,"")</f>
        <v/>
      </c>
      <c r="Q1754" s="57" t="n">
        <f aca="false">IF(O1754=1,M1754,"")</f>
        <v>0.425284426852</v>
      </c>
      <c r="R1754" s="56" t="str">
        <f aca="false">IF(K1754=1,ROW(),"")</f>
        <v/>
      </c>
      <c r="S1754" s="56" t="str">
        <f aca="false">IF(D1754="","",TRIM(D1754))</f>
        <v>FASAH CHARGES- INC</v>
      </c>
    </row>
    <row r="1755" customFormat="false" ht="15" hidden="false" customHeight="false" outlineLevel="0" collapsed="false">
      <c r="A1755" s="50" t="s">
        <v>799</v>
      </c>
      <c r="B1755" s="55" t="n">
        <v>45904</v>
      </c>
      <c r="C1755" s="50" t="n">
        <f aca="false">IF(S1755="","",IFERROR(IF(INDEX('Ledger Codes'!$C$6:$C$205,MATCH(S1755,'Ledger Codes'!$B$6:$B$205,0))="","",INDEX('Ledger Codes'!$C$6:$C$205,MATCH(S1755,'Ledger Codes'!$B$6:$B$205,0))),""))</f>
        <v>10066</v>
      </c>
      <c r="D1755" s="50" t="s">
        <v>204</v>
      </c>
      <c r="E1755" s="50" t="s">
        <v>800</v>
      </c>
      <c r="F1755" s="50" t="s">
        <v>801</v>
      </c>
      <c r="G1755" s="52" t="n">
        <v>0</v>
      </c>
      <c r="H1755" s="52" t="n">
        <v>8.63</v>
      </c>
      <c r="I1755" s="52" t="n">
        <f aca="false">IF(AND(G1755="",H1755=""),"",N(G1755)-N(H1755))</f>
        <v>-8.63</v>
      </c>
      <c r="J1755" s="52" t="n">
        <f aca="false">IF(I1755="","",ABS(I1755))</f>
        <v>8.63</v>
      </c>
      <c r="K1755" s="56" t="n">
        <f aca="false">IF(S1755="","",0)</f>
        <v>0</v>
      </c>
      <c r="L1755" s="56" t="n">
        <f aca="false">IF(J1755="","",IF(AND(J1755&gt;'Revenue Testing'!$E$9,K1755=0),1,0))</f>
        <v>0</v>
      </c>
      <c r="M1755" s="57" t="n">
        <v>0.079652382413</v>
      </c>
      <c r="N1755" s="56" t="str">
        <f aca="false">IF(OR(A1755="",I1755=""),"",IF(COUNTIFS($A$2:$A$4500,A1755,$D$2:$D$4500,D1755,$I$2:$I$4500,I1755)&gt;1,"Possible duplicate",""))</f>
        <v/>
      </c>
      <c r="O1755" s="56" t="n">
        <f aca="false">IF(J1755="","",IF(AND(L1755=0,K1755=0),1,0))</f>
        <v>1</v>
      </c>
      <c r="P1755" s="56" t="str">
        <f aca="false">IF(L1755=1,J1755+ROW()/10^7,"")</f>
        <v/>
      </c>
      <c r="Q1755" s="57" t="n">
        <f aca="false">IF(O1755=1,M1755,"")</f>
        <v>0.079652382413</v>
      </c>
      <c r="R1755" s="56" t="str">
        <f aca="false">IF(K1755=1,ROW(),"")</f>
        <v/>
      </c>
      <c r="S1755" s="56" t="str">
        <f aca="false">IF(D1755="","",TRIM(D1755))</f>
        <v>FASAH CHARGES- INC</v>
      </c>
    </row>
    <row r="1756" customFormat="false" ht="15" hidden="false" customHeight="false" outlineLevel="0" collapsed="false">
      <c r="A1756" s="50" t="s">
        <v>802</v>
      </c>
      <c r="B1756" s="55" t="n">
        <v>45904</v>
      </c>
      <c r="C1756" s="50" t="n">
        <f aca="false">IF(S1756="","",IFERROR(IF(INDEX('Ledger Codes'!$C$6:$C$205,MATCH(S1756,'Ledger Codes'!$B$6:$B$205,0))="","",INDEX('Ledger Codes'!$C$6:$C$205,MATCH(S1756,'Ledger Codes'!$B$6:$B$205,0))),""))</f>
        <v>10066</v>
      </c>
      <c r="D1756" s="50" t="s">
        <v>204</v>
      </c>
      <c r="E1756" s="50" t="s">
        <v>803</v>
      </c>
      <c r="F1756" s="50" t="s">
        <v>804</v>
      </c>
      <c r="G1756" s="52" t="n">
        <v>0</v>
      </c>
      <c r="H1756" s="52" t="n">
        <v>8.63</v>
      </c>
      <c r="I1756" s="52" t="n">
        <f aca="false">IF(AND(G1756="",H1756=""),"",N(G1756)-N(H1756))</f>
        <v>-8.63</v>
      </c>
      <c r="J1756" s="52" t="n">
        <f aca="false">IF(I1756="","",ABS(I1756))</f>
        <v>8.63</v>
      </c>
      <c r="K1756" s="56" t="n">
        <f aca="false">IF(S1756="","",0)</f>
        <v>0</v>
      </c>
      <c r="L1756" s="56" t="n">
        <f aca="false">IF(J1756="","",IF(AND(J1756&gt;'Revenue Testing'!$E$9,K1756=0),1,0))</f>
        <v>0</v>
      </c>
      <c r="M1756" s="57" t="n">
        <v>0.187229802502</v>
      </c>
      <c r="N1756" s="56" t="str">
        <f aca="false">IF(OR(A1756="",I1756=""),"",IF(COUNTIFS($A$2:$A$4500,A1756,$D$2:$D$4500,D1756,$I$2:$I$4500,I1756)&gt;1,"Possible duplicate",""))</f>
        <v/>
      </c>
      <c r="O1756" s="56" t="n">
        <f aca="false">IF(J1756="","",IF(AND(L1756=0,K1756=0),1,0))</f>
        <v>1</v>
      </c>
      <c r="P1756" s="56" t="str">
        <f aca="false">IF(L1756=1,J1756+ROW()/10^7,"")</f>
        <v/>
      </c>
      <c r="Q1756" s="57" t="n">
        <f aca="false">IF(O1756=1,M1756,"")</f>
        <v>0.187229802502</v>
      </c>
      <c r="R1756" s="56" t="str">
        <f aca="false">IF(K1756=1,ROW(),"")</f>
        <v/>
      </c>
      <c r="S1756" s="56" t="str">
        <f aca="false">IF(D1756="","",TRIM(D1756))</f>
        <v>FASAH CHARGES- INC</v>
      </c>
    </row>
    <row r="1757" customFormat="false" ht="15" hidden="false" customHeight="false" outlineLevel="0" collapsed="false">
      <c r="A1757" s="50" t="s">
        <v>805</v>
      </c>
      <c r="B1757" s="55" t="n">
        <v>45904</v>
      </c>
      <c r="C1757" s="50" t="n">
        <f aca="false">IF(S1757="","",IFERROR(IF(INDEX('Ledger Codes'!$C$6:$C$205,MATCH(S1757,'Ledger Codes'!$B$6:$B$205,0))="","",INDEX('Ledger Codes'!$C$6:$C$205,MATCH(S1757,'Ledger Codes'!$B$6:$B$205,0))),""))</f>
        <v>10066</v>
      </c>
      <c r="D1757" s="50" t="s">
        <v>204</v>
      </c>
      <c r="E1757" s="50" t="s">
        <v>806</v>
      </c>
      <c r="F1757" s="50" t="s">
        <v>807</v>
      </c>
      <c r="G1757" s="52" t="n">
        <v>0</v>
      </c>
      <c r="H1757" s="52" t="n">
        <v>8.63</v>
      </c>
      <c r="I1757" s="52" t="n">
        <f aca="false">IF(AND(G1757="",H1757=""),"",N(G1757)-N(H1757))</f>
        <v>-8.63</v>
      </c>
      <c r="J1757" s="52" t="n">
        <f aca="false">IF(I1757="","",ABS(I1757))</f>
        <v>8.63</v>
      </c>
      <c r="K1757" s="56" t="n">
        <f aca="false">IF(S1757="","",0)</f>
        <v>0</v>
      </c>
      <c r="L1757" s="56" t="n">
        <f aca="false">IF(J1757="","",IF(AND(J1757&gt;'Revenue Testing'!$E$9,K1757=0),1,0))</f>
        <v>0</v>
      </c>
      <c r="M1757" s="57" t="n">
        <v>0.91517434903</v>
      </c>
      <c r="N1757" s="56" t="str">
        <f aca="false">IF(OR(A1757="",I1757=""),"",IF(COUNTIFS($A$2:$A$4500,A1757,$D$2:$D$4500,D1757,$I$2:$I$4500,I1757)&gt;1,"Possible duplicate",""))</f>
        <v/>
      </c>
      <c r="O1757" s="56" t="n">
        <f aca="false">IF(J1757="","",IF(AND(L1757=0,K1757=0),1,0))</f>
        <v>1</v>
      </c>
      <c r="P1757" s="56" t="str">
        <f aca="false">IF(L1757=1,J1757+ROW()/10^7,"")</f>
        <v/>
      </c>
      <c r="Q1757" s="57" t="n">
        <f aca="false">IF(O1757=1,M1757,"")</f>
        <v>0.91517434903</v>
      </c>
      <c r="R1757" s="56" t="str">
        <f aca="false">IF(K1757=1,ROW(),"")</f>
        <v/>
      </c>
      <c r="S1757" s="56" t="str">
        <f aca="false">IF(D1757="","",TRIM(D1757))</f>
        <v>FASAH CHARGES- INC</v>
      </c>
    </row>
    <row r="1758" customFormat="false" ht="15" hidden="false" customHeight="false" outlineLevel="0" collapsed="false">
      <c r="A1758" s="50" t="s">
        <v>808</v>
      </c>
      <c r="B1758" s="55" t="n">
        <v>45904</v>
      </c>
      <c r="C1758" s="50" t="n">
        <f aca="false">IF(S1758="","",IFERROR(IF(INDEX('Ledger Codes'!$C$6:$C$205,MATCH(S1758,'Ledger Codes'!$B$6:$B$205,0))="","",INDEX('Ledger Codes'!$C$6:$C$205,MATCH(S1758,'Ledger Codes'!$B$6:$B$205,0))),""))</f>
        <v>10066</v>
      </c>
      <c r="D1758" s="50" t="s">
        <v>204</v>
      </c>
      <c r="E1758" s="50" t="s">
        <v>809</v>
      </c>
      <c r="F1758" s="50" t="s">
        <v>810</v>
      </c>
      <c r="G1758" s="52" t="n">
        <v>0</v>
      </c>
      <c r="H1758" s="52" t="n">
        <v>8.63</v>
      </c>
      <c r="I1758" s="52" t="n">
        <f aca="false">IF(AND(G1758="",H1758=""),"",N(G1758)-N(H1758))</f>
        <v>-8.63</v>
      </c>
      <c r="J1758" s="52" t="n">
        <f aca="false">IF(I1758="","",ABS(I1758))</f>
        <v>8.63</v>
      </c>
      <c r="K1758" s="56" t="n">
        <f aca="false">IF(S1758="","",0)</f>
        <v>0</v>
      </c>
      <c r="L1758" s="56" t="n">
        <f aca="false">IF(J1758="","",IF(AND(J1758&gt;'Revenue Testing'!$E$9,K1758=0),1,0))</f>
        <v>0</v>
      </c>
      <c r="M1758" s="57" t="n">
        <v>0.065300049753</v>
      </c>
      <c r="N1758" s="56" t="str">
        <f aca="false">IF(OR(A1758="",I1758=""),"",IF(COUNTIFS($A$2:$A$4500,A1758,$D$2:$D$4500,D1758,$I$2:$I$4500,I1758)&gt;1,"Possible duplicate",""))</f>
        <v/>
      </c>
      <c r="O1758" s="56" t="n">
        <f aca="false">IF(J1758="","",IF(AND(L1758=0,K1758=0),1,0))</f>
        <v>1</v>
      </c>
      <c r="P1758" s="56" t="str">
        <f aca="false">IF(L1758=1,J1758+ROW()/10^7,"")</f>
        <v/>
      </c>
      <c r="Q1758" s="57" t="n">
        <f aca="false">IF(O1758=1,M1758,"")</f>
        <v>0.065300049753</v>
      </c>
      <c r="R1758" s="56" t="str">
        <f aca="false">IF(K1758=1,ROW(),"")</f>
        <v/>
      </c>
      <c r="S1758" s="56" t="str">
        <f aca="false">IF(D1758="","",TRIM(D1758))</f>
        <v>FASAH CHARGES- INC</v>
      </c>
    </row>
    <row r="1759" customFormat="false" ht="15" hidden="false" customHeight="false" outlineLevel="0" collapsed="false">
      <c r="A1759" s="50" t="s">
        <v>811</v>
      </c>
      <c r="B1759" s="55" t="n">
        <v>45904</v>
      </c>
      <c r="C1759" s="50" t="n">
        <f aca="false">IF(S1759="","",IFERROR(IF(INDEX('Ledger Codes'!$C$6:$C$205,MATCH(S1759,'Ledger Codes'!$B$6:$B$205,0))="","",INDEX('Ledger Codes'!$C$6:$C$205,MATCH(S1759,'Ledger Codes'!$B$6:$B$205,0))),""))</f>
        <v>10066</v>
      </c>
      <c r="D1759" s="50" t="s">
        <v>204</v>
      </c>
      <c r="E1759" s="50" t="s">
        <v>812</v>
      </c>
      <c r="F1759" s="50" t="s">
        <v>813</v>
      </c>
      <c r="G1759" s="52" t="n">
        <v>0</v>
      </c>
      <c r="H1759" s="52" t="n">
        <v>8.63</v>
      </c>
      <c r="I1759" s="52" t="n">
        <f aca="false">IF(AND(G1759="",H1759=""),"",N(G1759)-N(H1759))</f>
        <v>-8.63</v>
      </c>
      <c r="J1759" s="52" t="n">
        <f aca="false">IF(I1759="","",ABS(I1759))</f>
        <v>8.63</v>
      </c>
      <c r="K1759" s="56" t="n">
        <f aca="false">IF(S1759="","",0)</f>
        <v>0</v>
      </c>
      <c r="L1759" s="56" t="n">
        <f aca="false">IF(J1759="","",IF(AND(J1759&gt;'Revenue Testing'!$E$9,K1759=0),1,0))</f>
        <v>0</v>
      </c>
      <c r="M1759" s="57" t="n">
        <v>0.491005502114</v>
      </c>
      <c r="N1759" s="56" t="str">
        <f aca="false">IF(OR(A1759="",I1759=""),"",IF(COUNTIFS($A$2:$A$4500,A1759,$D$2:$D$4500,D1759,$I$2:$I$4500,I1759)&gt;1,"Possible duplicate",""))</f>
        <v/>
      </c>
      <c r="O1759" s="56" t="n">
        <f aca="false">IF(J1759="","",IF(AND(L1759=0,K1759=0),1,0))</f>
        <v>1</v>
      </c>
      <c r="P1759" s="56" t="str">
        <f aca="false">IF(L1759=1,J1759+ROW()/10^7,"")</f>
        <v/>
      </c>
      <c r="Q1759" s="57" t="n">
        <f aca="false">IF(O1759=1,M1759,"")</f>
        <v>0.491005502114</v>
      </c>
      <c r="R1759" s="56" t="str">
        <f aca="false">IF(K1759=1,ROW(),"")</f>
        <v/>
      </c>
      <c r="S1759" s="56" t="str">
        <f aca="false">IF(D1759="","",TRIM(D1759))</f>
        <v>FASAH CHARGES- INC</v>
      </c>
    </row>
    <row r="1760" customFormat="false" ht="15" hidden="false" customHeight="false" outlineLevel="0" collapsed="false">
      <c r="A1760" s="50" t="s">
        <v>814</v>
      </c>
      <c r="B1760" s="55" t="n">
        <v>45904</v>
      </c>
      <c r="C1760" s="50" t="n">
        <f aca="false">IF(S1760="","",IFERROR(IF(INDEX('Ledger Codes'!$C$6:$C$205,MATCH(S1760,'Ledger Codes'!$B$6:$B$205,0))="","",INDEX('Ledger Codes'!$C$6:$C$205,MATCH(S1760,'Ledger Codes'!$B$6:$B$205,0))),""))</f>
        <v>10066</v>
      </c>
      <c r="D1760" s="50" t="s">
        <v>204</v>
      </c>
      <c r="E1760" s="50" t="s">
        <v>815</v>
      </c>
      <c r="F1760" s="50" t="s">
        <v>816</v>
      </c>
      <c r="G1760" s="52" t="n">
        <v>0</v>
      </c>
      <c r="H1760" s="52" t="n">
        <v>8.63</v>
      </c>
      <c r="I1760" s="52" t="n">
        <f aca="false">IF(AND(G1760="",H1760=""),"",N(G1760)-N(H1760))</f>
        <v>-8.63</v>
      </c>
      <c r="J1760" s="52" t="n">
        <f aca="false">IF(I1760="","",ABS(I1760))</f>
        <v>8.63</v>
      </c>
      <c r="K1760" s="56" t="n">
        <f aca="false">IF(S1760="","",0)</f>
        <v>0</v>
      </c>
      <c r="L1760" s="56" t="n">
        <f aca="false">IF(J1760="","",IF(AND(J1760&gt;'Revenue Testing'!$E$9,K1760=0),1,0))</f>
        <v>0</v>
      </c>
      <c r="M1760" s="57" t="n">
        <v>0.206819768428</v>
      </c>
      <c r="N1760" s="56" t="str">
        <f aca="false">IF(OR(A1760="",I1760=""),"",IF(COUNTIFS($A$2:$A$4500,A1760,$D$2:$D$4500,D1760,$I$2:$I$4500,I1760)&gt;1,"Possible duplicate",""))</f>
        <v/>
      </c>
      <c r="O1760" s="56" t="n">
        <f aca="false">IF(J1760="","",IF(AND(L1760=0,K1760=0),1,0))</f>
        <v>1</v>
      </c>
      <c r="P1760" s="56" t="str">
        <f aca="false">IF(L1760=1,J1760+ROW()/10^7,"")</f>
        <v/>
      </c>
      <c r="Q1760" s="57" t="n">
        <f aca="false">IF(O1760=1,M1760,"")</f>
        <v>0.206819768428</v>
      </c>
      <c r="R1760" s="56" t="str">
        <f aca="false">IF(K1760=1,ROW(),"")</f>
        <v/>
      </c>
      <c r="S1760" s="56" t="str">
        <f aca="false">IF(D1760="","",TRIM(D1760))</f>
        <v>FASAH CHARGES- INC</v>
      </c>
    </row>
    <row r="1761" customFormat="false" ht="15" hidden="false" customHeight="false" outlineLevel="0" collapsed="false">
      <c r="A1761" s="50" t="s">
        <v>817</v>
      </c>
      <c r="B1761" s="55" t="n">
        <v>45904</v>
      </c>
      <c r="C1761" s="50" t="n">
        <f aca="false">IF(S1761="","",IFERROR(IF(INDEX('Ledger Codes'!$C$6:$C$205,MATCH(S1761,'Ledger Codes'!$B$6:$B$205,0))="","",INDEX('Ledger Codes'!$C$6:$C$205,MATCH(S1761,'Ledger Codes'!$B$6:$B$205,0))),""))</f>
        <v>10066</v>
      </c>
      <c r="D1761" s="50" t="s">
        <v>204</v>
      </c>
      <c r="E1761" s="50" t="s">
        <v>818</v>
      </c>
      <c r="F1761" s="50" t="s">
        <v>819</v>
      </c>
      <c r="G1761" s="52" t="n">
        <v>0</v>
      </c>
      <c r="H1761" s="52" t="n">
        <v>8.63</v>
      </c>
      <c r="I1761" s="52" t="n">
        <f aca="false">IF(AND(G1761="",H1761=""),"",N(G1761)-N(H1761))</f>
        <v>-8.63</v>
      </c>
      <c r="J1761" s="52" t="n">
        <f aca="false">IF(I1761="","",ABS(I1761))</f>
        <v>8.63</v>
      </c>
      <c r="K1761" s="56" t="n">
        <f aca="false">IF(S1761="","",0)</f>
        <v>0</v>
      </c>
      <c r="L1761" s="56" t="n">
        <f aca="false">IF(J1761="","",IF(AND(J1761&gt;'Revenue Testing'!$E$9,K1761=0),1,0))</f>
        <v>0</v>
      </c>
      <c r="M1761" s="57" t="n">
        <v>0.094274965119</v>
      </c>
      <c r="N1761" s="56" t="str">
        <f aca="false">IF(OR(A1761="",I1761=""),"",IF(COUNTIFS($A$2:$A$4500,A1761,$D$2:$D$4500,D1761,$I$2:$I$4500,I1761)&gt;1,"Possible duplicate",""))</f>
        <v/>
      </c>
      <c r="O1761" s="56" t="n">
        <f aca="false">IF(J1761="","",IF(AND(L1761=0,K1761=0),1,0))</f>
        <v>1</v>
      </c>
      <c r="P1761" s="56" t="str">
        <f aca="false">IF(L1761=1,J1761+ROW()/10^7,"")</f>
        <v/>
      </c>
      <c r="Q1761" s="57" t="n">
        <f aca="false">IF(O1761=1,M1761,"")</f>
        <v>0.094274965119</v>
      </c>
      <c r="R1761" s="56" t="str">
        <f aca="false">IF(K1761=1,ROW(),"")</f>
        <v/>
      </c>
      <c r="S1761" s="56" t="str">
        <f aca="false">IF(D1761="","",TRIM(D1761))</f>
        <v>FASAH CHARGES- INC</v>
      </c>
    </row>
    <row r="1762" customFormat="false" ht="15" hidden="false" customHeight="false" outlineLevel="0" collapsed="false">
      <c r="A1762" s="50" t="s">
        <v>820</v>
      </c>
      <c r="B1762" s="55" t="n">
        <v>45904</v>
      </c>
      <c r="C1762" s="50" t="n">
        <f aca="false">IF(S1762="","",IFERROR(IF(INDEX('Ledger Codes'!$C$6:$C$205,MATCH(S1762,'Ledger Codes'!$B$6:$B$205,0))="","",INDEX('Ledger Codes'!$C$6:$C$205,MATCH(S1762,'Ledger Codes'!$B$6:$B$205,0))),""))</f>
        <v>10066</v>
      </c>
      <c r="D1762" s="50" t="s">
        <v>204</v>
      </c>
      <c r="E1762" s="50" t="s">
        <v>821</v>
      </c>
      <c r="F1762" s="50" t="s">
        <v>822</v>
      </c>
      <c r="G1762" s="52" t="n">
        <v>0</v>
      </c>
      <c r="H1762" s="52" t="n">
        <v>8.63</v>
      </c>
      <c r="I1762" s="52" t="n">
        <f aca="false">IF(AND(G1762="",H1762=""),"",N(G1762)-N(H1762))</f>
        <v>-8.63</v>
      </c>
      <c r="J1762" s="52" t="n">
        <f aca="false">IF(I1762="","",ABS(I1762))</f>
        <v>8.63</v>
      </c>
      <c r="K1762" s="56" t="n">
        <f aca="false">IF(S1762="","",0)</f>
        <v>0</v>
      </c>
      <c r="L1762" s="56" t="n">
        <f aca="false">IF(J1762="","",IF(AND(J1762&gt;'Revenue Testing'!$E$9,K1762=0),1,0))</f>
        <v>0</v>
      </c>
      <c r="M1762" s="57" t="n">
        <v>0.850934831444</v>
      </c>
      <c r="N1762" s="56" t="str">
        <f aca="false">IF(OR(A1762="",I1762=""),"",IF(COUNTIFS($A$2:$A$4500,A1762,$D$2:$D$4500,D1762,$I$2:$I$4500,I1762)&gt;1,"Possible duplicate",""))</f>
        <v/>
      </c>
      <c r="O1762" s="56" t="n">
        <f aca="false">IF(J1762="","",IF(AND(L1762=0,K1762=0),1,0))</f>
        <v>1</v>
      </c>
      <c r="P1762" s="56" t="str">
        <f aca="false">IF(L1762=1,J1762+ROW()/10^7,"")</f>
        <v/>
      </c>
      <c r="Q1762" s="57" t="n">
        <f aca="false">IF(O1762=1,M1762,"")</f>
        <v>0.850934831444</v>
      </c>
      <c r="R1762" s="56" t="str">
        <f aca="false">IF(K1762=1,ROW(),"")</f>
        <v/>
      </c>
      <c r="S1762" s="56" t="str">
        <f aca="false">IF(D1762="","",TRIM(D1762))</f>
        <v>FASAH CHARGES- INC</v>
      </c>
    </row>
    <row r="1763" customFormat="false" ht="15" hidden="false" customHeight="false" outlineLevel="0" collapsed="false">
      <c r="A1763" s="50" t="s">
        <v>823</v>
      </c>
      <c r="B1763" s="55" t="n">
        <v>45904</v>
      </c>
      <c r="C1763" s="50" t="n">
        <f aca="false">IF(S1763="","",IFERROR(IF(INDEX('Ledger Codes'!$C$6:$C$205,MATCH(S1763,'Ledger Codes'!$B$6:$B$205,0))="","",INDEX('Ledger Codes'!$C$6:$C$205,MATCH(S1763,'Ledger Codes'!$B$6:$B$205,0))),""))</f>
        <v>10066</v>
      </c>
      <c r="D1763" s="50" t="s">
        <v>204</v>
      </c>
      <c r="E1763" s="50" t="s">
        <v>824</v>
      </c>
      <c r="F1763" s="50" t="s">
        <v>825</v>
      </c>
      <c r="G1763" s="52" t="n">
        <v>0</v>
      </c>
      <c r="H1763" s="52" t="n">
        <v>8.63</v>
      </c>
      <c r="I1763" s="52" t="n">
        <f aca="false">IF(AND(G1763="",H1763=""),"",N(G1763)-N(H1763))</f>
        <v>-8.63</v>
      </c>
      <c r="J1763" s="52" t="n">
        <f aca="false">IF(I1763="","",ABS(I1763))</f>
        <v>8.63</v>
      </c>
      <c r="K1763" s="56" t="n">
        <f aca="false">IF(S1763="","",0)</f>
        <v>0</v>
      </c>
      <c r="L1763" s="56" t="n">
        <f aca="false">IF(J1763="","",IF(AND(J1763&gt;'Revenue Testing'!$E$9,K1763=0),1,0))</f>
        <v>0</v>
      </c>
      <c r="M1763" s="57" t="n">
        <v>0.527711493382</v>
      </c>
      <c r="N1763" s="56" t="str">
        <f aca="false">IF(OR(A1763="",I1763=""),"",IF(COUNTIFS($A$2:$A$4500,A1763,$D$2:$D$4500,D1763,$I$2:$I$4500,I1763)&gt;1,"Possible duplicate",""))</f>
        <v/>
      </c>
      <c r="O1763" s="56" t="n">
        <f aca="false">IF(J1763="","",IF(AND(L1763=0,K1763=0),1,0))</f>
        <v>1</v>
      </c>
      <c r="P1763" s="56" t="str">
        <f aca="false">IF(L1763=1,J1763+ROW()/10^7,"")</f>
        <v/>
      </c>
      <c r="Q1763" s="57" t="n">
        <f aca="false">IF(O1763=1,M1763,"")</f>
        <v>0.527711493382</v>
      </c>
      <c r="R1763" s="56" t="str">
        <f aca="false">IF(K1763=1,ROW(),"")</f>
        <v/>
      </c>
      <c r="S1763" s="56" t="str">
        <f aca="false">IF(D1763="","",TRIM(D1763))</f>
        <v>FASAH CHARGES- INC</v>
      </c>
    </row>
    <row r="1764" customFormat="false" ht="15" hidden="false" customHeight="false" outlineLevel="0" collapsed="false">
      <c r="A1764" s="50" t="s">
        <v>826</v>
      </c>
      <c r="B1764" s="55" t="n">
        <v>45904</v>
      </c>
      <c r="C1764" s="50" t="n">
        <f aca="false">IF(S1764="","",IFERROR(IF(INDEX('Ledger Codes'!$C$6:$C$205,MATCH(S1764,'Ledger Codes'!$B$6:$B$205,0))="","",INDEX('Ledger Codes'!$C$6:$C$205,MATCH(S1764,'Ledger Codes'!$B$6:$B$205,0))),""))</f>
        <v>10066</v>
      </c>
      <c r="D1764" s="50" t="s">
        <v>204</v>
      </c>
      <c r="E1764" s="50" t="s">
        <v>827</v>
      </c>
      <c r="F1764" s="50" t="s">
        <v>828</v>
      </c>
      <c r="G1764" s="52" t="n">
        <v>0</v>
      </c>
      <c r="H1764" s="52" t="n">
        <v>8.63</v>
      </c>
      <c r="I1764" s="52" t="n">
        <f aca="false">IF(AND(G1764="",H1764=""),"",N(G1764)-N(H1764))</f>
        <v>-8.63</v>
      </c>
      <c r="J1764" s="52" t="n">
        <f aca="false">IF(I1764="","",ABS(I1764))</f>
        <v>8.63</v>
      </c>
      <c r="K1764" s="56" t="n">
        <f aca="false">IF(S1764="","",0)</f>
        <v>0</v>
      </c>
      <c r="L1764" s="56" t="n">
        <f aca="false">IF(J1764="","",IF(AND(J1764&gt;'Revenue Testing'!$E$9,K1764=0),1,0))</f>
        <v>0</v>
      </c>
      <c r="M1764" s="57" t="n">
        <v>0.642144529556</v>
      </c>
      <c r="N1764" s="56" t="str">
        <f aca="false">IF(OR(A1764="",I1764=""),"",IF(COUNTIFS($A$2:$A$4500,A1764,$D$2:$D$4500,D1764,$I$2:$I$4500,I1764)&gt;1,"Possible duplicate",""))</f>
        <v/>
      </c>
      <c r="O1764" s="56" t="n">
        <f aca="false">IF(J1764="","",IF(AND(L1764=0,K1764=0),1,0))</f>
        <v>1</v>
      </c>
      <c r="P1764" s="56" t="str">
        <f aca="false">IF(L1764=1,J1764+ROW()/10^7,"")</f>
        <v/>
      </c>
      <c r="Q1764" s="57" t="n">
        <f aca="false">IF(O1764=1,M1764,"")</f>
        <v>0.642144529556</v>
      </c>
      <c r="R1764" s="56" t="str">
        <f aca="false">IF(K1764=1,ROW(),"")</f>
        <v/>
      </c>
      <c r="S1764" s="56" t="str">
        <f aca="false">IF(D1764="","",TRIM(D1764))</f>
        <v>FASAH CHARGES- INC</v>
      </c>
    </row>
    <row r="1765" customFormat="false" ht="15" hidden="false" customHeight="false" outlineLevel="0" collapsed="false">
      <c r="A1765" s="50" t="s">
        <v>829</v>
      </c>
      <c r="B1765" s="55" t="n">
        <v>45904</v>
      </c>
      <c r="C1765" s="50" t="n">
        <f aca="false">IF(S1765="","",IFERROR(IF(INDEX('Ledger Codes'!$C$6:$C$205,MATCH(S1765,'Ledger Codes'!$B$6:$B$205,0))="","",INDEX('Ledger Codes'!$C$6:$C$205,MATCH(S1765,'Ledger Codes'!$B$6:$B$205,0))),""))</f>
        <v>10066</v>
      </c>
      <c r="D1765" s="50" t="s">
        <v>204</v>
      </c>
      <c r="E1765" s="50" t="s">
        <v>830</v>
      </c>
      <c r="F1765" s="50" t="s">
        <v>831</v>
      </c>
      <c r="G1765" s="52" t="n">
        <v>0</v>
      </c>
      <c r="H1765" s="52" t="n">
        <v>8.63</v>
      </c>
      <c r="I1765" s="52" t="n">
        <f aca="false">IF(AND(G1765="",H1765=""),"",N(G1765)-N(H1765))</f>
        <v>-8.63</v>
      </c>
      <c r="J1765" s="52" t="n">
        <f aca="false">IF(I1765="","",ABS(I1765))</f>
        <v>8.63</v>
      </c>
      <c r="K1765" s="56" t="n">
        <f aca="false">IF(S1765="","",0)</f>
        <v>0</v>
      </c>
      <c r="L1765" s="56" t="n">
        <f aca="false">IF(J1765="","",IF(AND(J1765&gt;'Revenue Testing'!$E$9,K1765=0),1,0))</f>
        <v>0</v>
      </c>
      <c r="M1765" s="57" t="n">
        <v>0.939257030947</v>
      </c>
      <c r="N1765" s="56" t="str">
        <f aca="false">IF(OR(A1765="",I1765=""),"",IF(COUNTIFS($A$2:$A$4500,A1765,$D$2:$D$4500,D1765,$I$2:$I$4500,I1765)&gt;1,"Possible duplicate",""))</f>
        <v/>
      </c>
      <c r="O1765" s="56" t="n">
        <f aca="false">IF(J1765="","",IF(AND(L1765=0,K1765=0),1,0))</f>
        <v>1</v>
      </c>
      <c r="P1765" s="56" t="str">
        <f aca="false">IF(L1765=1,J1765+ROW()/10^7,"")</f>
        <v/>
      </c>
      <c r="Q1765" s="57" t="n">
        <f aca="false">IF(O1765=1,M1765,"")</f>
        <v>0.939257030947</v>
      </c>
      <c r="R1765" s="56" t="str">
        <f aca="false">IF(K1765=1,ROW(),"")</f>
        <v/>
      </c>
      <c r="S1765" s="56" t="str">
        <f aca="false">IF(D1765="","",TRIM(D1765))</f>
        <v>FASAH CHARGES- INC</v>
      </c>
    </row>
    <row r="1766" customFormat="false" ht="15" hidden="false" customHeight="false" outlineLevel="0" collapsed="false">
      <c r="A1766" s="50" t="s">
        <v>832</v>
      </c>
      <c r="B1766" s="55" t="n">
        <v>45904</v>
      </c>
      <c r="C1766" s="50" t="n">
        <f aca="false">IF(S1766="","",IFERROR(IF(INDEX('Ledger Codes'!$C$6:$C$205,MATCH(S1766,'Ledger Codes'!$B$6:$B$205,0))="","",INDEX('Ledger Codes'!$C$6:$C$205,MATCH(S1766,'Ledger Codes'!$B$6:$B$205,0))),""))</f>
        <v>10066</v>
      </c>
      <c r="D1766" s="50" t="s">
        <v>204</v>
      </c>
      <c r="E1766" s="50" t="s">
        <v>833</v>
      </c>
      <c r="F1766" s="50" t="s">
        <v>834</v>
      </c>
      <c r="G1766" s="52" t="n">
        <v>0</v>
      </c>
      <c r="H1766" s="52" t="n">
        <v>8.63</v>
      </c>
      <c r="I1766" s="52" t="n">
        <f aca="false">IF(AND(G1766="",H1766=""),"",N(G1766)-N(H1766))</f>
        <v>-8.63</v>
      </c>
      <c r="J1766" s="52" t="n">
        <f aca="false">IF(I1766="","",ABS(I1766))</f>
        <v>8.63</v>
      </c>
      <c r="K1766" s="56" t="n">
        <f aca="false">IF(S1766="","",0)</f>
        <v>0</v>
      </c>
      <c r="L1766" s="56" t="n">
        <f aca="false">IF(J1766="","",IF(AND(J1766&gt;'Revenue Testing'!$E$9,K1766=0),1,0))</f>
        <v>0</v>
      </c>
      <c r="M1766" s="57" t="n">
        <v>0.552296156701</v>
      </c>
      <c r="N1766" s="56" t="str">
        <f aca="false">IF(OR(A1766="",I1766=""),"",IF(COUNTIFS($A$2:$A$4500,A1766,$D$2:$D$4500,D1766,$I$2:$I$4500,I1766)&gt;1,"Possible duplicate",""))</f>
        <v/>
      </c>
      <c r="O1766" s="56" t="n">
        <f aca="false">IF(J1766="","",IF(AND(L1766=0,K1766=0),1,0))</f>
        <v>1</v>
      </c>
      <c r="P1766" s="56" t="str">
        <f aca="false">IF(L1766=1,J1766+ROW()/10^7,"")</f>
        <v/>
      </c>
      <c r="Q1766" s="57" t="n">
        <f aca="false">IF(O1766=1,M1766,"")</f>
        <v>0.552296156701</v>
      </c>
      <c r="R1766" s="56" t="str">
        <f aca="false">IF(K1766=1,ROW(),"")</f>
        <v/>
      </c>
      <c r="S1766" s="56" t="str">
        <f aca="false">IF(D1766="","",TRIM(D1766))</f>
        <v>FASAH CHARGES- INC</v>
      </c>
    </row>
    <row r="1767" customFormat="false" ht="15" hidden="false" customHeight="false" outlineLevel="0" collapsed="false">
      <c r="A1767" s="50" t="s">
        <v>835</v>
      </c>
      <c r="B1767" s="55" t="n">
        <v>45904</v>
      </c>
      <c r="C1767" s="50" t="n">
        <f aca="false">IF(S1767="","",IFERROR(IF(INDEX('Ledger Codes'!$C$6:$C$205,MATCH(S1767,'Ledger Codes'!$B$6:$B$205,0))="","",INDEX('Ledger Codes'!$C$6:$C$205,MATCH(S1767,'Ledger Codes'!$B$6:$B$205,0))),""))</f>
        <v>10066</v>
      </c>
      <c r="D1767" s="50" t="s">
        <v>204</v>
      </c>
      <c r="E1767" s="50" t="s">
        <v>836</v>
      </c>
      <c r="F1767" s="50" t="s">
        <v>450</v>
      </c>
      <c r="G1767" s="52" t="n">
        <v>0</v>
      </c>
      <c r="H1767" s="52" t="n">
        <v>8.63</v>
      </c>
      <c r="I1767" s="52" t="n">
        <f aca="false">IF(AND(G1767="",H1767=""),"",N(G1767)-N(H1767))</f>
        <v>-8.63</v>
      </c>
      <c r="J1767" s="52" t="n">
        <f aca="false">IF(I1767="","",ABS(I1767))</f>
        <v>8.63</v>
      </c>
      <c r="K1767" s="56" t="n">
        <f aca="false">IF(S1767="","",0)</f>
        <v>0</v>
      </c>
      <c r="L1767" s="56" t="n">
        <f aca="false">IF(J1767="","",IF(AND(J1767&gt;'Revenue Testing'!$E$9,K1767=0),1,0))</f>
        <v>0</v>
      </c>
      <c r="M1767" s="57" t="n">
        <v>0.011426836752</v>
      </c>
      <c r="N1767" s="56" t="str">
        <f aca="false">IF(OR(A1767="",I1767=""),"",IF(COUNTIFS($A$2:$A$4500,A1767,$D$2:$D$4500,D1767,$I$2:$I$4500,I1767)&gt;1,"Possible duplicate",""))</f>
        <v/>
      </c>
      <c r="O1767" s="56" t="n">
        <f aca="false">IF(J1767="","",IF(AND(L1767=0,K1767=0),1,0))</f>
        <v>1</v>
      </c>
      <c r="P1767" s="56" t="str">
        <f aca="false">IF(L1767=1,J1767+ROW()/10^7,"")</f>
        <v/>
      </c>
      <c r="Q1767" s="57" t="n">
        <f aca="false">IF(O1767=1,M1767,"")</f>
        <v>0.011426836752</v>
      </c>
      <c r="R1767" s="56" t="str">
        <f aca="false">IF(K1767=1,ROW(),"")</f>
        <v/>
      </c>
      <c r="S1767" s="56" t="str">
        <f aca="false">IF(D1767="","",TRIM(D1767))</f>
        <v>FASAH CHARGES- INC</v>
      </c>
    </row>
    <row r="1768" customFormat="false" ht="15" hidden="false" customHeight="false" outlineLevel="0" collapsed="false">
      <c r="A1768" s="50" t="s">
        <v>837</v>
      </c>
      <c r="B1768" s="55" t="n">
        <v>45904</v>
      </c>
      <c r="C1768" s="50" t="n">
        <f aca="false">IF(S1768="","",IFERROR(IF(INDEX('Ledger Codes'!$C$6:$C$205,MATCH(S1768,'Ledger Codes'!$B$6:$B$205,0))="","",INDEX('Ledger Codes'!$C$6:$C$205,MATCH(S1768,'Ledger Codes'!$B$6:$B$205,0))),""))</f>
        <v>10066</v>
      </c>
      <c r="D1768" s="50" t="s">
        <v>204</v>
      </c>
      <c r="E1768" s="50" t="s">
        <v>838</v>
      </c>
      <c r="F1768" s="50" t="s">
        <v>839</v>
      </c>
      <c r="G1768" s="52" t="n">
        <v>0</v>
      </c>
      <c r="H1768" s="52" t="n">
        <v>8.63</v>
      </c>
      <c r="I1768" s="52" t="n">
        <f aca="false">IF(AND(G1768="",H1768=""),"",N(G1768)-N(H1768))</f>
        <v>-8.63</v>
      </c>
      <c r="J1768" s="52" t="n">
        <f aca="false">IF(I1768="","",ABS(I1768))</f>
        <v>8.63</v>
      </c>
      <c r="K1768" s="56" t="n">
        <f aca="false">IF(S1768="","",0)</f>
        <v>0</v>
      </c>
      <c r="L1768" s="56" t="n">
        <f aca="false">IF(J1768="","",IF(AND(J1768&gt;'Revenue Testing'!$E$9,K1768=0),1,0))</f>
        <v>0</v>
      </c>
      <c r="M1768" s="57" t="n">
        <v>0.556325034164</v>
      </c>
      <c r="N1768" s="56" t="str">
        <f aca="false">IF(OR(A1768="",I1768=""),"",IF(COUNTIFS($A$2:$A$4500,A1768,$D$2:$D$4500,D1768,$I$2:$I$4500,I1768)&gt;1,"Possible duplicate",""))</f>
        <v/>
      </c>
      <c r="O1768" s="56" t="n">
        <f aca="false">IF(J1768="","",IF(AND(L1768=0,K1768=0),1,0))</f>
        <v>1</v>
      </c>
      <c r="P1768" s="56" t="str">
        <f aca="false">IF(L1768=1,J1768+ROW()/10^7,"")</f>
        <v/>
      </c>
      <c r="Q1768" s="57" t="n">
        <f aca="false">IF(O1768=1,M1768,"")</f>
        <v>0.556325034164</v>
      </c>
      <c r="R1768" s="56" t="str">
        <f aca="false">IF(K1768=1,ROW(),"")</f>
        <v/>
      </c>
      <c r="S1768" s="56" t="str">
        <f aca="false">IF(D1768="","",TRIM(D1768))</f>
        <v>FASAH CHARGES- INC</v>
      </c>
    </row>
    <row r="1769" customFormat="false" ht="15" hidden="false" customHeight="false" outlineLevel="0" collapsed="false">
      <c r="A1769" s="50" t="s">
        <v>840</v>
      </c>
      <c r="B1769" s="55" t="n">
        <v>45904</v>
      </c>
      <c r="C1769" s="50" t="n">
        <f aca="false">IF(S1769="","",IFERROR(IF(INDEX('Ledger Codes'!$C$6:$C$205,MATCH(S1769,'Ledger Codes'!$B$6:$B$205,0))="","",INDEX('Ledger Codes'!$C$6:$C$205,MATCH(S1769,'Ledger Codes'!$B$6:$B$205,0))),""))</f>
        <v>10066</v>
      </c>
      <c r="D1769" s="50" t="s">
        <v>204</v>
      </c>
      <c r="E1769" s="50" t="s">
        <v>841</v>
      </c>
      <c r="F1769" s="50" t="s">
        <v>842</v>
      </c>
      <c r="G1769" s="52" t="n">
        <v>0</v>
      </c>
      <c r="H1769" s="52" t="n">
        <v>8.63</v>
      </c>
      <c r="I1769" s="52" t="n">
        <f aca="false">IF(AND(G1769="",H1769=""),"",N(G1769)-N(H1769))</f>
        <v>-8.63</v>
      </c>
      <c r="J1769" s="52" t="n">
        <f aca="false">IF(I1769="","",ABS(I1769))</f>
        <v>8.63</v>
      </c>
      <c r="K1769" s="56" t="n">
        <f aca="false">IF(S1769="","",0)</f>
        <v>0</v>
      </c>
      <c r="L1769" s="56" t="n">
        <f aca="false">IF(J1769="","",IF(AND(J1769&gt;'Revenue Testing'!$E$9,K1769=0),1,0))</f>
        <v>0</v>
      </c>
      <c r="M1769" s="57" t="n">
        <v>0.67693057841</v>
      </c>
      <c r="N1769" s="56" t="str">
        <f aca="false">IF(OR(A1769="",I1769=""),"",IF(COUNTIFS($A$2:$A$4500,A1769,$D$2:$D$4500,D1769,$I$2:$I$4500,I1769)&gt;1,"Possible duplicate",""))</f>
        <v/>
      </c>
      <c r="O1769" s="56" t="n">
        <f aca="false">IF(J1769="","",IF(AND(L1769=0,K1769=0),1,0))</f>
        <v>1</v>
      </c>
      <c r="P1769" s="56" t="str">
        <f aca="false">IF(L1769=1,J1769+ROW()/10^7,"")</f>
        <v/>
      </c>
      <c r="Q1769" s="57" t="n">
        <f aca="false">IF(O1769=1,M1769,"")</f>
        <v>0.67693057841</v>
      </c>
      <c r="R1769" s="56" t="str">
        <f aca="false">IF(K1769=1,ROW(),"")</f>
        <v/>
      </c>
      <c r="S1769" s="56" t="str">
        <f aca="false">IF(D1769="","",TRIM(D1769))</f>
        <v>FASAH CHARGES- INC</v>
      </c>
    </row>
    <row r="1770" customFormat="false" ht="15" hidden="false" customHeight="false" outlineLevel="0" collapsed="false">
      <c r="A1770" s="50" t="s">
        <v>843</v>
      </c>
      <c r="B1770" s="55" t="n">
        <v>45904</v>
      </c>
      <c r="C1770" s="50" t="n">
        <f aca="false">IF(S1770="","",IFERROR(IF(INDEX('Ledger Codes'!$C$6:$C$205,MATCH(S1770,'Ledger Codes'!$B$6:$B$205,0))="","",INDEX('Ledger Codes'!$C$6:$C$205,MATCH(S1770,'Ledger Codes'!$B$6:$B$205,0))),""))</f>
        <v>10066</v>
      </c>
      <c r="D1770" s="50" t="s">
        <v>204</v>
      </c>
      <c r="E1770" s="50" t="s">
        <v>844</v>
      </c>
      <c r="F1770" s="50" t="s">
        <v>845</v>
      </c>
      <c r="G1770" s="52" t="n">
        <v>0</v>
      </c>
      <c r="H1770" s="52" t="n">
        <v>8.63</v>
      </c>
      <c r="I1770" s="52" t="n">
        <f aca="false">IF(AND(G1770="",H1770=""),"",N(G1770)-N(H1770))</f>
        <v>-8.63</v>
      </c>
      <c r="J1770" s="52" t="n">
        <f aca="false">IF(I1770="","",ABS(I1770))</f>
        <v>8.63</v>
      </c>
      <c r="K1770" s="56" t="n">
        <f aca="false">IF(S1770="","",0)</f>
        <v>0</v>
      </c>
      <c r="L1770" s="56" t="n">
        <f aca="false">IF(J1770="","",IF(AND(J1770&gt;'Revenue Testing'!$E$9,K1770=0),1,0))</f>
        <v>0</v>
      </c>
      <c r="M1770" s="57" t="n">
        <v>0.157458157566</v>
      </c>
      <c r="N1770" s="56" t="str">
        <f aca="false">IF(OR(A1770="",I1770=""),"",IF(COUNTIFS($A$2:$A$4500,A1770,$D$2:$D$4500,D1770,$I$2:$I$4500,I1770)&gt;1,"Possible duplicate",""))</f>
        <v/>
      </c>
      <c r="O1770" s="56" t="n">
        <f aca="false">IF(J1770="","",IF(AND(L1770=0,K1770=0),1,0))</f>
        <v>1</v>
      </c>
      <c r="P1770" s="56" t="str">
        <f aca="false">IF(L1770=1,J1770+ROW()/10^7,"")</f>
        <v/>
      </c>
      <c r="Q1770" s="57" t="n">
        <f aca="false">IF(O1770=1,M1770,"")</f>
        <v>0.157458157566</v>
      </c>
      <c r="R1770" s="56" t="str">
        <f aca="false">IF(K1770=1,ROW(),"")</f>
        <v/>
      </c>
      <c r="S1770" s="56" t="str">
        <f aca="false">IF(D1770="","",TRIM(D1770))</f>
        <v>FASAH CHARGES- INC</v>
      </c>
    </row>
    <row r="1771" customFormat="false" ht="15" hidden="false" customHeight="false" outlineLevel="0" collapsed="false">
      <c r="A1771" s="50" t="s">
        <v>846</v>
      </c>
      <c r="B1771" s="55" t="n">
        <v>45904</v>
      </c>
      <c r="C1771" s="50" t="n">
        <f aca="false">IF(S1771="","",IFERROR(IF(INDEX('Ledger Codes'!$C$6:$C$205,MATCH(S1771,'Ledger Codes'!$B$6:$B$205,0))="","",INDEX('Ledger Codes'!$C$6:$C$205,MATCH(S1771,'Ledger Codes'!$B$6:$B$205,0))),""))</f>
        <v>10066</v>
      </c>
      <c r="D1771" s="50" t="s">
        <v>204</v>
      </c>
      <c r="E1771" s="50" t="s">
        <v>847</v>
      </c>
      <c r="F1771" s="50" t="s">
        <v>848</v>
      </c>
      <c r="G1771" s="52" t="n">
        <v>0</v>
      </c>
      <c r="H1771" s="52" t="n">
        <v>8.63</v>
      </c>
      <c r="I1771" s="52" t="n">
        <f aca="false">IF(AND(G1771="",H1771=""),"",N(G1771)-N(H1771))</f>
        <v>-8.63</v>
      </c>
      <c r="J1771" s="52" t="n">
        <f aca="false">IF(I1771="","",ABS(I1771))</f>
        <v>8.63</v>
      </c>
      <c r="K1771" s="56" t="n">
        <f aca="false">IF(S1771="","",0)</f>
        <v>0</v>
      </c>
      <c r="L1771" s="56" t="n">
        <f aca="false">IF(J1771="","",IF(AND(J1771&gt;'Revenue Testing'!$E$9,K1771=0),1,0))</f>
        <v>0</v>
      </c>
      <c r="M1771" s="57" t="n">
        <v>0.752274623404</v>
      </c>
      <c r="N1771" s="56" t="str">
        <f aca="false">IF(OR(A1771="",I1771=""),"",IF(COUNTIFS($A$2:$A$4500,A1771,$D$2:$D$4500,D1771,$I$2:$I$4500,I1771)&gt;1,"Possible duplicate",""))</f>
        <v/>
      </c>
      <c r="O1771" s="56" t="n">
        <f aca="false">IF(J1771="","",IF(AND(L1771=0,K1771=0),1,0))</f>
        <v>1</v>
      </c>
      <c r="P1771" s="56" t="str">
        <f aca="false">IF(L1771=1,J1771+ROW()/10^7,"")</f>
        <v/>
      </c>
      <c r="Q1771" s="57" t="n">
        <f aca="false">IF(O1771=1,M1771,"")</f>
        <v>0.752274623404</v>
      </c>
      <c r="R1771" s="56" t="str">
        <f aca="false">IF(K1771=1,ROW(),"")</f>
        <v/>
      </c>
      <c r="S1771" s="56" t="str">
        <f aca="false">IF(D1771="","",TRIM(D1771))</f>
        <v>FASAH CHARGES- INC</v>
      </c>
    </row>
    <row r="1772" customFormat="false" ht="15" hidden="false" customHeight="false" outlineLevel="0" collapsed="false">
      <c r="A1772" s="50" t="s">
        <v>849</v>
      </c>
      <c r="B1772" s="55" t="n">
        <v>45904</v>
      </c>
      <c r="C1772" s="50" t="n">
        <f aca="false">IF(S1772="","",IFERROR(IF(INDEX('Ledger Codes'!$C$6:$C$205,MATCH(S1772,'Ledger Codes'!$B$6:$B$205,0))="","",INDEX('Ledger Codes'!$C$6:$C$205,MATCH(S1772,'Ledger Codes'!$B$6:$B$205,0))),""))</f>
        <v>10066</v>
      </c>
      <c r="D1772" s="50" t="s">
        <v>204</v>
      </c>
      <c r="E1772" s="50" t="s">
        <v>850</v>
      </c>
      <c r="F1772" s="50" t="s">
        <v>408</v>
      </c>
      <c r="G1772" s="52" t="n">
        <v>0</v>
      </c>
      <c r="H1772" s="52" t="n">
        <v>8.63</v>
      </c>
      <c r="I1772" s="52" t="n">
        <f aca="false">IF(AND(G1772="",H1772=""),"",N(G1772)-N(H1772))</f>
        <v>-8.63</v>
      </c>
      <c r="J1772" s="52" t="n">
        <f aca="false">IF(I1772="","",ABS(I1772))</f>
        <v>8.63</v>
      </c>
      <c r="K1772" s="56" t="n">
        <f aca="false">IF(S1772="","",0)</f>
        <v>0</v>
      </c>
      <c r="L1772" s="56" t="n">
        <f aca="false">IF(J1772="","",IF(AND(J1772&gt;'Revenue Testing'!$E$9,K1772=0),1,0))</f>
        <v>0</v>
      </c>
      <c r="M1772" s="57" t="n">
        <v>0.460438554954</v>
      </c>
      <c r="N1772" s="56" t="str">
        <f aca="false">IF(OR(A1772="",I1772=""),"",IF(COUNTIFS($A$2:$A$4500,A1772,$D$2:$D$4500,D1772,$I$2:$I$4500,I1772)&gt;1,"Possible duplicate",""))</f>
        <v/>
      </c>
      <c r="O1772" s="56" t="n">
        <f aca="false">IF(J1772="","",IF(AND(L1772=0,K1772=0),1,0))</f>
        <v>1</v>
      </c>
      <c r="P1772" s="56" t="str">
        <f aca="false">IF(L1772=1,J1772+ROW()/10^7,"")</f>
        <v/>
      </c>
      <c r="Q1772" s="57" t="n">
        <f aca="false">IF(O1772=1,M1772,"")</f>
        <v>0.460438554954</v>
      </c>
      <c r="R1772" s="56" t="str">
        <f aca="false">IF(K1772=1,ROW(),"")</f>
        <v/>
      </c>
      <c r="S1772" s="56" t="str">
        <f aca="false">IF(D1772="","",TRIM(D1772))</f>
        <v>FASAH CHARGES- INC</v>
      </c>
    </row>
    <row r="1773" customFormat="false" ht="15" hidden="false" customHeight="false" outlineLevel="0" collapsed="false">
      <c r="A1773" s="50" t="s">
        <v>851</v>
      </c>
      <c r="B1773" s="55" t="n">
        <v>45904</v>
      </c>
      <c r="C1773" s="50" t="n">
        <f aca="false">IF(S1773="","",IFERROR(IF(INDEX('Ledger Codes'!$C$6:$C$205,MATCH(S1773,'Ledger Codes'!$B$6:$B$205,0))="","",INDEX('Ledger Codes'!$C$6:$C$205,MATCH(S1773,'Ledger Codes'!$B$6:$B$205,0))),""))</f>
        <v>10066</v>
      </c>
      <c r="D1773" s="50" t="s">
        <v>204</v>
      </c>
      <c r="E1773" s="50" t="s">
        <v>852</v>
      </c>
      <c r="F1773" s="50" t="s">
        <v>853</v>
      </c>
      <c r="G1773" s="52" t="n">
        <v>0</v>
      </c>
      <c r="H1773" s="52" t="n">
        <v>8.63</v>
      </c>
      <c r="I1773" s="52" t="n">
        <f aca="false">IF(AND(G1773="",H1773=""),"",N(G1773)-N(H1773))</f>
        <v>-8.63</v>
      </c>
      <c r="J1773" s="52" t="n">
        <f aca="false">IF(I1773="","",ABS(I1773))</f>
        <v>8.63</v>
      </c>
      <c r="K1773" s="56" t="n">
        <f aca="false">IF(S1773="","",0)</f>
        <v>0</v>
      </c>
      <c r="L1773" s="56" t="n">
        <f aca="false">IF(J1773="","",IF(AND(J1773&gt;'Revenue Testing'!$E$9,K1773=0),1,0))</f>
        <v>0</v>
      </c>
      <c r="M1773" s="57" t="n">
        <v>0.358673557955</v>
      </c>
      <c r="N1773" s="56" t="str">
        <f aca="false">IF(OR(A1773="",I1773=""),"",IF(COUNTIFS($A$2:$A$4500,A1773,$D$2:$D$4500,D1773,$I$2:$I$4500,I1773)&gt;1,"Possible duplicate",""))</f>
        <v/>
      </c>
      <c r="O1773" s="56" t="n">
        <f aca="false">IF(J1773="","",IF(AND(L1773=0,K1773=0),1,0))</f>
        <v>1</v>
      </c>
      <c r="P1773" s="56" t="str">
        <f aca="false">IF(L1773=1,J1773+ROW()/10^7,"")</f>
        <v/>
      </c>
      <c r="Q1773" s="57" t="n">
        <f aca="false">IF(O1773=1,M1773,"")</f>
        <v>0.358673557955</v>
      </c>
      <c r="R1773" s="56" t="str">
        <f aca="false">IF(K1773=1,ROW(),"")</f>
        <v/>
      </c>
      <c r="S1773" s="56" t="str">
        <f aca="false">IF(D1773="","",TRIM(D1773))</f>
        <v>FASAH CHARGES- INC</v>
      </c>
    </row>
    <row r="1774" customFormat="false" ht="15" hidden="false" customHeight="false" outlineLevel="0" collapsed="false">
      <c r="A1774" s="50" t="s">
        <v>854</v>
      </c>
      <c r="B1774" s="55" t="n">
        <v>45904</v>
      </c>
      <c r="C1774" s="50" t="n">
        <f aca="false">IF(S1774="","",IFERROR(IF(INDEX('Ledger Codes'!$C$6:$C$205,MATCH(S1774,'Ledger Codes'!$B$6:$B$205,0))="","",INDEX('Ledger Codes'!$C$6:$C$205,MATCH(S1774,'Ledger Codes'!$B$6:$B$205,0))),""))</f>
        <v>10066</v>
      </c>
      <c r="D1774" s="50" t="s">
        <v>204</v>
      </c>
      <c r="E1774" s="50" t="s">
        <v>855</v>
      </c>
      <c r="F1774" s="50" t="s">
        <v>856</v>
      </c>
      <c r="G1774" s="52" t="n">
        <v>0</v>
      </c>
      <c r="H1774" s="52" t="n">
        <v>8.63</v>
      </c>
      <c r="I1774" s="52" t="n">
        <f aca="false">IF(AND(G1774="",H1774=""),"",N(G1774)-N(H1774))</f>
        <v>-8.63</v>
      </c>
      <c r="J1774" s="52" t="n">
        <f aca="false">IF(I1774="","",ABS(I1774))</f>
        <v>8.63</v>
      </c>
      <c r="K1774" s="56" t="n">
        <f aca="false">IF(S1774="","",0)</f>
        <v>0</v>
      </c>
      <c r="L1774" s="56" t="n">
        <f aca="false">IF(J1774="","",IF(AND(J1774&gt;'Revenue Testing'!$E$9,K1774=0),1,0))</f>
        <v>0</v>
      </c>
      <c r="M1774" s="57" t="n">
        <v>0.096560439761</v>
      </c>
      <c r="N1774" s="56" t="str">
        <f aca="false">IF(OR(A1774="",I1774=""),"",IF(COUNTIFS($A$2:$A$4500,A1774,$D$2:$D$4500,D1774,$I$2:$I$4500,I1774)&gt;1,"Possible duplicate",""))</f>
        <v/>
      </c>
      <c r="O1774" s="56" t="n">
        <f aca="false">IF(J1774="","",IF(AND(L1774=0,K1774=0),1,0))</f>
        <v>1</v>
      </c>
      <c r="P1774" s="56" t="str">
        <f aca="false">IF(L1774=1,J1774+ROW()/10^7,"")</f>
        <v/>
      </c>
      <c r="Q1774" s="57" t="n">
        <f aca="false">IF(O1774=1,M1774,"")</f>
        <v>0.096560439761</v>
      </c>
      <c r="R1774" s="56" t="str">
        <f aca="false">IF(K1774=1,ROW(),"")</f>
        <v/>
      </c>
      <c r="S1774" s="56" t="str">
        <f aca="false">IF(D1774="","",TRIM(D1774))</f>
        <v>FASAH CHARGES- INC</v>
      </c>
    </row>
    <row r="1775" customFormat="false" ht="15" hidden="false" customHeight="false" outlineLevel="0" collapsed="false">
      <c r="A1775" s="50" t="s">
        <v>857</v>
      </c>
      <c r="B1775" s="55" t="n">
        <v>45904</v>
      </c>
      <c r="C1775" s="50" t="n">
        <f aca="false">IF(S1775="","",IFERROR(IF(INDEX('Ledger Codes'!$C$6:$C$205,MATCH(S1775,'Ledger Codes'!$B$6:$B$205,0))="","",INDEX('Ledger Codes'!$C$6:$C$205,MATCH(S1775,'Ledger Codes'!$B$6:$B$205,0))),""))</f>
        <v>10066</v>
      </c>
      <c r="D1775" s="50" t="s">
        <v>204</v>
      </c>
      <c r="E1775" s="50" t="s">
        <v>858</v>
      </c>
      <c r="F1775" s="50" t="s">
        <v>859</v>
      </c>
      <c r="G1775" s="52" t="n">
        <v>0</v>
      </c>
      <c r="H1775" s="52" t="n">
        <v>8.63</v>
      </c>
      <c r="I1775" s="52" t="n">
        <f aca="false">IF(AND(G1775="",H1775=""),"",N(G1775)-N(H1775))</f>
        <v>-8.63</v>
      </c>
      <c r="J1775" s="52" t="n">
        <f aca="false">IF(I1775="","",ABS(I1775))</f>
        <v>8.63</v>
      </c>
      <c r="K1775" s="56" t="n">
        <f aca="false">IF(S1775="","",0)</f>
        <v>0</v>
      </c>
      <c r="L1775" s="56" t="n">
        <f aca="false">IF(J1775="","",IF(AND(J1775&gt;'Revenue Testing'!$E$9,K1775=0),1,0))</f>
        <v>0</v>
      </c>
      <c r="M1775" s="57" t="n">
        <v>0.358404888062</v>
      </c>
      <c r="N1775" s="56" t="str">
        <f aca="false">IF(OR(A1775="",I1775=""),"",IF(COUNTIFS($A$2:$A$4500,A1775,$D$2:$D$4500,D1775,$I$2:$I$4500,I1775)&gt;1,"Possible duplicate",""))</f>
        <v/>
      </c>
      <c r="O1775" s="56" t="n">
        <f aca="false">IF(J1775="","",IF(AND(L1775=0,K1775=0),1,0))</f>
        <v>1</v>
      </c>
      <c r="P1775" s="56" t="str">
        <f aca="false">IF(L1775=1,J1775+ROW()/10^7,"")</f>
        <v/>
      </c>
      <c r="Q1775" s="57" t="n">
        <f aca="false">IF(O1775=1,M1775,"")</f>
        <v>0.358404888062</v>
      </c>
      <c r="R1775" s="56" t="str">
        <f aca="false">IF(K1775=1,ROW(),"")</f>
        <v/>
      </c>
      <c r="S1775" s="56" t="str">
        <f aca="false">IF(D1775="","",TRIM(D1775))</f>
        <v>FASAH CHARGES- INC</v>
      </c>
    </row>
    <row r="1776" customFormat="false" ht="15" hidden="false" customHeight="false" outlineLevel="0" collapsed="false">
      <c r="A1776" s="50" t="s">
        <v>860</v>
      </c>
      <c r="B1776" s="55" t="n">
        <v>45904</v>
      </c>
      <c r="C1776" s="50" t="n">
        <f aca="false">IF(S1776="","",IFERROR(IF(INDEX('Ledger Codes'!$C$6:$C$205,MATCH(S1776,'Ledger Codes'!$B$6:$B$205,0))="","",INDEX('Ledger Codes'!$C$6:$C$205,MATCH(S1776,'Ledger Codes'!$B$6:$B$205,0))),""))</f>
        <v>10066</v>
      </c>
      <c r="D1776" s="50" t="s">
        <v>204</v>
      </c>
      <c r="E1776" s="50" t="s">
        <v>861</v>
      </c>
      <c r="F1776" s="50" t="s">
        <v>862</v>
      </c>
      <c r="G1776" s="52" t="n">
        <v>0</v>
      </c>
      <c r="H1776" s="52" t="n">
        <v>8.63</v>
      </c>
      <c r="I1776" s="52" t="n">
        <f aca="false">IF(AND(G1776="",H1776=""),"",N(G1776)-N(H1776))</f>
        <v>-8.63</v>
      </c>
      <c r="J1776" s="52" t="n">
        <f aca="false">IF(I1776="","",ABS(I1776))</f>
        <v>8.63</v>
      </c>
      <c r="K1776" s="56" t="n">
        <f aca="false">IF(S1776="","",0)</f>
        <v>0</v>
      </c>
      <c r="L1776" s="56" t="n">
        <f aca="false">IF(J1776="","",IF(AND(J1776&gt;'Revenue Testing'!$E$9,K1776=0),1,0))</f>
        <v>0</v>
      </c>
      <c r="M1776" s="57" t="n">
        <v>0.579087481543</v>
      </c>
      <c r="N1776" s="56" t="str">
        <f aca="false">IF(OR(A1776="",I1776=""),"",IF(COUNTIFS($A$2:$A$4500,A1776,$D$2:$D$4500,D1776,$I$2:$I$4500,I1776)&gt;1,"Possible duplicate",""))</f>
        <v/>
      </c>
      <c r="O1776" s="56" t="n">
        <f aca="false">IF(J1776="","",IF(AND(L1776=0,K1776=0),1,0))</f>
        <v>1</v>
      </c>
      <c r="P1776" s="56" t="str">
        <f aca="false">IF(L1776=1,J1776+ROW()/10^7,"")</f>
        <v/>
      </c>
      <c r="Q1776" s="57" t="n">
        <f aca="false">IF(O1776=1,M1776,"")</f>
        <v>0.579087481543</v>
      </c>
      <c r="R1776" s="56" t="str">
        <f aca="false">IF(K1776=1,ROW(),"")</f>
        <v/>
      </c>
      <c r="S1776" s="56" t="str">
        <f aca="false">IF(D1776="","",TRIM(D1776))</f>
        <v>FASAH CHARGES- INC</v>
      </c>
    </row>
    <row r="1777" customFormat="false" ht="15" hidden="false" customHeight="false" outlineLevel="0" collapsed="false">
      <c r="A1777" s="50" t="s">
        <v>863</v>
      </c>
      <c r="B1777" s="55" t="n">
        <v>45904</v>
      </c>
      <c r="C1777" s="50" t="n">
        <f aca="false">IF(S1777="","",IFERROR(IF(INDEX('Ledger Codes'!$C$6:$C$205,MATCH(S1777,'Ledger Codes'!$B$6:$B$205,0))="","",INDEX('Ledger Codes'!$C$6:$C$205,MATCH(S1777,'Ledger Codes'!$B$6:$B$205,0))),""))</f>
        <v>10066</v>
      </c>
      <c r="D1777" s="50" t="s">
        <v>204</v>
      </c>
      <c r="E1777" s="50" t="s">
        <v>864</v>
      </c>
      <c r="F1777" s="50" t="s">
        <v>865</v>
      </c>
      <c r="G1777" s="52" t="n">
        <v>0</v>
      </c>
      <c r="H1777" s="52" t="n">
        <v>8.63</v>
      </c>
      <c r="I1777" s="52" t="n">
        <f aca="false">IF(AND(G1777="",H1777=""),"",N(G1777)-N(H1777))</f>
        <v>-8.63</v>
      </c>
      <c r="J1777" s="52" t="n">
        <f aca="false">IF(I1777="","",ABS(I1777))</f>
        <v>8.63</v>
      </c>
      <c r="K1777" s="56" t="n">
        <f aca="false">IF(S1777="","",0)</f>
        <v>0</v>
      </c>
      <c r="L1777" s="56" t="n">
        <f aca="false">IF(J1777="","",IF(AND(J1777&gt;'Revenue Testing'!$E$9,K1777=0),1,0))</f>
        <v>0</v>
      </c>
      <c r="M1777" s="57" t="n">
        <v>0.199100578074</v>
      </c>
      <c r="N1777" s="56" t="str">
        <f aca="false">IF(OR(A1777="",I1777=""),"",IF(COUNTIFS($A$2:$A$4500,A1777,$D$2:$D$4500,D1777,$I$2:$I$4500,I1777)&gt;1,"Possible duplicate",""))</f>
        <v/>
      </c>
      <c r="O1777" s="56" t="n">
        <f aca="false">IF(J1777="","",IF(AND(L1777=0,K1777=0),1,0))</f>
        <v>1</v>
      </c>
      <c r="P1777" s="56" t="str">
        <f aca="false">IF(L1777=1,J1777+ROW()/10^7,"")</f>
        <v/>
      </c>
      <c r="Q1777" s="57" t="n">
        <f aca="false">IF(O1777=1,M1777,"")</f>
        <v>0.199100578074</v>
      </c>
      <c r="R1777" s="56" t="str">
        <f aca="false">IF(K1777=1,ROW(),"")</f>
        <v/>
      </c>
      <c r="S1777" s="56" t="str">
        <f aca="false">IF(D1777="","",TRIM(D1777))</f>
        <v>FASAH CHARGES- INC</v>
      </c>
    </row>
    <row r="1778" customFormat="false" ht="15" hidden="false" customHeight="false" outlineLevel="0" collapsed="false">
      <c r="A1778" s="50" t="s">
        <v>866</v>
      </c>
      <c r="B1778" s="55" t="n">
        <v>45904</v>
      </c>
      <c r="C1778" s="50" t="n">
        <f aca="false">IF(S1778="","",IFERROR(IF(INDEX('Ledger Codes'!$C$6:$C$205,MATCH(S1778,'Ledger Codes'!$B$6:$B$205,0))="","",INDEX('Ledger Codes'!$C$6:$C$205,MATCH(S1778,'Ledger Codes'!$B$6:$B$205,0))),""))</f>
        <v>10066</v>
      </c>
      <c r="D1778" s="50" t="s">
        <v>204</v>
      </c>
      <c r="E1778" s="50" t="s">
        <v>867</v>
      </c>
      <c r="F1778" s="50" t="s">
        <v>868</v>
      </c>
      <c r="G1778" s="52" t="n">
        <v>0</v>
      </c>
      <c r="H1778" s="52" t="n">
        <v>8.63</v>
      </c>
      <c r="I1778" s="52" t="n">
        <f aca="false">IF(AND(G1778="",H1778=""),"",N(G1778)-N(H1778))</f>
        <v>-8.63</v>
      </c>
      <c r="J1778" s="52" t="n">
        <f aca="false">IF(I1778="","",ABS(I1778))</f>
        <v>8.63</v>
      </c>
      <c r="K1778" s="56" t="n">
        <f aca="false">IF(S1778="","",0)</f>
        <v>0</v>
      </c>
      <c r="L1778" s="56" t="n">
        <f aca="false">IF(J1778="","",IF(AND(J1778&gt;'Revenue Testing'!$E$9,K1778=0),1,0))</f>
        <v>0</v>
      </c>
      <c r="M1778" s="57" t="n">
        <v>0.234227006976</v>
      </c>
      <c r="N1778" s="56" t="str">
        <f aca="false">IF(OR(A1778="",I1778=""),"",IF(COUNTIFS($A$2:$A$4500,A1778,$D$2:$D$4500,D1778,$I$2:$I$4500,I1778)&gt;1,"Possible duplicate",""))</f>
        <v/>
      </c>
      <c r="O1778" s="56" t="n">
        <f aca="false">IF(J1778="","",IF(AND(L1778=0,K1778=0),1,0))</f>
        <v>1</v>
      </c>
      <c r="P1778" s="56" t="str">
        <f aca="false">IF(L1778=1,J1778+ROW()/10^7,"")</f>
        <v/>
      </c>
      <c r="Q1778" s="57" t="n">
        <f aca="false">IF(O1778=1,M1778,"")</f>
        <v>0.234227006976</v>
      </c>
      <c r="R1778" s="56" t="str">
        <f aca="false">IF(K1778=1,ROW(),"")</f>
        <v/>
      </c>
      <c r="S1778" s="56" t="str">
        <f aca="false">IF(D1778="","",TRIM(D1778))</f>
        <v>FASAH CHARGES- INC</v>
      </c>
    </row>
    <row r="1779" customFormat="false" ht="15" hidden="false" customHeight="false" outlineLevel="0" collapsed="false">
      <c r="A1779" s="50" t="s">
        <v>869</v>
      </c>
      <c r="B1779" s="55" t="n">
        <v>45904</v>
      </c>
      <c r="C1779" s="50" t="n">
        <f aca="false">IF(S1779="","",IFERROR(IF(INDEX('Ledger Codes'!$C$6:$C$205,MATCH(S1779,'Ledger Codes'!$B$6:$B$205,0))="","",INDEX('Ledger Codes'!$C$6:$C$205,MATCH(S1779,'Ledger Codes'!$B$6:$B$205,0))),""))</f>
        <v>10066</v>
      </c>
      <c r="D1779" s="50" t="s">
        <v>204</v>
      </c>
      <c r="E1779" s="50" t="s">
        <v>870</v>
      </c>
      <c r="F1779" s="50" t="s">
        <v>871</v>
      </c>
      <c r="G1779" s="52" t="n">
        <v>0</v>
      </c>
      <c r="H1779" s="52" t="n">
        <v>8.63</v>
      </c>
      <c r="I1779" s="52" t="n">
        <f aca="false">IF(AND(G1779="",H1779=""),"",N(G1779)-N(H1779))</f>
        <v>-8.63</v>
      </c>
      <c r="J1779" s="52" t="n">
        <f aca="false">IF(I1779="","",ABS(I1779))</f>
        <v>8.63</v>
      </c>
      <c r="K1779" s="56" t="n">
        <f aca="false">IF(S1779="","",0)</f>
        <v>0</v>
      </c>
      <c r="L1779" s="56" t="n">
        <f aca="false">IF(J1779="","",IF(AND(J1779&gt;'Revenue Testing'!$E$9,K1779=0),1,0))</f>
        <v>0</v>
      </c>
      <c r="M1779" s="57" t="n">
        <v>0.763939406795</v>
      </c>
      <c r="N1779" s="56" t="str">
        <f aca="false">IF(OR(A1779="",I1779=""),"",IF(COUNTIFS($A$2:$A$4500,A1779,$D$2:$D$4500,D1779,$I$2:$I$4500,I1779)&gt;1,"Possible duplicate",""))</f>
        <v/>
      </c>
      <c r="O1779" s="56" t="n">
        <f aca="false">IF(J1779="","",IF(AND(L1779=0,K1779=0),1,0))</f>
        <v>1</v>
      </c>
      <c r="P1779" s="56" t="str">
        <f aca="false">IF(L1779=1,J1779+ROW()/10^7,"")</f>
        <v/>
      </c>
      <c r="Q1779" s="57" t="n">
        <f aca="false">IF(O1779=1,M1779,"")</f>
        <v>0.763939406795</v>
      </c>
      <c r="R1779" s="56" t="str">
        <f aca="false">IF(K1779=1,ROW(),"")</f>
        <v/>
      </c>
      <c r="S1779" s="56" t="str">
        <f aca="false">IF(D1779="","",TRIM(D1779))</f>
        <v>FASAH CHARGES- INC</v>
      </c>
    </row>
    <row r="1780" customFormat="false" ht="15" hidden="false" customHeight="false" outlineLevel="0" collapsed="false">
      <c r="A1780" s="50" t="s">
        <v>872</v>
      </c>
      <c r="B1780" s="55" t="n">
        <v>45904</v>
      </c>
      <c r="C1780" s="50" t="n">
        <f aca="false">IF(S1780="","",IFERROR(IF(INDEX('Ledger Codes'!$C$6:$C$205,MATCH(S1780,'Ledger Codes'!$B$6:$B$205,0))="","",INDEX('Ledger Codes'!$C$6:$C$205,MATCH(S1780,'Ledger Codes'!$B$6:$B$205,0))),""))</f>
        <v>10066</v>
      </c>
      <c r="D1780" s="50" t="s">
        <v>204</v>
      </c>
      <c r="E1780" s="50" t="s">
        <v>873</v>
      </c>
      <c r="F1780" s="50" t="s">
        <v>874</v>
      </c>
      <c r="G1780" s="52" t="n">
        <v>0</v>
      </c>
      <c r="H1780" s="52" t="n">
        <v>8.63</v>
      </c>
      <c r="I1780" s="52" t="n">
        <f aca="false">IF(AND(G1780="",H1780=""),"",N(G1780)-N(H1780))</f>
        <v>-8.63</v>
      </c>
      <c r="J1780" s="52" t="n">
        <f aca="false">IF(I1780="","",ABS(I1780))</f>
        <v>8.63</v>
      </c>
      <c r="K1780" s="56" t="n">
        <f aca="false">IF(S1780="","",0)</f>
        <v>0</v>
      </c>
      <c r="L1780" s="56" t="n">
        <f aca="false">IF(J1780="","",IF(AND(J1780&gt;'Revenue Testing'!$E$9,K1780=0),1,0))</f>
        <v>0</v>
      </c>
      <c r="M1780" s="57" t="n">
        <v>0.677795245057</v>
      </c>
      <c r="N1780" s="56" t="str">
        <f aca="false">IF(OR(A1780="",I1780=""),"",IF(COUNTIFS($A$2:$A$4500,A1780,$D$2:$D$4500,D1780,$I$2:$I$4500,I1780)&gt;1,"Possible duplicate",""))</f>
        <v/>
      </c>
      <c r="O1780" s="56" t="n">
        <f aca="false">IF(J1780="","",IF(AND(L1780=0,K1780=0),1,0))</f>
        <v>1</v>
      </c>
      <c r="P1780" s="56" t="str">
        <f aca="false">IF(L1780=1,J1780+ROW()/10^7,"")</f>
        <v/>
      </c>
      <c r="Q1780" s="57" t="n">
        <f aca="false">IF(O1780=1,M1780,"")</f>
        <v>0.677795245057</v>
      </c>
      <c r="R1780" s="56" t="str">
        <f aca="false">IF(K1780=1,ROW(),"")</f>
        <v/>
      </c>
      <c r="S1780" s="56" t="str">
        <f aca="false">IF(D1780="","",TRIM(D1780))</f>
        <v>FASAH CHARGES- INC</v>
      </c>
    </row>
    <row r="1781" customFormat="false" ht="15" hidden="false" customHeight="false" outlineLevel="0" collapsed="false">
      <c r="A1781" s="50" t="s">
        <v>875</v>
      </c>
      <c r="B1781" s="55" t="n">
        <v>45904</v>
      </c>
      <c r="C1781" s="50" t="n">
        <f aca="false">IF(S1781="","",IFERROR(IF(INDEX('Ledger Codes'!$C$6:$C$205,MATCH(S1781,'Ledger Codes'!$B$6:$B$205,0))="","",INDEX('Ledger Codes'!$C$6:$C$205,MATCH(S1781,'Ledger Codes'!$B$6:$B$205,0))),""))</f>
        <v>10066</v>
      </c>
      <c r="D1781" s="50" t="s">
        <v>204</v>
      </c>
      <c r="E1781" s="50" t="s">
        <v>876</v>
      </c>
      <c r="F1781" s="50" t="s">
        <v>877</v>
      </c>
      <c r="G1781" s="52" t="n">
        <v>0</v>
      </c>
      <c r="H1781" s="52" t="n">
        <v>8.63</v>
      </c>
      <c r="I1781" s="52" t="n">
        <f aca="false">IF(AND(G1781="",H1781=""),"",N(G1781)-N(H1781))</f>
        <v>-8.63</v>
      </c>
      <c r="J1781" s="52" t="n">
        <f aca="false">IF(I1781="","",ABS(I1781))</f>
        <v>8.63</v>
      </c>
      <c r="K1781" s="56" t="n">
        <f aca="false">IF(S1781="","",0)</f>
        <v>0</v>
      </c>
      <c r="L1781" s="56" t="n">
        <f aca="false">IF(J1781="","",IF(AND(J1781&gt;'Revenue Testing'!$E$9,K1781=0),1,0))</f>
        <v>0</v>
      </c>
      <c r="M1781" s="57" t="n">
        <v>0.367426398425</v>
      </c>
      <c r="N1781" s="56" t="str">
        <f aca="false">IF(OR(A1781="",I1781=""),"",IF(COUNTIFS($A$2:$A$4500,A1781,$D$2:$D$4500,D1781,$I$2:$I$4500,I1781)&gt;1,"Possible duplicate",""))</f>
        <v/>
      </c>
      <c r="O1781" s="56" t="n">
        <f aca="false">IF(J1781="","",IF(AND(L1781=0,K1781=0),1,0))</f>
        <v>1</v>
      </c>
      <c r="P1781" s="56" t="str">
        <f aca="false">IF(L1781=1,J1781+ROW()/10^7,"")</f>
        <v/>
      </c>
      <c r="Q1781" s="57" t="n">
        <f aca="false">IF(O1781=1,M1781,"")</f>
        <v>0.367426398425</v>
      </c>
      <c r="R1781" s="56" t="str">
        <f aca="false">IF(K1781=1,ROW(),"")</f>
        <v/>
      </c>
      <c r="S1781" s="56" t="str">
        <f aca="false">IF(D1781="","",TRIM(D1781))</f>
        <v>FASAH CHARGES- INC</v>
      </c>
    </row>
    <row r="1782" customFormat="false" ht="15" hidden="false" customHeight="false" outlineLevel="0" collapsed="false">
      <c r="A1782" s="50" t="s">
        <v>878</v>
      </c>
      <c r="B1782" s="55" t="n">
        <v>45904</v>
      </c>
      <c r="C1782" s="50" t="n">
        <f aca="false">IF(S1782="","",IFERROR(IF(INDEX('Ledger Codes'!$C$6:$C$205,MATCH(S1782,'Ledger Codes'!$B$6:$B$205,0))="","",INDEX('Ledger Codes'!$C$6:$C$205,MATCH(S1782,'Ledger Codes'!$B$6:$B$205,0))),""))</f>
        <v>10066</v>
      </c>
      <c r="D1782" s="50" t="s">
        <v>204</v>
      </c>
      <c r="E1782" s="50" t="s">
        <v>879</v>
      </c>
      <c r="F1782" s="50" t="s">
        <v>476</v>
      </c>
      <c r="G1782" s="52" t="n">
        <v>0</v>
      </c>
      <c r="H1782" s="52" t="n">
        <v>8.63</v>
      </c>
      <c r="I1782" s="52" t="n">
        <f aca="false">IF(AND(G1782="",H1782=""),"",N(G1782)-N(H1782))</f>
        <v>-8.63</v>
      </c>
      <c r="J1782" s="52" t="n">
        <f aca="false">IF(I1782="","",ABS(I1782))</f>
        <v>8.63</v>
      </c>
      <c r="K1782" s="56" t="n">
        <f aca="false">IF(S1782="","",0)</f>
        <v>0</v>
      </c>
      <c r="L1782" s="56" t="n">
        <f aca="false">IF(J1782="","",IF(AND(J1782&gt;'Revenue Testing'!$E$9,K1782=0),1,0))</f>
        <v>0</v>
      </c>
      <c r="M1782" s="57" t="n">
        <v>0.91639693425</v>
      </c>
      <c r="N1782" s="56" t="str">
        <f aca="false">IF(OR(A1782="",I1782=""),"",IF(COUNTIFS($A$2:$A$4500,A1782,$D$2:$D$4500,D1782,$I$2:$I$4500,I1782)&gt;1,"Possible duplicate",""))</f>
        <v/>
      </c>
      <c r="O1782" s="56" t="n">
        <f aca="false">IF(J1782="","",IF(AND(L1782=0,K1782=0),1,0))</f>
        <v>1</v>
      </c>
      <c r="P1782" s="56" t="str">
        <f aca="false">IF(L1782=1,J1782+ROW()/10^7,"")</f>
        <v/>
      </c>
      <c r="Q1782" s="57" t="n">
        <f aca="false">IF(O1782=1,M1782,"")</f>
        <v>0.91639693425</v>
      </c>
      <c r="R1782" s="56" t="str">
        <f aca="false">IF(K1782=1,ROW(),"")</f>
        <v/>
      </c>
      <c r="S1782" s="56" t="str">
        <f aca="false">IF(D1782="","",TRIM(D1782))</f>
        <v>FASAH CHARGES- INC</v>
      </c>
    </row>
    <row r="1783" customFormat="false" ht="15" hidden="false" customHeight="false" outlineLevel="0" collapsed="false">
      <c r="A1783" s="50" t="s">
        <v>880</v>
      </c>
      <c r="B1783" s="55" t="n">
        <v>45904</v>
      </c>
      <c r="C1783" s="50" t="n">
        <f aca="false">IF(S1783="","",IFERROR(IF(INDEX('Ledger Codes'!$C$6:$C$205,MATCH(S1783,'Ledger Codes'!$B$6:$B$205,0))="","",INDEX('Ledger Codes'!$C$6:$C$205,MATCH(S1783,'Ledger Codes'!$B$6:$B$205,0))),""))</f>
        <v>10066</v>
      </c>
      <c r="D1783" s="50" t="s">
        <v>204</v>
      </c>
      <c r="E1783" s="50" t="s">
        <v>881</v>
      </c>
      <c r="F1783" s="50" t="s">
        <v>882</v>
      </c>
      <c r="G1783" s="52" t="n">
        <v>0</v>
      </c>
      <c r="H1783" s="52" t="n">
        <v>8.63</v>
      </c>
      <c r="I1783" s="52" t="n">
        <f aca="false">IF(AND(G1783="",H1783=""),"",N(G1783)-N(H1783))</f>
        <v>-8.63</v>
      </c>
      <c r="J1783" s="52" t="n">
        <f aca="false">IF(I1783="","",ABS(I1783))</f>
        <v>8.63</v>
      </c>
      <c r="K1783" s="56" t="n">
        <f aca="false">IF(S1783="","",0)</f>
        <v>0</v>
      </c>
      <c r="L1783" s="56" t="n">
        <f aca="false">IF(J1783="","",IF(AND(J1783&gt;'Revenue Testing'!$E$9,K1783=0),1,0))</f>
        <v>0</v>
      </c>
      <c r="M1783" s="57" t="n">
        <v>0.677833809723</v>
      </c>
      <c r="N1783" s="56" t="str">
        <f aca="false">IF(OR(A1783="",I1783=""),"",IF(COUNTIFS($A$2:$A$4500,A1783,$D$2:$D$4500,D1783,$I$2:$I$4500,I1783)&gt;1,"Possible duplicate",""))</f>
        <v/>
      </c>
      <c r="O1783" s="56" t="n">
        <f aca="false">IF(J1783="","",IF(AND(L1783=0,K1783=0),1,0))</f>
        <v>1</v>
      </c>
      <c r="P1783" s="56" t="str">
        <f aca="false">IF(L1783=1,J1783+ROW()/10^7,"")</f>
        <v/>
      </c>
      <c r="Q1783" s="57" t="n">
        <f aca="false">IF(O1783=1,M1783,"")</f>
        <v>0.677833809723</v>
      </c>
      <c r="R1783" s="56" t="str">
        <f aca="false">IF(K1783=1,ROW(),"")</f>
        <v/>
      </c>
      <c r="S1783" s="56" t="str">
        <f aca="false">IF(D1783="","",TRIM(D1783))</f>
        <v>FASAH CHARGES- INC</v>
      </c>
    </row>
    <row r="1784" customFormat="false" ht="15" hidden="false" customHeight="false" outlineLevel="0" collapsed="false">
      <c r="A1784" s="50" t="s">
        <v>883</v>
      </c>
      <c r="B1784" s="55" t="n">
        <v>45904</v>
      </c>
      <c r="C1784" s="50" t="n">
        <f aca="false">IF(S1784="","",IFERROR(IF(INDEX('Ledger Codes'!$C$6:$C$205,MATCH(S1784,'Ledger Codes'!$B$6:$B$205,0))="","",INDEX('Ledger Codes'!$C$6:$C$205,MATCH(S1784,'Ledger Codes'!$B$6:$B$205,0))),""))</f>
        <v>10066</v>
      </c>
      <c r="D1784" s="50" t="s">
        <v>204</v>
      </c>
      <c r="E1784" s="50" t="s">
        <v>884</v>
      </c>
      <c r="F1784" s="50" t="s">
        <v>885</v>
      </c>
      <c r="G1784" s="52" t="n">
        <v>0</v>
      </c>
      <c r="H1784" s="52" t="n">
        <v>8.63</v>
      </c>
      <c r="I1784" s="52" t="n">
        <f aca="false">IF(AND(G1784="",H1784=""),"",N(G1784)-N(H1784))</f>
        <v>-8.63</v>
      </c>
      <c r="J1784" s="52" t="n">
        <f aca="false">IF(I1784="","",ABS(I1784))</f>
        <v>8.63</v>
      </c>
      <c r="K1784" s="56" t="n">
        <f aca="false">IF(S1784="","",0)</f>
        <v>0</v>
      </c>
      <c r="L1784" s="56" t="n">
        <f aca="false">IF(J1784="","",IF(AND(J1784&gt;'Revenue Testing'!$E$9,K1784=0),1,0))</f>
        <v>0</v>
      </c>
      <c r="M1784" s="57" t="n">
        <v>0.435159617637</v>
      </c>
      <c r="N1784" s="56" t="str">
        <f aca="false">IF(OR(A1784="",I1784=""),"",IF(COUNTIFS($A$2:$A$4500,A1784,$D$2:$D$4500,D1784,$I$2:$I$4500,I1784)&gt;1,"Possible duplicate",""))</f>
        <v/>
      </c>
      <c r="O1784" s="56" t="n">
        <f aca="false">IF(J1784="","",IF(AND(L1784=0,K1784=0),1,0))</f>
        <v>1</v>
      </c>
      <c r="P1784" s="56" t="str">
        <f aca="false">IF(L1784=1,J1784+ROW()/10^7,"")</f>
        <v/>
      </c>
      <c r="Q1784" s="57" t="n">
        <f aca="false">IF(O1784=1,M1784,"")</f>
        <v>0.435159617637</v>
      </c>
      <c r="R1784" s="56" t="str">
        <f aca="false">IF(K1784=1,ROW(),"")</f>
        <v/>
      </c>
      <c r="S1784" s="56" t="str">
        <f aca="false">IF(D1784="","",TRIM(D1784))</f>
        <v>FASAH CHARGES- INC</v>
      </c>
    </row>
    <row r="1785" customFormat="false" ht="15" hidden="false" customHeight="false" outlineLevel="0" collapsed="false">
      <c r="A1785" s="50" t="s">
        <v>886</v>
      </c>
      <c r="B1785" s="55" t="n">
        <v>45904</v>
      </c>
      <c r="C1785" s="50" t="n">
        <f aca="false">IF(S1785="","",IFERROR(IF(INDEX('Ledger Codes'!$C$6:$C$205,MATCH(S1785,'Ledger Codes'!$B$6:$B$205,0))="","",INDEX('Ledger Codes'!$C$6:$C$205,MATCH(S1785,'Ledger Codes'!$B$6:$B$205,0))),""))</f>
        <v>10066</v>
      </c>
      <c r="D1785" s="50" t="s">
        <v>204</v>
      </c>
      <c r="E1785" s="50" t="s">
        <v>887</v>
      </c>
      <c r="F1785" s="50" t="s">
        <v>888</v>
      </c>
      <c r="G1785" s="52" t="n">
        <v>0</v>
      </c>
      <c r="H1785" s="52" t="n">
        <v>8.63</v>
      </c>
      <c r="I1785" s="52" t="n">
        <f aca="false">IF(AND(G1785="",H1785=""),"",N(G1785)-N(H1785))</f>
        <v>-8.63</v>
      </c>
      <c r="J1785" s="52" t="n">
        <f aca="false">IF(I1785="","",ABS(I1785))</f>
        <v>8.63</v>
      </c>
      <c r="K1785" s="56" t="n">
        <f aca="false">IF(S1785="","",0)</f>
        <v>0</v>
      </c>
      <c r="L1785" s="56" t="n">
        <f aca="false">IF(J1785="","",IF(AND(J1785&gt;'Revenue Testing'!$E$9,K1785=0),1,0))</f>
        <v>0</v>
      </c>
      <c r="M1785" s="57" t="n">
        <v>0.561771301376</v>
      </c>
      <c r="N1785" s="56" t="str">
        <f aca="false">IF(OR(A1785="",I1785=""),"",IF(COUNTIFS($A$2:$A$4500,A1785,$D$2:$D$4500,D1785,$I$2:$I$4500,I1785)&gt;1,"Possible duplicate",""))</f>
        <v/>
      </c>
      <c r="O1785" s="56" t="n">
        <f aca="false">IF(J1785="","",IF(AND(L1785=0,K1785=0),1,0))</f>
        <v>1</v>
      </c>
      <c r="P1785" s="56" t="str">
        <f aca="false">IF(L1785=1,J1785+ROW()/10^7,"")</f>
        <v/>
      </c>
      <c r="Q1785" s="57" t="n">
        <f aca="false">IF(O1785=1,M1785,"")</f>
        <v>0.561771301376</v>
      </c>
      <c r="R1785" s="56" t="str">
        <f aca="false">IF(K1785=1,ROW(),"")</f>
        <v/>
      </c>
      <c r="S1785" s="56" t="str">
        <f aca="false">IF(D1785="","",TRIM(D1785))</f>
        <v>FASAH CHARGES- INC</v>
      </c>
    </row>
    <row r="1786" customFormat="false" ht="15" hidden="false" customHeight="false" outlineLevel="0" collapsed="false">
      <c r="A1786" s="50" t="s">
        <v>889</v>
      </c>
      <c r="B1786" s="55" t="n">
        <v>45904</v>
      </c>
      <c r="C1786" s="50" t="n">
        <f aca="false">IF(S1786="","",IFERROR(IF(INDEX('Ledger Codes'!$C$6:$C$205,MATCH(S1786,'Ledger Codes'!$B$6:$B$205,0))="","",INDEX('Ledger Codes'!$C$6:$C$205,MATCH(S1786,'Ledger Codes'!$B$6:$B$205,0))),""))</f>
        <v>10066</v>
      </c>
      <c r="D1786" s="50" t="s">
        <v>204</v>
      </c>
      <c r="E1786" s="50" t="s">
        <v>890</v>
      </c>
      <c r="F1786" s="50" t="s">
        <v>891</v>
      </c>
      <c r="G1786" s="52" t="n">
        <v>0</v>
      </c>
      <c r="H1786" s="52" t="n">
        <v>8.63</v>
      </c>
      <c r="I1786" s="52" t="n">
        <f aca="false">IF(AND(G1786="",H1786=""),"",N(G1786)-N(H1786))</f>
        <v>-8.63</v>
      </c>
      <c r="J1786" s="52" t="n">
        <f aca="false">IF(I1786="","",ABS(I1786))</f>
        <v>8.63</v>
      </c>
      <c r="K1786" s="56" t="n">
        <f aca="false">IF(S1786="","",0)</f>
        <v>0</v>
      </c>
      <c r="L1786" s="56" t="n">
        <f aca="false">IF(J1786="","",IF(AND(J1786&gt;'Revenue Testing'!$E$9,K1786=0),1,0))</f>
        <v>0</v>
      </c>
      <c r="M1786" s="57" t="n">
        <v>0.858320792901</v>
      </c>
      <c r="N1786" s="56" t="str">
        <f aca="false">IF(OR(A1786="",I1786=""),"",IF(COUNTIFS($A$2:$A$4500,A1786,$D$2:$D$4500,D1786,$I$2:$I$4500,I1786)&gt;1,"Possible duplicate",""))</f>
        <v/>
      </c>
      <c r="O1786" s="56" t="n">
        <f aca="false">IF(J1786="","",IF(AND(L1786=0,K1786=0),1,0))</f>
        <v>1</v>
      </c>
      <c r="P1786" s="56" t="str">
        <f aca="false">IF(L1786=1,J1786+ROW()/10^7,"")</f>
        <v/>
      </c>
      <c r="Q1786" s="57" t="n">
        <f aca="false">IF(O1786=1,M1786,"")</f>
        <v>0.858320792901</v>
      </c>
      <c r="R1786" s="56" t="str">
        <f aca="false">IF(K1786=1,ROW(),"")</f>
        <v/>
      </c>
      <c r="S1786" s="56" t="str">
        <f aca="false">IF(D1786="","",TRIM(D1786))</f>
        <v>FASAH CHARGES- INC</v>
      </c>
    </row>
    <row r="1787" customFormat="false" ht="15" hidden="false" customHeight="false" outlineLevel="0" collapsed="false">
      <c r="A1787" s="50" t="s">
        <v>892</v>
      </c>
      <c r="B1787" s="55" t="n">
        <v>45904</v>
      </c>
      <c r="C1787" s="50" t="n">
        <f aca="false">IF(S1787="","",IFERROR(IF(INDEX('Ledger Codes'!$C$6:$C$205,MATCH(S1787,'Ledger Codes'!$B$6:$B$205,0))="","",INDEX('Ledger Codes'!$C$6:$C$205,MATCH(S1787,'Ledger Codes'!$B$6:$B$205,0))),""))</f>
        <v>10066</v>
      </c>
      <c r="D1787" s="50" t="s">
        <v>204</v>
      </c>
      <c r="E1787" s="50" t="s">
        <v>893</v>
      </c>
      <c r="F1787" s="50" t="s">
        <v>423</v>
      </c>
      <c r="G1787" s="52" t="n">
        <v>0</v>
      </c>
      <c r="H1787" s="52" t="n">
        <v>8.63</v>
      </c>
      <c r="I1787" s="52" t="n">
        <f aca="false">IF(AND(G1787="",H1787=""),"",N(G1787)-N(H1787))</f>
        <v>-8.63</v>
      </c>
      <c r="J1787" s="52" t="n">
        <f aca="false">IF(I1787="","",ABS(I1787))</f>
        <v>8.63</v>
      </c>
      <c r="K1787" s="56" t="n">
        <f aca="false">IF(S1787="","",0)</f>
        <v>0</v>
      </c>
      <c r="L1787" s="56" t="n">
        <f aca="false">IF(J1787="","",IF(AND(J1787&gt;'Revenue Testing'!$E$9,K1787=0),1,0))</f>
        <v>0</v>
      </c>
      <c r="M1787" s="57" t="n">
        <v>0.193226159658</v>
      </c>
      <c r="N1787" s="56" t="str">
        <f aca="false">IF(OR(A1787="",I1787=""),"",IF(COUNTIFS($A$2:$A$4500,A1787,$D$2:$D$4500,D1787,$I$2:$I$4500,I1787)&gt;1,"Possible duplicate",""))</f>
        <v/>
      </c>
      <c r="O1787" s="56" t="n">
        <f aca="false">IF(J1787="","",IF(AND(L1787=0,K1787=0),1,0))</f>
        <v>1</v>
      </c>
      <c r="P1787" s="56" t="str">
        <f aca="false">IF(L1787=1,J1787+ROW()/10^7,"")</f>
        <v/>
      </c>
      <c r="Q1787" s="57" t="n">
        <f aca="false">IF(O1787=1,M1787,"")</f>
        <v>0.193226159658</v>
      </c>
      <c r="R1787" s="56" t="str">
        <f aca="false">IF(K1787=1,ROW(),"")</f>
        <v/>
      </c>
      <c r="S1787" s="56" t="str">
        <f aca="false">IF(D1787="","",TRIM(D1787))</f>
        <v>FASAH CHARGES- INC</v>
      </c>
    </row>
    <row r="1788" customFormat="false" ht="15" hidden="false" customHeight="false" outlineLevel="0" collapsed="false">
      <c r="A1788" s="50" t="s">
        <v>894</v>
      </c>
      <c r="B1788" s="55" t="n">
        <v>45904</v>
      </c>
      <c r="C1788" s="50" t="n">
        <f aca="false">IF(S1788="","",IFERROR(IF(INDEX('Ledger Codes'!$C$6:$C$205,MATCH(S1788,'Ledger Codes'!$B$6:$B$205,0))="","",INDEX('Ledger Codes'!$C$6:$C$205,MATCH(S1788,'Ledger Codes'!$B$6:$B$205,0))),""))</f>
        <v>10066</v>
      </c>
      <c r="D1788" s="50" t="s">
        <v>204</v>
      </c>
      <c r="E1788" s="50" t="s">
        <v>895</v>
      </c>
      <c r="F1788" s="50" t="s">
        <v>896</v>
      </c>
      <c r="G1788" s="52" t="n">
        <v>0</v>
      </c>
      <c r="H1788" s="52" t="n">
        <v>8.63</v>
      </c>
      <c r="I1788" s="52" t="n">
        <f aca="false">IF(AND(G1788="",H1788=""),"",N(G1788)-N(H1788))</f>
        <v>-8.63</v>
      </c>
      <c r="J1788" s="52" t="n">
        <f aca="false">IF(I1788="","",ABS(I1788))</f>
        <v>8.63</v>
      </c>
      <c r="K1788" s="56" t="n">
        <f aca="false">IF(S1788="","",0)</f>
        <v>0</v>
      </c>
      <c r="L1788" s="56" t="n">
        <f aca="false">IF(J1788="","",IF(AND(J1788&gt;'Revenue Testing'!$E$9,K1788=0),1,0))</f>
        <v>0</v>
      </c>
      <c r="M1788" s="57" t="n">
        <v>0.387201357601</v>
      </c>
      <c r="N1788" s="56" t="str">
        <f aca="false">IF(OR(A1788="",I1788=""),"",IF(COUNTIFS($A$2:$A$4500,A1788,$D$2:$D$4500,D1788,$I$2:$I$4500,I1788)&gt;1,"Possible duplicate",""))</f>
        <v/>
      </c>
      <c r="O1788" s="56" t="n">
        <f aca="false">IF(J1788="","",IF(AND(L1788=0,K1788=0),1,0))</f>
        <v>1</v>
      </c>
      <c r="P1788" s="56" t="str">
        <f aca="false">IF(L1788=1,J1788+ROW()/10^7,"")</f>
        <v/>
      </c>
      <c r="Q1788" s="57" t="n">
        <f aca="false">IF(O1788=1,M1788,"")</f>
        <v>0.387201357601</v>
      </c>
      <c r="R1788" s="56" t="str">
        <f aca="false">IF(K1788=1,ROW(),"")</f>
        <v/>
      </c>
      <c r="S1788" s="56" t="str">
        <f aca="false">IF(D1788="","",TRIM(D1788))</f>
        <v>FASAH CHARGES- INC</v>
      </c>
    </row>
    <row r="1789" customFormat="false" ht="15" hidden="false" customHeight="false" outlineLevel="0" collapsed="false">
      <c r="A1789" s="50" t="s">
        <v>897</v>
      </c>
      <c r="B1789" s="55" t="n">
        <v>45904</v>
      </c>
      <c r="C1789" s="50" t="n">
        <f aca="false">IF(S1789="","",IFERROR(IF(INDEX('Ledger Codes'!$C$6:$C$205,MATCH(S1789,'Ledger Codes'!$B$6:$B$205,0))="","",INDEX('Ledger Codes'!$C$6:$C$205,MATCH(S1789,'Ledger Codes'!$B$6:$B$205,0))),""))</f>
        <v>10066</v>
      </c>
      <c r="D1789" s="50" t="s">
        <v>204</v>
      </c>
      <c r="E1789" s="50" t="s">
        <v>898</v>
      </c>
      <c r="F1789" s="50" t="s">
        <v>899</v>
      </c>
      <c r="G1789" s="52" t="n">
        <v>0</v>
      </c>
      <c r="H1789" s="52" t="n">
        <v>8.63</v>
      </c>
      <c r="I1789" s="52" t="n">
        <f aca="false">IF(AND(G1789="",H1789=""),"",N(G1789)-N(H1789))</f>
        <v>-8.63</v>
      </c>
      <c r="J1789" s="52" t="n">
        <f aca="false">IF(I1789="","",ABS(I1789))</f>
        <v>8.63</v>
      </c>
      <c r="K1789" s="56" t="n">
        <f aca="false">IF(S1789="","",0)</f>
        <v>0</v>
      </c>
      <c r="L1789" s="56" t="n">
        <f aca="false">IF(J1789="","",IF(AND(J1789&gt;'Revenue Testing'!$E$9,K1789=0),1,0))</f>
        <v>0</v>
      </c>
      <c r="M1789" s="57" t="n">
        <v>0.364734608845</v>
      </c>
      <c r="N1789" s="56" t="str">
        <f aca="false">IF(OR(A1789="",I1789=""),"",IF(COUNTIFS($A$2:$A$4500,A1789,$D$2:$D$4500,D1789,$I$2:$I$4500,I1789)&gt;1,"Possible duplicate",""))</f>
        <v/>
      </c>
      <c r="O1789" s="56" t="n">
        <f aca="false">IF(J1789="","",IF(AND(L1789=0,K1789=0),1,0))</f>
        <v>1</v>
      </c>
      <c r="P1789" s="56" t="str">
        <f aca="false">IF(L1789=1,J1789+ROW()/10^7,"")</f>
        <v/>
      </c>
      <c r="Q1789" s="57" t="n">
        <f aca="false">IF(O1789=1,M1789,"")</f>
        <v>0.364734608845</v>
      </c>
      <c r="R1789" s="56" t="str">
        <f aca="false">IF(K1789=1,ROW(),"")</f>
        <v/>
      </c>
      <c r="S1789" s="56" t="str">
        <f aca="false">IF(D1789="","",TRIM(D1789))</f>
        <v>FASAH CHARGES- INC</v>
      </c>
    </row>
    <row r="1790" customFormat="false" ht="15" hidden="false" customHeight="false" outlineLevel="0" collapsed="false">
      <c r="A1790" s="50" t="s">
        <v>900</v>
      </c>
      <c r="B1790" s="55" t="n">
        <v>45904</v>
      </c>
      <c r="C1790" s="50" t="n">
        <f aca="false">IF(S1790="","",IFERROR(IF(INDEX('Ledger Codes'!$C$6:$C$205,MATCH(S1790,'Ledger Codes'!$B$6:$B$205,0))="","",INDEX('Ledger Codes'!$C$6:$C$205,MATCH(S1790,'Ledger Codes'!$B$6:$B$205,0))),""))</f>
        <v>10066</v>
      </c>
      <c r="D1790" s="50" t="s">
        <v>204</v>
      </c>
      <c r="E1790" s="50" t="s">
        <v>901</v>
      </c>
      <c r="F1790" s="50" t="s">
        <v>902</v>
      </c>
      <c r="G1790" s="52" t="n">
        <v>0</v>
      </c>
      <c r="H1790" s="52" t="n">
        <v>8.63</v>
      </c>
      <c r="I1790" s="52" t="n">
        <f aca="false">IF(AND(G1790="",H1790=""),"",N(G1790)-N(H1790))</f>
        <v>-8.63</v>
      </c>
      <c r="J1790" s="52" t="n">
        <f aca="false">IF(I1790="","",ABS(I1790))</f>
        <v>8.63</v>
      </c>
      <c r="K1790" s="56" t="n">
        <f aca="false">IF(S1790="","",0)</f>
        <v>0</v>
      </c>
      <c r="L1790" s="56" t="n">
        <f aca="false">IF(J1790="","",IF(AND(J1790&gt;'Revenue Testing'!$E$9,K1790=0),1,0))</f>
        <v>0</v>
      </c>
      <c r="M1790" s="57" t="n">
        <v>0.459375363784</v>
      </c>
      <c r="N1790" s="56" t="str">
        <f aca="false">IF(OR(A1790="",I1790=""),"",IF(COUNTIFS($A$2:$A$4500,A1790,$D$2:$D$4500,D1790,$I$2:$I$4500,I1790)&gt;1,"Possible duplicate",""))</f>
        <v/>
      </c>
      <c r="O1790" s="56" t="n">
        <f aca="false">IF(J1790="","",IF(AND(L1790=0,K1790=0),1,0))</f>
        <v>1</v>
      </c>
      <c r="P1790" s="56" t="str">
        <f aca="false">IF(L1790=1,J1790+ROW()/10^7,"")</f>
        <v/>
      </c>
      <c r="Q1790" s="57" t="n">
        <f aca="false">IF(O1790=1,M1790,"")</f>
        <v>0.459375363784</v>
      </c>
      <c r="R1790" s="56" t="str">
        <f aca="false">IF(K1790=1,ROW(),"")</f>
        <v/>
      </c>
      <c r="S1790" s="56" t="str">
        <f aca="false">IF(D1790="","",TRIM(D1790))</f>
        <v>FASAH CHARGES- INC</v>
      </c>
    </row>
    <row r="1791" customFormat="false" ht="15" hidden="false" customHeight="false" outlineLevel="0" collapsed="false">
      <c r="A1791" s="50" t="s">
        <v>903</v>
      </c>
      <c r="B1791" s="55" t="n">
        <v>45904</v>
      </c>
      <c r="C1791" s="50" t="n">
        <f aca="false">IF(S1791="","",IFERROR(IF(INDEX('Ledger Codes'!$C$6:$C$205,MATCH(S1791,'Ledger Codes'!$B$6:$B$205,0))="","",INDEX('Ledger Codes'!$C$6:$C$205,MATCH(S1791,'Ledger Codes'!$B$6:$B$205,0))),""))</f>
        <v>10066</v>
      </c>
      <c r="D1791" s="50" t="s">
        <v>204</v>
      </c>
      <c r="E1791" s="50" t="s">
        <v>904</v>
      </c>
      <c r="F1791" s="50" t="s">
        <v>905</v>
      </c>
      <c r="G1791" s="52" t="n">
        <v>0</v>
      </c>
      <c r="H1791" s="52" t="n">
        <v>8.63</v>
      </c>
      <c r="I1791" s="52" t="n">
        <f aca="false">IF(AND(G1791="",H1791=""),"",N(G1791)-N(H1791))</f>
        <v>-8.63</v>
      </c>
      <c r="J1791" s="52" t="n">
        <f aca="false">IF(I1791="","",ABS(I1791))</f>
        <v>8.63</v>
      </c>
      <c r="K1791" s="56" t="n">
        <f aca="false">IF(S1791="","",0)</f>
        <v>0</v>
      </c>
      <c r="L1791" s="56" t="n">
        <f aca="false">IF(J1791="","",IF(AND(J1791&gt;'Revenue Testing'!$E$9,K1791=0),1,0))</f>
        <v>0</v>
      </c>
      <c r="M1791" s="57" t="n">
        <v>0.844232058076</v>
      </c>
      <c r="N1791" s="56" t="str">
        <f aca="false">IF(OR(A1791="",I1791=""),"",IF(COUNTIFS($A$2:$A$4500,A1791,$D$2:$D$4500,D1791,$I$2:$I$4500,I1791)&gt;1,"Possible duplicate",""))</f>
        <v/>
      </c>
      <c r="O1791" s="56" t="n">
        <f aca="false">IF(J1791="","",IF(AND(L1791=0,K1791=0),1,0))</f>
        <v>1</v>
      </c>
      <c r="P1791" s="56" t="str">
        <f aca="false">IF(L1791=1,J1791+ROW()/10^7,"")</f>
        <v/>
      </c>
      <c r="Q1791" s="57" t="n">
        <f aca="false">IF(O1791=1,M1791,"")</f>
        <v>0.844232058076</v>
      </c>
      <c r="R1791" s="56" t="str">
        <f aca="false">IF(K1791=1,ROW(),"")</f>
        <v/>
      </c>
      <c r="S1791" s="56" t="str">
        <f aca="false">IF(D1791="","",TRIM(D1791))</f>
        <v>FASAH CHARGES- INC</v>
      </c>
    </row>
    <row r="1792" customFormat="false" ht="15" hidden="false" customHeight="false" outlineLevel="0" collapsed="false">
      <c r="A1792" s="50" t="s">
        <v>906</v>
      </c>
      <c r="B1792" s="55" t="n">
        <v>45904</v>
      </c>
      <c r="C1792" s="50" t="n">
        <f aca="false">IF(S1792="","",IFERROR(IF(INDEX('Ledger Codes'!$C$6:$C$205,MATCH(S1792,'Ledger Codes'!$B$6:$B$205,0))="","",INDEX('Ledger Codes'!$C$6:$C$205,MATCH(S1792,'Ledger Codes'!$B$6:$B$205,0))),""))</f>
        <v>10066</v>
      </c>
      <c r="D1792" s="50" t="s">
        <v>204</v>
      </c>
      <c r="E1792" s="50" t="s">
        <v>907</v>
      </c>
      <c r="F1792" s="50" t="s">
        <v>426</v>
      </c>
      <c r="G1792" s="52" t="n">
        <v>0</v>
      </c>
      <c r="H1792" s="52" t="n">
        <v>8.63</v>
      </c>
      <c r="I1792" s="52" t="n">
        <f aca="false">IF(AND(G1792="",H1792=""),"",N(G1792)-N(H1792))</f>
        <v>-8.63</v>
      </c>
      <c r="J1792" s="52" t="n">
        <f aca="false">IF(I1792="","",ABS(I1792))</f>
        <v>8.63</v>
      </c>
      <c r="K1792" s="56" t="n">
        <f aca="false">IF(S1792="","",0)</f>
        <v>0</v>
      </c>
      <c r="L1792" s="56" t="n">
        <f aca="false">IF(J1792="","",IF(AND(J1792&gt;'Revenue Testing'!$E$9,K1792=0),1,0))</f>
        <v>0</v>
      </c>
      <c r="M1792" s="57" t="n">
        <v>0.545068910721</v>
      </c>
      <c r="N1792" s="56" t="str">
        <f aca="false">IF(OR(A1792="",I1792=""),"",IF(COUNTIFS($A$2:$A$4500,A1792,$D$2:$D$4500,D1792,$I$2:$I$4500,I1792)&gt;1,"Possible duplicate",""))</f>
        <v/>
      </c>
      <c r="O1792" s="56" t="n">
        <f aca="false">IF(J1792="","",IF(AND(L1792=0,K1792=0),1,0))</f>
        <v>1</v>
      </c>
      <c r="P1792" s="56" t="str">
        <f aca="false">IF(L1792=1,J1792+ROW()/10^7,"")</f>
        <v/>
      </c>
      <c r="Q1792" s="57" t="n">
        <f aca="false">IF(O1792=1,M1792,"")</f>
        <v>0.545068910721</v>
      </c>
      <c r="R1792" s="56" t="str">
        <f aca="false">IF(K1792=1,ROW(),"")</f>
        <v/>
      </c>
      <c r="S1792" s="56" t="str">
        <f aca="false">IF(D1792="","",TRIM(D1792))</f>
        <v>FASAH CHARGES- INC</v>
      </c>
    </row>
    <row r="1793" customFormat="false" ht="15" hidden="false" customHeight="false" outlineLevel="0" collapsed="false">
      <c r="A1793" s="50" t="s">
        <v>908</v>
      </c>
      <c r="B1793" s="55" t="n">
        <v>45904</v>
      </c>
      <c r="C1793" s="50" t="n">
        <f aca="false">IF(S1793="","",IFERROR(IF(INDEX('Ledger Codes'!$C$6:$C$205,MATCH(S1793,'Ledger Codes'!$B$6:$B$205,0))="","",INDEX('Ledger Codes'!$C$6:$C$205,MATCH(S1793,'Ledger Codes'!$B$6:$B$205,0))),""))</f>
        <v>10066</v>
      </c>
      <c r="D1793" s="50" t="s">
        <v>204</v>
      </c>
      <c r="E1793" s="50" t="s">
        <v>909</v>
      </c>
      <c r="F1793" s="50" t="s">
        <v>470</v>
      </c>
      <c r="G1793" s="52" t="n">
        <v>0</v>
      </c>
      <c r="H1793" s="52" t="n">
        <v>8.63</v>
      </c>
      <c r="I1793" s="52" t="n">
        <f aca="false">IF(AND(G1793="",H1793=""),"",N(G1793)-N(H1793))</f>
        <v>-8.63</v>
      </c>
      <c r="J1793" s="52" t="n">
        <f aca="false">IF(I1793="","",ABS(I1793))</f>
        <v>8.63</v>
      </c>
      <c r="K1793" s="56" t="n">
        <f aca="false">IF(S1793="","",0)</f>
        <v>0</v>
      </c>
      <c r="L1793" s="56" t="n">
        <f aca="false">IF(J1793="","",IF(AND(J1793&gt;'Revenue Testing'!$E$9,K1793=0),1,0))</f>
        <v>0</v>
      </c>
      <c r="M1793" s="57" t="n">
        <v>0.81154998531</v>
      </c>
      <c r="N1793" s="56" t="str">
        <f aca="false">IF(OR(A1793="",I1793=""),"",IF(COUNTIFS($A$2:$A$4500,A1793,$D$2:$D$4500,D1793,$I$2:$I$4500,I1793)&gt;1,"Possible duplicate",""))</f>
        <v/>
      </c>
      <c r="O1793" s="56" t="n">
        <f aca="false">IF(J1793="","",IF(AND(L1793=0,K1793=0),1,0))</f>
        <v>1</v>
      </c>
      <c r="P1793" s="56" t="str">
        <f aca="false">IF(L1793=1,J1793+ROW()/10^7,"")</f>
        <v/>
      </c>
      <c r="Q1793" s="57" t="n">
        <f aca="false">IF(O1793=1,M1793,"")</f>
        <v>0.81154998531</v>
      </c>
      <c r="R1793" s="56" t="str">
        <f aca="false">IF(K1793=1,ROW(),"")</f>
        <v/>
      </c>
      <c r="S1793" s="56" t="str">
        <f aca="false">IF(D1793="","",TRIM(D1793))</f>
        <v>FASAH CHARGES- INC</v>
      </c>
    </row>
    <row r="1794" customFormat="false" ht="15" hidden="false" customHeight="false" outlineLevel="0" collapsed="false">
      <c r="A1794" s="50" t="s">
        <v>910</v>
      </c>
      <c r="B1794" s="55" t="n">
        <v>45904</v>
      </c>
      <c r="C1794" s="50" t="n">
        <f aca="false">IF(S1794="","",IFERROR(IF(INDEX('Ledger Codes'!$C$6:$C$205,MATCH(S1794,'Ledger Codes'!$B$6:$B$205,0))="","",INDEX('Ledger Codes'!$C$6:$C$205,MATCH(S1794,'Ledger Codes'!$B$6:$B$205,0))),""))</f>
        <v>10066</v>
      </c>
      <c r="D1794" s="50" t="s">
        <v>204</v>
      </c>
      <c r="E1794" s="50" t="s">
        <v>911</v>
      </c>
      <c r="F1794" s="50" t="s">
        <v>912</v>
      </c>
      <c r="G1794" s="52" t="n">
        <v>0</v>
      </c>
      <c r="H1794" s="52" t="n">
        <v>8.63</v>
      </c>
      <c r="I1794" s="52" t="n">
        <f aca="false">IF(AND(G1794="",H1794=""),"",N(G1794)-N(H1794))</f>
        <v>-8.63</v>
      </c>
      <c r="J1794" s="52" t="n">
        <f aca="false">IF(I1794="","",ABS(I1794))</f>
        <v>8.63</v>
      </c>
      <c r="K1794" s="56" t="n">
        <f aca="false">IF(S1794="","",0)</f>
        <v>0</v>
      </c>
      <c r="L1794" s="56" t="n">
        <f aca="false">IF(J1794="","",IF(AND(J1794&gt;'Revenue Testing'!$E$9,K1794=0),1,0))</f>
        <v>0</v>
      </c>
      <c r="M1794" s="57" t="n">
        <v>0.529521281509</v>
      </c>
      <c r="N1794" s="56" t="str">
        <f aca="false">IF(OR(A1794="",I1794=""),"",IF(COUNTIFS($A$2:$A$4500,A1794,$D$2:$D$4500,D1794,$I$2:$I$4500,I1794)&gt;1,"Possible duplicate",""))</f>
        <v/>
      </c>
      <c r="O1794" s="56" t="n">
        <f aca="false">IF(J1794="","",IF(AND(L1794=0,K1794=0),1,0))</f>
        <v>1</v>
      </c>
      <c r="P1794" s="56" t="str">
        <f aca="false">IF(L1794=1,J1794+ROW()/10^7,"")</f>
        <v/>
      </c>
      <c r="Q1794" s="57" t="n">
        <f aca="false">IF(O1794=1,M1794,"")</f>
        <v>0.529521281509</v>
      </c>
      <c r="R1794" s="56" t="str">
        <f aca="false">IF(K1794=1,ROW(),"")</f>
        <v/>
      </c>
      <c r="S1794" s="56" t="str">
        <f aca="false">IF(D1794="","",TRIM(D1794))</f>
        <v>FASAH CHARGES- INC</v>
      </c>
    </row>
    <row r="1795" customFormat="false" ht="15" hidden="false" customHeight="false" outlineLevel="0" collapsed="false">
      <c r="A1795" s="50" t="s">
        <v>913</v>
      </c>
      <c r="B1795" s="55" t="n">
        <v>45904</v>
      </c>
      <c r="C1795" s="50" t="n">
        <f aca="false">IF(S1795="","",IFERROR(IF(INDEX('Ledger Codes'!$C$6:$C$205,MATCH(S1795,'Ledger Codes'!$B$6:$B$205,0))="","",INDEX('Ledger Codes'!$C$6:$C$205,MATCH(S1795,'Ledger Codes'!$B$6:$B$205,0))),""))</f>
        <v>10066</v>
      </c>
      <c r="D1795" s="50" t="s">
        <v>204</v>
      </c>
      <c r="E1795" s="50" t="s">
        <v>914</v>
      </c>
      <c r="F1795" s="50" t="s">
        <v>915</v>
      </c>
      <c r="G1795" s="52" t="n">
        <v>0</v>
      </c>
      <c r="H1795" s="52" t="n">
        <v>8.63</v>
      </c>
      <c r="I1795" s="52" t="n">
        <f aca="false">IF(AND(G1795="",H1795=""),"",N(G1795)-N(H1795))</f>
        <v>-8.63</v>
      </c>
      <c r="J1795" s="52" t="n">
        <f aca="false">IF(I1795="","",ABS(I1795))</f>
        <v>8.63</v>
      </c>
      <c r="K1795" s="56" t="n">
        <f aca="false">IF(S1795="","",0)</f>
        <v>0</v>
      </c>
      <c r="L1795" s="56" t="n">
        <f aca="false">IF(J1795="","",IF(AND(J1795&gt;'Revenue Testing'!$E$9,K1795=0),1,0))</f>
        <v>0</v>
      </c>
      <c r="M1795" s="57" t="n">
        <v>0.917044255939</v>
      </c>
      <c r="N1795" s="56" t="str">
        <f aca="false">IF(OR(A1795="",I1795=""),"",IF(COUNTIFS($A$2:$A$4500,A1795,$D$2:$D$4500,D1795,$I$2:$I$4500,I1795)&gt;1,"Possible duplicate",""))</f>
        <v/>
      </c>
      <c r="O1795" s="56" t="n">
        <f aca="false">IF(J1795="","",IF(AND(L1795=0,K1795=0),1,0))</f>
        <v>1</v>
      </c>
      <c r="P1795" s="56" t="str">
        <f aca="false">IF(L1795=1,J1795+ROW()/10^7,"")</f>
        <v/>
      </c>
      <c r="Q1795" s="57" t="n">
        <f aca="false">IF(O1795=1,M1795,"")</f>
        <v>0.917044255939</v>
      </c>
      <c r="R1795" s="56" t="str">
        <f aca="false">IF(K1795=1,ROW(),"")</f>
        <v/>
      </c>
      <c r="S1795" s="56" t="str">
        <f aca="false">IF(D1795="","",TRIM(D1795))</f>
        <v>FASAH CHARGES- INC</v>
      </c>
    </row>
    <row r="1796" customFormat="false" ht="15" hidden="false" customHeight="false" outlineLevel="0" collapsed="false">
      <c r="A1796" s="50" t="s">
        <v>916</v>
      </c>
      <c r="B1796" s="55" t="n">
        <v>45904</v>
      </c>
      <c r="C1796" s="50" t="n">
        <f aca="false">IF(S1796="","",IFERROR(IF(INDEX('Ledger Codes'!$C$6:$C$205,MATCH(S1796,'Ledger Codes'!$B$6:$B$205,0))="","",INDEX('Ledger Codes'!$C$6:$C$205,MATCH(S1796,'Ledger Codes'!$B$6:$B$205,0))),""))</f>
        <v>10066</v>
      </c>
      <c r="D1796" s="50" t="s">
        <v>204</v>
      </c>
      <c r="E1796" s="50" t="s">
        <v>917</v>
      </c>
      <c r="F1796" s="50" t="s">
        <v>429</v>
      </c>
      <c r="G1796" s="52" t="n">
        <v>0</v>
      </c>
      <c r="H1796" s="52" t="n">
        <v>8.63</v>
      </c>
      <c r="I1796" s="52" t="n">
        <f aca="false">IF(AND(G1796="",H1796=""),"",N(G1796)-N(H1796))</f>
        <v>-8.63</v>
      </c>
      <c r="J1796" s="52" t="n">
        <f aca="false">IF(I1796="","",ABS(I1796))</f>
        <v>8.63</v>
      </c>
      <c r="K1796" s="56" t="n">
        <f aca="false">IF(S1796="","",0)</f>
        <v>0</v>
      </c>
      <c r="L1796" s="56" t="n">
        <f aca="false">IF(J1796="","",IF(AND(J1796&gt;'Revenue Testing'!$E$9,K1796=0),1,0))</f>
        <v>0</v>
      </c>
      <c r="M1796" s="57" t="n">
        <v>0.41972947819</v>
      </c>
      <c r="N1796" s="56" t="str">
        <f aca="false">IF(OR(A1796="",I1796=""),"",IF(COUNTIFS($A$2:$A$4500,A1796,$D$2:$D$4500,D1796,$I$2:$I$4500,I1796)&gt;1,"Possible duplicate",""))</f>
        <v/>
      </c>
      <c r="O1796" s="56" t="n">
        <f aca="false">IF(J1796="","",IF(AND(L1796=0,K1796=0),1,0))</f>
        <v>1</v>
      </c>
      <c r="P1796" s="56" t="str">
        <f aca="false">IF(L1796=1,J1796+ROW()/10^7,"")</f>
        <v/>
      </c>
      <c r="Q1796" s="57" t="n">
        <f aca="false">IF(O1796=1,M1796,"")</f>
        <v>0.41972947819</v>
      </c>
      <c r="R1796" s="56" t="str">
        <f aca="false">IF(K1796=1,ROW(),"")</f>
        <v/>
      </c>
      <c r="S1796" s="56" t="str">
        <f aca="false">IF(D1796="","",TRIM(D1796))</f>
        <v>FASAH CHARGES- INC</v>
      </c>
    </row>
    <row r="1797" customFormat="false" ht="15" hidden="false" customHeight="false" outlineLevel="0" collapsed="false">
      <c r="A1797" s="50" t="s">
        <v>918</v>
      </c>
      <c r="B1797" s="55" t="n">
        <v>45904</v>
      </c>
      <c r="C1797" s="50" t="n">
        <f aca="false">IF(S1797="","",IFERROR(IF(INDEX('Ledger Codes'!$C$6:$C$205,MATCH(S1797,'Ledger Codes'!$B$6:$B$205,0))="","",INDEX('Ledger Codes'!$C$6:$C$205,MATCH(S1797,'Ledger Codes'!$B$6:$B$205,0))),""))</f>
        <v>10066</v>
      </c>
      <c r="D1797" s="50" t="s">
        <v>204</v>
      </c>
      <c r="E1797" s="50" t="s">
        <v>919</v>
      </c>
      <c r="F1797" s="50" t="s">
        <v>920</v>
      </c>
      <c r="G1797" s="52" t="n">
        <v>0</v>
      </c>
      <c r="H1797" s="52" t="n">
        <v>8.63</v>
      </c>
      <c r="I1797" s="52" t="n">
        <f aca="false">IF(AND(G1797="",H1797=""),"",N(G1797)-N(H1797))</f>
        <v>-8.63</v>
      </c>
      <c r="J1797" s="52" t="n">
        <f aca="false">IF(I1797="","",ABS(I1797))</f>
        <v>8.63</v>
      </c>
      <c r="K1797" s="56" t="n">
        <f aca="false">IF(S1797="","",0)</f>
        <v>0</v>
      </c>
      <c r="L1797" s="56" t="n">
        <f aca="false">IF(J1797="","",IF(AND(J1797&gt;'Revenue Testing'!$E$9,K1797=0),1,0))</f>
        <v>0</v>
      </c>
      <c r="M1797" s="57" t="n">
        <v>0.485490687109</v>
      </c>
      <c r="N1797" s="56" t="str">
        <f aca="false">IF(OR(A1797="",I1797=""),"",IF(COUNTIFS($A$2:$A$4500,A1797,$D$2:$D$4500,D1797,$I$2:$I$4500,I1797)&gt;1,"Possible duplicate",""))</f>
        <v/>
      </c>
      <c r="O1797" s="56" t="n">
        <f aca="false">IF(J1797="","",IF(AND(L1797=0,K1797=0),1,0))</f>
        <v>1</v>
      </c>
      <c r="P1797" s="56" t="str">
        <f aca="false">IF(L1797=1,J1797+ROW()/10^7,"")</f>
        <v/>
      </c>
      <c r="Q1797" s="57" t="n">
        <f aca="false">IF(O1797=1,M1797,"")</f>
        <v>0.485490687109</v>
      </c>
      <c r="R1797" s="56" t="str">
        <f aca="false">IF(K1797=1,ROW(),"")</f>
        <v/>
      </c>
      <c r="S1797" s="56" t="str">
        <f aca="false">IF(D1797="","",TRIM(D1797))</f>
        <v>FASAH CHARGES- INC</v>
      </c>
    </row>
    <row r="1798" customFormat="false" ht="15" hidden="false" customHeight="false" outlineLevel="0" collapsed="false">
      <c r="A1798" s="50" t="s">
        <v>921</v>
      </c>
      <c r="B1798" s="55" t="n">
        <v>45904</v>
      </c>
      <c r="C1798" s="50" t="n">
        <f aca="false">IF(S1798="","",IFERROR(IF(INDEX('Ledger Codes'!$C$6:$C$205,MATCH(S1798,'Ledger Codes'!$B$6:$B$205,0))="","",INDEX('Ledger Codes'!$C$6:$C$205,MATCH(S1798,'Ledger Codes'!$B$6:$B$205,0))),""))</f>
        <v>10066</v>
      </c>
      <c r="D1798" s="50" t="s">
        <v>204</v>
      </c>
      <c r="E1798" s="50" t="s">
        <v>922</v>
      </c>
      <c r="F1798" s="50" t="s">
        <v>923</v>
      </c>
      <c r="G1798" s="52" t="n">
        <v>0</v>
      </c>
      <c r="H1798" s="52" t="n">
        <v>8.63</v>
      </c>
      <c r="I1798" s="52" t="n">
        <f aca="false">IF(AND(G1798="",H1798=""),"",N(G1798)-N(H1798))</f>
        <v>-8.63</v>
      </c>
      <c r="J1798" s="52" t="n">
        <f aca="false">IF(I1798="","",ABS(I1798))</f>
        <v>8.63</v>
      </c>
      <c r="K1798" s="56" t="n">
        <f aca="false">IF(S1798="","",0)</f>
        <v>0</v>
      </c>
      <c r="L1798" s="56" t="n">
        <f aca="false">IF(J1798="","",IF(AND(J1798&gt;'Revenue Testing'!$E$9,K1798=0),1,0))</f>
        <v>0</v>
      </c>
      <c r="M1798" s="57" t="n">
        <v>0.347656697116</v>
      </c>
      <c r="N1798" s="56" t="str">
        <f aca="false">IF(OR(A1798="",I1798=""),"",IF(COUNTIFS($A$2:$A$4500,A1798,$D$2:$D$4500,D1798,$I$2:$I$4500,I1798)&gt;1,"Possible duplicate",""))</f>
        <v/>
      </c>
      <c r="O1798" s="56" t="n">
        <f aca="false">IF(J1798="","",IF(AND(L1798=0,K1798=0),1,0))</f>
        <v>1</v>
      </c>
      <c r="P1798" s="56" t="str">
        <f aca="false">IF(L1798=1,J1798+ROW()/10^7,"")</f>
        <v/>
      </c>
      <c r="Q1798" s="57" t="n">
        <f aca="false">IF(O1798=1,M1798,"")</f>
        <v>0.347656697116</v>
      </c>
      <c r="R1798" s="56" t="str">
        <f aca="false">IF(K1798=1,ROW(),"")</f>
        <v/>
      </c>
      <c r="S1798" s="56" t="str">
        <f aca="false">IF(D1798="","",TRIM(D1798))</f>
        <v>FASAH CHARGES- INC</v>
      </c>
    </row>
    <row r="1799" customFormat="false" ht="15" hidden="false" customHeight="false" outlineLevel="0" collapsed="false">
      <c r="A1799" s="50" t="s">
        <v>924</v>
      </c>
      <c r="B1799" s="55" t="n">
        <v>45904</v>
      </c>
      <c r="C1799" s="50" t="n">
        <f aca="false">IF(S1799="","",IFERROR(IF(INDEX('Ledger Codes'!$C$6:$C$205,MATCH(S1799,'Ledger Codes'!$B$6:$B$205,0))="","",INDEX('Ledger Codes'!$C$6:$C$205,MATCH(S1799,'Ledger Codes'!$B$6:$B$205,0))),""))</f>
        <v>10066</v>
      </c>
      <c r="D1799" s="50" t="s">
        <v>204</v>
      </c>
      <c r="E1799" s="50" t="s">
        <v>925</v>
      </c>
      <c r="F1799" s="50" t="s">
        <v>926</v>
      </c>
      <c r="G1799" s="52" t="n">
        <v>0</v>
      </c>
      <c r="H1799" s="52" t="n">
        <v>8.63</v>
      </c>
      <c r="I1799" s="52" t="n">
        <f aca="false">IF(AND(G1799="",H1799=""),"",N(G1799)-N(H1799))</f>
        <v>-8.63</v>
      </c>
      <c r="J1799" s="52" t="n">
        <f aca="false">IF(I1799="","",ABS(I1799))</f>
        <v>8.63</v>
      </c>
      <c r="K1799" s="56" t="n">
        <f aca="false">IF(S1799="","",0)</f>
        <v>0</v>
      </c>
      <c r="L1799" s="56" t="n">
        <f aca="false">IF(J1799="","",IF(AND(J1799&gt;'Revenue Testing'!$E$9,K1799=0),1,0))</f>
        <v>0</v>
      </c>
      <c r="M1799" s="57" t="n">
        <v>0.442711948709</v>
      </c>
      <c r="N1799" s="56" t="str">
        <f aca="false">IF(OR(A1799="",I1799=""),"",IF(COUNTIFS($A$2:$A$4500,A1799,$D$2:$D$4500,D1799,$I$2:$I$4500,I1799)&gt;1,"Possible duplicate",""))</f>
        <v/>
      </c>
      <c r="O1799" s="56" t="n">
        <f aca="false">IF(J1799="","",IF(AND(L1799=0,K1799=0),1,0))</f>
        <v>1</v>
      </c>
      <c r="P1799" s="56" t="str">
        <f aca="false">IF(L1799=1,J1799+ROW()/10^7,"")</f>
        <v/>
      </c>
      <c r="Q1799" s="57" t="n">
        <f aca="false">IF(O1799=1,M1799,"")</f>
        <v>0.442711948709</v>
      </c>
      <c r="R1799" s="56" t="str">
        <f aca="false">IF(K1799=1,ROW(),"")</f>
        <v/>
      </c>
      <c r="S1799" s="56" t="str">
        <f aca="false">IF(D1799="","",TRIM(D1799))</f>
        <v>FASAH CHARGES- INC</v>
      </c>
    </row>
    <row r="1800" customFormat="false" ht="15" hidden="false" customHeight="false" outlineLevel="0" collapsed="false">
      <c r="A1800" s="50" t="s">
        <v>927</v>
      </c>
      <c r="B1800" s="55" t="n">
        <v>45904</v>
      </c>
      <c r="C1800" s="50" t="n">
        <f aca="false">IF(S1800="","",IFERROR(IF(INDEX('Ledger Codes'!$C$6:$C$205,MATCH(S1800,'Ledger Codes'!$B$6:$B$205,0))="","",INDEX('Ledger Codes'!$C$6:$C$205,MATCH(S1800,'Ledger Codes'!$B$6:$B$205,0))),""))</f>
        <v>10066</v>
      </c>
      <c r="D1800" s="50" t="s">
        <v>204</v>
      </c>
      <c r="E1800" s="50" t="s">
        <v>928</v>
      </c>
      <c r="F1800" s="50" t="s">
        <v>929</v>
      </c>
      <c r="G1800" s="52" t="n">
        <v>0</v>
      </c>
      <c r="H1800" s="52" t="n">
        <v>8.63</v>
      </c>
      <c r="I1800" s="52" t="n">
        <f aca="false">IF(AND(G1800="",H1800=""),"",N(G1800)-N(H1800))</f>
        <v>-8.63</v>
      </c>
      <c r="J1800" s="52" t="n">
        <f aca="false">IF(I1800="","",ABS(I1800))</f>
        <v>8.63</v>
      </c>
      <c r="K1800" s="56" t="n">
        <f aca="false">IF(S1800="","",0)</f>
        <v>0</v>
      </c>
      <c r="L1800" s="56" t="n">
        <f aca="false">IF(J1800="","",IF(AND(J1800&gt;'Revenue Testing'!$E$9,K1800=0),1,0))</f>
        <v>0</v>
      </c>
      <c r="M1800" s="57" t="n">
        <v>0.460195672004</v>
      </c>
      <c r="N1800" s="56" t="str">
        <f aca="false">IF(OR(A1800="",I1800=""),"",IF(COUNTIFS($A$2:$A$4500,A1800,$D$2:$D$4500,D1800,$I$2:$I$4500,I1800)&gt;1,"Possible duplicate",""))</f>
        <v/>
      </c>
      <c r="O1800" s="56" t="n">
        <f aca="false">IF(J1800="","",IF(AND(L1800=0,K1800=0),1,0))</f>
        <v>1</v>
      </c>
      <c r="P1800" s="56" t="str">
        <f aca="false">IF(L1800=1,J1800+ROW()/10^7,"")</f>
        <v/>
      </c>
      <c r="Q1800" s="57" t="n">
        <f aca="false">IF(O1800=1,M1800,"")</f>
        <v>0.460195672004</v>
      </c>
      <c r="R1800" s="56" t="str">
        <f aca="false">IF(K1800=1,ROW(),"")</f>
        <v/>
      </c>
      <c r="S1800" s="56" t="str">
        <f aca="false">IF(D1800="","",TRIM(D1800))</f>
        <v>FASAH CHARGES- INC</v>
      </c>
    </row>
    <row r="1801" customFormat="false" ht="15" hidden="false" customHeight="false" outlineLevel="0" collapsed="false">
      <c r="A1801" s="50" t="s">
        <v>930</v>
      </c>
      <c r="B1801" s="55" t="n">
        <v>45904</v>
      </c>
      <c r="C1801" s="50" t="n">
        <f aca="false">IF(S1801="","",IFERROR(IF(INDEX('Ledger Codes'!$C$6:$C$205,MATCH(S1801,'Ledger Codes'!$B$6:$B$205,0))="","",INDEX('Ledger Codes'!$C$6:$C$205,MATCH(S1801,'Ledger Codes'!$B$6:$B$205,0))),""))</f>
        <v>10066</v>
      </c>
      <c r="D1801" s="50" t="s">
        <v>204</v>
      </c>
      <c r="E1801" s="50" t="s">
        <v>931</v>
      </c>
      <c r="F1801" s="50" t="s">
        <v>473</v>
      </c>
      <c r="G1801" s="52" t="n">
        <v>0</v>
      </c>
      <c r="H1801" s="52" t="n">
        <v>8.63</v>
      </c>
      <c r="I1801" s="52" t="n">
        <f aca="false">IF(AND(G1801="",H1801=""),"",N(G1801)-N(H1801))</f>
        <v>-8.63</v>
      </c>
      <c r="J1801" s="52" t="n">
        <f aca="false">IF(I1801="","",ABS(I1801))</f>
        <v>8.63</v>
      </c>
      <c r="K1801" s="56" t="n">
        <f aca="false">IF(S1801="","",0)</f>
        <v>0</v>
      </c>
      <c r="L1801" s="56" t="n">
        <f aca="false">IF(J1801="","",IF(AND(J1801&gt;'Revenue Testing'!$E$9,K1801=0),1,0))</f>
        <v>0</v>
      </c>
      <c r="M1801" s="57" t="n">
        <v>0.066075188095</v>
      </c>
      <c r="N1801" s="56" t="str">
        <f aca="false">IF(OR(A1801="",I1801=""),"",IF(COUNTIFS($A$2:$A$4500,A1801,$D$2:$D$4500,D1801,$I$2:$I$4500,I1801)&gt;1,"Possible duplicate",""))</f>
        <v/>
      </c>
      <c r="O1801" s="56" t="n">
        <f aca="false">IF(J1801="","",IF(AND(L1801=0,K1801=0),1,0))</f>
        <v>1</v>
      </c>
      <c r="P1801" s="56" t="str">
        <f aca="false">IF(L1801=1,J1801+ROW()/10^7,"")</f>
        <v/>
      </c>
      <c r="Q1801" s="57" t="n">
        <f aca="false">IF(O1801=1,M1801,"")</f>
        <v>0.066075188095</v>
      </c>
      <c r="R1801" s="56" t="str">
        <f aca="false">IF(K1801=1,ROW(),"")</f>
        <v/>
      </c>
      <c r="S1801" s="56" t="str">
        <f aca="false">IF(D1801="","",TRIM(D1801))</f>
        <v>FASAH CHARGES- INC</v>
      </c>
    </row>
    <row r="1802" customFormat="false" ht="15" hidden="false" customHeight="false" outlineLevel="0" collapsed="false">
      <c r="A1802" s="50" t="s">
        <v>932</v>
      </c>
      <c r="B1802" s="55" t="n">
        <v>45904</v>
      </c>
      <c r="C1802" s="50" t="n">
        <f aca="false">IF(S1802="","",IFERROR(IF(INDEX('Ledger Codes'!$C$6:$C$205,MATCH(S1802,'Ledger Codes'!$B$6:$B$205,0))="","",INDEX('Ledger Codes'!$C$6:$C$205,MATCH(S1802,'Ledger Codes'!$B$6:$B$205,0))),""))</f>
        <v>10066</v>
      </c>
      <c r="D1802" s="50" t="s">
        <v>204</v>
      </c>
      <c r="E1802" s="50" t="s">
        <v>933</v>
      </c>
      <c r="F1802" s="50" t="s">
        <v>435</v>
      </c>
      <c r="G1802" s="52" t="n">
        <v>0</v>
      </c>
      <c r="H1802" s="52" t="n">
        <v>8.63</v>
      </c>
      <c r="I1802" s="52" t="n">
        <f aca="false">IF(AND(G1802="",H1802=""),"",N(G1802)-N(H1802))</f>
        <v>-8.63</v>
      </c>
      <c r="J1802" s="52" t="n">
        <f aca="false">IF(I1802="","",ABS(I1802))</f>
        <v>8.63</v>
      </c>
      <c r="K1802" s="56" t="n">
        <f aca="false">IF(S1802="","",0)</f>
        <v>0</v>
      </c>
      <c r="L1802" s="56" t="n">
        <f aca="false">IF(J1802="","",IF(AND(J1802&gt;'Revenue Testing'!$E$9,K1802=0),1,0))</f>
        <v>0</v>
      </c>
      <c r="M1802" s="57" t="n">
        <v>0.638015116228</v>
      </c>
      <c r="N1802" s="56" t="str">
        <f aca="false">IF(OR(A1802="",I1802=""),"",IF(COUNTIFS($A$2:$A$4500,A1802,$D$2:$D$4500,D1802,$I$2:$I$4500,I1802)&gt;1,"Possible duplicate",""))</f>
        <v/>
      </c>
      <c r="O1802" s="56" t="n">
        <f aca="false">IF(J1802="","",IF(AND(L1802=0,K1802=0),1,0))</f>
        <v>1</v>
      </c>
      <c r="P1802" s="56" t="str">
        <f aca="false">IF(L1802=1,J1802+ROW()/10^7,"")</f>
        <v/>
      </c>
      <c r="Q1802" s="57" t="n">
        <f aca="false">IF(O1802=1,M1802,"")</f>
        <v>0.638015116228</v>
      </c>
      <c r="R1802" s="56" t="str">
        <f aca="false">IF(K1802=1,ROW(),"")</f>
        <v/>
      </c>
      <c r="S1802" s="56" t="str">
        <f aca="false">IF(D1802="","",TRIM(D1802))</f>
        <v>FASAH CHARGES- INC</v>
      </c>
    </row>
    <row r="1803" customFormat="false" ht="15" hidden="false" customHeight="false" outlineLevel="0" collapsed="false">
      <c r="A1803" s="50" t="s">
        <v>934</v>
      </c>
      <c r="B1803" s="55" t="n">
        <v>45904</v>
      </c>
      <c r="C1803" s="50" t="n">
        <f aca="false">IF(S1803="","",IFERROR(IF(INDEX('Ledger Codes'!$C$6:$C$205,MATCH(S1803,'Ledger Codes'!$B$6:$B$205,0))="","",INDEX('Ledger Codes'!$C$6:$C$205,MATCH(S1803,'Ledger Codes'!$B$6:$B$205,0))),""))</f>
        <v>10066</v>
      </c>
      <c r="D1803" s="50" t="s">
        <v>204</v>
      </c>
      <c r="E1803" s="50" t="s">
        <v>935</v>
      </c>
      <c r="F1803" s="50" t="s">
        <v>936</v>
      </c>
      <c r="G1803" s="52" t="n">
        <v>0</v>
      </c>
      <c r="H1803" s="52" t="n">
        <v>8.63</v>
      </c>
      <c r="I1803" s="52" t="n">
        <f aca="false">IF(AND(G1803="",H1803=""),"",N(G1803)-N(H1803))</f>
        <v>-8.63</v>
      </c>
      <c r="J1803" s="52" t="n">
        <f aca="false">IF(I1803="","",ABS(I1803))</f>
        <v>8.63</v>
      </c>
      <c r="K1803" s="56" t="n">
        <f aca="false">IF(S1803="","",0)</f>
        <v>0</v>
      </c>
      <c r="L1803" s="56" t="n">
        <f aca="false">IF(J1803="","",IF(AND(J1803&gt;'Revenue Testing'!$E$9,K1803=0),1,0))</f>
        <v>0</v>
      </c>
      <c r="M1803" s="57" t="n">
        <v>0.999375931244</v>
      </c>
      <c r="N1803" s="56" t="str">
        <f aca="false">IF(OR(A1803="",I1803=""),"",IF(COUNTIFS($A$2:$A$4500,A1803,$D$2:$D$4500,D1803,$I$2:$I$4500,I1803)&gt;1,"Possible duplicate",""))</f>
        <v/>
      </c>
      <c r="O1803" s="56" t="n">
        <f aca="false">IF(J1803="","",IF(AND(L1803=0,K1803=0),1,0))</f>
        <v>1</v>
      </c>
      <c r="P1803" s="56" t="str">
        <f aca="false">IF(L1803=1,J1803+ROW()/10^7,"")</f>
        <v/>
      </c>
      <c r="Q1803" s="57" t="n">
        <f aca="false">IF(O1803=1,M1803,"")</f>
        <v>0.999375931244</v>
      </c>
      <c r="R1803" s="56" t="str">
        <f aca="false">IF(K1803=1,ROW(),"")</f>
        <v/>
      </c>
      <c r="S1803" s="56" t="str">
        <f aca="false">IF(D1803="","",TRIM(D1803))</f>
        <v>FASAH CHARGES- INC</v>
      </c>
    </row>
    <row r="1804" customFormat="false" ht="15" hidden="false" customHeight="false" outlineLevel="0" collapsed="false">
      <c r="A1804" s="50" t="s">
        <v>940</v>
      </c>
      <c r="B1804" s="55" t="n">
        <v>45904</v>
      </c>
      <c r="C1804" s="50" t="n">
        <f aca="false">IF(S1804="","",IFERROR(IF(INDEX('Ledger Codes'!$C$6:$C$205,MATCH(S1804,'Ledger Codes'!$B$6:$B$205,0))="","",INDEX('Ledger Codes'!$C$6:$C$205,MATCH(S1804,'Ledger Codes'!$B$6:$B$205,0))),""))</f>
        <v>10066</v>
      </c>
      <c r="D1804" s="50" t="s">
        <v>204</v>
      </c>
      <c r="E1804" s="50" t="s">
        <v>941</v>
      </c>
      <c r="F1804" s="50" t="s">
        <v>942</v>
      </c>
      <c r="G1804" s="52" t="n">
        <v>0</v>
      </c>
      <c r="H1804" s="52" t="n">
        <v>8.63</v>
      </c>
      <c r="I1804" s="52" t="n">
        <f aca="false">IF(AND(G1804="",H1804=""),"",N(G1804)-N(H1804))</f>
        <v>-8.63</v>
      </c>
      <c r="J1804" s="52" t="n">
        <f aca="false">IF(I1804="","",ABS(I1804))</f>
        <v>8.63</v>
      </c>
      <c r="K1804" s="56" t="n">
        <f aca="false">IF(S1804="","",0)</f>
        <v>0</v>
      </c>
      <c r="L1804" s="56" t="n">
        <f aca="false">IF(J1804="","",IF(AND(J1804&gt;'Revenue Testing'!$E$9,K1804=0),1,0))</f>
        <v>0</v>
      </c>
      <c r="M1804" s="57" t="n">
        <v>0.736305217811</v>
      </c>
      <c r="N1804" s="56" t="str">
        <f aca="false">IF(OR(A1804="",I1804=""),"",IF(COUNTIFS($A$2:$A$4500,A1804,$D$2:$D$4500,D1804,$I$2:$I$4500,I1804)&gt;1,"Possible duplicate",""))</f>
        <v/>
      </c>
      <c r="O1804" s="56" t="n">
        <f aca="false">IF(J1804="","",IF(AND(L1804=0,K1804=0),1,0))</f>
        <v>1</v>
      </c>
      <c r="P1804" s="56" t="str">
        <f aca="false">IF(L1804=1,J1804+ROW()/10^7,"")</f>
        <v/>
      </c>
      <c r="Q1804" s="57" t="n">
        <f aca="false">IF(O1804=1,M1804,"")</f>
        <v>0.736305217811</v>
      </c>
      <c r="R1804" s="56" t="str">
        <f aca="false">IF(K1804=1,ROW(),"")</f>
        <v/>
      </c>
      <c r="S1804" s="56" t="str">
        <f aca="false">IF(D1804="","",TRIM(D1804))</f>
        <v>FASAH CHARGES- INC</v>
      </c>
    </row>
    <row r="1805" customFormat="false" ht="15" hidden="false" customHeight="false" outlineLevel="0" collapsed="false">
      <c r="A1805" s="50" t="s">
        <v>943</v>
      </c>
      <c r="B1805" s="55" t="n">
        <v>45904</v>
      </c>
      <c r="C1805" s="50" t="n">
        <f aca="false">IF(S1805="","",IFERROR(IF(INDEX('Ledger Codes'!$C$6:$C$205,MATCH(S1805,'Ledger Codes'!$B$6:$B$205,0))="","",INDEX('Ledger Codes'!$C$6:$C$205,MATCH(S1805,'Ledger Codes'!$B$6:$B$205,0))),""))</f>
        <v>10066</v>
      </c>
      <c r="D1805" s="50" t="s">
        <v>204</v>
      </c>
      <c r="E1805" s="50" t="s">
        <v>944</v>
      </c>
      <c r="F1805" s="50" t="s">
        <v>945</v>
      </c>
      <c r="G1805" s="52" t="n">
        <v>0</v>
      </c>
      <c r="H1805" s="52" t="n">
        <v>8.63</v>
      </c>
      <c r="I1805" s="52" t="n">
        <f aca="false">IF(AND(G1805="",H1805=""),"",N(G1805)-N(H1805))</f>
        <v>-8.63</v>
      </c>
      <c r="J1805" s="52" t="n">
        <f aca="false">IF(I1805="","",ABS(I1805))</f>
        <v>8.63</v>
      </c>
      <c r="K1805" s="56" t="n">
        <f aca="false">IF(S1805="","",0)</f>
        <v>0</v>
      </c>
      <c r="L1805" s="56" t="n">
        <f aca="false">IF(J1805="","",IF(AND(J1805&gt;'Revenue Testing'!$E$9,K1805=0),1,0))</f>
        <v>0</v>
      </c>
      <c r="M1805" s="57" t="n">
        <v>0.910901034768</v>
      </c>
      <c r="N1805" s="56" t="str">
        <f aca="false">IF(OR(A1805="",I1805=""),"",IF(COUNTIFS($A$2:$A$4500,A1805,$D$2:$D$4500,D1805,$I$2:$I$4500,I1805)&gt;1,"Possible duplicate",""))</f>
        <v/>
      </c>
      <c r="O1805" s="56" t="n">
        <f aca="false">IF(J1805="","",IF(AND(L1805=0,K1805=0),1,0))</f>
        <v>1</v>
      </c>
      <c r="P1805" s="56" t="str">
        <f aca="false">IF(L1805=1,J1805+ROW()/10^7,"")</f>
        <v/>
      </c>
      <c r="Q1805" s="57" t="n">
        <f aca="false">IF(O1805=1,M1805,"")</f>
        <v>0.910901034768</v>
      </c>
      <c r="R1805" s="56" t="str">
        <f aca="false">IF(K1805=1,ROW(),"")</f>
        <v/>
      </c>
      <c r="S1805" s="56" t="str">
        <f aca="false">IF(D1805="","",TRIM(D1805))</f>
        <v>FASAH CHARGES- INC</v>
      </c>
    </row>
    <row r="1806" customFormat="false" ht="15" hidden="false" customHeight="false" outlineLevel="0" collapsed="false">
      <c r="A1806" s="50" t="s">
        <v>946</v>
      </c>
      <c r="B1806" s="55" t="n">
        <v>45904</v>
      </c>
      <c r="C1806" s="50" t="n">
        <f aca="false">IF(S1806="","",IFERROR(IF(INDEX('Ledger Codes'!$C$6:$C$205,MATCH(S1806,'Ledger Codes'!$B$6:$B$205,0))="","",INDEX('Ledger Codes'!$C$6:$C$205,MATCH(S1806,'Ledger Codes'!$B$6:$B$205,0))),""))</f>
        <v>10066</v>
      </c>
      <c r="D1806" s="50" t="s">
        <v>204</v>
      </c>
      <c r="E1806" s="50" t="s">
        <v>947</v>
      </c>
      <c r="F1806" s="50" t="s">
        <v>948</v>
      </c>
      <c r="G1806" s="52" t="n">
        <v>0</v>
      </c>
      <c r="H1806" s="52" t="n">
        <v>8.63</v>
      </c>
      <c r="I1806" s="52" t="n">
        <f aca="false">IF(AND(G1806="",H1806=""),"",N(G1806)-N(H1806))</f>
        <v>-8.63</v>
      </c>
      <c r="J1806" s="52" t="n">
        <f aca="false">IF(I1806="","",ABS(I1806))</f>
        <v>8.63</v>
      </c>
      <c r="K1806" s="56" t="n">
        <f aca="false">IF(S1806="","",0)</f>
        <v>0</v>
      </c>
      <c r="L1806" s="56" t="n">
        <f aca="false">IF(J1806="","",IF(AND(J1806&gt;'Revenue Testing'!$E$9,K1806=0),1,0))</f>
        <v>0</v>
      </c>
      <c r="M1806" s="57" t="n">
        <v>0.052224808297</v>
      </c>
      <c r="N1806" s="56" t="str">
        <f aca="false">IF(OR(A1806="",I1806=""),"",IF(COUNTIFS($A$2:$A$4500,A1806,$D$2:$D$4500,D1806,$I$2:$I$4500,I1806)&gt;1,"Possible duplicate",""))</f>
        <v/>
      </c>
      <c r="O1806" s="56" t="n">
        <f aca="false">IF(J1806="","",IF(AND(L1806=0,K1806=0),1,0))</f>
        <v>1</v>
      </c>
      <c r="P1806" s="56" t="str">
        <f aca="false">IF(L1806=1,J1806+ROW()/10^7,"")</f>
        <v/>
      </c>
      <c r="Q1806" s="57" t="n">
        <f aca="false">IF(O1806=1,M1806,"")</f>
        <v>0.052224808297</v>
      </c>
      <c r="R1806" s="56" t="str">
        <f aca="false">IF(K1806=1,ROW(),"")</f>
        <v/>
      </c>
      <c r="S1806" s="56" t="str">
        <f aca="false">IF(D1806="","",TRIM(D1806))</f>
        <v>FASAH CHARGES- INC</v>
      </c>
    </row>
    <row r="1807" customFormat="false" ht="15" hidden="false" customHeight="false" outlineLevel="0" collapsed="false">
      <c r="A1807" s="50" t="s">
        <v>949</v>
      </c>
      <c r="B1807" s="55" t="n">
        <v>45904</v>
      </c>
      <c r="C1807" s="50" t="n">
        <f aca="false">IF(S1807="","",IFERROR(IF(INDEX('Ledger Codes'!$C$6:$C$205,MATCH(S1807,'Ledger Codes'!$B$6:$B$205,0))="","",INDEX('Ledger Codes'!$C$6:$C$205,MATCH(S1807,'Ledger Codes'!$B$6:$B$205,0))),""))</f>
        <v>10066</v>
      </c>
      <c r="D1807" s="50" t="s">
        <v>204</v>
      </c>
      <c r="E1807" s="50" t="s">
        <v>950</v>
      </c>
      <c r="F1807" s="50" t="s">
        <v>951</v>
      </c>
      <c r="G1807" s="52" t="n">
        <v>0</v>
      </c>
      <c r="H1807" s="52" t="n">
        <v>8.63</v>
      </c>
      <c r="I1807" s="52" t="n">
        <f aca="false">IF(AND(G1807="",H1807=""),"",N(G1807)-N(H1807))</f>
        <v>-8.63</v>
      </c>
      <c r="J1807" s="52" t="n">
        <f aca="false">IF(I1807="","",ABS(I1807))</f>
        <v>8.63</v>
      </c>
      <c r="K1807" s="56" t="n">
        <f aca="false">IF(S1807="","",0)</f>
        <v>0</v>
      </c>
      <c r="L1807" s="56" t="n">
        <f aca="false">IF(J1807="","",IF(AND(J1807&gt;'Revenue Testing'!$E$9,K1807=0),1,0))</f>
        <v>0</v>
      </c>
      <c r="M1807" s="57" t="n">
        <v>0.959668809945</v>
      </c>
      <c r="N1807" s="56" t="str">
        <f aca="false">IF(OR(A1807="",I1807=""),"",IF(COUNTIFS($A$2:$A$4500,A1807,$D$2:$D$4500,D1807,$I$2:$I$4500,I1807)&gt;1,"Possible duplicate",""))</f>
        <v/>
      </c>
      <c r="O1807" s="56" t="n">
        <f aca="false">IF(J1807="","",IF(AND(L1807=0,K1807=0),1,0))</f>
        <v>1</v>
      </c>
      <c r="P1807" s="56" t="str">
        <f aca="false">IF(L1807=1,J1807+ROW()/10^7,"")</f>
        <v/>
      </c>
      <c r="Q1807" s="57" t="n">
        <f aca="false">IF(O1807=1,M1807,"")</f>
        <v>0.959668809945</v>
      </c>
      <c r="R1807" s="56" t="str">
        <f aca="false">IF(K1807=1,ROW(),"")</f>
        <v/>
      </c>
      <c r="S1807" s="56" t="str">
        <f aca="false">IF(D1807="","",TRIM(D1807))</f>
        <v>FASAH CHARGES- INC</v>
      </c>
    </row>
    <row r="1808" customFormat="false" ht="15" hidden="false" customHeight="false" outlineLevel="0" collapsed="false">
      <c r="A1808" s="50" t="s">
        <v>952</v>
      </c>
      <c r="B1808" s="55" t="n">
        <v>45904</v>
      </c>
      <c r="C1808" s="50" t="n">
        <f aca="false">IF(S1808="","",IFERROR(IF(INDEX('Ledger Codes'!$C$6:$C$205,MATCH(S1808,'Ledger Codes'!$B$6:$B$205,0))="","",INDEX('Ledger Codes'!$C$6:$C$205,MATCH(S1808,'Ledger Codes'!$B$6:$B$205,0))),""))</f>
        <v>10066</v>
      </c>
      <c r="D1808" s="50" t="s">
        <v>204</v>
      </c>
      <c r="E1808" s="50" t="s">
        <v>953</v>
      </c>
      <c r="F1808" s="50" t="s">
        <v>954</v>
      </c>
      <c r="G1808" s="52" t="n">
        <v>0</v>
      </c>
      <c r="H1808" s="52" t="n">
        <v>8.63</v>
      </c>
      <c r="I1808" s="52" t="n">
        <f aca="false">IF(AND(G1808="",H1808=""),"",N(G1808)-N(H1808))</f>
        <v>-8.63</v>
      </c>
      <c r="J1808" s="52" t="n">
        <f aca="false">IF(I1808="","",ABS(I1808))</f>
        <v>8.63</v>
      </c>
      <c r="K1808" s="56" t="n">
        <f aca="false">IF(S1808="","",0)</f>
        <v>0</v>
      </c>
      <c r="L1808" s="56" t="n">
        <f aca="false">IF(J1808="","",IF(AND(J1808&gt;'Revenue Testing'!$E$9,K1808=0),1,0))</f>
        <v>0</v>
      </c>
      <c r="M1808" s="57" t="n">
        <v>0.318351589614</v>
      </c>
      <c r="N1808" s="56" t="str">
        <f aca="false">IF(OR(A1808="",I1808=""),"",IF(COUNTIFS($A$2:$A$4500,A1808,$D$2:$D$4500,D1808,$I$2:$I$4500,I1808)&gt;1,"Possible duplicate",""))</f>
        <v/>
      </c>
      <c r="O1808" s="56" t="n">
        <f aca="false">IF(J1808="","",IF(AND(L1808=0,K1808=0),1,0))</f>
        <v>1</v>
      </c>
      <c r="P1808" s="56" t="str">
        <f aca="false">IF(L1808=1,J1808+ROW()/10^7,"")</f>
        <v/>
      </c>
      <c r="Q1808" s="57" t="n">
        <f aca="false">IF(O1808=1,M1808,"")</f>
        <v>0.318351589614</v>
      </c>
      <c r="R1808" s="56" t="str">
        <f aca="false">IF(K1808=1,ROW(),"")</f>
        <v/>
      </c>
      <c r="S1808" s="56" t="str">
        <f aca="false">IF(D1808="","",TRIM(D1808))</f>
        <v>FASAH CHARGES- INC</v>
      </c>
    </row>
    <row r="1809" customFormat="false" ht="15" hidden="false" customHeight="false" outlineLevel="0" collapsed="false">
      <c r="A1809" s="50" t="s">
        <v>958</v>
      </c>
      <c r="B1809" s="55" t="n">
        <v>45905</v>
      </c>
      <c r="C1809" s="50" t="n">
        <f aca="false">IF(S1809="","",IFERROR(IF(INDEX('Ledger Codes'!$C$6:$C$205,MATCH(S1809,'Ledger Codes'!$B$6:$B$205,0))="","",INDEX('Ledger Codes'!$C$6:$C$205,MATCH(S1809,'Ledger Codes'!$B$6:$B$205,0))),""))</f>
        <v>10066</v>
      </c>
      <c r="D1809" s="50" t="s">
        <v>204</v>
      </c>
      <c r="E1809" s="50" t="s">
        <v>959</v>
      </c>
      <c r="F1809" s="50" t="s">
        <v>960</v>
      </c>
      <c r="G1809" s="52" t="n">
        <v>0</v>
      </c>
      <c r="H1809" s="52" t="n">
        <v>8.63</v>
      </c>
      <c r="I1809" s="52" t="n">
        <f aca="false">IF(AND(G1809="",H1809=""),"",N(G1809)-N(H1809))</f>
        <v>-8.63</v>
      </c>
      <c r="J1809" s="52" t="n">
        <f aca="false">IF(I1809="","",ABS(I1809))</f>
        <v>8.63</v>
      </c>
      <c r="K1809" s="56" t="n">
        <f aca="false">IF(S1809="","",0)</f>
        <v>0</v>
      </c>
      <c r="L1809" s="56" t="n">
        <f aca="false">IF(J1809="","",IF(AND(J1809&gt;'Revenue Testing'!$E$9,K1809=0),1,0))</f>
        <v>0</v>
      </c>
      <c r="M1809" s="57" t="n">
        <v>0.852255527744</v>
      </c>
      <c r="N1809" s="56" t="str">
        <f aca="false">IF(OR(A1809="",I1809=""),"",IF(COUNTIFS($A$2:$A$4500,A1809,$D$2:$D$4500,D1809,$I$2:$I$4500,I1809)&gt;1,"Possible duplicate",""))</f>
        <v/>
      </c>
      <c r="O1809" s="56" t="n">
        <f aca="false">IF(J1809="","",IF(AND(L1809=0,K1809=0),1,0))</f>
        <v>1</v>
      </c>
      <c r="P1809" s="56" t="str">
        <f aca="false">IF(L1809=1,J1809+ROW()/10^7,"")</f>
        <v/>
      </c>
      <c r="Q1809" s="57" t="n">
        <f aca="false">IF(O1809=1,M1809,"")</f>
        <v>0.852255527744</v>
      </c>
      <c r="R1809" s="56" t="str">
        <f aca="false">IF(K1809=1,ROW(),"")</f>
        <v/>
      </c>
      <c r="S1809" s="56" t="str">
        <f aca="false">IF(D1809="","",TRIM(D1809))</f>
        <v>FASAH CHARGES- INC</v>
      </c>
    </row>
    <row r="1810" customFormat="false" ht="15" hidden="false" customHeight="false" outlineLevel="0" collapsed="false">
      <c r="A1810" s="50" t="s">
        <v>961</v>
      </c>
      <c r="B1810" s="55" t="n">
        <v>45905</v>
      </c>
      <c r="C1810" s="50" t="n">
        <f aca="false">IF(S1810="","",IFERROR(IF(INDEX('Ledger Codes'!$C$6:$C$205,MATCH(S1810,'Ledger Codes'!$B$6:$B$205,0))="","",INDEX('Ledger Codes'!$C$6:$C$205,MATCH(S1810,'Ledger Codes'!$B$6:$B$205,0))),""))</f>
        <v>10066</v>
      </c>
      <c r="D1810" s="50" t="s">
        <v>204</v>
      </c>
      <c r="E1810" s="50" t="s">
        <v>962</v>
      </c>
      <c r="F1810" s="50" t="s">
        <v>963</v>
      </c>
      <c r="G1810" s="52" t="n">
        <v>0</v>
      </c>
      <c r="H1810" s="52" t="n">
        <v>8.63</v>
      </c>
      <c r="I1810" s="52" t="n">
        <f aca="false">IF(AND(G1810="",H1810=""),"",N(G1810)-N(H1810))</f>
        <v>-8.63</v>
      </c>
      <c r="J1810" s="52" t="n">
        <f aca="false">IF(I1810="","",ABS(I1810))</f>
        <v>8.63</v>
      </c>
      <c r="K1810" s="56" t="n">
        <f aca="false">IF(S1810="","",0)</f>
        <v>0</v>
      </c>
      <c r="L1810" s="56" t="n">
        <f aca="false">IF(J1810="","",IF(AND(J1810&gt;'Revenue Testing'!$E$9,K1810=0),1,0))</f>
        <v>0</v>
      </c>
      <c r="M1810" s="57" t="n">
        <v>0.757296228203</v>
      </c>
      <c r="N1810" s="56" t="str">
        <f aca="false">IF(OR(A1810="",I1810=""),"",IF(COUNTIFS($A$2:$A$4500,A1810,$D$2:$D$4500,D1810,$I$2:$I$4500,I1810)&gt;1,"Possible duplicate",""))</f>
        <v/>
      </c>
      <c r="O1810" s="56" t="n">
        <f aca="false">IF(J1810="","",IF(AND(L1810=0,K1810=0),1,0))</f>
        <v>1</v>
      </c>
      <c r="P1810" s="56" t="str">
        <f aca="false">IF(L1810=1,J1810+ROW()/10^7,"")</f>
        <v/>
      </c>
      <c r="Q1810" s="57" t="n">
        <f aca="false">IF(O1810=1,M1810,"")</f>
        <v>0.757296228203</v>
      </c>
      <c r="R1810" s="56" t="str">
        <f aca="false">IF(K1810=1,ROW(),"")</f>
        <v/>
      </c>
      <c r="S1810" s="56" t="str">
        <f aca="false">IF(D1810="","",TRIM(D1810))</f>
        <v>FASAH CHARGES- INC</v>
      </c>
    </row>
    <row r="1811" customFormat="false" ht="15" hidden="false" customHeight="false" outlineLevel="0" collapsed="false">
      <c r="A1811" s="50" t="s">
        <v>964</v>
      </c>
      <c r="B1811" s="55" t="n">
        <v>45905</v>
      </c>
      <c r="C1811" s="50" t="n">
        <f aca="false">IF(S1811="","",IFERROR(IF(INDEX('Ledger Codes'!$C$6:$C$205,MATCH(S1811,'Ledger Codes'!$B$6:$B$205,0))="","",INDEX('Ledger Codes'!$C$6:$C$205,MATCH(S1811,'Ledger Codes'!$B$6:$B$205,0))),""))</f>
        <v>10066</v>
      </c>
      <c r="D1811" s="50" t="s">
        <v>204</v>
      </c>
      <c r="E1811" s="50" t="s">
        <v>965</v>
      </c>
      <c r="F1811" s="50" t="s">
        <v>966</v>
      </c>
      <c r="G1811" s="52" t="n">
        <v>0</v>
      </c>
      <c r="H1811" s="52" t="n">
        <v>8.63</v>
      </c>
      <c r="I1811" s="52" t="n">
        <f aca="false">IF(AND(G1811="",H1811=""),"",N(G1811)-N(H1811))</f>
        <v>-8.63</v>
      </c>
      <c r="J1811" s="52" t="n">
        <f aca="false">IF(I1811="","",ABS(I1811))</f>
        <v>8.63</v>
      </c>
      <c r="K1811" s="56" t="n">
        <f aca="false">IF(S1811="","",0)</f>
        <v>0</v>
      </c>
      <c r="L1811" s="56" t="n">
        <f aca="false">IF(J1811="","",IF(AND(J1811&gt;'Revenue Testing'!$E$9,K1811=0),1,0))</f>
        <v>0</v>
      </c>
      <c r="M1811" s="57" t="n">
        <v>0.122832370298</v>
      </c>
      <c r="N1811" s="56" t="str">
        <f aca="false">IF(OR(A1811="",I1811=""),"",IF(COUNTIFS($A$2:$A$4500,A1811,$D$2:$D$4500,D1811,$I$2:$I$4500,I1811)&gt;1,"Possible duplicate",""))</f>
        <v/>
      </c>
      <c r="O1811" s="56" t="n">
        <f aca="false">IF(J1811="","",IF(AND(L1811=0,K1811=0),1,0))</f>
        <v>1</v>
      </c>
      <c r="P1811" s="56" t="str">
        <f aca="false">IF(L1811=1,J1811+ROW()/10^7,"")</f>
        <v/>
      </c>
      <c r="Q1811" s="57" t="n">
        <f aca="false">IF(O1811=1,M1811,"")</f>
        <v>0.122832370298</v>
      </c>
      <c r="R1811" s="56" t="str">
        <f aca="false">IF(K1811=1,ROW(),"")</f>
        <v/>
      </c>
      <c r="S1811" s="56" t="str">
        <f aca="false">IF(D1811="","",TRIM(D1811))</f>
        <v>FASAH CHARGES- INC</v>
      </c>
    </row>
    <row r="1812" customFormat="false" ht="15" hidden="false" customHeight="false" outlineLevel="0" collapsed="false">
      <c r="A1812" s="50" t="s">
        <v>967</v>
      </c>
      <c r="B1812" s="55" t="n">
        <v>45905</v>
      </c>
      <c r="C1812" s="50" t="n">
        <f aca="false">IF(S1812="","",IFERROR(IF(INDEX('Ledger Codes'!$C$6:$C$205,MATCH(S1812,'Ledger Codes'!$B$6:$B$205,0))="","",INDEX('Ledger Codes'!$C$6:$C$205,MATCH(S1812,'Ledger Codes'!$B$6:$B$205,0))),""))</f>
        <v>10066</v>
      </c>
      <c r="D1812" s="50" t="s">
        <v>204</v>
      </c>
      <c r="E1812" s="50" t="s">
        <v>968</v>
      </c>
      <c r="F1812" s="50" t="s">
        <v>969</v>
      </c>
      <c r="G1812" s="52" t="n">
        <v>0</v>
      </c>
      <c r="H1812" s="52" t="n">
        <v>8.63</v>
      </c>
      <c r="I1812" s="52" t="n">
        <f aca="false">IF(AND(G1812="",H1812=""),"",N(G1812)-N(H1812))</f>
        <v>-8.63</v>
      </c>
      <c r="J1812" s="52" t="n">
        <f aca="false">IF(I1812="","",ABS(I1812))</f>
        <v>8.63</v>
      </c>
      <c r="K1812" s="56" t="n">
        <f aca="false">IF(S1812="","",0)</f>
        <v>0</v>
      </c>
      <c r="L1812" s="56" t="n">
        <f aca="false">IF(J1812="","",IF(AND(J1812&gt;'Revenue Testing'!$E$9,K1812=0),1,0))</f>
        <v>0</v>
      </c>
      <c r="M1812" s="57" t="n">
        <v>0.519022146232</v>
      </c>
      <c r="N1812" s="56" t="str">
        <f aca="false">IF(OR(A1812="",I1812=""),"",IF(COUNTIFS($A$2:$A$4500,A1812,$D$2:$D$4500,D1812,$I$2:$I$4500,I1812)&gt;1,"Possible duplicate",""))</f>
        <v/>
      </c>
      <c r="O1812" s="56" t="n">
        <f aca="false">IF(J1812="","",IF(AND(L1812=0,K1812=0),1,0))</f>
        <v>1</v>
      </c>
      <c r="P1812" s="56" t="str">
        <f aca="false">IF(L1812=1,J1812+ROW()/10^7,"")</f>
        <v/>
      </c>
      <c r="Q1812" s="57" t="n">
        <f aca="false">IF(O1812=1,M1812,"")</f>
        <v>0.519022146232</v>
      </c>
      <c r="R1812" s="56" t="str">
        <f aca="false">IF(K1812=1,ROW(),"")</f>
        <v/>
      </c>
      <c r="S1812" s="56" t="str">
        <f aca="false">IF(D1812="","",TRIM(D1812))</f>
        <v>FASAH CHARGES- INC</v>
      </c>
    </row>
    <row r="1813" customFormat="false" ht="15" hidden="false" customHeight="false" outlineLevel="0" collapsed="false">
      <c r="A1813" s="50" t="s">
        <v>970</v>
      </c>
      <c r="B1813" s="55" t="n">
        <v>45905</v>
      </c>
      <c r="C1813" s="50" t="n">
        <f aca="false">IF(S1813="","",IFERROR(IF(INDEX('Ledger Codes'!$C$6:$C$205,MATCH(S1813,'Ledger Codes'!$B$6:$B$205,0))="","",INDEX('Ledger Codes'!$C$6:$C$205,MATCH(S1813,'Ledger Codes'!$B$6:$B$205,0))),""))</f>
        <v>10066</v>
      </c>
      <c r="D1813" s="50" t="s">
        <v>204</v>
      </c>
      <c r="E1813" s="50" t="s">
        <v>971</v>
      </c>
      <c r="F1813" s="50" t="s">
        <v>972</v>
      </c>
      <c r="G1813" s="52" t="n">
        <v>0</v>
      </c>
      <c r="H1813" s="52" t="n">
        <v>8.63</v>
      </c>
      <c r="I1813" s="52" t="n">
        <f aca="false">IF(AND(G1813="",H1813=""),"",N(G1813)-N(H1813))</f>
        <v>-8.63</v>
      </c>
      <c r="J1813" s="52" t="n">
        <f aca="false">IF(I1813="","",ABS(I1813))</f>
        <v>8.63</v>
      </c>
      <c r="K1813" s="56" t="n">
        <f aca="false">IF(S1813="","",0)</f>
        <v>0</v>
      </c>
      <c r="L1813" s="56" t="n">
        <f aca="false">IF(J1813="","",IF(AND(J1813&gt;'Revenue Testing'!$E$9,K1813=0),1,0))</f>
        <v>0</v>
      </c>
      <c r="M1813" s="57" t="n">
        <v>0.483866429624</v>
      </c>
      <c r="N1813" s="56" t="str">
        <f aca="false">IF(OR(A1813="",I1813=""),"",IF(COUNTIFS($A$2:$A$4500,A1813,$D$2:$D$4500,D1813,$I$2:$I$4500,I1813)&gt;1,"Possible duplicate",""))</f>
        <v/>
      </c>
      <c r="O1813" s="56" t="n">
        <f aca="false">IF(J1813="","",IF(AND(L1813=0,K1813=0),1,0))</f>
        <v>1</v>
      </c>
      <c r="P1813" s="56" t="str">
        <f aca="false">IF(L1813=1,J1813+ROW()/10^7,"")</f>
        <v/>
      </c>
      <c r="Q1813" s="57" t="n">
        <f aca="false">IF(O1813=1,M1813,"")</f>
        <v>0.483866429624</v>
      </c>
      <c r="R1813" s="56" t="str">
        <f aca="false">IF(K1813=1,ROW(),"")</f>
        <v/>
      </c>
      <c r="S1813" s="56" t="str">
        <f aca="false">IF(D1813="","",TRIM(D1813))</f>
        <v>FASAH CHARGES- INC</v>
      </c>
    </row>
    <row r="1814" customFormat="false" ht="15" hidden="false" customHeight="false" outlineLevel="0" collapsed="false">
      <c r="A1814" s="50" t="s">
        <v>973</v>
      </c>
      <c r="B1814" s="55" t="n">
        <v>45905</v>
      </c>
      <c r="C1814" s="50" t="n">
        <f aca="false">IF(S1814="","",IFERROR(IF(INDEX('Ledger Codes'!$C$6:$C$205,MATCH(S1814,'Ledger Codes'!$B$6:$B$205,0))="","",INDEX('Ledger Codes'!$C$6:$C$205,MATCH(S1814,'Ledger Codes'!$B$6:$B$205,0))),""))</f>
        <v>10066</v>
      </c>
      <c r="D1814" s="50" t="s">
        <v>204</v>
      </c>
      <c r="E1814" s="50" t="s">
        <v>974</v>
      </c>
      <c r="F1814" s="50" t="s">
        <v>975</v>
      </c>
      <c r="G1814" s="52" t="n">
        <v>0</v>
      </c>
      <c r="H1814" s="52" t="n">
        <v>8.63</v>
      </c>
      <c r="I1814" s="52" t="n">
        <f aca="false">IF(AND(G1814="",H1814=""),"",N(G1814)-N(H1814))</f>
        <v>-8.63</v>
      </c>
      <c r="J1814" s="52" t="n">
        <f aca="false">IF(I1814="","",ABS(I1814))</f>
        <v>8.63</v>
      </c>
      <c r="K1814" s="56" t="n">
        <f aca="false">IF(S1814="","",0)</f>
        <v>0</v>
      </c>
      <c r="L1814" s="56" t="n">
        <f aca="false">IF(J1814="","",IF(AND(J1814&gt;'Revenue Testing'!$E$9,K1814=0),1,0))</f>
        <v>0</v>
      </c>
      <c r="M1814" s="57" t="n">
        <v>0.332336439106</v>
      </c>
      <c r="N1814" s="56" t="str">
        <f aca="false">IF(OR(A1814="",I1814=""),"",IF(COUNTIFS($A$2:$A$4500,A1814,$D$2:$D$4500,D1814,$I$2:$I$4500,I1814)&gt;1,"Possible duplicate",""))</f>
        <v/>
      </c>
      <c r="O1814" s="56" t="n">
        <f aca="false">IF(J1814="","",IF(AND(L1814=0,K1814=0),1,0))</f>
        <v>1</v>
      </c>
      <c r="P1814" s="56" t="str">
        <f aca="false">IF(L1814=1,J1814+ROW()/10^7,"")</f>
        <v/>
      </c>
      <c r="Q1814" s="57" t="n">
        <f aca="false">IF(O1814=1,M1814,"")</f>
        <v>0.332336439106</v>
      </c>
      <c r="R1814" s="56" t="str">
        <f aca="false">IF(K1814=1,ROW(),"")</f>
        <v/>
      </c>
      <c r="S1814" s="56" t="str">
        <f aca="false">IF(D1814="","",TRIM(D1814))</f>
        <v>FASAH CHARGES- INC</v>
      </c>
    </row>
    <row r="1815" customFormat="false" ht="15" hidden="false" customHeight="false" outlineLevel="0" collapsed="false">
      <c r="A1815" s="50" t="s">
        <v>976</v>
      </c>
      <c r="B1815" s="55" t="n">
        <v>45905</v>
      </c>
      <c r="C1815" s="50" t="n">
        <f aca="false">IF(S1815="","",IFERROR(IF(INDEX('Ledger Codes'!$C$6:$C$205,MATCH(S1815,'Ledger Codes'!$B$6:$B$205,0))="","",INDEX('Ledger Codes'!$C$6:$C$205,MATCH(S1815,'Ledger Codes'!$B$6:$B$205,0))),""))</f>
        <v>10066</v>
      </c>
      <c r="D1815" s="50" t="s">
        <v>204</v>
      </c>
      <c r="E1815" s="50" t="s">
        <v>977</v>
      </c>
      <c r="F1815" s="50" t="s">
        <v>467</v>
      </c>
      <c r="G1815" s="52" t="n">
        <v>0</v>
      </c>
      <c r="H1815" s="52" t="n">
        <v>8.63</v>
      </c>
      <c r="I1815" s="52" t="n">
        <f aca="false">IF(AND(G1815="",H1815=""),"",N(G1815)-N(H1815))</f>
        <v>-8.63</v>
      </c>
      <c r="J1815" s="52" t="n">
        <f aca="false">IF(I1815="","",ABS(I1815))</f>
        <v>8.63</v>
      </c>
      <c r="K1815" s="56" t="n">
        <f aca="false">IF(S1815="","",0)</f>
        <v>0</v>
      </c>
      <c r="L1815" s="56" t="n">
        <f aca="false">IF(J1815="","",IF(AND(J1815&gt;'Revenue Testing'!$E$9,K1815=0),1,0))</f>
        <v>0</v>
      </c>
      <c r="M1815" s="57" t="n">
        <v>0.633789491754</v>
      </c>
      <c r="N1815" s="56" t="str">
        <f aca="false">IF(OR(A1815="",I1815=""),"",IF(COUNTIFS($A$2:$A$4500,A1815,$D$2:$D$4500,D1815,$I$2:$I$4500,I1815)&gt;1,"Possible duplicate",""))</f>
        <v/>
      </c>
      <c r="O1815" s="56" t="n">
        <f aca="false">IF(J1815="","",IF(AND(L1815=0,K1815=0),1,0))</f>
        <v>1</v>
      </c>
      <c r="P1815" s="56" t="str">
        <f aca="false">IF(L1815=1,J1815+ROW()/10^7,"")</f>
        <v/>
      </c>
      <c r="Q1815" s="57" t="n">
        <f aca="false">IF(O1815=1,M1815,"")</f>
        <v>0.633789491754</v>
      </c>
      <c r="R1815" s="56" t="str">
        <f aca="false">IF(K1815=1,ROW(),"")</f>
        <v/>
      </c>
      <c r="S1815" s="56" t="str">
        <f aca="false">IF(D1815="","",TRIM(D1815))</f>
        <v>FASAH CHARGES- INC</v>
      </c>
    </row>
    <row r="1816" customFormat="false" ht="15" hidden="false" customHeight="false" outlineLevel="0" collapsed="false">
      <c r="A1816" s="50" t="s">
        <v>978</v>
      </c>
      <c r="B1816" s="55" t="n">
        <v>45905</v>
      </c>
      <c r="C1816" s="50" t="n">
        <f aca="false">IF(S1816="","",IFERROR(IF(INDEX('Ledger Codes'!$C$6:$C$205,MATCH(S1816,'Ledger Codes'!$B$6:$B$205,0))="","",INDEX('Ledger Codes'!$C$6:$C$205,MATCH(S1816,'Ledger Codes'!$B$6:$B$205,0))),""))</f>
        <v>10066</v>
      </c>
      <c r="D1816" s="50" t="s">
        <v>204</v>
      </c>
      <c r="E1816" s="50" t="s">
        <v>979</v>
      </c>
      <c r="F1816" s="50" t="s">
        <v>980</v>
      </c>
      <c r="G1816" s="52" t="n">
        <v>0</v>
      </c>
      <c r="H1816" s="52" t="n">
        <v>8.63</v>
      </c>
      <c r="I1816" s="52" t="n">
        <f aca="false">IF(AND(G1816="",H1816=""),"",N(G1816)-N(H1816))</f>
        <v>-8.63</v>
      </c>
      <c r="J1816" s="52" t="n">
        <f aca="false">IF(I1816="","",ABS(I1816))</f>
        <v>8.63</v>
      </c>
      <c r="K1816" s="56" t="n">
        <f aca="false">IF(S1816="","",0)</f>
        <v>0</v>
      </c>
      <c r="L1816" s="56" t="n">
        <f aca="false">IF(J1816="","",IF(AND(J1816&gt;'Revenue Testing'!$E$9,K1816=0),1,0))</f>
        <v>0</v>
      </c>
      <c r="M1816" s="57" t="n">
        <v>0.917233360053</v>
      </c>
      <c r="N1816" s="56" t="str">
        <f aca="false">IF(OR(A1816="",I1816=""),"",IF(COUNTIFS($A$2:$A$4500,A1816,$D$2:$D$4500,D1816,$I$2:$I$4500,I1816)&gt;1,"Possible duplicate",""))</f>
        <v/>
      </c>
      <c r="O1816" s="56" t="n">
        <f aca="false">IF(J1816="","",IF(AND(L1816=0,K1816=0),1,0))</f>
        <v>1</v>
      </c>
      <c r="P1816" s="56" t="str">
        <f aca="false">IF(L1816=1,J1816+ROW()/10^7,"")</f>
        <v/>
      </c>
      <c r="Q1816" s="57" t="n">
        <f aca="false">IF(O1816=1,M1816,"")</f>
        <v>0.917233360053</v>
      </c>
      <c r="R1816" s="56" t="str">
        <f aca="false">IF(K1816=1,ROW(),"")</f>
        <v/>
      </c>
      <c r="S1816" s="56" t="str">
        <f aca="false">IF(D1816="","",TRIM(D1816))</f>
        <v>FASAH CHARGES- INC</v>
      </c>
    </row>
    <row r="1817" customFormat="false" ht="15" hidden="false" customHeight="false" outlineLevel="0" collapsed="false">
      <c r="A1817" s="50" t="s">
        <v>981</v>
      </c>
      <c r="B1817" s="55" t="n">
        <v>45905</v>
      </c>
      <c r="C1817" s="50" t="n">
        <f aca="false">IF(S1817="","",IFERROR(IF(INDEX('Ledger Codes'!$C$6:$C$205,MATCH(S1817,'Ledger Codes'!$B$6:$B$205,0))="","",INDEX('Ledger Codes'!$C$6:$C$205,MATCH(S1817,'Ledger Codes'!$B$6:$B$205,0))),""))</f>
        <v>10066</v>
      </c>
      <c r="D1817" s="50" t="s">
        <v>204</v>
      </c>
      <c r="E1817" s="50" t="s">
        <v>982</v>
      </c>
      <c r="F1817" s="50" t="s">
        <v>983</v>
      </c>
      <c r="G1817" s="52" t="n">
        <v>0</v>
      </c>
      <c r="H1817" s="52" t="n">
        <v>8.63</v>
      </c>
      <c r="I1817" s="52" t="n">
        <f aca="false">IF(AND(G1817="",H1817=""),"",N(G1817)-N(H1817))</f>
        <v>-8.63</v>
      </c>
      <c r="J1817" s="52" t="n">
        <f aca="false">IF(I1817="","",ABS(I1817))</f>
        <v>8.63</v>
      </c>
      <c r="K1817" s="56" t="n">
        <f aca="false">IF(S1817="","",0)</f>
        <v>0</v>
      </c>
      <c r="L1817" s="56" t="n">
        <f aca="false">IF(J1817="","",IF(AND(J1817&gt;'Revenue Testing'!$E$9,K1817=0),1,0))</f>
        <v>0</v>
      </c>
      <c r="M1817" s="57" t="n">
        <v>0.09938949467</v>
      </c>
      <c r="N1817" s="56" t="str">
        <f aca="false">IF(OR(A1817="",I1817=""),"",IF(COUNTIFS($A$2:$A$4500,A1817,$D$2:$D$4500,D1817,$I$2:$I$4500,I1817)&gt;1,"Possible duplicate",""))</f>
        <v/>
      </c>
      <c r="O1817" s="56" t="n">
        <f aca="false">IF(J1817="","",IF(AND(L1817=0,K1817=0),1,0))</f>
        <v>1</v>
      </c>
      <c r="P1817" s="56" t="str">
        <f aca="false">IF(L1817=1,J1817+ROW()/10^7,"")</f>
        <v/>
      </c>
      <c r="Q1817" s="57" t="n">
        <f aca="false">IF(O1817=1,M1817,"")</f>
        <v>0.09938949467</v>
      </c>
      <c r="R1817" s="56" t="str">
        <f aca="false">IF(K1817=1,ROW(),"")</f>
        <v/>
      </c>
      <c r="S1817" s="56" t="str">
        <f aca="false">IF(D1817="","",TRIM(D1817))</f>
        <v>FASAH CHARGES- INC</v>
      </c>
    </row>
    <row r="1818" customFormat="false" ht="15" hidden="false" customHeight="false" outlineLevel="0" collapsed="false">
      <c r="A1818" s="50" t="s">
        <v>984</v>
      </c>
      <c r="B1818" s="55" t="n">
        <v>45905</v>
      </c>
      <c r="C1818" s="50" t="n">
        <f aca="false">IF(S1818="","",IFERROR(IF(INDEX('Ledger Codes'!$C$6:$C$205,MATCH(S1818,'Ledger Codes'!$B$6:$B$205,0))="","",INDEX('Ledger Codes'!$C$6:$C$205,MATCH(S1818,'Ledger Codes'!$B$6:$B$205,0))),""))</f>
        <v>10066</v>
      </c>
      <c r="D1818" s="50" t="s">
        <v>204</v>
      </c>
      <c r="E1818" s="50" t="s">
        <v>985</v>
      </c>
      <c r="F1818" s="50" t="s">
        <v>986</v>
      </c>
      <c r="G1818" s="52" t="n">
        <v>0</v>
      </c>
      <c r="H1818" s="52" t="n">
        <v>8.63</v>
      </c>
      <c r="I1818" s="52" t="n">
        <f aca="false">IF(AND(G1818="",H1818=""),"",N(G1818)-N(H1818))</f>
        <v>-8.63</v>
      </c>
      <c r="J1818" s="52" t="n">
        <f aca="false">IF(I1818="","",ABS(I1818))</f>
        <v>8.63</v>
      </c>
      <c r="K1818" s="56" t="n">
        <f aca="false">IF(S1818="","",0)</f>
        <v>0</v>
      </c>
      <c r="L1818" s="56" t="n">
        <f aca="false">IF(J1818="","",IF(AND(J1818&gt;'Revenue Testing'!$E$9,K1818=0),1,0))</f>
        <v>0</v>
      </c>
      <c r="M1818" s="57" t="n">
        <v>0.027512234532</v>
      </c>
      <c r="N1818" s="56" t="str">
        <f aca="false">IF(OR(A1818="",I1818=""),"",IF(COUNTIFS($A$2:$A$4500,A1818,$D$2:$D$4500,D1818,$I$2:$I$4500,I1818)&gt;1,"Possible duplicate",""))</f>
        <v/>
      </c>
      <c r="O1818" s="56" t="n">
        <f aca="false">IF(J1818="","",IF(AND(L1818=0,K1818=0),1,0))</f>
        <v>1</v>
      </c>
      <c r="P1818" s="56" t="str">
        <f aca="false">IF(L1818=1,J1818+ROW()/10^7,"")</f>
        <v/>
      </c>
      <c r="Q1818" s="57" t="n">
        <f aca="false">IF(O1818=1,M1818,"")</f>
        <v>0.027512234532</v>
      </c>
      <c r="R1818" s="56" t="str">
        <f aca="false">IF(K1818=1,ROW(),"")</f>
        <v/>
      </c>
      <c r="S1818" s="56" t="str">
        <f aca="false">IF(D1818="","",TRIM(D1818))</f>
        <v>FASAH CHARGES- INC</v>
      </c>
    </row>
    <row r="1819" customFormat="false" ht="15" hidden="false" customHeight="false" outlineLevel="0" collapsed="false">
      <c r="A1819" s="50" t="s">
        <v>987</v>
      </c>
      <c r="B1819" s="55" t="n">
        <v>45905</v>
      </c>
      <c r="C1819" s="50" t="n">
        <f aca="false">IF(S1819="","",IFERROR(IF(INDEX('Ledger Codes'!$C$6:$C$205,MATCH(S1819,'Ledger Codes'!$B$6:$B$205,0))="","",INDEX('Ledger Codes'!$C$6:$C$205,MATCH(S1819,'Ledger Codes'!$B$6:$B$205,0))),""))</f>
        <v>10066</v>
      </c>
      <c r="D1819" s="50" t="s">
        <v>204</v>
      </c>
      <c r="E1819" s="50" t="s">
        <v>988</v>
      </c>
      <c r="F1819" s="50" t="s">
        <v>989</v>
      </c>
      <c r="G1819" s="52" t="n">
        <v>0</v>
      </c>
      <c r="H1819" s="52" t="n">
        <v>8.63</v>
      </c>
      <c r="I1819" s="52" t="n">
        <f aca="false">IF(AND(G1819="",H1819=""),"",N(G1819)-N(H1819))</f>
        <v>-8.63</v>
      </c>
      <c r="J1819" s="52" t="n">
        <f aca="false">IF(I1819="","",ABS(I1819))</f>
        <v>8.63</v>
      </c>
      <c r="K1819" s="56" t="n">
        <f aca="false">IF(S1819="","",0)</f>
        <v>0</v>
      </c>
      <c r="L1819" s="56" t="n">
        <f aca="false">IF(J1819="","",IF(AND(J1819&gt;'Revenue Testing'!$E$9,K1819=0),1,0))</f>
        <v>0</v>
      </c>
      <c r="M1819" s="57" t="n">
        <v>0.379354076296</v>
      </c>
      <c r="N1819" s="56" t="str">
        <f aca="false">IF(OR(A1819="",I1819=""),"",IF(COUNTIFS($A$2:$A$4500,A1819,$D$2:$D$4500,D1819,$I$2:$I$4500,I1819)&gt;1,"Possible duplicate",""))</f>
        <v/>
      </c>
      <c r="O1819" s="56" t="n">
        <f aca="false">IF(J1819="","",IF(AND(L1819=0,K1819=0),1,0))</f>
        <v>1</v>
      </c>
      <c r="P1819" s="56" t="str">
        <f aca="false">IF(L1819=1,J1819+ROW()/10^7,"")</f>
        <v/>
      </c>
      <c r="Q1819" s="57" t="n">
        <f aca="false">IF(O1819=1,M1819,"")</f>
        <v>0.379354076296</v>
      </c>
      <c r="R1819" s="56" t="str">
        <f aca="false">IF(K1819=1,ROW(),"")</f>
        <v/>
      </c>
      <c r="S1819" s="56" t="str">
        <f aca="false">IF(D1819="","",TRIM(D1819))</f>
        <v>FASAH CHARGES- INC</v>
      </c>
    </row>
    <row r="1820" customFormat="false" ht="15" hidden="false" customHeight="false" outlineLevel="0" collapsed="false">
      <c r="A1820" s="50" t="s">
        <v>990</v>
      </c>
      <c r="B1820" s="55" t="n">
        <v>45905</v>
      </c>
      <c r="C1820" s="50" t="n">
        <f aca="false">IF(S1820="","",IFERROR(IF(INDEX('Ledger Codes'!$C$6:$C$205,MATCH(S1820,'Ledger Codes'!$B$6:$B$205,0))="","",INDEX('Ledger Codes'!$C$6:$C$205,MATCH(S1820,'Ledger Codes'!$B$6:$B$205,0))),""))</f>
        <v>10066</v>
      </c>
      <c r="D1820" s="50" t="s">
        <v>204</v>
      </c>
      <c r="E1820" s="50" t="s">
        <v>991</v>
      </c>
      <c r="F1820" s="50" t="s">
        <v>992</v>
      </c>
      <c r="G1820" s="52" t="n">
        <v>0</v>
      </c>
      <c r="H1820" s="52" t="n">
        <v>8.63</v>
      </c>
      <c r="I1820" s="52" t="n">
        <f aca="false">IF(AND(G1820="",H1820=""),"",N(G1820)-N(H1820))</f>
        <v>-8.63</v>
      </c>
      <c r="J1820" s="52" t="n">
        <f aca="false">IF(I1820="","",ABS(I1820))</f>
        <v>8.63</v>
      </c>
      <c r="K1820" s="56" t="n">
        <f aca="false">IF(S1820="","",0)</f>
        <v>0</v>
      </c>
      <c r="L1820" s="56" t="n">
        <f aca="false">IF(J1820="","",IF(AND(J1820&gt;'Revenue Testing'!$E$9,K1820=0),1,0))</f>
        <v>0</v>
      </c>
      <c r="M1820" s="57" t="n">
        <v>0.947776266205</v>
      </c>
      <c r="N1820" s="56" t="str">
        <f aca="false">IF(OR(A1820="",I1820=""),"",IF(COUNTIFS($A$2:$A$4500,A1820,$D$2:$D$4500,D1820,$I$2:$I$4500,I1820)&gt;1,"Possible duplicate",""))</f>
        <v/>
      </c>
      <c r="O1820" s="56" t="n">
        <f aca="false">IF(J1820="","",IF(AND(L1820=0,K1820=0),1,0))</f>
        <v>1</v>
      </c>
      <c r="P1820" s="56" t="str">
        <f aca="false">IF(L1820=1,J1820+ROW()/10^7,"")</f>
        <v/>
      </c>
      <c r="Q1820" s="57" t="n">
        <f aca="false">IF(O1820=1,M1820,"")</f>
        <v>0.947776266205</v>
      </c>
      <c r="R1820" s="56" t="str">
        <f aca="false">IF(K1820=1,ROW(),"")</f>
        <v/>
      </c>
      <c r="S1820" s="56" t="str">
        <f aca="false">IF(D1820="","",TRIM(D1820))</f>
        <v>FASAH CHARGES- INC</v>
      </c>
    </row>
    <row r="1821" customFormat="false" ht="15" hidden="false" customHeight="false" outlineLevel="0" collapsed="false">
      <c r="A1821" s="50" t="s">
        <v>993</v>
      </c>
      <c r="B1821" s="55" t="n">
        <v>45905</v>
      </c>
      <c r="C1821" s="50" t="n">
        <f aca="false">IF(S1821="","",IFERROR(IF(INDEX('Ledger Codes'!$C$6:$C$205,MATCH(S1821,'Ledger Codes'!$B$6:$B$205,0))="","",INDEX('Ledger Codes'!$C$6:$C$205,MATCH(S1821,'Ledger Codes'!$B$6:$B$205,0))),""))</f>
        <v>10066</v>
      </c>
      <c r="D1821" s="50" t="s">
        <v>204</v>
      </c>
      <c r="E1821" s="50" t="s">
        <v>994</v>
      </c>
      <c r="F1821" s="50" t="s">
        <v>995</v>
      </c>
      <c r="G1821" s="52" t="n">
        <v>0</v>
      </c>
      <c r="H1821" s="52" t="n">
        <v>8.63</v>
      </c>
      <c r="I1821" s="52" t="n">
        <f aca="false">IF(AND(G1821="",H1821=""),"",N(G1821)-N(H1821))</f>
        <v>-8.63</v>
      </c>
      <c r="J1821" s="52" t="n">
        <f aca="false">IF(I1821="","",ABS(I1821))</f>
        <v>8.63</v>
      </c>
      <c r="K1821" s="56" t="n">
        <f aca="false">IF(S1821="","",0)</f>
        <v>0</v>
      </c>
      <c r="L1821" s="56" t="n">
        <f aca="false">IF(J1821="","",IF(AND(J1821&gt;'Revenue Testing'!$E$9,K1821=0),1,0))</f>
        <v>0</v>
      </c>
      <c r="M1821" s="57" t="n">
        <v>0.55250526588</v>
      </c>
      <c r="N1821" s="56" t="str">
        <f aca="false">IF(OR(A1821="",I1821=""),"",IF(COUNTIFS($A$2:$A$4500,A1821,$D$2:$D$4500,D1821,$I$2:$I$4500,I1821)&gt;1,"Possible duplicate",""))</f>
        <v/>
      </c>
      <c r="O1821" s="56" t="n">
        <f aca="false">IF(J1821="","",IF(AND(L1821=0,K1821=0),1,0))</f>
        <v>1</v>
      </c>
      <c r="P1821" s="56" t="str">
        <f aca="false">IF(L1821=1,J1821+ROW()/10^7,"")</f>
        <v/>
      </c>
      <c r="Q1821" s="57" t="n">
        <f aca="false">IF(O1821=1,M1821,"")</f>
        <v>0.55250526588</v>
      </c>
      <c r="R1821" s="56" t="str">
        <f aca="false">IF(K1821=1,ROW(),"")</f>
        <v/>
      </c>
      <c r="S1821" s="56" t="str">
        <f aca="false">IF(D1821="","",TRIM(D1821))</f>
        <v>FASAH CHARGES- INC</v>
      </c>
    </row>
    <row r="1822" customFormat="false" ht="15" hidden="false" customHeight="false" outlineLevel="0" collapsed="false">
      <c r="A1822" s="50" t="s">
        <v>996</v>
      </c>
      <c r="B1822" s="55" t="n">
        <v>45905</v>
      </c>
      <c r="C1822" s="50" t="n">
        <f aca="false">IF(S1822="","",IFERROR(IF(INDEX('Ledger Codes'!$C$6:$C$205,MATCH(S1822,'Ledger Codes'!$B$6:$B$205,0))="","",INDEX('Ledger Codes'!$C$6:$C$205,MATCH(S1822,'Ledger Codes'!$B$6:$B$205,0))),""))</f>
        <v>10066</v>
      </c>
      <c r="D1822" s="50" t="s">
        <v>204</v>
      </c>
      <c r="E1822" s="50" t="s">
        <v>997</v>
      </c>
      <c r="F1822" s="50" t="s">
        <v>998</v>
      </c>
      <c r="G1822" s="52" t="n">
        <v>0</v>
      </c>
      <c r="H1822" s="52" t="n">
        <v>8.63</v>
      </c>
      <c r="I1822" s="52" t="n">
        <f aca="false">IF(AND(G1822="",H1822=""),"",N(G1822)-N(H1822))</f>
        <v>-8.63</v>
      </c>
      <c r="J1822" s="52" t="n">
        <f aca="false">IF(I1822="","",ABS(I1822))</f>
        <v>8.63</v>
      </c>
      <c r="K1822" s="56" t="n">
        <f aca="false">IF(S1822="","",0)</f>
        <v>0</v>
      </c>
      <c r="L1822" s="56" t="n">
        <f aca="false">IF(J1822="","",IF(AND(J1822&gt;'Revenue Testing'!$E$9,K1822=0),1,0))</f>
        <v>0</v>
      </c>
      <c r="M1822" s="57" t="n">
        <v>0.046784106439</v>
      </c>
      <c r="N1822" s="56" t="str">
        <f aca="false">IF(OR(A1822="",I1822=""),"",IF(COUNTIFS($A$2:$A$4500,A1822,$D$2:$D$4500,D1822,$I$2:$I$4500,I1822)&gt;1,"Possible duplicate",""))</f>
        <v/>
      </c>
      <c r="O1822" s="56" t="n">
        <f aca="false">IF(J1822="","",IF(AND(L1822=0,K1822=0),1,0))</f>
        <v>1</v>
      </c>
      <c r="P1822" s="56" t="str">
        <f aca="false">IF(L1822=1,J1822+ROW()/10^7,"")</f>
        <v/>
      </c>
      <c r="Q1822" s="57" t="n">
        <f aca="false">IF(O1822=1,M1822,"")</f>
        <v>0.046784106439</v>
      </c>
      <c r="R1822" s="56" t="str">
        <f aca="false">IF(K1822=1,ROW(),"")</f>
        <v/>
      </c>
      <c r="S1822" s="56" t="str">
        <f aca="false">IF(D1822="","",TRIM(D1822))</f>
        <v>FASAH CHARGES- INC</v>
      </c>
    </row>
    <row r="1823" customFormat="false" ht="15" hidden="false" customHeight="false" outlineLevel="0" collapsed="false">
      <c r="A1823" s="50" t="s">
        <v>999</v>
      </c>
      <c r="B1823" s="55" t="n">
        <v>45905</v>
      </c>
      <c r="C1823" s="50" t="n">
        <f aca="false">IF(S1823="","",IFERROR(IF(INDEX('Ledger Codes'!$C$6:$C$205,MATCH(S1823,'Ledger Codes'!$B$6:$B$205,0))="","",INDEX('Ledger Codes'!$C$6:$C$205,MATCH(S1823,'Ledger Codes'!$B$6:$B$205,0))),""))</f>
        <v>10066</v>
      </c>
      <c r="D1823" s="50" t="s">
        <v>204</v>
      </c>
      <c r="E1823" s="50" t="s">
        <v>1000</v>
      </c>
      <c r="F1823" s="50" t="s">
        <v>447</v>
      </c>
      <c r="G1823" s="52" t="n">
        <v>0</v>
      </c>
      <c r="H1823" s="52" t="n">
        <v>8.63</v>
      </c>
      <c r="I1823" s="52" t="n">
        <f aca="false">IF(AND(G1823="",H1823=""),"",N(G1823)-N(H1823))</f>
        <v>-8.63</v>
      </c>
      <c r="J1823" s="52" t="n">
        <f aca="false">IF(I1823="","",ABS(I1823))</f>
        <v>8.63</v>
      </c>
      <c r="K1823" s="56" t="n">
        <f aca="false">IF(S1823="","",0)</f>
        <v>0</v>
      </c>
      <c r="L1823" s="56" t="n">
        <f aca="false">IF(J1823="","",IF(AND(J1823&gt;'Revenue Testing'!$E$9,K1823=0),1,0))</f>
        <v>0</v>
      </c>
      <c r="M1823" s="57" t="n">
        <v>0.739015414439</v>
      </c>
      <c r="N1823" s="56" t="str">
        <f aca="false">IF(OR(A1823="",I1823=""),"",IF(COUNTIFS($A$2:$A$4500,A1823,$D$2:$D$4500,D1823,$I$2:$I$4500,I1823)&gt;1,"Possible duplicate",""))</f>
        <v/>
      </c>
      <c r="O1823" s="56" t="n">
        <f aca="false">IF(J1823="","",IF(AND(L1823=0,K1823=0),1,0))</f>
        <v>1</v>
      </c>
      <c r="P1823" s="56" t="str">
        <f aca="false">IF(L1823=1,J1823+ROW()/10^7,"")</f>
        <v/>
      </c>
      <c r="Q1823" s="57" t="n">
        <f aca="false">IF(O1823=1,M1823,"")</f>
        <v>0.739015414439</v>
      </c>
      <c r="R1823" s="56" t="str">
        <f aca="false">IF(K1823=1,ROW(),"")</f>
        <v/>
      </c>
      <c r="S1823" s="56" t="str">
        <f aca="false">IF(D1823="","",TRIM(D1823))</f>
        <v>FASAH CHARGES- INC</v>
      </c>
    </row>
    <row r="1824" customFormat="false" ht="15" hidden="false" customHeight="false" outlineLevel="0" collapsed="false">
      <c r="A1824" s="50" t="s">
        <v>1001</v>
      </c>
      <c r="B1824" s="55" t="n">
        <v>45905</v>
      </c>
      <c r="C1824" s="50" t="n">
        <f aca="false">IF(S1824="","",IFERROR(IF(INDEX('Ledger Codes'!$C$6:$C$205,MATCH(S1824,'Ledger Codes'!$B$6:$B$205,0))="","",INDEX('Ledger Codes'!$C$6:$C$205,MATCH(S1824,'Ledger Codes'!$B$6:$B$205,0))),""))</f>
        <v>10066</v>
      </c>
      <c r="D1824" s="50" t="s">
        <v>204</v>
      </c>
      <c r="E1824" s="50" t="s">
        <v>1002</v>
      </c>
      <c r="F1824" s="50" t="s">
        <v>1003</v>
      </c>
      <c r="G1824" s="52" t="n">
        <v>0</v>
      </c>
      <c r="H1824" s="52" t="n">
        <v>8.63</v>
      </c>
      <c r="I1824" s="52" t="n">
        <f aca="false">IF(AND(G1824="",H1824=""),"",N(G1824)-N(H1824))</f>
        <v>-8.63</v>
      </c>
      <c r="J1824" s="52" t="n">
        <f aca="false">IF(I1824="","",ABS(I1824))</f>
        <v>8.63</v>
      </c>
      <c r="K1824" s="56" t="n">
        <f aca="false">IF(S1824="","",0)</f>
        <v>0</v>
      </c>
      <c r="L1824" s="56" t="n">
        <f aca="false">IF(J1824="","",IF(AND(J1824&gt;'Revenue Testing'!$E$9,K1824=0),1,0))</f>
        <v>0</v>
      </c>
      <c r="M1824" s="57" t="n">
        <v>0.989397080075</v>
      </c>
      <c r="N1824" s="56" t="str">
        <f aca="false">IF(OR(A1824="",I1824=""),"",IF(COUNTIFS($A$2:$A$4500,A1824,$D$2:$D$4500,D1824,$I$2:$I$4500,I1824)&gt;1,"Possible duplicate",""))</f>
        <v/>
      </c>
      <c r="O1824" s="56" t="n">
        <f aca="false">IF(J1824="","",IF(AND(L1824=0,K1824=0),1,0))</f>
        <v>1</v>
      </c>
      <c r="P1824" s="56" t="str">
        <f aca="false">IF(L1824=1,J1824+ROW()/10^7,"")</f>
        <v/>
      </c>
      <c r="Q1824" s="57" t="n">
        <f aca="false">IF(O1824=1,M1824,"")</f>
        <v>0.989397080075</v>
      </c>
      <c r="R1824" s="56" t="str">
        <f aca="false">IF(K1824=1,ROW(),"")</f>
        <v/>
      </c>
      <c r="S1824" s="56" t="str">
        <f aca="false">IF(D1824="","",TRIM(D1824))</f>
        <v>FASAH CHARGES- INC</v>
      </c>
    </row>
    <row r="1825" customFormat="false" ht="15" hidden="false" customHeight="false" outlineLevel="0" collapsed="false">
      <c r="A1825" s="50" t="s">
        <v>1004</v>
      </c>
      <c r="B1825" s="55" t="n">
        <v>45905</v>
      </c>
      <c r="C1825" s="50" t="n">
        <f aca="false">IF(S1825="","",IFERROR(IF(INDEX('Ledger Codes'!$C$6:$C$205,MATCH(S1825,'Ledger Codes'!$B$6:$B$205,0))="","",INDEX('Ledger Codes'!$C$6:$C$205,MATCH(S1825,'Ledger Codes'!$B$6:$B$205,0))),""))</f>
        <v>10066</v>
      </c>
      <c r="D1825" s="50" t="s">
        <v>204</v>
      </c>
      <c r="E1825" s="50" t="s">
        <v>1005</v>
      </c>
      <c r="F1825" s="50" t="s">
        <v>1006</v>
      </c>
      <c r="G1825" s="52" t="n">
        <v>0</v>
      </c>
      <c r="H1825" s="52" t="n">
        <v>8.63</v>
      </c>
      <c r="I1825" s="52" t="n">
        <f aca="false">IF(AND(G1825="",H1825=""),"",N(G1825)-N(H1825))</f>
        <v>-8.63</v>
      </c>
      <c r="J1825" s="52" t="n">
        <f aca="false">IF(I1825="","",ABS(I1825))</f>
        <v>8.63</v>
      </c>
      <c r="K1825" s="56" t="n">
        <f aca="false">IF(S1825="","",0)</f>
        <v>0</v>
      </c>
      <c r="L1825" s="56" t="n">
        <f aca="false">IF(J1825="","",IF(AND(J1825&gt;'Revenue Testing'!$E$9,K1825=0),1,0))</f>
        <v>0</v>
      </c>
      <c r="M1825" s="57" t="n">
        <v>0.850644497368</v>
      </c>
      <c r="N1825" s="56" t="str">
        <f aca="false">IF(OR(A1825="",I1825=""),"",IF(COUNTIFS($A$2:$A$4500,A1825,$D$2:$D$4500,D1825,$I$2:$I$4500,I1825)&gt;1,"Possible duplicate",""))</f>
        <v/>
      </c>
      <c r="O1825" s="56" t="n">
        <f aca="false">IF(J1825="","",IF(AND(L1825=0,K1825=0),1,0))</f>
        <v>1</v>
      </c>
      <c r="P1825" s="56" t="str">
        <f aca="false">IF(L1825=1,J1825+ROW()/10^7,"")</f>
        <v/>
      </c>
      <c r="Q1825" s="57" t="n">
        <f aca="false">IF(O1825=1,M1825,"")</f>
        <v>0.850644497368</v>
      </c>
      <c r="R1825" s="56" t="str">
        <f aca="false">IF(K1825=1,ROW(),"")</f>
        <v/>
      </c>
      <c r="S1825" s="56" t="str">
        <f aca="false">IF(D1825="","",TRIM(D1825))</f>
        <v>FASAH CHARGES- INC</v>
      </c>
    </row>
    <row r="1826" customFormat="false" ht="15" hidden="false" customHeight="false" outlineLevel="0" collapsed="false">
      <c r="A1826" s="50" t="s">
        <v>1007</v>
      </c>
      <c r="B1826" s="55" t="n">
        <v>45905</v>
      </c>
      <c r="C1826" s="50" t="n">
        <f aca="false">IF(S1826="","",IFERROR(IF(INDEX('Ledger Codes'!$C$6:$C$205,MATCH(S1826,'Ledger Codes'!$B$6:$B$205,0))="","",INDEX('Ledger Codes'!$C$6:$C$205,MATCH(S1826,'Ledger Codes'!$B$6:$B$205,0))),""))</f>
        <v>10066</v>
      </c>
      <c r="D1826" s="50" t="s">
        <v>204</v>
      </c>
      <c r="E1826" s="50" t="s">
        <v>1008</v>
      </c>
      <c r="F1826" s="50" t="s">
        <v>1009</v>
      </c>
      <c r="G1826" s="52" t="n">
        <v>0</v>
      </c>
      <c r="H1826" s="52" t="n">
        <v>8.63</v>
      </c>
      <c r="I1826" s="52" t="n">
        <f aca="false">IF(AND(G1826="",H1826=""),"",N(G1826)-N(H1826))</f>
        <v>-8.63</v>
      </c>
      <c r="J1826" s="52" t="n">
        <f aca="false">IF(I1826="","",ABS(I1826))</f>
        <v>8.63</v>
      </c>
      <c r="K1826" s="56" t="n">
        <f aca="false">IF(S1826="","",0)</f>
        <v>0</v>
      </c>
      <c r="L1826" s="56" t="n">
        <f aca="false">IF(J1826="","",IF(AND(J1826&gt;'Revenue Testing'!$E$9,K1826=0),1,0))</f>
        <v>0</v>
      </c>
      <c r="M1826" s="57" t="n">
        <v>0.454221089614</v>
      </c>
      <c r="N1826" s="56" t="str">
        <f aca="false">IF(OR(A1826="",I1826=""),"",IF(COUNTIFS($A$2:$A$4500,A1826,$D$2:$D$4500,D1826,$I$2:$I$4500,I1826)&gt;1,"Possible duplicate",""))</f>
        <v/>
      </c>
      <c r="O1826" s="56" t="n">
        <f aca="false">IF(J1826="","",IF(AND(L1826=0,K1826=0),1,0))</f>
        <v>1</v>
      </c>
      <c r="P1826" s="56" t="str">
        <f aca="false">IF(L1826=1,J1826+ROW()/10^7,"")</f>
        <v/>
      </c>
      <c r="Q1826" s="57" t="n">
        <f aca="false">IF(O1826=1,M1826,"")</f>
        <v>0.454221089614</v>
      </c>
      <c r="R1826" s="56" t="str">
        <f aca="false">IF(K1826=1,ROW(),"")</f>
        <v/>
      </c>
      <c r="S1826" s="56" t="str">
        <f aca="false">IF(D1826="","",TRIM(D1826))</f>
        <v>FASAH CHARGES- INC</v>
      </c>
    </row>
    <row r="1827" customFormat="false" ht="15" hidden="false" customHeight="false" outlineLevel="0" collapsed="false">
      <c r="A1827" s="50" t="s">
        <v>1010</v>
      </c>
      <c r="B1827" s="55" t="n">
        <v>45905</v>
      </c>
      <c r="C1827" s="50" t="n">
        <f aca="false">IF(S1827="","",IFERROR(IF(INDEX('Ledger Codes'!$C$6:$C$205,MATCH(S1827,'Ledger Codes'!$B$6:$B$205,0))="","",INDEX('Ledger Codes'!$C$6:$C$205,MATCH(S1827,'Ledger Codes'!$B$6:$B$205,0))),""))</f>
        <v>10066</v>
      </c>
      <c r="D1827" s="50" t="s">
        <v>204</v>
      </c>
      <c r="E1827" s="50" t="s">
        <v>1011</v>
      </c>
      <c r="F1827" s="50" t="s">
        <v>1012</v>
      </c>
      <c r="G1827" s="52" t="n">
        <v>0</v>
      </c>
      <c r="H1827" s="52" t="n">
        <v>8.63</v>
      </c>
      <c r="I1827" s="52" t="n">
        <f aca="false">IF(AND(G1827="",H1827=""),"",N(G1827)-N(H1827))</f>
        <v>-8.63</v>
      </c>
      <c r="J1827" s="52" t="n">
        <f aca="false">IF(I1827="","",ABS(I1827))</f>
        <v>8.63</v>
      </c>
      <c r="K1827" s="56" t="n">
        <f aca="false">IF(S1827="","",0)</f>
        <v>0</v>
      </c>
      <c r="L1827" s="56" t="n">
        <f aca="false">IF(J1827="","",IF(AND(J1827&gt;'Revenue Testing'!$E$9,K1827=0),1,0))</f>
        <v>0</v>
      </c>
      <c r="M1827" s="57" t="n">
        <v>0.985758419749</v>
      </c>
      <c r="N1827" s="56" t="str">
        <f aca="false">IF(OR(A1827="",I1827=""),"",IF(COUNTIFS($A$2:$A$4500,A1827,$D$2:$D$4500,D1827,$I$2:$I$4500,I1827)&gt;1,"Possible duplicate",""))</f>
        <v/>
      </c>
      <c r="O1827" s="56" t="n">
        <f aca="false">IF(J1827="","",IF(AND(L1827=0,K1827=0),1,0))</f>
        <v>1</v>
      </c>
      <c r="P1827" s="56" t="str">
        <f aca="false">IF(L1827=1,J1827+ROW()/10^7,"")</f>
        <v/>
      </c>
      <c r="Q1827" s="57" t="n">
        <f aca="false">IF(O1827=1,M1827,"")</f>
        <v>0.985758419749</v>
      </c>
      <c r="R1827" s="56" t="str">
        <f aca="false">IF(K1827=1,ROW(),"")</f>
        <v/>
      </c>
      <c r="S1827" s="56" t="str">
        <f aca="false">IF(D1827="","",TRIM(D1827))</f>
        <v>FASAH CHARGES- INC</v>
      </c>
    </row>
    <row r="1828" customFormat="false" ht="15" hidden="false" customHeight="false" outlineLevel="0" collapsed="false">
      <c r="A1828" s="50" t="s">
        <v>1013</v>
      </c>
      <c r="B1828" s="55" t="n">
        <v>45905</v>
      </c>
      <c r="C1828" s="50" t="n">
        <f aca="false">IF(S1828="","",IFERROR(IF(INDEX('Ledger Codes'!$C$6:$C$205,MATCH(S1828,'Ledger Codes'!$B$6:$B$205,0))="","",INDEX('Ledger Codes'!$C$6:$C$205,MATCH(S1828,'Ledger Codes'!$B$6:$B$205,0))),""))</f>
        <v>10066</v>
      </c>
      <c r="D1828" s="50" t="s">
        <v>204</v>
      </c>
      <c r="E1828" s="50" t="s">
        <v>1014</v>
      </c>
      <c r="F1828" s="50" t="s">
        <v>1015</v>
      </c>
      <c r="G1828" s="52" t="n">
        <v>0</v>
      </c>
      <c r="H1828" s="52" t="n">
        <v>8.63</v>
      </c>
      <c r="I1828" s="52" t="n">
        <f aca="false">IF(AND(G1828="",H1828=""),"",N(G1828)-N(H1828))</f>
        <v>-8.63</v>
      </c>
      <c r="J1828" s="52" t="n">
        <f aca="false">IF(I1828="","",ABS(I1828))</f>
        <v>8.63</v>
      </c>
      <c r="K1828" s="56" t="n">
        <f aca="false">IF(S1828="","",0)</f>
        <v>0</v>
      </c>
      <c r="L1828" s="56" t="n">
        <f aca="false">IF(J1828="","",IF(AND(J1828&gt;'Revenue Testing'!$E$9,K1828=0),1,0))</f>
        <v>0</v>
      </c>
      <c r="M1828" s="57" t="n">
        <v>0.968183959909</v>
      </c>
      <c r="N1828" s="56" t="str">
        <f aca="false">IF(OR(A1828="",I1828=""),"",IF(COUNTIFS($A$2:$A$4500,A1828,$D$2:$D$4500,D1828,$I$2:$I$4500,I1828)&gt;1,"Possible duplicate",""))</f>
        <v/>
      </c>
      <c r="O1828" s="56" t="n">
        <f aca="false">IF(J1828="","",IF(AND(L1828=0,K1828=0),1,0))</f>
        <v>1</v>
      </c>
      <c r="P1828" s="56" t="str">
        <f aca="false">IF(L1828=1,J1828+ROW()/10^7,"")</f>
        <v/>
      </c>
      <c r="Q1828" s="57" t="n">
        <f aca="false">IF(O1828=1,M1828,"")</f>
        <v>0.968183959909</v>
      </c>
      <c r="R1828" s="56" t="str">
        <f aca="false">IF(K1828=1,ROW(),"")</f>
        <v/>
      </c>
      <c r="S1828" s="56" t="str">
        <f aca="false">IF(D1828="","",TRIM(D1828))</f>
        <v>FASAH CHARGES- INC</v>
      </c>
    </row>
    <row r="1829" customFormat="false" ht="15" hidden="false" customHeight="false" outlineLevel="0" collapsed="false">
      <c r="A1829" s="50" t="s">
        <v>1016</v>
      </c>
      <c r="B1829" s="55" t="n">
        <v>45905</v>
      </c>
      <c r="C1829" s="50" t="n">
        <f aca="false">IF(S1829="","",IFERROR(IF(INDEX('Ledger Codes'!$C$6:$C$205,MATCH(S1829,'Ledger Codes'!$B$6:$B$205,0))="","",INDEX('Ledger Codes'!$C$6:$C$205,MATCH(S1829,'Ledger Codes'!$B$6:$B$205,0))),""))</f>
        <v>10066</v>
      </c>
      <c r="D1829" s="50" t="s">
        <v>204</v>
      </c>
      <c r="E1829" s="50" t="s">
        <v>1017</v>
      </c>
      <c r="F1829" s="50" t="s">
        <v>1018</v>
      </c>
      <c r="G1829" s="52" t="n">
        <v>0</v>
      </c>
      <c r="H1829" s="52" t="n">
        <v>8.63</v>
      </c>
      <c r="I1829" s="52" t="n">
        <f aca="false">IF(AND(G1829="",H1829=""),"",N(G1829)-N(H1829))</f>
        <v>-8.63</v>
      </c>
      <c r="J1829" s="52" t="n">
        <f aca="false">IF(I1829="","",ABS(I1829))</f>
        <v>8.63</v>
      </c>
      <c r="K1829" s="56" t="n">
        <f aca="false">IF(S1829="","",0)</f>
        <v>0</v>
      </c>
      <c r="L1829" s="56" t="n">
        <f aca="false">IF(J1829="","",IF(AND(J1829&gt;'Revenue Testing'!$E$9,K1829=0),1,0))</f>
        <v>0</v>
      </c>
      <c r="M1829" s="57" t="n">
        <v>0.998467814773</v>
      </c>
      <c r="N1829" s="56" t="str">
        <f aca="false">IF(OR(A1829="",I1829=""),"",IF(COUNTIFS($A$2:$A$4500,A1829,$D$2:$D$4500,D1829,$I$2:$I$4500,I1829)&gt;1,"Possible duplicate",""))</f>
        <v/>
      </c>
      <c r="O1829" s="56" t="n">
        <f aca="false">IF(J1829="","",IF(AND(L1829=0,K1829=0),1,0))</f>
        <v>1</v>
      </c>
      <c r="P1829" s="56" t="str">
        <f aca="false">IF(L1829=1,J1829+ROW()/10^7,"")</f>
        <v/>
      </c>
      <c r="Q1829" s="57" t="n">
        <f aca="false">IF(O1829=1,M1829,"")</f>
        <v>0.998467814773</v>
      </c>
      <c r="R1829" s="56" t="str">
        <f aca="false">IF(K1829=1,ROW(),"")</f>
        <v/>
      </c>
      <c r="S1829" s="56" t="str">
        <f aca="false">IF(D1829="","",TRIM(D1829))</f>
        <v>FASAH CHARGES- INC</v>
      </c>
    </row>
    <row r="1830" customFormat="false" ht="15" hidden="false" customHeight="false" outlineLevel="0" collapsed="false">
      <c r="A1830" s="50" t="s">
        <v>1019</v>
      </c>
      <c r="B1830" s="55" t="n">
        <v>45905</v>
      </c>
      <c r="C1830" s="50" t="n">
        <f aca="false">IF(S1830="","",IFERROR(IF(INDEX('Ledger Codes'!$C$6:$C$205,MATCH(S1830,'Ledger Codes'!$B$6:$B$205,0))="","",INDEX('Ledger Codes'!$C$6:$C$205,MATCH(S1830,'Ledger Codes'!$B$6:$B$205,0))),""))</f>
        <v>10066</v>
      </c>
      <c r="D1830" s="50" t="s">
        <v>204</v>
      </c>
      <c r="E1830" s="50" t="s">
        <v>1020</v>
      </c>
      <c r="F1830" s="50" t="s">
        <v>479</v>
      </c>
      <c r="G1830" s="52" t="n">
        <v>0</v>
      </c>
      <c r="H1830" s="52" t="n">
        <v>8.63</v>
      </c>
      <c r="I1830" s="52" t="n">
        <f aca="false">IF(AND(G1830="",H1830=""),"",N(G1830)-N(H1830))</f>
        <v>-8.63</v>
      </c>
      <c r="J1830" s="52" t="n">
        <f aca="false">IF(I1830="","",ABS(I1830))</f>
        <v>8.63</v>
      </c>
      <c r="K1830" s="56" t="n">
        <f aca="false">IF(S1830="","",0)</f>
        <v>0</v>
      </c>
      <c r="L1830" s="56" t="n">
        <f aca="false">IF(J1830="","",IF(AND(J1830&gt;'Revenue Testing'!$E$9,K1830=0),1,0))</f>
        <v>0</v>
      </c>
      <c r="M1830" s="57" t="n">
        <v>0.675034893569</v>
      </c>
      <c r="N1830" s="56" t="str">
        <f aca="false">IF(OR(A1830="",I1830=""),"",IF(COUNTIFS($A$2:$A$4500,A1830,$D$2:$D$4500,D1830,$I$2:$I$4500,I1830)&gt;1,"Possible duplicate",""))</f>
        <v/>
      </c>
      <c r="O1830" s="56" t="n">
        <f aca="false">IF(J1830="","",IF(AND(L1830=0,K1830=0),1,0))</f>
        <v>1</v>
      </c>
      <c r="P1830" s="56" t="str">
        <f aca="false">IF(L1830=1,J1830+ROW()/10^7,"")</f>
        <v/>
      </c>
      <c r="Q1830" s="57" t="n">
        <f aca="false">IF(O1830=1,M1830,"")</f>
        <v>0.675034893569</v>
      </c>
      <c r="R1830" s="56" t="str">
        <f aca="false">IF(K1830=1,ROW(),"")</f>
        <v/>
      </c>
      <c r="S1830" s="56" t="str">
        <f aca="false">IF(D1830="","",TRIM(D1830))</f>
        <v>FASAH CHARGES- INC</v>
      </c>
    </row>
    <row r="1831" customFormat="false" ht="15" hidden="false" customHeight="false" outlineLevel="0" collapsed="false">
      <c r="A1831" s="50" t="s">
        <v>1021</v>
      </c>
      <c r="B1831" s="55" t="n">
        <v>45905</v>
      </c>
      <c r="C1831" s="50" t="n">
        <f aca="false">IF(S1831="","",IFERROR(IF(INDEX('Ledger Codes'!$C$6:$C$205,MATCH(S1831,'Ledger Codes'!$B$6:$B$205,0))="","",INDEX('Ledger Codes'!$C$6:$C$205,MATCH(S1831,'Ledger Codes'!$B$6:$B$205,0))),""))</f>
        <v>10066</v>
      </c>
      <c r="D1831" s="50" t="s">
        <v>204</v>
      </c>
      <c r="E1831" s="50" t="s">
        <v>1022</v>
      </c>
      <c r="F1831" s="50" t="s">
        <v>1023</v>
      </c>
      <c r="G1831" s="52" t="n">
        <v>0</v>
      </c>
      <c r="H1831" s="52" t="n">
        <v>8.63</v>
      </c>
      <c r="I1831" s="52" t="n">
        <f aca="false">IF(AND(G1831="",H1831=""),"",N(G1831)-N(H1831))</f>
        <v>-8.63</v>
      </c>
      <c r="J1831" s="52" t="n">
        <f aca="false">IF(I1831="","",ABS(I1831))</f>
        <v>8.63</v>
      </c>
      <c r="K1831" s="56" t="n">
        <f aca="false">IF(S1831="","",0)</f>
        <v>0</v>
      </c>
      <c r="L1831" s="56" t="n">
        <f aca="false">IF(J1831="","",IF(AND(J1831&gt;'Revenue Testing'!$E$9,K1831=0),1,0))</f>
        <v>0</v>
      </c>
      <c r="M1831" s="57" t="n">
        <v>0.461482215935</v>
      </c>
      <c r="N1831" s="56" t="str">
        <f aca="false">IF(OR(A1831="",I1831=""),"",IF(COUNTIFS($A$2:$A$4500,A1831,$D$2:$D$4500,D1831,$I$2:$I$4500,I1831)&gt;1,"Possible duplicate",""))</f>
        <v/>
      </c>
      <c r="O1831" s="56" t="n">
        <f aca="false">IF(J1831="","",IF(AND(L1831=0,K1831=0),1,0))</f>
        <v>1</v>
      </c>
      <c r="P1831" s="56" t="str">
        <f aca="false">IF(L1831=1,J1831+ROW()/10^7,"")</f>
        <v/>
      </c>
      <c r="Q1831" s="57" t="n">
        <f aca="false">IF(O1831=1,M1831,"")</f>
        <v>0.461482215935</v>
      </c>
      <c r="R1831" s="56" t="str">
        <f aca="false">IF(K1831=1,ROW(),"")</f>
        <v/>
      </c>
      <c r="S1831" s="56" t="str">
        <f aca="false">IF(D1831="","",TRIM(D1831))</f>
        <v>FASAH CHARGES- INC</v>
      </c>
    </row>
    <row r="1832" customFormat="false" ht="15" hidden="false" customHeight="false" outlineLevel="0" collapsed="false">
      <c r="A1832" s="50" t="s">
        <v>1024</v>
      </c>
      <c r="B1832" s="55" t="n">
        <v>45906</v>
      </c>
      <c r="C1832" s="50" t="n">
        <f aca="false">IF(S1832="","",IFERROR(IF(INDEX('Ledger Codes'!$C$6:$C$205,MATCH(S1832,'Ledger Codes'!$B$6:$B$205,0))="","",INDEX('Ledger Codes'!$C$6:$C$205,MATCH(S1832,'Ledger Codes'!$B$6:$B$205,0))),""))</f>
        <v>10066</v>
      </c>
      <c r="D1832" s="50" t="s">
        <v>204</v>
      </c>
      <c r="E1832" s="50" t="s">
        <v>1025</v>
      </c>
      <c r="F1832" s="50" t="s">
        <v>1026</v>
      </c>
      <c r="G1832" s="52" t="n">
        <v>0</v>
      </c>
      <c r="H1832" s="52" t="n">
        <v>8.63</v>
      </c>
      <c r="I1832" s="52" t="n">
        <f aca="false">IF(AND(G1832="",H1832=""),"",N(G1832)-N(H1832))</f>
        <v>-8.63</v>
      </c>
      <c r="J1832" s="52" t="n">
        <f aca="false">IF(I1832="","",ABS(I1832))</f>
        <v>8.63</v>
      </c>
      <c r="K1832" s="56" t="n">
        <f aca="false">IF(S1832="","",0)</f>
        <v>0</v>
      </c>
      <c r="L1832" s="56" t="n">
        <f aca="false">IF(J1832="","",IF(AND(J1832&gt;'Revenue Testing'!$E$9,K1832=0),1,0))</f>
        <v>0</v>
      </c>
      <c r="M1832" s="57" t="n">
        <v>0.904802881476</v>
      </c>
      <c r="N1832" s="56" t="str">
        <f aca="false">IF(OR(A1832="",I1832=""),"",IF(COUNTIFS($A$2:$A$4500,A1832,$D$2:$D$4500,D1832,$I$2:$I$4500,I1832)&gt;1,"Possible duplicate",""))</f>
        <v/>
      </c>
      <c r="O1832" s="56" t="n">
        <f aca="false">IF(J1832="","",IF(AND(L1832=0,K1832=0),1,0))</f>
        <v>1</v>
      </c>
      <c r="P1832" s="56" t="str">
        <f aca="false">IF(L1832=1,J1832+ROW()/10^7,"")</f>
        <v/>
      </c>
      <c r="Q1832" s="57" t="n">
        <f aca="false">IF(O1832=1,M1832,"")</f>
        <v>0.904802881476</v>
      </c>
      <c r="R1832" s="56" t="str">
        <f aca="false">IF(K1832=1,ROW(),"")</f>
        <v/>
      </c>
      <c r="S1832" s="56" t="str">
        <f aca="false">IF(D1832="","",TRIM(D1832))</f>
        <v>FASAH CHARGES- INC</v>
      </c>
    </row>
    <row r="1833" customFormat="false" ht="15" hidden="false" customHeight="false" outlineLevel="0" collapsed="false">
      <c r="A1833" s="50" t="s">
        <v>1027</v>
      </c>
      <c r="B1833" s="55" t="n">
        <v>45906</v>
      </c>
      <c r="C1833" s="50" t="n">
        <f aca="false">IF(S1833="","",IFERROR(IF(INDEX('Ledger Codes'!$C$6:$C$205,MATCH(S1833,'Ledger Codes'!$B$6:$B$205,0))="","",INDEX('Ledger Codes'!$C$6:$C$205,MATCH(S1833,'Ledger Codes'!$B$6:$B$205,0))),""))</f>
        <v>10066</v>
      </c>
      <c r="D1833" s="50" t="s">
        <v>204</v>
      </c>
      <c r="E1833" s="50" t="s">
        <v>1028</v>
      </c>
      <c r="F1833" s="50" t="s">
        <v>1029</v>
      </c>
      <c r="G1833" s="52" t="n">
        <v>0</v>
      </c>
      <c r="H1833" s="52" t="n">
        <v>8.63</v>
      </c>
      <c r="I1833" s="52" t="n">
        <f aca="false">IF(AND(G1833="",H1833=""),"",N(G1833)-N(H1833))</f>
        <v>-8.63</v>
      </c>
      <c r="J1833" s="52" t="n">
        <f aca="false">IF(I1833="","",ABS(I1833))</f>
        <v>8.63</v>
      </c>
      <c r="K1833" s="56" t="n">
        <f aca="false">IF(S1833="","",0)</f>
        <v>0</v>
      </c>
      <c r="L1833" s="56" t="n">
        <f aca="false">IF(J1833="","",IF(AND(J1833&gt;'Revenue Testing'!$E$9,K1833=0),1,0))</f>
        <v>0</v>
      </c>
      <c r="M1833" s="57" t="n">
        <v>0.699127632615</v>
      </c>
      <c r="N1833" s="56" t="str">
        <f aca="false">IF(OR(A1833="",I1833=""),"",IF(COUNTIFS($A$2:$A$4500,A1833,$D$2:$D$4500,D1833,$I$2:$I$4500,I1833)&gt;1,"Possible duplicate",""))</f>
        <v/>
      </c>
      <c r="O1833" s="56" t="n">
        <f aca="false">IF(J1833="","",IF(AND(L1833=0,K1833=0),1,0))</f>
        <v>1</v>
      </c>
      <c r="P1833" s="56" t="str">
        <f aca="false">IF(L1833=1,J1833+ROW()/10^7,"")</f>
        <v/>
      </c>
      <c r="Q1833" s="57" t="n">
        <f aca="false">IF(O1833=1,M1833,"")</f>
        <v>0.699127632615</v>
      </c>
      <c r="R1833" s="56" t="str">
        <f aca="false">IF(K1833=1,ROW(),"")</f>
        <v/>
      </c>
      <c r="S1833" s="56" t="str">
        <f aca="false">IF(D1833="","",TRIM(D1833))</f>
        <v>FASAH CHARGES- INC</v>
      </c>
    </row>
    <row r="1834" customFormat="false" ht="15" hidden="false" customHeight="false" outlineLevel="0" collapsed="false">
      <c r="A1834" s="50" t="s">
        <v>1030</v>
      </c>
      <c r="B1834" s="55" t="n">
        <v>45906</v>
      </c>
      <c r="C1834" s="50" t="n">
        <f aca="false">IF(S1834="","",IFERROR(IF(INDEX('Ledger Codes'!$C$6:$C$205,MATCH(S1834,'Ledger Codes'!$B$6:$B$205,0))="","",INDEX('Ledger Codes'!$C$6:$C$205,MATCH(S1834,'Ledger Codes'!$B$6:$B$205,0))),""))</f>
        <v>10066</v>
      </c>
      <c r="D1834" s="50" t="s">
        <v>204</v>
      </c>
      <c r="E1834" s="50" t="s">
        <v>1031</v>
      </c>
      <c r="F1834" s="50" t="s">
        <v>1032</v>
      </c>
      <c r="G1834" s="52" t="n">
        <v>0</v>
      </c>
      <c r="H1834" s="52" t="n">
        <v>8.63</v>
      </c>
      <c r="I1834" s="52" t="n">
        <f aca="false">IF(AND(G1834="",H1834=""),"",N(G1834)-N(H1834))</f>
        <v>-8.63</v>
      </c>
      <c r="J1834" s="52" t="n">
        <f aca="false">IF(I1834="","",ABS(I1834))</f>
        <v>8.63</v>
      </c>
      <c r="K1834" s="56" t="n">
        <f aca="false">IF(S1834="","",0)</f>
        <v>0</v>
      </c>
      <c r="L1834" s="56" t="n">
        <f aca="false">IF(J1834="","",IF(AND(J1834&gt;'Revenue Testing'!$E$9,K1834=0),1,0))</f>
        <v>0</v>
      </c>
      <c r="M1834" s="57" t="n">
        <v>0.701225995621</v>
      </c>
      <c r="N1834" s="56" t="str">
        <f aca="false">IF(OR(A1834="",I1834=""),"",IF(COUNTIFS($A$2:$A$4500,A1834,$D$2:$D$4500,D1834,$I$2:$I$4500,I1834)&gt;1,"Possible duplicate",""))</f>
        <v/>
      </c>
      <c r="O1834" s="56" t="n">
        <f aca="false">IF(J1834="","",IF(AND(L1834=0,K1834=0),1,0))</f>
        <v>1</v>
      </c>
      <c r="P1834" s="56" t="str">
        <f aca="false">IF(L1834=1,J1834+ROW()/10^7,"")</f>
        <v/>
      </c>
      <c r="Q1834" s="57" t="n">
        <f aca="false">IF(O1834=1,M1834,"")</f>
        <v>0.701225995621</v>
      </c>
      <c r="R1834" s="56" t="str">
        <f aca="false">IF(K1834=1,ROW(),"")</f>
        <v/>
      </c>
      <c r="S1834" s="56" t="str">
        <f aca="false">IF(D1834="","",TRIM(D1834))</f>
        <v>FASAH CHARGES- INC</v>
      </c>
    </row>
    <row r="1835" customFormat="false" ht="15" hidden="false" customHeight="false" outlineLevel="0" collapsed="false">
      <c r="A1835" s="50" t="s">
        <v>1033</v>
      </c>
      <c r="B1835" s="55" t="n">
        <v>45906</v>
      </c>
      <c r="C1835" s="50" t="n">
        <f aca="false">IF(S1835="","",IFERROR(IF(INDEX('Ledger Codes'!$C$6:$C$205,MATCH(S1835,'Ledger Codes'!$B$6:$B$205,0))="","",INDEX('Ledger Codes'!$C$6:$C$205,MATCH(S1835,'Ledger Codes'!$B$6:$B$205,0))),""))</f>
        <v>10066</v>
      </c>
      <c r="D1835" s="50" t="s">
        <v>204</v>
      </c>
      <c r="E1835" s="50" t="s">
        <v>1034</v>
      </c>
      <c r="F1835" s="50" t="s">
        <v>1035</v>
      </c>
      <c r="G1835" s="52" t="n">
        <v>0</v>
      </c>
      <c r="H1835" s="52" t="n">
        <v>8.63</v>
      </c>
      <c r="I1835" s="52" t="n">
        <f aca="false">IF(AND(G1835="",H1835=""),"",N(G1835)-N(H1835))</f>
        <v>-8.63</v>
      </c>
      <c r="J1835" s="52" t="n">
        <f aca="false">IF(I1835="","",ABS(I1835))</f>
        <v>8.63</v>
      </c>
      <c r="K1835" s="56" t="n">
        <f aca="false">IF(S1835="","",0)</f>
        <v>0</v>
      </c>
      <c r="L1835" s="56" t="n">
        <f aca="false">IF(J1835="","",IF(AND(J1835&gt;'Revenue Testing'!$E$9,K1835=0),1,0))</f>
        <v>0</v>
      </c>
      <c r="M1835" s="57" t="n">
        <v>0.98225993182</v>
      </c>
      <c r="N1835" s="56" t="str">
        <f aca="false">IF(OR(A1835="",I1835=""),"",IF(COUNTIFS($A$2:$A$4500,A1835,$D$2:$D$4500,D1835,$I$2:$I$4500,I1835)&gt;1,"Possible duplicate",""))</f>
        <v/>
      </c>
      <c r="O1835" s="56" t="n">
        <f aca="false">IF(J1835="","",IF(AND(L1835=0,K1835=0),1,0))</f>
        <v>1</v>
      </c>
      <c r="P1835" s="56" t="str">
        <f aca="false">IF(L1835=1,J1835+ROW()/10^7,"")</f>
        <v/>
      </c>
      <c r="Q1835" s="57" t="n">
        <f aca="false">IF(O1835=1,M1835,"")</f>
        <v>0.98225993182</v>
      </c>
      <c r="R1835" s="56" t="str">
        <f aca="false">IF(K1835=1,ROW(),"")</f>
        <v/>
      </c>
      <c r="S1835" s="56" t="str">
        <f aca="false">IF(D1835="","",TRIM(D1835))</f>
        <v>FASAH CHARGES- INC</v>
      </c>
    </row>
    <row r="1836" customFormat="false" ht="15" hidden="false" customHeight="false" outlineLevel="0" collapsed="false">
      <c r="A1836" s="50" t="s">
        <v>1036</v>
      </c>
      <c r="B1836" s="55" t="n">
        <v>45906</v>
      </c>
      <c r="C1836" s="50" t="n">
        <f aca="false">IF(S1836="","",IFERROR(IF(INDEX('Ledger Codes'!$C$6:$C$205,MATCH(S1836,'Ledger Codes'!$B$6:$B$205,0))="","",INDEX('Ledger Codes'!$C$6:$C$205,MATCH(S1836,'Ledger Codes'!$B$6:$B$205,0))),""))</f>
        <v>10066</v>
      </c>
      <c r="D1836" s="50" t="s">
        <v>204</v>
      </c>
      <c r="E1836" s="50" t="s">
        <v>1037</v>
      </c>
      <c r="F1836" s="50" t="s">
        <v>1038</v>
      </c>
      <c r="G1836" s="52" t="n">
        <v>0</v>
      </c>
      <c r="H1836" s="52" t="n">
        <v>8.63</v>
      </c>
      <c r="I1836" s="52" t="n">
        <f aca="false">IF(AND(G1836="",H1836=""),"",N(G1836)-N(H1836))</f>
        <v>-8.63</v>
      </c>
      <c r="J1836" s="52" t="n">
        <f aca="false">IF(I1836="","",ABS(I1836))</f>
        <v>8.63</v>
      </c>
      <c r="K1836" s="56" t="n">
        <f aca="false">IF(S1836="","",0)</f>
        <v>0</v>
      </c>
      <c r="L1836" s="56" t="n">
        <f aca="false">IF(J1836="","",IF(AND(J1836&gt;'Revenue Testing'!$E$9,K1836=0),1,0))</f>
        <v>0</v>
      </c>
      <c r="M1836" s="57" t="n">
        <v>0.656842905203</v>
      </c>
      <c r="N1836" s="56" t="str">
        <f aca="false">IF(OR(A1836="",I1836=""),"",IF(COUNTIFS($A$2:$A$4500,A1836,$D$2:$D$4500,D1836,$I$2:$I$4500,I1836)&gt;1,"Possible duplicate",""))</f>
        <v/>
      </c>
      <c r="O1836" s="56" t="n">
        <f aca="false">IF(J1836="","",IF(AND(L1836=0,K1836=0),1,0))</f>
        <v>1</v>
      </c>
      <c r="P1836" s="56" t="str">
        <f aca="false">IF(L1836=1,J1836+ROW()/10^7,"")</f>
        <v/>
      </c>
      <c r="Q1836" s="57" t="n">
        <f aca="false">IF(O1836=1,M1836,"")</f>
        <v>0.656842905203</v>
      </c>
      <c r="R1836" s="56" t="str">
        <f aca="false">IF(K1836=1,ROW(),"")</f>
        <v/>
      </c>
      <c r="S1836" s="56" t="str">
        <f aca="false">IF(D1836="","",TRIM(D1836))</f>
        <v>FASAH CHARGES- INC</v>
      </c>
    </row>
    <row r="1837" customFormat="false" ht="15" hidden="false" customHeight="false" outlineLevel="0" collapsed="false">
      <c r="A1837" s="50" t="s">
        <v>1039</v>
      </c>
      <c r="B1837" s="55" t="n">
        <v>45906</v>
      </c>
      <c r="C1837" s="50" t="n">
        <f aca="false">IF(S1837="","",IFERROR(IF(INDEX('Ledger Codes'!$C$6:$C$205,MATCH(S1837,'Ledger Codes'!$B$6:$B$205,0))="","",INDEX('Ledger Codes'!$C$6:$C$205,MATCH(S1837,'Ledger Codes'!$B$6:$B$205,0))),""))</f>
        <v>10066</v>
      </c>
      <c r="D1837" s="50" t="s">
        <v>204</v>
      </c>
      <c r="E1837" s="50" t="s">
        <v>1040</v>
      </c>
      <c r="F1837" s="50" t="s">
        <v>1041</v>
      </c>
      <c r="G1837" s="52" t="n">
        <v>0</v>
      </c>
      <c r="H1837" s="52" t="n">
        <v>8.63</v>
      </c>
      <c r="I1837" s="52" t="n">
        <f aca="false">IF(AND(G1837="",H1837=""),"",N(G1837)-N(H1837))</f>
        <v>-8.63</v>
      </c>
      <c r="J1837" s="52" t="n">
        <f aca="false">IF(I1837="","",ABS(I1837))</f>
        <v>8.63</v>
      </c>
      <c r="K1837" s="56" t="n">
        <f aca="false">IF(S1837="","",0)</f>
        <v>0</v>
      </c>
      <c r="L1837" s="56" t="n">
        <f aca="false">IF(J1837="","",IF(AND(J1837&gt;'Revenue Testing'!$E$9,K1837=0),1,0))</f>
        <v>0</v>
      </c>
      <c r="M1837" s="57" t="n">
        <v>0.939693458972</v>
      </c>
      <c r="N1837" s="56" t="str">
        <f aca="false">IF(OR(A1837="",I1837=""),"",IF(COUNTIFS($A$2:$A$4500,A1837,$D$2:$D$4500,D1837,$I$2:$I$4500,I1837)&gt;1,"Possible duplicate",""))</f>
        <v/>
      </c>
      <c r="O1837" s="56" t="n">
        <f aca="false">IF(J1837="","",IF(AND(L1837=0,K1837=0),1,0))</f>
        <v>1</v>
      </c>
      <c r="P1837" s="56" t="str">
        <f aca="false">IF(L1837=1,J1837+ROW()/10^7,"")</f>
        <v/>
      </c>
      <c r="Q1837" s="57" t="n">
        <f aca="false">IF(O1837=1,M1837,"")</f>
        <v>0.939693458972</v>
      </c>
      <c r="R1837" s="56" t="str">
        <f aca="false">IF(K1837=1,ROW(),"")</f>
        <v/>
      </c>
      <c r="S1837" s="56" t="str">
        <f aca="false">IF(D1837="","",TRIM(D1837))</f>
        <v>FASAH CHARGES- INC</v>
      </c>
    </row>
    <row r="1838" customFormat="false" ht="15" hidden="false" customHeight="false" outlineLevel="0" collapsed="false">
      <c r="A1838" s="50" t="s">
        <v>1042</v>
      </c>
      <c r="B1838" s="55" t="n">
        <v>45907</v>
      </c>
      <c r="C1838" s="50" t="n">
        <f aca="false">IF(S1838="","",IFERROR(IF(INDEX('Ledger Codes'!$C$6:$C$205,MATCH(S1838,'Ledger Codes'!$B$6:$B$205,0))="","",INDEX('Ledger Codes'!$C$6:$C$205,MATCH(S1838,'Ledger Codes'!$B$6:$B$205,0))),""))</f>
        <v>10066</v>
      </c>
      <c r="D1838" s="50" t="s">
        <v>204</v>
      </c>
      <c r="E1838" s="50" t="s">
        <v>1043</v>
      </c>
      <c r="F1838" s="50" t="s">
        <v>1044</v>
      </c>
      <c r="G1838" s="52" t="n">
        <v>0</v>
      </c>
      <c r="H1838" s="52" t="n">
        <v>8.63</v>
      </c>
      <c r="I1838" s="52" t="n">
        <f aca="false">IF(AND(G1838="",H1838=""),"",N(G1838)-N(H1838))</f>
        <v>-8.63</v>
      </c>
      <c r="J1838" s="52" t="n">
        <f aca="false">IF(I1838="","",ABS(I1838))</f>
        <v>8.63</v>
      </c>
      <c r="K1838" s="56" t="n">
        <f aca="false">IF(S1838="","",0)</f>
        <v>0</v>
      </c>
      <c r="L1838" s="56" t="n">
        <f aca="false">IF(J1838="","",IF(AND(J1838&gt;'Revenue Testing'!$E$9,K1838=0),1,0))</f>
        <v>0</v>
      </c>
      <c r="M1838" s="57" t="n">
        <v>0.31522956236</v>
      </c>
      <c r="N1838" s="56" t="str">
        <f aca="false">IF(OR(A1838="",I1838=""),"",IF(COUNTIFS($A$2:$A$4500,A1838,$D$2:$D$4500,D1838,$I$2:$I$4500,I1838)&gt;1,"Possible duplicate",""))</f>
        <v/>
      </c>
      <c r="O1838" s="56" t="n">
        <f aca="false">IF(J1838="","",IF(AND(L1838=0,K1838=0),1,0))</f>
        <v>1</v>
      </c>
      <c r="P1838" s="56" t="str">
        <f aca="false">IF(L1838=1,J1838+ROW()/10^7,"")</f>
        <v/>
      </c>
      <c r="Q1838" s="57" t="n">
        <f aca="false">IF(O1838=1,M1838,"")</f>
        <v>0.31522956236</v>
      </c>
      <c r="R1838" s="56" t="str">
        <f aca="false">IF(K1838=1,ROW(),"")</f>
        <v/>
      </c>
      <c r="S1838" s="56" t="str">
        <f aca="false">IF(D1838="","",TRIM(D1838))</f>
        <v>FASAH CHARGES- INC</v>
      </c>
    </row>
    <row r="1839" customFormat="false" ht="15" hidden="false" customHeight="false" outlineLevel="0" collapsed="false">
      <c r="A1839" s="50" t="s">
        <v>1045</v>
      </c>
      <c r="B1839" s="55" t="n">
        <v>45907</v>
      </c>
      <c r="C1839" s="50" t="n">
        <f aca="false">IF(S1839="","",IFERROR(IF(INDEX('Ledger Codes'!$C$6:$C$205,MATCH(S1839,'Ledger Codes'!$B$6:$B$205,0))="","",INDEX('Ledger Codes'!$C$6:$C$205,MATCH(S1839,'Ledger Codes'!$B$6:$B$205,0))),""))</f>
        <v>10066</v>
      </c>
      <c r="D1839" s="50" t="s">
        <v>204</v>
      </c>
      <c r="E1839" s="50" t="s">
        <v>1046</v>
      </c>
      <c r="F1839" s="50" t="s">
        <v>414</v>
      </c>
      <c r="G1839" s="52" t="n">
        <v>0</v>
      </c>
      <c r="H1839" s="52" t="n">
        <v>8.63</v>
      </c>
      <c r="I1839" s="52" t="n">
        <f aca="false">IF(AND(G1839="",H1839=""),"",N(G1839)-N(H1839))</f>
        <v>-8.63</v>
      </c>
      <c r="J1839" s="52" t="n">
        <f aca="false">IF(I1839="","",ABS(I1839))</f>
        <v>8.63</v>
      </c>
      <c r="K1839" s="56" t="n">
        <f aca="false">IF(S1839="","",0)</f>
        <v>0</v>
      </c>
      <c r="L1839" s="56" t="n">
        <f aca="false">IF(J1839="","",IF(AND(J1839&gt;'Revenue Testing'!$E$9,K1839=0),1,0))</f>
        <v>0</v>
      </c>
      <c r="M1839" s="57" t="n">
        <v>0.268430020285</v>
      </c>
      <c r="N1839" s="56" t="str">
        <f aca="false">IF(OR(A1839="",I1839=""),"",IF(COUNTIFS($A$2:$A$4500,A1839,$D$2:$D$4500,D1839,$I$2:$I$4500,I1839)&gt;1,"Possible duplicate",""))</f>
        <v/>
      </c>
      <c r="O1839" s="56" t="n">
        <f aca="false">IF(J1839="","",IF(AND(L1839=0,K1839=0),1,0))</f>
        <v>1</v>
      </c>
      <c r="P1839" s="56" t="str">
        <f aca="false">IF(L1839=1,J1839+ROW()/10^7,"")</f>
        <v/>
      </c>
      <c r="Q1839" s="57" t="n">
        <f aca="false">IF(O1839=1,M1839,"")</f>
        <v>0.268430020285</v>
      </c>
      <c r="R1839" s="56" t="str">
        <f aca="false">IF(K1839=1,ROW(),"")</f>
        <v/>
      </c>
      <c r="S1839" s="56" t="str">
        <f aca="false">IF(D1839="","",TRIM(D1839))</f>
        <v>FASAH CHARGES- INC</v>
      </c>
    </row>
    <row r="1840" customFormat="false" ht="15" hidden="false" customHeight="false" outlineLevel="0" collapsed="false">
      <c r="A1840" s="50" t="s">
        <v>1047</v>
      </c>
      <c r="B1840" s="55" t="n">
        <v>45907</v>
      </c>
      <c r="C1840" s="50" t="n">
        <f aca="false">IF(S1840="","",IFERROR(IF(INDEX('Ledger Codes'!$C$6:$C$205,MATCH(S1840,'Ledger Codes'!$B$6:$B$205,0))="","",INDEX('Ledger Codes'!$C$6:$C$205,MATCH(S1840,'Ledger Codes'!$B$6:$B$205,0))),""))</f>
        <v>10066</v>
      </c>
      <c r="D1840" s="50" t="s">
        <v>204</v>
      </c>
      <c r="E1840" s="50" t="s">
        <v>1048</v>
      </c>
      <c r="F1840" s="50" t="s">
        <v>1049</v>
      </c>
      <c r="G1840" s="52" t="n">
        <v>0</v>
      </c>
      <c r="H1840" s="52" t="n">
        <v>8.63</v>
      </c>
      <c r="I1840" s="52" t="n">
        <f aca="false">IF(AND(G1840="",H1840=""),"",N(G1840)-N(H1840))</f>
        <v>-8.63</v>
      </c>
      <c r="J1840" s="52" t="n">
        <f aca="false">IF(I1840="","",ABS(I1840))</f>
        <v>8.63</v>
      </c>
      <c r="K1840" s="56" t="n">
        <f aca="false">IF(S1840="","",0)</f>
        <v>0</v>
      </c>
      <c r="L1840" s="56" t="n">
        <f aca="false">IF(J1840="","",IF(AND(J1840&gt;'Revenue Testing'!$E$9,K1840=0),1,0))</f>
        <v>0</v>
      </c>
      <c r="M1840" s="57" t="n">
        <v>0.643262797781</v>
      </c>
      <c r="N1840" s="56" t="str">
        <f aca="false">IF(OR(A1840="",I1840=""),"",IF(COUNTIFS($A$2:$A$4500,A1840,$D$2:$D$4500,D1840,$I$2:$I$4500,I1840)&gt;1,"Possible duplicate",""))</f>
        <v/>
      </c>
      <c r="O1840" s="56" t="n">
        <f aca="false">IF(J1840="","",IF(AND(L1840=0,K1840=0),1,0))</f>
        <v>1</v>
      </c>
      <c r="P1840" s="56" t="str">
        <f aca="false">IF(L1840=1,J1840+ROW()/10^7,"")</f>
        <v/>
      </c>
      <c r="Q1840" s="57" t="n">
        <f aca="false">IF(O1840=1,M1840,"")</f>
        <v>0.643262797781</v>
      </c>
      <c r="R1840" s="56" t="str">
        <f aca="false">IF(K1840=1,ROW(),"")</f>
        <v/>
      </c>
      <c r="S1840" s="56" t="str">
        <f aca="false">IF(D1840="","",TRIM(D1840))</f>
        <v>FASAH CHARGES- INC</v>
      </c>
    </row>
    <row r="1841" customFormat="false" ht="15" hidden="false" customHeight="false" outlineLevel="0" collapsed="false">
      <c r="A1841" s="50" t="s">
        <v>1050</v>
      </c>
      <c r="B1841" s="55" t="n">
        <v>45907</v>
      </c>
      <c r="C1841" s="50" t="n">
        <f aca="false">IF(S1841="","",IFERROR(IF(INDEX('Ledger Codes'!$C$6:$C$205,MATCH(S1841,'Ledger Codes'!$B$6:$B$205,0))="","",INDEX('Ledger Codes'!$C$6:$C$205,MATCH(S1841,'Ledger Codes'!$B$6:$B$205,0))),""))</f>
        <v>10066</v>
      </c>
      <c r="D1841" s="50" t="s">
        <v>204</v>
      </c>
      <c r="E1841" s="50" t="s">
        <v>1051</v>
      </c>
      <c r="F1841" s="50" t="s">
        <v>1052</v>
      </c>
      <c r="G1841" s="52" t="n">
        <v>0</v>
      </c>
      <c r="H1841" s="52" t="n">
        <v>8.63</v>
      </c>
      <c r="I1841" s="52" t="n">
        <f aca="false">IF(AND(G1841="",H1841=""),"",N(G1841)-N(H1841))</f>
        <v>-8.63</v>
      </c>
      <c r="J1841" s="52" t="n">
        <f aca="false">IF(I1841="","",ABS(I1841))</f>
        <v>8.63</v>
      </c>
      <c r="K1841" s="56" t="n">
        <f aca="false">IF(S1841="","",0)</f>
        <v>0</v>
      </c>
      <c r="L1841" s="56" t="n">
        <f aca="false">IF(J1841="","",IF(AND(J1841&gt;'Revenue Testing'!$E$9,K1841=0),1,0))</f>
        <v>0</v>
      </c>
      <c r="M1841" s="57" t="n">
        <v>0.286590741867</v>
      </c>
      <c r="N1841" s="56" t="str">
        <f aca="false">IF(OR(A1841="",I1841=""),"",IF(COUNTIFS($A$2:$A$4500,A1841,$D$2:$D$4500,D1841,$I$2:$I$4500,I1841)&gt;1,"Possible duplicate",""))</f>
        <v/>
      </c>
      <c r="O1841" s="56" t="n">
        <f aca="false">IF(J1841="","",IF(AND(L1841=0,K1841=0),1,0))</f>
        <v>1</v>
      </c>
      <c r="P1841" s="56" t="str">
        <f aca="false">IF(L1841=1,J1841+ROW()/10^7,"")</f>
        <v/>
      </c>
      <c r="Q1841" s="57" t="n">
        <f aca="false">IF(O1841=1,M1841,"")</f>
        <v>0.286590741867</v>
      </c>
      <c r="R1841" s="56" t="str">
        <f aca="false">IF(K1841=1,ROW(),"")</f>
        <v/>
      </c>
      <c r="S1841" s="56" t="str">
        <f aca="false">IF(D1841="","",TRIM(D1841))</f>
        <v>FASAH CHARGES- INC</v>
      </c>
    </row>
    <row r="1842" customFormat="false" ht="15" hidden="false" customHeight="false" outlineLevel="0" collapsed="false">
      <c r="A1842" s="50" t="s">
        <v>1053</v>
      </c>
      <c r="B1842" s="55" t="n">
        <v>45907</v>
      </c>
      <c r="C1842" s="50" t="n">
        <f aca="false">IF(S1842="","",IFERROR(IF(INDEX('Ledger Codes'!$C$6:$C$205,MATCH(S1842,'Ledger Codes'!$B$6:$B$205,0))="","",INDEX('Ledger Codes'!$C$6:$C$205,MATCH(S1842,'Ledger Codes'!$B$6:$B$205,0))),""))</f>
        <v>10066</v>
      </c>
      <c r="D1842" s="50" t="s">
        <v>204</v>
      </c>
      <c r="E1842" s="50" t="s">
        <v>1054</v>
      </c>
      <c r="F1842" s="50" t="s">
        <v>420</v>
      </c>
      <c r="G1842" s="52" t="n">
        <v>0</v>
      </c>
      <c r="H1842" s="52" t="n">
        <v>8.63</v>
      </c>
      <c r="I1842" s="52" t="n">
        <f aca="false">IF(AND(G1842="",H1842=""),"",N(G1842)-N(H1842))</f>
        <v>-8.63</v>
      </c>
      <c r="J1842" s="52" t="n">
        <f aca="false">IF(I1842="","",ABS(I1842))</f>
        <v>8.63</v>
      </c>
      <c r="K1842" s="56" t="n">
        <f aca="false">IF(S1842="","",0)</f>
        <v>0</v>
      </c>
      <c r="L1842" s="56" t="n">
        <f aca="false">IF(J1842="","",IF(AND(J1842&gt;'Revenue Testing'!$E$9,K1842=0),1,0))</f>
        <v>0</v>
      </c>
      <c r="M1842" s="57" t="n">
        <v>0.772204270116</v>
      </c>
      <c r="N1842" s="56" t="str">
        <f aca="false">IF(OR(A1842="",I1842=""),"",IF(COUNTIFS($A$2:$A$4500,A1842,$D$2:$D$4500,D1842,$I$2:$I$4500,I1842)&gt;1,"Possible duplicate",""))</f>
        <v/>
      </c>
      <c r="O1842" s="56" t="n">
        <f aca="false">IF(J1842="","",IF(AND(L1842=0,K1842=0),1,0))</f>
        <v>1</v>
      </c>
      <c r="P1842" s="56" t="str">
        <f aca="false">IF(L1842=1,J1842+ROW()/10^7,"")</f>
        <v/>
      </c>
      <c r="Q1842" s="57" t="n">
        <f aca="false">IF(O1842=1,M1842,"")</f>
        <v>0.772204270116</v>
      </c>
      <c r="R1842" s="56" t="str">
        <f aca="false">IF(K1842=1,ROW(),"")</f>
        <v/>
      </c>
      <c r="S1842" s="56" t="str">
        <f aca="false">IF(D1842="","",TRIM(D1842))</f>
        <v>FASAH CHARGES- INC</v>
      </c>
    </row>
    <row r="1843" customFormat="false" ht="15" hidden="false" customHeight="false" outlineLevel="0" collapsed="false">
      <c r="A1843" s="50" t="s">
        <v>1055</v>
      </c>
      <c r="B1843" s="55" t="n">
        <v>45907</v>
      </c>
      <c r="C1843" s="50" t="n">
        <f aca="false">IF(S1843="","",IFERROR(IF(INDEX('Ledger Codes'!$C$6:$C$205,MATCH(S1843,'Ledger Codes'!$B$6:$B$205,0))="","",INDEX('Ledger Codes'!$C$6:$C$205,MATCH(S1843,'Ledger Codes'!$B$6:$B$205,0))),""))</f>
        <v>10066</v>
      </c>
      <c r="D1843" s="50" t="s">
        <v>204</v>
      </c>
      <c r="E1843" s="50" t="s">
        <v>1056</v>
      </c>
      <c r="F1843" s="50" t="s">
        <v>1057</v>
      </c>
      <c r="G1843" s="52" t="n">
        <v>0</v>
      </c>
      <c r="H1843" s="52" t="n">
        <v>8.63</v>
      </c>
      <c r="I1843" s="52" t="n">
        <f aca="false">IF(AND(G1843="",H1843=""),"",N(G1843)-N(H1843))</f>
        <v>-8.63</v>
      </c>
      <c r="J1843" s="52" t="n">
        <f aca="false">IF(I1843="","",ABS(I1843))</f>
        <v>8.63</v>
      </c>
      <c r="K1843" s="56" t="n">
        <f aca="false">IF(S1843="","",0)</f>
        <v>0</v>
      </c>
      <c r="L1843" s="56" t="n">
        <f aca="false">IF(J1843="","",IF(AND(J1843&gt;'Revenue Testing'!$E$9,K1843=0),1,0))</f>
        <v>0</v>
      </c>
      <c r="M1843" s="57" t="n">
        <v>0.189986957208</v>
      </c>
      <c r="N1843" s="56" t="str">
        <f aca="false">IF(OR(A1843="",I1843=""),"",IF(COUNTIFS($A$2:$A$4500,A1843,$D$2:$D$4500,D1843,$I$2:$I$4500,I1843)&gt;1,"Possible duplicate",""))</f>
        <v/>
      </c>
      <c r="O1843" s="56" t="n">
        <f aca="false">IF(J1843="","",IF(AND(L1843=0,K1843=0),1,0))</f>
        <v>1</v>
      </c>
      <c r="P1843" s="56" t="str">
        <f aca="false">IF(L1843=1,J1843+ROW()/10^7,"")</f>
        <v/>
      </c>
      <c r="Q1843" s="57" t="n">
        <f aca="false">IF(O1843=1,M1843,"")</f>
        <v>0.189986957208</v>
      </c>
      <c r="R1843" s="56" t="str">
        <f aca="false">IF(K1843=1,ROW(),"")</f>
        <v/>
      </c>
      <c r="S1843" s="56" t="str">
        <f aca="false">IF(D1843="","",TRIM(D1843))</f>
        <v>FASAH CHARGES- INC</v>
      </c>
    </row>
    <row r="1844" customFormat="false" ht="15" hidden="false" customHeight="false" outlineLevel="0" collapsed="false">
      <c r="A1844" s="50" t="s">
        <v>1058</v>
      </c>
      <c r="B1844" s="55" t="n">
        <v>45907</v>
      </c>
      <c r="C1844" s="50" t="n">
        <f aca="false">IF(S1844="","",IFERROR(IF(INDEX('Ledger Codes'!$C$6:$C$205,MATCH(S1844,'Ledger Codes'!$B$6:$B$205,0))="","",INDEX('Ledger Codes'!$C$6:$C$205,MATCH(S1844,'Ledger Codes'!$B$6:$B$205,0))),""))</f>
        <v>10066</v>
      </c>
      <c r="D1844" s="50" t="s">
        <v>204</v>
      </c>
      <c r="E1844" s="50" t="s">
        <v>1059</v>
      </c>
      <c r="F1844" s="50" t="s">
        <v>1060</v>
      </c>
      <c r="G1844" s="52" t="n">
        <v>0</v>
      </c>
      <c r="H1844" s="52" t="n">
        <v>8.63</v>
      </c>
      <c r="I1844" s="52" t="n">
        <f aca="false">IF(AND(G1844="",H1844=""),"",N(G1844)-N(H1844))</f>
        <v>-8.63</v>
      </c>
      <c r="J1844" s="52" t="n">
        <f aca="false">IF(I1844="","",ABS(I1844))</f>
        <v>8.63</v>
      </c>
      <c r="K1844" s="56" t="n">
        <f aca="false">IF(S1844="","",0)</f>
        <v>0</v>
      </c>
      <c r="L1844" s="56" t="n">
        <f aca="false">IF(J1844="","",IF(AND(J1844&gt;'Revenue Testing'!$E$9,K1844=0),1,0))</f>
        <v>0</v>
      </c>
      <c r="M1844" s="57" t="n">
        <v>0.45998487461</v>
      </c>
      <c r="N1844" s="56" t="str">
        <f aca="false">IF(OR(A1844="",I1844=""),"",IF(COUNTIFS($A$2:$A$4500,A1844,$D$2:$D$4500,D1844,$I$2:$I$4500,I1844)&gt;1,"Possible duplicate",""))</f>
        <v/>
      </c>
      <c r="O1844" s="56" t="n">
        <f aca="false">IF(J1844="","",IF(AND(L1844=0,K1844=0),1,0))</f>
        <v>1</v>
      </c>
      <c r="P1844" s="56" t="str">
        <f aca="false">IF(L1844=1,J1844+ROW()/10^7,"")</f>
        <v/>
      </c>
      <c r="Q1844" s="57" t="n">
        <f aca="false">IF(O1844=1,M1844,"")</f>
        <v>0.45998487461</v>
      </c>
      <c r="R1844" s="56" t="str">
        <f aca="false">IF(K1844=1,ROW(),"")</f>
        <v/>
      </c>
      <c r="S1844" s="56" t="str">
        <f aca="false">IF(D1844="","",TRIM(D1844))</f>
        <v>FASAH CHARGES- INC</v>
      </c>
    </row>
    <row r="1845" customFormat="false" ht="15" hidden="false" customHeight="false" outlineLevel="0" collapsed="false">
      <c r="A1845" s="50" t="s">
        <v>1061</v>
      </c>
      <c r="B1845" s="55" t="n">
        <v>45907</v>
      </c>
      <c r="C1845" s="50" t="n">
        <f aca="false">IF(S1845="","",IFERROR(IF(INDEX('Ledger Codes'!$C$6:$C$205,MATCH(S1845,'Ledger Codes'!$B$6:$B$205,0))="","",INDEX('Ledger Codes'!$C$6:$C$205,MATCH(S1845,'Ledger Codes'!$B$6:$B$205,0))),""))</f>
        <v>10066</v>
      </c>
      <c r="D1845" s="50" t="s">
        <v>204</v>
      </c>
      <c r="E1845" s="50" t="s">
        <v>1062</v>
      </c>
      <c r="F1845" s="50" t="s">
        <v>1063</v>
      </c>
      <c r="G1845" s="52" t="n">
        <v>0</v>
      </c>
      <c r="H1845" s="52" t="n">
        <v>8.63</v>
      </c>
      <c r="I1845" s="52" t="n">
        <f aca="false">IF(AND(G1845="",H1845=""),"",N(G1845)-N(H1845))</f>
        <v>-8.63</v>
      </c>
      <c r="J1845" s="52" t="n">
        <f aca="false">IF(I1845="","",ABS(I1845))</f>
        <v>8.63</v>
      </c>
      <c r="K1845" s="56" t="n">
        <f aca="false">IF(S1845="","",0)</f>
        <v>0</v>
      </c>
      <c r="L1845" s="56" t="n">
        <f aca="false">IF(J1845="","",IF(AND(J1845&gt;'Revenue Testing'!$E$9,K1845=0),1,0))</f>
        <v>0</v>
      </c>
      <c r="M1845" s="57" t="n">
        <v>0.05737457175</v>
      </c>
      <c r="N1845" s="56" t="str">
        <f aca="false">IF(OR(A1845="",I1845=""),"",IF(COUNTIFS($A$2:$A$4500,A1845,$D$2:$D$4500,D1845,$I$2:$I$4500,I1845)&gt;1,"Possible duplicate",""))</f>
        <v/>
      </c>
      <c r="O1845" s="56" t="n">
        <f aca="false">IF(J1845="","",IF(AND(L1845=0,K1845=0),1,0))</f>
        <v>1</v>
      </c>
      <c r="P1845" s="56" t="str">
        <f aca="false">IF(L1845=1,J1845+ROW()/10^7,"")</f>
        <v/>
      </c>
      <c r="Q1845" s="57" t="n">
        <f aca="false">IF(O1845=1,M1845,"")</f>
        <v>0.05737457175</v>
      </c>
      <c r="R1845" s="56" t="str">
        <f aca="false">IF(K1845=1,ROW(),"")</f>
        <v/>
      </c>
      <c r="S1845" s="56" t="str">
        <f aca="false">IF(D1845="","",TRIM(D1845))</f>
        <v>FASAH CHARGES- INC</v>
      </c>
    </row>
    <row r="1846" customFormat="false" ht="15" hidden="false" customHeight="false" outlineLevel="0" collapsed="false">
      <c r="A1846" s="50" t="s">
        <v>1064</v>
      </c>
      <c r="B1846" s="55" t="n">
        <v>45907</v>
      </c>
      <c r="C1846" s="50" t="n">
        <f aca="false">IF(S1846="","",IFERROR(IF(INDEX('Ledger Codes'!$C$6:$C$205,MATCH(S1846,'Ledger Codes'!$B$6:$B$205,0))="","",INDEX('Ledger Codes'!$C$6:$C$205,MATCH(S1846,'Ledger Codes'!$B$6:$B$205,0))),""))</f>
        <v>10066</v>
      </c>
      <c r="D1846" s="50" t="s">
        <v>204</v>
      </c>
      <c r="E1846" s="50" t="s">
        <v>1065</v>
      </c>
      <c r="F1846" s="50" t="s">
        <v>453</v>
      </c>
      <c r="G1846" s="52" t="n">
        <v>0</v>
      </c>
      <c r="H1846" s="52" t="n">
        <v>8.63</v>
      </c>
      <c r="I1846" s="52" t="n">
        <f aca="false">IF(AND(G1846="",H1846=""),"",N(G1846)-N(H1846))</f>
        <v>-8.63</v>
      </c>
      <c r="J1846" s="52" t="n">
        <f aca="false">IF(I1846="","",ABS(I1846))</f>
        <v>8.63</v>
      </c>
      <c r="K1846" s="56" t="n">
        <f aca="false">IF(S1846="","",0)</f>
        <v>0</v>
      </c>
      <c r="L1846" s="56" t="n">
        <f aca="false">IF(J1846="","",IF(AND(J1846&gt;'Revenue Testing'!$E$9,K1846=0),1,0))</f>
        <v>0</v>
      </c>
      <c r="M1846" s="57" t="n">
        <v>0.40790665368</v>
      </c>
      <c r="N1846" s="56" t="str">
        <f aca="false">IF(OR(A1846="",I1846=""),"",IF(COUNTIFS($A$2:$A$4500,A1846,$D$2:$D$4500,D1846,$I$2:$I$4500,I1846)&gt;1,"Possible duplicate",""))</f>
        <v/>
      </c>
      <c r="O1846" s="56" t="n">
        <f aca="false">IF(J1846="","",IF(AND(L1846=0,K1846=0),1,0))</f>
        <v>1</v>
      </c>
      <c r="P1846" s="56" t="str">
        <f aca="false">IF(L1846=1,J1846+ROW()/10^7,"")</f>
        <v/>
      </c>
      <c r="Q1846" s="57" t="n">
        <f aca="false">IF(O1846=1,M1846,"")</f>
        <v>0.40790665368</v>
      </c>
      <c r="R1846" s="56" t="str">
        <f aca="false">IF(K1846=1,ROW(),"")</f>
        <v/>
      </c>
      <c r="S1846" s="56" t="str">
        <f aca="false">IF(D1846="","",TRIM(D1846))</f>
        <v>FASAH CHARGES- INC</v>
      </c>
    </row>
    <row r="1847" customFormat="false" ht="15" hidden="false" customHeight="false" outlineLevel="0" collapsed="false">
      <c r="A1847" s="50" t="s">
        <v>1066</v>
      </c>
      <c r="B1847" s="55" t="n">
        <v>45907</v>
      </c>
      <c r="C1847" s="50" t="n">
        <f aca="false">IF(S1847="","",IFERROR(IF(INDEX('Ledger Codes'!$C$6:$C$205,MATCH(S1847,'Ledger Codes'!$B$6:$B$205,0))="","",INDEX('Ledger Codes'!$C$6:$C$205,MATCH(S1847,'Ledger Codes'!$B$6:$B$205,0))),""))</f>
        <v>10066</v>
      </c>
      <c r="D1847" s="50" t="s">
        <v>204</v>
      </c>
      <c r="E1847" s="50" t="s">
        <v>1067</v>
      </c>
      <c r="F1847" s="50" t="s">
        <v>1068</v>
      </c>
      <c r="G1847" s="52" t="n">
        <v>0</v>
      </c>
      <c r="H1847" s="52" t="n">
        <v>8.63</v>
      </c>
      <c r="I1847" s="52" t="n">
        <f aca="false">IF(AND(G1847="",H1847=""),"",N(G1847)-N(H1847))</f>
        <v>-8.63</v>
      </c>
      <c r="J1847" s="52" t="n">
        <f aca="false">IF(I1847="","",ABS(I1847))</f>
        <v>8.63</v>
      </c>
      <c r="K1847" s="56" t="n">
        <f aca="false">IF(S1847="","",0)</f>
        <v>0</v>
      </c>
      <c r="L1847" s="56" t="n">
        <f aca="false">IF(J1847="","",IF(AND(J1847&gt;'Revenue Testing'!$E$9,K1847=0),1,0))</f>
        <v>0</v>
      </c>
      <c r="M1847" s="57" t="n">
        <v>0.021265346529</v>
      </c>
      <c r="N1847" s="56" t="str">
        <f aca="false">IF(OR(A1847="",I1847=""),"",IF(COUNTIFS($A$2:$A$4500,A1847,$D$2:$D$4500,D1847,$I$2:$I$4500,I1847)&gt;1,"Possible duplicate",""))</f>
        <v/>
      </c>
      <c r="O1847" s="56" t="n">
        <f aca="false">IF(J1847="","",IF(AND(L1847=0,K1847=0),1,0))</f>
        <v>1</v>
      </c>
      <c r="P1847" s="56" t="str">
        <f aca="false">IF(L1847=1,J1847+ROW()/10^7,"")</f>
        <v/>
      </c>
      <c r="Q1847" s="57" t="n">
        <f aca="false">IF(O1847=1,M1847,"")</f>
        <v>0.021265346529</v>
      </c>
      <c r="R1847" s="56" t="str">
        <f aca="false">IF(K1847=1,ROW(),"")</f>
        <v/>
      </c>
      <c r="S1847" s="56" t="str">
        <f aca="false">IF(D1847="","",TRIM(D1847))</f>
        <v>FASAH CHARGES- INC</v>
      </c>
    </row>
    <row r="1848" customFormat="false" ht="15" hidden="false" customHeight="false" outlineLevel="0" collapsed="false">
      <c r="A1848" s="50" t="s">
        <v>1069</v>
      </c>
      <c r="B1848" s="55" t="n">
        <v>45907</v>
      </c>
      <c r="C1848" s="50" t="n">
        <f aca="false">IF(S1848="","",IFERROR(IF(INDEX('Ledger Codes'!$C$6:$C$205,MATCH(S1848,'Ledger Codes'!$B$6:$B$205,0))="","",INDEX('Ledger Codes'!$C$6:$C$205,MATCH(S1848,'Ledger Codes'!$B$6:$B$205,0))),""))</f>
        <v>10066</v>
      </c>
      <c r="D1848" s="50" t="s">
        <v>204</v>
      </c>
      <c r="E1848" s="50" t="s">
        <v>1070</v>
      </c>
      <c r="F1848" s="50" t="s">
        <v>1071</v>
      </c>
      <c r="G1848" s="52" t="n">
        <v>0</v>
      </c>
      <c r="H1848" s="52" t="n">
        <v>8.63</v>
      </c>
      <c r="I1848" s="52" t="n">
        <f aca="false">IF(AND(G1848="",H1848=""),"",N(G1848)-N(H1848))</f>
        <v>-8.63</v>
      </c>
      <c r="J1848" s="52" t="n">
        <f aca="false">IF(I1848="","",ABS(I1848))</f>
        <v>8.63</v>
      </c>
      <c r="K1848" s="56" t="n">
        <f aca="false">IF(S1848="","",0)</f>
        <v>0</v>
      </c>
      <c r="L1848" s="56" t="n">
        <f aca="false">IF(J1848="","",IF(AND(J1848&gt;'Revenue Testing'!$E$9,K1848=0),1,0))</f>
        <v>0</v>
      </c>
      <c r="M1848" s="57" t="n">
        <v>0.52795468962</v>
      </c>
      <c r="N1848" s="56" t="str">
        <f aca="false">IF(OR(A1848="",I1848=""),"",IF(COUNTIFS($A$2:$A$4500,A1848,$D$2:$D$4500,D1848,$I$2:$I$4500,I1848)&gt;1,"Possible duplicate",""))</f>
        <v/>
      </c>
      <c r="O1848" s="56" t="n">
        <f aca="false">IF(J1848="","",IF(AND(L1848=0,K1848=0),1,0))</f>
        <v>1</v>
      </c>
      <c r="P1848" s="56" t="str">
        <f aca="false">IF(L1848=1,J1848+ROW()/10^7,"")</f>
        <v/>
      </c>
      <c r="Q1848" s="57" t="n">
        <f aca="false">IF(O1848=1,M1848,"")</f>
        <v>0.52795468962</v>
      </c>
      <c r="R1848" s="56" t="str">
        <f aca="false">IF(K1848=1,ROW(),"")</f>
        <v/>
      </c>
      <c r="S1848" s="56" t="str">
        <f aca="false">IF(D1848="","",TRIM(D1848))</f>
        <v>FASAH CHARGES- INC</v>
      </c>
    </row>
    <row r="1849" customFormat="false" ht="15" hidden="false" customHeight="false" outlineLevel="0" collapsed="false">
      <c r="A1849" s="50" t="s">
        <v>1072</v>
      </c>
      <c r="B1849" s="55" t="n">
        <v>45907</v>
      </c>
      <c r="C1849" s="50" t="n">
        <f aca="false">IF(S1849="","",IFERROR(IF(INDEX('Ledger Codes'!$C$6:$C$205,MATCH(S1849,'Ledger Codes'!$B$6:$B$205,0))="","",INDEX('Ledger Codes'!$C$6:$C$205,MATCH(S1849,'Ledger Codes'!$B$6:$B$205,0))),""))</f>
        <v>10066</v>
      </c>
      <c r="D1849" s="50" t="s">
        <v>204</v>
      </c>
      <c r="E1849" s="50" t="s">
        <v>1073</v>
      </c>
      <c r="F1849" s="50" t="s">
        <v>1074</v>
      </c>
      <c r="G1849" s="52" t="n">
        <v>0</v>
      </c>
      <c r="H1849" s="52" t="n">
        <v>8.63</v>
      </c>
      <c r="I1849" s="52" t="n">
        <f aca="false">IF(AND(G1849="",H1849=""),"",N(G1849)-N(H1849))</f>
        <v>-8.63</v>
      </c>
      <c r="J1849" s="52" t="n">
        <f aca="false">IF(I1849="","",ABS(I1849))</f>
        <v>8.63</v>
      </c>
      <c r="K1849" s="56" t="n">
        <f aca="false">IF(S1849="","",0)</f>
        <v>0</v>
      </c>
      <c r="L1849" s="56" t="n">
        <f aca="false">IF(J1849="","",IF(AND(J1849&gt;'Revenue Testing'!$E$9,K1849=0),1,0))</f>
        <v>0</v>
      </c>
      <c r="M1849" s="57" t="n">
        <v>0.232116442181</v>
      </c>
      <c r="N1849" s="56" t="str">
        <f aca="false">IF(OR(A1849="",I1849=""),"",IF(COUNTIFS($A$2:$A$4500,A1849,$D$2:$D$4500,D1849,$I$2:$I$4500,I1849)&gt;1,"Possible duplicate",""))</f>
        <v/>
      </c>
      <c r="O1849" s="56" t="n">
        <f aca="false">IF(J1849="","",IF(AND(L1849=0,K1849=0),1,0))</f>
        <v>1</v>
      </c>
      <c r="P1849" s="56" t="str">
        <f aca="false">IF(L1849=1,J1849+ROW()/10^7,"")</f>
        <v/>
      </c>
      <c r="Q1849" s="57" t="n">
        <f aca="false">IF(O1849=1,M1849,"")</f>
        <v>0.232116442181</v>
      </c>
      <c r="R1849" s="56" t="str">
        <f aca="false">IF(K1849=1,ROW(),"")</f>
        <v/>
      </c>
      <c r="S1849" s="56" t="str">
        <f aca="false">IF(D1849="","",TRIM(D1849))</f>
        <v>FASAH CHARGES- INC</v>
      </c>
    </row>
    <row r="1850" customFormat="false" ht="15" hidden="false" customHeight="false" outlineLevel="0" collapsed="false">
      <c r="A1850" s="50" t="s">
        <v>1075</v>
      </c>
      <c r="B1850" s="55" t="n">
        <v>45907</v>
      </c>
      <c r="C1850" s="50" t="n">
        <f aca="false">IF(S1850="","",IFERROR(IF(INDEX('Ledger Codes'!$C$6:$C$205,MATCH(S1850,'Ledger Codes'!$B$6:$B$205,0))="","",INDEX('Ledger Codes'!$C$6:$C$205,MATCH(S1850,'Ledger Codes'!$B$6:$B$205,0))),""))</f>
        <v>10066</v>
      </c>
      <c r="D1850" s="50" t="s">
        <v>204</v>
      </c>
      <c r="E1850" s="50" t="s">
        <v>1076</v>
      </c>
      <c r="F1850" s="50" t="s">
        <v>1077</v>
      </c>
      <c r="G1850" s="52" t="n">
        <v>0</v>
      </c>
      <c r="H1850" s="52" t="n">
        <v>8.63</v>
      </c>
      <c r="I1850" s="52" t="n">
        <f aca="false">IF(AND(G1850="",H1850=""),"",N(G1850)-N(H1850))</f>
        <v>-8.63</v>
      </c>
      <c r="J1850" s="52" t="n">
        <f aca="false">IF(I1850="","",ABS(I1850))</f>
        <v>8.63</v>
      </c>
      <c r="K1850" s="56" t="n">
        <f aca="false">IF(S1850="","",0)</f>
        <v>0</v>
      </c>
      <c r="L1850" s="56" t="n">
        <f aca="false">IF(J1850="","",IF(AND(J1850&gt;'Revenue Testing'!$E$9,K1850=0),1,0))</f>
        <v>0</v>
      </c>
      <c r="M1850" s="57" t="n">
        <v>0.634206003302</v>
      </c>
      <c r="N1850" s="56" t="str">
        <f aca="false">IF(OR(A1850="",I1850=""),"",IF(COUNTIFS($A$2:$A$4500,A1850,$D$2:$D$4500,D1850,$I$2:$I$4500,I1850)&gt;1,"Possible duplicate",""))</f>
        <v/>
      </c>
      <c r="O1850" s="56" t="n">
        <f aca="false">IF(J1850="","",IF(AND(L1850=0,K1850=0),1,0))</f>
        <v>1</v>
      </c>
      <c r="P1850" s="56" t="str">
        <f aca="false">IF(L1850=1,J1850+ROW()/10^7,"")</f>
        <v/>
      </c>
      <c r="Q1850" s="57" t="n">
        <f aca="false">IF(O1850=1,M1850,"")</f>
        <v>0.634206003302</v>
      </c>
      <c r="R1850" s="56" t="str">
        <f aca="false">IF(K1850=1,ROW(),"")</f>
        <v/>
      </c>
      <c r="S1850" s="56" t="str">
        <f aca="false">IF(D1850="","",TRIM(D1850))</f>
        <v>FASAH CHARGES- INC</v>
      </c>
    </row>
    <row r="1851" customFormat="false" ht="15" hidden="false" customHeight="false" outlineLevel="0" collapsed="false">
      <c r="A1851" s="50" t="s">
        <v>1078</v>
      </c>
      <c r="B1851" s="55" t="n">
        <v>45907</v>
      </c>
      <c r="C1851" s="50" t="n">
        <f aca="false">IF(S1851="","",IFERROR(IF(INDEX('Ledger Codes'!$C$6:$C$205,MATCH(S1851,'Ledger Codes'!$B$6:$B$205,0))="","",INDEX('Ledger Codes'!$C$6:$C$205,MATCH(S1851,'Ledger Codes'!$B$6:$B$205,0))),""))</f>
        <v>10066</v>
      </c>
      <c r="D1851" s="50" t="s">
        <v>204</v>
      </c>
      <c r="E1851" s="50" t="s">
        <v>1079</v>
      </c>
      <c r="F1851" s="50" t="s">
        <v>1080</v>
      </c>
      <c r="G1851" s="52" t="n">
        <v>0</v>
      </c>
      <c r="H1851" s="52" t="n">
        <v>8.63</v>
      </c>
      <c r="I1851" s="52" t="n">
        <f aca="false">IF(AND(G1851="",H1851=""),"",N(G1851)-N(H1851))</f>
        <v>-8.63</v>
      </c>
      <c r="J1851" s="52" t="n">
        <f aca="false">IF(I1851="","",ABS(I1851))</f>
        <v>8.63</v>
      </c>
      <c r="K1851" s="56" t="n">
        <f aca="false">IF(S1851="","",0)</f>
        <v>0</v>
      </c>
      <c r="L1851" s="56" t="n">
        <f aca="false">IF(J1851="","",IF(AND(J1851&gt;'Revenue Testing'!$E$9,K1851=0),1,0))</f>
        <v>0</v>
      </c>
      <c r="M1851" s="57" t="n">
        <v>0.285480856548</v>
      </c>
      <c r="N1851" s="56" t="str">
        <f aca="false">IF(OR(A1851="",I1851=""),"",IF(COUNTIFS($A$2:$A$4500,A1851,$D$2:$D$4500,D1851,$I$2:$I$4500,I1851)&gt;1,"Possible duplicate",""))</f>
        <v/>
      </c>
      <c r="O1851" s="56" t="n">
        <f aca="false">IF(J1851="","",IF(AND(L1851=0,K1851=0),1,0))</f>
        <v>1</v>
      </c>
      <c r="P1851" s="56" t="str">
        <f aca="false">IF(L1851=1,J1851+ROW()/10^7,"")</f>
        <v/>
      </c>
      <c r="Q1851" s="57" t="n">
        <f aca="false">IF(O1851=1,M1851,"")</f>
        <v>0.285480856548</v>
      </c>
      <c r="R1851" s="56" t="str">
        <f aca="false">IF(K1851=1,ROW(),"")</f>
        <v/>
      </c>
      <c r="S1851" s="56" t="str">
        <f aca="false">IF(D1851="","",TRIM(D1851))</f>
        <v>FASAH CHARGES- INC</v>
      </c>
    </row>
    <row r="1852" customFormat="false" ht="15" hidden="false" customHeight="false" outlineLevel="0" collapsed="false">
      <c r="A1852" s="50" t="s">
        <v>1081</v>
      </c>
      <c r="B1852" s="55" t="n">
        <v>45907</v>
      </c>
      <c r="C1852" s="50" t="n">
        <f aca="false">IF(S1852="","",IFERROR(IF(INDEX('Ledger Codes'!$C$6:$C$205,MATCH(S1852,'Ledger Codes'!$B$6:$B$205,0))="","",INDEX('Ledger Codes'!$C$6:$C$205,MATCH(S1852,'Ledger Codes'!$B$6:$B$205,0))),""))</f>
        <v>10066</v>
      </c>
      <c r="D1852" s="50" t="s">
        <v>204</v>
      </c>
      <c r="E1852" s="50" t="s">
        <v>1082</v>
      </c>
      <c r="F1852" s="50" t="s">
        <v>1083</v>
      </c>
      <c r="G1852" s="52" t="n">
        <v>0</v>
      </c>
      <c r="H1852" s="52" t="n">
        <v>8.63</v>
      </c>
      <c r="I1852" s="52" t="n">
        <f aca="false">IF(AND(G1852="",H1852=""),"",N(G1852)-N(H1852))</f>
        <v>-8.63</v>
      </c>
      <c r="J1852" s="52" t="n">
        <f aca="false">IF(I1852="","",ABS(I1852))</f>
        <v>8.63</v>
      </c>
      <c r="K1852" s="56" t="n">
        <f aca="false">IF(S1852="","",0)</f>
        <v>0</v>
      </c>
      <c r="L1852" s="56" t="n">
        <f aca="false">IF(J1852="","",IF(AND(J1852&gt;'Revenue Testing'!$E$9,K1852=0),1,0))</f>
        <v>0</v>
      </c>
      <c r="M1852" s="57" t="n">
        <v>0.343477173706</v>
      </c>
      <c r="N1852" s="56" t="str">
        <f aca="false">IF(OR(A1852="",I1852=""),"",IF(COUNTIFS($A$2:$A$4500,A1852,$D$2:$D$4500,D1852,$I$2:$I$4500,I1852)&gt;1,"Possible duplicate",""))</f>
        <v/>
      </c>
      <c r="O1852" s="56" t="n">
        <f aca="false">IF(J1852="","",IF(AND(L1852=0,K1852=0),1,0))</f>
        <v>1</v>
      </c>
      <c r="P1852" s="56" t="str">
        <f aca="false">IF(L1852=1,J1852+ROW()/10^7,"")</f>
        <v/>
      </c>
      <c r="Q1852" s="57" t="n">
        <f aca="false">IF(O1852=1,M1852,"")</f>
        <v>0.343477173706</v>
      </c>
      <c r="R1852" s="56" t="str">
        <f aca="false">IF(K1852=1,ROW(),"")</f>
        <v/>
      </c>
      <c r="S1852" s="56" t="str">
        <f aca="false">IF(D1852="","",TRIM(D1852))</f>
        <v>FASAH CHARGES- INC</v>
      </c>
    </row>
    <row r="1853" customFormat="false" ht="15" hidden="false" customHeight="false" outlineLevel="0" collapsed="false">
      <c r="A1853" s="50" t="s">
        <v>1084</v>
      </c>
      <c r="B1853" s="55" t="n">
        <v>45907</v>
      </c>
      <c r="C1853" s="50" t="n">
        <f aca="false">IF(S1853="","",IFERROR(IF(INDEX('Ledger Codes'!$C$6:$C$205,MATCH(S1853,'Ledger Codes'!$B$6:$B$205,0))="","",INDEX('Ledger Codes'!$C$6:$C$205,MATCH(S1853,'Ledger Codes'!$B$6:$B$205,0))),""))</f>
        <v>10066</v>
      </c>
      <c r="D1853" s="50" t="s">
        <v>204</v>
      </c>
      <c r="E1853" s="50" t="s">
        <v>1085</v>
      </c>
      <c r="F1853" s="50" t="s">
        <v>1086</v>
      </c>
      <c r="G1853" s="52" t="n">
        <v>0</v>
      </c>
      <c r="H1853" s="52" t="n">
        <v>8.63</v>
      </c>
      <c r="I1853" s="52" t="n">
        <f aca="false">IF(AND(G1853="",H1853=""),"",N(G1853)-N(H1853))</f>
        <v>-8.63</v>
      </c>
      <c r="J1853" s="52" t="n">
        <f aca="false">IF(I1853="","",ABS(I1853))</f>
        <v>8.63</v>
      </c>
      <c r="K1853" s="56" t="n">
        <f aca="false">IF(S1853="","",0)</f>
        <v>0</v>
      </c>
      <c r="L1853" s="56" t="n">
        <f aca="false">IF(J1853="","",IF(AND(J1853&gt;'Revenue Testing'!$E$9,K1853=0),1,0))</f>
        <v>0</v>
      </c>
      <c r="M1853" s="57" t="n">
        <v>0.939021861589</v>
      </c>
      <c r="N1853" s="56" t="str">
        <f aca="false">IF(OR(A1853="",I1853=""),"",IF(COUNTIFS($A$2:$A$4500,A1853,$D$2:$D$4500,D1853,$I$2:$I$4500,I1853)&gt;1,"Possible duplicate",""))</f>
        <v/>
      </c>
      <c r="O1853" s="56" t="n">
        <f aca="false">IF(J1853="","",IF(AND(L1853=0,K1853=0),1,0))</f>
        <v>1</v>
      </c>
      <c r="P1853" s="56" t="str">
        <f aca="false">IF(L1853=1,J1853+ROW()/10^7,"")</f>
        <v/>
      </c>
      <c r="Q1853" s="57" t="n">
        <f aca="false">IF(O1853=1,M1853,"")</f>
        <v>0.939021861589</v>
      </c>
      <c r="R1853" s="56" t="str">
        <f aca="false">IF(K1853=1,ROW(),"")</f>
        <v/>
      </c>
      <c r="S1853" s="56" t="str">
        <f aca="false">IF(D1853="","",TRIM(D1853))</f>
        <v>FASAH CHARGES- INC</v>
      </c>
    </row>
    <row r="1854" customFormat="false" ht="15" hidden="false" customHeight="false" outlineLevel="0" collapsed="false">
      <c r="A1854" s="50" t="s">
        <v>1087</v>
      </c>
      <c r="B1854" s="55" t="n">
        <v>45907</v>
      </c>
      <c r="C1854" s="50" t="n">
        <f aca="false">IF(S1854="","",IFERROR(IF(INDEX('Ledger Codes'!$C$6:$C$205,MATCH(S1854,'Ledger Codes'!$B$6:$B$205,0))="","",INDEX('Ledger Codes'!$C$6:$C$205,MATCH(S1854,'Ledger Codes'!$B$6:$B$205,0))),""))</f>
        <v>10066</v>
      </c>
      <c r="D1854" s="50" t="s">
        <v>204</v>
      </c>
      <c r="E1854" s="50" t="s">
        <v>1088</v>
      </c>
      <c r="F1854" s="50" t="s">
        <v>1089</v>
      </c>
      <c r="G1854" s="52" t="n">
        <v>0</v>
      </c>
      <c r="H1854" s="52" t="n">
        <v>8.63</v>
      </c>
      <c r="I1854" s="52" t="n">
        <f aca="false">IF(AND(G1854="",H1854=""),"",N(G1854)-N(H1854))</f>
        <v>-8.63</v>
      </c>
      <c r="J1854" s="52" t="n">
        <f aca="false">IF(I1854="","",ABS(I1854))</f>
        <v>8.63</v>
      </c>
      <c r="K1854" s="56" t="n">
        <f aca="false">IF(S1854="","",0)</f>
        <v>0</v>
      </c>
      <c r="L1854" s="56" t="n">
        <f aca="false">IF(J1854="","",IF(AND(J1854&gt;'Revenue Testing'!$E$9,K1854=0),1,0))</f>
        <v>0</v>
      </c>
      <c r="M1854" s="57" t="n">
        <v>0.271719425328</v>
      </c>
      <c r="N1854" s="56" t="str">
        <f aca="false">IF(OR(A1854="",I1854=""),"",IF(COUNTIFS($A$2:$A$4500,A1854,$D$2:$D$4500,D1854,$I$2:$I$4500,I1854)&gt;1,"Possible duplicate",""))</f>
        <v/>
      </c>
      <c r="O1854" s="56" t="n">
        <f aca="false">IF(J1854="","",IF(AND(L1854=0,K1854=0),1,0))</f>
        <v>1</v>
      </c>
      <c r="P1854" s="56" t="str">
        <f aca="false">IF(L1854=1,J1854+ROW()/10^7,"")</f>
        <v/>
      </c>
      <c r="Q1854" s="57" t="n">
        <f aca="false">IF(O1854=1,M1854,"")</f>
        <v>0.271719425328</v>
      </c>
      <c r="R1854" s="56" t="str">
        <f aca="false">IF(K1854=1,ROW(),"")</f>
        <v/>
      </c>
      <c r="S1854" s="56" t="str">
        <f aca="false">IF(D1854="","",TRIM(D1854))</f>
        <v>FASAH CHARGES- INC</v>
      </c>
    </row>
    <row r="1855" customFormat="false" ht="15" hidden="false" customHeight="false" outlineLevel="0" collapsed="false">
      <c r="A1855" s="50" t="s">
        <v>1090</v>
      </c>
      <c r="B1855" s="55" t="n">
        <v>45907</v>
      </c>
      <c r="C1855" s="50" t="n">
        <f aca="false">IF(S1855="","",IFERROR(IF(INDEX('Ledger Codes'!$C$6:$C$205,MATCH(S1855,'Ledger Codes'!$B$6:$B$205,0))="","",INDEX('Ledger Codes'!$C$6:$C$205,MATCH(S1855,'Ledger Codes'!$B$6:$B$205,0))),""))</f>
        <v>10066</v>
      </c>
      <c r="D1855" s="50" t="s">
        <v>204</v>
      </c>
      <c r="E1855" s="50" t="s">
        <v>1091</v>
      </c>
      <c r="F1855" s="50" t="s">
        <v>464</v>
      </c>
      <c r="G1855" s="52" t="n">
        <v>0</v>
      </c>
      <c r="H1855" s="52" t="n">
        <v>8.63</v>
      </c>
      <c r="I1855" s="52" t="n">
        <f aca="false">IF(AND(G1855="",H1855=""),"",N(G1855)-N(H1855))</f>
        <v>-8.63</v>
      </c>
      <c r="J1855" s="52" t="n">
        <f aca="false">IF(I1855="","",ABS(I1855))</f>
        <v>8.63</v>
      </c>
      <c r="K1855" s="56" t="n">
        <f aca="false">IF(S1855="","",0)</f>
        <v>0</v>
      </c>
      <c r="L1855" s="56" t="n">
        <f aca="false">IF(J1855="","",IF(AND(J1855&gt;'Revenue Testing'!$E$9,K1855=0),1,0))</f>
        <v>0</v>
      </c>
      <c r="M1855" s="57" t="n">
        <v>0.477621386935</v>
      </c>
      <c r="N1855" s="56" t="str">
        <f aca="false">IF(OR(A1855="",I1855=""),"",IF(COUNTIFS($A$2:$A$4500,A1855,$D$2:$D$4500,D1855,$I$2:$I$4500,I1855)&gt;1,"Possible duplicate",""))</f>
        <v/>
      </c>
      <c r="O1855" s="56" t="n">
        <f aca="false">IF(J1855="","",IF(AND(L1855=0,K1855=0),1,0))</f>
        <v>1</v>
      </c>
      <c r="P1855" s="56" t="str">
        <f aca="false">IF(L1855=1,J1855+ROW()/10^7,"")</f>
        <v/>
      </c>
      <c r="Q1855" s="57" t="n">
        <f aca="false">IF(O1855=1,M1855,"")</f>
        <v>0.477621386935</v>
      </c>
      <c r="R1855" s="56" t="str">
        <f aca="false">IF(K1855=1,ROW(),"")</f>
        <v/>
      </c>
      <c r="S1855" s="56" t="str">
        <f aca="false">IF(D1855="","",TRIM(D1855))</f>
        <v>FASAH CHARGES- INC</v>
      </c>
    </row>
    <row r="1856" customFormat="false" ht="15" hidden="false" customHeight="false" outlineLevel="0" collapsed="false">
      <c r="A1856" s="50" t="s">
        <v>1092</v>
      </c>
      <c r="B1856" s="55" t="n">
        <v>45907</v>
      </c>
      <c r="C1856" s="50" t="n">
        <f aca="false">IF(S1856="","",IFERROR(IF(INDEX('Ledger Codes'!$C$6:$C$205,MATCH(S1856,'Ledger Codes'!$B$6:$B$205,0))="","",INDEX('Ledger Codes'!$C$6:$C$205,MATCH(S1856,'Ledger Codes'!$B$6:$B$205,0))),""))</f>
        <v>10066</v>
      </c>
      <c r="D1856" s="50" t="s">
        <v>204</v>
      </c>
      <c r="E1856" s="50" t="s">
        <v>1093</v>
      </c>
      <c r="F1856" s="50" t="s">
        <v>1094</v>
      </c>
      <c r="G1856" s="52" t="n">
        <v>0</v>
      </c>
      <c r="H1856" s="52" t="n">
        <v>8.63</v>
      </c>
      <c r="I1856" s="52" t="n">
        <f aca="false">IF(AND(G1856="",H1856=""),"",N(G1856)-N(H1856))</f>
        <v>-8.63</v>
      </c>
      <c r="J1856" s="52" t="n">
        <f aca="false">IF(I1856="","",ABS(I1856))</f>
        <v>8.63</v>
      </c>
      <c r="K1856" s="56" t="n">
        <f aca="false">IF(S1856="","",0)</f>
        <v>0</v>
      </c>
      <c r="L1856" s="56" t="n">
        <f aca="false">IF(J1856="","",IF(AND(J1856&gt;'Revenue Testing'!$E$9,K1856=0),1,0))</f>
        <v>0</v>
      </c>
      <c r="M1856" s="57" t="n">
        <v>0.795042082489</v>
      </c>
      <c r="N1856" s="56" t="str">
        <f aca="false">IF(OR(A1856="",I1856=""),"",IF(COUNTIFS($A$2:$A$4500,A1856,$D$2:$D$4500,D1856,$I$2:$I$4500,I1856)&gt;1,"Possible duplicate",""))</f>
        <v/>
      </c>
      <c r="O1856" s="56" t="n">
        <f aca="false">IF(J1856="","",IF(AND(L1856=0,K1856=0),1,0))</f>
        <v>1</v>
      </c>
      <c r="P1856" s="56" t="str">
        <f aca="false">IF(L1856=1,J1856+ROW()/10^7,"")</f>
        <v/>
      </c>
      <c r="Q1856" s="57" t="n">
        <f aca="false">IF(O1856=1,M1856,"")</f>
        <v>0.795042082489</v>
      </c>
      <c r="R1856" s="56" t="str">
        <f aca="false">IF(K1856=1,ROW(),"")</f>
        <v/>
      </c>
      <c r="S1856" s="56" t="str">
        <f aca="false">IF(D1856="","",TRIM(D1856))</f>
        <v>FASAH CHARGES- INC</v>
      </c>
    </row>
    <row r="1857" customFormat="false" ht="15" hidden="false" customHeight="false" outlineLevel="0" collapsed="false">
      <c r="A1857" s="50" t="s">
        <v>1095</v>
      </c>
      <c r="B1857" s="55" t="n">
        <v>45907</v>
      </c>
      <c r="C1857" s="50" t="n">
        <f aca="false">IF(S1857="","",IFERROR(IF(INDEX('Ledger Codes'!$C$6:$C$205,MATCH(S1857,'Ledger Codes'!$B$6:$B$205,0))="","",INDEX('Ledger Codes'!$C$6:$C$205,MATCH(S1857,'Ledger Codes'!$B$6:$B$205,0))),""))</f>
        <v>10066</v>
      </c>
      <c r="D1857" s="50" t="s">
        <v>204</v>
      </c>
      <c r="E1857" s="50" t="s">
        <v>1096</v>
      </c>
      <c r="F1857" s="50" t="s">
        <v>432</v>
      </c>
      <c r="G1857" s="52" t="n">
        <v>0</v>
      </c>
      <c r="H1857" s="52" t="n">
        <v>8.63</v>
      </c>
      <c r="I1857" s="52" t="n">
        <f aca="false">IF(AND(G1857="",H1857=""),"",N(G1857)-N(H1857))</f>
        <v>-8.63</v>
      </c>
      <c r="J1857" s="52" t="n">
        <f aca="false">IF(I1857="","",ABS(I1857))</f>
        <v>8.63</v>
      </c>
      <c r="K1857" s="56" t="n">
        <f aca="false">IF(S1857="","",0)</f>
        <v>0</v>
      </c>
      <c r="L1857" s="56" t="n">
        <f aca="false">IF(J1857="","",IF(AND(J1857&gt;'Revenue Testing'!$E$9,K1857=0),1,0))</f>
        <v>0</v>
      </c>
      <c r="M1857" s="57" t="n">
        <v>0.133982082075</v>
      </c>
      <c r="N1857" s="56" t="str">
        <f aca="false">IF(OR(A1857="",I1857=""),"",IF(COUNTIFS($A$2:$A$4500,A1857,$D$2:$D$4500,D1857,$I$2:$I$4500,I1857)&gt;1,"Possible duplicate",""))</f>
        <v/>
      </c>
      <c r="O1857" s="56" t="n">
        <f aca="false">IF(J1857="","",IF(AND(L1857=0,K1857=0),1,0))</f>
        <v>1</v>
      </c>
      <c r="P1857" s="56" t="str">
        <f aca="false">IF(L1857=1,J1857+ROW()/10^7,"")</f>
        <v/>
      </c>
      <c r="Q1857" s="57" t="n">
        <f aca="false">IF(O1857=1,M1857,"")</f>
        <v>0.133982082075</v>
      </c>
      <c r="R1857" s="56" t="str">
        <f aca="false">IF(K1857=1,ROW(),"")</f>
        <v/>
      </c>
      <c r="S1857" s="56" t="str">
        <f aca="false">IF(D1857="","",TRIM(D1857))</f>
        <v>FASAH CHARGES- INC</v>
      </c>
    </row>
    <row r="1858" customFormat="false" ht="15" hidden="false" customHeight="false" outlineLevel="0" collapsed="false">
      <c r="A1858" s="50" t="s">
        <v>1097</v>
      </c>
      <c r="B1858" s="55" t="n">
        <v>45907</v>
      </c>
      <c r="C1858" s="50" t="n">
        <f aca="false">IF(S1858="","",IFERROR(IF(INDEX('Ledger Codes'!$C$6:$C$205,MATCH(S1858,'Ledger Codes'!$B$6:$B$205,0))="","",INDEX('Ledger Codes'!$C$6:$C$205,MATCH(S1858,'Ledger Codes'!$B$6:$B$205,0))),""))</f>
        <v>10066</v>
      </c>
      <c r="D1858" s="50" t="s">
        <v>204</v>
      </c>
      <c r="E1858" s="50" t="s">
        <v>1098</v>
      </c>
      <c r="F1858" s="50" t="s">
        <v>1099</v>
      </c>
      <c r="G1858" s="52" t="n">
        <v>0</v>
      </c>
      <c r="H1858" s="52" t="n">
        <v>8.63</v>
      </c>
      <c r="I1858" s="52" t="n">
        <f aca="false">IF(AND(G1858="",H1858=""),"",N(G1858)-N(H1858))</f>
        <v>-8.63</v>
      </c>
      <c r="J1858" s="52" t="n">
        <f aca="false">IF(I1858="","",ABS(I1858))</f>
        <v>8.63</v>
      </c>
      <c r="K1858" s="56" t="n">
        <f aca="false">IF(S1858="","",0)</f>
        <v>0</v>
      </c>
      <c r="L1858" s="56" t="n">
        <f aca="false">IF(J1858="","",IF(AND(J1858&gt;'Revenue Testing'!$E$9,K1858=0),1,0))</f>
        <v>0</v>
      </c>
      <c r="M1858" s="57" t="n">
        <v>0.340069970718</v>
      </c>
      <c r="N1858" s="56" t="str">
        <f aca="false">IF(OR(A1858="",I1858=""),"",IF(COUNTIFS($A$2:$A$4500,A1858,$D$2:$D$4500,D1858,$I$2:$I$4500,I1858)&gt;1,"Possible duplicate",""))</f>
        <v/>
      </c>
      <c r="O1858" s="56" t="n">
        <f aca="false">IF(J1858="","",IF(AND(L1858=0,K1858=0),1,0))</f>
        <v>1</v>
      </c>
      <c r="P1858" s="56" t="str">
        <f aca="false">IF(L1858=1,J1858+ROW()/10^7,"")</f>
        <v/>
      </c>
      <c r="Q1858" s="57" t="n">
        <f aca="false">IF(O1858=1,M1858,"")</f>
        <v>0.340069970718</v>
      </c>
      <c r="R1858" s="56" t="str">
        <f aca="false">IF(K1858=1,ROW(),"")</f>
        <v/>
      </c>
      <c r="S1858" s="56" t="str">
        <f aca="false">IF(D1858="","",TRIM(D1858))</f>
        <v>FASAH CHARGES- INC</v>
      </c>
    </row>
    <row r="1859" customFormat="false" ht="15" hidden="false" customHeight="false" outlineLevel="0" collapsed="false">
      <c r="A1859" s="50" t="s">
        <v>1100</v>
      </c>
      <c r="B1859" s="55" t="n">
        <v>45907</v>
      </c>
      <c r="C1859" s="50" t="n">
        <f aca="false">IF(S1859="","",IFERROR(IF(INDEX('Ledger Codes'!$C$6:$C$205,MATCH(S1859,'Ledger Codes'!$B$6:$B$205,0))="","",INDEX('Ledger Codes'!$C$6:$C$205,MATCH(S1859,'Ledger Codes'!$B$6:$B$205,0))),""))</f>
        <v>10066</v>
      </c>
      <c r="D1859" s="50" t="s">
        <v>204</v>
      </c>
      <c r="E1859" s="50" t="s">
        <v>1101</v>
      </c>
      <c r="F1859" s="50" t="s">
        <v>1102</v>
      </c>
      <c r="G1859" s="52" t="n">
        <v>0</v>
      </c>
      <c r="H1859" s="52" t="n">
        <v>8.63</v>
      </c>
      <c r="I1859" s="52" t="n">
        <f aca="false">IF(AND(G1859="",H1859=""),"",N(G1859)-N(H1859))</f>
        <v>-8.63</v>
      </c>
      <c r="J1859" s="52" t="n">
        <f aca="false">IF(I1859="","",ABS(I1859))</f>
        <v>8.63</v>
      </c>
      <c r="K1859" s="56" t="n">
        <f aca="false">IF(S1859="","",0)</f>
        <v>0</v>
      </c>
      <c r="L1859" s="56" t="n">
        <f aca="false">IF(J1859="","",IF(AND(J1859&gt;'Revenue Testing'!$E$9,K1859=0),1,0))</f>
        <v>0</v>
      </c>
      <c r="M1859" s="57" t="n">
        <v>0.047556037075</v>
      </c>
      <c r="N1859" s="56" t="str">
        <f aca="false">IF(OR(A1859="",I1859=""),"",IF(COUNTIFS($A$2:$A$4500,A1859,$D$2:$D$4500,D1859,$I$2:$I$4500,I1859)&gt;1,"Possible duplicate",""))</f>
        <v/>
      </c>
      <c r="O1859" s="56" t="n">
        <f aca="false">IF(J1859="","",IF(AND(L1859=0,K1859=0),1,0))</f>
        <v>1</v>
      </c>
      <c r="P1859" s="56" t="str">
        <f aca="false">IF(L1859=1,J1859+ROW()/10^7,"")</f>
        <v/>
      </c>
      <c r="Q1859" s="57" t="n">
        <f aca="false">IF(O1859=1,M1859,"")</f>
        <v>0.047556037075</v>
      </c>
      <c r="R1859" s="56" t="str">
        <f aca="false">IF(K1859=1,ROW(),"")</f>
        <v/>
      </c>
      <c r="S1859" s="56" t="str">
        <f aca="false">IF(D1859="","",TRIM(D1859))</f>
        <v>FASAH CHARGES- INC</v>
      </c>
    </row>
    <row r="1860" customFormat="false" ht="15" hidden="false" customHeight="false" outlineLevel="0" collapsed="false">
      <c r="A1860" s="50" t="s">
        <v>1103</v>
      </c>
      <c r="B1860" s="55" t="n">
        <v>45908</v>
      </c>
      <c r="C1860" s="50" t="n">
        <f aca="false">IF(S1860="","",IFERROR(IF(INDEX('Ledger Codes'!$C$6:$C$205,MATCH(S1860,'Ledger Codes'!$B$6:$B$205,0))="","",INDEX('Ledger Codes'!$C$6:$C$205,MATCH(S1860,'Ledger Codes'!$B$6:$B$205,0))),""))</f>
        <v>10066</v>
      </c>
      <c r="D1860" s="50" t="s">
        <v>204</v>
      </c>
      <c r="E1860" s="50" t="s">
        <v>1104</v>
      </c>
      <c r="F1860" s="50" t="s">
        <v>1105</v>
      </c>
      <c r="G1860" s="52" t="n">
        <v>0</v>
      </c>
      <c r="H1860" s="52" t="n">
        <v>8.63</v>
      </c>
      <c r="I1860" s="52" t="n">
        <f aca="false">IF(AND(G1860="",H1860=""),"",N(G1860)-N(H1860))</f>
        <v>-8.63</v>
      </c>
      <c r="J1860" s="52" t="n">
        <f aca="false">IF(I1860="","",ABS(I1860))</f>
        <v>8.63</v>
      </c>
      <c r="K1860" s="56" t="n">
        <f aca="false">IF(S1860="","",0)</f>
        <v>0</v>
      </c>
      <c r="L1860" s="56" t="n">
        <f aca="false">IF(J1860="","",IF(AND(J1860&gt;'Revenue Testing'!$E$9,K1860=0),1,0))</f>
        <v>0</v>
      </c>
      <c r="M1860" s="57" t="n">
        <v>0.924079974905</v>
      </c>
      <c r="N1860" s="56" t="str">
        <f aca="false">IF(OR(A1860="",I1860=""),"",IF(COUNTIFS($A$2:$A$4500,A1860,$D$2:$D$4500,D1860,$I$2:$I$4500,I1860)&gt;1,"Possible duplicate",""))</f>
        <v/>
      </c>
      <c r="O1860" s="56" t="n">
        <f aca="false">IF(J1860="","",IF(AND(L1860=0,K1860=0),1,0))</f>
        <v>1</v>
      </c>
      <c r="P1860" s="56" t="str">
        <f aca="false">IF(L1860=1,J1860+ROW()/10^7,"")</f>
        <v/>
      </c>
      <c r="Q1860" s="57" t="n">
        <f aca="false">IF(O1860=1,M1860,"")</f>
        <v>0.924079974905</v>
      </c>
      <c r="R1860" s="56" t="str">
        <f aca="false">IF(K1860=1,ROW(),"")</f>
        <v/>
      </c>
      <c r="S1860" s="56" t="str">
        <f aca="false">IF(D1860="","",TRIM(D1860))</f>
        <v>FASAH CHARGES- INC</v>
      </c>
    </row>
    <row r="1861" customFormat="false" ht="15" hidden="false" customHeight="false" outlineLevel="0" collapsed="false">
      <c r="A1861" s="50" t="s">
        <v>1106</v>
      </c>
      <c r="B1861" s="55" t="n">
        <v>45908</v>
      </c>
      <c r="C1861" s="50" t="n">
        <f aca="false">IF(S1861="","",IFERROR(IF(INDEX('Ledger Codes'!$C$6:$C$205,MATCH(S1861,'Ledger Codes'!$B$6:$B$205,0))="","",INDEX('Ledger Codes'!$C$6:$C$205,MATCH(S1861,'Ledger Codes'!$B$6:$B$205,0))),""))</f>
        <v>10066</v>
      </c>
      <c r="D1861" s="50" t="s">
        <v>204</v>
      </c>
      <c r="E1861" s="50" t="s">
        <v>1107</v>
      </c>
      <c r="F1861" s="50" t="s">
        <v>1108</v>
      </c>
      <c r="G1861" s="52" t="n">
        <v>0</v>
      </c>
      <c r="H1861" s="52" t="n">
        <v>8.63</v>
      </c>
      <c r="I1861" s="52" t="n">
        <f aca="false">IF(AND(G1861="",H1861=""),"",N(G1861)-N(H1861))</f>
        <v>-8.63</v>
      </c>
      <c r="J1861" s="52" t="n">
        <f aca="false">IF(I1861="","",ABS(I1861))</f>
        <v>8.63</v>
      </c>
      <c r="K1861" s="56" t="n">
        <f aca="false">IF(S1861="","",0)</f>
        <v>0</v>
      </c>
      <c r="L1861" s="56" t="n">
        <f aca="false">IF(J1861="","",IF(AND(J1861&gt;'Revenue Testing'!$E$9,K1861=0),1,0))</f>
        <v>0</v>
      </c>
      <c r="M1861" s="57" t="n">
        <v>0.076653695055</v>
      </c>
      <c r="N1861" s="56" t="str">
        <f aca="false">IF(OR(A1861="",I1861=""),"",IF(COUNTIFS($A$2:$A$4500,A1861,$D$2:$D$4500,D1861,$I$2:$I$4500,I1861)&gt;1,"Possible duplicate",""))</f>
        <v/>
      </c>
      <c r="O1861" s="56" t="n">
        <f aca="false">IF(J1861="","",IF(AND(L1861=0,K1861=0),1,0))</f>
        <v>1</v>
      </c>
      <c r="P1861" s="56" t="str">
        <f aca="false">IF(L1861=1,J1861+ROW()/10^7,"")</f>
        <v/>
      </c>
      <c r="Q1861" s="57" t="n">
        <f aca="false">IF(O1861=1,M1861,"")</f>
        <v>0.076653695055</v>
      </c>
      <c r="R1861" s="56" t="str">
        <f aca="false">IF(K1861=1,ROW(),"")</f>
        <v/>
      </c>
      <c r="S1861" s="56" t="str">
        <f aca="false">IF(D1861="","",TRIM(D1861))</f>
        <v>FASAH CHARGES- INC</v>
      </c>
    </row>
    <row r="1862" customFormat="false" ht="15" hidden="false" customHeight="false" outlineLevel="0" collapsed="false">
      <c r="A1862" s="50" t="s">
        <v>1109</v>
      </c>
      <c r="B1862" s="55" t="n">
        <v>45908</v>
      </c>
      <c r="C1862" s="50" t="n">
        <f aca="false">IF(S1862="","",IFERROR(IF(INDEX('Ledger Codes'!$C$6:$C$205,MATCH(S1862,'Ledger Codes'!$B$6:$B$205,0))="","",INDEX('Ledger Codes'!$C$6:$C$205,MATCH(S1862,'Ledger Codes'!$B$6:$B$205,0))),""))</f>
        <v>10066</v>
      </c>
      <c r="D1862" s="50" t="s">
        <v>204</v>
      </c>
      <c r="E1862" s="50" t="s">
        <v>1110</v>
      </c>
      <c r="F1862" s="50" t="s">
        <v>1111</v>
      </c>
      <c r="G1862" s="52" t="n">
        <v>0</v>
      </c>
      <c r="H1862" s="52" t="n">
        <v>8.63</v>
      </c>
      <c r="I1862" s="52" t="n">
        <f aca="false">IF(AND(G1862="",H1862=""),"",N(G1862)-N(H1862))</f>
        <v>-8.63</v>
      </c>
      <c r="J1862" s="52" t="n">
        <f aca="false">IF(I1862="","",ABS(I1862))</f>
        <v>8.63</v>
      </c>
      <c r="K1862" s="56" t="n">
        <f aca="false">IF(S1862="","",0)</f>
        <v>0</v>
      </c>
      <c r="L1862" s="56" t="n">
        <f aca="false">IF(J1862="","",IF(AND(J1862&gt;'Revenue Testing'!$E$9,K1862=0),1,0))</f>
        <v>0</v>
      </c>
      <c r="M1862" s="57" t="n">
        <v>0.185874004954</v>
      </c>
      <c r="N1862" s="56" t="str">
        <f aca="false">IF(OR(A1862="",I1862=""),"",IF(COUNTIFS($A$2:$A$4500,A1862,$D$2:$D$4500,D1862,$I$2:$I$4500,I1862)&gt;1,"Possible duplicate",""))</f>
        <v/>
      </c>
      <c r="O1862" s="56" t="n">
        <f aca="false">IF(J1862="","",IF(AND(L1862=0,K1862=0),1,0))</f>
        <v>1</v>
      </c>
      <c r="P1862" s="56" t="str">
        <f aca="false">IF(L1862=1,J1862+ROW()/10^7,"")</f>
        <v/>
      </c>
      <c r="Q1862" s="57" t="n">
        <f aca="false">IF(O1862=1,M1862,"")</f>
        <v>0.185874004954</v>
      </c>
      <c r="R1862" s="56" t="str">
        <f aca="false">IF(K1862=1,ROW(),"")</f>
        <v/>
      </c>
      <c r="S1862" s="56" t="str">
        <f aca="false">IF(D1862="","",TRIM(D1862))</f>
        <v>FASAH CHARGES- INC</v>
      </c>
    </row>
    <row r="1863" customFormat="false" ht="15" hidden="false" customHeight="false" outlineLevel="0" collapsed="false">
      <c r="A1863" s="50" t="s">
        <v>1112</v>
      </c>
      <c r="B1863" s="55" t="n">
        <v>45909</v>
      </c>
      <c r="C1863" s="50" t="n">
        <f aca="false">IF(S1863="","",IFERROR(IF(INDEX('Ledger Codes'!$C$6:$C$205,MATCH(S1863,'Ledger Codes'!$B$6:$B$205,0))="","",INDEX('Ledger Codes'!$C$6:$C$205,MATCH(S1863,'Ledger Codes'!$B$6:$B$205,0))),""))</f>
        <v>10066</v>
      </c>
      <c r="D1863" s="50" t="s">
        <v>204</v>
      </c>
      <c r="E1863" s="50" t="s">
        <v>1113</v>
      </c>
      <c r="F1863" s="50" t="s">
        <v>1114</v>
      </c>
      <c r="G1863" s="52" t="n">
        <v>0</v>
      </c>
      <c r="H1863" s="52" t="n">
        <v>8.63</v>
      </c>
      <c r="I1863" s="52" t="n">
        <f aca="false">IF(AND(G1863="",H1863=""),"",N(G1863)-N(H1863))</f>
        <v>-8.63</v>
      </c>
      <c r="J1863" s="52" t="n">
        <f aca="false">IF(I1863="","",ABS(I1863))</f>
        <v>8.63</v>
      </c>
      <c r="K1863" s="56" t="n">
        <f aca="false">IF(S1863="","",0)</f>
        <v>0</v>
      </c>
      <c r="L1863" s="56" t="n">
        <f aca="false">IF(J1863="","",IF(AND(J1863&gt;'Revenue Testing'!$E$9,K1863=0),1,0))</f>
        <v>0</v>
      </c>
      <c r="M1863" s="57" t="n">
        <v>0.472814972668</v>
      </c>
      <c r="N1863" s="56" t="str">
        <f aca="false">IF(OR(A1863="",I1863=""),"",IF(COUNTIFS($A$2:$A$4500,A1863,$D$2:$D$4500,D1863,$I$2:$I$4500,I1863)&gt;1,"Possible duplicate",""))</f>
        <v/>
      </c>
      <c r="O1863" s="56" t="n">
        <f aca="false">IF(J1863="","",IF(AND(L1863=0,K1863=0),1,0))</f>
        <v>1</v>
      </c>
      <c r="P1863" s="56" t="str">
        <f aca="false">IF(L1863=1,J1863+ROW()/10^7,"")</f>
        <v/>
      </c>
      <c r="Q1863" s="57" t="n">
        <f aca="false">IF(O1863=1,M1863,"")</f>
        <v>0.472814972668</v>
      </c>
      <c r="R1863" s="56" t="str">
        <f aca="false">IF(K1863=1,ROW(),"")</f>
        <v/>
      </c>
      <c r="S1863" s="56" t="str">
        <f aca="false">IF(D1863="","",TRIM(D1863))</f>
        <v>FASAH CHARGES- INC</v>
      </c>
    </row>
    <row r="1864" customFormat="false" ht="15" hidden="false" customHeight="false" outlineLevel="0" collapsed="false">
      <c r="A1864" s="50" t="s">
        <v>1115</v>
      </c>
      <c r="B1864" s="55" t="n">
        <v>45909</v>
      </c>
      <c r="C1864" s="50" t="n">
        <f aca="false">IF(S1864="","",IFERROR(IF(INDEX('Ledger Codes'!$C$6:$C$205,MATCH(S1864,'Ledger Codes'!$B$6:$B$205,0))="","",INDEX('Ledger Codes'!$C$6:$C$205,MATCH(S1864,'Ledger Codes'!$B$6:$B$205,0))),""))</f>
        <v>10066</v>
      </c>
      <c r="D1864" s="50" t="s">
        <v>204</v>
      </c>
      <c r="E1864" s="50" t="s">
        <v>1116</v>
      </c>
      <c r="F1864" s="50" t="s">
        <v>1117</v>
      </c>
      <c r="G1864" s="52" t="n">
        <v>0</v>
      </c>
      <c r="H1864" s="52" t="n">
        <v>8.63</v>
      </c>
      <c r="I1864" s="52" t="n">
        <f aca="false">IF(AND(G1864="",H1864=""),"",N(G1864)-N(H1864))</f>
        <v>-8.63</v>
      </c>
      <c r="J1864" s="52" t="n">
        <f aca="false">IF(I1864="","",ABS(I1864))</f>
        <v>8.63</v>
      </c>
      <c r="K1864" s="56" t="n">
        <f aca="false">IF(S1864="","",0)</f>
        <v>0</v>
      </c>
      <c r="L1864" s="56" t="n">
        <f aca="false">IF(J1864="","",IF(AND(J1864&gt;'Revenue Testing'!$E$9,K1864=0),1,0))</f>
        <v>0</v>
      </c>
      <c r="M1864" s="57" t="n">
        <v>0.420127917614</v>
      </c>
      <c r="N1864" s="56" t="str">
        <f aca="false">IF(OR(A1864="",I1864=""),"",IF(COUNTIFS($A$2:$A$4500,A1864,$D$2:$D$4500,D1864,$I$2:$I$4500,I1864)&gt;1,"Possible duplicate",""))</f>
        <v/>
      </c>
      <c r="O1864" s="56" t="n">
        <f aca="false">IF(J1864="","",IF(AND(L1864=0,K1864=0),1,0))</f>
        <v>1</v>
      </c>
      <c r="P1864" s="56" t="str">
        <f aca="false">IF(L1864=1,J1864+ROW()/10^7,"")</f>
        <v/>
      </c>
      <c r="Q1864" s="57" t="n">
        <f aca="false">IF(O1864=1,M1864,"")</f>
        <v>0.420127917614</v>
      </c>
      <c r="R1864" s="56" t="str">
        <f aca="false">IF(K1864=1,ROW(),"")</f>
        <v/>
      </c>
      <c r="S1864" s="56" t="str">
        <f aca="false">IF(D1864="","",TRIM(D1864))</f>
        <v>FASAH CHARGES- INC</v>
      </c>
    </row>
    <row r="1865" customFormat="false" ht="15" hidden="false" customHeight="false" outlineLevel="0" collapsed="false">
      <c r="A1865" s="50" t="s">
        <v>1118</v>
      </c>
      <c r="B1865" s="55" t="n">
        <v>45909</v>
      </c>
      <c r="C1865" s="50" t="n">
        <f aca="false">IF(S1865="","",IFERROR(IF(INDEX('Ledger Codes'!$C$6:$C$205,MATCH(S1865,'Ledger Codes'!$B$6:$B$205,0))="","",INDEX('Ledger Codes'!$C$6:$C$205,MATCH(S1865,'Ledger Codes'!$B$6:$B$205,0))),""))</f>
        <v>10066</v>
      </c>
      <c r="D1865" s="50" t="s">
        <v>204</v>
      </c>
      <c r="E1865" s="50" t="s">
        <v>1119</v>
      </c>
      <c r="F1865" s="50" t="s">
        <v>1120</v>
      </c>
      <c r="G1865" s="52" t="n">
        <v>0</v>
      </c>
      <c r="H1865" s="52" t="n">
        <v>8.63</v>
      </c>
      <c r="I1865" s="52" t="n">
        <f aca="false">IF(AND(G1865="",H1865=""),"",N(G1865)-N(H1865))</f>
        <v>-8.63</v>
      </c>
      <c r="J1865" s="52" t="n">
        <f aca="false">IF(I1865="","",ABS(I1865))</f>
        <v>8.63</v>
      </c>
      <c r="K1865" s="56" t="n">
        <f aca="false">IF(S1865="","",0)</f>
        <v>0</v>
      </c>
      <c r="L1865" s="56" t="n">
        <f aca="false">IF(J1865="","",IF(AND(J1865&gt;'Revenue Testing'!$E$9,K1865=0),1,0))</f>
        <v>0</v>
      </c>
      <c r="M1865" s="57" t="n">
        <v>0.344926918521</v>
      </c>
      <c r="N1865" s="56" t="str">
        <f aca="false">IF(OR(A1865="",I1865=""),"",IF(COUNTIFS($A$2:$A$4500,A1865,$D$2:$D$4500,D1865,$I$2:$I$4500,I1865)&gt;1,"Possible duplicate",""))</f>
        <v/>
      </c>
      <c r="O1865" s="56" t="n">
        <f aca="false">IF(J1865="","",IF(AND(L1865=0,K1865=0),1,0))</f>
        <v>1</v>
      </c>
      <c r="P1865" s="56" t="str">
        <f aca="false">IF(L1865=1,J1865+ROW()/10^7,"")</f>
        <v/>
      </c>
      <c r="Q1865" s="57" t="n">
        <f aca="false">IF(O1865=1,M1865,"")</f>
        <v>0.344926918521</v>
      </c>
      <c r="R1865" s="56" t="str">
        <f aca="false">IF(K1865=1,ROW(),"")</f>
        <v/>
      </c>
      <c r="S1865" s="56" t="str">
        <f aca="false">IF(D1865="","",TRIM(D1865))</f>
        <v>FASAH CHARGES- INC</v>
      </c>
    </row>
    <row r="1866" customFormat="false" ht="15" hidden="false" customHeight="false" outlineLevel="0" collapsed="false">
      <c r="A1866" s="50" t="s">
        <v>1121</v>
      </c>
      <c r="B1866" s="55" t="n">
        <v>45909</v>
      </c>
      <c r="C1866" s="50" t="n">
        <f aca="false">IF(S1866="","",IFERROR(IF(INDEX('Ledger Codes'!$C$6:$C$205,MATCH(S1866,'Ledger Codes'!$B$6:$B$205,0))="","",INDEX('Ledger Codes'!$C$6:$C$205,MATCH(S1866,'Ledger Codes'!$B$6:$B$205,0))),""))</f>
        <v>10066</v>
      </c>
      <c r="D1866" s="50" t="s">
        <v>204</v>
      </c>
      <c r="E1866" s="50" t="s">
        <v>1122</v>
      </c>
      <c r="F1866" s="50" t="s">
        <v>1123</v>
      </c>
      <c r="G1866" s="52" t="n">
        <v>0</v>
      </c>
      <c r="H1866" s="52" t="n">
        <v>8.63</v>
      </c>
      <c r="I1866" s="52" t="n">
        <f aca="false">IF(AND(G1866="",H1866=""),"",N(G1866)-N(H1866))</f>
        <v>-8.63</v>
      </c>
      <c r="J1866" s="52" t="n">
        <f aca="false">IF(I1866="","",ABS(I1866))</f>
        <v>8.63</v>
      </c>
      <c r="K1866" s="56" t="n">
        <f aca="false">IF(S1866="","",0)</f>
        <v>0</v>
      </c>
      <c r="L1866" s="56" t="n">
        <f aca="false">IF(J1866="","",IF(AND(J1866&gt;'Revenue Testing'!$E$9,K1866=0),1,0))</f>
        <v>0</v>
      </c>
      <c r="M1866" s="57" t="n">
        <v>0.64199382242</v>
      </c>
      <c r="N1866" s="56" t="str">
        <f aca="false">IF(OR(A1866="",I1866=""),"",IF(COUNTIFS($A$2:$A$4500,A1866,$D$2:$D$4500,D1866,$I$2:$I$4500,I1866)&gt;1,"Possible duplicate",""))</f>
        <v/>
      </c>
      <c r="O1866" s="56" t="n">
        <f aca="false">IF(J1866="","",IF(AND(L1866=0,K1866=0),1,0))</f>
        <v>1</v>
      </c>
      <c r="P1866" s="56" t="str">
        <f aca="false">IF(L1866=1,J1866+ROW()/10^7,"")</f>
        <v/>
      </c>
      <c r="Q1866" s="57" t="n">
        <f aca="false">IF(O1866=1,M1866,"")</f>
        <v>0.64199382242</v>
      </c>
      <c r="R1866" s="56" t="str">
        <f aca="false">IF(K1866=1,ROW(),"")</f>
        <v/>
      </c>
      <c r="S1866" s="56" t="str">
        <f aca="false">IF(D1866="","",TRIM(D1866))</f>
        <v>FASAH CHARGES- INC</v>
      </c>
    </row>
    <row r="1867" customFormat="false" ht="15" hidden="false" customHeight="false" outlineLevel="0" collapsed="false">
      <c r="A1867" s="50" t="s">
        <v>1124</v>
      </c>
      <c r="B1867" s="55" t="n">
        <v>45909</v>
      </c>
      <c r="C1867" s="50" t="n">
        <f aca="false">IF(S1867="","",IFERROR(IF(INDEX('Ledger Codes'!$C$6:$C$205,MATCH(S1867,'Ledger Codes'!$B$6:$B$205,0))="","",INDEX('Ledger Codes'!$C$6:$C$205,MATCH(S1867,'Ledger Codes'!$B$6:$B$205,0))),""))</f>
        <v>10066</v>
      </c>
      <c r="D1867" s="50" t="s">
        <v>204</v>
      </c>
      <c r="E1867" s="50" t="s">
        <v>1125</v>
      </c>
      <c r="F1867" s="50" t="s">
        <v>1126</v>
      </c>
      <c r="G1867" s="52" t="n">
        <v>0</v>
      </c>
      <c r="H1867" s="52" t="n">
        <v>8.63</v>
      </c>
      <c r="I1867" s="52" t="n">
        <f aca="false">IF(AND(G1867="",H1867=""),"",N(G1867)-N(H1867))</f>
        <v>-8.63</v>
      </c>
      <c r="J1867" s="52" t="n">
        <f aca="false">IF(I1867="","",ABS(I1867))</f>
        <v>8.63</v>
      </c>
      <c r="K1867" s="56" t="n">
        <f aca="false">IF(S1867="","",0)</f>
        <v>0</v>
      </c>
      <c r="L1867" s="56" t="n">
        <f aca="false">IF(J1867="","",IF(AND(J1867&gt;'Revenue Testing'!$E$9,K1867=0),1,0))</f>
        <v>0</v>
      </c>
      <c r="M1867" s="57" t="n">
        <v>0.238658339478</v>
      </c>
      <c r="N1867" s="56" t="str">
        <f aca="false">IF(OR(A1867="",I1867=""),"",IF(COUNTIFS($A$2:$A$4500,A1867,$D$2:$D$4500,D1867,$I$2:$I$4500,I1867)&gt;1,"Possible duplicate",""))</f>
        <v/>
      </c>
      <c r="O1867" s="56" t="n">
        <f aca="false">IF(J1867="","",IF(AND(L1867=0,K1867=0),1,0))</f>
        <v>1</v>
      </c>
      <c r="P1867" s="56" t="str">
        <f aca="false">IF(L1867=1,J1867+ROW()/10^7,"")</f>
        <v/>
      </c>
      <c r="Q1867" s="57" t="n">
        <f aca="false">IF(O1867=1,M1867,"")</f>
        <v>0.238658339478</v>
      </c>
      <c r="R1867" s="56" t="str">
        <f aca="false">IF(K1867=1,ROW(),"")</f>
        <v/>
      </c>
      <c r="S1867" s="56" t="str">
        <f aca="false">IF(D1867="","",TRIM(D1867))</f>
        <v>FASAH CHARGES- INC</v>
      </c>
    </row>
    <row r="1868" customFormat="false" ht="15" hidden="false" customHeight="false" outlineLevel="0" collapsed="false">
      <c r="A1868" s="50" t="s">
        <v>1127</v>
      </c>
      <c r="B1868" s="55" t="n">
        <v>45909</v>
      </c>
      <c r="C1868" s="50" t="n">
        <f aca="false">IF(S1868="","",IFERROR(IF(INDEX('Ledger Codes'!$C$6:$C$205,MATCH(S1868,'Ledger Codes'!$B$6:$B$205,0))="","",INDEX('Ledger Codes'!$C$6:$C$205,MATCH(S1868,'Ledger Codes'!$B$6:$B$205,0))),""))</f>
        <v>10066</v>
      </c>
      <c r="D1868" s="50" t="s">
        <v>204</v>
      </c>
      <c r="E1868" s="50" t="s">
        <v>1128</v>
      </c>
      <c r="F1868" s="50" t="s">
        <v>1129</v>
      </c>
      <c r="G1868" s="52" t="n">
        <v>0</v>
      </c>
      <c r="H1868" s="52" t="n">
        <v>8.63</v>
      </c>
      <c r="I1868" s="52" t="n">
        <f aca="false">IF(AND(G1868="",H1868=""),"",N(G1868)-N(H1868))</f>
        <v>-8.63</v>
      </c>
      <c r="J1868" s="52" t="n">
        <f aca="false">IF(I1868="","",ABS(I1868))</f>
        <v>8.63</v>
      </c>
      <c r="K1868" s="56" t="n">
        <f aca="false">IF(S1868="","",0)</f>
        <v>0</v>
      </c>
      <c r="L1868" s="56" t="n">
        <f aca="false">IF(J1868="","",IF(AND(J1868&gt;'Revenue Testing'!$E$9,K1868=0),1,0))</f>
        <v>0</v>
      </c>
      <c r="M1868" s="57" t="n">
        <v>0.611707483124</v>
      </c>
      <c r="N1868" s="56" t="str">
        <f aca="false">IF(OR(A1868="",I1868=""),"",IF(COUNTIFS($A$2:$A$4500,A1868,$D$2:$D$4500,D1868,$I$2:$I$4500,I1868)&gt;1,"Possible duplicate",""))</f>
        <v/>
      </c>
      <c r="O1868" s="56" t="n">
        <f aca="false">IF(J1868="","",IF(AND(L1868=0,K1868=0),1,0))</f>
        <v>1</v>
      </c>
      <c r="P1868" s="56" t="str">
        <f aca="false">IF(L1868=1,J1868+ROW()/10^7,"")</f>
        <v/>
      </c>
      <c r="Q1868" s="57" t="n">
        <f aca="false">IF(O1868=1,M1868,"")</f>
        <v>0.611707483124</v>
      </c>
      <c r="R1868" s="56" t="str">
        <f aca="false">IF(K1868=1,ROW(),"")</f>
        <v/>
      </c>
      <c r="S1868" s="56" t="str">
        <f aca="false">IF(D1868="","",TRIM(D1868))</f>
        <v>FASAH CHARGES- INC</v>
      </c>
    </row>
    <row r="1869" customFormat="false" ht="15" hidden="false" customHeight="false" outlineLevel="0" collapsed="false">
      <c r="A1869" s="50" t="s">
        <v>1130</v>
      </c>
      <c r="B1869" s="55" t="n">
        <v>45909</v>
      </c>
      <c r="C1869" s="50" t="n">
        <f aca="false">IF(S1869="","",IFERROR(IF(INDEX('Ledger Codes'!$C$6:$C$205,MATCH(S1869,'Ledger Codes'!$B$6:$B$205,0))="","",INDEX('Ledger Codes'!$C$6:$C$205,MATCH(S1869,'Ledger Codes'!$B$6:$B$205,0))),""))</f>
        <v>10066</v>
      </c>
      <c r="D1869" s="50" t="s">
        <v>204</v>
      </c>
      <c r="E1869" s="50" t="s">
        <v>1131</v>
      </c>
      <c r="F1869" s="50" t="s">
        <v>1132</v>
      </c>
      <c r="G1869" s="52" t="n">
        <v>0</v>
      </c>
      <c r="H1869" s="52" t="n">
        <v>8.63</v>
      </c>
      <c r="I1869" s="52" t="n">
        <f aca="false">IF(AND(G1869="",H1869=""),"",N(G1869)-N(H1869))</f>
        <v>-8.63</v>
      </c>
      <c r="J1869" s="52" t="n">
        <f aca="false">IF(I1869="","",ABS(I1869))</f>
        <v>8.63</v>
      </c>
      <c r="K1869" s="56" t="n">
        <f aca="false">IF(S1869="","",0)</f>
        <v>0</v>
      </c>
      <c r="L1869" s="56" t="n">
        <f aca="false">IF(J1869="","",IF(AND(J1869&gt;'Revenue Testing'!$E$9,K1869=0),1,0))</f>
        <v>0</v>
      </c>
      <c r="M1869" s="57" t="n">
        <v>0.582880019028</v>
      </c>
      <c r="N1869" s="56" t="str">
        <f aca="false">IF(OR(A1869="",I1869=""),"",IF(COUNTIFS($A$2:$A$4500,A1869,$D$2:$D$4500,D1869,$I$2:$I$4500,I1869)&gt;1,"Possible duplicate",""))</f>
        <v/>
      </c>
      <c r="O1869" s="56" t="n">
        <f aca="false">IF(J1869="","",IF(AND(L1869=0,K1869=0),1,0))</f>
        <v>1</v>
      </c>
      <c r="P1869" s="56" t="str">
        <f aca="false">IF(L1869=1,J1869+ROW()/10^7,"")</f>
        <v/>
      </c>
      <c r="Q1869" s="57" t="n">
        <f aca="false">IF(O1869=1,M1869,"")</f>
        <v>0.582880019028</v>
      </c>
      <c r="R1869" s="56" t="str">
        <f aca="false">IF(K1869=1,ROW(),"")</f>
        <v/>
      </c>
      <c r="S1869" s="56" t="str">
        <f aca="false">IF(D1869="","",TRIM(D1869))</f>
        <v>FASAH CHARGES- INC</v>
      </c>
    </row>
    <row r="1870" customFormat="false" ht="15" hidden="false" customHeight="false" outlineLevel="0" collapsed="false">
      <c r="A1870" s="50" t="s">
        <v>1133</v>
      </c>
      <c r="B1870" s="55" t="n">
        <v>45909</v>
      </c>
      <c r="C1870" s="50" t="n">
        <f aca="false">IF(S1870="","",IFERROR(IF(INDEX('Ledger Codes'!$C$6:$C$205,MATCH(S1870,'Ledger Codes'!$B$6:$B$205,0))="","",INDEX('Ledger Codes'!$C$6:$C$205,MATCH(S1870,'Ledger Codes'!$B$6:$B$205,0))),""))</f>
        <v>10066</v>
      </c>
      <c r="D1870" s="50" t="s">
        <v>204</v>
      </c>
      <c r="E1870" s="50" t="s">
        <v>1134</v>
      </c>
      <c r="F1870" s="50" t="s">
        <v>1135</v>
      </c>
      <c r="G1870" s="52" t="n">
        <v>0</v>
      </c>
      <c r="H1870" s="52" t="n">
        <v>8.63</v>
      </c>
      <c r="I1870" s="52" t="n">
        <f aca="false">IF(AND(G1870="",H1870=""),"",N(G1870)-N(H1870))</f>
        <v>-8.63</v>
      </c>
      <c r="J1870" s="52" t="n">
        <f aca="false">IF(I1870="","",ABS(I1870))</f>
        <v>8.63</v>
      </c>
      <c r="K1870" s="56" t="n">
        <f aca="false">IF(S1870="","",0)</f>
        <v>0</v>
      </c>
      <c r="L1870" s="56" t="n">
        <f aca="false">IF(J1870="","",IF(AND(J1870&gt;'Revenue Testing'!$E$9,K1870=0),1,0))</f>
        <v>0</v>
      </c>
      <c r="M1870" s="57" t="n">
        <v>0.836378889375</v>
      </c>
      <c r="N1870" s="56" t="str">
        <f aca="false">IF(OR(A1870="",I1870=""),"",IF(COUNTIFS($A$2:$A$4500,A1870,$D$2:$D$4500,D1870,$I$2:$I$4500,I1870)&gt;1,"Possible duplicate",""))</f>
        <v/>
      </c>
      <c r="O1870" s="56" t="n">
        <f aca="false">IF(J1870="","",IF(AND(L1870=0,K1870=0),1,0))</f>
        <v>1</v>
      </c>
      <c r="P1870" s="56" t="str">
        <f aca="false">IF(L1870=1,J1870+ROW()/10^7,"")</f>
        <v/>
      </c>
      <c r="Q1870" s="57" t="n">
        <f aca="false">IF(O1870=1,M1870,"")</f>
        <v>0.836378889375</v>
      </c>
      <c r="R1870" s="56" t="str">
        <f aca="false">IF(K1870=1,ROW(),"")</f>
        <v/>
      </c>
      <c r="S1870" s="56" t="str">
        <f aca="false">IF(D1870="","",TRIM(D1870))</f>
        <v>FASAH CHARGES- INC</v>
      </c>
    </row>
    <row r="1871" customFormat="false" ht="15" hidden="false" customHeight="false" outlineLevel="0" collapsed="false">
      <c r="A1871" s="50" t="s">
        <v>1136</v>
      </c>
      <c r="B1871" s="55" t="n">
        <v>45909</v>
      </c>
      <c r="C1871" s="50" t="n">
        <f aca="false">IF(S1871="","",IFERROR(IF(INDEX('Ledger Codes'!$C$6:$C$205,MATCH(S1871,'Ledger Codes'!$B$6:$B$205,0))="","",INDEX('Ledger Codes'!$C$6:$C$205,MATCH(S1871,'Ledger Codes'!$B$6:$B$205,0))),""))</f>
        <v>10066</v>
      </c>
      <c r="D1871" s="50" t="s">
        <v>204</v>
      </c>
      <c r="E1871" s="50" t="s">
        <v>1137</v>
      </c>
      <c r="F1871" s="50" t="s">
        <v>1138</v>
      </c>
      <c r="G1871" s="52" t="n">
        <v>0</v>
      </c>
      <c r="H1871" s="52" t="n">
        <v>8.63</v>
      </c>
      <c r="I1871" s="52" t="n">
        <f aca="false">IF(AND(G1871="",H1871=""),"",N(G1871)-N(H1871))</f>
        <v>-8.63</v>
      </c>
      <c r="J1871" s="52" t="n">
        <f aca="false">IF(I1871="","",ABS(I1871))</f>
        <v>8.63</v>
      </c>
      <c r="K1871" s="56" t="n">
        <f aca="false">IF(S1871="","",0)</f>
        <v>0</v>
      </c>
      <c r="L1871" s="56" t="n">
        <f aca="false">IF(J1871="","",IF(AND(J1871&gt;'Revenue Testing'!$E$9,K1871=0),1,0))</f>
        <v>0</v>
      </c>
      <c r="M1871" s="57" t="n">
        <v>0.250414789361</v>
      </c>
      <c r="N1871" s="56" t="str">
        <f aca="false">IF(OR(A1871="",I1871=""),"",IF(COUNTIFS($A$2:$A$4500,A1871,$D$2:$D$4500,D1871,$I$2:$I$4500,I1871)&gt;1,"Possible duplicate",""))</f>
        <v/>
      </c>
      <c r="O1871" s="56" t="n">
        <f aca="false">IF(J1871="","",IF(AND(L1871=0,K1871=0),1,0))</f>
        <v>1</v>
      </c>
      <c r="P1871" s="56" t="str">
        <f aca="false">IF(L1871=1,J1871+ROW()/10^7,"")</f>
        <v/>
      </c>
      <c r="Q1871" s="57" t="n">
        <f aca="false">IF(O1871=1,M1871,"")</f>
        <v>0.250414789361</v>
      </c>
      <c r="R1871" s="56" t="str">
        <f aca="false">IF(K1871=1,ROW(),"")</f>
        <v/>
      </c>
      <c r="S1871" s="56" t="str">
        <f aca="false">IF(D1871="","",TRIM(D1871))</f>
        <v>FASAH CHARGES- INC</v>
      </c>
    </row>
    <row r="1872" customFormat="false" ht="15" hidden="false" customHeight="false" outlineLevel="0" collapsed="false">
      <c r="A1872" s="50" t="s">
        <v>1139</v>
      </c>
      <c r="B1872" s="55" t="n">
        <v>45917</v>
      </c>
      <c r="C1872" s="50" t="n">
        <f aca="false">IF(S1872="","",IFERROR(IF(INDEX('Ledger Codes'!$C$6:$C$205,MATCH(S1872,'Ledger Codes'!$B$6:$B$205,0))="","",INDEX('Ledger Codes'!$C$6:$C$205,MATCH(S1872,'Ledger Codes'!$B$6:$B$205,0))),""))</f>
        <v>10066</v>
      </c>
      <c r="D1872" s="50" t="s">
        <v>204</v>
      </c>
      <c r="E1872" s="50" t="s">
        <v>1140</v>
      </c>
      <c r="F1872" s="50" t="s">
        <v>503</v>
      </c>
      <c r="G1872" s="52" t="n">
        <v>0</v>
      </c>
      <c r="H1872" s="52" t="n">
        <v>8.63</v>
      </c>
      <c r="I1872" s="52" t="n">
        <f aca="false">IF(AND(G1872="",H1872=""),"",N(G1872)-N(H1872))</f>
        <v>-8.63</v>
      </c>
      <c r="J1872" s="52" t="n">
        <f aca="false">IF(I1872="","",ABS(I1872))</f>
        <v>8.63</v>
      </c>
      <c r="K1872" s="56" t="n">
        <f aca="false">IF(S1872="","",0)</f>
        <v>0</v>
      </c>
      <c r="L1872" s="56" t="n">
        <f aca="false">IF(J1872="","",IF(AND(J1872&gt;'Revenue Testing'!$E$9,K1872=0),1,0))</f>
        <v>0</v>
      </c>
      <c r="M1872" s="57" t="n">
        <v>0.11412365282</v>
      </c>
      <c r="N1872" s="56" t="str">
        <f aca="false">IF(OR(A1872="",I1872=""),"",IF(COUNTIFS($A$2:$A$4500,A1872,$D$2:$D$4500,D1872,$I$2:$I$4500,I1872)&gt;1,"Possible duplicate",""))</f>
        <v/>
      </c>
      <c r="O1872" s="56" t="n">
        <f aca="false">IF(J1872="","",IF(AND(L1872=0,K1872=0),1,0))</f>
        <v>1</v>
      </c>
      <c r="P1872" s="56" t="str">
        <f aca="false">IF(L1872=1,J1872+ROW()/10^7,"")</f>
        <v/>
      </c>
      <c r="Q1872" s="57" t="n">
        <f aca="false">IF(O1872=1,M1872,"")</f>
        <v>0.11412365282</v>
      </c>
      <c r="R1872" s="56" t="str">
        <f aca="false">IF(K1872=1,ROW(),"")</f>
        <v/>
      </c>
      <c r="S1872" s="56" t="str">
        <f aca="false">IF(D1872="","",TRIM(D1872))</f>
        <v>FASAH CHARGES- INC</v>
      </c>
    </row>
    <row r="1873" customFormat="false" ht="15" hidden="false" customHeight="false" outlineLevel="0" collapsed="false">
      <c r="A1873" s="50" t="s">
        <v>1141</v>
      </c>
      <c r="B1873" s="55" t="n">
        <v>45922</v>
      </c>
      <c r="C1873" s="50" t="n">
        <f aca="false">IF(S1873="","",IFERROR(IF(INDEX('Ledger Codes'!$C$6:$C$205,MATCH(S1873,'Ledger Codes'!$B$6:$B$205,0))="","",INDEX('Ledger Codes'!$C$6:$C$205,MATCH(S1873,'Ledger Codes'!$B$6:$B$205,0))),""))</f>
        <v>10066</v>
      </c>
      <c r="D1873" s="50" t="s">
        <v>204</v>
      </c>
      <c r="E1873" s="50" t="s">
        <v>1142</v>
      </c>
      <c r="F1873" s="50" t="s">
        <v>497</v>
      </c>
      <c r="G1873" s="52" t="n">
        <v>0</v>
      </c>
      <c r="H1873" s="52" t="n">
        <v>8.63</v>
      </c>
      <c r="I1873" s="52" t="n">
        <f aca="false">IF(AND(G1873="",H1873=""),"",N(G1873)-N(H1873))</f>
        <v>-8.63</v>
      </c>
      <c r="J1873" s="52" t="n">
        <f aca="false">IF(I1873="","",ABS(I1873))</f>
        <v>8.63</v>
      </c>
      <c r="K1873" s="56" t="n">
        <f aca="false">IF(S1873="","",0)</f>
        <v>0</v>
      </c>
      <c r="L1873" s="56" t="n">
        <f aca="false">IF(J1873="","",IF(AND(J1873&gt;'Revenue Testing'!$E$9,K1873=0),1,0))</f>
        <v>0</v>
      </c>
      <c r="M1873" s="57" t="n">
        <v>0.772697133332</v>
      </c>
      <c r="N1873" s="56" t="str">
        <f aca="false">IF(OR(A1873="",I1873=""),"",IF(COUNTIFS($A$2:$A$4500,A1873,$D$2:$D$4500,D1873,$I$2:$I$4500,I1873)&gt;1,"Possible duplicate",""))</f>
        <v/>
      </c>
      <c r="O1873" s="56" t="n">
        <f aca="false">IF(J1873="","",IF(AND(L1873=0,K1873=0),1,0))</f>
        <v>1</v>
      </c>
      <c r="P1873" s="56" t="str">
        <f aca="false">IF(L1873=1,J1873+ROW()/10^7,"")</f>
        <v/>
      </c>
      <c r="Q1873" s="57" t="n">
        <f aca="false">IF(O1873=1,M1873,"")</f>
        <v>0.772697133332</v>
      </c>
      <c r="R1873" s="56" t="str">
        <f aca="false">IF(K1873=1,ROW(),"")</f>
        <v/>
      </c>
      <c r="S1873" s="56" t="str">
        <f aca="false">IF(D1873="","",TRIM(D1873))</f>
        <v>FASAH CHARGES- INC</v>
      </c>
    </row>
    <row r="1874" customFormat="false" ht="15" hidden="false" customHeight="false" outlineLevel="0" collapsed="false">
      <c r="A1874" s="50" t="s">
        <v>1143</v>
      </c>
      <c r="B1874" s="55" t="n">
        <v>45922</v>
      </c>
      <c r="C1874" s="50" t="n">
        <f aca="false">IF(S1874="","",IFERROR(IF(INDEX('Ledger Codes'!$C$6:$C$205,MATCH(S1874,'Ledger Codes'!$B$6:$B$205,0))="","",INDEX('Ledger Codes'!$C$6:$C$205,MATCH(S1874,'Ledger Codes'!$B$6:$B$205,0))),""))</f>
        <v>10066</v>
      </c>
      <c r="D1874" s="50" t="s">
        <v>204</v>
      </c>
      <c r="E1874" s="50" t="s">
        <v>1144</v>
      </c>
      <c r="F1874" s="50" t="s">
        <v>488</v>
      </c>
      <c r="G1874" s="52" t="n">
        <v>0</v>
      </c>
      <c r="H1874" s="52" t="n">
        <v>8.63</v>
      </c>
      <c r="I1874" s="52" t="n">
        <f aca="false">IF(AND(G1874="",H1874=""),"",N(G1874)-N(H1874))</f>
        <v>-8.63</v>
      </c>
      <c r="J1874" s="52" t="n">
        <f aca="false">IF(I1874="","",ABS(I1874))</f>
        <v>8.63</v>
      </c>
      <c r="K1874" s="56" t="n">
        <f aca="false">IF(S1874="","",0)</f>
        <v>0</v>
      </c>
      <c r="L1874" s="56" t="n">
        <f aca="false">IF(J1874="","",IF(AND(J1874&gt;'Revenue Testing'!$E$9,K1874=0),1,0))</f>
        <v>0</v>
      </c>
      <c r="M1874" s="57" t="n">
        <v>0.144707503625</v>
      </c>
      <c r="N1874" s="56" t="str">
        <f aca="false">IF(OR(A1874="",I1874=""),"",IF(COUNTIFS($A$2:$A$4500,A1874,$D$2:$D$4500,D1874,$I$2:$I$4500,I1874)&gt;1,"Possible duplicate",""))</f>
        <v/>
      </c>
      <c r="O1874" s="56" t="n">
        <f aca="false">IF(J1874="","",IF(AND(L1874=0,K1874=0),1,0))</f>
        <v>1</v>
      </c>
      <c r="P1874" s="56" t="str">
        <f aca="false">IF(L1874=1,J1874+ROW()/10^7,"")</f>
        <v/>
      </c>
      <c r="Q1874" s="57" t="n">
        <f aca="false">IF(O1874=1,M1874,"")</f>
        <v>0.144707503625</v>
      </c>
      <c r="R1874" s="56" t="str">
        <f aca="false">IF(K1874=1,ROW(),"")</f>
        <v/>
      </c>
      <c r="S1874" s="56" t="str">
        <f aca="false">IF(D1874="","",TRIM(D1874))</f>
        <v>FASAH CHARGES- INC</v>
      </c>
    </row>
    <row r="1875" customFormat="false" ht="15" hidden="false" customHeight="false" outlineLevel="0" collapsed="false">
      <c r="A1875" s="50" t="s">
        <v>1145</v>
      </c>
      <c r="B1875" s="55" t="n">
        <v>45925</v>
      </c>
      <c r="C1875" s="50" t="n">
        <f aca="false">IF(S1875="","",IFERROR(IF(INDEX('Ledger Codes'!$C$6:$C$205,MATCH(S1875,'Ledger Codes'!$B$6:$B$205,0))="","",INDEX('Ledger Codes'!$C$6:$C$205,MATCH(S1875,'Ledger Codes'!$B$6:$B$205,0))),""))</f>
        <v>10066</v>
      </c>
      <c r="D1875" s="50" t="s">
        <v>204</v>
      </c>
      <c r="E1875" s="50" t="s">
        <v>1146</v>
      </c>
      <c r="F1875" s="50" t="s">
        <v>1147</v>
      </c>
      <c r="G1875" s="52" t="n">
        <v>0</v>
      </c>
      <c r="H1875" s="52" t="n">
        <v>8.63</v>
      </c>
      <c r="I1875" s="52" t="n">
        <f aca="false">IF(AND(G1875="",H1875=""),"",N(G1875)-N(H1875))</f>
        <v>-8.63</v>
      </c>
      <c r="J1875" s="52" t="n">
        <f aca="false">IF(I1875="","",ABS(I1875))</f>
        <v>8.63</v>
      </c>
      <c r="K1875" s="56" t="n">
        <f aca="false">IF(S1875="","",0)</f>
        <v>0</v>
      </c>
      <c r="L1875" s="56" t="n">
        <f aca="false">IF(J1875="","",IF(AND(J1875&gt;'Revenue Testing'!$E$9,K1875=0),1,0))</f>
        <v>0</v>
      </c>
      <c r="M1875" s="57" t="n">
        <v>0.765879957105</v>
      </c>
      <c r="N1875" s="56" t="str">
        <f aca="false">IF(OR(A1875="",I1875=""),"",IF(COUNTIFS($A$2:$A$4500,A1875,$D$2:$D$4500,D1875,$I$2:$I$4500,I1875)&gt;1,"Possible duplicate",""))</f>
        <v/>
      </c>
      <c r="O1875" s="56" t="n">
        <f aca="false">IF(J1875="","",IF(AND(L1875=0,K1875=0),1,0))</f>
        <v>1</v>
      </c>
      <c r="P1875" s="56" t="str">
        <f aca="false">IF(L1875=1,J1875+ROW()/10^7,"")</f>
        <v/>
      </c>
      <c r="Q1875" s="57" t="n">
        <f aca="false">IF(O1875=1,M1875,"")</f>
        <v>0.765879957105</v>
      </c>
      <c r="R1875" s="56" t="str">
        <f aca="false">IF(K1875=1,ROW(),"")</f>
        <v/>
      </c>
      <c r="S1875" s="56" t="str">
        <f aca="false">IF(D1875="","",TRIM(D1875))</f>
        <v>FASAH CHARGES- INC</v>
      </c>
    </row>
    <row r="1876" customFormat="false" ht="15" hidden="false" customHeight="false" outlineLevel="0" collapsed="false">
      <c r="A1876" s="50" t="s">
        <v>1148</v>
      </c>
      <c r="B1876" s="55" t="n">
        <v>45927</v>
      </c>
      <c r="C1876" s="50" t="n">
        <f aca="false">IF(S1876="","",IFERROR(IF(INDEX('Ledger Codes'!$C$6:$C$205,MATCH(S1876,'Ledger Codes'!$B$6:$B$205,0))="","",INDEX('Ledger Codes'!$C$6:$C$205,MATCH(S1876,'Ledger Codes'!$B$6:$B$205,0))),""))</f>
        <v>10066</v>
      </c>
      <c r="D1876" s="50" t="s">
        <v>204</v>
      </c>
      <c r="E1876" s="50" t="s">
        <v>1149</v>
      </c>
      <c r="F1876" s="50" t="s">
        <v>494</v>
      </c>
      <c r="G1876" s="52" t="n">
        <v>0</v>
      </c>
      <c r="H1876" s="52" t="n">
        <v>8.63</v>
      </c>
      <c r="I1876" s="52" t="n">
        <f aca="false">IF(AND(G1876="",H1876=""),"",N(G1876)-N(H1876))</f>
        <v>-8.63</v>
      </c>
      <c r="J1876" s="52" t="n">
        <f aca="false">IF(I1876="","",ABS(I1876))</f>
        <v>8.63</v>
      </c>
      <c r="K1876" s="56" t="n">
        <f aca="false">IF(S1876="","",0)</f>
        <v>0</v>
      </c>
      <c r="L1876" s="56" t="n">
        <f aca="false">IF(J1876="","",IF(AND(J1876&gt;'Revenue Testing'!$E$9,K1876=0),1,0))</f>
        <v>0</v>
      </c>
      <c r="M1876" s="57" t="n">
        <v>0.248364109591</v>
      </c>
      <c r="N1876" s="56" t="str">
        <f aca="false">IF(OR(A1876="",I1876=""),"",IF(COUNTIFS($A$2:$A$4500,A1876,$D$2:$D$4500,D1876,$I$2:$I$4500,I1876)&gt;1,"Possible duplicate",""))</f>
        <v/>
      </c>
      <c r="O1876" s="56" t="n">
        <f aca="false">IF(J1876="","",IF(AND(L1876=0,K1876=0),1,0))</f>
        <v>1</v>
      </c>
      <c r="P1876" s="56" t="str">
        <f aca="false">IF(L1876=1,J1876+ROW()/10^7,"")</f>
        <v/>
      </c>
      <c r="Q1876" s="57" t="n">
        <f aca="false">IF(O1876=1,M1876,"")</f>
        <v>0.248364109591</v>
      </c>
      <c r="R1876" s="56" t="str">
        <f aca="false">IF(K1876=1,ROW(),"")</f>
        <v/>
      </c>
      <c r="S1876" s="56" t="str">
        <f aca="false">IF(D1876="","",TRIM(D1876))</f>
        <v>FASAH CHARGES- INC</v>
      </c>
    </row>
    <row r="1877" customFormat="false" ht="15" hidden="false" customHeight="false" outlineLevel="0" collapsed="false">
      <c r="A1877" s="50" t="s">
        <v>1150</v>
      </c>
      <c r="B1877" s="55" t="n">
        <v>45927</v>
      </c>
      <c r="C1877" s="50" t="n">
        <f aca="false">IF(S1877="","",IFERROR(IF(INDEX('Ledger Codes'!$C$6:$C$205,MATCH(S1877,'Ledger Codes'!$B$6:$B$205,0))="","",INDEX('Ledger Codes'!$C$6:$C$205,MATCH(S1877,'Ledger Codes'!$B$6:$B$205,0))),""))</f>
        <v>10066</v>
      </c>
      <c r="D1877" s="50" t="s">
        <v>204</v>
      </c>
      <c r="E1877" s="50" t="s">
        <v>1151</v>
      </c>
      <c r="F1877" s="50" t="s">
        <v>1152</v>
      </c>
      <c r="G1877" s="52" t="n">
        <v>0</v>
      </c>
      <c r="H1877" s="52" t="n">
        <v>8.63</v>
      </c>
      <c r="I1877" s="52" t="n">
        <f aca="false">IF(AND(G1877="",H1877=""),"",N(G1877)-N(H1877))</f>
        <v>-8.63</v>
      </c>
      <c r="J1877" s="52" t="n">
        <f aca="false">IF(I1877="","",ABS(I1877))</f>
        <v>8.63</v>
      </c>
      <c r="K1877" s="56" t="n">
        <f aca="false">IF(S1877="","",0)</f>
        <v>0</v>
      </c>
      <c r="L1877" s="56" t="n">
        <f aca="false">IF(J1877="","",IF(AND(J1877&gt;'Revenue Testing'!$E$9,K1877=0),1,0))</f>
        <v>0</v>
      </c>
      <c r="M1877" s="57" t="n">
        <v>0.177188849637</v>
      </c>
      <c r="N1877" s="56" t="str">
        <f aca="false">IF(OR(A1877="",I1877=""),"",IF(COUNTIFS($A$2:$A$4500,A1877,$D$2:$D$4500,D1877,$I$2:$I$4500,I1877)&gt;1,"Possible duplicate",""))</f>
        <v/>
      </c>
      <c r="O1877" s="56" t="n">
        <f aca="false">IF(J1877="","",IF(AND(L1877=0,K1877=0),1,0))</f>
        <v>1</v>
      </c>
      <c r="P1877" s="56" t="str">
        <f aca="false">IF(L1877=1,J1877+ROW()/10^7,"")</f>
        <v/>
      </c>
      <c r="Q1877" s="57" t="n">
        <f aca="false">IF(O1877=1,M1877,"")</f>
        <v>0.177188849637</v>
      </c>
      <c r="R1877" s="56" t="str">
        <f aca="false">IF(K1877=1,ROW(),"")</f>
        <v/>
      </c>
      <c r="S1877" s="56" t="str">
        <f aca="false">IF(D1877="","",TRIM(D1877))</f>
        <v>FASAH CHARGES- INC</v>
      </c>
    </row>
    <row r="1878" customFormat="false" ht="15" hidden="false" customHeight="false" outlineLevel="0" collapsed="false">
      <c r="A1878" s="50" t="s">
        <v>1153</v>
      </c>
      <c r="B1878" s="55" t="n">
        <v>45928</v>
      </c>
      <c r="C1878" s="50" t="n">
        <f aca="false">IF(S1878="","",IFERROR(IF(INDEX('Ledger Codes'!$C$6:$C$205,MATCH(S1878,'Ledger Codes'!$B$6:$B$205,0))="","",INDEX('Ledger Codes'!$C$6:$C$205,MATCH(S1878,'Ledger Codes'!$B$6:$B$205,0))),""))</f>
        <v>10066</v>
      </c>
      <c r="D1878" s="50" t="s">
        <v>204</v>
      </c>
      <c r="E1878" s="50" t="s">
        <v>1154</v>
      </c>
      <c r="F1878" s="50" t="s">
        <v>1155</v>
      </c>
      <c r="G1878" s="52" t="n">
        <v>0</v>
      </c>
      <c r="H1878" s="52" t="n">
        <v>8.63</v>
      </c>
      <c r="I1878" s="52" t="n">
        <f aca="false">IF(AND(G1878="",H1878=""),"",N(G1878)-N(H1878))</f>
        <v>-8.63</v>
      </c>
      <c r="J1878" s="52" t="n">
        <f aca="false">IF(I1878="","",ABS(I1878))</f>
        <v>8.63</v>
      </c>
      <c r="K1878" s="56" t="n">
        <f aca="false">IF(S1878="","",0)</f>
        <v>0</v>
      </c>
      <c r="L1878" s="56" t="n">
        <f aca="false">IF(J1878="","",IF(AND(J1878&gt;'Revenue Testing'!$E$9,K1878=0),1,0))</f>
        <v>0</v>
      </c>
      <c r="M1878" s="57" t="n">
        <v>0.978194382091</v>
      </c>
      <c r="N1878" s="56" t="str">
        <f aca="false">IF(OR(A1878="",I1878=""),"",IF(COUNTIFS($A$2:$A$4500,A1878,$D$2:$D$4500,D1878,$I$2:$I$4500,I1878)&gt;1,"Possible duplicate",""))</f>
        <v/>
      </c>
      <c r="O1878" s="56" t="n">
        <f aca="false">IF(J1878="","",IF(AND(L1878=0,K1878=0),1,0))</f>
        <v>1</v>
      </c>
      <c r="P1878" s="56" t="str">
        <f aca="false">IF(L1878=1,J1878+ROW()/10^7,"")</f>
        <v/>
      </c>
      <c r="Q1878" s="57" t="n">
        <f aca="false">IF(O1878=1,M1878,"")</f>
        <v>0.978194382091</v>
      </c>
      <c r="R1878" s="56" t="str">
        <f aca="false">IF(K1878=1,ROW(),"")</f>
        <v/>
      </c>
      <c r="S1878" s="56" t="str">
        <f aca="false">IF(D1878="","",TRIM(D1878))</f>
        <v>FASAH CHARGES- INC</v>
      </c>
    </row>
    <row r="1879" customFormat="false" ht="15" hidden="false" customHeight="false" outlineLevel="0" collapsed="false">
      <c r="A1879" s="50" t="s">
        <v>1156</v>
      </c>
      <c r="B1879" s="55" t="n">
        <v>45928</v>
      </c>
      <c r="C1879" s="50" t="n">
        <f aca="false">IF(S1879="","",IFERROR(IF(INDEX('Ledger Codes'!$C$6:$C$205,MATCH(S1879,'Ledger Codes'!$B$6:$B$205,0))="","",INDEX('Ledger Codes'!$C$6:$C$205,MATCH(S1879,'Ledger Codes'!$B$6:$B$205,0))),""))</f>
        <v>10066</v>
      </c>
      <c r="D1879" s="50" t="s">
        <v>204</v>
      </c>
      <c r="E1879" s="50" t="s">
        <v>1157</v>
      </c>
      <c r="F1879" s="50" t="s">
        <v>1158</v>
      </c>
      <c r="G1879" s="52" t="n">
        <v>0</v>
      </c>
      <c r="H1879" s="52" t="n">
        <v>8.63</v>
      </c>
      <c r="I1879" s="52" t="n">
        <f aca="false">IF(AND(G1879="",H1879=""),"",N(G1879)-N(H1879))</f>
        <v>-8.63</v>
      </c>
      <c r="J1879" s="52" t="n">
        <f aca="false">IF(I1879="","",ABS(I1879))</f>
        <v>8.63</v>
      </c>
      <c r="K1879" s="56" t="n">
        <f aca="false">IF(S1879="","",0)</f>
        <v>0</v>
      </c>
      <c r="L1879" s="56" t="n">
        <f aca="false">IF(J1879="","",IF(AND(J1879&gt;'Revenue Testing'!$E$9,K1879=0),1,0))</f>
        <v>0</v>
      </c>
      <c r="M1879" s="57" t="n">
        <v>0.902202031674</v>
      </c>
      <c r="N1879" s="56" t="str">
        <f aca="false">IF(OR(A1879="",I1879=""),"",IF(COUNTIFS($A$2:$A$4500,A1879,$D$2:$D$4500,D1879,$I$2:$I$4500,I1879)&gt;1,"Possible duplicate",""))</f>
        <v/>
      </c>
      <c r="O1879" s="56" t="n">
        <f aca="false">IF(J1879="","",IF(AND(L1879=0,K1879=0),1,0))</f>
        <v>1</v>
      </c>
      <c r="P1879" s="56" t="str">
        <f aca="false">IF(L1879=1,J1879+ROW()/10^7,"")</f>
        <v/>
      </c>
      <c r="Q1879" s="57" t="n">
        <f aca="false">IF(O1879=1,M1879,"")</f>
        <v>0.902202031674</v>
      </c>
      <c r="R1879" s="56" t="str">
        <f aca="false">IF(K1879=1,ROW(),"")</f>
        <v/>
      </c>
      <c r="S1879" s="56" t="str">
        <f aca="false">IF(D1879="","",TRIM(D1879))</f>
        <v>FASAH CHARGES- INC</v>
      </c>
    </row>
    <row r="1880" customFormat="false" ht="15" hidden="false" customHeight="false" outlineLevel="0" collapsed="false">
      <c r="A1880" s="50" t="s">
        <v>1159</v>
      </c>
      <c r="B1880" s="55" t="n">
        <v>45928</v>
      </c>
      <c r="C1880" s="50" t="n">
        <f aca="false">IF(S1880="","",IFERROR(IF(INDEX('Ledger Codes'!$C$6:$C$205,MATCH(S1880,'Ledger Codes'!$B$6:$B$205,0))="","",INDEX('Ledger Codes'!$C$6:$C$205,MATCH(S1880,'Ledger Codes'!$B$6:$B$205,0))),""))</f>
        <v>10066</v>
      </c>
      <c r="D1880" s="50" t="s">
        <v>204</v>
      </c>
      <c r="E1880" s="50" t="s">
        <v>1160</v>
      </c>
      <c r="F1880" s="50" t="s">
        <v>1161</v>
      </c>
      <c r="G1880" s="52" t="n">
        <v>0</v>
      </c>
      <c r="H1880" s="52" t="n">
        <v>8.63</v>
      </c>
      <c r="I1880" s="52" t="n">
        <f aca="false">IF(AND(G1880="",H1880=""),"",N(G1880)-N(H1880))</f>
        <v>-8.63</v>
      </c>
      <c r="J1880" s="52" t="n">
        <f aca="false">IF(I1880="","",ABS(I1880))</f>
        <v>8.63</v>
      </c>
      <c r="K1880" s="56" t="n">
        <f aca="false">IF(S1880="","",0)</f>
        <v>0</v>
      </c>
      <c r="L1880" s="56" t="n">
        <f aca="false">IF(J1880="","",IF(AND(J1880&gt;'Revenue Testing'!$E$9,K1880=0),1,0))</f>
        <v>0</v>
      </c>
      <c r="M1880" s="57" t="n">
        <v>0.266012504129</v>
      </c>
      <c r="N1880" s="56" t="str">
        <f aca="false">IF(OR(A1880="",I1880=""),"",IF(COUNTIFS($A$2:$A$4500,A1880,$D$2:$D$4500,D1880,$I$2:$I$4500,I1880)&gt;1,"Possible duplicate",""))</f>
        <v/>
      </c>
      <c r="O1880" s="56" t="n">
        <f aca="false">IF(J1880="","",IF(AND(L1880=0,K1880=0),1,0))</f>
        <v>1</v>
      </c>
      <c r="P1880" s="56" t="str">
        <f aca="false">IF(L1880=1,J1880+ROW()/10^7,"")</f>
        <v/>
      </c>
      <c r="Q1880" s="57" t="n">
        <f aca="false">IF(O1880=1,M1880,"")</f>
        <v>0.266012504129</v>
      </c>
      <c r="R1880" s="56" t="str">
        <f aca="false">IF(K1880=1,ROW(),"")</f>
        <v/>
      </c>
      <c r="S1880" s="56" t="str">
        <f aca="false">IF(D1880="","",TRIM(D1880))</f>
        <v>FASAH CHARGES- INC</v>
      </c>
    </row>
    <row r="1881" customFormat="false" ht="15" hidden="false" customHeight="false" outlineLevel="0" collapsed="false">
      <c r="A1881" s="50" t="s">
        <v>1162</v>
      </c>
      <c r="B1881" s="55" t="n">
        <v>45928</v>
      </c>
      <c r="C1881" s="50" t="n">
        <f aca="false">IF(S1881="","",IFERROR(IF(INDEX('Ledger Codes'!$C$6:$C$205,MATCH(S1881,'Ledger Codes'!$B$6:$B$205,0))="","",INDEX('Ledger Codes'!$C$6:$C$205,MATCH(S1881,'Ledger Codes'!$B$6:$B$205,0))),""))</f>
        <v>10066</v>
      </c>
      <c r="D1881" s="50" t="s">
        <v>204</v>
      </c>
      <c r="E1881" s="50" t="s">
        <v>1163</v>
      </c>
      <c r="F1881" s="50" t="s">
        <v>1164</v>
      </c>
      <c r="G1881" s="52" t="n">
        <v>0</v>
      </c>
      <c r="H1881" s="52" t="n">
        <v>8.63</v>
      </c>
      <c r="I1881" s="52" t="n">
        <f aca="false">IF(AND(G1881="",H1881=""),"",N(G1881)-N(H1881))</f>
        <v>-8.63</v>
      </c>
      <c r="J1881" s="52" t="n">
        <f aca="false">IF(I1881="","",ABS(I1881))</f>
        <v>8.63</v>
      </c>
      <c r="K1881" s="56" t="n">
        <f aca="false">IF(S1881="","",0)</f>
        <v>0</v>
      </c>
      <c r="L1881" s="56" t="n">
        <f aca="false">IF(J1881="","",IF(AND(J1881&gt;'Revenue Testing'!$E$9,K1881=0),1,0))</f>
        <v>0</v>
      </c>
      <c r="M1881" s="57" t="n">
        <v>0.354757888677</v>
      </c>
      <c r="N1881" s="56" t="str">
        <f aca="false">IF(OR(A1881="",I1881=""),"",IF(COUNTIFS($A$2:$A$4500,A1881,$D$2:$D$4500,D1881,$I$2:$I$4500,I1881)&gt;1,"Possible duplicate",""))</f>
        <v/>
      </c>
      <c r="O1881" s="56" t="n">
        <f aca="false">IF(J1881="","",IF(AND(L1881=0,K1881=0),1,0))</f>
        <v>1</v>
      </c>
      <c r="P1881" s="56" t="str">
        <f aca="false">IF(L1881=1,J1881+ROW()/10^7,"")</f>
        <v/>
      </c>
      <c r="Q1881" s="57" t="n">
        <f aca="false">IF(O1881=1,M1881,"")</f>
        <v>0.354757888677</v>
      </c>
      <c r="R1881" s="56" t="str">
        <f aca="false">IF(K1881=1,ROW(),"")</f>
        <v/>
      </c>
      <c r="S1881" s="56" t="str">
        <f aca="false">IF(D1881="","",TRIM(D1881))</f>
        <v>FASAH CHARGES- INC</v>
      </c>
    </row>
    <row r="1882" customFormat="false" ht="15" hidden="false" customHeight="false" outlineLevel="0" collapsed="false">
      <c r="A1882" s="50" t="s">
        <v>1165</v>
      </c>
      <c r="B1882" s="55" t="n">
        <v>45928</v>
      </c>
      <c r="C1882" s="50" t="n">
        <f aca="false">IF(S1882="","",IFERROR(IF(INDEX('Ledger Codes'!$C$6:$C$205,MATCH(S1882,'Ledger Codes'!$B$6:$B$205,0))="","",INDEX('Ledger Codes'!$C$6:$C$205,MATCH(S1882,'Ledger Codes'!$B$6:$B$205,0))),""))</f>
        <v>10066</v>
      </c>
      <c r="D1882" s="50" t="s">
        <v>204</v>
      </c>
      <c r="E1882" s="50" t="s">
        <v>1166</v>
      </c>
      <c r="F1882" s="50" t="s">
        <v>1167</v>
      </c>
      <c r="G1882" s="52" t="n">
        <v>0</v>
      </c>
      <c r="H1882" s="52" t="n">
        <v>8.63</v>
      </c>
      <c r="I1882" s="52" t="n">
        <f aca="false">IF(AND(G1882="",H1882=""),"",N(G1882)-N(H1882))</f>
        <v>-8.63</v>
      </c>
      <c r="J1882" s="52" t="n">
        <f aca="false">IF(I1882="","",ABS(I1882))</f>
        <v>8.63</v>
      </c>
      <c r="K1882" s="56" t="n">
        <f aca="false">IF(S1882="","",0)</f>
        <v>0</v>
      </c>
      <c r="L1882" s="56" t="n">
        <f aca="false">IF(J1882="","",IF(AND(J1882&gt;'Revenue Testing'!$E$9,K1882=0),1,0))</f>
        <v>0</v>
      </c>
      <c r="M1882" s="57" t="n">
        <v>0.582161455535</v>
      </c>
      <c r="N1882" s="56" t="str">
        <f aca="false">IF(OR(A1882="",I1882=""),"",IF(COUNTIFS($A$2:$A$4500,A1882,$D$2:$D$4500,D1882,$I$2:$I$4500,I1882)&gt;1,"Possible duplicate",""))</f>
        <v/>
      </c>
      <c r="O1882" s="56" t="n">
        <f aca="false">IF(J1882="","",IF(AND(L1882=0,K1882=0),1,0))</f>
        <v>1</v>
      </c>
      <c r="P1882" s="56" t="str">
        <f aca="false">IF(L1882=1,J1882+ROW()/10^7,"")</f>
        <v/>
      </c>
      <c r="Q1882" s="57" t="n">
        <f aca="false">IF(O1882=1,M1882,"")</f>
        <v>0.582161455535</v>
      </c>
      <c r="R1882" s="56" t="str">
        <f aca="false">IF(K1882=1,ROW(),"")</f>
        <v/>
      </c>
      <c r="S1882" s="56" t="str">
        <f aca="false">IF(D1882="","",TRIM(D1882))</f>
        <v>FASAH CHARGES- INC</v>
      </c>
    </row>
    <row r="1883" customFormat="false" ht="15" hidden="false" customHeight="false" outlineLevel="0" collapsed="false">
      <c r="A1883" s="50" t="s">
        <v>1168</v>
      </c>
      <c r="B1883" s="55" t="n">
        <v>45928</v>
      </c>
      <c r="C1883" s="50" t="n">
        <f aca="false">IF(S1883="","",IFERROR(IF(INDEX('Ledger Codes'!$C$6:$C$205,MATCH(S1883,'Ledger Codes'!$B$6:$B$205,0))="","",INDEX('Ledger Codes'!$C$6:$C$205,MATCH(S1883,'Ledger Codes'!$B$6:$B$205,0))),""))</f>
        <v>10066</v>
      </c>
      <c r="D1883" s="50" t="s">
        <v>204</v>
      </c>
      <c r="E1883" s="50" t="s">
        <v>1169</v>
      </c>
      <c r="F1883" s="50" t="s">
        <v>500</v>
      </c>
      <c r="G1883" s="52" t="n">
        <v>0</v>
      </c>
      <c r="H1883" s="52" t="n">
        <v>8.63</v>
      </c>
      <c r="I1883" s="52" t="n">
        <f aca="false">IF(AND(G1883="",H1883=""),"",N(G1883)-N(H1883))</f>
        <v>-8.63</v>
      </c>
      <c r="J1883" s="52" t="n">
        <f aca="false">IF(I1883="","",ABS(I1883))</f>
        <v>8.63</v>
      </c>
      <c r="K1883" s="56" t="n">
        <f aca="false">IF(S1883="","",0)</f>
        <v>0</v>
      </c>
      <c r="L1883" s="56" t="n">
        <f aca="false">IF(J1883="","",IF(AND(J1883&gt;'Revenue Testing'!$E$9,K1883=0),1,0))</f>
        <v>0</v>
      </c>
      <c r="M1883" s="57" t="n">
        <v>0.295341108249</v>
      </c>
      <c r="N1883" s="56" t="str">
        <f aca="false">IF(OR(A1883="",I1883=""),"",IF(COUNTIFS($A$2:$A$4500,A1883,$D$2:$D$4500,D1883,$I$2:$I$4500,I1883)&gt;1,"Possible duplicate",""))</f>
        <v/>
      </c>
      <c r="O1883" s="56" t="n">
        <f aca="false">IF(J1883="","",IF(AND(L1883=0,K1883=0),1,0))</f>
        <v>1</v>
      </c>
      <c r="P1883" s="56" t="str">
        <f aca="false">IF(L1883=1,J1883+ROW()/10^7,"")</f>
        <v/>
      </c>
      <c r="Q1883" s="57" t="n">
        <f aca="false">IF(O1883=1,M1883,"")</f>
        <v>0.295341108249</v>
      </c>
      <c r="R1883" s="56" t="str">
        <f aca="false">IF(K1883=1,ROW(),"")</f>
        <v/>
      </c>
      <c r="S1883" s="56" t="str">
        <f aca="false">IF(D1883="","",TRIM(D1883))</f>
        <v>FASAH CHARGES- INC</v>
      </c>
    </row>
    <row r="1884" customFormat="false" ht="15" hidden="false" customHeight="false" outlineLevel="0" collapsed="false">
      <c r="A1884" s="50" t="s">
        <v>1170</v>
      </c>
      <c r="B1884" s="55" t="n">
        <v>45929</v>
      </c>
      <c r="C1884" s="50" t="n">
        <f aca="false">IF(S1884="","",IFERROR(IF(INDEX('Ledger Codes'!$C$6:$C$205,MATCH(S1884,'Ledger Codes'!$B$6:$B$205,0))="","",INDEX('Ledger Codes'!$C$6:$C$205,MATCH(S1884,'Ledger Codes'!$B$6:$B$205,0))),""))</f>
        <v>10066</v>
      </c>
      <c r="D1884" s="50" t="s">
        <v>204</v>
      </c>
      <c r="E1884" s="50" t="s">
        <v>1171</v>
      </c>
      <c r="F1884" s="50" t="s">
        <v>1172</v>
      </c>
      <c r="G1884" s="52" t="n">
        <v>0</v>
      </c>
      <c r="H1884" s="52" t="n">
        <v>8.63</v>
      </c>
      <c r="I1884" s="52" t="n">
        <f aca="false">IF(AND(G1884="",H1884=""),"",N(G1884)-N(H1884))</f>
        <v>-8.63</v>
      </c>
      <c r="J1884" s="52" t="n">
        <f aca="false">IF(I1884="","",ABS(I1884))</f>
        <v>8.63</v>
      </c>
      <c r="K1884" s="56" t="n">
        <f aca="false">IF(S1884="","",0)</f>
        <v>0</v>
      </c>
      <c r="L1884" s="56" t="n">
        <f aca="false">IF(J1884="","",IF(AND(J1884&gt;'Revenue Testing'!$E$9,K1884=0),1,0))</f>
        <v>0</v>
      </c>
      <c r="M1884" s="57" t="n">
        <v>0.070493206698</v>
      </c>
      <c r="N1884" s="56" t="str">
        <f aca="false">IF(OR(A1884="",I1884=""),"",IF(COUNTIFS($A$2:$A$4500,A1884,$D$2:$D$4500,D1884,$I$2:$I$4500,I1884)&gt;1,"Possible duplicate",""))</f>
        <v/>
      </c>
      <c r="O1884" s="56" t="n">
        <f aca="false">IF(J1884="","",IF(AND(L1884=0,K1884=0),1,0))</f>
        <v>1</v>
      </c>
      <c r="P1884" s="56" t="str">
        <f aca="false">IF(L1884=1,J1884+ROW()/10^7,"")</f>
        <v/>
      </c>
      <c r="Q1884" s="57" t="n">
        <f aca="false">IF(O1884=1,M1884,"")</f>
        <v>0.070493206698</v>
      </c>
      <c r="R1884" s="56" t="str">
        <f aca="false">IF(K1884=1,ROW(),"")</f>
        <v/>
      </c>
      <c r="S1884" s="56" t="str">
        <f aca="false">IF(D1884="","",TRIM(D1884))</f>
        <v>FASAH CHARGES- INC</v>
      </c>
    </row>
    <row r="1885" customFormat="false" ht="15" hidden="false" customHeight="false" outlineLevel="0" collapsed="false">
      <c r="A1885" s="50" t="s">
        <v>1173</v>
      </c>
      <c r="B1885" s="55" t="n">
        <v>45929</v>
      </c>
      <c r="C1885" s="50" t="n">
        <f aca="false">IF(S1885="","",IFERROR(IF(INDEX('Ledger Codes'!$C$6:$C$205,MATCH(S1885,'Ledger Codes'!$B$6:$B$205,0))="","",INDEX('Ledger Codes'!$C$6:$C$205,MATCH(S1885,'Ledger Codes'!$B$6:$B$205,0))),""))</f>
        <v>10066</v>
      </c>
      <c r="D1885" s="50" t="s">
        <v>204</v>
      </c>
      <c r="E1885" s="50" t="s">
        <v>1174</v>
      </c>
      <c r="F1885" s="50" t="s">
        <v>1175</v>
      </c>
      <c r="G1885" s="52" t="n">
        <v>0</v>
      </c>
      <c r="H1885" s="52" t="n">
        <v>8.63</v>
      </c>
      <c r="I1885" s="52" t="n">
        <f aca="false">IF(AND(G1885="",H1885=""),"",N(G1885)-N(H1885))</f>
        <v>-8.63</v>
      </c>
      <c r="J1885" s="52" t="n">
        <f aca="false">IF(I1885="","",ABS(I1885))</f>
        <v>8.63</v>
      </c>
      <c r="K1885" s="56" t="n">
        <f aca="false">IF(S1885="","",0)</f>
        <v>0</v>
      </c>
      <c r="L1885" s="56" t="n">
        <f aca="false">IF(J1885="","",IF(AND(J1885&gt;'Revenue Testing'!$E$9,K1885=0),1,0))</f>
        <v>0</v>
      </c>
      <c r="M1885" s="57" t="n">
        <v>0.922140369758</v>
      </c>
      <c r="N1885" s="56" t="str">
        <f aca="false">IF(OR(A1885="",I1885=""),"",IF(COUNTIFS($A$2:$A$4500,A1885,$D$2:$D$4500,D1885,$I$2:$I$4500,I1885)&gt;1,"Possible duplicate",""))</f>
        <v/>
      </c>
      <c r="O1885" s="56" t="n">
        <f aca="false">IF(J1885="","",IF(AND(L1885=0,K1885=0),1,0))</f>
        <v>1</v>
      </c>
      <c r="P1885" s="56" t="str">
        <f aca="false">IF(L1885=1,J1885+ROW()/10^7,"")</f>
        <v/>
      </c>
      <c r="Q1885" s="57" t="n">
        <f aca="false">IF(O1885=1,M1885,"")</f>
        <v>0.922140369758</v>
      </c>
      <c r="R1885" s="56" t="str">
        <f aca="false">IF(K1885=1,ROW(),"")</f>
        <v/>
      </c>
      <c r="S1885" s="56" t="str">
        <f aca="false">IF(D1885="","",TRIM(D1885))</f>
        <v>FASAH CHARGES- INC</v>
      </c>
    </row>
    <row r="1886" customFormat="false" ht="15" hidden="false" customHeight="false" outlineLevel="0" collapsed="false">
      <c r="A1886" s="50" t="s">
        <v>1176</v>
      </c>
      <c r="B1886" s="55" t="n">
        <v>45929</v>
      </c>
      <c r="C1886" s="50" t="n">
        <f aca="false">IF(S1886="","",IFERROR(IF(INDEX('Ledger Codes'!$C$6:$C$205,MATCH(S1886,'Ledger Codes'!$B$6:$B$205,0))="","",INDEX('Ledger Codes'!$C$6:$C$205,MATCH(S1886,'Ledger Codes'!$B$6:$B$205,0))),""))</f>
        <v>10066</v>
      </c>
      <c r="D1886" s="50" t="s">
        <v>204</v>
      </c>
      <c r="E1886" s="50" t="s">
        <v>1177</v>
      </c>
      <c r="F1886" s="50" t="s">
        <v>1178</v>
      </c>
      <c r="G1886" s="52" t="n">
        <v>0</v>
      </c>
      <c r="H1886" s="52" t="n">
        <v>8.63</v>
      </c>
      <c r="I1886" s="52" t="n">
        <f aca="false">IF(AND(G1886="",H1886=""),"",N(G1886)-N(H1886))</f>
        <v>-8.63</v>
      </c>
      <c r="J1886" s="52" t="n">
        <f aca="false">IF(I1886="","",ABS(I1886))</f>
        <v>8.63</v>
      </c>
      <c r="K1886" s="56" t="n">
        <f aca="false">IF(S1886="","",0)</f>
        <v>0</v>
      </c>
      <c r="L1886" s="56" t="n">
        <f aca="false">IF(J1886="","",IF(AND(J1886&gt;'Revenue Testing'!$E$9,K1886=0),1,0))</f>
        <v>0</v>
      </c>
      <c r="M1886" s="57" t="n">
        <v>0.705657500243</v>
      </c>
      <c r="N1886" s="56" t="str">
        <f aca="false">IF(OR(A1886="",I1886=""),"",IF(COUNTIFS($A$2:$A$4500,A1886,$D$2:$D$4500,D1886,$I$2:$I$4500,I1886)&gt;1,"Possible duplicate",""))</f>
        <v/>
      </c>
      <c r="O1886" s="56" t="n">
        <f aca="false">IF(J1886="","",IF(AND(L1886=0,K1886=0),1,0))</f>
        <v>1</v>
      </c>
      <c r="P1886" s="56" t="str">
        <f aca="false">IF(L1886=1,J1886+ROW()/10^7,"")</f>
        <v/>
      </c>
      <c r="Q1886" s="57" t="n">
        <f aca="false">IF(O1886=1,M1886,"")</f>
        <v>0.705657500243</v>
      </c>
      <c r="R1886" s="56" t="str">
        <f aca="false">IF(K1886=1,ROW(),"")</f>
        <v/>
      </c>
      <c r="S1886" s="56" t="str">
        <f aca="false">IF(D1886="","",TRIM(D1886))</f>
        <v>FASAH CHARGES- INC</v>
      </c>
    </row>
    <row r="1887" customFormat="false" ht="15" hidden="false" customHeight="false" outlineLevel="0" collapsed="false">
      <c r="A1887" s="50" t="s">
        <v>1179</v>
      </c>
      <c r="B1887" s="55" t="n">
        <v>45929</v>
      </c>
      <c r="C1887" s="50" t="n">
        <f aca="false">IF(S1887="","",IFERROR(IF(INDEX('Ledger Codes'!$C$6:$C$205,MATCH(S1887,'Ledger Codes'!$B$6:$B$205,0))="","",INDEX('Ledger Codes'!$C$6:$C$205,MATCH(S1887,'Ledger Codes'!$B$6:$B$205,0))),""))</f>
        <v>10066</v>
      </c>
      <c r="D1887" s="50" t="s">
        <v>204</v>
      </c>
      <c r="E1887" s="50" t="s">
        <v>1180</v>
      </c>
      <c r="F1887" s="50" t="s">
        <v>1181</v>
      </c>
      <c r="G1887" s="52" t="n">
        <v>0</v>
      </c>
      <c r="H1887" s="52" t="n">
        <v>8.63</v>
      </c>
      <c r="I1887" s="52" t="n">
        <f aca="false">IF(AND(G1887="",H1887=""),"",N(G1887)-N(H1887))</f>
        <v>-8.63</v>
      </c>
      <c r="J1887" s="52" t="n">
        <f aca="false">IF(I1887="","",ABS(I1887))</f>
        <v>8.63</v>
      </c>
      <c r="K1887" s="56" t="n">
        <f aca="false">IF(S1887="","",0)</f>
        <v>0</v>
      </c>
      <c r="L1887" s="56" t="n">
        <f aca="false">IF(J1887="","",IF(AND(J1887&gt;'Revenue Testing'!$E$9,K1887=0),1,0))</f>
        <v>0</v>
      </c>
      <c r="M1887" s="57" t="n">
        <v>0.988580073532</v>
      </c>
      <c r="N1887" s="56" t="str">
        <f aca="false">IF(OR(A1887="",I1887=""),"",IF(COUNTIFS($A$2:$A$4500,A1887,$D$2:$D$4500,D1887,$I$2:$I$4500,I1887)&gt;1,"Possible duplicate",""))</f>
        <v/>
      </c>
      <c r="O1887" s="56" t="n">
        <f aca="false">IF(J1887="","",IF(AND(L1887=0,K1887=0),1,0))</f>
        <v>1</v>
      </c>
      <c r="P1887" s="56" t="str">
        <f aca="false">IF(L1887=1,J1887+ROW()/10^7,"")</f>
        <v/>
      </c>
      <c r="Q1887" s="57" t="n">
        <f aca="false">IF(O1887=1,M1887,"")</f>
        <v>0.988580073532</v>
      </c>
      <c r="R1887" s="56" t="str">
        <f aca="false">IF(K1887=1,ROW(),"")</f>
        <v/>
      </c>
      <c r="S1887" s="56" t="str">
        <f aca="false">IF(D1887="","",TRIM(D1887))</f>
        <v>FASAH CHARGES- INC</v>
      </c>
    </row>
    <row r="1888" customFormat="false" ht="15" hidden="false" customHeight="false" outlineLevel="0" collapsed="false">
      <c r="A1888" s="50" t="s">
        <v>1182</v>
      </c>
      <c r="B1888" s="55" t="n">
        <v>45931</v>
      </c>
      <c r="C1888" s="50" t="n">
        <f aca="false">IF(S1888="","",IFERROR(IF(INDEX('Ledger Codes'!$C$6:$C$205,MATCH(S1888,'Ledger Codes'!$B$6:$B$205,0))="","",INDEX('Ledger Codes'!$C$6:$C$205,MATCH(S1888,'Ledger Codes'!$B$6:$B$205,0))),""))</f>
        <v>10066</v>
      </c>
      <c r="D1888" s="50" t="s">
        <v>204</v>
      </c>
      <c r="E1888" s="50" t="s">
        <v>1183</v>
      </c>
      <c r="F1888" s="50" t="s">
        <v>1184</v>
      </c>
      <c r="G1888" s="52" t="n">
        <v>0</v>
      </c>
      <c r="H1888" s="52" t="n">
        <v>8.63</v>
      </c>
      <c r="I1888" s="52" t="n">
        <f aca="false">IF(AND(G1888="",H1888=""),"",N(G1888)-N(H1888))</f>
        <v>-8.63</v>
      </c>
      <c r="J1888" s="52" t="n">
        <f aca="false">IF(I1888="","",ABS(I1888))</f>
        <v>8.63</v>
      </c>
      <c r="K1888" s="56" t="n">
        <f aca="false">IF(S1888="","",0)</f>
        <v>0</v>
      </c>
      <c r="L1888" s="56" t="n">
        <f aca="false">IF(J1888="","",IF(AND(J1888&gt;'Revenue Testing'!$E$9,K1888=0),1,0))</f>
        <v>0</v>
      </c>
      <c r="M1888" s="57" t="n">
        <v>0.415385638195</v>
      </c>
      <c r="N1888" s="56" t="str">
        <f aca="false">IF(OR(A1888="",I1888=""),"",IF(COUNTIFS($A$2:$A$4500,A1888,$D$2:$D$4500,D1888,$I$2:$I$4500,I1888)&gt;1,"Possible duplicate",""))</f>
        <v/>
      </c>
      <c r="O1888" s="56" t="n">
        <f aca="false">IF(J1888="","",IF(AND(L1888=0,K1888=0),1,0))</f>
        <v>1</v>
      </c>
      <c r="P1888" s="56" t="str">
        <f aca="false">IF(L1888=1,J1888+ROW()/10^7,"")</f>
        <v/>
      </c>
      <c r="Q1888" s="57" t="n">
        <f aca="false">IF(O1888=1,M1888,"")</f>
        <v>0.415385638195</v>
      </c>
      <c r="R1888" s="56" t="str">
        <f aca="false">IF(K1888=1,ROW(),"")</f>
        <v/>
      </c>
      <c r="S1888" s="56" t="str">
        <f aca="false">IF(D1888="","",TRIM(D1888))</f>
        <v>FASAH CHARGES- INC</v>
      </c>
    </row>
    <row r="1889" customFormat="false" ht="15" hidden="false" customHeight="false" outlineLevel="0" collapsed="false">
      <c r="A1889" s="50" t="s">
        <v>1185</v>
      </c>
      <c r="B1889" s="55" t="n">
        <v>45931</v>
      </c>
      <c r="C1889" s="50" t="n">
        <f aca="false">IF(S1889="","",IFERROR(IF(INDEX('Ledger Codes'!$C$6:$C$205,MATCH(S1889,'Ledger Codes'!$B$6:$B$205,0))="","",INDEX('Ledger Codes'!$C$6:$C$205,MATCH(S1889,'Ledger Codes'!$B$6:$B$205,0))),""))</f>
        <v>10066</v>
      </c>
      <c r="D1889" s="50" t="s">
        <v>204</v>
      </c>
      <c r="E1889" s="50" t="s">
        <v>1186</v>
      </c>
      <c r="F1889" s="50" t="s">
        <v>1187</v>
      </c>
      <c r="G1889" s="52" t="n">
        <v>0</v>
      </c>
      <c r="H1889" s="52" t="n">
        <v>8.63</v>
      </c>
      <c r="I1889" s="52" t="n">
        <f aca="false">IF(AND(G1889="",H1889=""),"",N(G1889)-N(H1889))</f>
        <v>-8.63</v>
      </c>
      <c r="J1889" s="52" t="n">
        <f aca="false">IF(I1889="","",ABS(I1889))</f>
        <v>8.63</v>
      </c>
      <c r="K1889" s="56" t="n">
        <f aca="false">IF(S1889="","",0)</f>
        <v>0</v>
      </c>
      <c r="L1889" s="56" t="n">
        <f aca="false">IF(J1889="","",IF(AND(J1889&gt;'Revenue Testing'!$E$9,K1889=0),1,0))</f>
        <v>0</v>
      </c>
      <c r="M1889" s="57" t="n">
        <v>0.623230545695</v>
      </c>
      <c r="N1889" s="56" t="str">
        <f aca="false">IF(OR(A1889="",I1889=""),"",IF(COUNTIFS($A$2:$A$4500,A1889,$D$2:$D$4500,D1889,$I$2:$I$4500,I1889)&gt;1,"Possible duplicate",""))</f>
        <v/>
      </c>
      <c r="O1889" s="56" t="n">
        <f aca="false">IF(J1889="","",IF(AND(L1889=0,K1889=0),1,0))</f>
        <v>1</v>
      </c>
      <c r="P1889" s="56" t="str">
        <f aca="false">IF(L1889=1,J1889+ROW()/10^7,"")</f>
        <v/>
      </c>
      <c r="Q1889" s="57" t="n">
        <f aca="false">IF(O1889=1,M1889,"")</f>
        <v>0.623230545695</v>
      </c>
      <c r="R1889" s="56" t="str">
        <f aca="false">IF(K1889=1,ROW(),"")</f>
        <v/>
      </c>
      <c r="S1889" s="56" t="str">
        <f aca="false">IF(D1889="","",TRIM(D1889))</f>
        <v>FASAH CHARGES- INC</v>
      </c>
    </row>
    <row r="1890" customFormat="false" ht="15" hidden="false" customHeight="false" outlineLevel="0" collapsed="false">
      <c r="A1890" s="50" t="s">
        <v>1188</v>
      </c>
      <c r="B1890" s="55" t="n">
        <v>45931</v>
      </c>
      <c r="C1890" s="50" t="n">
        <f aca="false">IF(S1890="","",IFERROR(IF(INDEX('Ledger Codes'!$C$6:$C$205,MATCH(S1890,'Ledger Codes'!$B$6:$B$205,0))="","",INDEX('Ledger Codes'!$C$6:$C$205,MATCH(S1890,'Ledger Codes'!$B$6:$B$205,0))),""))</f>
        <v>10066</v>
      </c>
      <c r="D1890" s="50" t="s">
        <v>204</v>
      </c>
      <c r="E1890" s="50" t="s">
        <v>1189</v>
      </c>
      <c r="F1890" s="50" t="s">
        <v>1190</v>
      </c>
      <c r="G1890" s="52" t="n">
        <v>0</v>
      </c>
      <c r="H1890" s="52" t="n">
        <v>8.63</v>
      </c>
      <c r="I1890" s="52" t="n">
        <f aca="false">IF(AND(G1890="",H1890=""),"",N(G1890)-N(H1890))</f>
        <v>-8.63</v>
      </c>
      <c r="J1890" s="52" t="n">
        <f aca="false">IF(I1890="","",ABS(I1890))</f>
        <v>8.63</v>
      </c>
      <c r="K1890" s="56" t="n">
        <f aca="false">IF(S1890="","",0)</f>
        <v>0</v>
      </c>
      <c r="L1890" s="56" t="n">
        <f aca="false">IF(J1890="","",IF(AND(J1890&gt;'Revenue Testing'!$E$9,K1890=0),1,0))</f>
        <v>0</v>
      </c>
      <c r="M1890" s="57" t="n">
        <v>0.248638278596</v>
      </c>
      <c r="N1890" s="56" t="str">
        <f aca="false">IF(OR(A1890="",I1890=""),"",IF(COUNTIFS($A$2:$A$4500,A1890,$D$2:$D$4500,D1890,$I$2:$I$4500,I1890)&gt;1,"Possible duplicate",""))</f>
        <v/>
      </c>
      <c r="O1890" s="56" t="n">
        <f aca="false">IF(J1890="","",IF(AND(L1890=0,K1890=0),1,0))</f>
        <v>1</v>
      </c>
      <c r="P1890" s="56" t="str">
        <f aca="false">IF(L1890=1,J1890+ROW()/10^7,"")</f>
        <v/>
      </c>
      <c r="Q1890" s="57" t="n">
        <f aca="false">IF(O1890=1,M1890,"")</f>
        <v>0.248638278596</v>
      </c>
      <c r="R1890" s="56" t="str">
        <f aca="false">IF(K1890=1,ROW(),"")</f>
        <v/>
      </c>
      <c r="S1890" s="56" t="str">
        <f aca="false">IF(D1890="","",TRIM(D1890))</f>
        <v>FASAH CHARGES- INC</v>
      </c>
    </row>
    <row r="1891" customFormat="false" ht="15" hidden="false" customHeight="false" outlineLevel="0" collapsed="false">
      <c r="A1891" s="50" t="s">
        <v>1191</v>
      </c>
      <c r="B1891" s="55" t="n">
        <v>45931</v>
      </c>
      <c r="C1891" s="50" t="n">
        <f aca="false">IF(S1891="","",IFERROR(IF(INDEX('Ledger Codes'!$C$6:$C$205,MATCH(S1891,'Ledger Codes'!$B$6:$B$205,0))="","",INDEX('Ledger Codes'!$C$6:$C$205,MATCH(S1891,'Ledger Codes'!$B$6:$B$205,0))),""))</f>
        <v>10066</v>
      </c>
      <c r="D1891" s="50" t="s">
        <v>204</v>
      </c>
      <c r="E1891" s="50" t="s">
        <v>1192</v>
      </c>
      <c r="F1891" s="50" t="s">
        <v>1193</v>
      </c>
      <c r="G1891" s="52" t="n">
        <v>0</v>
      </c>
      <c r="H1891" s="52" t="n">
        <v>8.63</v>
      </c>
      <c r="I1891" s="52" t="n">
        <f aca="false">IF(AND(G1891="",H1891=""),"",N(G1891)-N(H1891))</f>
        <v>-8.63</v>
      </c>
      <c r="J1891" s="52" t="n">
        <f aca="false">IF(I1891="","",ABS(I1891))</f>
        <v>8.63</v>
      </c>
      <c r="K1891" s="56" t="n">
        <f aca="false">IF(S1891="","",0)</f>
        <v>0</v>
      </c>
      <c r="L1891" s="56" t="n">
        <f aca="false">IF(J1891="","",IF(AND(J1891&gt;'Revenue Testing'!$E$9,K1891=0),1,0))</f>
        <v>0</v>
      </c>
      <c r="M1891" s="57" t="n">
        <v>0.333526598277</v>
      </c>
      <c r="N1891" s="56" t="str">
        <f aca="false">IF(OR(A1891="",I1891=""),"",IF(COUNTIFS($A$2:$A$4500,A1891,$D$2:$D$4500,D1891,$I$2:$I$4500,I1891)&gt;1,"Possible duplicate",""))</f>
        <v/>
      </c>
      <c r="O1891" s="56" t="n">
        <f aca="false">IF(J1891="","",IF(AND(L1891=0,K1891=0),1,0))</f>
        <v>1</v>
      </c>
      <c r="P1891" s="56" t="str">
        <f aca="false">IF(L1891=1,J1891+ROW()/10^7,"")</f>
        <v/>
      </c>
      <c r="Q1891" s="57" t="n">
        <f aca="false">IF(O1891=1,M1891,"")</f>
        <v>0.333526598277</v>
      </c>
      <c r="R1891" s="56" t="str">
        <f aca="false">IF(K1891=1,ROW(),"")</f>
        <v/>
      </c>
      <c r="S1891" s="56" t="str">
        <f aca="false">IF(D1891="","",TRIM(D1891))</f>
        <v>FASAH CHARGES- INC</v>
      </c>
    </row>
    <row r="1892" customFormat="false" ht="15" hidden="false" customHeight="false" outlineLevel="0" collapsed="false">
      <c r="A1892" s="50" t="s">
        <v>1194</v>
      </c>
      <c r="B1892" s="55" t="n">
        <v>45932</v>
      </c>
      <c r="C1892" s="50" t="n">
        <f aca="false">IF(S1892="","",IFERROR(IF(INDEX('Ledger Codes'!$C$6:$C$205,MATCH(S1892,'Ledger Codes'!$B$6:$B$205,0))="","",INDEX('Ledger Codes'!$C$6:$C$205,MATCH(S1892,'Ledger Codes'!$B$6:$B$205,0))),""))</f>
        <v>10066</v>
      </c>
      <c r="D1892" s="50" t="s">
        <v>204</v>
      </c>
      <c r="E1892" s="50" t="s">
        <v>1195</v>
      </c>
      <c r="F1892" s="50" t="s">
        <v>1196</v>
      </c>
      <c r="G1892" s="52" t="n">
        <v>0</v>
      </c>
      <c r="H1892" s="52" t="n">
        <v>8.63</v>
      </c>
      <c r="I1892" s="52" t="n">
        <f aca="false">IF(AND(G1892="",H1892=""),"",N(G1892)-N(H1892))</f>
        <v>-8.63</v>
      </c>
      <c r="J1892" s="52" t="n">
        <f aca="false">IF(I1892="","",ABS(I1892))</f>
        <v>8.63</v>
      </c>
      <c r="K1892" s="56" t="n">
        <f aca="false">IF(S1892="","",0)</f>
        <v>0</v>
      </c>
      <c r="L1892" s="56" t="n">
        <f aca="false">IF(J1892="","",IF(AND(J1892&gt;'Revenue Testing'!$E$9,K1892=0),1,0))</f>
        <v>0</v>
      </c>
      <c r="M1892" s="57" t="n">
        <v>0.486677804787</v>
      </c>
      <c r="N1892" s="56" t="str">
        <f aca="false">IF(OR(A1892="",I1892=""),"",IF(COUNTIFS($A$2:$A$4500,A1892,$D$2:$D$4500,D1892,$I$2:$I$4500,I1892)&gt;1,"Possible duplicate",""))</f>
        <v/>
      </c>
      <c r="O1892" s="56" t="n">
        <f aca="false">IF(J1892="","",IF(AND(L1892=0,K1892=0),1,0))</f>
        <v>1</v>
      </c>
      <c r="P1892" s="56" t="str">
        <f aca="false">IF(L1892=1,J1892+ROW()/10^7,"")</f>
        <v/>
      </c>
      <c r="Q1892" s="57" t="n">
        <f aca="false">IF(O1892=1,M1892,"")</f>
        <v>0.486677804787</v>
      </c>
      <c r="R1892" s="56" t="str">
        <f aca="false">IF(K1892=1,ROW(),"")</f>
        <v/>
      </c>
      <c r="S1892" s="56" t="str">
        <f aca="false">IF(D1892="","",TRIM(D1892))</f>
        <v>FASAH CHARGES- INC</v>
      </c>
    </row>
    <row r="1893" customFormat="false" ht="15" hidden="false" customHeight="false" outlineLevel="0" collapsed="false">
      <c r="A1893" s="50" t="s">
        <v>1197</v>
      </c>
      <c r="B1893" s="55" t="n">
        <v>45944</v>
      </c>
      <c r="C1893" s="50" t="n">
        <f aca="false">IF(S1893="","",IFERROR(IF(INDEX('Ledger Codes'!$C$6:$C$205,MATCH(S1893,'Ledger Codes'!$B$6:$B$205,0))="","",INDEX('Ledger Codes'!$C$6:$C$205,MATCH(S1893,'Ledger Codes'!$B$6:$B$205,0))),""))</f>
        <v>10066</v>
      </c>
      <c r="D1893" s="50" t="s">
        <v>204</v>
      </c>
      <c r="E1893" s="50" t="s">
        <v>1198</v>
      </c>
      <c r="F1893" s="50" t="s">
        <v>1199</v>
      </c>
      <c r="G1893" s="52" t="n">
        <v>0</v>
      </c>
      <c r="H1893" s="52" t="n">
        <v>8.63</v>
      </c>
      <c r="I1893" s="52" t="n">
        <f aca="false">IF(AND(G1893="",H1893=""),"",N(G1893)-N(H1893))</f>
        <v>-8.63</v>
      </c>
      <c r="J1893" s="52" t="n">
        <f aca="false">IF(I1893="","",ABS(I1893))</f>
        <v>8.63</v>
      </c>
      <c r="K1893" s="56" t="n">
        <f aca="false">IF(S1893="","",0)</f>
        <v>0</v>
      </c>
      <c r="L1893" s="56" t="n">
        <f aca="false">IF(J1893="","",IF(AND(J1893&gt;'Revenue Testing'!$E$9,K1893=0),1,0))</f>
        <v>0</v>
      </c>
      <c r="M1893" s="57" t="n">
        <v>0.524697008113</v>
      </c>
      <c r="N1893" s="56" t="str">
        <f aca="false">IF(OR(A1893="",I1893=""),"",IF(COUNTIFS($A$2:$A$4500,A1893,$D$2:$D$4500,D1893,$I$2:$I$4500,I1893)&gt;1,"Possible duplicate",""))</f>
        <v/>
      </c>
      <c r="O1893" s="56" t="n">
        <f aca="false">IF(J1893="","",IF(AND(L1893=0,K1893=0),1,0))</f>
        <v>1</v>
      </c>
      <c r="P1893" s="56" t="str">
        <f aca="false">IF(L1893=1,J1893+ROW()/10^7,"")</f>
        <v/>
      </c>
      <c r="Q1893" s="57" t="n">
        <f aca="false">IF(O1893=1,M1893,"")</f>
        <v>0.524697008113</v>
      </c>
      <c r="R1893" s="56" t="str">
        <f aca="false">IF(K1893=1,ROW(),"")</f>
        <v/>
      </c>
      <c r="S1893" s="56" t="str">
        <f aca="false">IF(D1893="","",TRIM(D1893))</f>
        <v>FASAH CHARGES- INC</v>
      </c>
    </row>
    <row r="1894" customFormat="false" ht="15" hidden="false" customHeight="false" outlineLevel="0" collapsed="false">
      <c r="A1894" s="50" t="s">
        <v>1200</v>
      </c>
      <c r="B1894" s="55" t="n">
        <v>45944</v>
      </c>
      <c r="C1894" s="50" t="n">
        <f aca="false">IF(S1894="","",IFERROR(IF(INDEX('Ledger Codes'!$C$6:$C$205,MATCH(S1894,'Ledger Codes'!$B$6:$B$205,0))="","",INDEX('Ledger Codes'!$C$6:$C$205,MATCH(S1894,'Ledger Codes'!$B$6:$B$205,0))),""))</f>
        <v>10066</v>
      </c>
      <c r="D1894" s="50" t="s">
        <v>204</v>
      </c>
      <c r="E1894" s="50" t="s">
        <v>1201</v>
      </c>
      <c r="F1894" s="50" t="s">
        <v>1202</v>
      </c>
      <c r="G1894" s="52" t="n">
        <v>0</v>
      </c>
      <c r="H1894" s="52" t="n">
        <v>8.63</v>
      </c>
      <c r="I1894" s="52" t="n">
        <f aca="false">IF(AND(G1894="",H1894=""),"",N(G1894)-N(H1894))</f>
        <v>-8.63</v>
      </c>
      <c r="J1894" s="52" t="n">
        <f aca="false">IF(I1894="","",ABS(I1894))</f>
        <v>8.63</v>
      </c>
      <c r="K1894" s="56" t="n">
        <f aca="false">IF(S1894="","",0)</f>
        <v>0</v>
      </c>
      <c r="L1894" s="56" t="n">
        <f aca="false">IF(J1894="","",IF(AND(J1894&gt;'Revenue Testing'!$E$9,K1894=0),1,0))</f>
        <v>0</v>
      </c>
      <c r="M1894" s="57" t="n">
        <v>0.048927254735</v>
      </c>
      <c r="N1894" s="56" t="str">
        <f aca="false">IF(OR(A1894="",I1894=""),"",IF(COUNTIFS($A$2:$A$4500,A1894,$D$2:$D$4500,D1894,$I$2:$I$4500,I1894)&gt;1,"Possible duplicate",""))</f>
        <v/>
      </c>
      <c r="O1894" s="56" t="n">
        <f aca="false">IF(J1894="","",IF(AND(L1894=0,K1894=0),1,0))</f>
        <v>1</v>
      </c>
      <c r="P1894" s="56" t="str">
        <f aca="false">IF(L1894=1,J1894+ROW()/10^7,"")</f>
        <v/>
      </c>
      <c r="Q1894" s="57" t="n">
        <f aca="false">IF(O1894=1,M1894,"")</f>
        <v>0.048927254735</v>
      </c>
      <c r="R1894" s="56" t="str">
        <f aca="false">IF(K1894=1,ROW(),"")</f>
        <v/>
      </c>
      <c r="S1894" s="56" t="str">
        <f aca="false">IF(D1894="","",TRIM(D1894))</f>
        <v>FASAH CHARGES- INC</v>
      </c>
    </row>
    <row r="1895" customFormat="false" ht="15" hidden="false" customHeight="false" outlineLevel="0" collapsed="false">
      <c r="A1895" s="50" t="s">
        <v>1203</v>
      </c>
      <c r="B1895" s="55" t="n">
        <v>45945</v>
      </c>
      <c r="C1895" s="50" t="n">
        <f aca="false">IF(S1895="","",IFERROR(IF(INDEX('Ledger Codes'!$C$6:$C$205,MATCH(S1895,'Ledger Codes'!$B$6:$B$205,0))="","",INDEX('Ledger Codes'!$C$6:$C$205,MATCH(S1895,'Ledger Codes'!$B$6:$B$205,0))),""))</f>
        <v>10066</v>
      </c>
      <c r="D1895" s="50" t="s">
        <v>204</v>
      </c>
      <c r="E1895" s="50" t="s">
        <v>1204</v>
      </c>
      <c r="F1895" s="50" t="s">
        <v>509</v>
      </c>
      <c r="G1895" s="52" t="n">
        <v>0</v>
      </c>
      <c r="H1895" s="52" t="n">
        <v>8.63</v>
      </c>
      <c r="I1895" s="52" t="n">
        <f aca="false">IF(AND(G1895="",H1895=""),"",N(G1895)-N(H1895))</f>
        <v>-8.63</v>
      </c>
      <c r="J1895" s="52" t="n">
        <f aca="false">IF(I1895="","",ABS(I1895))</f>
        <v>8.63</v>
      </c>
      <c r="K1895" s="56" t="n">
        <f aca="false">IF(S1895="","",0)</f>
        <v>0</v>
      </c>
      <c r="L1895" s="56" t="n">
        <f aca="false">IF(J1895="","",IF(AND(J1895&gt;'Revenue Testing'!$E$9,K1895=0),1,0))</f>
        <v>0</v>
      </c>
      <c r="M1895" s="57" t="n">
        <v>0.812948089155</v>
      </c>
      <c r="N1895" s="56" t="str">
        <f aca="false">IF(OR(A1895="",I1895=""),"",IF(COUNTIFS($A$2:$A$4500,A1895,$D$2:$D$4500,D1895,$I$2:$I$4500,I1895)&gt;1,"Possible duplicate",""))</f>
        <v/>
      </c>
      <c r="O1895" s="56" t="n">
        <f aca="false">IF(J1895="","",IF(AND(L1895=0,K1895=0),1,0))</f>
        <v>1</v>
      </c>
      <c r="P1895" s="56" t="str">
        <f aca="false">IF(L1895=1,J1895+ROW()/10^7,"")</f>
        <v/>
      </c>
      <c r="Q1895" s="57" t="n">
        <f aca="false">IF(O1895=1,M1895,"")</f>
        <v>0.812948089155</v>
      </c>
      <c r="R1895" s="56" t="str">
        <f aca="false">IF(K1895=1,ROW(),"")</f>
        <v/>
      </c>
      <c r="S1895" s="56" t="str">
        <f aca="false">IF(D1895="","",TRIM(D1895))</f>
        <v>FASAH CHARGES- INC</v>
      </c>
    </row>
    <row r="1896" customFormat="false" ht="15" hidden="false" customHeight="false" outlineLevel="0" collapsed="false">
      <c r="A1896" s="50" t="s">
        <v>1205</v>
      </c>
      <c r="B1896" s="55" t="n">
        <v>45945</v>
      </c>
      <c r="C1896" s="50" t="n">
        <f aca="false">IF(S1896="","",IFERROR(IF(INDEX('Ledger Codes'!$C$6:$C$205,MATCH(S1896,'Ledger Codes'!$B$6:$B$205,0))="","",INDEX('Ledger Codes'!$C$6:$C$205,MATCH(S1896,'Ledger Codes'!$B$6:$B$205,0))),""))</f>
        <v>10066</v>
      </c>
      <c r="D1896" s="50" t="s">
        <v>204</v>
      </c>
      <c r="E1896" s="50" t="s">
        <v>1206</v>
      </c>
      <c r="F1896" s="50" t="s">
        <v>1207</v>
      </c>
      <c r="G1896" s="52" t="n">
        <v>0</v>
      </c>
      <c r="H1896" s="52" t="n">
        <v>8.63</v>
      </c>
      <c r="I1896" s="52" t="n">
        <f aca="false">IF(AND(G1896="",H1896=""),"",N(G1896)-N(H1896))</f>
        <v>-8.63</v>
      </c>
      <c r="J1896" s="52" t="n">
        <f aca="false">IF(I1896="","",ABS(I1896))</f>
        <v>8.63</v>
      </c>
      <c r="K1896" s="56" t="n">
        <f aca="false">IF(S1896="","",0)</f>
        <v>0</v>
      </c>
      <c r="L1896" s="56" t="n">
        <f aca="false">IF(J1896="","",IF(AND(J1896&gt;'Revenue Testing'!$E$9,K1896=0),1,0))</f>
        <v>0</v>
      </c>
      <c r="M1896" s="57" t="n">
        <v>0.817100091578</v>
      </c>
      <c r="N1896" s="56" t="str">
        <f aca="false">IF(OR(A1896="",I1896=""),"",IF(COUNTIFS($A$2:$A$4500,A1896,$D$2:$D$4500,D1896,$I$2:$I$4500,I1896)&gt;1,"Possible duplicate",""))</f>
        <v/>
      </c>
      <c r="O1896" s="56" t="n">
        <f aca="false">IF(J1896="","",IF(AND(L1896=0,K1896=0),1,0))</f>
        <v>1</v>
      </c>
      <c r="P1896" s="56" t="str">
        <f aca="false">IF(L1896=1,J1896+ROW()/10^7,"")</f>
        <v/>
      </c>
      <c r="Q1896" s="57" t="n">
        <f aca="false">IF(O1896=1,M1896,"")</f>
        <v>0.817100091578</v>
      </c>
      <c r="R1896" s="56" t="str">
        <f aca="false">IF(K1896=1,ROW(),"")</f>
        <v/>
      </c>
      <c r="S1896" s="56" t="str">
        <f aca="false">IF(D1896="","",TRIM(D1896))</f>
        <v>FASAH CHARGES- INC</v>
      </c>
    </row>
    <row r="1897" customFormat="false" ht="15" hidden="false" customHeight="false" outlineLevel="0" collapsed="false">
      <c r="A1897" s="50" t="s">
        <v>1208</v>
      </c>
      <c r="B1897" s="55" t="n">
        <v>45945</v>
      </c>
      <c r="C1897" s="50" t="n">
        <f aca="false">IF(S1897="","",IFERROR(IF(INDEX('Ledger Codes'!$C$6:$C$205,MATCH(S1897,'Ledger Codes'!$B$6:$B$205,0))="","",INDEX('Ledger Codes'!$C$6:$C$205,MATCH(S1897,'Ledger Codes'!$B$6:$B$205,0))),""))</f>
        <v>10066</v>
      </c>
      <c r="D1897" s="50" t="s">
        <v>204</v>
      </c>
      <c r="E1897" s="50" t="s">
        <v>1209</v>
      </c>
      <c r="F1897" s="50" t="s">
        <v>1210</v>
      </c>
      <c r="G1897" s="52" t="n">
        <v>0</v>
      </c>
      <c r="H1897" s="52" t="n">
        <v>8.63</v>
      </c>
      <c r="I1897" s="52" t="n">
        <f aca="false">IF(AND(G1897="",H1897=""),"",N(G1897)-N(H1897))</f>
        <v>-8.63</v>
      </c>
      <c r="J1897" s="52" t="n">
        <f aca="false">IF(I1897="","",ABS(I1897))</f>
        <v>8.63</v>
      </c>
      <c r="K1897" s="56" t="n">
        <f aca="false">IF(S1897="","",0)</f>
        <v>0</v>
      </c>
      <c r="L1897" s="56" t="n">
        <f aca="false">IF(J1897="","",IF(AND(J1897&gt;'Revenue Testing'!$E$9,K1897=0),1,0))</f>
        <v>0</v>
      </c>
      <c r="M1897" s="57" t="n">
        <v>0.592717892556</v>
      </c>
      <c r="N1897" s="56" t="str">
        <f aca="false">IF(OR(A1897="",I1897=""),"",IF(COUNTIFS($A$2:$A$4500,A1897,$D$2:$D$4500,D1897,$I$2:$I$4500,I1897)&gt;1,"Possible duplicate",""))</f>
        <v/>
      </c>
      <c r="O1897" s="56" t="n">
        <f aca="false">IF(J1897="","",IF(AND(L1897=0,K1897=0),1,0))</f>
        <v>1</v>
      </c>
      <c r="P1897" s="56" t="str">
        <f aca="false">IF(L1897=1,J1897+ROW()/10^7,"")</f>
        <v/>
      </c>
      <c r="Q1897" s="57" t="n">
        <f aca="false">IF(O1897=1,M1897,"")</f>
        <v>0.592717892556</v>
      </c>
      <c r="R1897" s="56" t="str">
        <f aca="false">IF(K1897=1,ROW(),"")</f>
        <v/>
      </c>
      <c r="S1897" s="56" t="str">
        <f aca="false">IF(D1897="","",TRIM(D1897))</f>
        <v>FASAH CHARGES- INC</v>
      </c>
    </row>
    <row r="1898" customFormat="false" ht="15" hidden="false" customHeight="false" outlineLevel="0" collapsed="false">
      <c r="A1898" s="50" t="s">
        <v>1211</v>
      </c>
      <c r="B1898" s="55" t="n">
        <v>45945</v>
      </c>
      <c r="C1898" s="50" t="n">
        <f aca="false">IF(S1898="","",IFERROR(IF(INDEX('Ledger Codes'!$C$6:$C$205,MATCH(S1898,'Ledger Codes'!$B$6:$B$205,0))="","",INDEX('Ledger Codes'!$C$6:$C$205,MATCH(S1898,'Ledger Codes'!$B$6:$B$205,0))),""))</f>
        <v>10066</v>
      </c>
      <c r="D1898" s="50" t="s">
        <v>204</v>
      </c>
      <c r="E1898" s="50" t="s">
        <v>1212</v>
      </c>
      <c r="F1898" s="50" t="s">
        <v>1213</v>
      </c>
      <c r="G1898" s="52" t="n">
        <v>0</v>
      </c>
      <c r="H1898" s="52" t="n">
        <v>8.63</v>
      </c>
      <c r="I1898" s="52" t="n">
        <f aca="false">IF(AND(G1898="",H1898=""),"",N(G1898)-N(H1898))</f>
        <v>-8.63</v>
      </c>
      <c r="J1898" s="52" t="n">
        <f aca="false">IF(I1898="","",ABS(I1898))</f>
        <v>8.63</v>
      </c>
      <c r="K1898" s="56" t="n">
        <f aca="false">IF(S1898="","",0)</f>
        <v>0</v>
      </c>
      <c r="L1898" s="56" t="n">
        <f aca="false">IF(J1898="","",IF(AND(J1898&gt;'Revenue Testing'!$E$9,K1898=0),1,0))</f>
        <v>0</v>
      </c>
      <c r="M1898" s="57" t="n">
        <v>0.362367730794</v>
      </c>
      <c r="N1898" s="56" t="str">
        <f aca="false">IF(OR(A1898="",I1898=""),"",IF(COUNTIFS($A$2:$A$4500,A1898,$D$2:$D$4500,D1898,$I$2:$I$4500,I1898)&gt;1,"Possible duplicate",""))</f>
        <v/>
      </c>
      <c r="O1898" s="56" t="n">
        <f aca="false">IF(J1898="","",IF(AND(L1898=0,K1898=0),1,0))</f>
        <v>1</v>
      </c>
      <c r="P1898" s="56" t="str">
        <f aca="false">IF(L1898=1,J1898+ROW()/10^7,"")</f>
        <v/>
      </c>
      <c r="Q1898" s="57" t="n">
        <f aca="false">IF(O1898=1,M1898,"")</f>
        <v>0.362367730794</v>
      </c>
      <c r="R1898" s="56" t="str">
        <f aca="false">IF(K1898=1,ROW(),"")</f>
        <v/>
      </c>
      <c r="S1898" s="56" t="str">
        <f aca="false">IF(D1898="","",TRIM(D1898))</f>
        <v>FASAH CHARGES- INC</v>
      </c>
    </row>
    <row r="1899" customFormat="false" ht="15" hidden="false" customHeight="false" outlineLevel="0" collapsed="false">
      <c r="A1899" s="50" t="s">
        <v>1214</v>
      </c>
      <c r="B1899" s="55" t="n">
        <v>45945</v>
      </c>
      <c r="C1899" s="50" t="n">
        <f aca="false">IF(S1899="","",IFERROR(IF(INDEX('Ledger Codes'!$C$6:$C$205,MATCH(S1899,'Ledger Codes'!$B$6:$B$205,0))="","",INDEX('Ledger Codes'!$C$6:$C$205,MATCH(S1899,'Ledger Codes'!$B$6:$B$205,0))),""))</f>
        <v>10066</v>
      </c>
      <c r="D1899" s="50" t="s">
        <v>204</v>
      </c>
      <c r="E1899" s="50" t="s">
        <v>1215</v>
      </c>
      <c r="F1899" s="50" t="s">
        <v>1216</v>
      </c>
      <c r="G1899" s="52" t="n">
        <v>0</v>
      </c>
      <c r="H1899" s="52" t="n">
        <v>8.63</v>
      </c>
      <c r="I1899" s="52" t="n">
        <f aca="false">IF(AND(G1899="",H1899=""),"",N(G1899)-N(H1899))</f>
        <v>-8.63</v>
      </c>
      <c r="J1899" s="52" t="n">
        <f aca="false">IF(I1899="","",ABS(I1899))</f>
        <v>8.63</v>
      </c>
      <c r="K1899" s="56" t="n">
        <f aca="false">IF(S1899="","",0)</f>
        <v>0</v>
      </c>
      <c r="L1899" s="56" t="n">
        <f aca="false">IF(J1899="","",IF(AND(J1899&gt;'Revenue Testing'!$E$9,K1899=0),1,0))</f>
        <v>0</v>
      </c>
      <c r="M1899" s="57" t="n">
        <v>0.041650772158</v>
      </c>
      <c r="N1899" s="56" t="str">
        <f aca="false">IF(OR(A1899="",I1899=""),"",IF(COUNTIFS($A$2:$A$4500,A1899,$D$2:$D$4500,D1899,$I$2:$I$4500,I1899)&gt;1,"Possible duplicate",""))</f>
        <v/>
      </c>
      <c r="O1899" s="56" t="n">
        <f aca="false">IF(J1899="","",IF(AND(L1899=0,K1899=0),1,0))</f>
        <v>1</v>
      </c>
      <c r="P1899" s="56" t="str">
        <f aca="false">IF(L1899=1,J1899+ROW()/10^7,"")</f>
        <v/>
      </c>
      <c r="Q1899" s="57" t="n">
        <f aca="false">IF(O1899=1,M1899,"")</f>
        <v>0.041650772158</v>
      </c>
      <c r="R1899" s="56" t="str">
        <f aca="false">IF(K1899=1,ROW(),"")</f>
        <v/>
      </c>
      <c r="S1899" s="56" t="str">
        <f aca="false">IF(D1899="","",TRIM(D1899))</f>
        <v>FASAH CHARGES- INC</v>
      </c>
    </row>
    <row r="1900" customFormat="false" ht="15" hidden="false" customHeight="false" outlineLevel="0" collapsed="false">
      <c r="A1900" s="50" t="s">
        <v>1217</v>
      </c>
      <c r="B1900" s="55" t="n">
        <v>45945</v>
      </c>
      <c r="C1900" s="50" t="n">
        <f aca="false">IF(S1900="","",IFERROR(IF(INDEX('Ledger Codes'!$C$6:$C$205,MATCH(S1900,'Ledger Codes'!$B$6:$B$205,0))="","",INDEX('Ledger Codes'!$C$6:$C$205,MATCH(S1900,'Ledger Codes'!$B$6:$B$205,0))),""))</f>
        <v>10066</v>
      </c>
      <c r="D1900" s="50" t="s">
        <v>204</v>
      </c>
      <c r="E1900" s="50" t="s">
        <v>1218</v>
      </c>
      <c r="F1900" s="50" t="s">
        <v>1219</v>
      </c>
      <c r="G1900" s="52" t="n">
        <v>0</v>
      </c>
      <c r="H1900" s="52" t="n">
        <v>8.63</v>
      </c>
      <c r="I1900" s="52" t="n">
        <f aca="false">IF(AND(G1900="",H1900=""),"",N(G1900)-N(H1900))</f>
        <v>-8.63</v>
      </c>
      <c r="J1900" s="52" t="n">
        <f aca="false">IF(I1900="","",ABS(I1900))</f>
        <v>8.63</v>
      </c>
      <c r="K1900" s="56" t="n">
        <f aca="false">IF(S1900="","",0)</f>
        <v>0</v>
      </c>
      <c r="L1900" s="56" t="n">
        <f aca="false">IF(J1900="","",IF(AND(J1900&gt;'Revenue Testing'!$E$9,K1900=0),1,0))</f>
        <v>0</v>
      </c>
      <c r="M1900" s="57" t="n">
        <v>0.727569124706</v>
      </c>
      <c r="N1900" s="56" t="str">
        <f aca="false">IF(OR(A1900="",I1900=""),"",IF(COUNTIFS($A$2:$A$4500,A1900,$D$2:$D$4500,D1900,$I$2:$I$4500,I1900)&gt;1,"Possible duplicate",""))</f>
        <v/>
      </c>
      <c r="O1900" s="56" t="n">
        <f aca="false">IF(J1900="","",IF(AND(L1900=0,K1900=0),1,0))</f>
        <v>1</v>
      </c>
      <c r="P1900" s="56" t="str">
        <f aca="false">IF(L1900=1,J1900+ROW()/10^7,"")</f>
        <v/>
      </c>
      <c r="Q1900" s="57" t="n">
        <f aca="false">IF(O1900=1,M1900,"")</f>
        <v>0.727569124706</v>
      </c>
      <c r="R1900" s="56" t="str">
        <f aca="false">IF(K1900=1,ROW(),"")</f>
        <v/>
      </c>
      <c r="S1900" s="56" t="str">
        <f aca="false">IF(D1900="","",TRIM(D1900))</f>
        <v>FASAH CHARGES- INC</v>
      </c>
    </row>
    <row r="1901" customFormat="false" ht="15" hidden="false" customHeight="false" outlineLevel="0" collapsed="false">
      <c r="A1901" s="50" t="s">
        <v>1220</v>
      </c>
      <c r="B1901" s="55" t="n">
        <v>45945</v>
      </c>
      <c r="C1901" s="50" t="n">
        <f aca="false">IF(S1901="","",IFERROR(IF(INDEX('Ledger Codes'!$C$6:$C$205,MATCH(S1901,'Ledger Codes'!$B$6:$B$205,0))="","",INDEX('Ledger Codes'!$C$6:$C$205,MATCH(S1901,'Ledger Codes'!$B$6:$B$205,0))),""))</f>
        <v>10066</v>
      </c>
      <c r="D1901" s="50" t="s">
        <v>204</v>
      </c>
      <c r="E1901" s="50" t="s">
        <v>1221</v>
      </c>
      <c r="F1901" s="50" t="s">
        <v>506</v>
      </c>
      <c r="G1901" s="52" t="n">
        <v>0</v>
      </c>
      <c r="H1901" s="52" t="n">
        <v>8.63</v>
      </c>
      <c r="I1901" s="52" t="n">
        <f aca="false">IF(AND(G1901="",H1901=""),"",N(G1901)-N(H1901))</f>
        <v>-8.63</v>
      </c>
      <c r="J1901" s="52" t="n">
        <f aca="false">IF(I1901="","",ABS(I1901))</f>
        <v>8.63</v>
      </c>
      <c r="K1901" s="56" t="n">
        <f aca="false">IF(S1901="","",0)</f>
        <v>0</v>
      </c>
      <c r="L1901" s="56" t="n">
        <f aca="false">IF(J1901="","",IF(AND(J1901&gt;'Revenue Testing'!$E$9,K1901=0),1,0))</f>
        <v>0</v>
      </c>
      <c r="M1901" s="57" t="n">
        <v>0.831235988676</v>
      </c>
      <c r="N1901" s="56" t="str">
        <f aca="false">IF(OR(A1901="",I1901=""),"",IF(COUNTIFS($A$2:$A$4500,A1901,$D$2:$D$4500,D1901,$I$2:$I$4500,I1901)&gt;1,"Possible duplicate",""))</f>
        <v/>
      </c>
      <c r="O1901" s="56" t="n">
        <f aca="false">IF(J1901="","",IF(AND(L1901=0,K1901=0),1,0))</f>
        <v>1</v>
      </c>
      <c r="P1901" s="56" t="str">
        <f aca="false">IF(L1901=1,J1901+ROW()/10^7,"")</f>
        <v/>
      </c>
      <c r="Q1901" s="57" t="n">
        <f aca="false">IF(O1901=1,M1901,"")</f>
        <v>0.831235988676</v>
      </c>
      <c r="R1901" s="56" t="str">
        <f aca="false">IF(K1901=1,ROW(),"")</f>
        <v/>
      </c>
      <c r="S1901" s="56" t="str">
        <f aca="false">IF(D1901="","",TRIM(D1901))</f>
        <v>FASAH CHARGES- INC</v>
      </c>
    </row>
    <row r="1902" customFormat="false" ht="15" hidden="false" customHeight="false" outlineLevel="0" collapsed="false">
      <c r="A1902" s="50" t="s">
        <v>1222</v>
      </c>
      <c r="B1902" s="55" t="n">
        <v>45948</v>
      </c>
      <c r="C1902" s="50" t="n">
        <f aca="false">IF(S1902="","",IFERROR(IF(INDEX('Ledger Codes'!$C$6:$C$205,MATCH(S1902,'Ledger Codes'!$B$6:$B$205,0))="","",INDEX('Ledger Codes'!$C$6:$C$205,MATCH(S1902,'Ledger Codes'!$B$6:$B$205,0))),""))</f>
        <v>10066</v>
      </c>
      <c r="D1902" s="50" t="s">
        <v>204</v>
      </c>
      <c r="E1902" s="50" t="s">
        <v>1223</v>
      </c>
      <c r="F1902" s="50" t="s">
        <v>1224</v>
      </c>
      <c r="G1902" s="52" t="n">
        <v>0</v>
      </c>
      <c r="H1902" s="52" t="n">
        <v>8.63</v>
      </c>
      <c r="I1902" s="52" t="n">
        <f aca="false">IF(AND(G1902="",H1902=""),"",N(G1902)-N(H1902))</f>
        <v>-8.63</v>
      </c>
      <c r="J1902" s="52" t="n">
        <f aca="false">IF(I1902="","",ABS(I1902))</f>
        <v>8.63</v>
      </c>
      <c r="K1902" s="56" t="n">
        <f aca="false">IF(S1902="","",0)</f>
        <v>0</v>
      </c>
      <c r="L1902" s="56" t="n">
        <f aca="false">IF(J1902="","",IF(AND(J1902&gt;'Revenue Testing'!$E$9,K1902=0),1,0))</f>
        <v>0</v>
      </c>
      <c r="M1902" s="57" t="n">
        <v>0.089901158758</v>
      </c>
      <c r="N1902" s="56" t="str">
        <f aca="false">IF(OR(A1902="",I1902=""),"",IF(COUNTIFS($A$2:$A$4500,A1902,$D$2:$D$4500,D1902,$I$2:$I$4500,I1902)&gt;1,"Possible duplicate",""))</f>
        <v/>
      </c>
      <c r="O1902" s="56" t="n">
        <f aca="false">IF(J1902="","",IF(AND(L1902=0,K1902=0),1,0))</f>
        <v>1</v>
      </c>
      <c r="P1902" s="56" t="str">
        <f aca="false">IF(L1902=1,J1902+ROW()/10^7,"")</f>
        <v/>
      </c>
      <c r="Q1902" s="57" t="n">
        <f aca="false">IF(O1902=1,M1902,"")</f>
        <v>0.089901158758</v>
      </c>
      <c r="R1902" s="56" t="str">
        <f aca="false">IF(K1902=1,ROW(),"")</f>
        <v/>
      </c>
      <c r="S1902" s="56" t="str">
        <f aca="false">IF(D1902="","",TRIM(D1902))</f>
        <v>FASAH CHARGES- INC</v>
      </c>
    </row>
    <row r="1903" customFormat="false" ht="15" hidden="false" customHeight="false" outlineLevel="0" collapsed="false">
      <c r="A1903" s="50" t="s">
        <v>1225</v>
      </c>
      <c r="B1903" s="55" t="n">
        <v>45948</v>
      </c>
      <c r="C1903" s="50" t="n">
        <f aca="false">IF(S1903="","",IFERROR(IF(INDEX('Ledger Codes'!$C$6:$C$205,MATCH(S1903,'Ledger Codes'!$B$6:$B$205,0))="","",INDEX('Ledger Codes'!$C$6:$C$205,MATCH(S1903,'Ledger Codes'!$B$6:$B$205,0))),""))</f>
        <v>10066</v>
      </c>
      <c r="D1903" s="50" t="s">
        <v>204</v>
      </c>
      <c r="E1903" s="50" t="s">
        <v>1226</v>
      </c>
      <c r="F1903" s="50" t="s">
        <v>1227</v>
      </c>
      <c r="G1903" s="52" t="n">
        <v>0</v>
      </c>
      <c r="H1903" s="52" t="n">
        <v>8.63</v>
      </c>
      <c r="I1903" s="52" t="n">
        <f aca="false">IF(AND(G1903="",H1903=""),"",N(G1903)-N(H1903))</f>
        <v>-8.63</v>
      </c>
      <c r="J1903" s="52" t="n">
        <f aca="false">IF(I1903="","",ABS(I1903))</f>
        <v>8.63</v>
      </c>
      <c r="K1903" s="56" t="n">
        <f aca="false">IF(S1903="","",0)</f>
        <v>0</v>
      </c>
      <c r="L1903" s="56" t="n">
        <f aca="false">IF(J1903="","",IF(AND(J1903&gt;'Revenue Testing'!$E$9,K1903=0),1,0))</f>
        <v>0</v>
      </c>
      <c r="M1903" s="57" t="n">
        <v>0.871610282824</v>
      </c>
      <c r="N1903" s="56" t="str">
        <f aca="false">IF(OR(A1903="",I1903=""),"",IF(COUNTIFS($A$2:$A$4500,A1903,$D$2:$D$4500,D1903,$I$2:$I$4500,I1903)&gt;1,"Possible duplicate",""))</f>
        <v/>
      </c>
      <c r="O1903" s="56" t="n">
        <f aca="false">IF(J1903="","",IF(AND(L1903=0,K1903=0),1,0))</f>
        <v>1</v>
      </c>
      <c r="P1903" s="56" t="str">
        <f aca="false">IF(L1903=1,J1903+ROW()/10^7,"")</f>
        <v/>
      </c>
      <c r="Q1903" s="57" t="n">
        <f aca="false">IF(O1903=1,M1903,"")</f>
        <v>0.871610282824</v>
      </c>
      <c r="R1903" s="56" t="str">
        <f aca="false">IF(K1903=1,ROW(),"")</f>
        <v/>
      </c>
      <c r="S1903" s="56" t="str">
        <f aca="false">IF(D1903="","",TRIM(D1903))</f>
        <v>FASAH CHARGES- INC</v>
      </c>
    </row>
    <row r="1904" customFormat="false" ht="15" hidden="false" customHeight="false" outlineLevel="0" collapsed="false">
      <c r="A1904" s="50" t="s">
        <v>1228</v>
      </c>
      <c r="B1904" s="55" t="n">
        <v>45949</v>
      </c>
      <c r="C1904" s="50" t="n">
        <f aca="false">IF(S1904="","",IFERROR(IF(INDEX('Ledger Codes'!$C$6:$C$205,MATCH(S1904,'Ledger Codes'!$B$6:$B$205,0))="","",INDEX('Ledger Codes'!$C$6:$C$205,MATCH(S1904,'Ledger Codes'!$B$6:$B$205,0))),""))</f>
        <v>10066</v>
      </c>
      <c r="D1904" s="50" t="s">
        <v>204</v>
      </c>
      <c r="E1904" s="50" t="s">
        <v>1229</v>
      </c>
      <c r="F1904" s="50" t="s">
        <v>1230</v>
      </c>
      <c r="G1904" s="52" t="n">
        <v>0</v>
      </c>
      <c r="H1904" s="52" t="n">
        <v>8.63</v>
      </c>
      <c r="I1904" s="52" t="n">
        <f aca="false">IF(AND(G1904="",H1904=""),"",N(G1904)-N(H1904))</f>
        <v>-8.63</v>
      </c>
      <c r="J1904" s="52" t="n">
        <f aca="false">IF(I1904="","",ABS(I1904))</f>
        <v>8.63</v>
      </c>
      <c r="K1904" s="56" t="n">
        <f aca="false">IF(S1904="","",0)</f>
        <v>0</v>
      </c>
      <c r="L1904" s="56" t="n">
        <f aca="false">IF(J1904="","",IF(AND(J1904&gt;'Revenue Testing'!$E$9,K1904=0),1,0))</f>
        <v>0</v>
      </c>
      <c r="M1904" s="57" t="n">
        <v>0.044562835639</v>
      </c>
      <c r="N1904" s="56" t="str">
        <f aca="false">IF(OR(A1904="",I1904=""),"",IF(COUNTIFS($A$2:$A$4500,A1904,$D$2:$D$4500,D1904,$I$2:$I$4500,I1904)&gt;1,"Possible duplicate",""))</f>
        <v/>
      </c>
      <c r="O1904" s="56" t="n">
        <f aca="false">IF(J1904="","",IF(AND(L1904=0,K1904=0),1,0))</f>
        <v>1</v>
      </c>
      <c r="P1904" s="56" t="str">
        <f aca="false">IF(L1904=1,J1904+ROW()/10^7,"")</f>
        <v/>
      </c>
      <c r="Q1904" s="57" t="n">
        <f aca="false">IF(O1904=1,M1904,"")</f>
        <v>0.044562835639</v>
      </c>
      <c r="R1904" s="56" t="str">
        <f aca="false">IF(K1904=1,ROW(),"")</f>
        <v/>
      </c>
      <c r="S1904" s="56" t="str">
        <f aca="false">IF(D1904="","",TRIM(D1904))</f>
        <v>FASAH CHARGES- INC</v>
      </c>
    </row>
    <row r="1905" customFormat="false" ht="15" hidden="false" customHeight="false" outlineLevel="0" collapsed="false">
      <c r="A1905" s="50" t="s">
        <v>1231</v>
      </c>
      <c r="B1905" s="55" t="n">
        <v>45949</v>
      </c>
      <c r="C1905" s="50" t="n">
        <f aca="false">IF(S1905="","",IFERROR(IF(INDEX('Ledger Codes'!$C$6:$C$205,MATCH(S1905,'Ledger Codes'!$B$6:$B$205,0))="","",INDEX('Ledger Codes'!$C$6:$C$205,MATCH(S1905,'Ledger Codes'!$B$6:$B$205,0))),""))</f>
        <v>10066</v>
      </c>
      <c r="D1905" s="50" t="s">
        <v>204</v>
      </c>
      <c r="E1905" s="50" t="s">
        <v>1232</v>
      </c>
      <c r="F1905" s="50" t="s">
        <v>1233</v>
      </c>
      <c r="G1905" s="52" t="n">
        <v>0</v>
      </c>
      <c r="H1905" s="52" t="n">
        <v>8.63</v>
      </c>
      <c r="I1905" s="52" t="n">
        <f aca="false">IF(AND(G1905="",H1905=""),"",N(G1905)-N(H1905))</f>
        <v>-8.63</v>
      </c>
      <c r="J1905" s="52" t="n">
        <f aca="false">IF(I1905="","",ABS(I1905))</f>
        <v>8.63</v>
      </c>
      <c r="K1905" s="56" t="n">
        <f aca="false">IF(S1905="","",0)</f>
        <v>0</v>
      </c>
      <c r="L1905" s="56" t="n">
        <f aca="false">IF(J1905="","",IF(AND(J1905&gt;'Revenue Testing'!$E$9,K1905=0),1,0))</f>
        <v>0</v>
      </c>
      <c r="M1905" s="57" t="n">
        <v>0.976783260728</v>
      </c>
      <c r="N1905" s="56" t="str">
        <f aca="false">IF(OR(A1905="",I1905=""),"",IF(COUNTIFS($A$2:$A$4500,A1905,$D$2:$D$4500,D1905,$I$2:$I$4500,I1905)&gt;1,"Possible duplicate",""))</f>
        <v/>
      </c>
      <c r="O1905" s="56" t="n">
        <f aca="false">IF(J1905="","",IF(AND(L1905=0,K1905=0),1,0))</f>
        <v>1</v>
      </c>
      <c r="P1905" s="56" t="str">
        <f aca="false">IF(L1905=1,J1905+ROW()/10^7,"")</f>
        <v/>
      </c>
      <c r="Q1905" s="57" t="n">
        <f aca="false">IF(O1905=1,M1905,"")</f>
        <v>0.976783260728</v>
      </c>
      <c r="R1905" s="56" t="str">
        <f aca="false">IF(K1905=1,ROW(),"")</f>
        <v/>
      </c>
      <c r="S1905" s="56" t="str">
        <f aca="false">IF(D1905="","",TRIM(D1905))</f>
        <v>FASAH CHARGES- INC</v>
      </c>
    </row>
    <row r="1906" customFormat="false" ht="15" hidden="false" customHeight="false" outlineLevel="0" collapsed="false">
      <c r="A1906" s="50" t="s">
        <v>1234</v>
      </c>
      <c r="B1906" s="55" t="n">
        <v>45949</v>
      </c>
      <c r="C1906" s="50" t="n">
        <f aca="false">IF(S1906="","",IFERROR(IF(INDEX('Ledger Codes'!$C$6:$C$205,MATCH(S1906,'Ledger Codes'!$B$6:$B$205,0))="","",INDEX('Ledger Codes'!$C$6:$C$205,MATCH(S1906,'Ledger Codes'!$B$6:$B$205,0))),""))</f>
        <v>10066</v>
      </c>
      <c r="D1906" s="50" t="s">
        <v>204</v>
      </c>
      <c r="E1906" s="50" t="s">
        <v>1235</v>
      </c>
      <c r="F1906" s="50" t="s">
        <v>1236</v>
      </c>
      <c r="G1906" s="52" t="n">
        <v>0</v>
      </c>
      <c r="H1906" s="52" t="n">
        <v>8.63</v>
      </c>
      <c r="I1906" s="52" t="n">
        <f aca="false">IF(AND(G1906="",H1906=""),"",N(G1906)-N(H1906))</f>
        <v>-8.63</v>
      </c>
      <c r="J1906" s="52" t="n">
        <f aca="false">IF(I1906="","",ABS(I1906))</f>
        <v>8.63</v>
      </c>
      <c r="K1906" s="56" t="n">
        <f aca="false">IF(S1906="","",0)</f>
        <v>0</v>
      </c>
      <c r="L1906" s="56" t="n">
        <f aca="false">IF(J1906="","",IF(AND(J1906&gt;'Revenue Testing'!$E$9,K1906=0),1,0))</f>
        <v>0</v>
      </c>
      <c r="M1906" s="57" t="n">
        <v>0.14627342956</v>
      </c>
      <c r="N1906" s="56" t="str">
        <f aca="false">IF(OR(A1906="",I1906=""),"",IF(COUNTIFS($A$2:$A$4500,A1906,$D$2:$D$4500,D1906,$I$2:$I$4500,I1906)&gt;1,"Possible duplicate",""))</f>
        <v/>
      </c>
      <c r="O1906" s="56" t="n">
        <f aca="false">IF(J1906="","",IF(AND(L1906=0,K1906=0),1,0))</f>
        <v>1</v>
      </c>
      <c r="P1906" s="56" t="str">
        <f aca="false">IF(L1906=1,J1906+ROW()/10^7,"")</f>
        <v/>
      </c>
      <c r="Q1906" s="57" t="n">
        <f aca="false">IF(O1906=1,M1906,"")</f>
        <v>0.14627342956</v>
      </c>
      <c r="R1906" s="56" t="str">
        <f aca="false">IF(K1906=1,ROW(),"")</f>
        <v/>
      </c>
      <c r="S1906" s="56" t="str">
        <f aca="false">IF(D1906="","",TRIM(D1906))</f>
        <v>FASAH CHARGES- INC</v>
      </c>
    </row>
    <row r="1907" customFormat="false" ht="15" hidden="false" customHeight="false" outlineLevel="0" collapsed="false">
      <c r="A1907" s="50" t="s">
        <v>1237</v>
      </c>
      <c r="B1907" s="55" t="n">
        <v>45949</v>
      </c>
      <c r="C1907" s="50" t="n">
        <f aca="false">IF(S1907="","",IFERROR(IF(INDEX('Ledger Codes'!$C$6:$C$205,MATCH(S1907,'Ledger Codes'!$B$6:$B$205,0))="","",INDEX('Ledger Codes'!$C$6:$C$205,MATCH(S1907,'Ledger Codes'!$B$6:$B$205,0))),""))</f>
        <v>10066</v>
      </c>
      <c r="D1907" s="50" t="s">
        <v>204</v>
      </c>
      <c r="E1907" s="50" t="s">
        <v>1238</v>
      </c>
      <c r="F1907" s="50" t="s">
        <v>1239</v>
      </c>
      <c r="G1907" s="52" t="n">
        <v>0</v>
      </c>
      <c r="H1907" s="52" t="n">
        <v>8.63</v>
      </c>
      <c r="I1907" s="52" t="n">
        <f aca="false">IF(AND(G1907="",H1907=""),"",N(G1907)-N(H1907))</f>
        <v>-8.63</v>
      </c>
      <c r="J1907" s="52" t="n">
        <f aca="false">IF(I1907="","",ABS(I1907))</f>
        <v>8.63</v>
      </c>
      <c r="K1907" s="56" t="n">
        <f aca="false">IF(S1907="","",0)</f>
        <v>0</v>
      </c>
      <c r="L1907" s="56" t="n">
        <f aca="false">IF(J1907="","",IF(AND(J1907&gt;'Revenue Testing'!$E$9,K1907=0),1,0))</f>
        <v>0</v>
      </c>
      <c r="M1907" s="57" t="n">
        <v>0.066707893966</v>
      </c>
      <c r="N1907" s="56" t="str">
        <f aca="false">IF(OR(A1907="",I1907=""),"",IF(COUNTIFS($A$2:$A$4500,A1907,$D$2:$D$4500,D1907,$I$2:$I$4500,I1907)&gt;1,"Possible duplicate",""))</f>
        <v/>
      </c>
      <c r="O1907" s="56" t="n">
        <f aca="false">IF(J1907="","",IF(AND(L1907=0,K1907=0),1,0))</f>
        <v>1</v>
      </c>
      <c r="P1907" s="56" t="str">
        <f aca="false">IF(L1907=1,J1907+ROW()/10^7,"")</f>
        <v/>
      </c>
      <c r="Q1907" s="57" t="n">
        <f aca="false">IF(O1907=1,M1907,"")</f>
        <v>0.066707893966</v>
      </c>
      <c r="R1907" s="56" t="str">
        <f aca="false">IF(K1907=1,ROW(),"")</f>
        <v/>
      </c>
      <c r="S1907" s="56" t="str">
        <f aca="false">IF(D1907="","",TRIM(D1907))</f>
        <v>FASAH CHARGES- INC</v>
      </c>
    </row>
    <row r="1908" customFormat="false" ht="15" hidden="false" customHeight="false" outlineLevel="0" collapsed="false">
      <c r="A1908" s="50" t="s">
        <v>1240</v>
      </c>
      <c r="B1908" s="55" t="n">
        <v>45949</v>
      </c>
      <c r="C1908" s="50" t="n">
        <f aca="false">IF(S1908="","",IFERROR(IF(INDEX('Ledger Codes'!$C$6:$C$205,MATCH(S1908,'Ledger Codes'!$B$6:$B$205,0))="","",INDEX('Ledger Codes'!$C$6:$C$205,MATCH(S1908,'Ledger Codes'!$B$6:$B$205,0))),""))</f>
        <v>10066</v>
      </c>
      <c r="D1908" s="50" t="s">
        <v>204</v>
      </c>
      <c r="E1908" s="50" t="s">
        <v>1241</v>
      </c>
      <c r="F1908" s="50" t="s">
        <v>1242</v>
      </c>
      <c r="G1908" s="52" t="n">
        <v>0</v>
      </c>
      <c r="H1908" s="52" t="n">
        <v>8.63</v>
      </c>
      <c r="I1908" s="52" t="n">
        <f aca="false">IF(AND(G1908="",H1908=""),"",N(G1908)-N(H1908))</f>
        <v>-8.63</v>
      </c>
      <c r="J1908" s="52" t="n">
        <f aca="false">IF(I1908="","",ABS(I1908))</f>
        <v>8.63</v>
      </c>
      <c r="K1908" s="56" t="n">
        <f aca="false">IF(S1908="","",0)</f>
        <v>0</v>
      </c>
      <c r="L1908" s="56" t="n">
        <f aca="false">IF(J1908="","",IF(AND(J1908&gt;'Revenue Testing'!$E$9,K1908=0),1,0))</f>
        <v>0</v>
      </c>
      <c r="M1908" s="57" t="n">
        <v>0.333873597882</v>
      </c>
      <c r="N1908" s="56" t="str">
        <f aca="false">IF(OR(A1908="",I1908=""),"",IF(COUNTIFS($A$2:$A$4500,A1908,$D$2:$D$4500,D1908,$I$2:$I$4500,I1908)&gt;1,"Possible duplicate",""))</f>
        <v/>
      </c>
      <c r="O1908" s="56" t="n">
        <f aca="false">IF(J1908="","",IF(AND(L1908=0,K1908=0),1,0))</f>
        <v>1</v>
      </c>
      <c r="P1908" s="56" t="str">
        <f aca="false">IF(L1908=1,J1908+ROW()/10^7,"")</f>
        <v/>
      </c>
      <c r="Q1908" s="57" t="n">
        <f aca="false">IF(O1908=1,M1908,"")</f>
        <v>0.333873597882</v>
      </c>
      <c r="R1908" s="56" t="str">
        <f aca="false">IF(K1908=1,ROW(),"")</f>
        <v/>
      </c>
      <c r="S1908" s="56" t="str">
        <f aca="false">IF(D1908="","",TRIM(D1908))</f>
        <v>FASAH CHARGES- INC</v>
      </c>
    </row>
    <row r="1909" customFormat="false" ht="15" hidden="false" customHeight="false" outlineLevel="0" collapsed="false">
      <c r="A1909" s="50" t="s">
        <v>1243</v>
      </c>
      <c r="B1909" s="55" t="n">
        <v>45949</v>
      </c>
      <c r="C1909" s="50" t="n">
        <f aca="false">IF(S1909="","",IFERROR(IF(INDEX('Ledger Codes'!$C$6:$C$205,MATCH(S1909,'Ledger Codes'!$B$6:$B$205,0))="","",INDEX('Ledger Codes'!$C$6:$C$205,MATCH(S1909,'Ledger Codes'!$B$6:$B$205,0))),""))</f>
        <v>10066</v>
      </c>
      <c r="D1909" s="50" t="s">
        <v>204</v>
      </c>
      <c r="E1909" s="50" t="s">
        <v>1244</v>
      </c>
      <c r="F1909" s="50" t="s">
        <v>1245</v>
      </c>
      <c r="G1909" s="52" t="n">
        <v>0</v>
      </c>
      <c r="H1909" s="52" t="n">
        <v>8.63</v>
      </c>
      <c r="I1909" s="52" t="n">
        <f aca="false">IF(AND(G1909="",H1909=""),"",N(G1909)-N(H1909))</f>
        <v>-8.63</v>
      </c>
      <c r="J1909" s="52" t="n">
        <f aca="false">IF(I1909="","",ABS(I1909))</f>
        <v>8.63</v>
      </c>
      <c r="K1909" s="56" t="n">
        <f aca="false">IF(S1909="","",0)</f>
        <v>0</v>
      </c>
      <c r="L1909" s="56" t="n">
        <f aca="false">IF(J1909="","",IF(AND(J1909&gt;'Revenue Testing'!$E$9,K1909=0),1,0))</f>
        <v>0</v>
      </c>
      <c r="M1909" s="57" t="n">
        <v>0.214538857321</v>
      </c>
      <c r="N1909" s="56" t="str">
        <f aca="false">IF(OR(A1909="",I1909=""),"",IF(COUNTIFS($A$2:$A$4500,A1909,$D$2:$D$4500,D1909,$I$2:$I$4500,I1909)&gt;1,"Possible duplicate",""))</f>
        <v/>
      </c>
      <c r="O1909" s="56" t="n">
        <f aca="false">IF(J1909="","",IF(AND(L1909=0,K1909=0),1,0))</f>
        <v>1</v>
      </c>
      <c r="P1909" s="56" t="str">
        <f aca="false">IF(L1909=1,J1909+ROW()/10^7,"")</f>
        <v/>
      </c>
      <c r="Q1909" s="57" t="n">
        <f aca="false">IF(O1909=1,M1909,"")</f>
        <v>0.214538857321</v>
      </c>
      <c r="R1909" s="56" t="str">
        <f aca="false">IF(K1909=1,ROW(),"")</f>
        <v/>
      </c>
      <c r="S1909" s="56" t="str">
        <f aca="false">IF(D1909="","",TRIM(D1909))</f>
        <v>FASAH CHARGES- INC</v>
      </c>
    </row>
    <row r="1910" customFormat="false" ht="15" hidden="false" customHeight="false" outlineLevel="0" collapsed="false">
      <c r="A1910" s="50" t="s">
        <v>1246</v>
      </c>
      <c r="B1910" s="55" t="n">
        <v>45949</v>
      </c>
      <c r="C1910" s="50" t="n">
        <f aca="false">IF(S1910="","",IFERROR(IF(INDEX('Ledger Codes'!$C$6:$C$205,MATCH(S1910,'Ledger Codes'!$B$6:$B$205,0))="","",INDEX('Ledger Codes'!$C$6:$C$205,MATCH(S1910,'Ledger Codes'!$B$6:$B$205,0))),""))</f>
        <v>10066</v>
      </c>
      <c r="D1910" s="50" t="s">
        <v>204</v>
      </c>
      <c r="E1910" s="50" t="s">
        <v>1247</v>
      </c>
      <c r="F1910" s="50" t="s">
        <v>1248</v>
      </c>
      <c r="G1910" s="52" t="n">
        <v>0</v>
      </c>
      <c r="H1910" s="52" t="n">
        <v>8.63</v>
      </c>
      <c r="I1910" s="52" t="n">
        <f aca="false">IF(AND(G1910="",H1910=""),"",N(G1910)-N(H1910))</f>
        <v>-8.63</v>
      </c>
      <c r="J1910" s="52" t="n">
        <f aca="false">IF(I1910="","",ABS(I1910))</f>
        <v>8.63</v>
      </c>
      <c r="K1910" s="56" t="n">
        <f aca="false">IF(S1910="","",0)</f>
        <v>0</v>
      </c>
      <c r="L1910" s="56" t="n">
        <f aca="false">IF(J1910="","",IF(AND(J1910&gt;'Revenue Testing'!$E$9,K1910=0),1,0))</f>
        <v>0</v>
      </c>
      <c r="M1910" s="57" t="n">
        <v>0.791912149516</v>
      </c>
      <c r="N1910" s="56" t="str">
        <f aca="false">IF(OR(A1910="",I1910=""),"",IF(COUNTIFS($A$2:$A$4500,A1910,$D$2:$D$4500,D1910,$I$2:$I$4500,I1910)&gt;1,"Possible duplicate",""))</f>
        <v/>
      </c>
      <c r="O1910" s="56" t="n">
        <f aca="false">IF(J1910="","",IF(AND(L1910=0,K1910=0),1,0))</f>
        <v>1</v>
      </c>
      <c r="P1910" s="56" t="str">
        <f aca="false">IF(L1910=1,J1910+ROW()/10^7,"")</f>
        <v/>
      </c>
      <c r="Q1910" s="57" t="n">
        <f aca="false">IF(O1910=1,M1910,"")</f>
        <v>0.791912149516</v>
      </c>
      <c r="R1910" s="56" t="str">
        <f aca="false">IF(K1910=1,ROW(),"")</f>
        <v/>
      </c>
      <c r="S1910" s="56" t="str">
        <f aca="false">IF(D1910="","",TRIM(D1910))</f>
        <v>FASAH CHARGES- INC</v>
      </c>
    </row>
    <row r="1911" customFormat="false" ht="15" hidden="false" customHeight="false" outlineLevel="0" collapsed="false">
      <c r="A1911" s="50" t="s">
        <v>1249</v>
      </c>
      <c r="B1911" s="55" t="n">
        <v>45949</v>
      </c>
      <c r="C1911" s="50" t="n">
        <f aca="false">IF(S1911="","",IFERROR(IF(INDEX('Ledger Codes'!$C$6:$C$205,MATCH(S1911,'Ledger Codes'!$B$6:$B$205,0))="","",INDEX('Ledger Codes'!$C$6:$C$205,MATCH(S1911,'Ledger Codes'!$B$6:$B$205,0))),""))</f>
        <v>10066</v>
      </c>
      <c r="D1911" s="50" t="s">
        <v>204</v>
      </c>
      <c r="E1911" s="50" t="s">
        <v>1250</v>
      </c>
      <c r="F1911" s="50" t="s">
        <v>1251</v>
      </c>
      <c r="G1911" s="52" t="n">
        <v>0</v>
      </c>
      <c r="H1911" s="52" t="n">
        <v>8.63</v>
      </c>
      <c r="I1911" s="52" t="n">
        <f aca="false">IF(AND(G1911="",H1911=""),"",N(G1911)-N(H1911))</f>
        <v>-8.63</v>
      </c>
      <c r="J1911" s="52" t="n">
        <f aca="false">IF(I1911="","",ABS(I1911))</f>
        <v>8.63</v>
      </c>
      <c r="K1911" s="56" t="n">
        <f aca="false">IF(S1911="","",0)</f>
        <v>0</v>
      </c>
      <c r="L1911" s="56" t="n">
        <f aca="false">IF(J1911="","",IF(AND(J1911&gt;'Revenue Testing'!$E$9,K1911=0),1,0))</f>
        <v>0</v>
      </c>
      <c r="M1911" s="57" t="n">
        <v>0.841247963908</v>
      </c>
      <c r="N1911" s="56" t="str">
        <f aca="false">IF(OR(A1911="",I1911=""),"",IF(COUNTIFS($A$2:$A$4500,A1911,$D$2:$D$4500,D1911,$I$2:$I$4500,I1911)&gt;1,"Possible duplicate",""))</f>
        <v/>
      </c>
      <c r="O1911" s="56" t="n">
        <f aca="false">IF(J1911="","",IF(AND(L1911=0,K1911=0),1,0))</f>
        <v>1</v>
      </c>
      <c r="P1911" s="56" t="str">
        <f aca="false">IF(L1911=1,J1911+ROW()/10^7,"")</f>
        <v/>
      </c>
      <c r="Q1911" s="57" t="n">
        <f aca="false">IF(O1911=1,M1911,"")</f>
        <v>0.841247963908</v>
      </c>
      <c r="R1911" s="56" t="str">
        <f aca="false">IF(K1911=1,ROW(),"")</f>
        <v/>
      </c>
      <c r="S1911" s="56" t="str">
        <f aca="false">IF(D1911="","",TRIM(D1911))</f>
        <v>FASAH CHARGES- INC</v>
      </c>
    </row>
    <row r="1912" customFormat="false" ht="15" hidden="false" customHeight="false" outlineLevel="0" collapsed="false">
      <c r="A1912" s="50" t="s">
        <v>1252</v>
      </c>
      <c r="B1912" s="55" t="n">
        <v>45949</v>
      </c>
      <c r="C1912" s="50" t="n">
        <f aca="false">IF(S1912="","",IFERROR(IF(INDEX('Ledger Codes'!$C$6:$C$205,MATCH(S1912,'Ledger Codes'!$B$6:$B$205,0))="","",INDEX('Ledger Codes'!$C$6:$C$205,MATCH(S1912,'Ledger Codes'!$B$6:$B$205,0))),""))</f>
        <v>10066</v>
      </c>
      <c r="D1912" s="50" t="s">
        <v>204</v>
      </c>
      <c r="E1912" s="50" t="s">
        <v>1253</v>
      </c>
      <c r="F1912" s="50" t="s">
        <v>1254</v>
      </c>
      <c r="G1912" s="52" t="n">
        <v>0</v>
      </c>
      <c r="H1912" s="52" t="n">
        <v>8.63</v>
      </c>
      <c r="I1912" s="52" t="n">
        <f aca="false">IF(AND(G1912="",H1912=""),"",N(G1912)-N(H1912))</f>
        <v>-8.63</v>
      </c>
      <c r="J1912" s="52" t="n">
        <f aca="false">IF(I1912="","",ABS(I1912))</f>
        <v>8.63</v>
      </c>
      <c r="K1912" s="56" t="n">
        <f aca="false">IF(S1912="","",0)</f>
        <v>0</v>
      </c>
      <c r="L1912" s="56" t="n">
        <f aca="false">IF(J1912="","",IF(AND(J1912&gt;'Revenue Testing'!$E$9,K1912=0),1,0))</f>
        <v>0</v>
      </c>
      <c r="M1912" s="57" t="n">
        <v>0.611815627669</v>
      </c>
      <c r="N1912" s="56" t="str">
        <f aca="false">IF(OR(A1912="",I1912=""),"",IF(COUNTIFS($A$2:$A$4500,A1912,$D$2:$D$4500,D1912,$I$2:$I$4500,I1912)&gt;1,"Possible duplicate",""))</f>
        <v/>
      </c>
      <c r="O1912" s="56" t="n">
        <f aca="false">IF(J1912="","",IF(AND(L1912=0,K1912=0),1,0))</f>
        <v>1</v>
      </c>
      <c r="P1912" s="56" t="str">
        <f aca="false">IF(L1912=1,J1912+ROW()/10^7,"")</f>
        <v/>
      </c>
      <c r="Q1912" s="57" t="n">
        <f aca="false">IF(O1912=1,M1912,"")</f>
        <v>0.611815627669</v>
      </c>
      <c r="R1912" s="56" t="str">
        <f aca="false">IF(K1912=1,ROW(),"")</f>
        <v/>
      </c>
      <c r="S1912" s="56" t="str">
        <f aca="false">IF(D1912="","",TRIM(D1912))</f>
        <v>FASAH CHARGES- INC</v>
      </c>
    </row>
    <row r="1913" customFormat="false" ht="15" hidden="false" customHeight="false" outlineLevel="0" collapsed="false">
      <c r="A1913" s="50" t="s">
        <v>1255</v>
      </c>
      <c r="B1913" s="55" t="n">
        <v>45949</v>
      </c>
      <c r="C1913" s="50" t="n">
        <f aca="false">IF(S1913="","",IFERROR(IF(INDEX('Ledger Codes'!$C$6:$C$205,MATCH(S1913,'Ledger Codes'!$B$6:$B$205,0))="","",INDEX('Ledger Codes'!$C$6:$C$205,MATCH(S1913,'Ledger Codes'!$B$6:$B$205,0))),""))</f>
        <v>10066</v>
      </c>
      <c r="D1913" s="50" t="s">
        <v>204</v>
      </c>
      <c r="E1913" s="50" t="s">
        <v>1256</v>
      </c>
      <c r="F1913" s="50" t="s">
        <v>512</v>
      </c>
      <c r="G1913" s="52" t="n">
        <v>0</v>
      </c>
      <c r="H1913" s="52" t="n">
        <v>8.63</v>
      </c>
      <c r="I1913" s="52" t="n">
        <f aca="false">IF(AND(G1913="",H1913=""),"",N(G1913)-N(H1913))</f>
        <v>-8.63</v>
      </c>
      <c r="J1913" s="52" t="n">
        <f aca="false">IF(I1913="","",ABS(I1913))</f>
        <v>8.63</v>
      </c>
      <c r="K1913" s="56" t="n">
        <f aca="false">IF(S1913="","",0)</f>
        <v>0</v>
      </c>
      <c r="L1913" s="56" t="n">
        <f aca="false">IF(J1913="","",IF(AND(J1913&gt;'Revenue Testing'!$E$9,K1913=0),1,0))</f>
        <v>0</v>
      </c>
      <c r="M1913" s="57" t="n">
        <v>0.475587791304</v>
      </c>
      <c r="N1913" s="56" t="str">
        <f aca="false">IF(OR(A1913="",I1913=""),"",IF(COUNTIFS($A$2:$A$4500,A1913,$D$2:$D$4500,D1913,$I$2:$I$4500,I1913)&gt;1,"Possible duplicate",""))</f>
        <v/>
      </c>
      <c r="O1913" s="56" t="n">
        <f aca="false">IF(J1913="","",IF(AND(L1913=0,K1913=0),1,0))</f>
        <v>1</v>
      </c>
      <c r="P1913" s="56" t="str">
        <f aca="false">IF(L1913=1,J1913+ROW()/10^7,"")</f>
        <v/>
      </c>
      <c r="Q1913" s="57" t="n">
        <f aca="false">IF(O1913=1,M1913,"")</f>
        <v>0.475587791304</v>
      </c>
      <c r="R1913" s="56" t="str">
        <f aca="false">IF(K1913=1,ROW(),"")</f>
        <v/>
      </c>
      <c r="S1913" s="56" t="str">
        <f aca="false">IF(D1913="","",TRIM(D1913))</f>
        <v>FASAH CHARGES- INC</v>
      </c>
    </row>
    <row r="1914" customFormat="false" ht="15" hidden="false" customHeight="false" outlineLevel="0" collapsed="false">
      <c r="A1914" s="50" t="s">
        <v>1257</v>
      </c>
      <c r="B1914" s="55" t="n">
        <v>45949</v>
      </c>
      <c r="C1914" s="50" t="n">
        <f aca="false">IF(S1914="","",IFERROR(IF(INDEX('Ledger Codes'!$C$6:$C$205,MATCH(S1914,'Ledger Codes'!$B$6:$B$205,0))="","",INDEX('Ledger Codes'!$C$6:$C$205,MATCH(S1914,'Ledger Codes'!$B$6:$B$205,0))),""))</f>
        <v>10066</v>
      </c>
      <c r="D1914" s="50" t="s">
        <v>204</v>
      </c>
      <c r="E1914" s="50" t="s">
        <v>1258</v>
      </c>
      <c r="F1914" s="50" t="s">
        <v>515</v>
      </c>
      <c r="G1914" s="52" t="n">
        <v>0</v>
      </c>
      <c r="H1914" s="52" t="n">
        <v>8.63</v>
      </c>
      <c r="I1914" s="52" t="n">
        <f aca="false">IF(AND(G1914="",H1914=""),"",N(G1914)-N(H1914))</f>
        <v>-8.63</v>
      </c>
      <c r="J1914" s="52" t="n">
        <f aca="false">IF(I1914="","",ABS(I1914))</f>
        <v>8.63</v>
      </c>
      <c r="K1914" s="56" t="n">
        <f aca="false">IF(S1914="","",0)</f>
        <v>0</v>
      </c>
      <c r="L1914" s="56" t="n">
        <f aca="false">IF(J1914="","",IF(AND(J1914&gt;'Revenue Testing'!$E$9,K1914=0),1,0))</f>
        <v>0</v>
      </c>
      <c r="M1914" s="57" t="n">
        <v>0.370035839838</v>
      </c>
      <c r="N1914" s="56" t="str">
        <f aca="false">IF(OR(A1914="",I1914=""),"",IF(COUNTIFS($A$2:$A$4500,A1914,$D$2:$D$4500,D1914,$I$2:$I$4500,I1914)&gt;1,"Possible duplicate",""))</f>
        <v/>
      </c>
      <c r="O1914" s="56" t="n">
        <f aca="false">IF(J1914="","",IF(AND(L1914=0,K1914=0),1,0))</f>
        <v>1</v>
      </c>
      <c r="P1914" s="56" t="str">
        <f aca="false">IF(L1914=1,J1914+ROW()/10^7,"")</f>
        <v/>
      </c>
      <c r="Q1914" s="57" t="n">
        <f aca="false">IF(O1914=1,M1914,"")</f>
        <v>0.370035839838</v>
      </c>
      <c r="R1914" s="56" t="str">
        <f aca="false">IF(K1914=1,ROW(),"")</f>
        <v/>
      </c>
      <c r="S1914" s="56" t="str">
        <f aca="false">IF(D1914="","",TRIM(D1914))</f>
        <v>FASAH CHARGES- INC</v>
      </c>
    </row>
    <row r="1915" customFormat="false" ht="15" hidden="false" customHeight="false" outlineLevel="0" collapsed="false">
      <c r="A1915" s="50" t="s">
        <v>1259</v>
      </c>
      <c r="B1915" s="55" t="n">
        <v>45949</v>
      </c>
      <c r="C1915" s="50" t="n">
        <f aca="false">IF(S1915="","",IFERROR(IF(INDEX('Ledger Codes'!$C$6:$C$205,MATCH(S1915,'Ledger Codes'!$B$6:$B$205,0))="","",INDEX('Ledger Codes'!$C$6:$C$205,MATCH(S1915,'Ledger Codes'!$B$6:$B$205,0))),""))</f>
        <v>10066</v>
      </c>
      <c r="D1915" s="50" t="s">
        <v>204</v>
      </c>
      <c r="E1915" s="50" t="s">
        <v>1260</v>
      </c>
      <c r="F1915" s="50" t="s">
        <v>1261</v>
      </c>
      <c r="G1915" s="52" t="n">
        <v>0</v>
      </c>
      <c r="H1915" s="52" t="n">
        <v>8.63</v>
      </c>
      <c r="I1915" s="52" t="n">
        <f aca="false">IF(AND(G1915="",H1915=""),"",N(G1915)-N(H1915))</f>
        <v>-8.63</v>
      </c>
      <c r="J1915" s="52" t="n">
        <f aca="false">IF(I1915="","",ABS(I1915))</f>
        <v>8.63</v>
      </c>
      <c r="K1915" s="56" t="n">
        <f aca="false">IF(S1915="","",0)</f>
        <v>0</v>
      </c>
      <c r="L1915" s="56" t="n">
        <f aca="false">IF(J1915="","",IF(AND(J1915&gt;'Revenue Testing'!$E$9,K1915=0),1,0))</f>
        <v>0</v>
      </c>
      <c r="M1915" s="57" t="n">
        <v>0.838875021846</v>
      </c>
      <c r="N1915" s="56" t="str">
        <f aca="false">IF(OR(A1915="",I1915=""),"",IF(COUNTIFS($A$2:$A$4500,A1915,$D$2:$D$4500,D1915,$I$2:$I$4500,I1915)&gt;1,"Possible duplicate",""))</f>
        <v/>
      </c>
      <c r="O1915" s="56" t="n">
        <f aca="false">IF(J1915="","",IF(AND(L1915=0,K1915=0),1,0))</f>
        <v>1</v>
      </c>
      <c r="P1915" s="56" t="str">
        <f aca="false">IF(L1915=1,J1915+ROW()/10^7,"")</f>
        <v/>
      </c>
      <c r="Q1915" s="57" t="n">
        <f aca="false">IF(O1915=1,M1915,"")</f>
        <v>0.838875021846</v>
      </c>
      <c r="R1915" s="56" t="str">
        <f aca="false">IF(K1915=1,ROW(),"")</f>
        <v/>
      </c>
      <c r="S1915" s="56" t="str">
        <f aca="false">IF(D1915="","",TRIM(D1915))</f>
        <v>FASAH CHARGES- INC</v>
      </c>
    </row>
    <row r="1916" customFormat="false" ht="15" hidden="false" customHeight="false" outlineLevel="0" collapsed="false">
      <c r="A1916" s="50" t="s">
        <v>1262</v>
      </c>
      <c r="B1916" s="55" t="n">
        <v>45949</v>
      </c>
      <c r="C1916" s="50" t="n">
        <f aca="false">IF(S1916="","",IFERROR(IF(INDEX('Ledger Codes'!$C$6:$C$205,MATCH(S1916,'Ledger Codes'!$B$6:$B$205,0))="","",INDEX('Ledger Codes'!$C$6:$C$205,MATCH(S1916,'Ledger Codes'!$B$6:$B$205,0))),""))</f>
        <v>10066</v>
      </c>
      <c r="D1916" s="50" t="s">
        <v>204</v>
      </c>
      <c r="E1916" s="50" t="s">
        <v>1263</v>
      </c>
      <c r="F1916" s="50" t="s">
        <v>1264</v>
      </c>
      <c r="G1916" s="52" t="n">
        <v>0</v>
      </c>
      <c r="H1916" s="52" t="n">
        <v>8.63</v>
      </c>
      <c r="I1916" s="52" t="n">
        <f aca="false">IF(AND(G1916="",H1916=""),"",N(G1916)-N(H1916))</f>
        <v>-8.63</v>
      </c>
      <c r="J1916" s="52" t="n">
        <f aca="false">IF(I1916="","",ABS(I1916))</f>
        <v>8.63</v>
      </c>
      <c r="K1916" s="56" t="n">
        <f aca="false">IF(S1916="","",0)</f>
        <v>0</v>
      </c>
      <c r="L1916" s="56" t="n">
        <f aca="false">IF(J1916="","",IF(AND(J1916&gt;'Revenue Testing'!$E$9,K1916=0),1,0))</f>
        <v>0</v>
      </c>
      <c r="M1916" s="57" t="n">
        <v>0.972977341025</v>
      </c>
      <c r="N1916" s="56" t="str">
        <f aca="false">IF(OR(A1916="",I1916=""),"",IF(COUNTIFS($A$2:$A$4500,A1916,$D$2:$D$4500,D1916,$I$2:$I$4500,I1916)&gt;1,"Possible duplicate",""))</f>
        <v/>
      </c>
      <c r="O1916" s="56" t="n">
        <f aca="false">IF(J1916="","",IF(AND(L1916=0,K1916=0),1,0))</f>
        <v>1</v>
      </c>
      <c r="P1916" s="56" t="str">
        <f aca="false">IF(L1916=1,J1916+ROW()/10^7,"")</f>
        <v/>
      </c>
      <c r="Q1916" s="57" t="n">
        <f aca="false">IF(O1916=1,M1916,"")</f>
        <v>0.972977341025</v>
      </c>
      <c r="R1916" s="56" t="str">
        <f aca="false">IF(K1916=1,ROW(),"")</f>
        <v/>
      </c>
      <c r="S1916" s="56" t="str">
        <f aca="false">IF(D1916="","",TRIM(D1916))</f>
        <v>FASAH CHARGES- INC</v>
      </c>
    </row>
    <row r="1917" customFormat="false" ht="15" hidden="false" customHeight="false" outlineLevel="0" collapsed="false">
      <c r="A1917" s="50" t="s">
        <v>1265</v>
      </c>
      <c r="B1917" s="55" t="n">
        <v>45949</v>
      </c>
      <c r="C1917" s="50" t="n">
        <f aca="false">IF(S1917="","",IFERROR(IF(INDEX('Ledger Codes'!$C$6:$C$205,MATCH(S1917,'Ledger Codes'!$B$6:$B$205,0))="","",INDEX('Ledger Codes'!$C$6:$C$205,MATCH(S1917,'Ledger Codes'!$B$6:$B$205,0))),""))</f>
        <v>10066</v>
      </c>
      <c r="D1917" s="50" t="s">
        <v>204</v>
      </c>
      <c r="E1917" s="50" t="s">
        <v>1266</v>
      </c>
      <c r="F1917" s="50" t="s">
        <v>550</v>
      </c>
      <c r="G1917" s="52" t="n">
        <v>0</v>
      </c>
      <c r="H1917" s="52" t="n">
        <v>8.63</v>
      </c>
      <c r="I1917" s="52" t="n">
        <f aca="false">IF(AND(G1917="",H1917=""),"",N(G1917)-N(H1917))</f>
        <v>-8.63</v>
      </c>
      <c r="J1917" s="52" t="n">
        <f aca="false">IF(I1917="","",ABS(I1917))</f>
        <v>8.63</v>
      </c>
      <c r="K1917" s="56" t="n">
        <f aca="false">IF(S1917="","",0)</f>
        <v>0</v>
      </c>
      <c r="L1917" s="56" t="n">
        <f aca="false">IF(J1917="","",IF(AND(J1917&gt;'Revenue Testing'!$E$9,K1917=0),1,0))</f>
        <v>0</v>
      </c>
      <c r="M1917" s="57" t="n">
        <v>0.686516586381</v>
      </c>
      <c r="N1917" s="56" t="str">
        <f aca="false">IF(OR(A1917="",I1917=""),"",IF(COUNTIFS($A$2:$A$4500,A1917,$D$2:$D$4500,D1917,$I$2:$I$4500,I1917)&gt;1,"Possible duplicate",""))</f>
        <v/>
      </c>
      <c r="O1917" s="56" t="n">
        <f aca="false">IF(J1917="","",IF(AND(L1917=0,K1917=0),1,0))</f>
        <v>1</v>
      </c>
      <c r="P1917" s="56" t="str">
        <f aca="false">IF(L1917=1,J1917+ROW()/10^7,"")</f>
        <v/>
      </c>
      <c r="Q1917" s="57" t="n">
        <f aca="false">IF(O1917=1,M1917,"")</f>
        <v>0.686516586381</v>
      </c>
      <c r="R1917" s="56" t="str">
        <f aca="false">IF(K1917=1,ROW(),"")</f>
        <v/>
      </c>
      <c r="S1917" s="56" t="str">
        <f aca="false">IF(D1917="","",TRIM(D1917))</f>
        <v>FASAH CHARGES- INC</v>
      </c>
    </row>
    <row r="1918" customFormat="false" ht="15" hidden="false" customHeight="false" outlineLevel="0" collapsed="false">
      <c r="A1918" s="50" t="s">
        <v>1267</v>
      </c>
      <c r="B1918" s="55" t="n">
        <v>45949</v>
      </c>
      <c r="C1918" s="50" t="n">
        <f aca="false">IF(S1918="","",IFERROR(IF(INDEX('Ledger Codes'!$C$6:$C$205,MATCH(S1918,'Ledger Codes'!$B$6:$B$205,0))="","",INDEX('Ledger Codes'!$C$6:$C$205,MATCH(S1918,'Ledger Codes'!$B$6:$B$205,0))),""))</f>
        <v>10066</v>
      </c>
      <c r="D1918" s="50" t="s">
        <v>204</v>
      </c>
      <c r="E1918" s="50" t="s">
        <v>1268</v>
      </c>
      <c r="F1918" s="50" t="s">
        <v>1269</v>
      </c>
      <c r="G1918" s="52" t="n">
        <v>0</v>
      </c>
      <c r="H1918" s="52" t="n">
        <v>8.63</v>
      </c>
      <c r="I1918" s="52" t="n">
        <f aca="false">IF(AND(G1918="",H1918=""),"",N(G1918)-N(H1918))</f>
        <v>-8.63</v>
      </c>
      <c r="J1918" s="52" t="n">
        <f aca="false">IF(I1918="","",ABS(I1918))</f>
        <v>8.63</v>
      </c>
      <c r="K1918" s="56" t="n">
        <f aca="false">IF(S1918="","",0)</f>
        <v>0</v>
      </c>
      <c r="L1918" s="56" t="n">
        <f aca="false">IF(J1918="","",IF(AND(J1918&gt;'Revenue Testing'!$E$9,K1918=0),1,0))</f>
        <v>0</v>
      </c>
      <c r="M1918" s="57" t="n">
        <v>0.737429988939</v>
      </c>
      <c r="N1918" s="56" t="str">
        <f aca="false">IF(OR(A1918="",I1918=""),"",IF(COUNTIFS($A$2:$A$4500,A1918,$D$2:$D$4500,D1918,$I$2:$I$4500,I1918)&gt;1,"Possible duplicate",""))</f>
        <v/>
      </c>
      <c r="O1918" s="56" t="n">
        <f aca="false">IF(J1918="","",IF(AND(L1918=0,K1918=0),1,0))</f>
        <v>1</v>
      </c>
      <c r="P1918" s="56" t="str">
        <f aca="false">IF(L1918=1,J1918+ROW()/10^7,"")</f>
        <v/>
      </c>
      <c r="Q1918" s="57" t="n">
        <f aca="false">IF(O1918=1,M1918,"")</f>
        <v>0.737429988939</v>
      </c>
      <c r="R1918" s="56" t="str">
        <f aca="false">IF(K1918=1,ROW(),"")</f>
        <v/>
      </c>
      <c r="S1918" s="56" t="str">
        <f aca="false">IF(D1918="","",TRIM(D1918))</f>
        <v>FASAH CHARGES- INC</v>
      </c>
    </row>
    <row r="1919" customFormat="false" ht="15" hidden="false" customHeight="false" outlineLevel="0" collapsed="false">
      <c r="A1919" s="50" t="s">
        <v>1270</v>
      </c>
      <c r="B1919" s="55" t="n">
        <v>45949</v>
      </c>
      <c r="C1919" s="50" t="n">
        <f aca="false">IF(S1919="","",IFERROR(IF(INDEX('Ledger Codes'!$C$6:$C$205,MATCH(S1919,'Ledger Codes'!$B$6:$B$205,0))="","",INDEX('Ledger Codes'!$C$6:$C$205,MATCH(S1919,'Ledger Codes'!$B$6:$B$205,0))),""))</f>
        <v>10066</v>
      </c>
      <c r="D1919" s="50" t="s">
        <v>204</v>
      </c>
      <c r="E1919" s="50" t="s">
        <v>1271</v>
      </c>
      <c r="F1919" s="50" t="s">
        <v>564</v>
      </c>
      <c r="G1919" s="52" t="n">
        <v>0</v>
      </c>
      <c r="H1919" s="52" t="n">
        <v>8.63</v>
      </c>
      <c r="I1919" s="52" t="n">
        <f aca="false">IF(AND(G1919="",H1919=""),"",N(G1919)-N(H1919))</f>
        <v>-8.63</v>
      </c>
      <c r="J1919" s="52" t="n">
        <f aca="false">IF(I1919="","",ABS(I1919))</f>
        <v>8.63</v>
      </c>
      <c r="K1919" s="56" t="n">
        <f aca="false">IF(S1919="","",0)</f>
        <v>0</v>
      </c>
      <c r="L1919" s="56" t="n">
        <f aca="false">IF(J1919="","",IF(AND(J1919&gt;'Revenue Testing'!$E$9,K1919=0),1,0))</f>
        <v>0</v>
      </c>
      <c r="M1919" s="57" t="n">
        <v>0.85608853794</v>
      </c>
      <c r="N1919" s="56" t="str">
        <f aca="false">IF(OR(A1919="",I1919=""),"",IF(COUNTIFS($A$2:$A$4500,A1919,$D$2:$D$4500,D1919,$I$2:$I$4500,I1919)&gt;1,"Possible duplicate",""))</f>
        <v/>
      </c>
      <c r="O1919" s="56" t="n">
        <f aca="false">IF(J1919="","",IF(AND(L1919=0,K1919=0),1,0))</f>
        <v>1</v>
      </c>
      <c r="P1919" s="56" t="str">
        <f aca="false">IF(L1919=1,J1919+ROW()/10^7,"")</f>
        <v/>
      </c>
      <c r="Q1919" s="57" t="n">
        <f aca="false">IF(O1919=1,M1919,"")</f>
        <v>0.85608853794</v>
      </c>
      <c r="R1919" s="56" t="str">
        <f aca="false">IF(K1919=1,ROW(),"")</f>
        <v/>
      </c>
      <c r="S1919" s="56" t="str">
        <f aca="false">IF(D1919="","",TRIM(D1919))</f>
        <v>FASAH CHARGES- INC</v>
      </c>
    </row>
    <row r="1920" customFormat="false" ht="15" hidden="false" customHeight="false" outlineLevel="0" collapsed="false">
      <c r="A1920" s="50" t="s">
        <v>1272</v>
      </c>
      <c r="B1920" s="55" t="n">
        <v>45949</v>
      </c>
      <c r="C1920" s="50" t="n">
        <f aca="false">IF(S1920="","",IFERROR(IF(INDEX('Ledger Codes'!$C$6:$C$205,MATCH(S1920,'Ledger Codes'!$B$6:$B$205,0))="","",INDEX('Ledger Codes'!$C$6:$C$205,MATCH(S1920,'Ledger Codes'!$B$6:$B$205,0))),""))</f>
        <v>10066</v>
      </c>
      <c r="D1920" s="50" t="s">
        <v>204</v>
      </c>
      <c r="E1920" s="50" t="s">
        <v>1273</v>
      </c>
      <c r="F1920" s="50" t="s">
        <v>1274</v>
      </c>
      <c r="G1920" s="52" t="n">
        <v>0</v>
      </c>
      <c r="H1920" s="52" t="n">
        <v>8.63</v>
      </c>
      <c r="I1920" s="52" t="n">
        <f aca="false">IF(AND(G1920="",H1920=""),"",N(G1920)-N(H1920))</f>
        <v>-8.63</v>
      </c>
      <c r="J1920" s="52" t="n">
        <f aca="false">IF(I1920="","",ABS(I1920))</f>
        <v>8.63</v>
      </c>
      <c r="K1920" s="56" t="n">
        <f aca="false">IF(S1920="","",0)</f>
        <v>0</v>
      </c>
      <c r="L1920" s="56" t="n">
        <f aca="false">IF(J1920="","",IF(AND(J1920&gt;'Revenue Testing'!$E$9,K1920=0),1,0))</f>
        <v>0</v>
      </c>
      <c r="M1920" s="57" t="n">
        <v>0.21637841522</v>
      </c>
      <c r="N1920" s="56" t="str">
        <f aca="false">IF(OR(A1920="",I1920=""),"",IF(COUNTIFS($A$2:$A$4500,A1920,$D$2:$D$4500,D1920,$I$2:$I$4500,I1920)&gt;1,"Possible duplicate",""))</f>
        <v/>
      </c>
      <c r="O1920" s="56" t="n">
        <f aca="false">IF(J1920="","",IF(AND(L1920=0,K1920=0),1,0))</f>
        <v>1</v>
      </c>
      <c r="P1920" s="56" t="str">
        <f aca="false">IF(L1920=1,J1920+ROW()/10^7,"")</f>
        <v/>
      </c>
      <c r="Q1920" s="57" t="n">
        <f aca="false">IF(O1920=1,M1920,"")</f>
        <v>0.21637841522</v>
      </c>
      <c r="R1920" s="56" t="str">
        <f aca="false">IF(K1920=1,ROW(),"")</f>
        <v/>
      </c>
      <c r="S1920" s="56" t="str">
        <f aca="false">IF(D1920="","",TRIM(D1920))</f>
        <v>FASAH CHARGES- INC</v>
      </c>
    </row>
    <row r="1921" customFormat="false" ht="15" hidden="false" customHeight="false" outlineLevel="0" collapsed="false">
      <c r="A1921" s="50" t="s">
        <v>1275</v>
      </c>
      <c r="B1921" s="55" t="n">
        <v>45949</v>
      </c>
      <c r="C1921" s="50" t="n">
        <f aca="false">IF(S1921="","",IFERROR(IF(INDEX('Ledger Codes'!$C$6:$C$205,MATCH(S1921,'Ledger Codes'!$B$6:$B$205,0))="","",INDEX('Ledger Codes'!$C$6:$C$205,MATCH(S1921,'Ledger Codes'!$B$6:$B$205,0))),""))</f>
        <v>10066</v>
      </c>
      <c r="D1921" s="50" t="s">
        <v>204</v>
      </c>
      <c r="E1921" s="50" t="s">
        <v>1276</v>
      </c>
      <c r="F1921" s="50" t="s">
        <v>1277</v>
      </c>
      <c r="G1921" s="52" t="n">
        <v>0</v>
      </c>
      <c r="H1921" s="52" t="n">
        <v>8.63</v>
      </c>
      <c r="I1921" s="52" t="n">
        <f aca="false">IF(AND(G1921="",H1921=""),"",N(G1921)-N(H1921))</f>
        <v>-8.63</v>
      </c>
      <c r="J1921" s="52" t="n">
        <f aca="false">IF(I1921="","",ABS(I1921))</f>
        <v>8.63</v>
      </c>
      <c r="K1921" s="56" t="n">
        <f aca="false">IF(S1921="","",0)</f>
        <v>0</v>
      </c>
      <c r="L1921" s="56" t="n">
        <f aca="false">IF(J1921="","",IF(AND(J1921&gt;'Revenue Testing'!$E$9,K1921=0),1,0))</f>
        <v>0</v>
      </c>
      <c r="M1921" s="57" t="n">
        <v>0.272505964816</v>
      </c>
      <c r="N1921" s="56" t="str">
        <f aca="false">IF(OR(A1921="",I1921=""),"",IF(COUNTIFS($A$2:$A$4500,A1921,$D$2:$D$4500,D1921,$I$2:$I$4500,I1921)&gt;1,"Possible duplicate",""))</f>
        <v/>
      </c>
      <c r="O1921" s="56" t="n">
        <f aca="false">IF(J1921="","",IF(AND(L1921=0,K1921=0),1,0))</f>
        <v>1</v>
      </c>
      <c r="P1921" s="56" t="str">
        <f aca="false">IF(L1921=1,J1921+ROW()/10^7,"")</f>
        <v/>
      </c>
      <c r="Q1921" s="57" t="n">
        <f aca="false">IF(O1921=1,M1921,"")</f>
        <v>0.272505964816</v>
      </c>
      <c r="R1921" s="56" t="str">
        <f aca="false">IF(K1921=1,ROW(),"")</f>
        <v/>
      </c>
      <c r="S1921" s="56" t="str">
        <f aca="false">IF(D1921="","",TRIM(D1921))</f>
        <v>FASAH CHARGES- INC</v>
      </c>
    </row>
    <row r="1922" customFormat="false" ht="15" hidden="false" customHeight="false" outlineLevel="0" collapsed="false">
      <c r="A1922" s="50" t="s">
        <v>1278</v>
      </c>
      <c r="B1922" s="55" t="n">
        <v>45949</v>
      </c>
      <c r="C1922" s="50" t="n">
        <f aca="false">IF(S1922="","",IFERROR(IF(INDEX('Ledger Codes'!$C$6:$C$205,MATCH(S1922,'Ledger Codes'!$B$6:$B$205,0))="","",INDEX('Ledger Codes'!$C$6:$C$205,MATCH(S1922,'Ledger Codes'!$B$6:$B$205,0))),""))</f>
        <v>10066</v>
      </c>
      <c r="D1922" s="50" t="s">
        <v>204</v>
      </c>
      <c r="E1922" s="50" t="s">
        <v>1279</v>
      </c>
      <c r="F1922" s="50" t="s">
        <v>1280</v>
      </c>
      <c r="G1922" s="52" t="n">
        <v>0</v>
      </c>
      <c r="H1922" s="52" t="n">
        <v>8.63</v>
      </c>
      <c r="I1922" s="52" t="n">
        <f aca="false">IF(AND(G1922="",H1922=""),"",N(G1922)-N(H1922))</f>
        <v>-8.63</v>
      </c>
      <c r="J1922" s="52" t="n">
        <f aca="false">IF(I1922="","",ABS(I1922))</f>
        <v>8.63</v>
      </c>
      <c r="K1922" s="56" t="n">
        <f aca="false">IF(S1922="","",0)</f>
        <v>0</v>
      </c>
      <c r="L1922" s="56" t="n">
        <f aca="false">IF(J1922="","",IF(AND(J1922&gt;'Revenue Testing'!$E$9,K1922=0),1,0))</f>
        <v>0</v>
      </c>
      <c r="M1922" s="57" t="n">
        <v>0.42985327839</v>
      </c>
      <c r="N1922" s="56" t="str">
        <f aca="false">IF(OR(A1922="",I1922=""),"",IF(COUNTIFS($A$2:$A$4500,A1922,$D$2:$D$4500,D1922,$I$2:$I$4500,I1922)&gt;1,"Possible duplicate",""))</f>
        <v/>
      </c>
      <c r="O1922" s="56" t="n">
        <f aca="false">IF(J1922="","",IF(AND(L1922=0,K1922=0),1,0))</f>
        <v>1</v>
      </c>
      <c r="P1922" s="56" t="str">
        <f aca="false">IF(L1922=1,J1922+ROW()/10^7,"")</f>
        <v/>
      </c>
      <c r="Q1922" s="57" t="n">
        <f aca="false">IF(O1922=1,M1922,"")</f>
        <v>0.42985327839</v>
      </c>
      <c r="R1922" s="56" t="str">
        <f aca="false">IF(K1922=1,ROW(),"")</f>
        <v/>
      </c>
      <c r="S1922" s="56" t="str">
        <f aca="false">IF(D1922="","",TRIM(D1922))</f>
        <v>FASAH CHARGES- INC</v>
      </c>
    </row>
    <row r="1923" customFormat="false" ht="15" hidden="false" customHeight="false" outlineLevel="0" collapsed="false">
      <c r="A1923" s="50" t="s">
        <v>1281</v>
      </c>
      <c r="B1923" s="55" t="n">
        <v>45950</v>
      </c>
      <c r="C1923" s="50" t="n">
        <f aca="false">IF(S1923="","",IFERROR(IF(INDEX('Ledger Codes'!$C$6:$C$205,MATCH(S1923,'Ledger Codes'!$B$6:$B$205,0))="","",INDEX('Ledger Codes'!$C$6:$C$205,MATCH(S1923,'Ledger Codes'!$B$6:$B$205,0))),""))</f>
        <v>10066</v>
      </c>
      <c r="D1923" s="50" t="s">
        <v>204</v>
      </c>
      <c r="E1923" s="50" t="s">
        <v>1282</v>
      </c>
      <c r="F1923" s="50" t="s">
        <v>1283</v>
      </c>
      <c r="G1923" s="52" t="n">
        <v>0</v>
      </c>
      <c r="H1923" s="52" t="n">
        <v>8.63</v>
      </c>
      <c r="I1923" s="52" t="n">
        <f aca="false">IF(AND(G1923="",H1923=""),"",N(G1923)-N(H1923))</f>
        <v>-8.63</v>
      </c>
      <c r="J1923" s="52" t="n">
        <f aca="false">IF(I1923="","",ABS(I1923))</f>
        <v>8.63</v>
      </c>
      <c r="K1923" s="56" t="n">
        <f aca="false">IF(S1923="","",0)</f>
        <v>0</v>
      </c>
      <c r="L1923" s="56" t="n">
        <f aca="false">IF(J1923="","",IF(AND(J1923&gt;'Revenue Testing'!$E$9,K1923=0),1,0))</f>
        <v>0</v>
      </c>
      <c r="M1923" s="57" t="n">
        <v>0.829702503893</v>
      </c>
      <c r="N1923" s="56" t="str">
        <f aca="false">IF(OR(A1923="",I1923=""),"",IF(COUNTIFS($A$2:$A$4500,A1923,$D$2:$D$4500,D1923,$I$2:$I$4500,I1923)&gt;1,"Possible duplicate",""))</f>
        <v/>
      </c>
      <c r="O1923" s="56" t="n">
        <f aca="false">IF(J1923="","",IF(AND(L1923=0,K1923=0),1,0))</f>
        <v>1</v>
      </c>
      <c r="P1923" s="56" t="str">
        <f aca="false">IF(L1923=1,J1923+ROW()/10^7,"")</f>
        <v/>
      </c>
      <c r="Q1923" s="57" t="n">
        <f aca="false">IF(O1923=1,M1923,"")</f>
        <v>0.829702503893</v>
      </c>
      <c r="R1923" s="56" t="str">
        <f aca="false">IF(K1923=1,ROW(),"")</f>
        <v/>
      </c>
      <c r="S1923" s="56" t="str">
        <f aca="false">IF(D1923="","",TRIM(D1923))</f>
        <v>FASAH CHARGES- INC</v>
      </c>
    </row>
    <row r="1924" customFormat="false" ht="15" hidden="false" customHeight="false" outlineLevel="0" collapsed="false">
      <c r="A1924" s="50" t="s">
        <v>1284</v>
      </c>
      <c r="B1924" s="55" t="n">
        <v>45950</v>
      </c>
      <c r="C1924" s="50" t="n">
        <f aca="false">IF(S1924="","",IFERROR(IF(INDEX('Ledger Codes'!$C$6:$C$205,MATCH(S1924,'Ledger Codes'!$B$6:$B$205,0))="","",INDEX('Ledger Codes'!$C$6:$C$205,MATCH(S1924,'Ledger Codes'!$B$6:$B$205,0))),""))</f>
        <v>10066</v>
      </c>
      <c r="D1924" s="50" t="s">
        <v>204</v>
      </c>
      <c r="E1924" s="50" t="s">
        <v>1285</v>
      </c>
      <c r="F1924" s="50" t="s">
        <v>1286</v>
      </c>
      <c r="G1924" s="52" t="n">
        <v>0</v>
      </c>
      <c r="H1924" s="52" t="n">
        <v>8.63</v>
      </c>
      <c r="I1924" s="52" t="n">
        <f aca="false">IF(AND(G1924="",H1924=""),"",N(G1924)-N(H1924))</f>
        <v>-8.63</v>
      </c>
      <c r="J1924" s="52" t="n">
        <f aca="false">IF(I1924="","",ABS(I1924))</f>
        <v>8.63</v>
      </c>
      <c r="K1924" s="56" t="n">
        <f aca="false">IF(S1924="","",0)</f>
        <v>0</v>
      </c>
      <c r="L1924" s="56" t="n">
        <f aca="false">IF(J1924="","",IF(AND(J1924&gt;'Revenue Testing'!$E$9,K1924=0),1,0))</f>
        <v>0</v>
      </c>
      <c r="M1924" s="57" t="n">
        <v>0.710548755862</v>
      </c>
      <c r="N1924" s="56" t="str">
        <f aca="false">IF(OR(A1924="",I1924=""),"",IF(COUNTIFS($A$2:$A$4500,A1924,$D$2:$D$4500,D1924,$I$2:$I$4500,I1924)&gt;1,"Possible duplicate",""))</f>
        <v/>
      </c>
      <c r="O1924" s="56" t="n">
        <f aca="false">IF(J1924="","",IF(AND(L1924=0,K1924=0),1,0))</f>
        <v>1</v>
      </c>
      <c r="P1924" s="56" t="str">
        <f aca="false">IF(L1924=1,J1924+ROW()/10^7,"")</f>
        <v/>
      </c>
      <c r="Q1924" s="57" t="n">
        <f aca="false">IF(O1924=1,M1924,"")</f>
        <v>0.710548755862</v>
      </c>
      <c r="R1924" s="56" t="str">
        <f aca="false">IF(K1924=1,ROW(),"")</f>
        <v/>
      </c>
      <c r="S1924" s="56" t="str">
        <f aca="false">IF(D1924="","",TRIM(D1924))</f>
        <v>FASAH CHARGES- INC</v>
      </c>
    </row>
    <row r="1925" customFormat="false" ht="15" hidden="false" customHeight="false" outlineLevel="0" collapsed="false">
      <c r="A1925" s="50" t="s">
        <v>1287</v>
      </c>
      <c r="B1925" s="55" t="n">
        <v>45951</v>
      </c>
      <c r="C1925" s="50" t="n">
        <f aca="false">IF(S1925="","",IFERROR(IF(INDEX('Ledger Codes'!$C$6:$C$205,MATCH(S1925,'Ledger Codes'!$B$6:$B$205,0))="","",INDEX('Ledger Codes'!$C$6:$C$205,MATCH(S1925,'Ledger Codes'!$B$6:$B$205,0))),""))</f>
        <v>10066</v>
      </c>
      <c r="D1925" s="50" t="s">
        <v>204</v>
      </c>
      <c r="E1925" s="50" t="s">
        <v>1288</v>
      </c>
      <c r="F1925" s="50" t="s">
        <v>1289</v>
      </c>
      <c r="G1925" s="52" t="n">
        <v>0</v>
      </c>
      <c r="H1925" s="52" t="n">
        <v>8.63</v>
      </c>
      <c r="I1925" s="52" t="n">
        <f aca="false">IF(AND(G1925="",H1925=""),"",N(G1925)-N(H1925))</f>
        <v>-8.63</v>
      </c>
      <c r="J1925" s="52" t="n">
        <f aca="false">IF(I1925="","",ABS(I1925))</f>
        <v>8.63</v>
      </c>
      <c r="K1925" s="56" t="n">
        <f aca="false">IF(S1925="","",0)</f>
        <v>0</v>
      </c>
      <c r="L1925" s="56" t="n">
        <f aca="false">IF(J1925="","",IF(AND(J1925&gt;'Revenue Testing'!$E$9,K1925=0),1,0))</f>
        <v>0</v>
      </c>
      <c r="M1925" s="57" t="n">
        <v>0.793791204445</v>
      </c>
      <c r="N1925" s="56" t="str">
        <f aca="false">IF(OR(A1925="",I1925=""),"",IF(COUNTIFS($A$2:$A$4500,A1925,$D$2:$D$4500,D1925,$I$2:$I$4500,I1925)&gt;1,"Possible duplicate",""))</f>
        <v/>
      </c>
      <c r="O1925" s="56" t="n">
        <f aca="false">IF(J1925="","",IF(AND(L1925=0,K1925=0),1,0))</f>
        <v>1</v>
      </c>
      <c r="P1925" s="56" t="str">
        <f aca="false">IF(L1925=1,J1925+ROW()/10^7,"")</f>
        <v/>
      </c>
      <c r="Q1925" s="57" t="n">
        <f aca="false">IF(O1925=1,M1925,"")</f>
        <v>0.793791204445</v>
      </c>
      <c r="R1925" s="56" t="str">
        <f aca="false">IF(K1925=1,ROW(),"")</f>
        <v/>
      </c>
      <c r="S1925" s="56" t="str">
        <f aca="false">IF(D1925="","",TRIM(D1925))</f>
        <v>FASAH CHARGES- INC</v>
      </c>
    </row>
    <row r="1926" customFormat="false" ht="15" hidden="false" customHeight="false" outlineLevel="0" collapsed="false">
      <c r="A1926" s="50" t="s">
        <v>1290</v>
      </c>
      <c r="B1926" s="55" t="n">
        <v>45951</v>
      </c>
      <c r="C1926" s="50" t="n">
        <f aca="false">IF(S1926="","",IFERROR(IF(INDEX('Ledger Codes'!$C$6:$C$205,MATCH(S1926,'Ledger Codes'!$B$6:$B$205,0))="","",INDEX('Ledger Codes'!$C$6:$C$205,MATCH(S1926,'Ledger Codes'!$B$6:$B$205,0))),""))</f>
        <v>10066</v>
      </c>
      <c r="D1926" s="50" t="s">
        <v>204</v>
      </c>
      <c r="E1926" s="50" t="s">
        <v>1291</v>
      </c>
      <c r="F1926" s="50" t="s">
        <v>1292</v>
      </c>
      <c r="G1926" s="52" t="n">
        <v>0</v>
      </c>
      <c r="H1926" s="52" t="n">
        <v>8.63</v>
      </c>
      <c r="I1926" s="52" t="n">
        <f aca="false">IF(AND(G1926="",H1926=""),"",N(G1926)-N(H1926))</f>
        <v>-8.63</v>
      </c>
      <c r="J1926" s="52" t="n">
        <f aca="false">IF(I1926="","",ABS(I1926))</f>
        <v>8.63</v>
      </c>
      <c r="K1926" s="56" t="n">
        <f aca="false">IF(S1926="","",0)</f>
        <v>0</v>
      </c>
      <c r="L1926" s="56" t="n">
        <f aca="false">IF(J1926="","",IF(AND(J1926&gt;'Revenue Testing'!$E$9,K1926=0),1,0))</f>
        <v>0</v>
      </c>
      <c r="M1926" s="57" t="n">
        <v>0.823982677763</v>
      </c>
      <c r="N1926" s="56" t="str">
        <f aca="false">IF(OR(A1926="",I1926=""),"",IF(COUNTIFS($A$2:$A$4500,A1926,$D$2:$D$4500,D1926,$I$2:$I$4500,I1926)&gt;1,"Possible duplicate",""))</f>
        <v/>
      </c>
      <c r="O1926" s="56" t="n">
        <f aca="false">IF(J1926="","",IF(AND(L1926=0,K1926=0),1,0))</f>
        <v>1</v>
      </c>
      <c r="P1926" s="56" t="str">
        <f aca="false">IF(L1926=1,J1926+ROW()/10^7,"")</f>
        <v/>
      </c>
      <c r="Q1926" s="57" t="n">
        <f aca="false">IF(O1926=1,M1926,"")</f>
        <v>0.823982677763</v>
      </c>
      <c r="R1926" s="56" t="str">
        <f aca="false">IF(K1926=1,ROW(),"")</f>
        <v/>
      </c>
      <c r="S1926" s="56" t="str">
        <f aca="false">IF(D1926="","",TRIM(D1926))</f>
        <v>FASAH CHARGES- INC</v>
      </c>
    </row>
    <row r="1927" customFormat="false" ht="15" hidden="false" customHeight="false" outlineLevel="0" collapsed="false">
      <c r="A1927" s="50" t="s">
        <v>1293</v>
      </c>
      <c r="B1927" s="55" t="n">
        <v>45951</v>
      </c>
      <c r="C1927" s="50" t="n">
        <f aca="false">IF(S1927="","",IFERROR(IF(INDEX('Ledger Codes'!$C$6:$C$205,MATCH(S1927,'Ledger Codes'!$B$6:$B$205,0))="","",INDEX('Ledger Codes'!$C$6:$C$205,MATCH(S1927,'Ledger Codes'!$B$6:$B$205,0))),""))</f>
        <v>10066</v>
      </c>
      <c r="D1927" s="50" t="s">
        <v>204</v>
      </c>
      <c r="E1927" s="50" t="s">
        <v>1294</v>
      </c>
      <c r="F1927" s="50" t="s">
        <v>1295</v>
      </c>
      <c r="G1927" s="52" t="n">
        <v>0</v>
      </c>
      <c r="H1927" s="52" t="n">
        <v>8.63</v>
      </c>
      <c r="I1927" s="52" t="n">
        <f aca="false">IF(AND(G1927="",H1927=""),"",N(G1927)-N(H1927))</f>
        <v>-8.63</v>
      </c>
      <c r="J1927" s="52" t="n">
        <f aca="false">IF(I1927="","",ABS(I1927))</f>
        <v>8.63</v>
      </c>
      <c r="K1927" s="56" t="n">
        <f aca="false">IF(S1927="","",0)</f>
        <v>0</v>
      </c>
      <c r="L1927" s="56" t="n">
        <f aca="false">IF(J1927="","",IF(AND(J1927&gt;'Revenue Testing'!$E$9,K1927=0),1,0))</f>
        <v>0</v>
      </c>
      <c r="M1927" s="57" t="n">
        <v>0.428654527465</v>
      </c>
      <c r="N1927" s="56" t="str">
        <f aca="false">IF(OR(A1927="",I1927=""),"",IF(COUNTIFS($A$2:$A$4500,A1927,$D$2:$D$4500,D1927,$I$2:$I$4500,I1927)&gt;1,"Possible duplicate",""))</f>
        <v/>
      </c>
      <c r="O1927" s="56" t="n">
        <f aca="false">IF(J1927="","",IF(AND(L1927=0,K1927=0),1,0))</f>
        <v>1</v>
      </c>
      <c r="P1927" s="56" t="str">
        <f aca="false">IF(L1927=1,J1927+ROW()/10^7,"")</f>
        <v/>
      </c>
      <c r="Q1927" s="57" t="n">
        <f aca="false">IF(O1927=1,M1927,"")</f>
        <v>0.428654527465</v>
      </c>
      <c r="R1927" s="56" t="str">
        <f aca="false">IF(K1927=1,ROW(),"")</f>
        <v/>
      </c>
      <c r="S1927" s="56" t="str">
        <f aca="false">IF(D1927="","",TRIM(D1927))</f>
        <v>FASAH CHARGES- INC</v>
      </c>
    </row>
    <row r="1928" customFormat="false" ht="15" hidden="false" customHeight="false" outlineLevel="0" collapsed="false">
      <c r="A1928" s="50" t="s">
        <v>1296</v>
      </c>
      <c r="B1928" s="55" t="n">
        <v>45951</v>
      </c>
      <c r="C1928" s="50" t="n">
        <f aca="false">IF(S1928="","",IFERROR(IF(INDEX('Ledger Codes'!$C$6:$C$205,MATCH(S1928,'Ledger Codes'!$B$6:$B$205,0))="","",INDEX('Ledger Codes'!$C$6:$C$205,MATCH(S1928,'Ledger Codes'!$B$6:$B$205,0))),""))</f>
        <v>10066</v>
      </c>
      <c r="D1928" s="50" t="s">
        <v>204</v>
      </c>
      <c r="E1928" s="50" t="s">
        <v>1297</v>
      </c>
      <c r="F1928" s="50" t="s">
        <v>1298</v>
      </c>
      <c r="G1928" s="52" t="n">
        <v>0</v>
      </c>
      <c r="H1928" s="52" t="n">
        <v>8.63</v>
      </c>
      <c r="I1928" s="52" t="n">
        <f aca="false">IF(AND(G1928="",H1928=""),"",N(G1928)-N(H1928))</f>
        <v>-8.63</v>
      </c>
      <c r="J1928" s="52" t="n">
        <f aca="false">IF(I1928="","",ABS(I1928))</f>
        <v>8.63</v>
      </c>
      <c r="K1928" s="56" t="n">
        <f aca="false">IF(S1928="","",0)</f>
        <v>0</v>
      </c>
      <c r="L1928" s="56" t="n">
        <f aca="false">IF(J1928="","",IF(AND(J1928&gt;'Revenue Testing'!$E$9,K1928=0),1,0))</f>
        <v>0</v>
      </c>
      <c r="M1928" s="57" t="n">
        <v>0.318101121638</v>
      </c>
      <c r="N1928" s="56" t="str">
        <f aca="false">IF(OR(A1928="",I1928=""),"",IF(COUNTIFS($A$2:$A$4500,A1928,$D$2:$D$4500,D1928,$I$2:$I$4500,I1928)&gt;1,"Possible duplicate",""))</f>
        <v/>
      </c>
      <c r="O1928" s="56" t="n">
        <f aca="false">IF(J1928="","",IF(AND(L1928=0,K1928=0),1,0))</f>
        <v>1</v>
      </c>
      <c r="P1928" s="56" t="str">
        <f aca="false">IF(L1928=1,J1928+ROW()/10^7,"")</f>
        <v/>
      </c>
      <c r="Q1928" s="57" t="n">
        <f aca="false">IF(O1928=1,M1928,"")</f>
        <v>0.318101121638</v>
      </c>
      <c r="R1928" s="56" t="str">
        <f aca="false">IF(K1928=1,ROW(),"")</f>
        <v/>
      </c>
      <c r="S1928" s="56" t="str">
        <f aca="false">IF(D1928="","",TRIM(D1928))</f>
        <v>FASAH CHARGES- INC</v>
      </c>
    </row>
    <row r="1929" customFormat="false" ht="15" hidden="false" customHeight="false" outlineLevel="0" collapsed="false">
      <c r="A1929" s="50" t="s">
        <v>1299</v>
      </c>
      <c r="B1929" s="55" t="n">
        <v>45951</v>
      </c>
      <c r="C1929" s="50" t="n">
        <f aca="false">IF(S1929="","",IFERROR(IF(INDEX('Ledger Codes'!$C$6:$C$205,MATCH(S1929,'Ledger Codes'!$B$6:$B$205,0))="","",INDEX('Ledger Codes'!$C$6:$C$205,MATCH(S1929,'Ledger Codes'!$B$6:$B$205,0))),""))</f>
        <v>10066</v>
      </c>
      <c r="D1929" s="50" t="s">
        <v>204</v>
      </c>
      <c r="E1929" s="50" t="s">
        <v>1300</v>
      </c>
      <c r="F1929" s="50" t="s">
        <v>1301</v>
      </c>
      <c r="G1929" s="52" t="n">
        <v>0</v>
      </c>
      <c r="H1929" s="52" t="n">
        <v>8.63</v>
      </c>
      <c r="I1929" s="52" t="n">
        <f aca="false">IF(AND(G1929="",H1929=""),"",N(G1929)-N(H1929))</f>
        <v>-8.63</v>
      </c>
      <c r="J1929" s="52" t="n">
        <f aca="false">IF(I1929="","",ABS(I1929))</f>
        <v>8.63</v>
      </c>
      <c r="K1929" s="56" t="n">
        <f aca="false">IF(S1929="","",0)</f>
        <v>0</v>
      </c>
      <c r="L1929" s="56" t="n">
        <f aca="false">IF(J1929="","",IF(AND(J1929&gt;'Revenue Testing'!$E$9,K1929=0),1,0))</f>
        <v>0</v>
      </c>
      <c r="M1929" s="57" t="n">
        <v>0.205214510202</v>
      </c>
      <c r="N1929" s="56" t="str">
        <f aca="false">IF(OR(A1929="",I1929=""),"",IF(COUNTIFS($A$2:$A$4500,A1929,$D$2:$D$4500,D1929,$I$2:$I$4500,I1929)&gt;1,"Possible duplicate",""))</f>
        <v/>
      </c>
      <c r="O1929" s="56" t="n">
        <f aca="false">IF(J1929="","",IF(AND(L1929=0,K1929=0),1,0))</f>
        <v>1</v>
      </c>
      <c r="P1929" s="56" t="str">
        <f aca="false">IF(L1929=1,J1929+ROW()/10^7,"")</f>
        <v/>
      </c>
      <c r="Q1929" s="57" t="n">
        <f aca="false">IF(O1929=1,M1929,"")</f>
        <v>0.205214510202</v>
      </c>
      <c r="R1929" s="56" t="str">
        <f aca="false">IF(K1929=1,ROW(),"")</f>
        <v/>
      </c>
      <c r="S1929" s="56" t="str">
        <f aca="false">IF(D1929="","",TRIM(D1929))</f>
        <v>FASAH CHARGES- INC</v>
      </c>
    </row>
    <row r="1930" customFormat="false" ht="15" hidden="false" customHeight="false" outlineLevel="0" collapsed="false">
      <c r="A1930" s="50" t="s">
        <v>1302</v>
      </c>
      <c r="B1930" s="55" t="n">
        <v>45951</v>
      </c>
      <c r="C1930" s="50" t="n">
        <f aca="false">IF(S1930="","",IFERROR(IF(INDEX('Ledger Codes'!$C$6:$C$205,MATCH(S1930,'Ledger Codes'!$B$6:$B$205,0))="","",INDEX('Ledger Codes'!$C$6:$C$205,MATCH(S1930,'Ledger Codes'!$B$6:$B$205,0))),""))</f>
        <v>10066</v>
      </c>
      <c r="D1930" s="50" t="s">
        <v>204</v>
      </c>
      <c r="E1930" s="50" t="s">
        <v>1303</v>
      </c>
      <c r="F1930" s="50" t="s">
        <v>1304</v>
      </c>
      <c r="G1930" s="52" t="n">
        <v>0</v>
      </c>
      <c r="H1930" s="52" t="n">
        <v>8.63</v>
      </c>
      <c r="I1930" s="52" t="n">
        <f aca="false">IF(AND(G1930="",H1930=""),"",N(G1930)-N(H1930))</f>
        <v>-8.63</v>
      </c>
      <c r="J1930" s="52" t="n">
        <f aca="false">IF(I1930="","",ABS(I1930))</f>
        <v>8.63</v>
      </c>
      <c r="K1930" s="56" t="n">
        <f aca="false">IF(S1930="","",0)</f>
        <v>0</v>
      </c>
      <c r="L1930" s="56" t="n">
        <f aca="false">IF(J1930="","",IF(AND(J1930&gt;'Revenue Testing'!$E$9,K1930=0),1,0))</f>
        <v>0</v>
      </c>
      <c r="M1930" s="57" t="n">
        <v>0.89361890758</v>
      </c>
      <c r="N1930" s="56" t="str">
        <f aca="false">IF(OR(A1930="",I1930=""),"",IF(COUNTIFS($A$2:$A$4500,A1930,$D$2:$D$4500,D1930,$I$2:$I$4500,I1930)&gt;1,"Possible duplicate",""))</f>
        <v/>
      </c>
      <c r="O1930" s="56" t="n">
        <f aca="false">IF(J1930="","",IF(AND(L1930=0,K1930=0),1,0))</f>
        <v>1</v>
      </c>
      <c r="P1930" s="56" t="str">
        <f aca="false">IF(L1930=1,J1930+ROW()/10^7,"")</f>
        <v/>
      </c>
      <c r="Q1930" s="57" t="n">
        <f aca="false">IF(O1930=1,M1930,"")</f>
        <v>0.89361890758</v>
      </c>
      <c r="R1930" s="56" t="str">
        <f aca="false">IF(K1930=1,ROW(),"")</f>
        <v/>
      </c>
      <c r="S1930" s="56" t="str">
        <f aca="false">IF(D1930="","",TRIM(D1930))</f>
        <v>FASAH CHARGES- INC</v>
      </c>
    </row>
    <row r="1931" customFormat="false" ht="15" hidden="false" customHeight="false" outlineLevel="0" collapsed="false">
      <c r="A1931" s="50" t="s">
        <v>1305</v>
      </c>
      <c r="B1931" s="55" t="n">
        <v>45951</v>
      </c>
      <c r="C1931" s="50" t="n">
        <f aca="false">IF(S1931="","",IFERROR(IF(INDEX('Ledger Codes'!$C$6:$C$205,MATCH(S1931,'Ledger Codes'!$B$6:$B$205,0))="","",INDEX('Ledger Codes'!$C$6:$C$205,MATCH(S1931,'Ledger Codes'!$B$6:$B$205,0))),""))</f>
        <v>10066</v>
      </c>
      <c r="D1931" s="50" t="s">
        <v>204</v>
      </c>
      <c r="E1931" s="50" t="s">
        <v>1306</v>
      </c>
      <c r="F1931" s="50" t="s">
        <v>1307</v>
      </c>
      <c r="G1931" s="52" t="n">
        <v>0</v>
      </c>
      <c r="H1931" s="52" t="n">
        <v>8.63</v>
      </c>
      <c r="I1931" s="52" t="n">
        <f aca="false">IF(AND(G1931="",H1931=""),"",N(G1931)-N(H1931))</f>
        <v>-8.63</v>
      </c>
      <c r="J1931" s="52" t="n">
        <f aca="false">IF(I1931="","",ABS(I1931))</f>
        <v>8.63</v>
      </c>
      <c r="K1931" s="56" t="n">
        <f aca="false">IF(S1931="","",0)</f>
        <v>0</v>
      </c>
      <c r="L1931" s="56" t="n">
        <f aca="false">IF(J1931="","",IF(AND(J1931&gt;'Revenue Testing'!$E$9,K1931=0),1,0))</f>
        <v>0</v>
      </c>
      <c r="M1931" s="57" t="n">
        <v>0.974629257448</v>
      </c>
      <c r="N1931" s="56" t="str">
        <f aca="false">IF(OR(A1931="",I1931=""),"",IF(COUNTIFS($A$2:$A$4500,A1931,$D$2:$D$4500,D1931,$I$2:$I$4500,I1931)&gt;1,"Possible duplicate",""))</f>
        <v/>
      </c>
      <c r="O1931" s="56" t="n">
        <f aca="false">IF(J1931="","",IF(AND(L1931=0,K1931=0),1,0))</f>
        <v>1</v>
      </c>
      <c r="P1931" s="56" t="str">
        <f aca="false">IF(L1931=1,J1931+ROW()/10^7,"")</f>
        <v/>
      </c>
      <c r="Q1931" s="57" t="n">
        <f aca="false">IF(O1931=1,M1931,"")</f>
        <v>0.974629257448</v>
      </c>
      <c r="R1931" s="56" t="str">
        <f aca="false">IF(K1931=1,ROW(),"")</f>
        <v/>
      </c>
      <c r="S1931" s="56" t="str">
        <f aca="false">IF(D1931="","",TRIM(D1931))</f>
        <v>FASAH CHARGES- INC</v>
      </c>
    </row>
    <row r="1932" customFormat="false" ht="15" hidden="false" customHeight="false" outlineLevel="0" collapsed="false">
      <c r="A1932" s="50" t="s">
        <v>1308</v>
      </c>
      <c r="B1932" s="55" t="n">
        <v>45951</v>
      </c>
      <c r="C1932" s="50" t="n">
        <f aca="false">IF(S1932="","",IFERROR(IF(INDEX('Ledger Codes'!$C$6:$C$205,MATCH(S1932,'Ledger Codes'!$B$6:$B$205,0))="","",INDEX('Ledger Codes'!$C$6:$C$205,MATCH(S1932,'Ledger Codes'!$B$6:$B$205,0))),""))</f>
        <v>10066</v>
      </c>
      <c r="D1932" s="50" t="s">
        <v>204</v>
      </c>
      <c r="E1932" s="50" t="s">
        <v>1309</v>
      </c>
      <c r="F1932" s="50" t="s">
        <v>1310</v>
      </c>
      <c r="G1932" s="52" t="n">
        <v>0</v>
      </c>
      <c r="H1932" s="52" t="n">
        <v>8.63</v>
      </c>
      <c r="I1932" s="52" t="n">
        <f aca="false">IF(AND(G1932="",H1932=""),"",N(G1932)-N(H1932))</f>
        <v>-8.63</v>
      </c>
      <c r="J1932" s="52" t="n">
        <f aca="false">IF(I1932="","",ABS(I1932))</f>
        <v>8.63</v>
      </c>
      <c r="K1932" s="56" t="n">
        <f aca="false">IF(S1932="","",0)</f>
        <v>0</v>
      </c>
      <c r="L1932" s="56" t="n">
        <f aca="false">IF(J1932="","",IF(AND(J1932&gt;'Revenue Testing'!$E$9,K1932=0),1,0))</f>
        <v>0</v>
      </c>
      <c r="M1932" s="57" t="n">
        <v>0.63720107219</v>
      </c>
      <c r="N1932" s="56" t="str">
        <f aca="false">IF(OR(A1932="",I1932=""),"",IF(COUNTIFS($A$2:$A$4500,A1932,$D$2:$D$4500,D1932,$I$2:$I$4500,I1932)&gt;1,"Possible duplicate",""))</f>
        <v/>
      </c>
      <c r="O1932" s="56" t="n">
        <f aca="false">IF(J1932="","",IF(AND(L1932=0,K1932=0),1,0))</f>
        <v>1</v>
      </c>
      <c r="P1932" s="56" t="str">
        <f aca="false">IF(L1932=1,J1932+ROW()/10^7,"")</f>
        <v/>
      </c>
      <c r="Q1932" s="57" t="n">
        <f aca="false">IF(O1932=1,M1932,"")</f>
        <v>0.63720107219</v>
      </c>
      <c r="R1932" s="56" t="str">
        <f aca="false">IF(K1932=1,ROW(),"")</f>
        <v/>
      </c>
      <c r="S1932" s="56" t="str">
        <f aca="false">IF(D1932="","",TRIM(D1932))</f>
        <v>FASAH CHARGES- INC</v>
      </c>
    </row>
    <row r="1933" customFormat="false" ht="15" hidden="false" customHeight="false" outlineLevel="0" collapsed="false">
      <c r="A1933" s="50" t="s">
        <v>1311</v>
      </c>
      <c r="B1933" s="55" t="n">
        <v>45951</v>
      </c>
      <c r="C1933" s="50" t="n">
        <f aca="false">IF(S1933="","",IFERROR(IF(INDEX('Ledger Codes'!$C$6:$C$205,MATCH(S1933,'Ledger Codes'!$B$6:$B$205,0))="","",INDEX('Ledger Codes'!$C$6:$C$205,MATCH(S1933,'Ledger Codes'!$B$6:$B$205,0))),""))</f>
        <v>10066</v>
      </c>
      <c r="D1933" s="50" t="s">
        <v>204</v>
      </c>
      <c r="E1933" s="50" t="s">
        <v>1312</v>
      </c>
      <c r="F1933" s="50" t="s">
        <v>1313</v>
      </c>
      <c r="G1933" s="52" t="n">
        <v>0</v>
      </c>
      <c r="H1933" s="52" t="n">
        <v>8.63</v>
      </c>
      <c r="I1933" s="52" t="n">
        <f aca="false">IF(AND(G1933="",H1933=""),"",N(G1933)-N(H1933))</f>
        <v>-8.63</v>
      </c>
      <c r="J1933" s="52" t="n">
        <f aca="false">IF(I1933="","",ABS(I1933))</f>
        <v>8.63</v>
      </c>
      <c r="K1933" s="56" t="n">
        <f aca="false">IF(S1933="","",0)</f>
        <v>0</v>
      </c>
      <c r="L1933" s="56" t="n">
        <f aca="false">IF(J1933="","",IF(AND(J1933&gt;'Revenue Testing'!$E$9,K1933=0),1,0))</f>
        <v>0</v>
      </c>
      <c r="M1933" s="57" t="n">
        <v>0.653962797818</v>
      </c>
      <c r="N1933" s="56" t="str">
        <f aca="false">IF(OR(A1933="",I1933=""),"",IF(COUNTIFS($A$2:$A$4500,A1933,$D$2:$D$4500,D1933,$I$2:$I$4500,I1933)&gt;1,"Possible duplicate",""))</f>
        <v/>
      </c>
      <c r="O1933" s="56" t="n">
        <f aca="false">IF(J1933="","",IF(AND(L1933=0,K1933=0),1,0))</f>
        <v>1</v>
      </c>
      <c r="P1933" s="56" t="str">
        <f aca="false">IF(L1933=1,J1933+ROW()/10^7,"")</f>
        <v/>
      </c>
      <c r="Q1933" s="57" t="n">
        <f aca="false">IF(O1933=1,M1933,"")</f>
        <v>0.653962797818</v>
      </c>
      <c r="R1933" s="56" t="str">
        <f aca="false">IF(K1933=1,ROW(),"")</f>
        <v/>
      </c>
      <c r="S1933" s="56" t="str">
        <f aca="false">IF(D1933="","",TRIM(D1933))</f>
        <v>FASAH CHARGES- INC</v>
      </c>
    </row>
    <row r="1934" customFormat="false" ht="15" hidden="false" customHeight="false" outlineLevel="0" collapsed="false">
      <c r="A1934" s="50" t="s">
        <v>1314</v>
      </c>
      <c r="B1934" s="55" t="n">
        <v>45951</v>
      </c>
      <c r="C1934" s="50" t="n">
        <f aca="false">IF(S1934="","",IFERROR(IF(INDEX('Ledger Codes'!$C$6:$C$205,MATCH(S1934,'Ledger Codes'!$B$6:$B$205,0))="","",INDEX('Ledger Codes'!$C$6:$C$205,MATCH(S1934,'Ledger Codes'!$B$6:$B$205,0))),""))</f>
        <v>10066</v>
      </c>
      <c r="D1934" s="50" t="s">
        <v>204</v>
      </c>
      <c r="E1934" s="50" t="s">
        <v>1315</v>
      </c>
      <c r="F1934" s="50" t="s">
        <v>1316</v>
      </c>
      <c r="G1934" s="52" t="n">
        <v>0</v>
      </c>
      <c r="H1934" s="52" t="n">
        <v>8.63</v>
      </c>
      <c r="I1934" s="52" t="n">
        <f aca="false">IF(AND(G1934="",H1934=""),"",N(G1934)-N(H1934))</f>
        <v>-8.63</v>
      </c>
      <c r="J1934" s="52" t="n">
        <f aca="false">IF(I1934="","",ABS(I1934))</f>
        <v>8.63</v>
      </c>
      <c r="K1934" s="56" t="n">
        <f aca="false">IF(S1934="","",0)</f>
        <v>0</v>
      </c>
      <c r="L1934" s="56" t="n">
        <f aca="false">IF(J1934="","",IF(AND(J1934&gt;'Revenue Testing'!$E$9,K1934=0),1,0))</f>
        <v>0</v>
      </c>
      <c r="M1934" s="57" t="n">
        <v>0.429384740664</v>
      </c>
      <c r="N1934" s="56" t="str">
        <f aca="false">IF(OR(A1934="",I1934=""),"",IF(COUNTIFS($A$2:$A$4500,A1934,$D$2:$D$4500,D1934,$I$2:$I$4500,I1934)&gt;1,"Possible duplicate",""))</f>
        <v/>
      </c>
      <c r="O1934" s="56" t="n">
        <f aca="false">IF(J1934="","",IF(AND(L1934=0,K1934=0),1,0))</f>
        <v>1</v>
      </c>
      <c r="P1934" s="56" t="str">
        <f aca="false">IF(L1934=1,J1934+ROW()/10^7,"")</f>
        <v/>
      </c>
      <c r="Q1934" s="57" t="n">
        <f aca="false">IF(O1934=1,M1934,"")</f>
        <v>0.429384740664</v>
      </c>
      <c r="R1934" s="56" t="str">
        <f aca="false">IF(K1934=1,ROW(),"")</f>
        <v/>
      </c>
      <c r="S1934" s="56" t="str">
        <f aca="false">IF(D1934="","",TRIM(D1934))</f>
        <v>FASAH CHARGES- INC</v>
      </c>
    </row>
    <row r="1935" customFormat="false" ht="15" hidden="false" customHeight="false" outlineLevel="0" collapsed="false">
      <c r="A1935" s="50" t="s">
        <v>1317</v>
      </c>
      <c r="B1935" s="55" t="n">
        <v>45951</v>
      </c>
      <c r="C1935" s="50" t="n">
        <f aca="false">IF(S1935="","",IFERROR(IF(INDEX('Ledger Codes'!$C$6:$C$205,MATCH(S1935,'Ledger Codes'!$B$6:$B$205,0))="","",INDEX('Ledger Codes'!$C$6:$C$205,MATCH(S1935,'Ledger Codes'!$B$6:$B$205,0))),""))</f>
        <v>10066</v>
      </c>
      <c r="D1935" s="50" t="s">
        <v>204</v>
      </c>
      <c r="E1935" s="50" t="s">
        <v>1318</v>
      </c>
      <c r="F1935" s="50" t="s">
        <v>1319</v>
      </c>
      <c r="G1935" s="52" t="n">
        <v>0</v>
      </c>
      <c r="H1935" s="52" t="n">
        <v>8.63</v>
      </c>
      <c r="I1935" s="52" t="n">
        <f aca="false">IF(AND(G1935="",H1935=""),"",N(G1935)-N(H1935))</f>
        <v>-8.63</v>
      </c>
      <c r="J1935" s="52" t="n">
        <f aca="false">IF(I1935="","",ABS(I1935))</f>
        <v>8.63</v>
      </c>
      <c r="K1935" s="56" t="n">
        <f aca="false">IF(S1935="","",0)</f>
        <v>0</v>
      </c>
      <c r="L1935" s="56" t="n">
        <f aca="false">IF(J1935="","",IF(AND(J1935&gt;'Revenue Testing'!$E$9,K1935=0),1,0))</f>
        <v>0</v>
      </c>
      <c r="M1935" s="57" t="n">
        <v>0.250526590823</v>
      </c>
      <c r="N1935" s="56" t="str">
        <f aca="false">IF(OR(A1935="",I1935=""),"",IF(COUNTIFS($A$2:$A$4500,A1935,$D$2:$D$4500,D1935,$I$2:$I$4500,I1935)&gt;1,"Possible duplicate",""))</f>
        <v/>
      </c>
      <c r="O1935" s="56" t="n">
        <f aca="false">IF(J1935="","",IF(AND(L1935=0,K1935=0),1,0))</f>
        <v>1</v>
      </c>
      <c r="P1935" s="56" t="str">
        <f aca="false">IF(L1935=1,J1935+ROW()/10^7,"")</f>
        <v/>
      </c>
      <c r="Q1935" s="57" t="n">
        <f aca="false">IF(O1935=1,M1935,"")</f>
        <v>0.250526590823</v>
      </c>
      <c r="R1935" s="56" t="str">
        <f aca="false">IF(K1935=1,ROW(),"")</f>
        <v/>
      </c>
      <c r="S1935" s="56" t="str">
        <f aca="false">IF(D1935="","",TRIM(D1935))</f>
        <v>FASAH CHARGES- INC</v>
      </c>
    </row>
    <row r="1936" customFormat="false" ht="15" hidden="false" customHeight="false" outlineLevel="0" collapsed="false">
      <c r="A1936" s="50" t="s">
        <v>1320</v>
      </c>
      <c r="B1936" s="55" t="n">
        <v>45951</v>
      </c>
      <c r="C1936" s="50" t="n">
        <f aca="false">IF(S1936="","",IFERROR(IF(INDEX('Ledger Codes'!$C$6:$C$205,MATCH(S1936,'Ledger Codes'!$B$6:$B$205,0))="","",INDEX('Ledger Codes'!$C$6:$C$205,MATCH(S1936,'Ledger Codes'!$B$6:$B$205,0))),""))</f>
        <v>10066</v>
      </c>
      <c r="D1936" s="50" t="s">
        <v>204</v>
      </c>
      <c r="E1936" s="50" t="s">
        <v>1321</v>
      </c>
      <c r="F1936" s="50" t="s">
        <v>1322</v>
      </c>
      <c r="G1936" s="52" t="n">
        <v>0</v>
      </c>
      <c r="H1936" s="52" t="n">
        <v>8.63</v>
      </c>
      <c r="I1936" s="52" t="n">
        <f aca="false">IF(AND(G1936="",H1936=""),"",N(G1936)-N(H1936))</f>
        <v>-8.63</v>
      </c>
      <c r="J1936" s="52" t="n">
        <f aca="false">IF(I1936="","",ABS(I1936))</f>
        <v>8.63</v>
      </c>
      <c r="K1936" s="56" t="n">
        <f aca="false">IF(S1936="","",0)</f>
        <v>0</v>
      </c>
      <c r="L1936" s="56" t="n">
        <f aca="false">IF(J1936="","",IF(AND(J1936&gt;'Revenue Testing'!$E$9,K1936=0),1,0))</f>
        <v>0</v>
      </c>
      <c r="M1936" s="57" t="n">
        <v>0.557342559147</v>
      </c>
      <c r="N1936" s="56" t="str">
        <f aca="false">IF(OR(A1936="",I1936=""),"",IF(COUNTIFS($A$2:$A$4500,A1936,$D$2:$D$4500,D1936,$I$2:$I$4500,I1936)&gt;1,"Possible duplicate",""))</f>
        <v/>
      </c>
      <c r="O1936" s="56" t="n">
        <f aca="false">IF(J1936="","",IF(AND(L1936=0,K1936=0),1,0))</f>
        <v>1</v>
      </c>
      <c r="P1936" s="56" t="str">
        <f aca="false">IF(L1936=1,J1936+ROW()/10^7,"")</f>
        <v/>
      </c>
      <c r="Q1936" s="57" t="n">
        <f aca="false">IF(O1936=1,M1936,"")</f>
        <v>0.557342559147</v>
      </c>
      <c r="R1936" s="56" t="str">
        <f aca="false">IF(K1936=1,ROW(),"")</f>
        <v/>
      </c>
      <c r="S1936" s="56" t="str">
        <f aca="false">IF(D1936="","",TRIM(D1936))</f>
        <v>FASAH CHARGES- INC</v>
      </c>
    </row>
    <row r="1937" customFormat="false" ht="15" hidden="false" customHeight="false" outlineLevel="0" collapsed="false">
      <c r="A1937" s="50" t="s">
        <v>1323</v>
      </c>
      <c r="B1937" s="55" t="n">
        <v>45951</v>
      </c>
      <c r="C1937" s="50" t="n">
        <f aca="false">IF(S1937="","",IFERROR(IF(INDEX('Ledger Codes'!$C$6:$C$205,MATCH(S1937,'Ledger Codes'!$B$6:$B$205,0))="","",INDEX('Ledger Codes'!$C$6:$C$205,MATCH(S1937,'Ledger Codes'!$B$6:$B$205,0))),""))</f>
        <v>10066</v>
      </c>
      <c r="D1937" s="50" t="s">
        <v>204</v>
      </c>
      <c r="E1937" s="50" t="s">
        <v>1324</v>
      </c>
      <c r="F1937" s="50" t="s">
        <v>1325</v>
      </c>
      <c r="G1937" s="52" t="n">
        <v>0</v>
      </c>
      <c r="H1937" s="52" t="n">
        <v>8.63</v>
      </c>
      <c r="I1937" s="52" t="n">
        <f aca="false">IF(AND(G1937="",H1937=""),"",N(G1937)-N(H1937))</f>
        <v>-8.63</v>
      </c>
      <c r="J1937" s="52" t="n">
        <f aca="false">IF(I1937="","",ABS(I1937))</f>
        <v>8.63</v>
      </c>
      <c r="K1937" s="56" t="n">
        <f aca="false">IF(S1937="","",0)</f>
        <v>0</v>
      </c>
      <c r="L1937" s="56" t="n">
        <f aca="false">IF(J1937="","",IF(AND(J1937&gt;'Revenue Testing'!$E$9,K1937=0),1,0))</f>
        <v>0</v>
      </c>
      <c r="M1937" s="57" t="n">
        <v>0.810088680456</v>
      </c>
      <c r="N1937" s="56" t="str">
        <f aca="false">IF(OR(A1937="",I1937=""),"",IF(COUNTIFS($A$2:$A$4500,A1937,$D$2:$D$4500,D1937,$I$2:$I$4500,I1937)&gt;1,"Possible duplicate",""))</f>
        <v/>
      </c>
      <c r="O1937" s="56" t="n">
        <f aca="false">IF(J1937="","",IF(AND(L1937=0,K1937=0),1,0))</f>
        <v>1</v>
      </c>
      <c r="P1937" s="56" t="str">
        <f aca="false">IF(L1937=1,J1937+ROW()/10^7,"")</f>
        <v/>
      </c>
      <c r="Q1937" s="57" t="n">
        <f aca="false">IF(O1937=1,M1937,"")</f>
        <v>0.810088680456</v>
      </c>
      <c r="R1937" s="56" t="str">
        <f aca="false">IF(K1937=1,ROW(),"")</f>
        <v/>
      </c>
      <c r="S1937" s="56" t="str">
        <f aca="false">IF(D1937="","",TRIM(D1937))</f>
        <v>FASAH CHARGES- INC</v>
      </c>
    </row>
    <row r="1938" customFormat="false" ht="15" hidden="false" customHeight="false" outlineLevel="0" collapsed="false">
      <c r="A1938" s="50" t="s">
        <v>1326</v>
      </c>
      <c r="B1938" s="55" t="n">
        <v>45951</v>
      </c>
      <c r="C1938" s="50" t="n">
        <f aca="false">IF(S1938="","",IFERROR(IF(INDEX('Ledger Codes'!$C$6:$C$205,MATCH(S1938,'Ledger Codes'!$B$6:$B$205,0))="","",INDEX('Ledger Codes'!$C$6:$C$205,MATCH(S1938,'Ledger Codes'!$B$6:$B$205,0))),""))</f>
        <v>10066</v>
      </c>
      <c r="D1938" s="50" t="s">
        <v>204</v>
      </c>
      <c r="E1938" s="50" t="s">
        <v>1327</v>
      </c>
      <c r="F1938" s="50" t="s">
        <v>1328</v>
      </c>
      <c r="G1938" s="52" t="n">
        <v>0</v>
      </c>
      <c r="H1938" s="52" t="n">
        <v>8.63</v>
      </c>
      <c r="I1938" s="52" t="n">
        <f aca="false">IF(AND(G1938="",H1938=""),"",N(G1938)-N(H1938))</f>
        <v>-8.63</v>
      </c>
      <c r="J1938" s="52" t="n">
        <f aca="false">IF(I1938="","",ABS(I1938))</f>
        <v>8.63</v>
      </c>
      <c r="K1938" s="56" t="n">
        <f aca="false">IF(S1938="","",0)</f>
        <v>0</v>
      </c>
      <c r="L1938" s="56" t="n">
        <f aca="false">IF(J1938="","",IF(AND(J1938&gt;'Revenue Testing'!$E$9,K1938=0),1,0))</f>
        <v>0</v>
      </c>
      <c r="M1938" s="57" t="n">
        <v>0.218769877133</v>
      </c>
      <c r="N1938" s="56" t="str">
        <f aca="false">IF(OR(A1938="",I1938=""),"",IF(COUNTIFS($A$2:$A$4500,A1938,$D$2:$D$4500,D1938,$I$2:$I$4500,I1938)&gt;1,"Possible duplicate",""))</f>
        <v/>
      </c>
      <c r="O1938" s="56" t="n">
        <f aca="false">IF(J1938="","",IF(AND(L1938=0,K1938=0),1,0))</f>
        <v>1</v>
      </c>
      <c r="P1938" s="56" t="str">
        <f aca="false">IF(L1938=1,J1938+ROW()/10^7,"")</f>
        <v/>
      </c>
      <c r="Q1938" s="57" t="n">
        <f aca="false">IF(O1938=1,M1938,"")</f>
        <v>0.218769877133</v>
      </c>
      <c r="R1938" s="56" t="str">
        <f aca="false">IF(K1938=1,ROW(),"")</f>
        <v/>
      </c>
      <c r="S1938" s="56" t="str">
        <f aca="false">IF(D1938="","",TRIM(D1938))</f>
        <v>FASAH CHARGES- INC</v>
      </c>
    </row>
    <row r="1939" customFormat="false" ht="15" hidden="false" customHeight="false" outlineLevel="0" collapsed="false">
      <c r="A1939" s="50" t="s">
        <v>1329</v>
      </c>
      <c r="B1939" s="55" t="n">
        <v>45951</v>
      </c>
      <c r="C1939" s="50" t="n">
        <f aca="false">IF(S1939="","",IFERROR(IF(INDEX('Ledger Codes'!$C$6:$C$205,MATCH(S1939,'Ledger Codes'!$B$6:$B$205,0))="","",INDEX('Ledger Codes'!$C$6:$C$205,MATCH(S1939,'Ledger Codes'!$B$6:$B$205,0))),""))</f>
        <v>10066</v>
      </c>
      <c r="D1939" s="50" t="s">
        <v>204</v>
      </c>
      <c r="E1939" s="50" t="s">
        <v>1330</v>
      </c>
      <c r="F1939" s="50" t="s">
        <v>1331</v>
      </c>
      <c r="G1939" s="52" t="n">
        <v>0</v>
      </c>
      <c r="H1939" s="52" t="n">
        <v>8.63</v>
      </c>
      <c r="I1939" s="52" t="n">
        <f aca="false">IF(AND(G1939="",H1939=""),"",N(G1939)-N(H1939))</f>
        <v>-8.63</v>
      </c>
      <c r="J1939" s="52" t="n">
        <f aca="false">IF(I1939="","",ABS(I1939))</f>
        <v>8.63</v>
      </c>
      <c r="K1939" s="56" t="n">
        <f aca="false">IF(S1939="","",0)</f>
        <v>0</v>
      </c>
      <c r="L1939" s="56" t="n">
        <f aca="false">IF(J1939="","",IF(AND(J1939&gt;'Revenue Testing'!$E$9,K1939=0),1,0))</f>
        <v>0</v>
      </c>
      <c r="M1939" s="57" t="n">
        <v>0.44535146233</v>
      </c>
      <c r="N1939" s="56" t="str">
        <f aca="false">IF(OR(A1939="",I1939=""),"",IF(COUNTIFS($A$2:$A$4500,A1939,$D$2:$D$4500,D1939,$I$2:$I$4500,I1939)&gt;1,"Possible duplicate",""))</f>
        <v/>
      </c>
      <c r="O1939" s="56" t="n">
        <f aca="false">IF(J1939="","",IF(AND(L1939=0,K1939=0),1,0))</f>
        <v>1</v>
      </c>
      <c r="P1939" s="56" t="str">
        <f aca="false">IF(L1939=1,J1939+ROW()/10^7,"")</f>
        <v/>
      </c>
      <c r="Q1939" s="57" t="n">
        <f aca="false">IF(O1939=1,M1939,"")</f>
        <v>0.44535146233</v>
      </c>
      <c r="R1939" s="56" t="str">
        <f aca="false">IF(K1939=1,ROW(),"")</f>
        <v/>
      </c>
      <c r="S1939" s="56" t="str">
        <f aca="false">IF(D1939="","",TRIM(D1939))</f>
        <v>FASAH CHARGES- INC</v>
      </c>
    </row>
    <row r="1940" customFormat="false" ht="15" hidden="false" customHeight="false" outlineLevel="0" collapsed="false">
      <c r="A1940" s="50" t="s">
        <v>1332</v>
      </c>
      <c r="B1940" s="55" t="n">
        <v>45951</v>
      </c>
      <c r="C1940" s="50" t="n">
        <f aca="false">IF(S1940="","",IFERROR(IF(INDEX('Ledger Codes'!$C$6:$C$205,MATCH(S1940,'Ledger Codes'!$B$6:$B$205,0))="","",INDEX('Ledger Codes'!$C$6:$C$205,MATCH(S1940,'Ledger Codes'!$B$6:$B$205,0))),""))</f>
        <v>10066</v>
      </c>
      <c r="D1940" s="50" t="s">
        <v>204</v>
      </c>
      <c r="E1940" s="50" t="s">
        <v>1333</v>
      </c>
      <c r="F1940" s="50" t="s">
        <v>1334</v>
      </c>
      <c r="G1940" s="52" t="n">
        <v>0</v>
      </c>
      <c r="H1940" s="52" t="n">
        <v>8.63</v>
      </c>
      <c r="I1940" s="52" t="n">
        <f aca="false">IF(AND(G1940="",H1940=""),"",N(G1940)-N(H1940))</f>
        <v>-8.63</v>
      </c>
      <c r="J1940" s="52" t="n">
        <f aca="false">IF(I1940="","",ABS(I1940))</f>
        <v>8.63</v>
      </c>
      <c r="K1940" s="56" t="n">
        <f aca="false">IF(S1940="","",0)</f>
        <v>0</v>
      </c>
      <c r="L1940" s="56" t="n">
        <f aca="false">IF(J1940="","",IF(AND(J1940&gt;'Revenue Testing'!$E$9,K1940=0),1,0))</f>
        <v>0</v>
      </c>
      <c r="M1940" s="57" t="n">
        <v>0.379042174625</v>
      </c>
      <c r="N1940" s="56" t="str">
        <f aca="false">IF(OR(A1940="",I1940=""),"",IF(COUNTIFS($A$2:$A$4500,A1940,$D$2:$D$4500,D1940,$I$2:$I$4500,I1940)&gt;1,"Possible duplicate",""))</f>
        <v/>
      </c>
      <c r="O1940" s="56" t="n">
        <f aca="false">IF(J1940="","",IF(AND(L1940=0,K1940=0),1,0))</f>
        <v>1</v>
      </c>
      <c r="P1940" s="56" t="str">
        <f aca="false">IF(L1940=1,J1940+ROW()/10^7,"")</f>
        <v/>
      </c>
      <c r="Q1940" s="57" t="n">
        <f aca="false">IF(O1940=1,M1940,"")</f>
        <v>0.379042174625</v>
      </c>
      <c r="R1940" s="56" t="str">
        <f aca="false">IF(K1940=1,ROW(),"")</f>
        <v/>
      </c>
      <c r="S1940" s="56" t="str">
        <f aca="false">IF(D1940="","",TRIM(D1940))</f>
        <v>FASAH CHARGES- INC</v>
      </c>
    </row>
    <row r="1941" customFormat="false" ht="15" hidden="false" customHeight="false" outlineLevel="0" collapsed="false">
      <c r="A1941" s="50" t="s">
        <v>1335</v>
      </c>
      <c r="B1941" s="55" t="n">
        <v>45951</v>
      </c>
      <c r="C1941" s="50" t="n">
        <f aca="false">IF(S1941="","",IFERROR(IF(INDEX('Ledger Codes'!$C$6:$C$205,MATCH(S1941,'Ledger Codes'!$B$6:$B$205,0))="","",INDEX('Ledger Codes'!$C$6:$C$205,MATCH(S1941,'Ledger Codes'!$B$6:$B$205,0))),""))</f>
        <v>10066</v>
      </c>
      <c r="D1941" s="50" t="s">
        <v>204</v>
      </c>
      <c r="E1941" s="50" t="s">
        <v>1336</v>
      </c>
      <c r="F1941" s="50" t="s">
        <v>1337</v>
      </c>
      <c r="G1941" s="52" t="n">
        <v>0</v>
      </c>
      <c r="H1941" s="52" t="n">
        <v>8.63</v>
      </c>
      <c r="I1941" s="52" t="n">
        <f aca="false">IF(AND(G1941="",H1941=""),"",N(G1941)-N(H1941))</f>
        <v>-8.63</v>
      </c>
      <c r="J1941" s="52" t="n">
        <f aca="false">IF(I1941="","",ABS(I1941))</f>
        <v>8.63</v>
      </c>
      <c r="K1941" s="56" t="n">
        <f aca="false">IF(S1941="","",0)</f>
        <v>0</v>
      </c>
      <c r="L1941" s="56" t="n">
        <f aca="false">IF(J1941="","",IF(AND(J1941&gt;'Revenue Testing'!$E$9,K1941=0),1,0))</f>
        <v>0</v>
      </c>
      <c r="M1941" s="57" t="n">
        <v>0.733005550998</v>
      </c>
      <c r="N1941" s="56" t="str">
        <f aca="false">IF(OR(A1941="",I1941=""),"",IF(COUNTIFS($A$2:$A$4500,A1941,$D$2:$D$4500,D1941,$I$2:$I$4500,I1941)&gt;1,"Possible duplicate",""))</f>
        <v/>
      </c>
      <c r="O1941" s="56" t="n">
        <f aca="false">IF(J1941="","",IF(AND(L1941=0,K1941=0),1,0))</f>
        <v>1</v>
      </c>
      <c r="P1941" s="56" t="str">
        <f aca="false">IF(L1941=1,J1941+ROW()/10^7,"")</f>
        <v/>
      </c>
      <c r="Q1941" s="57" t="n">
        <f aca="false">IF(O1941=1,M1941,"")</f>
        <v>0.733005550998</v>
      </c>
      <c r="R1941" s="56" t="str">
        <f aca="false">IF(K1941=1,ROW(),"")</f>
        <v/>
      </c>
      <c r="S1941" s="56" t="str">
        <f aca="false">IF(D1941="","",TRIM(D1941))</f>
        <v>FASAH CHARGES- INC</v>
      </c>
    </row>
    <row r="1942" customFormat="false" ht="15" hidden="false" customHeight="false" outlineLevel="0" collapsed="false">
      <c r="A1942" s="50" t="s">
        <v>1338</v>
      </c>
      <c r="B1942" s="55" t="n">
        <v>45951</v>
      </c>
      <c r="C1942" s="50" t="n">
        <f aca="false">IF(S1942="","",IFERROR(IF(INDEX('Ledger Codes'!$C$6:$C$205,MATCH(S1942,'Ledger Codes'!$B$6:$B$205,0))="","",INDEX('Ledger Codes'!$C$6:$C$205,MATCH(S1942,'Ledger Codes'!$B$6:$B$205,0))),""))</f>
        <v>10066</v>
      </c>
      <c r="D1942" s="50" t="s">
        <v>204</v>
      </c>
      <c r="E1942" s="50" t="s">
        <v>1339</v>
      </c>
      <c r="F1942" s="50" t="s">
        <v>1340</v>
      </c>
      <c r="G1942" s="52" t="n">
        <v>0</v>
      </c>
      <c r="H1942" s="52" t="n">
        <v>8.63</v>
      </c>
      <c r="I1942" s="52" t="n">
        <f aca="false">IF(AND(G1942="",H1942=""),"",N(G1942)-N(H1942))</f>
        <v>-8.63</v>
      </c>
      <c r="J1942" s="52" t="n">
        <f aca="false">IF(I1942="","",ABS(I1942))</f>
        <v>8.63</v>
      </c>
      <c r="K1942" s="56" t="n">
        <f aca="false">IF(S1942="","",0)</f>
        <v>0</v>
      </c>
      <c r="L1942" s="56" t="n">
        <f aca="false">IF(J1942="","",IF(AND(J1942&gt;'Revenue Testing'!$E$9,K1942=0),1,0))</f>
        <v>0</v>
      </c>
      <c r="M1942" s="57" t="n">
        <v>0.614045061863</v>
      </c>
      <c r="N1942" s="56" t="str">
        <f aca="false">IF(OR(A1942="",I1942=""),"",IF(COUNTIFS($A$2:$A$4500,A1942,$D$2:$D$4500,D1942,$I$2:$I$4500,I1942)&gt;1,"Possible duplicate",""))</f>
        <v/>
      </c>
      <c r="O1942" s="56" t="n">
        <f aca="false">IF(J1942="","",IF(AND(L1942=0,K1942=0),1,0))</f>
        <v>1</v>
      </c>
      <c r="P1942" s="56" t="str">
        <f aca="false">IF(L1942=1,J1942+ROW()/10^7,"")</f>
        <v/>
      </c>
      <c r="Q1942" s="57" t="n">
        <f aca="false">IF(O1942=1,M1942,"")</f>
        <v>0.614045061863</v>
      </c>
      <c r="R1942" s="56" t="str">
        <f aca="false">IF(K1942=1,ROW(),"")</f>
        <v/>
      </c>
      <c r="S1942" s="56" t="str">
        <f aca="false">IF(D1942="","",TRIM(D1942))</f>
        <v>FASAH CHARGES- INC</v>
      </c>
    </row>
    <row r="1943" customFormat="false" ht="15" hidden="false" customHeight="false" outlineLevel="0" collapsed="false">
      <c r="A1943" s="50" t="s">
        <v>1341</v>
      </c>
      <c r="B1943" s="55" t="n">
        <v>45951</v>
      </c>
      <c r="C1943" s="50" t="n">
        <f aca="false">IF(S1943="","",IFERROR(IF(INDEX('Ledger Codes'!$C$6:$C$205,MATCH(S1943,'Ledger Codes'!$B$6:$B$205,0))="","",INDEX('Ledger Codes'!$C$6:$C$205,MATCH(S1943,'Ledger Codes'!$B$6:$B$205,0))),""))</f>
        <v>10066</v>
      </c>
      <c r="D1943" s="50" t="s">
        <v>204</v>
      </c>
      <c r="E1943" s="50" t="s">
        <v>1342</v>
      </c>
      <c r="F1943" s="50" t="s">
        <v>567</v>
      </c>
      <c r="G1943" s="52" t="n">
        <v>0</v>
      </c>
      <c r="H1943" s="52" t="n">
        <v>8.63</v>
      </c>
      <c r="I1943" s="52" t="n">
        <f aca="false">IF(AND(G1943="",H1943=""),"",N(G1943)-N(H1943))</f>
        <v>-8.63</v>
      </c>
      <c r="J1943" s="52" t="n">
        <f aca="false">IF(I1943="","",ABS(I1943))</f>
        <v>8.63</v>
      </c>
      <c r="K1943" s="56" t="n">
        <f aca="false">IF(S1943="","",0)</f>
        <v>0</v>
      </c>
      <c r="L1943" s="56" t="n">
        <f aca="false">IF(J1943="","",IF(AND(J1943&gt;'Revenue Testing'!$E$9,K1943=0),1,0))</f>
        <v>0</v>
      </c>
      <c r="M1943" s="57" t="n">
        <v>0.295093572742</v>
      </c>
      <c r="N1943" s="56" t="str">
        <f aca="false">IF(OR(A1943="",I1943=""),"",IF(COUNTIFS($A$2:$A$4500,A1943,$D$2:$D$4500,D1943,$I$2:$I$4500,I1943)&gt;1,"Possible duplicate",""))</f>
        <v/>
      </c>
      <c r="O1943" s="56" t="n">
        <f aca="false">IF(J1943="","",IF(AND(L1943=0,K1943=0),1,0))</f>
        <v>1</v>
      </c>
      <c r="P1943" s="56" t="str">
        <f aca="false">IF(L1943=1,J1943+ROW()/10^7,"")</f>
        <v/>
      </c>
      <c r="Q1943" s="57" t="n">
        <f aca="false">IF(O1943=1,M1943,"")</f>
        <v>0.295093572742</v>
      </c>
      <c r="R1943" s="56" t="str">
        <f aca="false">IF(K1943=1,ROW(),"")</f>
        <v/>
      </c>
      <c r="S1943" s="56" t="str">
        <f aca="false">IF(D1943="","",TRIM(D1943))</f>
        <v>FASAH CHARGES- INC</v>
      </c>
    </row>
    <row r="1944" customFormat="false" ht="15" hidden="false" customHeight="false" outlineLevel="0" collapsed="false">
      <c r="A1944" s="50" t="s">
        <v>1343</v>
      </c>
      <c r="B1944" s="55" t="n">
        <v>45951</v>
      </c>
      <c r="C1944" s="50" t="n">
        <f aca="false">IF(S1944="","",IFERROR(IF(INDEX('Ledger Codes'!$C$6:$C$205,MATCH(S1944,'Ledger Codes'!$B$6:$B$205,0))="","",INDEX('Ledger Codes'!$C$6:$C$205,MATCH(S1944,'Ledger Codes'!$B$6:$B$205,0))),""))</f>
        <v>10066</v>
      </c>
      <c r="D1944" s="50" t="s">
        <v>204</v>
      </c>
      <c r="E1944" s="50" t="s">
        <v>1344</v>
      </c>
      <c r="F1944" s="50" t="s">
        <v>1345</v>
      </c>
      <c r="G1944" s="52" t="n">
        <v>0</v>
      </c>
      <c r="H1944" s="52" t="n">
        <v>8.63</v>
      </c>
      <c r="I1944" s="52" t="n">
        <f aca="false">IF(AND(G1944="",H1944=""),"",N(G1944)-N(H1944))</f>
        <v>-8.63</v>
      </c>
      <c r="J1944" s="52" t="n">
        <f aca="false">IF(I1944="","",ABS(I1944))</f>
        <v>8.63</v>
      </c>
      <c r="K1944" s="56" t="n">
        <f aca="false">IF(S1944="","",0)</f>
        <v>0</v>
      </c>
      <c r="L1944" s="56" t="n">
        <f aca="false">IF(J1944="","",IF(AND(J1944&gt;'Revenue Testing'!$E$9,K1944=0),1,0))</f>
        <v>0</v>
      </c>
      <c r="M1944" s="57" t="n">
        <v>0.890036151924</v>
      </c>
      <c r="N1944" s="56" t="str">
        <f aca="false">IF(OR(A1944="",I1944=""),"",IF(COUNTIFS($A$2:$A$4500,A1944,$D$2:$D$4500,D1944,$I$2:$I$4500,I1944)&gt;1,"Possible duplicate",""))</f>
        <v/>
      </c>
      <c r="O1944" s="56" t="n">
        <f aca="false">IF(J1944="","",IF(AND(L1944=0,K1944=0),1,0))</f>
        <v>1</v>
      </c>
      <c r="P1944" s="56" t="str">
        <f aca="false">IF(L1944=1,J1944+ROW()/10^7,"")</f>
        <v/>
      </c>
      <c r="Q1944" s="57" t="n">
        <f aca="false">IF(O1944=1,M1944,"")</f>
        <v>0.890036151924</v>
      </c>
      <c r="R1944" s="56" t="str">
        <f aca="false">IF(K1944=1,ROW(),"")</f>
        <v/>
      </c>
      <c r="S1944" s="56" t="str">
        <f aca="false">IF(D1944="","",TRIM(D1944))</f>
        <v>FASAH CHARGES- INC</v>
      </c>
    </row>
    <row r="1945" customFormat="false" ht="15" hidden="false" customHeight="false" outlineLevel="0" collapsed="false">
      <c r="A1945" s="50" t="s">
        <v>1346</v>
      </c>
      <c r="B1945" s="55" t="n">
        <v>45951</v>
      </c>
      <c r="C1945" s="50" t="n">
        <f aca="false">IF(S1945="","",IFERROR(IF(INDEX('Ledger Codes'!$C$6:$C$205,MATCH(S1945,'Ledger Codes'!$B$6:$B$205,0))="","",INDEX('Ledger Codes'!$C$6:$C$205,MATCH(S1945,'Ledger Codes'!$B$6:$B$205,0))),""))</f>
        <v>10066</v>
      </c>
      <c r="D1945" s="50" t="s">
        <v>204</v>
      </c>
      <c r="E1945" s="50" t="s">
        <v>1347</v>
      </c>
      <c r="F1945" s="50" t="s">
        <v>1348</v>
      </c>
      <c r="G1945" s="52" t="n">
        <v>0</v>
      </c>
      <c r="H1945" s="52" t="n">
        <v>8.63</v>
      </c>
      <c r="I1945" s="52" t="n">
        <f aca="false">IF(AND(G1945="",H1945=""),"",N(G1945)-N(H1945))</f>
        <v>-8.63</v>
      </c>
      <c r="J1945" s="52" t="n">
        <f aca="false">IF(I1945="","",ABS(I1945))</f>
        <v>8.63</v>
      </c>
      <c r="K1945" s="56" t="n">
        <f aca="false">IF(S1945="","",0)</f>
        <v>0</v>
      </c>
      <c r="L1945" s="56" t="n">
        <f aca="false">IF(J1945="","",IF(AND(J1945&gt;'Revenue Testing'!$E$9,K1945=0),1,0))</f>
        <v>0</v>
      </c>
      <c r="M1945" s="57" t="n">
        <v>0.255250649853</v>
      </c>
      <c r="N1945" s="56" t="str">
        <f aca="false">IF(OR(A1945="",I1945=""),"",IF(COUNTIFS($A$2:$A$4500,A1945,$D$2:$D$4500,D1945,$I$2:$I$4500,I1945)&gt;1,"Possible duplicate",""))</f>
        <v/>
      </c>
      <c r="O1945" s="56" t="n">
        <f aca="false">IF(J1945="","",IF(AND(L1945=0,K1945=0),1,0))</f>
        <v>1</v>
      </c>
      <c r="P1945" s="56" t="str">
        <f aca="false">IF(L1945=1,J1945+ROW()/10^7,"")</f>
        <v/>
      </c>
      <c r="Q1945" s="57" t="n">
        <f aca="false">IF(O1945=1,M1945,"")</f>
        <v>0.255250649853</v>
      </c>
      <c r="R1945" s="56" t="str">
        <f aca="false">IF(K1945=1,ROW(),"")</f>
        <v/>
      </c>
      <c r="S1945" s="56" t="str">
        <f aca="false">IF(D1945="","",TRIM(D1945))</f>
        <v>FASAH CHARGES- INC</v>
      </c>
    </row>
    <row r="1946" customFormat="false" ht="15" hidden="false" customHeight="false" outlineLevel="0" collapsed="false">
      <c r="A1946" s="50" t="s">
        <v>1349</v>
      </c>
      <c r="B1946" s="55" t="n">
        <v>45951</v>
      </c>
      <c r="C1946" s="50" t="n">
        <f aca="false">IF(S1946="","",IFERROR(IF(INDEX('Ledger Codes'!$C$6:$C$205,MATCH(S1946,'Ledger Codes'!$B$6:$B$205,0))="","",INDEX('Ledger Codes'!$C$6:$C$205,MATCH(S1946,'Ledger Codes'!$B$6:$B$205,0))),""))</f>
        <v>10066</v>
      </c>
      <c r="D1946" s="50" t="s">
        <v>204</v>
      </c>
      <c r="E1946" s="50" t="s">
        <v>1350</v>
      </c>
      <c r="F1946" s="50" t="s">
        <v>1351</v>
      </c>
      <c r="G1946" s="52" t="n">
        <v>0</v>
      </c>
      <c r="H1946" s="52" t="n">
        <v>8.63</v>
      </c>
      <c r="I1946" s="52" t="n">
        <f aca="false">IF(AND(G1946="",H1946=""),"",N(G1946)-N(H1946))</f>
        <v>-8.63</v>
      </c>
      <c r="J1946" s="52" t="n">
        <f aca="false">IF(I1946="","",ABS(I1946))</f>
        <v>8.63</v>
      </c>
      <c r="K1946" s="56" t="n">
        <f aca="false">IF(S1946="","",0)</f>
        <v>0</v>
      </c>
      <c r="L1946" s="56" t="n">
        <f aca="false">IF(J1946="","",IF(AND(J1946&gt;'Revenue Testing'!$E$9,K1946=0),1,0))</f>
        <v>0</v>
      </c>
      <c r="M1946" s="57" t="n">
        <v>0.374207658621</v>
      </c>
      <c r="N1946" s="56" t="str">
        <f aca="false">IF(OR(A1946="",I1946=""),"",IF(COUNTIFS($A$2:$A$4500,A1946,$D$2:$D$4500,D1946,$I$2:$I$4500,I1946)&gt;1,"Possible duplicate",""))</f>
        <v/>
      </c>
      <c r="O1946" s="56" t="n">
        <f aca="false">IF(J1946="","",IF(AND(L1946=0,K1946=0),1,0))</f>
        <v>1</v>
      </c>
      <c r="P1946" s="56" t="str">
        <f aca="false">IF(L1946=1,J1946+ROW()/10^7,"")</f>
        <v/>
      </c>
      <c r="Q1946" s="57" t="n">
        <f aca="false">IF(O1946=1,M1946,"")</f>
        <v>0.374207658621</v>
      </c>
      <c r="R1946" s="56" t="str">
        <f aca="false">IF(K1946=1,ROW(),"")</f>
        <v/>
      </c>
      <c r="S1946" s="56" t="str">
        <f aca="false">IF(D1946="","",TRIM(D1946))</f>
        <v>FASAH CHARGES- INC</v>
      </c>
    </row>
    <row r="1947" customFormat="false" ht="15" hidden="false" customHeight="false" outlineLevel="0" collapsed="false">
      <c r="A1947" s="50" t="s">
        <v>1352</v>
      </c>
      <c r="B1947" s="55" t="n">
        <v>45951</v>
      </c>
      <c r="C1947" s="50" t="n">
        <f aca="false">IF(S1947="","",IFERROR(IF(INDEX('Ledger Codes'!$C$6:$C$205,MATCH(S1947,'Ledger Codes'!$B$6:$B$205,0))="","",INDEX('Ledger Codes'!$C$6:$C$205,MATCH(S1947,'Ledger Codes'!$B$6:$B$205,0))),""))</f>
        <v>10066</v>
      </c>
      <c r="D1947" s="50" t="s">
        <v>204</v>
      </c>
      <c r="E1947" s="50" t="s">
        <v>1353</v>
      </c>
      <c r="F1947" s="50" t="s">
        <v>1354</v>
      </c>
      <c r="G1947" s="52" t="n">
        <v>0</v>
      </c>
      <c r="H1947" s="52" t="n">
        <v>8.63</v>
      </c>
      <c r="I1947" s="52" t="n">
        <f aca="false">IF(AND(G1947="",H1947=""),"",N(G1947)-N(H1947))</f>
        <v>-8.63</v>
      </c>
      <c r="J1947" s="52" t="n">
        <f aca="false">IF(I1947="","",ABS(I1947))</f>
        <v>8.63</v>
      </c>
      <c r="K1947" s="56" t="n">
        <f aca="false">IF(S1947="","",0)</f>
        <v>0</v>
      </c>
      <c r="L1947" s="56" t="n">
        <f aca="false">IF(J1947="","",IF(AND(J1947&gt;'Revenue Testing'!$E$9,K1947=0),1,0))</f>
        <v>0</v>
      </c>
      <c r="M1947" s="57" t="n">
        <v>0.203086448313</v>
      </c>
      <c r="N1947" s="56" t="str">
        <f aca="false">IF(OR(A1947="",I1947=""),"",IF(COUNTIFS($A$2:$A$4500,A1947,$D$2:$D$4500,D1947,$I$2:$I$4500,I1947)&gt;1,"Possible duplicate",""))</f>
        <v/>
      </c>
      <c r="O1947" s="56" t="n">
        <f aca="false">IF(J1947="","",IF(AND(L1947=0,K1947=0),1,0))</f>
        <v>1</v>
      </c>
      <c r="P1947" s="56" t="str">
        <f aca="false">IF(L1947=1,J1947+ROW()/10^7,"")</f>
        <v/>
      </c>
      <c r="Q1947" s="57" t="n">
        <f aca="false">IF(O1947=1,M1947,"")</f>
        <v>0.203086448313</v>
      </c>
      <c r="R1947" s="56" t="str">
        <f aca="false">IF(K1947=1,ROW(),"")</f>
        <v/>
      </c>
      <c r="S1947" s="56" t="str">
        <f aca="false">IF(D1947="","",TRIM(D1947))</f>
        <v>FASAH CHARGES- INC</v>
      </c>
    </row>
    <row r="1948" customFormat="false" ht="15" hidden="false" customHeight="false" outlineLevel="0" collapsed="false">
      <c r="A1948" s="50" t="s">
        <v>1355</v>
      </c>
      <c r="B1948" s="55" t="n">
        <v>45951</v>
      </c>
      <c r="C1948" s="50" t="n">
        <f aca="false">IF(S1948="","",IFERROR(IF(INDEX('Ledger Codes'!$C$6:$C$205,MATCH(S1948,'Ledger Codes'!$B$6:$B$205,0))="","",INDEX('Ledger Codes'!$C$6:$C$205,MATCH(S1948,'Ledger Codes'!$B$6:$B$205,0))),""))</f>
        <v>10066</v>
      </c>
      <c r="D1948" s="50" t="s">
        <v>204</v>
      </c>
      <c r="E1948" s="50" t="s">
        <v>1356</v>
      </c>
      <c r="F1948" s="50" t="s">
        <v>1357</v>
      </c>
      <c r="G1948" s="52" t="n">
        <v>0</v>
      </c>
      <c r="H1948" s="52" t="n">
        <v>8.63</v>
      </c>
      <c r="I1948" s="52" t="n">
        <f aca="false">IF(AND(G1948="",H1948=""),"",N(G1948)-N(H1948))</f>
        <v>-8.63</v>
      </c>
      <c r="J1948" s="52" t="n">
        <f aca="false">IF(I1948="","",ABS(I1948))</f>
        <v>8.63</v>
      </c>
      <c r="K1948" s="56" t="n">
        <f aca="false">IF(S1948="","",0)</f>
        <v>0</v>
      </c>
      <c r="L1948" s="56" t="n">
        <f aca="false">IF(J1948="","",IF(AND(J1948&gt;'Revenue Testing'!$E$9,K1948=0),1,0))</f>
        <v>0</v>
      </c>
      <c r="M1948" s="57" t="n">
        <v>0.046648097588</v>
      </c>
      <c r="N1948" s="56" t="str">
        <f aca="false">IF(OR(A1948="",I1948=""),"",IF(COUNTIFS($A$2:$A$4500,A1948,$D$2:$D$4500,D1948,$I$2:$I$4500,I1948)&gt;1,"Possible duplicate",""))</f>
        <v/>
      </c>
      <c r="O1948" s="56" t="n">
        <f aca="false">IF(J1948="","",IF(AND(L1948=0,K1948=0),1,0))</f>
        <v>1</v>
      </c>
      <c r="P1948" s="56" t="str">
        <f aca="false">IF(L1948=1,J1948+ROW()/10^7,"")</f>
        <v/>
      </c>
      <c r="Q1948" s="57" t="n">
        <f aca="false">IF(O1948=1,M1948,"")</f>
        <v>0.046648097588</v>
      </c>
      <c r="R1948" s="56" t="str">
        <f aca="false">IF(K1948=1,ROW(),"")</f>
        <v/>
      </c>
      <c r="S1948" s="56" t="str">
        <f aca="false">IF(D1948="","",TRIM(D1948))</f>
        <v>FASAH CHARGES- INC</v>
      </c>
    </row>
    <row r="1949" customFormat="false" ht="15" hidden="false" customHeight="false" outlineLevel="0" collapsed="false">
      <c r="A1949" s="50" t="s">
        <v>1358</v>
      </c>
      <c r="B1949" s="55" t="n">
        <v>45951</v>
      </c>
      <c r="C1949" s="50" t="n">
        <f aca="false">IF(S1949="","",IFERROR(IF(INDEX('Ledger Codes'!$C$6:$C$205,MATCH(S1949,'Ledger Codes'!$B$6:$B$205,0))="","",INDEX('Ledger Codes'!$C$6:$C$205,MATCH(S1949,'Ledger Codes'!$B$6:$B$205,0))),""))</f>
        <v>10066</v>
      </c>
      <c r="D1949" s="50" t="s">
        <v>204</v>
      </c>
      <c r="E1949" s="50" t="s">
        <v>1359</v>
      </c>
      <c r="F1949" s="50" t="s">
        <v>1360</v>
      </c>
      <c r="G1949" s="52" t="n">
        <v>0</v>
      </c>
      <c r="H1949" s="52" t="n">
        <v>8.63</v>
      </c>
      <c r="I1949" s="52" t="n">
        <f aca="false">IF(AND(G1949="",H1949=""),"",N(G1949)-N(H1949))</f>
        <v>-8.63</v>
      </c>
      <c r="J1949" s="52" t="n">
        <f aca="false">IF(I1949="","",ABS(I1949))</f>
        <v>8.63</v>
      </c>
      <c r="K1949" s="56" t="n">
        <f aca="false">IF(S1949="","",0)</f>
        <v>0</v>
      </c>
      <c r="L1949" s="56" t="n">
        <f aca="false">IF(J1949="","",IF(AND(J1949&gt;'Revenue Testing'!$E$9,K1949=0),1,0))</f>
        <v>0</v>
      </c>
      <c r="M1949" s="57" t="n">
        <v>0.314618868143</v>
      </c>
      <c r="N1949" s="56" t="str">
        <f aca="false">IF(OR(A1949="",I1949=""),"",IF(COUNTIFS($A$2:$A$4500,A1949,$D$2:$D$4500,D1949,$I$2:$I$4500,I1949)&gt;1,"Possible duplicate",""))</f>
        <v/>
      </c>
      <c r="O1949" s="56" t="n">
        <f aca="false">IF(J1949="","",IF(AND(L1949=0,K1949=0),1,0))</f>
        <v>1</v>
      </c>
      <c r="P1949" s="56" t="str">
        <f aca="false">IF(L1949=1,J1949+ROW()/10^7,"")</f>
        <v/>
      </c>
      <c r="Q1949" s="57" t="n">
        <f aca="false">IF(O1949=1,M1949,"")</f>
        <v>0.314618868143</v>
      </c>
      <c r="R1949" s="56" t="str">
        <f aca="false">IF(K1949=1,ROW(),"")</f>
        <v/>
      </c>
      <c r="S1949" s="56" t="str">
        <f aca="false">IF(D1949="","",TRIM(D1949))</f>
        <v>FASAH CHARGES- INC</v>
      </c>
    </row>
    <row r="1950" customFormat="false" ht="15" hidden="false" customHeight="false" outlineLevel="0" collapsed="false">
      <c r="A1950" s="50" t="s">
        <v>1361</v>
      </c>
      <c r="B1950" s="55" t="n">
        <v>45951</v>
      </c>
      <c r="C1950" s="50" t="n">
        <f aca="false">IF(S1950="","",IFERROR(IF(INDEX('Ledger Codes'!$C$6:$C$205,MATCH(S1950,'Ledger Codes'!$B$6:$B$205,0))="","",INDEX('Ledger Codes'!$C$6:$C$205,MATCH(S1950,'Ledger Codes'!$B$6:$B$205,0))),""))</f>
        <v>10066</v>
      </c>
      <c r="D1950" s="50" t="s">
        <v>204</v>
      </c>
      <c r="E1950" s="50" t="s">
        <v>1362</v>
      </c>
      <c r="F1950" s="50" t="s">
        <v>1363</v>
      </c>
      <c r="G1950" s="52" t="n">
        <v>0</v>
      </c>
      <c r="H1950" s="52" t="n">
        <v>8.63</v>
      </c>
      <c r="I1950" s="52" t="n">
        <f aca="false">IF(AND(G1950="",H1950=""),"",N(G1950)-N(H1950))</f>
        <v>-8.63</v>
      </c>
      <c r="J1950" s="52" t="n">
        <f aca="false">IF(I1950="","",ABS(I1950))</f>
        <v>8.63</v>
      </c>
      <c r="K1950" s="56" t="n">
        <f aca="false">IF(S1950="","",0)</f>
        <v>0</v>
      </c>
      <c r="L1950" s="56" t="n">
        <f aca="false">IF(J1950="","",IF(AND(J1950&gt;'Revenue Testing'!$E$9,K1950=0),1,0))</f>
        <v>0</v>
      </c>
      <c r="M1950" s="57" t="n">
        <v>0.19351327196</v>
      </c>
      <c r="N1950" s="56" t="str">
        <f aca="false">IF(OR(A1950="",I1950=""),"",IF(COUNTIFS($A$2:$A$4500,A1950,$D$2:$D$4500,D1950,$I$2:$I$4500,I1950)&gt;1,"Possible duplicate",""))</f>
        <v/>
      </c>
      <c r="O1950" s="56" t="n">
        <f aca="false">IF(J1950="","",IF(AND(L1950=0,K1950=0),1,0))</f>
        <v>1</v>
      </c>
      <c r="P1950" s="56" t="str">
        <f aca="false">IF(L1950=1,J1950+ROW()/10^7,"")</f>
        <v/>
      </c>
      <c r="Q1950" s="57" t="n">
        <f aca="false">IF(O1950=1,M1950,"")</f>
        <v>0.19351327196</v>
      </c>
      <c r="R1950" s="56" t="str">
        <f aca="false">IF(K1950=1,ROW(),"")</f>
        <v/>
      </c>
      <c r="S1950" s="56" t="str">
        <f aca="false">IF(D1950="","",TRIM(D1950))</f>
        <v>FASAH CHARGES- INC</v>
      </c>
    </row>
    <row r="1951" customFormat="false" ht="15" hidden="false" customHeight="false" outlineLevel="0" collapsed="false">
      <c r="A1951" s="50" t="s">
        <v>1364</v>
      </c>
      <c r="B1951" s="55" t="n">
        <v>45951</v>
      </c>
      <c r="C1951" s="50" t="n">
        <f aca="false">IF(S1951="","",IFERROR(IF(INDEX('Ledger Codes'!$C$6:$C$205,MATCH(S1951,'Ledger Codes'!$B$6:$B$205,0))="","",INDEX('Ledger Codes'!$C$6:$C$205,MATCH(S1951,'Ledger Codes'!$B$6:$B$205,0))),""))</f>
        <v>10066</v>
      </c>
      <c r="D1951" s="50" t="s">
        <v>204</v>
      </c>
      <c r="E1951" s="50" t="s">
        <v>1365</v>
      </c>
      <c r="F1951" s="50" t="s">
        <v>1366</v>
      </c>
      <c r="G1951" s="52" t="n">
        <v>0</v>
      </c>
      <c r="H1951" s="52" t="n">
        <v>8.63</v>
      </c>
      <c r="I1951" s="52" t="n">
        <f aca="false">IF(AND(G1951="",H1951=""),"",N(G1951)-N(H1951))</f>
        <v>-8.63</v>
      </c>
      <c r="J1951" s="52" t="n">
        <f aca="false">IF(I1951="","",ABS(I1951))</f>
        <v>8.63</v>
      </c>
      <c r="K1951" s="56" t="n">
        <f aca="false">IF(S1951="","",0)</f>
        <v>0</v>
      </c>
      <c r="L1951" s="56" t="n">
        <f aca="false">IF(J1951="","",IF(AND(J1951&gt;'Revenue Testing'!$E$9,K1951=0),1,0))</f>
        <v>0</v>
      </c>
      <c r="M1951" s="57" t="n">
        <v>0.113237992416</v>
      </c>
      <c r="N1951" s="56" t="str">
        <f aca="false">IF(OR(A1951="",I1951=""),"",IF(COUNTIFS($A$2:$A$4500,A1951,$D$2:$D$4500,D1951,$I$2:$I$4500,I1951)&gt;1,"Possible duplicate",""))</f>
        <v/>
      </c>
      <c r="O1951" s="56" t="n">
        <f aca="false">IF(J1951="","",IF(AND(L1951=0,K1951=0),1,0))</f>
        <v>1</v>
      </c>
      <c r="P1951" s="56" t="str">
        <f aca="false">IF(L1951=1,J1951+ROW()/10^7,"")</f>
        <v/>
      </c>
      <c r="Q1951" s="57" t="n">
        <f aca="false">IF(O1951=1,M1951,"")</f>
        <v>0.113237992416</v>
      </c>
      <c r="R1951" s="56" t="str">
        <f aca="false">IF(K1951=1,ROW(),"")</f>
        <v/>
      </c>
      <c r="S1951" s="56" t="str">
        <f aca="false">IF(D1951="","",TRIM(D1951))</f>
        <v>FASAH CHARGES- INC</v>
      </c>
    </row>
    <row r="1952" customFormat="false" ht="15" hidden="false" customHeight="false" outlineLevel="0" collapsed="false">
      <c r="A1952" s="50" t="s">
        <v>1367</v>
      </c>
      <c r="B1952" s="55" t="n">
        <v>45951</v>
      </c>
      <c r="C1952" s="50" t="n">
        <f aca="false">IF(S1952="","",IFERROR(IF(INDEX('Ledger Codes'!$C$6:$C$205,MATCH(S1952,'Ledger Codes'!$B$6:$B$205,0))="","",INDEX('Ledger Codes'!$C$6:$C$205,MATCH(S1952,'Ledger Codes'!$B$6:$B$205,0))),""))</f>
        <v>10066</v>
      </c>
      <c r="D1952" s="50" t="s">
        <v>204</v>
      </c>
      <c r="E1952" s="50" t="s">
        <v>1368</v>
      </c>
      <c r="F1952" s="50" t="s">
        <v>1369</v>
      </c>
      <c r="G1952" s="52" t="n">
        <v>0</v>
      </c>
      <c r="H1952" s="52" t="n">
        <v>8.63</v>
      </c>
      <c r="I1952" s="52" t="n">
        <f aca="false">IF(AND(G1952="",H1952=""),"",N(G1952)-N(H1952))</f>
        <v>-8.63</v>
      </c>
      <c r="J1952" s="52" t="n">
        <f aca="false">IF(I1952="","",ABS(I1952))</f>
        <v>8.63</v>
      </c>
      <c r="K1952" s="56" t="n">
        <f aca="false">IF(S1952="","",0)</f>
        <v>0</v>
      </c>
      <c r="L1952" s="56" t="n">
        <f aca="false">IF(J1952="","",IF(AND(J1952&gt;'Revenue Testing'!$E$9,K1952=0),1,0))</f>
        <v>0</v>
      </c>
      <c r="M1952" s="57" t="n">
        <v>0.422803037832</v>
      </c>
      <c r="N1952" s="56" t="str">
        <f aca="false">IF(OR(A1952="",I1952=""),"",IF(COUNTIFS($A$2:$A$4500,A1952,$D$2:$D$4500,D1952,$I$2:$I$4500,I1952)&gt;1,"Possible duplicate",""))</f>
        <v/>
      </c>
      <c r="O1952" s="56" t="n">
        <f aca="false">IF(J1952="","",IF(AND(L1952=0,K1952=0),1,0))</f>
        <v>1</v>
      </c>
      <c r="P1952" s="56" t="str">
        <f aca="false">IF(L1952=1,J1952+ROW()/10^7,"")</f>
        <v/>
      </c>
      <c r="Q1952" s="57" t="n">
        <f aca="false">IF(O1952=1,M1952,"")</f>
        <v>0.422803037832</v>
      </c>
      <c r="R1952" s="56" t="str">
        <f aca="false">IF(K1952=1,ROW(),"")</f>
        <v/>
      </c>
      <c r="S1952" s="56" t="str">
        <f aca="false">IF(D1952="","",TRIM(D1952))</f>
        <v>FASAH CHARGES- INC</v>
      </c>
    </row>
    <row r="1953" customFormat="false" ht="15" hidden="false" customHeight="false" outlineLevel="0" collapsed="false">
      <c r="A1953" s="50" t="s">
        <v>1370</v>
      </c>
      <c r="B1953" s="55" t="n">
        <v>45951</v>
      </c>
      <c r="C1953" s="50" t="n">
        <f aca="false">IF(S1953="","",IFERROR(IF(INDEX('Ledger Codes'!$C$6:$C$205,MATCH(S1953,'Ledger Codes'!$B$6:$B$205,0))="","",INDEX('Ledger Codes'!$C$6:$C$205,MATCH(S1953,'Ledger Codes'!$B$6:$B$205,0))),""))</f>
        <v>10066</v>
      </c>
      <c r="D1953" s="50" t="s">
        <v>204</v>
      </c>
      <c r="E1953" s="50" t="s">
        <v>1371</v>
      </c>
      <c r="F1953" s="50" t="s">
        <v>1372</v>
      </c>
      <c r="G1953" s="52" t="n">
        <v>0</v>
      </c>
      <c r="H1953" s="52" t="n">
        <v>8.63</v>
      </c>
      <c r="I1953" s="52" t="n">
        <f aca="false">IF(AND(G1953="",H1953=""),"",N(G1953)-N(H1953))</f>
        <v>-8.63</v>
      </c>
      <c r="J1953" s="52" t="n">
        <f aca="false">IF(I1953="","",ABS(I1953))</f>
        <v>8.63</v>
      </c>
      <c r="K1953" s="56" t="n">
        <f aca="false">IF(S1953="","",0)</f>
        <v>0</v>
      </c>
      <c r="L1953" s="56" t="n">
        <f aca="false">IF(J1953="","",IF(AND(J1953&gt;'Revenue Testing'!$E$9,K1953=0),1,0))</f>
        <v>0</v>
      </c>
      <c r="M1953" s="57" t="n">
        <v>0.23051089901</v>
      </c>
      <c r="N1953" s="56" t="str">
        <f aca="false">IF(OR(A1953="",I1953=""),"",IF(COUNTIFS($A$2:$A$4500,A1953,$D$2:$D$4500,D1953,$I$2:$I$4500,I1953)&gt;1,"Possible duplicate",""))</f>
        <v/>
      </c>
      <c r="O1953" s="56" t="n">
        <f aca="false">IF(J1953="","",IF(AND(L1953=0,K1953=0),1,0))</f>
        <v>1</v>
      </c>
      <c r="P1953" s="56" t="str">
        <f aca="false">IF(L1953=1,J1953+ROW()/10^7,"")</f>
        <v/>
      </c>
      <c r="Q1953" s="57" t="n">
        <f aca="false">IF(O1953=1,M1953,"")</f>
        <v>0.23051089901</v>
      </c>
      <c r="R1953" s="56" t="str">
        <f aca="false">IF(K1953=1,ROW(),"")</f>
        <v/>
      </c>
      <c r="S1953" s="56" t="str">
        <f aca="false">IF(D1953="","",TRIM(D1953))</f>
        <v>FASAH CHARGES- INC</v>
      </c>
    </row>
    <row r="1954" customFormat="false" ht="15" hidden="false" customHeight="false" outlineLevel="0" collapsed="false">
      <c r="A1954" s="50" t="s">
        <v>1373</v>
      </c>
      <c r="B1954" s="55" t="n">
        <v>45951</v>
      </c>
      <c r="C1954" s="50" t="n">
        <f aca="false">IF(S1954="","",IFERROR(IF(INDEX('Ledger Codes'!$C$6:$C$205,MATCH(S1954,'Ledger Codes'!$B$6:$B$205,0))="","",INDEX('Ledger Codes'!$C$6:$C$205,MATCH(S1954,'Ledger Codes'!$B$6:$B$205,0))),""))</f>
        <v>10066</v>
      </c>
      <c r="D1954" s="50" t="s">
        <v>204</v>
      </c>
      <c r="E1954" s="50" t="s">
        <v>1374</v>
      </c>
      <c r="F1954" s="50" t="s">
        <v>1375</v>
      </c>
      <c r="G1954" s="52" t="n">
        <v>0</v>
      </c>
      <c r="H1954" s="52" t="n">
        <v>8.63</v>
      </c>
      <c r="I1954" s="52" t="n">
        <f aca="false">IF(AND(G1954="",H1954=""),"",N(G1954)-N(H1954))</f>
        <v>-8.63</v>
      </c>
      <c r="J1954" s="52" t="n">
        <f aca="false">IF(I1954="","",ABS(I1954))</f>
        <v>8.63</v>
      </c>
      <c r="K1954" s="56" t="n">
        <f aca="false">IF(S1954="","",0)</f>
        <v>0</v>
      </c>
      <c r="L1954" s="56" t="n">
        <f aca="false">IF(J1954="","",IF(AND(J1954&gt;'Revenue Testing'!$E$9,K1954=0),1,0))</f>
        <v>0</v>
      </c>
      <c r="M1954" s="57" t="n">
        <v>0.918054785538</v>
      </c>
      <c r="N1954" s="56" t="str">
        <f aca="false">IF(OR(A1954="",I1954=""),"",IF(COUNTIFS($A$2:$A$4500,A1954,$D$2:$D$4500,D1954,$I$2:$I$4500,I1954)&gt;1,"Possible duplicate",""))</f>
        <v/>
      </c>
      <c r="O1954" s="56" t="n">
        <f aca="false">IF(J1954="","",IF(AND(L1954=0,K1954=0),1,0))</f>
        <v>1</v>
      </c>
      <c r="P1954" s="56" t="str">
        <f aca="false">IF(L1954=1,J1954+ROW()/10^7,"")</f>
        <v/>
      </c>
      <c r="Q1954" s="57" t="n">
        <f aca="false">IF(O1954=1,M1954,"")</f>
        <v>0.918054785538</v>
      </c>
      <c r="R1954" s="56" t="str">
        <f aca="false">IF(K1954=1,ROW(),"")</f>
        <v/>
      </c>
      <c r="S1954" s="56" t="str">
        <f aca="false">IF(D1954="","",TRIM(D1954))</f>
        <v>FASAH CHARGES- INC</v>
      </c>
    </row>
    <row r="1955" customFormat="false" ht="15" hidden="false" customHeight="false" outlineLevel="0" collapsed="false">
      <c r="A1955" s="50" t="s">
        <v>1376</v>
      </c>
      <c r="B1955" s="55" t="n">
        <v>45951</v>
      </c>
      <c r="C1955" s="50" t="n">
        <f aca="false">IF(S1955="","",IFERROR(IF(INDEX('Ledger Codes'!$C$6:$C$205,MATCH(S1955,'Ledger Codes'!$B$6:$B$205,0))="","",INDEX('Ledger Codes'!$C$6:$C$205,MATCH(S1955,'Ledger Codes'!$B$6:$B$205,0))),""))</f>
        <v>10066</v>
      </c>
      <c r="D1955" s="50" t="s">
        <v>204</v>
      </c>
      <c r="E1955" s="50" t="s">
        <v>1377</v>
      </c>
      <c r="F1955" s="50" t="s">
        <v>1378</v>
      </c>
      <c r="G1955" s="52" t="n">
        <v>0</v>
      </c>
      <c r="H1955" s="52" t="n">
        <v>8.63</v>
      </c>
      <c r="I1955" s="52" t="n">
        <f aca="false">IF(AND(G1955="",H1955=""),"",N(G1955)-N(H1955))</f>
        <v>-8.63</v>
      </c>
      <c r="J1955" s="52" t="n">
        <f aca="false">IF(I1955="","",ABS(I1955))</f>
        <v>8.63</v>
      </c>
      <c r="K1955" s="56" t="n">
        <f aca="false">IF(S1955="","",0)</f>
        <v>0</v>
      </c>
      <c r="L1955" s="56" t="n">
        <f aca="false">IF(J1955="","",IF(AND(J1955&gt;'Revenue Testing'!$E$9,K1955=0),1,0))</f>
        <v>0</v>
      </c>
      <c r="M1955" s="57" t="n">
        <v>0.820519249035</v>
      </c>
      <c r="N1955" s="56" t="str">
        <f aca="false">IF(OR(A1955="",I1955=""),"",IF(COUNTIFS($A$2:$A$4500,A1955,$D$2:$D$4500,D1955,$I$2:$I$4500,I1955)&gt;1,"Possible duplicate",""))</f>
        <v/>
      </c>
      <c r="O1955" s="56" t="n">
        <f aca="false">IF(J1955="","",IF(AND(L1955=0,K1955=0),1,0))</f>
        <v>1</v>
      </c>
      <c r="P1955" s="56" t="str">
        <f aca="false">IF(L1955=1,J1955+ROW()/10^7,"")</f>
        <v/>
      </c>
      <c r="Q1955" s="57" t="n">
        <f aca="false">IF(O1955=1,M1955,"")</f>
        <v>0.820519249035</v>
      </c>
      <c r="R1955" s="56" t="str">
        <f aca="false">IF(K1955=1,ROW(),"")</f>
        <v/>
      </c>
      <c r="S1955" s="56" t="str">
        <f aca="false">IF(D1955="","",TRIM(D1955))</f>
        <v>FASAH CHARGES- INC</v>
      </c>
    </row>
    <row r="1956" customFormat="false" ht="15" hidden="false" customHeight="false" outlineLevel="0" collapsed="false">
      <c r="A1956" s="50" t="s">
        <v>1379</v>
      </c>
      <c r="B1956" s="55" t="n">
        <v>45951</v>
      </c>
      <c r="C1956" s="50" t="n">
        <f aca="false">IF(S1956="","",IFERROR(IF(INDEX('Ledger Codes'!$C$6:$C$205,MATCH(S1956,'Ledger Codes'!$B$6:$B$205,0))="","",INDEX('Ledger Codes'!$C$6:$C$205,MATCH(S1956,'Ledger Codes'!$B$6:$B$205,0))),""))</f>
        <v>10066</v>
      </c>
      <c r="D1956" s="50" t="s">
        <v>204</v>
      </c>
      <c r="E1956" s="50" t="s">
        <v>1380</v>
      </c>
      <c r="F1956" s="50" t="s">
        <v>1381</v>
      </c>
      <c r="G1956" s="52" t="n">
        <v>0</v>
      </c>
      <c r="H1956" s="52" t="n">
        <v>8.63</v>
      </c>
      <c r="I1956" s="52" t="n">
        <f aca="false">IF(AND(G1956="",H1956=""),"",N(G1956)-N(H1956))</f>
        <v>-8.63</v>
      </c>
      <c r="J1956" s="52" t="n">
        <f aca="false">IF(I1956="","",ABS(I1956))</f>
        <v>8.63</v>
      </c>
      <c r="K1956" s="56" t="n">
        <f aca="false">IF(S1956="","",0)</f>
        <v>0</v>
      </c>
      <c r="L1956" s="56" t="n">
        <f aca="false">IF(J1956="","",IF(AND(J1956&gt;'Revenue Testing'!$E$9,K1956=0),1,0))</f>
        <v>0</v>
      </c>
      <c r="M1956" s="57" t="n">
        <v>0.168422143697</v>
      </c>
      <c r="N1956" s="56" t="str">
        <f aca="false">IF(OR(A1956="",I1956=""),"",IF(COUNTIFS($A$2:$A$4500,A1956,$D$2:$D$4500,D1956,$I$2:$I$4500,I1956)&gt;1,"Possible duplicate",""))</f>
        <v/>
      </c>
      <c r="O1956" s="56" t="n">
        <f aca="false">IF(J1956="","",IF(AND(L1956=0,K1956=0),1,0))</f>
        <v>1</v>
      </c>
      <c r="P1956" s="56" t="str">
        <f aca="false">IF(L1956=1,J1956+ROW()/10^7,"")</f>
        <v/>
      </c>
      <c r="Q1956" s="57" t="n">
        <f aca="false">IF(O1956=1,M1956,"")</f>
        <v>0.168422143697</v>
      </c>
      <c r="R1956" s="56" t="str">
        <f aca="false">IF(K1956=1,ROW(),"")</f>
        <v/>
      </c>
      <c r="S1956" s="56" t="str">
        <f aca="false">IF(D1956="","",TRIM(D1956))</f>
        <v>FASAH CHARGES- INC</v>
      </c>
    </row>
    <row r="1957" customFormat="false" ht="15" hidden="false" customHeight="false" outlineLevel="0" collapsed="false">
      <c r="A1957" s="50" t="s">
        <v>1382</v>
      </c>
      <c r="B1957" s="55" t="n">
        <v>45951</v>
      </c>
      <c r="C1957" s="50" t="n">
        <f aca="false">IF(S1957="","",IFERROR(IF(INDEX('Ledger Codes'!$C$6:$C$205,MATCH(S1957,'Ledger Codes'!$B$6:$B$205,0))="","",INDEX('Ledger Codes'!$C$6:$C$205,MATCH(S1957,'Ledger Codes'!$B$6:$B$205,0))),""))</f>
        <v>10066</v>
      </c>
      <c r="D1957" s="50" t="s">
        <v>204</v>
      </c>
      <c r="E1957" s="50" t="s">
        <v>1383</v>
      </c>
      <c r="F1957" s="50" t="s">
        <v>1384</v>
      </c>
      <c r="G1957" s="52" t="n">
        <v>0</v>
      </c>
      <c r="H1957" s="52" t="n">
        <v>8.63</v>
      </c>
      <c r="I1957" s="52" t="n">
        <f aca="false">IF(AND(G1957="",H1957=""),"",N(G1957)-N(H1957))</f>
        <v>-8.63</v>
      </c>
      <c r="J1957" s="52" t="n">
        <f aca="false">IF(I1957="","",ABS(I1957))</f>
        <v>8.63</v>
      </c>
      <c r="K1957" s="56" t="n">
        <f aca="false">IF(S1957="","",0)</f>
        <v>0</v>
      </c>
      <c r="L1957" s="56" t="n">
        <f aca="false">IF(J1957="","",IF(AND(J1957&gt;'Revenue Testing'!$E$9,K1957=0),1,0))</f>
        <v>0</v>
      </c>
      <c r="M1957" s="57" t="n">
        <v>0.11139953269</v>
      </c>
      <c r="N1957" s="56" t="str">
        <f aca="false">IF(OR(A1957="",I1957=""),"",IF(COUNTIFS($A$2:$A$4500,A1957,$D$2:$D$4500,D1957,$I$2:$I$4500,I1957)&gt;1,"Possible duplicate",""))</f>
        <v/>
      </c>
      <c r="O1957" s="56" t="n">
        <f aca="false">IF(J1957="","",IF(AND(L1957=0,K1957=0),1,0))</f>
        <v>1</v>
      </c>
      <c r="P1957" s="56" t="str">
        <f aca="false">IF(L1957=1,J1957+ROW()/10^7,"")</f>
        <v/>
      </c>
      <c r="Q1957" s="57" t="n">
        <f aca="false">IF(O1957=1,M1957,"")</f>
        <v>0.11139953269</v>
      </c>
      <c r="R1957" s="56" t="str">
        <f aca="false">IF(K1957=1,ROW(),"")</f>
        <v/>
      </c>
      <c r="S1957" s="56" t="str">
        <f aca="false">IF(D1957="","",TRIM(D1957))</f>
        <v>FASAH CHARGES- INC</v>
      </c>
    </row>
    <row r="1958" customFormat="false" ht="15" hidden="false" customHeight="false" outlineLevel="0" collapsed="false">
      <c r="A1958" s="50" t="s">
        <v>1385</v>
      </c>
      <c r="B1958" s="55" t="n">
        <v>45951</v>
      </c>
      <c r="C1958" s="50" t="n">
        <f aca="false">IF(S1958="","",IFERROR(IF(INDEX('Ledger Codes'!$C$6:$C$205,MATCH(S1958,'Ledger Codes'!$B$6:$B$205,0))="","",INDEX('Ledger Codes'!$C$6:$C$205,MATCH(S1958,'Ledger Codes'!$B$6:$B$205,0))),""))</f>
        <v>10066</v>
      </c>
      <c r="D1958" s="50" t="s">
        <v>204</v>
      </c>
      <c r="E1958" s="50" t="s">
        <v>1386</v>
      </c>
      <c r="F1958" s="50" t="s">
        <v>1387</v>
      </c>
      <c r="G1958" s="52" t="n">
        <v>0</v>
      </c>
      <c r="H1958" s="52" t="n">
        <v>8.63</v>
      </c>
      <c r="I1958" s="52" t="n">
        <f aca="false">IF(AND(G1958="",H1958=""),"",N(G1958)-N(H1958))</f>
        <v>-8.63</v>
      </c>
      <c r="J1958" s="52" t="n">
        <f aca="false">IF(I1958="","",ABS(I1958))</f>
        <v>8.63</v>
      </c>
      <c r="K1958" s="56" t="n">
        <f aca="false">IF(S1958="","",0)</f>
        <v>0</v>
      </c>
      <c r="L1958" s="56" t="n">
        <f aca="false">IF(J1958="","",IF(AND(J1958&gt;'Revenue Testing'!$E$9,K1958=0),1,0))</f>
        <v>0</v>
      </c>
      <c r="M1958" s="57" t="n">
        <v>0.855276539145</v>
      </c>
      <c r="N1958" s="56" t="str">
        <f aca="false">IF(OR(A1958="",I1958=""),"",IF(COUNTIFS($A$2:$A$4500,A1958,$D$2:$D$4500,D1958,$I$2:$I$4500,I1958)&gt;1,"Possible duplicate",""))</f>
        <v/>
      </c>
      <c r="O1958" s="56" t="n">
        <f aca="false">IF(J1958="","",IF(AND(L1958=0,K1958=0),1,0))</f>
        <v>1</v>
      </c>
      <c r="P1958" s="56" t="str">
        <f aca="false">IF(L1958=1,J1958+ROW()/10^7,"")</f>
        <v/>
      </c>
      <c r="Q1958" s="57" t="n">
        <f aca="false">IF(O1958=1,M1958,"")</f>
        <v>0.855276539145</v>
      </c>
      <c r="R1958" s="56" t="str">
        <f aca="false">IF(K1958=1,ROW(),"")</f>
        <v/>
      </c>
      <c r="S1958" s="56" t="str">
        <f aca="false">IF(D1958="","",TRIM(D1958))</f>
        <v>FASAH CHARGES- INC</v>
      </c>
    </row>
    <row r="1959" customFormat="false" ht="15" hidden="false" customHeight="false" outlineLevel="0" collapsed="false">
      <c r="A1959" s="50" t="s">
        <v>1388</v>
      </c>
      <c r="B1959" s="55" t="n">
        <v>45951</v>
      </c>
      <c r="C1959" s="50" t="n">
        <f aca="false">IF(S1959="","",IFERROR(IF(INDEX('Ledger Codes'!$C$6:$C$205,MATCH(S1959,'Ledger Codes'!$B$6:$B$205,0))="","",INDEX('Ledger Codes'!$C$6:$C$205,MATCH(S1959,'Ledger Codes'!$B$6:$B$205,0))),""))</f>
        <v>10066</v>
      </c>
      <c r="D1959" s="50" t="s">
        <v>204</v>
      </c>
      <c r="E1959" s="50" t="s">
        <v>1389</v>
      </c>
      <c r="F1959" s="50" t="s">
        <v>1390</v>
      </c>
      <c r="G1959" s="52" t="n">
        <v>0</v>
      </c>
      <c r="H1959" s="52" t="n">
        <v>8.63</v>
      </c>
      <c r="I1959" s="52" t="n">
        <f aca="false">IF(AND(G1959="",H1959=""),"",N(G1959)-N(H1959))</f>
        <v>-8.63</v>
      </c>
      <c r="J1959" s="52" t="n">
        <f aca="false">IF(I1959="","",ABS(I1959))</f>
        <v>8.63</v>
      </c>
      <c r="K1959" s="56" t="n">
        <f aca="false">IF(S1959="","",0)</f>
        <v>0</v>
      </c>
      <c r="L1959" s="56" t="n">
        <f aca="false">IF(J1959="","",IF(AND(J1959&gt;'Revenue Testing'!$E$9,K1959=0),1,0))</f>
        <v>0</v>
      </c>
      <c r="M1959" s="57" t="n">
        <v>0.667996724719</v>
      </c>
      <c r="N1959" s="56" t="str">
        <f aca="false">IF(OR(A1959="",I1959=""),"",IF(COUNTIFS($A$2:$A$4500,A1959,$D$2:$D$4500,D1959,$I$2:$I$4500,I1959)&gt;1,"Possible duplicate",""))</f>
        <v/>
      </c>
      <c r="O1959" s="56" t="n">
        <f aca="false">IF(J1959="","",IF(AND(L1959=0,K1959=0),1,0))</f>
        <v>1</v>
      </c>
      <c r="P1959" s="56" t="str">
        <f aca="false">IF(L1959=1,J1959+ROW()/10^7,"")</f>
        <v/>
      </c>
      <c r="Q1959" s="57" t="n">
        <f aca="false">IF(O1959=1,M1959,"")</f>
        <v>0.667996724719</v>
      </c>
      <c r="R1959" s="56" t="str">
        <f aca="false">IF(K1959=1,ROW(),"")</f>
        <v/>
      </c>
      <c r="S1959" s="56" t="str">
        <f aca="false">IF(D1959="","",TRIM(D1959))</f>
        <v>FASAH CHARGES- INC</v>
      </c>
    </row>
    <row r="1960" customFormat="false" ht="15" hidden="false" customHeight="false" outlineLevel="0" collapsed="false">
      <c r="A1960" s="50" t="s">
        <v>1391</v>
      </c>
      <c r="B1960" s="55" t="n">
        <v>45951</v>
      </c>
      <c r="C1960" s="50" t="n">
        <f aca="false">IF(S1960="","",IFERROR(IF(INDEX('Ledger Codes'!$C$6:$C$205,MATCH(S1960,'Ledger Codes'!$B$6:$B$205,0))="","",INDEX('Ledger Codes'!$C$6:$C$205,MATCH(S1960,'Ledger Codes'!$B$6:$B$205,0))),""))</f>
        <v>10066</v>
      </c>
      <c r="D1960" s="50" t="s">
        <v>204</v>
      </c>
      <c r="E1960" s="50" t="s">
        <v>1392</v>
      </c>
      <c r="F1960" s="50" t="s">
        <v>1393</v>
      </c>
      <c r="G1960" s="52" t="n">
        <v>0</v>
      </c>
      <c r="H1960" s="52" t="n">
        <v>8.63</v>
      </c>
      <c r="I1960" s="52" t="n">
        <f aca="false">IF(AND(G1960="",H1960=""),"",N(G1960)-N(H1960))</f>
        <v>-8.63</v>
      </c>
      <c r="J1960" s="52" t="n">
        <f aca="false">IF(I1960="","",ABS(I1960))</f>
        <v>8.63</v>
      </c>
      <c r="K1960" s="56" t="n">
        <f aca="false">IF(S1960="","",0)</f>
        <v>0</v>
      </c>
      <c r="L1960" s="56" t="n">
        <f aca="false">IF(J1960="","",IF(AND(J1960&gt;'Revenue Testing'!$E$9,K1960=0),1,0))</f>
        <v>0</v>
      </c>
      <c r="M1960" s="57" t="n">
        <v>0.711725181957</v>
      </c>
      <c r="N1960" s="56" t="str">
        <f aca="false">IF(OR(A1960="",I1960=""),"",IF(COUNTIFS($A$2:$A$4500,A1960,$D$2:$D$4500,D1960,$I$2:$I$4500,I1960)&gt;1,"Possible duplicate",""))</f>
        <v/>
      </c>
      <c r="O1960" s="56" t="n">
        <f aca="false">IF(J1960="","",IF(AND(L1960=0,K1960=0),1,0))</f>
        <v>1</v>
      </c>
      <c r="P1960" s="56" t="str">
        <f aca="false">IF(L1960=1,J1960+ROW()/10^7,"")</f>
        <v/>
      </c>
      <c r="Q1960" s="57" t="n">
        <f aca="false">IF(O1960=1,M1960,"")</f>
        <v>0.711725181957</v>
      </c>
      <c r="R1960" s="56" t="str">
        <f aca="false">IF(K1960=1,ROW(),"")</f>
        <v/>
      </c>
      <c r="S1960" s="56" t="str">
        <f aca="false">IF(D1960="","",TRIM(D1960))</f>
        <v>FASAH CHARGES- INC</v>
      </c>
    </row>
    <row r="1961" customFormat="false" ht="15" hidden="false" customHeight="false" outlineLevel="0" collapsed="false">
      <c r="A1961" s="50" t="s">
        <v>1394</v>
      </c>
      <c r="B1961" s="55" t="n">
        <v>45951</v>
      </c>
      <c r="C1961" s="50" t="n">
        <f aca="false">IF(S1961="","",IFERROR(IF(INDEX('Ledger Codes'!$C$6:$C$205,MATCH(S1961,'Ledger Codes'!$B$6:$B$205,0))="","",INDEX('Ledger Codes'!$C$6:$C$205,MATCH(S1961,'Ledger Codes'!$B$6:$B$205,0))),""))</f>
        <v>10066</v>
      </c>
      <c r="D1961" s="50" t="s">
        <v>204</v>
      </c>
      <c r="E1961" s="50" t="s">
        <v>1395</v>
      </c>
      <c r="F1961" s="50" t="s">
        <v>1396</v>
      </c>
      <c r="G1961" s="52" t="n">
        <v>0</v>
      </c>
      <c r="H1961" s="52" t="n">
        <v>8.63</v>
      </c>
      <c r="I1961" s="52" t="n">
        <f aca="false">IF(AND(G1961="",H1961=""),"",N(G1961)-N(H1961))</f>
        <v>-8.63</v>
      </c>
      <c r="J1961" s="52" t="n">
        <f aca="false">IF(I1961="","",ABS(I1961))</f>
        <v>8.63</v>
      </c>
      <c r="K1961" s="56" t="n">
        <f aca="false">IF(S1961="","",0)</f>
        <v>0</v>
      </c>
      <c r="L1961" s="56" t="n">
        <f aca="false">IF(J1961="","",IF(AND(J1961&gt;'Revenue Testing'!$E$9,K1961=0),1,0))</f>
        <v>0</v>
      </c>
      <c r="M1961" s="57" t="n">
        <v>0.249408994788</v>
      </c>
      <c r="N1961" s="56" t="str">
        <f aca="false">IF(OR(A1961="",I1961=""),"",IF(COUNTIFS($A$2:$A$4500,A1961,$D$2:$D$4500,D1961,$I$2:$I$4500,I1961)&gt;1,"Possible duplicate",""))</f>
        <v/>
      </c>
      <c r="O1961" s="56" t="n">
        <f aca="false">IF(J1961="","",IF(AND(L1961=0,K1961=0),1,0))</f>
        <v>1</v>
      </c>
      <c r="P1961" s="56" t="str">
        <f aca="false">IF(L1961=1,J1961+ROW()/10^7,"")</f>
        <v/>
      </c>
      <c r="Q1961" s="57" t="n">
        <f aca="false">IF(O1961=1,M1961,"")</f>
        <v>0.249408994788</v>
      </c>
      <c r="R1961" s="56" t="str">
        <f aca="false">IF(K1961=1,ROW(),"")</f>
        <v/>
      </c>
      <c r="S1961" s="56" t="str">
        <f aca="false">IF(D1961="","",TRIM(D1961))</f>
        <v>FASAH CHARGES- INC</v>
      </c>
    </row>
    <row r="1962" customFormat="false" ht="15" hidden="false" customHeight="false" outlineLevel="0" collapsed="false">
      <c r="A1962" s="50" t="s">
        <v>1397</v>
      </c>
      <c r="B1962" s="55" t="n">
        <v>45951</v>
      </c>
      <c r="C1962" s="50" t="n">
        <f aca="false">IF(S1962="","",IFERROR(IF(INDEX('Ledger Codes'!$C$6:$C$205,MATCH(S1962,'Ledger Codes'!$B$6:$B$205,0))="","",INDEX('Ledger Codes'!$C$6:$C$205,MATCH(S1962,'Ledger Codes'!$B$6:$B$205,0))),""))</f>
        <v>10066</v>
      </c>
      <c r="D1962" s="50" t="s">
        <v>204</v>
      </c>
      <c r="E1962" s="50" t="s">
        <v>1398</v>
      </c>
      <c r="F1962" s="50" t="s">
        <v>1399</v>
      </c>
      <c r="G1962" s="52" t="n">
        <v>0</v>
      </c>
      <c r="H1962" s="52" t="n">
        <v>8.63</v>
      </c>
      <c r="I1962" s="52" t="n">
        <f aca="false">IF(AND(G1962="",H1962=""),"",N(G1962)-N(H1962))</f>
        <v>-8.63</v>
      </c>
      <c r="J1962" s="52" t="n">
        <f aca="false">IF(I1962="","",ABS(I1962))</f>
        <v>8.63</v>
      </c>
      <c r="K1962" s="56" t="n">
        <f aca="false">IF(S1962="","",0)</f>
        <v>0</v>
      </c>
      <c r="L1962" s="56" t="n">
        <f aca="false">IF(J1962="","",IF(AND(J1962&gt;'Revenue Testing'!$E$9,K1962=0),1,0))</f>
        <v>0</v>
      </c>
      <c r="M1962" s="57" t="n">
        <v>0.724792918304</v>
      </c>
      <c r="N1962" s="56" t="str">
        <f aca="false">IF(OR(A1962="",I1962=""),"",IF(COUNTIFS($A$2:$A$4500,A1962,$D$2:$D$4500,D1962,$I$2:$I$4500,I1962)&gt;1,"Possible duplicate",""))</f>
        <v/>
      </c>
      <c r="O1962" s="56" t="n">
        <f aca="false">IF(J1962="","",IF(AND(L1962=0,K1962=0),1,0))</f>
        <v>1</v>
      </c>
      <c r="P1962" s="56" t="str">
        <f aca="false">IF(L1962=1,J1962+ROW()/10^7,"")</f>
        <v/>
      </c>
      <c r="Q1962" s="57" t="n">
        <f aca="false">IF(O1962=1,M1962,"")</f>
        <v>0.724792918304</v>
      </c>
      <c r="R1962" s="56" t="str">
        <f aca="false">IF(K1962=1,ROW(),"")</f>
        <v/>
      </c>
      <c r="S1962" s="56" t="str">
        <f aca="false">IF(D1962="","",TRIM(D1962))</f>
        <v>FASAH CHARGES- INC</v>
      </c>
    </row>
    <row r="1963" customFormat="false" ht="15" hidden="false" customHeight="false" outlineLevel="0" collapsed="false">
      <c r="A1963" s="50" t="s">
        <v>1400</v>
      </c>
      <c r="B1963" s="55" t="n">
        <v>45951</v>
      </c>
      <c r="C1963" s="50" t="n">
        <f aca="false">IF(S1963="","",IFERROR(IF(INDEX('Ledger Codes'!$C$6:$C$205,MATCH(S1963,'Ledger Codes'!$B$6:$B$205,0))="","",INDEX('Ledger Codes'!$C$6:$C$205,MATCH(S1963,'Ledger Codes'!$B$6:$B$205,0))),""))</f>
        <v>10066</v>
      </c>
      <c r="D1963" s="50" t="s">
        <v>204</v>
      </c>
      <c r="E1963" s="50" t="s">
        <v>1401</v>
      </c>
      <c r="F1963" s="50" t="s">
        <v>1402</v>
      </c>
      <c r="G1963" s="52" t="n">
        <v>0</v>
      </c>
      <c r="H1963" s="52" t="n">
        <v>8.63</v>
      </c>
      <c r="I1963" s="52" t="n">
        <f aca="false">IF(AND(G1963="",H1963=""),"",N(G1963)-N(H1963))</f>
        <v>-8.63</v>
      </c>
      <c r="J1963" s="52" t="n">
        <f aca="false">IF(I1963="","",ABS(I1963))</f>
        <v>8.63</v>
      </c>
      <c r="K1963" s="56" t="n">
        <f aca="false">IF(S1963="","",0)</f>
        <v>0</v>
      </c>
      <c r="L1963" s="56" t="n">
        <f aca="false">IF(J1963="","",IF(AND(J1963&gt;'Revenue Testing'!$E$9,K1963=0),1,0))</f>
        <v>0</v>
      </c>
      <c r="M1963" s="57" t="n">
        <v>0.710807017724</v>
      </c>
      <c r="N1963" s="56" t="str">
        <f aca="false">IF(OR(A1963="",I1963=""),"",IF(COUNTIFS($A$2:$A$4500,A1963,$D$2:$D$4500,D1963,$I$2:$I$4500,I1963)&gt;1,"Possible duplicate",""))</f>
        <v/>
      </c>
      <c r="O1963" s="56" t="n">
        <f aca="false">IF(J1963="","",IF(AND(L1963=0,K1963=0),1,0))</f>
        <v>1</v>
      </c>
      <c r="P1963" s="56" t="str">
        <f aca="false">IF(L1963=1,J1963+ROW()/10^7,"")</f>
        <v/>
      </c>
      <c r="Q1963" s="57" t="n">
        <f aca="false">IF(O1963=1,M1963,"")</f>
        <v>0.710807017724</v>
      </c>
      <c r="R1963" s="56" t="str">
        <f aca="false">IF(K1963=1,ROW(),"")</f>
        <v/>
      </c>
      <c r="S1963" s="56" t="str">
        <f aca="false">IF(D1963="","",TRIM(D1963))</f>
        <v>FASAH CHARGES- INC</v>
      </c>
    </row>
    <row r="1964" customFormat="false" ht="15" hidden="false" customHeight="false" outlineLevel="0" collapsed="false">
      <c r="A1964" s="50" t="s">
        <v>1403</v>
      </c>
      <c r="B1964" s="55" t="n">
        <v>45951</v>
      </c>
      <c r="C1964" s="50" t="n">
        <f aca="false">IF(S1964="","",IFERROR(IF(INDEX('Ledger Codes'!$C$6:$C$205,MATCH(S1964,'Ledger Codes'!$B$6:$B$205,0))="","",INDEX('Ledger Codes'!$C$6:$C$205,MATCH(S1964,'Ledger Codes'!$B$6:$B$205,0))),""))</f>
        <v>10066</v>
      </c>
      <c r="D1964" s="50" t="s">
        <v>204</v>
      </c>
      <c r="E1964" s="50" t="s">
        <v>1404</v>
      </c>
      <c r="F1964" s="50" t="s">
        <v>1405</v>
      </c>
      <c r="G1964" s="52" t="n">
        <v>0</v>
      </c>
      <c r="H1964" s="52" t="n">
        <v>8.63</v>
      </c>
      <c r="I1964" s="52" t="n">
        <f aca="false">IF(AND(G1964="",H1964=""),"",N(G1964)-N(H1964))</f>
        <v>-8.63</v>
      </c>
      <c r="J1964" s="52" t="n">
        <f aca="false">IF(I1964="","",ABS(I1964))</f>
        <v>8.63</v>
      </c>
      <c r="K1964" s="56" t="n">
        <f aca="false">IF(S1964="","",0)</f>
        <v>0</v>
      </c>
      <c r="L1964" s="56" t="n">
        <f aca="false">IF(J1964="","",IF(AND(J1964&gt;'Revenue Testing'!$E$9,K1964=0),1,0))</f>
        <v>0</v>
      </c>
      <c r="M1964" s="57" t="n">
        <v>0.883913745079</v>
      </c>
      <c r="N1964" s="56" t="str">
        <f aca="false">IF(OR(A1964="",I1964=""),"",IF(COUNTIFS($A$2:$A$4500,A1964,$D$2:$D$4500,D1964,$I$2:$I$4500,I1964)&gt;1,"Possible duplicate",""))</f>
        <v/>
      </c>
      <c r="O1964" s="56" t="n">
        <f aca="false">IF(J1964="","",IF(AND(L1964=0,K1964=0),1,0))</f>
        <v>1</v>
      </c>
      <c r="P1964" s="56" t="str">
        <f aca="false">IF(L1964=1,J1964+ROW()/10^7,"")</f>
        <v/>
      </c>
      <c r="Q1964" s="57" t="n">
        <f aca="false">IF(O1964=1,M1964,"")</f>
        <v>0.883913745079</v>
      </c>
      <c r="R1964" s="56" t="str">
        <f aca="false">IF(K1964=1,ROW(),"")</f>
        <v/>
      </c>
      <c r="S1964" s="56" t="str">
        <f aca="false">IF(D1964="","",TRIM(D1964))</f>
        <v>FASAH CHARGES- INC</v>
      </c>
    </row>
    <row r="1965" customFormat="false" ht="15" hidden="false" customHeight="false" outlineLevel="0" collapsed="false">
      <c r="A1965" s="50" t="s">
        <v>1406</v>
      </c>
      <c r="B1965" s="55" t="n">
        <v>45952</v>
      </c>
      <c r="C1965" s="50" t="n">
        <f aca="false">IF(S1965="","",IFERROR(IF(INDEX('Ledger Codes'!$C$6:$C$205,MATCH(S1965,'Ledger Codes'!$B$6:$B$205,0))="","",INDEX('Ledger Codes'!$C$6:$C$205,MATCH(S1965,'Ledger Codes'!$B$6:$B$205,0))),""))</f>
        <v>10066</v>
      </c>
      <c r="D1965" s="50" t="s">
        <v>204</v>
      </c>
      <c r="E1965" s="50" t="s">
        <v>1407</v>
      </c>
      <c r="F1965" s="50" t="s">
        <v>1408</v>
      </c>
      <c r="G1965" s="52" t="n">
        <v>0</v>
      </c>
      <c r="H1965" s="52" t="n">
        <v>8.63</v>
      </c>
      <c r="I1965" s="52" t="n">
        <f aca="false">IF(AND(G1965="",H1965=""),"",N(G1965)-N(H1965))</f>
        <v>-8.63</v>
      </c>
      <c r="J1965" s="52" t="n">
        <f aca="false">IF(I1965="","",ABS(I1965))</f>
        <v>8.63</v>
      </c>
      <c r="K1965" s="56" t="n">
        <f aca="false">IF(S1965="","",0)</f>
        <v>0</v>
      </c>
      <c r="L1965" s="56" t="n">
        <f aca="false">IF(J1965="","",IF(AND(J1965&gt;'Revenue Testing'!$E$9,K1965=0),1,0))</f>
        <v>0</v>
      </c>
      <c r="M1965" s="57" t="n">
        <v>0.351028717481</v>
      </c>
      <c r="N1965" s="56" t="str">
        <f aca="false">IF(OR(A1965="",I1965=""),"",IF(COUNTIFS($A$2:$A$4500,A1965,$D$2:$D$4500,D1965,$I$2:$I$4500,I1965)&gt;1,"Possible duplicate",""))</f>
        <v/>
      </c>
      <c r="O1965" s="56" t="n">
        <f aca="false">IF(J1965="","",IF(AND(L1965=0,K1965=0),1,0))</f>
        <v>1</v>
      </c>
      <c r="P1965" s="56" t="str">
        <f aca="false">IF(L1965=1,J1965+ROW()/10^7,"")</f>
        <v/>
      </c>
      <c r="Q1965" s="57" t="n">
        <f aca="false">IF(O1965=1,M1965,"")</f>
        <v>0.351028717481</v>
      </c>
      <c r="R1965" s="56" t="str">
        <f aca="false">IF(K1965=1,ROW(),"")</f>
        <v/>
      </c>
      <c r="S1965" s="56" t="str">
        <f aca="false">IF(D1965="","",TRIM(D1965))</f>
        <v>FASAH CHARGES- INC</v>
      </c>
    </row>
    <row r="1966" customFormat="false" ht="15" hidden="false" customHeight="false" outlineLevel="0" collapsed="false">
      <c r="A1966" s="50" t="s">
        <v>1409</v>
      </c>
      <c r="B1966" s="55" t="n">
        <v>45952</v>
      </c>
      <c r="C1966" s="50" t="n">
        <f aca="false">IF(S1966="","",IFERROR(IF(INDEX('Ledger Codes'!$C$6:$C$205,MATCH(S1966,'Ledger Codes'!$B$6:$B$205,0))="","",INDEX('Ledger Codes'!$C$6:$C$205,MATCH(S1966,'Ledger Codes'!$B$6:$B$205,0))),""))</f>
        <v>10066</v>
      </c>
      <c r="D1966" s="50" t="s">
        <v>204</v>
      </c>
      <c r="E1966" s="50" t="s">
        <v>1410</v>
      </c>
      <c r="F1966" s="50" t="s">
        <v>530</v>
      </c>
      <c r="G1966" s="52" t="n">
        <v>0</v>
      </c>
      <c r="H1966" s="52" t="n">
        <v>8.63</v>
      </c>
      <c r="I1966" s="52" t="n">
        <f aca="false">IF(AND(G1966="",H1966=""),"",N(G1966)-N(H1966))</f>
        <v>-8.63</v>
      </c>
      <c r="J1966" s="52" t="n">
        <f aca="false">IF(I1966="","",ABS(I1966))</f>
        <v>8.63</v>
      </c>
      <c r="K1966" s="56" t="n">
        <f aca="false">IF(S1966="","",0)</f>
        <v>0</v>
      </c>
      <c r="L1966" s="56" t="n">
        <f aca="false">IF(J1966="","",IF(AND(J1966&gt;'Revenue Testing'!$E$9,K1966=0),1,0))</f>
        <v>0</v>
      </c>
      <c r="M1966" s="57" t="n">
        <v>0.898023121919</v>
      </c>
      <c r="N1966" s="56" t="str">
        <f aca="false">IF(OR(A1966="",I1966=""),"",IF(COUNTIFS($A$2:$A$4500,A1966,$D$2:$D$4500,D1966,$I$2:$I$4500,I1966)&gt;1,"Possible duplicate",""))</f>
        <v/>
      </c>
      <c r="O1966" s="56" t="n">
        <f aca="false">IF(J1966="","",IF(AND(L1966=0,K1966=0),1,0))</f>
        <v>1</v>
      </c>
      <c r="P1966" s="56" t="str">
        <f aca="false">IF(L1966=1,J1966+ROW()/10^7,"")</f>
        <v/>
      </c>
      <c r="Q1966" s="57" t="n">
        <f aca="false">IF(O1966=1,M1966,"")</f>
        <v>0.898023121919</v>
      </c>
      <c r="R1966" s="56" t="str">
        <f aca="false">IF(K1966=1,ROW(),"")</f>
        <v/>
      </c>
      <c r="S1966" s="56" t="str">
        <f aca="false">IF(D1966="","",TRIM(D1966))</f>
        <v>FASAH CHARGES- INC</v>
      </c>
    </row>
    <row r="1967" customFormat="false" ht="15" hidden="false" customHeight="false" outlineLevel="0" collapsed="false">
      <c r="A1967" s="50" t="s">
        <v>1411</v>
      </c>
      <c r="B1967" s="55" t="n">
        <v>45952</v>
      </c>
      <c r="C1967" s="50" t="n">
        <f aca="false">IF(S1967="","",IFERROR(IF(INDEX('Ledger Codes'!$C$6:$C$205,MATCH(S1967,'Ledger Codes'!$B$6:$B$205,0))="","",INDEX('Ledger Codes'!$C$6:$C$205,MATCH(S1967,'Ledger Codes'!$B$6:$B$205,0))),""))</f>
        <v>10066</v>
      </c>
      <c r="D1967" s="50" t="s">
        <v>204</v>
      </c>
      <c r="E1967" s="50" t="s">
        <v>1412</v>
      </c>
      <c r="F1967" s="50" t="s">
        <v>1413</v>
      </c>
      <c r="G1967" s="52" t="n">
        <v>0</v>
      </c>
      <c r="H1967" s="52" t="n">
        <v>8.63</v>
      </c>
      <c r="I1967" s="52" t="n">
        <f aca="false">IF(AND(G1967="",H1967=""),"",N(G1967)-N(H1967))</f>
        <v>-8.63</v>
      </c>
      <c r="J1967" s="52" t="n">
        <f aca="false">IF(I1967="","",ABS(I1967))</f>
        <v>8.63</v>
      </c>
      <c r="K1967" s="56" t="n">
        <f aca="false">IF(S1967="","",0)</f>
        <v>0</v>
      </c>
      <c r="L1967" s="56" t="n">
        <f aca="false">IF(J1967="","",IF(AND(J1967&gt;'Revenue Testing'!$E$9,K1967=0),1,0))</f>
        <v>0</v>
      </c>
      <c r="M1967" s="57" t="n">
        <v>0.997804934534</v>
      </c>
      <c r="N1967" s="56" t="str">
        <f aca="false">IF(OR(A1967="",I1967=""),"",IF(COUNTIFS($A$2:$A$4500,A1967,$D$2:$D$4500,D1967,$I$2:$I$4500,I1967)&gt;1,"Possible duplicate",""))</f>
        <v/>
      </c>
      <c r="O1967" s="56" t="n">
        <f aca="false">IF(J1967="","",IF(AND(L1967=0,K1967=0),1,0))</f>
        <v>1</v>
      </c>
      <c r="P1967" s="56" t="str">
        <f aca="false">IF(L1967=1,J1967+ROW()/10^7,"")</f>
        <v/>
      </c>
      <c r="Q1967" s="57" t="n">
        <f aca="false">IF(O1967=1,M1967,"")</f>
        <v>0.997804934534</v>
      </c>
      <c r="R1967" s="56" t="str">
        <f aca="false">IF(K1967=1,ROW(),"")</f>
        <v/>
      </c>
      <c r="S1967" s="56" t="str">
        <f aca="false">IF(D1967="","",TRIM(D1967))</f>
        <v>FASAH CHARGES- INC</v>
      </c>
    </row>
    <row r="1968" customFormat="false" ht="15" hidden="false" customHeight="false" outlineLevel="0" collapsed="false">
      <c r="A1968" s="50" t="s">
        <v>1414</v>
      </c>
      <c r="B1968" s="55" t="n">
        <v>45952</v>
      </c>
      <c r="C1968" s="50" t="n">
        <f aca="false">IF(S1968="","",IFERROR(IF(INDEX('Ledger Codes'!$C$6:$C$205,MATCH(S1968,'Ledger Codes'!$B$6:$B$205,0))="","",INDEX('Ledger Codes'!$C$6:$C$205,MATCH(S1968,'Ledger Codes'!$B$6:$B$205,0))),""))</f>
        <v>10066</v>
      </c>
      <c r="D1968" s="50" t="s">
        <v>204</v>
      </c>
      <c r="E1968" s="50" t="s">
        <v>1415</v>
      </c>
      <c r="F1968" s="50" t="s">
        <v>1416</v>
      </c>
      <c r="G1968" s="52" t="n">
        <v>0</v>
      </c>
      <c r="H1968" s="52" t="n">
        <v>8.63</v>
      </c>
      <c r="I1968" s="52" t="n">
        <f aca="false">IF(AND(G1968="",H1968=""),"",N(G1968)-N(H1968))</f>
        <v>-8.63</v>
      </c>
      <c r="J1968" s="52" t="n">
        <f aca="false">IF(I1968="","",ABS(I1968))</f>
        <v>8.63</v>
      </c>
      <c r="K1968" s="56" t="n">
        <f aca="false">IF(S1968="","",0)</f>
        <v>0</v>
      </c>
      <c r="L1968" s="56" t="n">
        <f aca="false">IF(J1968="","",IF(AND(J1968&gt;'Revenue Testing'!$E$9,K1968=0),1,0))</f>
        <v>0</v>
      </c>
      <c r="M1968" s="57" t="n">
        <v>0.261728913465</v>
      </c>
      <c r="N1968" s="56" t="str">
        <f aca="false">IF(OR(A1968="",I1968=""),"",IF(COUNTIFS($A$2:$A$4500,A1968,$D$2:$D$4500,D1968,$I$2:$I$4500,I1968)&gt;1,"Possible duplicate",""))</f>
        <v/>
      </c>
      <c r="O1968" s="56" t="n">
        <f aca="false">IF(J1968="","",IF(AND(L1968=0,K1968=0),1,0))</f>
        <v>1</v>
      </c>
      <c r="P1968" s="56" t="str">
        <f aca="false">IF(L1968=1,J1968+ROW()/10^7,"")</f>
        <v/>
      </c>
      <c r="Q1968" s="57" t="n">
        <f aca="false">IF(O1968=1,M1968,"")</f>
        <v>0.261728913465</v>
      </c>
      <c r="R1968" s="56" t="str">
        <f aca="false">IF(K1968=1,ROW(),"")</f>
        <v/>
      </c>
      <c r="S1968" s="56" t="str">
        <f aca="false">IF(D1968="","",TRIM(D1968))</f>
        <v>FASAH CHARGES- INC</v>
      </c>
    </row>
    <row r="1969" customFormat="false" ht="15" hidden="false" customHeight="false" outlineLevel="0" collapsed="false">
      <c r="A1969" s="50" t="s">
        <v>1417</v>
      </c>
      <c r="B1969" s="55" t="n">
        <v>45952</v>
      </c>
      <c r="C1969" s="50" t="n">
        <f aca="false">IF(S1969="","",IFERROR(IF(INDEX('Ledger Codes'!$C$6:$C$205,MATCH(S1969,'Ledger Codes'!$B$6:$B$205,0))="","",INDEX('Ledger Codes'!$C$6:$C$205,MATCH(S1969,'Ledger Codes'!$B$6:$B$205,0))),""))</f>
        <v>10066</v>
      </c>
      <c r="D1969" s="50" t="s">
        <v>204</v>
      </c>
      <c r="E1969" s="50" t="s">
        <v>1418</v>
      </c>
      <c r="F1969" s="50" t="s">
        <v>1419</v>
      </c>
      <c r="G1969" s="52" t="n">
        <v>0</v>
      </c>
      <c r="H1969" s="52" t="n">
        <v>8.63</v>
      </c>
      <c r="I1969" s="52" t="n">
        <f aca="false">IF(AND(G1969="",H1969=""),"",N(G1969)-N(H1969))</f>
        <v>-8.63</v>
      </c>
      <c r="J1969" s="52" t="n">
        <f aca="false">IF(I1969="","",ABS(I1969))</f>
        <v>8.63</v>
      </c>
      <c r="K1969" s="56" t="n">
        <f aca="false">IF(S1969="","",0)</f>
        <v>0</v>
      </c>
      <c r="L1969" s="56" t="n">
        <f aca="false">IF(J1969="","",IF(AND(J1969&gt;'Revenue Testing'!$E$9,K1969=0),1,0))</f>
        <v>0</v>
      </c>
      <c r="M1969" s="57" t="n">
        <v>0.773352030655</v>
      </c>
      <c r="N1969" s="56" t="str">
        <f aca="false">IF(OR(A1969="",I1969=""),"",IF(COUNTIFS($A$2:$A$4500,A1969,$D$2:$D$4500,D1969,$I$2:$I$4500,I1969)&gt;1,"Possible duplicate",""))</f>
        <v/>
      </c>
      <c r="O1969" s="56" t="n">
        <f aca="false">IF(J1969="","",IF(AND(L1969=0,K1969=0),1,0))</f>
        <v>1</v>
      </c>
      <c r="P1969" s="56" t="str">
        <f aca="false">IF(L1969=1,J1969+ROW()/10^7,"")</f>
        <v/>
      </c>
      <c r="Q1969" s="57" t="n">
        <f aca="false">IF(O1969=1,M1969,"")</f>
        <v>0.773352030655</v>
      </c>
      <c r="R1969" s="56" t="str">
        <f aca="false">IF(K1969=1,ROW(),"")</f>
        <v/>
      </c>
      <c r="S1969" s="56" t="str">
        <f aca="false">IF(D1969="","",TRIM(D1969))</f>
        <v>FASAH CHARGES- INC</v>
      </c>
    </row>
    <row r="1970" customFormat="false" ht="15" hidden="false" customHeight="false" outlineLevel="0" collapsed="false">
      <c r="A1970" s="50" t="s">
        <v>1420</v>
      </c>
      <c r="B1970" s="55" t="n">
        <v>45952</v>
      </c>
      <c r="C1970" s="50" t="n">
        <f aca="false">IF(S1970="","",IFERROR(IF(INDEX('Ledger Codes'!$C$6:$C$205,MATCH(S1970,'Ledger Codes'!$B$6:$B$205,0))="","",INDEX('Ledger Codes'!$C$6:$C$205,MATCH(S1970,'Ledger Codes'!$B$6:$B$205,0))),""))</f>
        <v>10066</v>
      </c>
      <c r="D1970" s="50" t="s">
        <v>204</v>
      </c>
      <c r="E1970" s="50" t="s">
        <v>1421</v>
      </c>
      <c r="F1970" s="50" t="s">
        <v>1422</v>
      </c>
      <c r="G1970" s="52" t="n">
        <v>0</v>
      </c>
      <c r="H1970" s="52" t="n">
        <v>8.63</v>
      </c>
      <c r="I1970" s="52" t="n">
        <f aca="false">IF(AND(G1970="",H1970=""),"",N(G1970)-N(H1970))</f>
        <v>-8.63</v>
      </c>
      <c r="J1970" s="52" t="n">
        <f aca="false">IF(I1970="","",ABS(I1970))</f>
        <v>8.63</v>
      </c>
      <c r="K1970" s="56" t="n">
        <f aca="false">IF(S1970="","",0)</f>
        <v>0</v>
      </c>
      <c r="L1970" s="56" t="n">
        <f aca="false">IF(J1970="","",IF(AND(J1970&gt;'Revenue Testing'!$E$9,K1970=0),1,0))</f>
        <v>0</v>
      </c>
      <c r="M1970" s="57" t="n">
        <v>0.8032310749</v>
      </c>
      <c r="N1970" s="56" t="str">
        <f aca="false">IF(OR(A1970="",I1970=""),"",IF(COUNTIFS($A$2:$A$4500,A1970,$D$2:$D$4500,D1970,$I$2:$I$4500,I1970)&gt;1,"Possible duplicate",""))</f>
        <v/>
      </c>
      <c r="O1970" s="56" t="n">
        <f aca="false">IF(J1970="","",IF(AND(L1970=0,K1970=0),1,0))</f>
        <v>1</v>
      </c>
      <c r="P1970" s="56" t="str">
        <f aca="false">IF(L1970=1,J1970+ROW()/10^7,"")</f>
        <v/>
      </c>
      <c r="Q1970" s="57" t="n">
        <f aca="false">IF(O1970=1,M1970,"")</f>
        <v>0.8032310749</v>
      </c>
      <c r="R1970" s="56" t="str">
        <f aca="false">IF(K1970=1,ROW(),"")</f>
        <v/>
      </c>
      <c r="S1970" s="56" t="str">
        <f aca="false">IF(D1970="","",TRIM(D1970))</f>
        <v>FASAH CHARGES- INC</v>
      </c>
    </row>
    <row r="1971" customFormat="false" ht="15" hidden="false" customHeight="false" outlineLevel="0" collapsed="false">
      <c r="A1971" s="50" t="s">
        <v>1423</v>
      </c>
      <c r="B1971" s="55" t="n">
        <v>45952</v>
      </c>
      <c r="C1971" s="50" t="n">
        <f aca="false">IF(S1971="","",IFERROR(IF(INDEX('Ledger Codes'!$C$6:$C$205,MATCH(S1971,'Ledger Codes'!$B$6:$B$205,0))="","",INDEX('Ledger Codes'!$C$6:$C$205,MATCH(S1971,'Ledger Codes'!$B$6:$B$205,0))),""))</f>
        <v>10066</v>
      </c>
      <c r="D1971" s="50" t="s">
        <v>204</v>
      </c>
      <c r="E1971" s="50" t="s">
        <v>1424</v>
      </c>
      <c r="F1971" s="50" t="s">
        <v>1425</v>
      </c>
      <c r="G1971" s="52" t="n">
        <v>0</v>
      </c>
      <c r="H1971" s="52" t="n">
        <v>8.63</v>
      </c>
      <c r="I1971" s="52" t="n">
        <f aca="false">IF(AND(G1971="",H1971=""),"",N(G1971)-N(H1971))</f>
        <v>-8.63</v>
      </c>
      <c r="J1971" s="52" t="n">
        <f aca="false">IF(I1971="","",ABS(I1971))</f>
        <v>8.63</v>
      </c>
      <c r="K1971" s="56" t="n">
        <f aca="false">IF(S1971="","",0)</f>
        <v>0</v>
      </c>
      <c r="L1971" s="56" t="n">
        <f aca="false">IF(J1971="","",IF(AND(J1971&gt;'Revenue Testing'!$E$9,K1971=0),1,0))</f>
        <v>0</v>
      </c>
      <c r="M1971" s="57" t="n">
        <v>0.37800079687</v>
      </c>
      <c r="N1971" s="56" t="str">
        <f aca="false">IF(OR(A1971="",I1971=""),"",IF(COUNTIFS($A$2:$A$4500,A1971,$D$2:$D$4500,D1971,$I$2:$I$4500,I1971)&gt;1,"Possible duplicate",""))</f>
        <v/>
      </c>
      <c r="O1971" s="56" t="n">
        <f aca="false">IF(J1971="","",IF(AND(L1971=0,K1971=0),1,0))</f>
        <v>1</v>
      </c>
      <c r="P1971" s="56" t="str">
        <f aca="false">IF(L1971=1,J1971+ROW()/10^7,"")</f>
        <v/>
      </c>
      <c r="Q1971" s="57" t="n">
        <f aca="false">IF(O1971=1,M1971,"")</f>
        <v>0.37800079687</v>
      </c>
      <c r="R1971" s="56" t="str">
        <f aca="false">IF(K1971=1,ROW(),"")</f>
        <v/>
      </c>
      <c r="S1971" s="56" t="str">
        <f aca="false">IF(D1971="","",TRIM(D1971))</f>
        <v>FASAH CHARGES- INC</v>
      </c>
    </row>
    <row r="1972" customFormat="false" ht="15" hidden="false" customHeight="false" outlineLevel="0" collapsed="false">
      <c r="A1972" s="50" t="s">
        <v>1426</v>
      </c>
      <c r="B1972" s="55" t="n">
        <v>45952</v>
      </c>
      <c r="C1972" s="50" t="n">
        <f aca="false">IF(S1972="","",IFERROR(IF(INDEX('Ledger Codes'!$C$6:$C$205,MATCH(S1972,'Ledger Codes'!$B$6:$B$205,0))="","",INDEX('Ledger Codes'!$C$6:$C$205,MATCH(S1972,'Ledger Codes'!$B$6:$B$205,0))),""))</f>
        <v>10066</v>
      </c>
      <c r="D1972" s="50" t="s">
        <v>204</v>
      </c>
      <c r="E1972" s="50" t="s">
        <v>1427</v>
      </c>
      <c r="F1972" s="50" t="s">
        <v>1428</v>
      </c>
      <c r="G1972" s="52" t="n">
        <v>0</v>
      </c>
      <c r="H1972" s="52" t="n">
        <v>8.63</v>
      </c>
      <c r="I1972" s="52" t="n">
        <f aca="false">IF(AND(G1972="",H1972=""),"",N(G1972)-N(H1972))</f>
        <v>-8.63</v>
      </c>
      <c r="J1972" s="52" t="n">
        <f aca="false">IF(I1972="","",ABS(I1972))</f>
        <v>8.63</v>
      </c>
      <c r="K1972" s="56" t="n">
        <f aca="false">IF(S1972="","",0)</f>
        <v>0</v>
      </c>
      <c r="L1972" s="56" t="n">
        <f aca="false">IF(J1972="","",IF(AND(J1972&gt;'Revenue Testing'!$E$9,K1972=0),1,0))</f>
        <v>0</v>
      </c>
      <c r="M1972" s="57" t="n">
        <v>0.39720453273</v>
      </c>
      <c r="N1972" s="56" t="str">
        <f aca="false">IF(OR(A1972="",I1972=""),"",IF(COUNTIFS($A$2:$A$4500,A1972,$D$2:$D$4500,D1972,$I$2:$I$4500,I1972)&gt;1,"Possible duplicate",""))</f>
        <v/>
      </c>
      <c r="O1972" s="56" t="n">
        <f aca="false">IF(J1972="","",IF(AND(L1972=0,K1972=0),1,0))</f>
        <v>1</v>
      </c>
      <c r="P1972" s="56" t="str">
        <f aca="false">IF(L1972=1,J1972+ROW()/10^7,"")</f>
        <v/>
      </c>
      <c r="Q1972" s="57" t="n">
        <f aca="false">IF(O1972=1,M1972,"")</f>
        <v>0.39720453273</v>
      </c>
      <c r="R1972" s="56" t="str">
        <f aca="false">IF(K1972=1,ROW(),"")</f>
        <v/>
      </c>
      <c r="S1972" s="56" t="str">
        <f aca="false">IF(D1972="","",TRIM(D1972))</f>
        <v>FASAH CHARGES- INC</v>
      </c>
    </row>
    <row r="1973" customFormat="false" ht="15" hidden="false" customHeight="false" outlineLevel="0" collapsed="false">
      <c r="A1973" s="50" t="s">
        <v>1429</v>
      </c>
      <c r="B1973" s="55" t="n">
        <v>45952</v>
      </c>
      <c r="C1973" s="50" t="n">
        <f aca="false">IF(S1973="","",IFERROR(IF(INDEX('Ledger Codes'!$C$6:$C$205,MATCH(S1973,'Ledger Codes'!$B$6:$B$205,0))="","",INDEX('Ledger Codes'!$C$6:$C$205,MATCH(S1973,'Ledger Codes'!$B$6:$B$205,0))),""))</f>
        <v>10066</v>
      </c>
      <c r="D1973" s="50" t="s">
        <v>204</v>
      </c>
      <c r="E1973" s="50" t="s">
        <v>1430</v>
      </c>
      <c r="F1973" s="50" t="s">
        <v>1431</v>
      </c>
      <c r="G1973" s="52" t="n">
        <v>0</v>
      </c>
      <c r="H1973" s="52" t="n">
        <v>8.63</v>
      </c>
      <c r="I1973" s="52" t="n">
        <f aca="false">IF(AND(G1973="",H1973=""),"",N(G1973)-N(H1973))</f>
        <v>-8.63</v>
      </c>
      <c r="J1973" s="52" t="n">
        <f aca="false">IF(I1973="","",ABS(I1973))</f>
        <v>8.63</v>
      </c>
      <c r="K1973" s="56" t="n">
        <f aca="false">IF(S1973="","",0)</f>
        <v>0</v>
      </c>
      <c r="L1973" s="56" t="n">
        <f aca="false">IF(J1973="","",IF(AND(J1973&gt;'Revenue Testing'!$E$9,K1973=0),1,0))</f>
        <v>0</v>
      </c>
      <c r="M1973" s="57" t="n">
        <v>0.58142722807</v>
      </c>
      <c r="N1973" s="56" t="str">
        <f aca="false">IF(OR(A1973="",I1973=""),"",IF(COUNTIFS($A$2:$A$4500,A1973,$D$2:$D$4500,D1973,$I$2:$I$4500,I1973)&gt;1,"Possible duplicate",""))</f>
        <v/>
      </c>
      <c r="O1973" s="56" t="n">
        <f aca="false">IF(J1973="","",IF(AND(L1973=0,K1973=0),1,0))</f>
        <v>1</v>
      </c>
      <c r="P1973" s="56" t="str">
        <f aca="false">IF(L1973=1,J1973+ROW()/10^7,"")</f>
        <v/>
      </c>
      <c r="Q1973" s="57" t="n">
        <f aca="false">IF(O1973=1,M1973,"")</f>
        <v>0.58142722807</v>
      </c>
      <c r="R1973" s="56" t="str">
        <f aca="false">IF(K1973=1,ROW(),"")</f>
        <v/>
      </c>
      <c r="S1973" s="56" t="str">
        <f aca="false">IF(D1973="","",TRIM(D1973))</f>
        <v>FASAH CHARGES- INC</v>
      </c>
    </row>
    <row r="1974" customFormat="false" ht="15" hidden="false" customHeight="false" outlineLevel="0" collapsed="false">
      <c r="A1974" s="50" t="s">
        <v>1432</v>
      </c>
      <c r="B1974" s="55" t="n">
        <v>45952</v>
      </c>
      <c r="C1974" s="50" t="n">
        <f aca="false">IF(S1974="","",IFERROR(IF(INDEX('Ledger Codes'!$C$6:$C$205,MATCH(S1974,'Ledger Codes'!$B$6:$B$205,0))="","",INDEX('Ledger Codes'!$C$6:$C$205,MATCH(S1974,'Ledger Codes'!$B$6:$B$205,0))),""))</f>
        <v>10066</v>
      </c>
      <c r="D1974" s="50" t="s">
        <v>204</v>
      </c>
      <c r="E1974" s="50" t="s">
        <v>1433</v>
      </c>
      <c r="F1974" s="50" t="s">
        <v>1434</v>
      </c>
      <c r="G1974" s="52" t="n">
        <v>0</v>
      </c>
      <c r="H1974" s="52" t="n">
        <v>8.63</v>
      </c>
      <c r="I1974" s="52" t="n">
        <f aca="false">IF(AND(G1974="",H1974=""),"",N(G1974)-N(H1974))</f>
        <v>-8.63</v>
      </c>
      <c r="J1974" s="52" t="n">
        <f aca="false">IF(I1974="","",ABS(I1974))</f>
        <v>8.63</v>
      </c>
      <c r="K1974" s="56" t="n">
        <f aca="false">IF(S1974="","",0)</f>
        <v>0</v>
      </c>
      <c r="L1974" s="56" t="n">
        <f aca="false">IF(J1974="","",IF(AND(J1974&gt;'Revenue Testing'!$E$9,K1974=0),1,0))</f>
        <v>0</v>
      </c>
      <c r="M1974" s="57" t="n">
        <v>0.888347112238</v>
      </c>
      <c r="N1974" s="56" t="str">
        <f aca="false">IF(OR(A1974="",I1974=""),"",IF(COUNTIFS($A$2:$A$4500,A1974,$D$2:$D$4500,D1974,$I$2:$I$4500,I1974)&gt;1,"Possible duplicate",""))</f>
        <v/>
      </c>
      <c r="O1974" s="56" t="n">
        <f aca="false">IF(J1974="","",IF(AND(L1974=0,K1974=0),1,0))</f>
        <v>1</v>
      </c>
      <c r="P1974" s="56" t="str">
        <f aca="false">IF(L1974=1,J1974+ROW()/10^7,"")</f>
        <v/>
      </c>
      <c r="Q1974" s="57" t="n">
        <f aca="false">IF(O1974=1,M1974,"")</f>
        <v>0.888347112238</v>
      </c>
      <c r="R1974" s="56" t="str">
        <f aca="false">IF(K1974=1,ROW(),"")</f>
        <v/>
      </c>
      <c r="S1974" s="56" t="str">
        <f aca="false">IF(D1974="","",TRIM(D1974))</f>
        <v>FASAH CHARGES- INC</v>
      </c>
    </row>
    <row r="1975" customFormat="false" ht="15" hidden="false" customHeight="false" outlineLevel="0" collapsed="false">
      <c r="A1975" s="50" t="s">
        <v>1435</v>
      </c>
      <c r="B1975" s="55" t="n">
        <v>45952</v>
      </c>
      <c r="C1975" s="50" t="n">
        <f aca="false">IF(S1975="","",IFERROR(IF(INDEX('Ledger Codes'!$C$6:$C$205,MATCH(S1975,'Ledger Codes'!$B$6:$B$205,0))="","",INDEX('Ledger Codes'!$C$6:$C$205,MATCH(S1975,'Ledger Codes'!$B$6:$B$205,0))),""))</f>
        <v>10066</v>
      </c>
      <c r="D1975" s="50" t="s">
        <v>204</v>
      </c>
      <c r="E1975" s="50" t="s">
        <v>1436</v>
      </c>
      <c r="F1975" s="50" t="s">
        <v>1437</v>
      </c>
      <c r="G1975" s="52" t="n">
        <v>0</v>
      </c>
      <c r="H1975" s="52" t="n">
        <v>8.63</v>
      </c>
      <c r="I1975" s="52" t="n">
        <f aca="false">IF(AND(G1975="",H1975=""),"",N(G1975)-N(H1975))</f>
        <v>-8.63</v>
      </c>
      <c r="J1975" s="52" t="n">
        <f aca="false">IF(I1975="","",ABS(I1975))</f>
        <v>8.63</v>
      </c>
      <c r="K1975" s="56" t="n">
        <f aca="false">IF(S1975="","",0)</f>
        <v>0</v>
      </c>
      <c r="L1975" s="56" t="n">
        <f aca="false">IF(J1975="","",IF(AND(J1975&gt;'Revenue Testing'!$E$9,K1975=0),1,0))</f>
        <v>0</v>
      </c>
      <c r="M1975" s="57" t="n">
        <v>0.338041410862</v>
      </c>
      <c r="N1975" s="56" t="str">
        <f aca="false">IF(OR(A1975="",I1975=""),"",IF(COUNTIFS($A$2:$A$4500,A1975,$D$2:$D$4500,D1975,$I$2:$I$4500,I1975)&gt;1,"Possible duplicate",""))</f>
        <v/>
      </c>
      <c r="O1975" s="56" t="n">
        <f aca="false">IF(J1975="","",IF(AND(L1975=0,K1975=0),1,0))</f>
        <v>1</v>
      </c>
      <c r="P1975" s="56" t="str">
        <f aca="false">IF(L1975=1,J1975+ROW()/10^7,"")</f>
        <v/>
      </c>
      <c r="Q1975" s="57" t="n">
        <f aca="false">IF(O1975=1,M1975,"")</f>
        <v>0.338041410862</v>
      </c>
      <c r="R1975" s="56" t="str">
        <f aca="false">IF(K1975=1,ROW(),"")</f>
        <v/>
      </c>
      <c r="S1975" s="56" t="str">
        <f aca="false">IF(D1975="","",TRIM(D1975))</f>
        <v>FASAH CHARGES- INC</v>
      </c>
    </row>
    <row r="1976" customFormat="false" ht="15" hidden="false" customHeight="false" outlineLevel="0" collapsed="false">
      <c r="A1976" s="50" t="s">
        <v>1438</v>
      </c>
      <c r="B1976" s="55" t="n">
        <v>45952</v>
      </c>
      <c r="C1976" s="50" t="n">
        <f aca="false">IF(S1976="","",IFERROR(IF(INDEX('Ledger Codes'!$C$6:$C$205,MATCH(S1976,'Ledger Codes'!$B$6:$B$205,0))="","",INDEX('Ledger Codes'!$C$6:$C$205,MATCH(S1976,'Ledger Codes'!$B$6:$B$205,0))),""))</f>
        <v>10066</v>
      </c>
      <c r="D1976" s="50" t="s">
        <v>204</v>
      </c>
      <c r="E1976" s="50" t="s">
        <v>1439</v>
      </c>
      <c r="F1976" s="50" t="s">
        <v>1440</v>
      </c>
      <c r="G1976" s="52" t="n">
        <v>0</v>
      </c>
      <c r="H1976" s="52" t="n">
        <v>8.63</v>
      </c>
      <c r="I1976" s="52" t="n">
        <f aca="false">IF(AND(G1976="",H1976=""),"",N(G1976)-N(H1976))</f>
        <v>-8.63</v>
      </c>
      <c r="J1976" s="52" t="n">
        <f aca="false">IF(I1976="","",ABS(I1976))</f>
        <v>8.63</v>
      </c>
      <c r="K1976" s="56" t="n">
        <f aca="false">IF(S1976="","",0)</f>
        <v>0</v>
      </c>
      <c r="L1976" s="56" t="n">
        <f aca="false">IF(J1976="","",IF(AND(J1976&gt;'Revenue Testing'!$E$9,K1976=0),1,0))</f>
        <v>0</v>
      </c>
      <c r="M1976" s="57" t="n">
        <v>0.034986286276</v>
      </c>
      <c r="N1976" s="56" t="str">
        <f aca="false">IF(OR(A1976="",I1976=""),"",IF(COUNTIFS($A$2:$A$4500,A1976,$D$2:$D$4500,D1976,$I$2:$I$4500,I1976)&gt;1,"Possible duplicate",""))</f>
        <v/>
      </c>
      <c r="O1976" s="56" t="n">
        <f aca="false">IF(J1976="","",IF(AND(L1976=0,K1976=0),1,0))</f>
        <v>1</v>
      </c>
      <c r="P1976" s="56" t="str">
        <f aca="false">IF(L1976=1,J1976+ROW()/10^7,"")</f>
        <v/>
      </c>
      <c r="Q1976" s="57" t="n">
        <f aca="false">IF(O1976=1,M1976,"")</f>
        <v>0.034986286276</v>
      </c>
      <c r="R1976" s="56" t="str">
        <f aca="false">IF(K1976=1,ROW(),"")</f>
        <v/>
      </c>
      <c r="S1976" s="56" t="str">
        <f aca="false">IF(D1976="","",TRIM(D1976))</f>
        <v>FASAH CHARGES- INC</v>
      </c>
    </row>
    <row r="1977" customFormat="false" ht="15" hidden="false" customHeight="false" outlineLevel="0" collapsed="false">
      <c r="A1977" s="50" t="s">
        <v>1441</v>
      </c>
      <c r="B1977" s="55" t="n">
        <v>45952</v>
      </c>
      <c r="C1977" s="50" t="n">
        <f aca="false">IF(S1977="","",IFERROR(IF(INDEX('Ledger Codes'!$C$6:$C$205,MATCH(S1977,'Ledger Codes'!$B$6:$B$205,0))="","",INDEX('Ledger Codes'!$C$6:$C$205,MATCH(S1977,'Ledger Codes'!$B$6:$B$205,0))),""))</f>
        <v>10066</v>
      </c>
      <c r="D1977" s="50" t="s">
        <v>204</v>
      </c>
      <c r="E1977" s="50" t="s">
        <v>1442</v>
      </c>
      <c r="F1977" s="50" t="s">
        <v>1443</v>
      </c>
      <c r="G1977" s="52" t="n">
        <v>0</v>
      </c>
      <c r="H1977" s="52" t="n">
        <v>8.63</v>
      </c>
      <c r="I1977" s="52" t="n">
        <f aca="false">IF(AND(G1977="",H1977=""),"",N(G1977)-N(H1977))</f>
        <v>-8.63</v>
      </c>
      <c r="J1977" s="52" t="n">
        <f aca="false">IF(I1977="","",ABS(I1977))</f>
        <v>8.63</v>
      </c>
      <c r="K1977" s="56" t="n">
        <f aca="false">IF(S1977="","",0)</f>
        <v>0</v>
      </c>
      <c r="L1977" s="56" t="n">
        <f aca="false">IF(J1977="","",IF(AND(J1977&gt;'Revenue Testing'!$E$9,K1977=0),1,0))</f>
        <v>0</v>
      </c>
      <c r="M1977" s="57" t="n">
        <v>0.940609705508</v>
      </c>
      <c r="N1977" s="56" t="str">
        <f aca="false">IF(OR(A1977="",I1977=""),"",IF(COUNTIFS($A$2:$A$4500,A1977,$D$2:$D$4500,D1977,$I$2:$I$4500,I1977)&gt;1,"Possible duplicate",""))</f>
        <v/>
      </c>
      <c r="O1977" s="56" t="n">
        <f aca="false">IF(J1977="","",IF(AND(L1977=0,K1977=0),1,0))</f>
        <v>1</v>
      </c>
      <c r="P1977" s="56" t="str">
        <f aca="false">IF(L1977=1,J1977+ROW()/10^7,"")</f>
        <v/>
      </c>
      <c r="Q1977" s="57" t="n">
        <f aca="false">IF(O1977=1,M1977,"")</f>
        <v>0.940609705508</v>
      </c>
      <c r="R1977" s="56" t="str">
        <f aca="false">IF(K1977=1,ROW(),"")</f>
        <v/>
      </c>
      <c r="S1977" s="56" t="str">
        <f aca="false">IF(D1977="","",TRIM(D1977))</f>
        <v>FASAH CHARGES- INC</v>
      </c>
    </row>
    <row r="1978" customFormat="false" ht="15" hidden="false" customHeight="false" outlineLevel="0" collapsed="false">
      <c r="A1978" s="50" t="s">
        <v>1444</v>
      </c>
      <c r="B1978" s="55" t="n">
        <v>45952</v>
      </c>
      <c r="C1978" s="50" t="n">
        <f aca="false">IF(S1978="","",IFERROR(IF(INDEX('Ledger Codes'!$C$6:$C$205,MATCH(S1978,'Ledger Codes'!$B$6:$B$205,0))="","",INDEX('Ledger Codes'!$C$6:$C$205,MATCH(S1978,'Ledger Codes'!$B$6:$B$205,0))),""))</f>
        <v>10066</v>
      </c>
      <c r="D1978" s="50" t="s">
        <v>204</v>
      </c>
      <c r="E1978" s="50" t="s">
        <v>1445</v>
      </c>
      <c r="F1978" s="50" t="s">
        <v>1446</v>
      </c>
      <c r="G1978" s="52" t="n">
        <v>0</v>
      </c>
      <c r="H1978" s="52" t="n">
        <v>8.63</v>
      </c>
      <c r="I1978" s="52" t="n">
        <f aca="false">IF(AND(G1978="",H1978=""),"",N(G1978)-N(H1978))</f>
        <v>-8.63</v>
      </c>
      <c r="J1978" s="52" t="n">
        <f aca="false">IF(I1978="","",ABS(I1978))</f>
        <v>8.63</v>
      </c>
      <c r="K1978" s="56" t="n">
        <f aca="false">IF(S1978="","",0)</f>
        <v>0</v>
      </c>
      <c r="L1978" s="56" t="n">
        <f aca="false">IF(J1978="","",IF(AND(J1978&gt;'Revenue Testing'!$E$9,K1978=0),1,0))</f>
        <v>0</v>
      </c>
      <c r="M1978" s="57" t="n">
        <v>0.002423008055</v>
      </c>
      <c r="N1978" s="56" t="str">
        <f aca="false">IF(OR(A1978="",I1978=""),"",IF(COUNTIFS($A$2:$A$4500,A1978,$D$2:$D$4500,D1978,$I$2:$I$4500,I1978)&gt;1,"Possible duplicate",""))</f>
        <v/>
      </c>
      <c r="O1978" s="56" t="n">
        <f aca="false">IF(J1978="","",IF(AND(L1978=0,K1978=0),1,0))</f>
        <v>1</v>
      </c>
      <c r="P1978" s="56" t="str">
        <f aca="false">IF(L1978=1,J1978+ROW()/10^7,"")</f>
        <v/>
      </c>
      <c r="Q1978" s="57" t="n">
        <f aca="false">IF(O1978=1,M1978,"")</f>
        <v>0.002423008055</v>
      </c>
      <c r="R1978" s="56" t="str">
        <f aca="false">IF(K1978=1,ROW(),"")</f>
        <v/>
      </c>
      <c r="S1978" s="56" t="str">
        <f aca="false">IF(D1978="","",TRIM(D1978))</f>
        <v>FASAH CHARGES- INC</v>
      </c>
    </row>
    <row r="1979" customFormat="false" ht="15" hidden="false" customHeight="false" outlineLevel="0" collapsed="false">
      <c r="A1979" s="50" t="s">
        <v>1447</v>
      </c>
      <c r="B1979" s="55" t="n">
        <v>45952</v>
      </c>
      <c r="C1979" s="50" t="n">
        <f aca="false">IF(S1979="","",IFERROR(IF(INDEX('Ledger Codes'!$C$6:$C$205,MATCH(S1979,'Ledger Codes'!$B$6:$B$205,0))="","",INDEX('Ledger Codes'!$C$6:$C$205,MATCH(S1979,'Ledger Codes'!$B$6:$B$205,0))),""))</f>
        <v>10066</v>
      </c>
      <c r="D1979" s="50" t="s">
        <v>204</v>
      </c>
      <c r="E1979" s="50" t="s">
        <v>1448</v>
      </c>
      <c r="F1979" s="50" t="s">
        <v>1449</v>
      </c>
      <c r="G1979" s="52" t="n">
        <v>0</v>
      </c>
      <c r="H1979" s="52" t="n">
        <v>8.63</v>
      </c>
      <c r="I1979" s="52" t="n">
        <f aca="false">IF(AND(G1979="",H1979=""),"",N(G1979)-N(H1979))</f>
        <v>-8.63</v>
      </c>
      <c r="J1979" s="52" t="n">
        <f aca="false">IF(I1979="","",ABS(I1979))</f>
        <v>8.63</v>
      </c>
      <c r="K1979" s="56" t="n">
        <f aca="false">IF(S1979="","",0)</f>
        <v>0</v>
      </c>
      <c r="L1979" s="56" t="n">
        <f aca="false">IF(J1979="","",IF(AND(J1979&gt;'Revenue Testing'!$E$9,K1979=0),1,0))</f>
        <v>0</v>
      </c>
      <c r="M1979" s="57" t="n">
        <v>0.499691517082</v>
      </c>
      <c r="N1979" s="56" t="str">
        <f aca="false">IF(OR(A1979="",I1979=""),"",IF(COUNTIFS($A$2:$A$4500,A1979,$D$2:$D$4500,D1979,$I$2:$I$4500,I1979)&gt;1,"Possible duplicate",""))</f>
        <v/>
      </c>
      <c r="O1979" s="56" t="n">
        <f aca="false">IF(J1979="","",IF(AND(L1979=0,K1979=0),1,0))</f>
        <v>1</v>
      </c>
      <c r="P1979" s="56" t="str">
        <f aca="false">IF(L1979=1,J1979+ROW()/10^7,"")</f>
        <v/>
      </c>
      <c r="Q1979" s="57" t="n">
        <f aca="false">IF(O1979=1,M1979,"")</f>
        <v>0.499691517082</v>
      </c>
      <c r="R1979" s="56" t="str">
        <f aca="false">IF(K1979=1,ROW(),"")</f>
        <v/>
      </c>
      <c r="S1979" s="56" t="str">
        <f aca="false">IF(D1979="","",TRIM(D1979))</f>
        <v>FASAH CHARGES- INC</v>
      </c>
    </row>
    <row r="1980" customFormat="false" ht="15" hidden="false" customHeight="false" outlineLevel="0" collapsed="false">
      <c r="A1980" s="50" t="s">
        <v>1450</v>
      </c>
      <c r="B1980" s="55" t="n">
        <v>45952</v>
      </c>
      <c r="C1980" s="50" t="n">
        <f aca="false">IF(S1980="","",IFERROR(IF(INDEX('Ledger Codes'!$C$6:$C$205,MATCH(S1980,'Ledger Codes'!$B$6:$B$205,0))="","",INDEX('Ledger Codes'!$C$6:$C$205,MATCH(S1980,'Ledger Codes'!$B$6:$B$205,0))),""))</f>
        <v>10066</v>
      </c>
      <c r="D1980" s="50" t="s">
        <v>204</v>
      </c>
      <c r="E1980" s="50" t="s">
        <v>1451</v>
      </c>
      <c r="F1980" s="50" t="s">
        <v>1452</v>
      </c>
      <c r="G1980" s="52" t="n">
        <v>0</v>
      </c>
      <c r="H1980" s="52" t="n">
        <v>8.63</v>
      </c>
      <c r="I1980" s="52" t="n">
        <f aca="false">IF(AND(G1980="",H1980=""),"",N(G1980)-N(H1980))</f>
        <v>-8.63</v>
      </c>
      <c r="J1980" s="52" t="n">
        <f aca="false">IF(I1980="","",ABS(I1980))</f>
        <v>8.63</v>
      </c>
      <c r="K1980" s="56" t="n">
        <f aca="false">IF(S1980="","",0)</f>
        <v>0</v>
      </c>
      <c r="L1980" s="56" t="n">
        <f aca="false">IF(J1980="","",IF(AND(J1980&gt;'Revenue Testing'!$E$9,K1980=0),1,0))</f>
        <v>0</v>
      </c>
      <c r="M1980" s="57" t="n">
        <v>0.226117784732</v>
      </c>
      <c r="N1980" s="56" t="str">
        <f aca="false">IF(OR(A1980="",I1980=""),"",IF(COUNTIFS($A$2:$A$4500,A1980,$D$2:$D$4500,D1980,$I$2:$I$4500,I1980)&gt;1,"Possible duplicate",""))</f>
        <v/>
      </c>
      <c r="O1980" s="56" t="n">
        <f aca="false">IF(J1980="","",IF(AND(L1980=0,K1980=0),1,0))</f>
        <v>1</v>
      </c>
      <c r="P1980" s="56" t="str">
        <f aca="false">IF(L1980=1,J1980+ROW()/10^7,"")</f>
        <v/>
      </c>
      <c r="Q1980" s="57" t="n">
        <f aca="false">IF(O1980=1,M1980,"")</f>
        <v>0.226117784732</v>
      </c>
      <c r="R1980" s="56" t="str">
        <f aca="false">IF(K1980=1,ROW(),"")</f>
        <v/>
      </c>
      <c r="S1980" s="56" t="str">
        <f aca="false">IF(D1980="","",TRIM(D1980))</f>
        <v>FASAH CHARGES- INC</v>
      </c>
    </row>
    <row r="1981" customFormat="false" ht="15" hidden="false" customHeight="false" outlineLevel="0" collapsed="false">
      <c r="A1981" s="50" t="s">
        <v>1453</v>
      </c>
      <c r="B1981" s="55" t="n">
        <v>45952</v>
      </c>
      <c r="C1981" s="50" t="n">
        <f aca="false">IF(S1981="","",IFERROR(IF(INDEX('Ledger Codes'!$C$6:$C$205,MATCH(S1981,'Ledger Codes'!$B$6:$B$205,0))="","",INDEX('Ledger Codes'!$C$6:$C$205,MATCH(S1981,'Ledger Codes'!$B$6:$B$205,0))),""))</f>
        <v>10066</v>
      </c>
      <c r="D1981" s="50" t="s">
        <v>204</v>
      </c>
      <c r="E1981" s="50" t="s">
        <v>1454</v>
      </c>
      <c r="F1981" s="50" t="s">
        <v>1455</v>
      </c>
      <c r="G1981" s="52" t="n">
        <v>0</v>
      </c>
      <c r="H1981" s="52" t="n">
        <v>8.63</v>
      </c>
      <c r="I1981" s="52" t="n">
        <f aca="false">IF(AND(G1981="",H1981=""),"",N(G1981)-N(H1981))</f>
        <v>-8.63</v>
      </c>
      <c r="J1981" s="52" t="n">
        <f aca="false">IF(I1981="","",ABS(I1981))</f>
        <v>8.63</v>
      </c>
      <c r="K1981" s="56" t="n">
        <f aca="false">IF(S1981="","",0)</f>
        <v>0</v>
      </c>
      <c r="L1981" s="56" t="n">
        <f aca="false">IF(J1981="","",IF(AND(J1981&gt;'Revenue Testing'!$E$9,K1981=0),1,0))</f>
        <v>0</v>
      </c>
      <c r="M1981" s="57" t="n">
        <v>0.8665909054</v>
      </c>
      <c r="N1981" s="56" t="str">
        <f aca="false">IF(OR(A1981="",I1981=""),"",IF(COUNTIFS($A$2:$A$4500,A1981,$D$2:$D$4500,D1981,$I$2:$I$4500,I1981)&gt;1,"Possible duplicate",""))</f>
        <v/>
      </c>
      <c r="O1981" s="56" t="n">
        <f aca="false">IF(J1981="","",IF(AND(L1981=0,K1981=0),1,0))</f>
        <v>1</v>
      </c>
      <c r="P1981" s="56" t="str">
        <f aca="false">IF(L1981=1,J1981+ROW()/10^7,"")</f>
        <v/>
      </c>
      <c r="Q1981" s="57" t="n">
        <f aca="false">IF(O1981=1,M1981,"")</f>
        <v>0.8665909054</v>
      </c>
      <c r="R1981" s="56" t="str">
        <f aca="false">IF(K1981=1,ROW(),"")</f>
        <v/>
      </c>
      <c r="S1981" s="56" t="str">
        <f aca="false">IF(D1981="","",TRIM(D1981))</f>
        <v>FASAH CHARGES- INC</v>
      </c>
    </row>
    <row r="1982" customFormat="false" ht="15" hidden="false" customHeight="false" outlineLevel="0" collapsed="false">
      <c r="A1982" s="50" t="s">
        <v>1456</v>
      </c>
      <c r="B1982" s="55" t="n">
        <v>45952</v>
      </c>
      <c r="C1982" s="50" t="n">
        <f aca="false">IF(S1982="","",IFERROR(IF(INDEX('Ledger Codes'!$C$6:$C$205,MATCH(S1982,'Ledger Codes'!$B$6:$B$205,0))="","",INDEX('Ledger Codes'!$C$6:$C$205,MATCH(S1982,'Ledger Codes'!$B$6:$B$205,0))),""))</f>
        <v>10066</v>
      </c>
      <c r="D1982" s="50" t="s">
        <v>204</v>
      </c>
      <c r="E1982" s="50" t="s">
        <v>1457</v>
      </c>
      <c r="F1982" s="50" t="s">
        <v>518</v>
      </c>
      <c r="G1982" s="52" t="n">
        <v>0</v>
      </c>
      <c r="H1982" s="52" t="n">
        <v>8.63</v>
      </c>
      <c r="I1982" s="52" t="n">
        <f aca="false">IF(AND(G1982="",H1982=""),"",N(G1982)-N(H1982))</f>
        <v>-8.63</v>
      </c>
      <c r="J1982" s="52" t="n">
        <f aca="false">IF(I1982="","",ABS(I1982))</f>
        <v>8.63</v>
      </c>
      <c r="K1982" s="56" t="n">
        <f aca="false">IF(S1982="","",0)</f>
        <v>0</v>
      </c>
      <c r="L1982" s="56" t="n">
        <f aca="false">IF(J1982="","",IF(AND(J1982&gt;'Revenue Testing'!$E$9,K1982=0),1,0))</f>
        <v>0</v>
      </c>
      <c r="M1982" s="57" t="n">
        <v>0.958064751555</v>
      </c>
      <c r="N1982" s="56" t="str">
        <f aca="false">IF(OR(A1982="",I1982=""),"",IF(COUNTIFS($A$2:$A$4500,A1982,$D$2:$D$4500,D1982,$I$2:$I$4500,I1982)&gt;1,"Possible duplicate",""))</f>
        <v/>
      </c>
      <c r="O1982" s="56" t="n">
        <f aca="false">IF(J1982="","",IF(AND(L1982=0,K1982=0),1,0))</f>
        <v>1</v>
      </c>
      <c r="P1982" s="56" t="str">
        <f aca="false">IF(L1982=1,J1982+ROW()/10^7,"")</f>
        <v/>
      </c>
      <c r="Q1982" s="57" t="n">
        <f aca="false">IF(O1982=1,M1982,"")</f>
        <v>0.958064751555</v>
      </c>
      <c r="R1982" s="56" t="str">
        <f aca="false">IF(K1982=1,ROW(),"")</f>
        <v/>
      </c>
      <c r="S1982" s="56" t="str">
        <f aca="false">IF(D1982="","",TRIM(D1982))</f>
        <v>FASAH CHARGES- INC</v>
      </c>
    </row>
    <row r="1983" customFormat="false" ht="15" hidden="false" customHeight="false" outlineLevel="0" collapsed="false">
      <c r="A1983" s="50" t="s">
        <v>1458</v>
      </c>
      <c r="B1983" s="55" t="n">
        <v>45952</v>
      </c>
      <c r="C1983" s="50" t="n">
        <f aca="false">IF(S1983="","",IFERROR(IF(INDEX('Ledger Codes'!$C$6:$C$205,MATCH(S1983,'Ledger Codes'!$B$6:$B$205,0))="","",INDEX('Ledger Codes'!$C$6:$C$205,MATCH(S1983,'Ledger Codes'!$B$6:$B$205,0))),""))</f>
        <v>10066</v>
      </c>
      <c r="D1983" s="50" t="s">
        <v>204</v>
      </c>
      <c r="E1983" s="50" t="s">
        <v>1459</v>
      </c>
      <c r="F1983" s="50" t="s">
        <v>1460</v>
      </c>
      <c r="G1983" s="52" t="n">
        <v>0</v>
      </c>
      <c r="H1983" s="52" t="n">
        <v>8.63</v>
      </c>
      <c r="I1983" s="52" t="n">
        <f aca="false">IF(AND(G1983="",H1983=""),"",N(G1983)-N(H1983))</f>
        <v>-8.63</v>
      </c>
      <c r="J1983" s="52" t="n">
        <f aca="false">IF(I1983="","",ABS(I1983))</f>
        <v>8.63</v>
      </c>
      <c r="K1983" s="56" t="n">
        <f aca="false">IF(S1983="","",0)</f>
        <v>0</v>
      </c>
      <c r="L1983" s="56" t="n">
        <f aca="false">IF(J1983="","",IF(AND(J1983&gt;'Revenue Testing'!$E$9,K1983=0),1,0))</f>
        <v>0</v>
      </c>
      <c r="M1983" s="57" t="n">
        <v>0.055280052264</v>
      </c>
      <c r="N1983" s="56" t="str">
        <f aca="false">IF(OR(A1983="",I1983=""),"",IF(COUNTIFS($A$2:$A$4500,A1983,$D$2:$D$4500,D1983,$I$2:$I$4500,I1983)&gt;1,"Possible duplicate",""))</f>
        <v/>
      </c>
      <c r="O1983" s="56" t="n">
        <f aca="false">IF(J1983="","",IF(AND(L1983=0,K1983=0),1,0))</f>
        <v>1</v>
      </c>
      <c r="P1983" s="56" t="str">
        <f aca="false">IF(L1983=1,J1983+ROW()/10^7,"")</f>
        <v/>
      </c>
      <c r="Q1983" s="57" t="n">
        <f aca="false">IF(O1983=1,M1983,"")</f>
        <v>0.055280052264</v>
      </c>
      <c r="R1983" s="56" t="str">
        <f aca="false">IF(K1983=1,ROW(),"")</f>
        <v/>
      </c>
      <c r="S1983" s="56" t="str">
        <f aca="false">IF(D1983="","",TRIM(D1983))</f>
        <v>FASAH CHARGES- INC</v>
      </c>
    </row>
    <row r="1984" customFormat="false" ht="15" hidden="false" customHeight="false" outlineLevel="0" collapsed="false">
      <c r="A1984" s="50" t="s">
        <v>1461</v>
      </c>
      <c r="B1984" s="55" t="n">
        <v>45952</v>
      </c>
      <c r="C1984" s="50" t="n">
        <f aca="false">IF(S1984="","",IFERROR(IF(INDEX('Ledger Codes'!$C$6:$C$205,MATCH(S1984,'Ledger Codes'!$B$6:$B$205,0))="","",INDEX('Ledger Codes'!$C$6:$C$205,MATCH(S1984,'Ledger Codes'!$B$6:$B$205,0))),""))</f>
        <v>10066</v>
      </c>
      <c r="D1984" s="50" t="s">
        <v>204</v>
      </c>
      <c r="E1984" s="50" t="s">
        <v>1462</v>
      </c>
      <c r="F1984" s="50" t="s">
        <v>1463</v>
      </c>
      <c r="G1984" s="52" t="n">
        <v>0</v>
      </c>
      <c r="H1984" s="52" t="n">
        <v>8.63</v>
      </c>
      <c r="I1984" s="52" t="n">
        <f aca="false">IF(AND(G1984="",H1984=""),"",N(G1984)-N(H1984))</f>
        <v>-8.63</v>
      </c>
      <c r="J1984" s="52" t="n">
        <f aca="false">IF(I1984="","",ABS(I1984))</f>
        <v>8.63</v>
      </c>
      <c r="K1984" s="56" t="n">
        <f aca="false">IF(S1984="","",0)</f>
        <v>0</v>
      </c>
      <c r="L1984" s="56" t="n">
        <f aca="false">IF(J1984="","",IF(AND(J1984&gt;'Revenue Testing'!$E$9,K1984=0),1,0))</f>
        <v>0</v>
      </c>
      <c r="M1984" s="57" t="n">
        <v>0.007699355295</v>
      </c>
      <c r="N1984" s="56" t="str">
        <f aca="false">IF(OR(A1984="",I1984=""),"",IF(COUNTIFS($A$2:$A$4500,A1984,$D$2:$D$4500,D1984,$I$2:$I$4500,I1984)&gt;1,"Possible duplicate",""))</f>
        <v/>
      </c>
      <c r="O1984" s="56" t="n">
        <f aca="false">IF(J1984="","",IF(AND(L1984=0,K1984=0),1,0))</f>
        <v>1</v>
      </c>
      <c r="P1984" s="56" t="str">
        <f aca="false">IF(L1984=1,J1984+ROW()/10^7,"")</f>
        <v/>
      </c>
      <c r="Q1984" s="57" t="n">
        <f aca="false">IF(O1984=1,M1984,"")</f>
        <v>0.007699355295</v>
      </c>
      <c r="R1984" s="56" t="str">
        <f aca="false">IF(K1984=1,ROW(),"")</f>
        <v/>
      </c>
      <c r="S1984" s="56" t="str">
        <f aca="false">IF(D1984="","",TRIM(D1984))</f>
        <v>FASAH CHARGES- INC</v>
      </c>
    </row>
    <row r="1985" customFormat="false" ht="15" hidden="false" customHeight="false" outlineLevel="0" collapsed="false">
      <c r="A1985" s="50" t="s">
        <v>1464</v>
      </c>
      <c r="B1985" s="55" t="n">
        <v>45952</v>
      </c>
      <c r="C1985" s="50" t="n">
        <f aca="false">IF(S1985="","",IFERROR(IF(INDEX('Ledger Codes'!$C$6:$C$205,MATCH(S1985,'Ledger Codes'!$B$6:$B$205,0))="","",INDEX('Ledger Codes'!$C$6:$C$205,MATCH(S1985,'Ledger Codes'!$B$6:$B$205,0))),""))</f>
        <v>10066</v>
      </c>
      <c r="D1985" s="50" t="s">
        <v>204</v>
      </c>
      <c r="E1985" s="50" t="s">
        <v>1465</v>
      </c>
      <c r="F1985" s="50" t="s">
        <v>1466</v>
      </c>
      <c r="G1985" s="52" t="n">
        <v>0</v>
      </c>
      <c r="H1985" s="52" t="n">
        <v>8.63</v>
      </c>
      <c r="I1985" s="52" t="n">
        <f aca="false">IF(AND(G1985="",H1985=""),"",N(G1985)-N(H1985))</f>
        <v>-8.63</v>
      </c>
      <c r="J1985" s="52" t="n">
        <f aca="false">IF(I1985="","",ABS(I1985))</f>
        <v>8.63</v>
      </c>
      <c r="K1985" s="56" t="n">
        <f aca="false">IF(S1985="","",0)</f>
        <v>0</v>
      </c>
      <c r="L1985" s="56" t="n">
        <f aca="false">IF(J1985="","",IF(AND(J1985&gt;'Revenue Testing'!$E$9,K1985=0),1,0))</f>
        <v>0</v>
      </c>
      <c r="M1985" s="57" t="n">
        <v>0.83844176994</v>
      </c>
      <c r="N1985" s="56" t="str">
        <f aca="false">IF(OR(A1985="",I1985=""),"",IF(COUNTIFS($A$2:$A$4500,A1985,$D$2:$D$4500,D1985,$I$2:$I$4500,I1985)&gt;1,"Possible duplicate",""))</f>
        <v/>
      </c>
      <c r="O1985" s="56" t="n">
        <f aca="false">IF(J1985="","",IF(AND(L1985=0,K1985=0),1,0))</f>
        <v>1</v>
      </c>
      <c r="P1985" s="56" t="str">
        <f aca="false">IF(L1985=1,J1985+ROW()/10^7,"")</f>
        <v/>
      </c>
      <c r="Q1985" s="57" t="n">
        <f aca="false">IF(O1985=1,M1985,"")</f>
        <v>0.83844176994</v>
      </c>
      <c r="R1985" s="56" t="str">
        <f aca="false">IF(K1985=1,ROW(),"")</f>
        <v/>
      </c>
      <c r="S1985" s="56" t="str">
        <f aca="false">IF(D1985="","",TRIM(D1985))</f>
        <v>FASAH CHARGES- INC</v>
      </c>
    </row>
    <row r="1986" customFormat="false" ht="15" hidden="false" customHeight="false" outlineLevel="0" collapsed="false">
      <c r="A1986" s="50" t="s">
        <v>1467</v>
      </c>
      <c r="B1986" s="55" t="n">
        <v>45952</v>
      </c>
      <c r="C1986" s="50" t="n">
        <f aca="false">IF(S1986="","",IFERROR(IF(INDEX('Ledger Codes'!$C$6:$C$205,MATCH(S1986,'Ledger Codes'!$B$6:$B$205,0))="","",INDEX('Ledger Codes'!$C$6:$C$205,MATCH(S1986,'Ledger Codes'!$B$6:$B$205,0))),""))</f>
        <v>10066</v>
      </c>
      <c r="D1986" s="50" t="s">
        <v>204</v>
      </c>
      <c r="E1986" s="50" t="s">
        <v>1468</v>
      </c>
      <c r="F1986" s="50" t="s">
        <v>1469</v>
      </c>
      <c r="G1986" s="52" t="n">
        <v>0</v>
      </c>
      <c r="H1986" s="52" t="n">
        <v>8.63</v>
      </c>
      <c r="I1986" s="52" t="n">
        <f aca="false">IF(AND(G1986="",H1986=""),"",N(G1986)-N(H1986))</f>
        <v>-8.63</v>
      </c>
      <c r="J1986" s="52" t="n">
        <f aca="false">IF(I1986="","",ABS(I1986))</f>
        <v>8.63</v>
      </c>
      <c r="K1986" s="56" t="n">
        <f aca="false">IF(S1986="","",0)</f>
        <v>0</v>
      </c>
      <c r="L1986" s="56" t="n">
        <f aca="false">IF(J1986="","",IF(AND(J1986&gt;'Revenue Testing'!$E$9,K1986=0),1,0))</f>
        <v>0</v>
      </c>
      <c r="M1986" s="57" t="n">
        <v>0.870978242024</v>
      </c>
      <c r="N1986" s="56" t="str">
        <f aca="false">IF(OR(A1986="",I1986=""),"",IF(COUNTIFS($A$2:$A$4500,A1986,$D$2:$D$4500,D1986,$I$2:$I$4500,I1986)&gt;1,"Possible duplicate",""))</f>
        <v/>
      </c>
      <c r="O1986" s="56" t="n">
        <f aca="false">IF(J1986="","",IF(AND(L1986=0,K1986=0),1,0))</f>
        <v>1</v>
      </c>
      <c r="P1986" s="56" t="str">
        <f aca="false">IF(L1986=1,J1986+ROW()/10^7,"")</f>
        <v/>
      </c>
      <c r="Q1986" s="57" t="n">
        <f aca="false">IF(O1986=1,M1986,"")</f>
        <v>0.870978242024</v>
      </c>
      <c r="R1986" s="56" t="str">
        <f aca="false">IF(K1986=1,ROW(),"")</f>
        <v/>
      </c>
      <c r="S1986" s="56" t="str">
        <f aca="false">IF(D1986="","",TRIM(D1986))</f>
        <v>FASAH CHARGES- INC</v>
      </c>
    </row>
    <row r="1987" customFormat="false" ht="15" hidden="false" customHeight="false" outlineLevel="0" collapsed="false">
      <c r="A1987" s="50" t="s">
        <v>1470</v>
      </c>
      <c r="B1987" s="55" t="n">
        <v>45952</v>
      </c>
      <c r="C1987" s="50" t="n">
        <f aca="false">IF(S1987="","",IFERROR(IF(INDEX('Ledger Codes'!$C$6:$C$205,MATCH(S1987,'Ledger Codes'!$B$6:$B$205,0))="","",INDEX('Ledger Codes'!$C$6:$C$205,MATCH(S1987,'Ledger Codes'!$B$6:$B$205,0))),""))</f>
        <v>10066</v>
      </c>
      <c r="D1987" s="50" t="s">
        <v>204</v>
      </c>
      <c r="E1987" s="50" t="s">
        <v>1471</v>
      </c>
      <c r="F1987" s="50" t="s">
        <v>539</v>
      </c>
      <c r="G1987" s="52" t="n">
        <v>0</v>
      </c>
      <c r="H1987" s="52" t="n">
        <v>8.63</v>
      </c>
      <c r="I1987" s="52" t="n">
        <f aca="false">IF(AND(G1987="",H1987=""),"",N(G1987)-N(H1987))</f>
        <v>-8.63</v>
      </c>
      <c r="J1987" s="52" t="n">
        <f aca="false">IF(I1987="","",ABS(I1987))</f>
        <v>8.63</v>
      </c>
      <c r="K1987" s="56" t="n">
        <f aca="false">IF(S1987="","",0)</f>
        <v>0</v>
      </c>
      <c r="L1987" s="56" t="n">
        <f aca="false">IF(J1987="","",IF(AND(J1987&gt;'Revenue Testing'!$E$9,K1987=0),1,0))</f>
        <v>0</v>
      </c>
      <c r="M1987" s="57" t="n">
        <v>0.719464288463</v>
      </c>
      <c r="N1987" s="56" t="str">
        <f aca="false">IF(OR(A1987="",I1987=""),"",IF(COUNTIFS($A$2:$A$4500,A1987,$D$2:$D$4500,D1987,$I$2:$I$4500,I1987)&gt;1,"Possible duplicate",""))</f>
        <v/>
      </c>
      <c r="O1987" s="56" t="n">
        <f aca="false">IF(J1987="","",IF(AND(L1987=0,K1987=0),1,0))</f>
        <v>1</v>
      </c>
      <c r="P1987" s="56" t="str">
        <f aca="false">IF(L1987=1,J1987+ROW()/10^7,"")</f>
        <v/>
      </c>
      <c r="Q1987" s="57" t="n">
        <f aca="false">IF(O1987=1,M1987,"")</f>
        <v>0.719464288463</v>
      </c>
      <c r="R1987" s="56" t="str">
        <f aca="false">IF(K1987=1,ROW(),"")</f>
        <v/>
      </c>
      <c r="S1987" s="56" t="str">
        <f aca="false">IF(D1987="","",TRIM(D1987))</f>
        <v>FASAH CHARGES- INC</v>
      </c>
    </row>
    <row r="1988" customFormat="false" ht="15" hidden="false" customHeight="false" outlineLevel="0" collapsed="false">
      <c r="A1988" s="50" t="s">
        <v>1472</v>
      </c>
      <c r="B1988" s="55" t="n">
        <v>45952</v>
      </c>
      <c r="C1988" s="50" t="n">
        <f aca="false">IF(S1988="","",IFERROR(IF(INDEX('Ledger Codes'!$C$6:$C$205,MATCH(S1988,'Ledger Codes'!$B$6:$B$205,0))="","",INDEX('Ledger Codes'!$C$6:$C$205,MATCH(S1988,'Ledger Codes'!$B$6:$B$205,0))),""))</f>
        <v>10066</v>
      </c>
      <c r="D1988" s="50" t="s">
        <v>204</v>
      </c>
      <c r="E1988" s="50" t="s">
        <v>1473</v>
      </c>
      <c r="F1988" s="50" t="s">
        <v>1474</v>
      </c>
      <c r="G1988" s="52" t="n">
        <v>0</v>
      </c>
      <c r="H1988" s="52" t="n">
        <v>8.63</v>
      </c>
      <c r="I1988" s="52" t="n">
        <f aca="false">IF(AND(G1988="",H1988=""),"",N(G1988)-N(H1988))</f>
        <v>-8.63</v>
      </c>
      <c r="J1988" s="52" t="n">
        <f aca="false">IF(I1988="","",ABS(I1988))</f>
        <v>8.63</v>
      </c>
      <c r="K1988" s="56" t="n">
        <f aca="false">IF(S1988="","",0)</f>
        <v>0</v>
      </c>
      <c r="L1988" s="56" t="n">
        <f aca="false">IF(J1988="","",IF(AND(J1988&gt;'Revenue Testing'!$E$9,K1988=0),1,0))</f>
        <v>0</v>
      </c>
      <c r="M1988" s="57" t="n">
        <v>0.976727359468</v>
      </c>
      <c r="N1988" s="56" t="str">
        <f aca="false">IF(OR(A1988="",I1988=""),"",IF(COUNTIFS($A$2:$A$4500,A1988,$D$2:$D$4500,D1988,$I$2:$I$4500,I1988)&gt;1,"Possible duplicate",""))</f>
        <v/>
      </c>
      <c r="O1988" s="56" t="n">
        <f aca="false">IF(J1988="","",IF(AND(L1988=0,K1988=0),1,0))</f>
        <v>1</v>
      </c>
      <c r="P1988" s="56" t="str">
        <f aca="false">IF(L1988=1,J1988+ROW()/10^7,"")</f>
        <v/>
      </c>
      <c r="Q1988" s="57" t="n">
        <f aca="false">IF(O1988=1,M1988,"")</f>
        <v>0.976727359468</v>
      </c>
      <c r="R1988" s="56" t="str">
        <f aca="false">IF(K1988=1,ROW(),"")</f>
        <v/>
      </c>
      <c r="S1988" s="56" t="str">
        <f aca="false">IF(D1988="","",TRIM(D1988))</f>
        <v>FASAH CHARGES- INC</v>
      </c>
    </row>
    <row r="1989" customFormat="false" ht="15" hidden="false" customHeight="false" outlineLevel="0" collapsed="false">
      <c r="A1989" s="50" t="s">
        <v>1475</v>
      </c>
      <c r="B1989" s="55" t="n">
        <v>45952</v>
      </c>
      <c r="C1989" s="50" t="n">
        <f aca="false">IF(S1989="","",IFERROR(IF(INDEX('Ledger Codes'!$C$6:$C$205,MATCH(S1989,'Ledger Codes'!$B$6:$B$205,0))="","",INDEX('Ledger Codes'!$C$6:$C$205,MATCH(S1989,'Ledger Codes'!$B$6:$B$205,0))),""))</f>
        <v>10066</v>
      </c>
      <c r="D1989" s="50" t="s">
        <v>204</v>
      </c>
      <c r="E1989" s="50" t="s">
        <v>1476</v>
      </c>
      <c r="F1989" s="50" t="s">
        <v>1477</v>
      </c>
      <c r="G1989" s="52" t="n">
        <v>0</v>
      </c>
      <c r="H1989" s="52" t="n">
        <v>8.63</v>
      </c>
      <c r="I1989" s="52" t="n">
        <f aca="false">IF(AND(G1989="",H1989=""),"",N(G1989)-N(H1989))</f>
        <v>-8.63</v>
      </c>
      <c r="J1989" s="52" t="n">
        <f aca="false">IF(I1989="","",ABS(I1989))</f>
        <v>8.63</v>
      </c>
      <c r="K1989" s="56" t="n">
        <f aca="false">IF(S1989="","",0)</f>
        <v>0</v>
      </c>
      <c r="L1989" s="56" t="n">
        <f aca="false">IF(J1989="","",IF(AND(J1989&gt;'Revenue Testing'!$E$9,K1989=0),1,0))</f>
        <v>0</v>
      </c>
      <c r="M1989" s="57" t="n">
        <v>0.053920314195</v>
      </c>
      <c r="N1989" s="56" t="str">
        <f aca="false">IF(OR(A1989="",I1989=""),"",IF(COUNTIFS($A$2:$A$4500,A1989,$D$2:$D$4500,D1989,$I$2:$I$4500,I1989)&gt;1,"Possible duplicate",""))</f>
        <v/>
      </c>
      <c r="O1989" s="56" t="n">
        <f aca="false">IF(J1989="","",IF(AND(L1989=0,K1989=0),1,0))</f>
        <v>1</v>
      </c>
      <c r="P1989" s="56" t="str">
        <f aca="false">IF(L1989=1,J1989+ROW()/10^7,"")</f>
        <v/>
      </c>
      <c r="Q1989" s="57" t="n">
        <f aca="false">IF(O1989=1,M1989,"")</f>
        <v>0.053920314195</v>
      </c>
      <c r="R1989" s="56" t="str">
        <f aca="false">IF(K1989=1,ROW(),"")</f>
        <v/>
      </c>
      <c r="S1989" s="56" t="str">
        <f aca="false">IF(D1989="","",TRIM(D1989))</f>
        <v>FASAH CHARGES- INC</v>
      </c>
    </row>
    <row r="1990" customFormat="false" ht="15" hidden="false" customHeight="false" outlineLevel="0" collapsed="false">
      <c r="A1990" s="50" t="s">
        <v>1478</v>
      </c>
      <c r="B1990" s="55" t="n">
        <v>45952</v>
      </c>
      <c r="C1990" s="50" t="n">
        <f aca="false">IF(S1990="","",IFERROR(IF(INDEX('Ledger Codes'!$C$6:$C$205,MATCH(S1990,'Ledger Codes'!$B$6:$B$205,0))="","",INDEX('Ledger Codes'!$C$6:$C$205,MATCH(S1990,'Ledger Codes'!$B$6:$B$205,0))),""))</f>
        <v>10066</v>
      </c>
      <c r="D1990" s="50" t="s">
        <v>204</v>
      </c>
      <c r="E1990" s="50" t="s">
        <v>1479</v>
      </c>
      <c r="F1990" s="50" t="s">
        <v>1480</v>
      </c>
      <c r="G1990" s="52" t="n">
        <v>0</v>
      </c>
      <c r="H1990" s="52" t="n">
        <v>8.63</v>
      </c>
      <c r="I1990" s="52" t="n">
        <f aca="false">IF(AND(G1990="",H1990=""),"",N(G1990)-N(H1990))</f>
        <v>-8.63</v>
      </c>
      <c r="J1990" s="52" t="n">
        <f aca="false">IF(I1990="","",ABS(I1990))</f>
        <v>8.63</v>
      </c>
      <c r="K1990" s="56" t="n">
        <f aca="false">IF(S1990="","",0)</f>
        <v>0</v>
      </c>
      <c r="L1990" s="56" t="n">
        <f aca="false">IF(J1990="","",IF(AND(J1990&gt;'Revenue Testing'!$E$9,K1990=0),1,0))</f>
        <v>0</v>
      </c>
      <c r="M1990" s="57" t="n">
        <v>0.502285716292</v>
      </c>
      <c r="N1990" s="56" t="str">
        <f aca="false">IF(OR(A1990="",I1990=""),"",IF(COUNTIFS($A$2:$A$4500,A1990,$D$2:$D$4500,D1990,$I$2:$I$4500,I1990)&gt;1,"Possible duplicate",""))</f>
        <v/>
      </c>
      <c r="O1990" s="56" t="n">
        <f aca="false">IF(J1990="","",IF(AND(L1990=0,K1990=0),1,0))</f>
        <v>1</v>
      </c>
      <c r="P1990" s="56" t="str">
        <f aca="false">IF(L1990=1,J1990+ROW()/10^7,"")</f>
        <v/>
      </c>
      <c r="Q1990" s="57" t="n">
        <f aca="false">IF(O1990=1,M1990,"")</f>
        <v>0.502285716292</v>
      </c>
      <c r="R1990" s="56" t="str">
        <f aca="false">IF(K1990=1,ROW(),"")</f>
        <v/>
      </c>
      <c r="S1990" s="56" t="str">
        <f aca="false">IF(D1990="","",TRIM(D1990))</f>
        <v>FASAH CHARGES- INC</v>
      </c>
    </row>
    <row r="1991" customFormat="false" ht="15" hidden="false" customHeight="false" outlineLevel="0" collapsed="false">
      <c r="A1991" s="50" t="s">
        <v>1481</v>
      </c>
      <c r="B1991" s="55" t="n">
        <v>45952</v>
      </c>
      <c r="C1991" s="50" t="n">
        <f aca="false">IF(S1991="","",IFERROR(IF(INDEX('Ledger Codes'!$C$6:$C$205,MATCH(S1991,'Ledger Codes'!$B$6:$B$205,0))="","",INDEX('Ledger Codes'!$C$6:$C$205,MATCH(S1991,'Ledger Codes'!$B$6:$B$205,0))),""))</f>
        <v>10066</v>
      </c>
      <c r="D1991" s="50" t="s">
        <v>204</v>
      </c>
      <c r="E1991" s="50" t="s">
        <v>1482</v>
      </c>
      <c r="F1991" s="50" t="s">
        <v>1483</v>
      </c>
      <c r="G1991" s="52" t="n">
        <v>0</v>
      </c>
      <c r="H1991" s="52" t="n">
        <v>8.63</v>
      </c>
      <c r="I1991" s="52" t="n">
        <f aca="false">IF(AND(G1991="",H1991=""),"",N(G1991)-N(H1991))</f>
        <v>-8.63</v>
      </c>
      <c r="J1991" s="52" t="n">
        <f aca="false">IF(I1991="","",ABS(I1991))</f>
        <v>8.63</v>
      </c>
      <c r="K1991" s="56" t="n">
        <f aca="false">IF(S1991="","",0)</f>
        <v>0</v>
      </c>
      <c r="L1991" s="56" t="n">
        <f aca="false">IF(J1991="","",IF(AND(J1991&gt;'Revenue Testing'!$E$9,K1991=0),1,0))</f>
        <v>0</v>
      </c>
      <c r="M1991" s="57" t="n">
        <v>0.218030837726</v>
      </c>
      <c r="N1991" s="56" t="str">
        <f aca="false">IF(OR(A1991="",I1991=""),"",IF(COUNTIFS($A$2:$A$4500,A1991,$D$2:$D$4500,D1991,$I$2:$I$4500,I1991)&gt;1,"Possible duplicate",""))</f>
        <v/>
      </c>
      <c r="O1991" s="56" t="n">
        <f aca="false">IF(J1991="","",IF(AND(L1991=0,K1991=0),1,0))</f>
        <v>1</v>
      </c>
      <c r="P1991" s="56" t="str">
        <f aca="false">IF(L1991=1,J1991+ROW()/10^7,"")</f>
        <v/>
      </c>
      <c r="Q1991" s="57" t="n">
        <f aca="false">IF(O1991=1,M1991,"")</f>
        <v>0.218030837726</v>
      </c>
      <c r="R1991" s="56" t="str">
        <f aca="false">IF(K1991=1,ROW(),"")</f>
        <v/>
      </c>
      <c r="S1991" s="56" t="str">
        <f aca="false">IF(D1991="","",TRIM(D1991))</f>
        <v>FASAH CHARGES- INC</v>
      </c>
    </row>
    <row r="1992" customFormat="false" ht="15" hidden="false" customHeight="false" outlineLevel="0" collapsed="false">
      <c r="A1992" s="50" t="s">
        <v>1484</v>
      </c>
      <c r="B1992" s="55" t="n">
        <v>45952</v>
      </c>
      <c r="C1992" s="50" t="n">
        <f aca="false">IF(S1992="","",IFERROR(IF(INDEX('Ledger Codes'!$C$6:$C$205,MATCH(S1992,'Ledger Codes'!$B$6:$B$205,0))="","",INDEX('Ledger Codes'!$C$6:$C$205,MATCH(S1992,'Ledger Codes'!$B$6:$B$205,0))),""))</f>
        <v>10066</v>
      </c>
      <c r="D1992" s="50" t="s">
        <v>204</v>
      </c>
      <c r="E1992" s="50" t="s">
        <v>1485</v>
      </c>
      <c r="F1992" s="50" t="s">
        <v>1486</v>
      </c>
      <c r="G1992" s="52" t="n">
        <v>0</v>
      </c>
      <c r="H1992" s="52" t="n">
        <v>8.63</v>
      </c>
      <c r="I1992" s="52" t="n">
        <f aca="false">IF(AND(G1992="",H1992=""),"",N(G1992)-N(H1992))</f>
        <v>-8.63</v>
      </c>
      <c r="J1992" s="52" t="n">
        <f aca="false">IF(I1992="","",ABS(I1992))</f>
        <v>8.63</v>
      </c>
      <c r="K1992" s="56" t="n">
        <f aca="false">IF(S1992="","",0)</f>
        <v>0</v>
      </c>
      <c r="L1992" s="56" t="n">
        <f aca="false">IF(J1992="","",IF(AND(J1992&gt;'Revenue Testing'!$E$9,K1992=0),1,0))</f>
        <v>0</v>
      </c>
      <c r="M1992" s="57" t="n">
        <v>0.53089404132</v>
      </c>
      <c r="N1992" s="56" t="str">
        <f aca="false">IF(OR(A1992="",I1992=""),"",IF(COUNTIFS($A$2:$A$4500,A1992,$D$2:$D$4500,D1992,$I$2:$I$4500,I1992)&gt;1,"Possible duplicate",""))</f>
        <v/>
      </c>
      <c r="O1992" s="56" t="n">
        <f aca="false">IF(J1992="","",IF(AND(L1992=0,K1992=0),1,0))</f>
        <v>1</v>
      </c>
      <c r="P1992" s="56" t="str">
        <f aca="false">IF(L1992=1,J1992+ROW()/10^7,"")</f>
        <v/>
      </c>
      <c r="Q1992" s="57" t="n">
        <f aca="false">IF(O1992=1,M1992,"")</f>
        <v>0.53089404132</v>
      </c>
      <c r="R1992" s="56" t="str">
        <f aca="false">IF(K1992=1,ROW(),"")</f>
        <v/>
      </c>
      <c r="S1992" s="56" t="str">
        <f aca="false">IF(D1992="","",TRIM(D1992))</f>
        <v>FASAH CHARGES- INC</v>
      </c>
    </row>
    <row r="1993" customFormat="false" ht="15" hidden="false" customHeight="false" outlineLevel="0" collapsed="false">
      <c r="A1993" s="50" t="s">
        <v>1487</v>
      </c>
      <c r="B1993" s="55" t="n">
        <v>45952</v>
      </c>
      <c r="C1993" s="50" t="n">
        <f aca="false">IF(S1993="","",IFERROR(IF(INDEX('Ledger Codes'!$C$6:$C$205,MATCH(S1993,'Ledger Codes'!$B$6:$B$205,0))="","",INDEX('Ledger Codes'!$C$6:$C$205,MATCH(S1993,'Ledger Codes'!$B$6:$B$205,0))),""))</f>
        <v>10066</v>
      </c>
      <c r="D1993" s="50" t="s">
        <v>204</v>
      </c>
      <c r="E1993" s="50" t="s">
        <v>1488</v>
      </c>
      <c r="F1993" s="50" t="s">
        <v>1489</v>
      </c>
      <c r="G1993" s="52" t="n">
        <v>0</v>
      </c>
      <c r="H1993" s="52" t="n">
        <v>8.63</v>
      </c>
      <c r="I1993" s="52" t="n">
        <f aca="false">IF(AND(G1993="",H1993=""),"",N(G1993)-N(H1993))</f>
        <v>-8.63</v>
      </c>
      <c r="J1993" s="52" t="n">
        <f aca="false">IF(I1993="","",ABS(I1993))</f>
        <v>8.63</v>
      </c>
      <c r="K1993" s="56" t="n">
        <f aca="false">IF(S1993="","",0)</f>
        <v>0</v>
      </c>
      <c r="L1993" s="56" t="n">
        <f aca="false">IF(J1993="","",IF(AND(J1993&gt;'Revenue Testing'!$E$9,K1993=0),1,0))</f>
        <v>0</v>
      </c>
      <c r="M1993" s="57" t="n">
        <v>0.294690014636</v>
      </c>
      <c r="N1993" s="56" t="str">
        <f aca="false">IF(OR(A1993="",I1993=""),"",IF(COUNTIFS($A$2:$A$4500,A1993,$D$2:$D$4500,D1993,$I$2:$I$4500,I1993)&gt;1,"Possible duplicate",""))</f>
        <v/>
      </c>
      <c r="O1993" s="56" t="n">
        <f aca="false">IF(J1993="","",IF(AND(L1993=0,K1993=0),1,0))</f>
        <v>1</v>
      </c>
      <c r="P1993" s="56" t="str">
        <f aca="false">IF(L1993=1,J1993+ROW()/10^7,"")</f>
        <v/>
      </c>
      <c r="Q1993" s="57" t="n">
        <f aca="false">IF(O1993=1,M1993,"")</f>
        <v>0.294690014636</v>
      </c>
      <c r="R1993" s="56" t="str">
        <f aca="false">IF(K1993=1,ROW(),"")</f>
        <v/>
      </c>
      <c r="S1993" s="56" t="str">
        <f aca="false">IF(D1993="","",TRIM(D1993))</f>
        <v>FASAH CHARGES- INC</v>
      </c>
    </row>
    <row r="1994" customFormat="false" ht="15" hidden="false" customHeight="false" outlineLevel="0" collapsed="false">
      <c r="A1994" s="50" t="s">
        <v>1490</v>
      </c>
      <c r="B1994" s="55" t="n">
        <v>45952</v>
      </c>
      <c r="C1994" s="50" t="n">
        <f aca="false">IF(S1994="","",IFERROR(IF(INDEX('Ledger Codes'!$C$6:$C$205,MATCH(S1994,'Ledger Codes'!$B$6:$B$205,0))="","",INDEX('Ledger Codes'!$C$6:$C$205,MATCH(S1994,'Ledger Codes'!$B$6:$B$205,0))),""))</f>
        <v>10066</v>
      </c>
      <c r="D1994" s="50" t="s">
        <v>204</v>
      </c>
      <c r="E1994" s="50" t="s">
        <v>1491</v>
      </c>
      <c r="F1994" s="50" t="s">
        <v>1492</v>
      </c>
      <c r="G1994" s="52" t="n">
        <v>0</v>
      </c>
      <c r="H1994" s="52" t="n">
        <v>8.63</v>
      </c>
      <c r="I1994" s="52" t="n">
        <f aca="false">IF(AND(G1994="",H1994=""),"",N(G1994)-N(H1994))</f>
        <v>-8.63</v>
      </c>
      <c r="J1994" s="52" t="n">
        <f aca="false">IF(I1994="","",ABS(I1994))</f>
        <v>8.63</v>
      </c>
      <c r="K1994" s="56" t="n">
        <f aca="false">IF(S1994="","",0)</f>
        <v>0</v>
      </c>
      <c r="L1994" s="56" t="n">
        <f aca="false">IF(J1994="","",IF(AND(J1994&gt;'Revenue Testing'!$E$9,K1994=0),1,0))</f>
        <v>0</v>
      </c>
      <c r="M1994" s="57" t="n">
        <v>0.540646575711</v>
      </c>
      <c r="N1994" s="56" t="str">
        <f aca="false">IF(OR(A1994="",I1994=""),"",IF(COUNTIFS($A$2:$A$4500,A1994,$D$2:$D$4500,D1994,$I$2:$I$4500,I1994)&gt;1,"Possible duplicate",""))</f>
        <v/>
      </c>
      <c r="O1994" s="56" t="n">
        <f aca="false">IF(J1994="","",IF(AND(L1994=0,K1994=0),1,0))</f>
        <v>1</v>
      </c>
      <c r="P1994" s="56" t="str">
        <f aca="false">IF(L1994=1,J1994+ROW()/10^7,"")</f>
        <v/>
      </c>
      <c r="Q1994" s="57" t="n">
        <f aca="false">IF(O1994=1,M1994,"")</f>
        <v>0.540646575711</v>
      </c>
      <c r="R1994" s="56" t="str">
        <f aca="false">IF(K1994=1,ROW(),"")</f>
        <v/>
      </c>
      <c r="S1994" s="56" t="str">
        <f aca="false">IF(D1994="","",TRIM(D1994))</f>
        <v>FASAH CHARGES- INC</v>
      </c>
    </row>
    <row r="1995" customFormat="false" ht="15" hidden="false" customHeight="false" outlineLevel="0" collapsed="false">
      <c r="A1995" s="50" t="s">
        <v>1493</v>
      </c>
      <c r="B1995" s="55" t="n">
        <v>45952</v>
      </c>
      <c r="C1995" s="50" t="n">
        <f aca="false">IF(S1995="","",IFERROR(IF(INDEX('Ledger Codes'!$C$6:$C$205,MATCH(S1995,'Ledger Codes'!$B$6:$B$205,0))="","",INDEX('Ledger Codes'!$C$6:$C$205,MATCH(S1995,'Ledger Codes'!$B$6:$B$205,0))),""))</f>
        <v>10066</v>
      </c>
      <c r="D1995" s="50" t="s">
        <v>204</v>
      </c>
      <c r="E1995" s="50" t="s">
        <v>1494</v>
      </c>
      <c r="F1995" s="50" t="s">
        <v>1495</v>
      </c>
      <c r="G1995" s="52" t="n">
        <v>0</v>
      </c>
      <c r="H1995" s="52" t="n">
        <v>8.63</v>
      </c>
      <c r="I1995" s="52" t="n">
        <f aca="false">IF(AND(G1995="",H1995=""),"",N(G1995)-N(H1995))</f>
        <v>-8.63</v>
      </c>
      <c r="J1995" s="52" t="n">
        <f aca="false">IF(I1995="","",ABS(I1995))</f>
        <v>8.63</v>
      </c>
      <c r="K1995" s="56" t="n">
        <f aca="false">IF(S1995="","",0)</f>
        <v>0</v>
      </c>
      <c r="L1995" s="56" t="n">
        <f aca="false">IF(J1995="","",IF(AND(J1995&gt;'Revenue Testing'!$E$9,K1995=0),1,0))</f>
        <v>0</v>
      </c>
      <c r="M1995" s="57" t="n">
        <v>0.379902168328</v>
      </c>
      <c r="N1995" s="56" t="str">
        <f aca="false">IF(OR(A1995="",I1995=""),"",IF(COUNTIFS($A$2:$A$4500,A1995,$D$2:$D$4500,D1995,$I$2:$I$4500,I1995)&gt;1,"Possible duplicate",""))</f>
        <v/>
      </c>
      <c r="O1995" s="56" t="n">
        <f aca="false">IF(J1995="","",IF(AND(L1995=0,K1995=0),1,0))</f>
        <v>1</v>
      </c>
      <c r="P1995" s="56" t="str">
        <f aca="false">IF(L1995=1,J1995+ROW()/10^7,"")</f>
        <v/>
      </c>
      <c r="Q1995" s="57" t="n">
        <f aca="false">IF(O1995=1,M1995,"")</f>
        <v>0.379902168328</v>
      </c>
      <c r="R1995" s="56" t="str">
        <f aca="false">IF(K1995=1,ROW(),"")</f>
        <v/>
      </c>
      <c r="S1995" s="56" t="str">
        <f aca="false">IF(D1995="","",TRIM(D1995))</f>
        <v>FASAH CHARGES- INC</v>
      </c>
    </row>
    <row r="1996" customFormat="false" ht="15" hidden="false" customHeight="false" outlineLevel="0" collapsed="false">
      <c r="A1996" s="50" t="s">
        <v>1496</v>
      </c>
      <c r="B1996" s="55" t="n">
        <v>45952</v>
      </c>
      <c r="C1996" s="50" t="n">
        <f aca="false">IF(S1996="","",IFERROR(IF(INDEX('Ledger Codes'!$C$6:$C$205,MATCH(S1996,'Ledger Codes'!$B$6:$B$205,0))="","",INDEX('Ledger Codes'!$C$6:$C$205,MATCH(S1996,'Ledger Codes'!$B$6:$B$205,0))),""))</f>
        <v>10066</v>
      </c>
      <c r="D1996" s="50" t="s">
        <v>204</v>
      </c>
      <c r="E1996" s="50" t="s">
        <v>1497</v>
      </c>
      <c r="F1996" s="50" t="s">
        <v>1498</v>
      </c>
      <c r="G1996" s="52" t="n">
        <v>0</v>
      </c>
      <c r="H1996" s="52" t="n">
        <v>8.63</v>
      </c>
      <c r="I1996" s="52" t="n">
        <f aca="false">IF(AND(G1996="",H1996=""),"",N(G1996)-N(H1996))</f>
        <v>-8.63</v>
      </c>
      <c r="J1996" s="52" t="n">
        <f aca="false">IF(I1996="","",ABS(I1996))</f>
        <v>8.63</v>
      </c>
      <c r="K1996" s="56" t="n">
        <f aca="false">IF(S1996="","",0)</f>
        <v>0</v>
      </c>
      <c r="L1996" s="56" t="n">
        <f aca="false">IF(J1996="","",IF(AND(J1996&gt;'Revenue Testing'!$E$9,K1996=0),1,0))</f>
        <v>0</v>
      </c>
      <c r="M1996" s="57" t="n">
        <v>0.335867573178</v>
      </c>
      <c r="N1996" s="56" t="str">
        <f aca="false">IF(OR(A1996="",I1996=""),"",IF(COUNTIFS($A$2:$A$4500,A1996,$D$2:$D$4500,D1996,$I$2:$I$4500,I1996)&gt;1,"Possible duplicate",""))</f>
        <v/>
      </c>
      <c r="O1996" s="56" t="n">
        <f aca="false">IF(J1996="","",IF(AND(L1996=0,K1996=0),1,0))</f>
        <v>1</v>
      </c>
      <c r="P1996" s="56" t="str">
        <f aca="false">IF(L1996=1,J1996+ROW()/10^7,"")</f>
        <v/>
      </c>
      <c r="Q1996" s="57" t="n">
        <f aca="false">IF(O1996=1,M1996,"")</f>
        <v>0.335867573178</v>
      </c>
      <c r="R1996" s="56" t="str">
        <f aca="false">IF(K1996=1,ROW(),"")</f>
        <v/>
      </c>
      <c r="S1996" s="56" t="str">
        <f aca="false">IF(D1996="","",TRIM(D1996))</f>
        <v>FASAH CHARGES- INC</v>
      </c>
    </row>
    <row r="1997" customFormat="false" ht="15" hidden="false" customHeight="false" outlineLevel="0" collapsed="false">
      <c r="A1997" s="50" t="s">
        <v>1499</v>
      </c>
      <c r="B1997" s="55" t="n">
        <v>45952</v>
      </c>
      <c r="C1997" s="50" t="n">
        <f aca="false">IF(S1997="","",IFERROR(IF(INDEX('Ledger Codes'!$C$6:$C$205,MATCH(S1997,'Ledger Codes'!$B$6:$B$205,0))="","",INDEX('Ledger Codes'!$C$6:$C$205,MATCH(S1997,'Ledger Codes'!$B$6:$B$205,0))),""))</f>
        <v>10066</v>
      </c>
      <c r="D1997" s="50" t="s">
        <v>204</v>
      </c>
      <c r="E1997" s="50" t="s">
        <v>1500</v>
      </c>
      <c r="F1997" s="50" t="s">
        <v>1501</v>
      </c>
      <c r="G1997" s="52" t="n">
        <v>0</v>
      </c>
      <c r="H1997" s="52" t="n">
        <v>8.63</v>
      </c>
      <c r="I1997" s="52" t="n">
        <f aca="false">IF(AND(G1997="",H1997=""),"",N(G1997)-N(H1997))</f>
        <v>-8.63</v>
      </c>
      <c r="J1997" s="52" t="n">
        <f aca="false">IF(I1997="","",ABS(I1997))</f>
        <v>8.63</v>
      </c>
      <c r="K1997" s="56" t="n">
        <f aca="false">IF(S1997="","",0)</f>
        <v>0</v>
      </c>
      <c r="L1997" s="56" t="n">
        <f aca="false">IF(J1997="","",IF(AND(J1997&gt;'Revenue Testing'!$E$9,K1997=0),1,0))</f>
        <v>0</v>
      </c>
      <c r="M1997" s="57" t="n">
        <v>0.326304167847</v>
      </c>
      <c r="N1997" s="56" t="str">
        <f aca="false">IF(OR(A1997="",I1997=""),"",IF(COUNTIFS($A$2:$A$4500,A1997,$D$2:$D$4500,D1997,$I$2:$I$4500,I1997)&gt;1,"Possible duplicate",""))</f>
        <v/>
      </c>
      <c r="O1997" s="56" t="n">
        <f aca="false">IF(J1997="","",IF(AND(L1997=0,K1997=0),1,0))</f>
        <v>1</v>
      </c>
      <c r="P1997" s="56" t="str">
        <f aca="false">IF(L1997=1,J1997+ROW()/10^7,"")</f>
        <v/>
      </c>
      <c r="Q1997" s="57" t="n">
        <f aca="false">IF(O1997=1,M1997,"")</f>
        <v>0.326304167847</v>
      </c>
      <c r="R1997" s="56" t="str">
        <f aca="false">IF(K1997=1,ROW(),"")</f>
        <v/>
      </c>
      <c r="S1997" s="56" t="str">
        <f aca="false">IF(D1997="","",TRIM(D1997))</f>
        <v>FASAH CHARGES- INC</v>
      </c>
    </row>
    <row r="1998" customFormat="false" ht="15" hidden="false" customHeight="false" outlineLevel="0" collapsed="false">
      <c r="A1998" s="50" t="s">
        <v>1502</v>
      </c>
      <c r="B1998" s="55" t="n">
        <v>45952</v>
      </c>
      <c r="C1998" s="50" t="n">
        <f aca="false">IF(S1998="","",IFERROR(IF(INDEX('Ledger Codes'!$C$6:$C$205,MATCH(S1998,'Ledger Codes'!$B$6:$B$205,0))="","",INDEX('Ledger Codes'!$C$6:$C$205,MATCH(S1998,'Ledger Codes'!$B$6:$B$205,0))),""))</f>
        <v>10066</v>
      </c>
      <c r="D1998" s="50" t="s">
        <v>204</v>
      </c>
      <c r="E1998" s="50" t="s">
        <v>1503</v>
      </c>
      <c r="F1998" s="50" t="s">
        <v>1504</v>
      </c>
      <c r="G1998" s="52" t="n">
        <v>0</v>
      </c>
      <c r="H1998" s="52" t="n">
        <v>8.63</v>
      </c>
      <c r="I1998" s="52" t="n">
        <f aca="false">IF(AND(G1998="",H1998=""),"",N(G1998)-N(H1998))</f>
        <v>-8.63</v>
      </c>
      <c r="J1998" s="52" t="n">
        <f aca="false">IF(I1998="","",ABS(I1998))</f>
        <v>8.63</v>
      </c>
      <c r="K1998" s="56" t="n">
        <f aca="false">IF(S1998="","",0)</f>
        <v>0</v>
      </c>
      <c r="L1998" s="56" t="n">
        <f aca="false">IF(J1998="","",IF(AND(J1998&gt;'Revenue Testing'!$E$9,K1998=0),1,0))</f>
        <v>0</v>
      </c>
      <c r="M1998" s="57" t="n">
        <v>0.953357846074</v>
      </c>
      <c r="N1998" s="56" t="str">
        <f aca="false">IF(OR(A1998="",I1998=""),"",IF(COUNTIFS($A$2:$A$4500,A1998,$D$2:$D$4500,D1998,$I$2:$I$4500,I1998)&gt;1,"Possible duplicate",""))</f>
        <v/>
      </c>
      <c r="O1998" s="56" t="n">
        <f aca="false">IF(J1998="","",IF(AND(L1998=0,K1998=0),1,0))</f>
        <v>1</v>
      </c>
      <c r="P1998" s="56" t="str">
        <f aca="false">IF(L1998=1,J1998+ROW()/10^7,"")</f>
        <v/>
      </c>
      <c r="Q1998" s="57" t="n">
        <f aca="false">IF(O1998=1,M1998,"")</f>
        <v>0.953357846074</v>
      </c>
      <c r="R1998" s="56" t="str">
        <f aca="false">IF(K1998=1,ROW(),"")</f>
        <v/>
      </c>
      <c r="S1998" s="56" t="str">
        <f aca="false">IF(D1998="","",TRIM(D1998))</f>
        <v>FASAH CHARGES- INC</v>
      </c>
    </row>
    <row r="1999" customFormat="false" ht="15" hidden="false" customHeight="false" outlineLevel="0" collapsed="false">
      <c r="A1999" s="50" t="s">
        <v>1505</v>
      </c>
      <c r="B1999" s="55" t="n">
        <v>45952</v>
      </c>
      <c r="C1999" s="50" t="n">
        <f aca="false">IF(S1999="","",IFERROR(IF(INDEX('Ledger Codes'!$C$6:$C$205,MATCH(S1999,'Ledger Codes'!$B$6:$B$205,0))="","",INDEX('Ledger Codes'!$C$6:$C$205,MATCH(S1999,'Ledger Codes'!$B$6:$B$205,0))),""))</f>
        <v>10066</v>
      </c>
      <c r="D1999" s="50" t="s">
        <v>204</v>
      </c>
      <c r="E1999" s="50" t="s">
        <v>1506</v>
      </c>
      <c r="F1999" s="50" t="s">
        <v>1507</v>
      </c>
      <c r="G1999" s="52" t="n">
        <v>0</v>
      </c>
      <c r="H1999" s="52" t="n">
        <v>8.63</v>
      </c>
      <c r="I1999" s="52" t="n">
        <f aca="false">IF(AND(G1999="",H1999=""),"",N(G1999)-N(H1999))</f>
        <v>-8.63</v>
      </c>
      <c r="J1999" s="52" t="n">
        <f aca="false">IF(I1999="","",ABS(I1999))</f>
        <v>8.63</v>
      </c>
      <c r="K1999" s="56" t="n">
        <f aca="false">IF(S1999="","",0)</f>
        <v>0</v>
      </c>
      <c r="L1999" s="56" t="n">
        <f aca="false">IF(J1999="","",IF(AND(J1999&gt;'Revenue Testing'!$E$9,K1999=0),1,0))</f>
        <v>0</v>
      </c>
      <c r="M1999" s="57" t="n">
        <v>0.223292109529</v>
      </c>
      <c r="N1999" s="56" t="str">
        <f aca="false">IF(OR(A1999="",I1999=""),"",IF(COUNTIFS($A$2:$A$4500,A1999,$D$2:$D$4500,D1999,$I$2:$I$4500,I1999)&gt;1,"Possible duplicate",""))</f>
        <v/>
      </c>
      <c r="O1999" s="56" t="n">
        <f aca="false">IF(J1999="","",IF(AND(L1999=0,K1999=0),1,0))</f>
        <v>1</v>
      </c>
      <c r="P1999" s="56" t="str">
        <f aca="false">IF(L1999=1,J1999+ROW()/10^7,"")</f>
        <v/>
      </c>
      <c r="Q1999" s="57" t="n">
        <f aca="false">IF(O1999=1,M1999,"")</f>
        <v>0.223292109529</v>
      </c>
      <c r="R1999" s="56" t="str">
        <f aca="false">IF(K1999=1,ROW(),"")</f>
        <v/>
      </c>
      <c r="S1999" s="56" t="str">
        <f aca="false">IF(D1999="","",TRIM(D1999))</f>
        <v>FASAH CHARGES- INC</v>
      </c>
    </row>
    <row r="2000" customFormat="false" ht="15" hidden="false" customHeight="false" outlineLevel="0" collapsed="false">
      <c r="A2000" s="50" t="s">
        <v>1508</v>
      </c>
      <c r="B2000" s="55" t="n">
        <v>45952</v>
      </c>
      <c r="C2000" s="50" t="n">
        <f aca="false">IF(S2000="","",IFERROR(IF(INDEX('Ledger Codes'!$C$6:$C$205,MATCH(S2000,'Ledger Codes'!$B$6:$B$205,0))="","",INDEX('Ledger Codes'!$C$6:$C$205,MATCH(S2000,'Ledger Codes'!$B$6:$B$205,0))),""))</f>
        <v>10066</v>
      </c>
      <c r="D2000" s="50" t="s">
        <v>204</v>
      </c>
      <c r="E2000" s="50" t="s">
        <v>1509</v>
      </c>
      <c r="F2000" s="50" t="s">
        <v>1510</v>
      </c>
      <c r="G2000" s="52" t="n">
        <v>0</v>
      </c>
      <c r="H2000" s="52" t="n">
        <v>8.63</v>
      </c>
      <c r="I2000" s="52" t="n">
        <f aca="false">IF(AND(G2000="",H2000=""),"",N(G2000)-N(H2000))</f>
        <v>-8.63</v>
      </c>
      <c r="J2000" s="52" t="n">
        <f aca="false">IF(I2000="","",ABS(I2000))</f>
        <v>8.63</v>
      </c>
      <c r="K2000" s="56" t="n">
        <f aca="false">IF(S2000="","",0)</f>
        <v>0</v>
      </c>
      <c r="L2000" s="56" t="n">
        <f aca="false">IF(J2000="","",IF(AND(J2000&gt;'Revenue Testing'!$E$9,K2000=0),1,0))</f>
        <v>0</v>
      </c>
      <c r="M2000" s="57" t="n">
        <v>0.526450881655</v>
      </c>
      <c r="N2000" s="56" t="str">
        <f aca="false">IF(OR(A2000="",I2000=""),"",IF(COUNTIFS($A$2:$A$4500,A2000,$D$2:$D$4500,D2000,$I$2:$I$4500,I2000)&gt;1,"Possible duplicate",""))</f>
        <v/>
      </c>
      <c r="O2000" s="56" t="n">
        <f aca="false">IF(J2000="","",IF(AND(L2000=0,K2000=0),1,0))</f>
        <v>1</v>
      </c>
      <c r="P2000" s="56" t="str">
        <f aca="false">IF(L2000=1,J2000+ROW()/10^7,"")</f>
        <v/>
      </c>
      <c r="Q2000" s="57" t="n">
        <f aca="false">IF(O2000=1,M2000,"")</f>
        <v>0.526450881655</v>
      </c>
      <c r="R2000" s="56" t="str">
        <f aca="false">IF(K2000=1,ROW(),"")</f>
        <v/>
      </c>
      <c r="S2000" s="56" t="str">
        <f aca="false">IF(D2000="","",TRIM(D2000))</f>
        <v>FASAH CHARGES- INC</v>
      </c>
    </row>
    <row r="2001" customFormat="false" ht="15" hidden="false" customHeight="false" outlineLevel="0" collapsed="false">
      <c r="A2001" s="50" t="s">
        <v>1511</v>
      </c>
      <c r="B2001" s="55" t="n">
        <v>45952</v>
      </c>
      <c r="C2001" s="50" t="n">
        <f aca="false">IF(S2001="","",IFERROR(IF(INDEX('Ledger Codes'!$C$6:$C$205,MATCH(S2001,'Ledger Codes'!$B$6:$B$205,0))="","",INDEX('Ledger Codes'!$C$6:$C$205,MATCH(S2001,'Ledger Codes'!$B$6:$B$205,0))),""))</f>
        <v>10066</v>
      </c>
      <c r="D2001" s="50" t="s">
        <v>204</v>
      </c>
      <c r="E2001" s="50" t="s">
        <v>1512</v>
      </c>
      <c r="F2001" s="50" t="s">
        <v>1513</v>
      </c>
      <c r="G2001" s="52" t="n">
        <v>0</v>
      </c>
      <c r="H2001" s="52" t="n">
        <v>8.63</v>
      </c>
      <c r="I2001" s="52" t="n">
        <f aca="false">IF(AND(G2001="",H2001=""),"",N(G2001)-N(H2001))</f>
        <v>-8.63</v>
      </c>
      <c r="J2001" s="52" t="n">
        <f aca="false">IF(I2001="","",ABS(I2001))</f>
        <v>8.63</v>
      </c>
      <c r="K2001" s="56" t="n">
        <f aca="false">IF(S2001="","",0)</f>
        <v>0</v>
      </c>
      <c r="L2001" s="56" t="n">
        <f aca="false">IF(J2001="","",IF(AND(J2001&gt;'Revenue Testing'!$E$9,K2001=0),1,0))</f>
        <v>0</v>
      </c>
      <c r="M2001" s="57" t="n">
        <v>0.222691958809</v>
      </c>
      <c r="N2001" s="56" t="str">
        <f aca="false">IF(OR(A2001="",I2001=""),"",IF(COUNTIFS($A$2:$A$4500,A2001,$D$2:$D$4500,D2001,$I$2:$I$4500,I2001)&gt;1,"Possible duplicate",""))</f>
        <v/>
      </c>
      <c r="O2001" s="56" t="n">
        <f aca="false">IF(J2001="","",IF(AND(L2001=0,K2001=0),1,0))</f>
        <v>1</v>
      </c>
      <c r="P2001" s="56" t="str">
        <f aca="false">IF(L2001=1,J2001+ROW()/10^7,"")</f>
        <v/>
      </c>
      <c r="Q2001" s="57" t="n">
        <f aca="false">IF(O2001=1,M2001,"")</f>
        <v>0.222691958809</v>
      </c>
      <c r="R2001" s="56" t="str">
        <f aca="false">IF(K2001=1,ROW(),"")</f>
        <v/>
      </c>
      <c r="S2001" s="56" t="str">
        <f aca="false">IF(D2001="","",TRIM(D2001))</f>
        <v>FASAH CHARGES- INC</v>
      </c>
    </row>
    <row r="2002" customFormat="false" ht="15" hidden="false" customHeight="false" outlineLevel="0" collapsed="false">
      <c r="A2002" s="50" t="s">
        <v>1514</v>
      </c>
      <c r="B2002" s="55" t="n">
        <v>45952</v>
      </c>
      <c r="C2002" s="50" t="n">
        <f aca="false">IF(S2002="","",IFERROR(IF(INDEX('Ledger Codes'!$C$6:$C$205,MATCH(S2002,'Ledger Codes'!$B$6:$B$205,0))="","",INDEX('Ledger Codes'!$C$6:$C$205,MATCH(S2002,'Ledger Codes'!$B$6:$B$205,0))),""))</f>
        <v>10066</v>
      </c>
      <c r="D2002" s="50" t="s">
        <v>204</v>
      </c>
      <c r="E2002" s="50" t="s">
        <v>1515</v>
      </c>
      <c r="F2002" s="50" t="s">
        <v>1516</v>
      </c>
      <c r="G2002" s="52" t="n">
        <v>0</v>
      </c>
      <c r="H2002" s="52" t="n">
        <v>8.63</v>
      </c>
      <c r="I2002" s="52" t="n">
        <f aca="false">IF(AND(G2002="",H2002=""),"",N(G2002)-N(H2002))</f>
        <v>-8.63</v>
      </c>
      <c r="J2002" s="52" t="n">
        <f aca="false">IF(I2002="","",ABS(I2002))</f>
        <v>8.63</v>
      </c>
      <c r="K2002" s="56" t="n">
        <f aca="false">IF(S2002="","",0)</f>
        <v>0</v>
      </c>
      <c r="L2002" s="56" t="n">
        <f aca="false">IF(J2002="","",IF(AND(J2002&gt;'Revenue Testing'!$E$9,K2002=0),1,0))</f>
        <v>0</v>
      </c>
      <c r="M2002" s="57" t="n">
        <v>0.698996214667</v>
      </c>
      <c r="N2002" s="56" t="str">
        <f aca="false">IF(OR(A2002="",I2002=""),"",IF(COUNTIFS($A$2:$A$4500,A2002,$D$2:$D$4500,D2002,$I$2:$I$4500,I2002)&gt;1,"Possible duplicate",""))</f>
        <v/>
      </c>
      <c r="O2002" s="56" t="n">
        <f aca="false">IF(J2002="","",IF(AND(L2002=0,K2002=0),1,0))</f>
        <v>1</v>
      </c>
      <c r="P2002" s="56" t="str">
        <f aca="false">IF(L2002=1,J2002+ROW()/10^7,"")</f>
        <v/>
      </c>
      <c r="Q2002" s="57" t="n">
        <f aca="false">IF(O2002=1,M2002,"")</f>
        <v>0.698996214667</v>
      </c>
      <c r="R2002" s="56" t="str">
        <f aca="false">IF(K2002=1,ROW(),"")</f>
        <v/>
      </c>
      <c r="S2002" s="56" t="str">
        <f aca="false">IF(D2002="","",TRIM(D2002))</f>
        <v>FASAH CHARGES- INC</v>
      </c>
    </row>
    <row r="2003" customFormat="false" ht="15" hidden="false" customHeight="false" outlineLevel="0" collapsed="false">
      <c r="A2003" s="50" t="s">
        <v>1517</v>
      </c>
      <c r="B2003" s="55" t="n">
        <v>45952</v>
      </c>
      <c r="C2003" s="50" t="n">
        <f aca="false">IF(S2003="","",IFERROR(IF(INDEX('Ledger Codes'!$C$6:$C$205,MATCH(S2003,'Ledger Codes'!$B$6:$B$205,0))="","",INDEX('Ledger Codes'!$C$6:$C$205,MATCH(S2003,'Ledger Codes'!$B$6:$B$205,0))),""))</f>
        <v>10066</v>
      </c>
      <c r="D2003" s="50" t="s">
        <v>204</v>
      </c>
      <c r="E2003" s="50" t="s">
        <v>1518</v>
      </c>
      <c r="F2003" s="50" t="s">
        <v>1519</v>
      </c>
      <c r="G2003" s="52" t="n">
        <v>0</v>
      </c>
      <c r="H2003" s="52" t="n">
        <v>8.63</v>
      </c>
      <c r="I2003" s="52" t="n">
        <f aca="false">IF(AND(G2003="",H2003=""),"",N(G2003)-N(H2003))</f>
        <v>-8.63</v>
      </c>
      <c r="J2003" s="52" t="n">
        <f aca="false">IF(I2003="","",ABS(I2003))</f>
        <v>8.63</v>
      </c>
      <c r="K2003" s="56" t="n">
        <f aca="false">IF(S2003="","",0)</f>
        <v>0</v>
      </c>
      <c r="L2003" s="56" t="n">
        <f aca="false">IF(J2003="","",IF(AND(J2003&gt;'Revenue Testing'!$E$9,K2003=0),1,0))</f>
        <v>0</v>
      </c>
      <c r="M2003" s="57" t="n">
        <v>0.098436666915</v>
      </c>
      <c r="N2003" s="56" t="str">
        <f aca="false">IF(OR(A2003="",I2003=""),"",IF(COUNTIFS($A$2:$A$4500,A2003,$D$2:$D$4500,D2003,$I$2:$I$4500,I2003)&gt;1,"Possible duplicate",""))</f>
        <v/>
      </c>
      <c r="O2003" s="56" t="n">
        <f aca="false">IF(J2003="","",IF(AND(L2003=0,K2003=0),1,0))</f>
        <v>1</v>
      </c>
      <c r="P2003" s="56" t="str">
        <f aca="false">IF(L2003=1,J2003+ROW()/10^7,"")</f>
        <v/>
      </c>
      <c r="Q2003" s="57" t="n">
        <f aca="false">IF(O2003=1,M2003,"")</f>
        <v>0.098436666915</v>
      </c>
      <c r="R2003" s="56" t="str">
        <f aca="false">IF(K2003=1,ROW(),"")</f>
        <v/>
      </c>
      <c r="S2003" s="56" t="str">
        <f aca="false">IF(D2003="","",TRIM(D2003))</f>
        <v>FASAH CHARGES- INC</v>
      </c>
    </row>
    <row r="2004" customFormat="false" ht="15" hidden="false" customHeight="false" outlineLevel="0" collapsed="false">
      <c r="A2004" s="50" t="s">
        <v>1520</v>
      </c>
      <c r="B2004" s="55" t="n">
        <v>45952</v>
      </c>
      <c r="C2004" s="50" t="n">
        <f aca="false">IF(S2004="","",IFERROR(IF(INDEX('Ledger Codes'!$C$6:$C$205,MATCH(S2004,'Ledger Codes'!$B$6:$B$205,0))="","",INDEX('Ledger Codes'!$C$6:$C$205,MATCH(S2004,'Ledger Codes'!$B$6:$B$205,0))),""))</f>
        <v>10066</v>
      </c>
      <c r="D2004" s="50" t="s">
        <v>204</v>
      </c>
      <c r="E2004" s="50" t="s">
        <v>1521</v>
      </c>
      <c r="F2004" s="50" t="s">
        <v>1522</v>
      </c>
      <c r="G2004" s="52" t="n">
        <v>0</v>
      </c>
      <c r="H2004" s="52" t="n">
        <v>8.63</v>
      </c>
      <c r="I2004" s="52" t="n">
        <f aca="false">IF(AND(G2004="",H2004=""),"",N(G2004)-N(H2004))</f>
        <v>-8.63</v>
      </c>
      <c r="J2004" s="52" t="n">
        <f aca="false">IF(I2004="","",ABS(I2004))</f>
        <v>8.63</v>
      </c>
      <c r="K2004" s="56" t="n">
        <f aca="false">IF(S2004="","",0)</f>
        <v>0</v>
      </c>
      <c r="L2004" s="56" t="n">
        <f aca="false">IF(J2004="","",IF(AND(J2004&gt;'Revenue Testing'!$E$9,K2004=0),1,0))</f>
        <v>0</v>
      </c>
      <c r="M2004" s="57" t="n">
        <v>0.579362250372</v>
      </c>
      <c r="N2004" s="56" t="str">
        <f aca="false">IF(OR(A2004="",I2004=""),"",IF(COUNTIFS($A$2:$A$4500,A2004,$D$2:$D$4500,D2004,$I$2:$I$4500,I2004)&gt;1,"Possible duplicate",""))</f>
        <v/>
      </c>
      <c r="O2004" s="56" t="n">
        <f aca="false">IF(J2004="","",IF(AND(L2004=0,K2004=0),1,0))</f>
        <v>1</v>
      </c>
      <c r="P2004" s="56" t="str">
        <f aca="false">IF(L2004=1,J2004+ROW()/10^7,"")</f>
        <v/>
      </c>
      <c r="Q2004" s="57" t="n">
        <f aca="false">IF(O2004=1,M2004,"")</f>
        <v>0.579362250372</v>
      </c>
      <c r="R2004" s="56" t="str">
        <f aca="false">IF(K2004=1,ROW(),"")</f>
        <v/>
      </c>
      <c r="S2004" s="56" t="str">
        <f aca="false">IF(D2004="","",TRIM(D2004))</f>
        <v>FASAH CHARGES- INC</v>
      </c>
    </row>
    <row r="2005" customFormat="false" ht="15" hidden="false" customHeight="false" outlineLevel="0" collapsed="false">
      <c r="A2005" s="50" t="s">
        <v>1523</v>
      </c>
      <c r="B2005" s="55" t="n">
        <v>45952</v>
      </c>
      <c r="C2005" s="50" t="n">
        <f aca="false">IF(S2005="","",IFERROR(IF(INDEX('Ledger Codes'!$C$6:$C$205,MATCH(S2005,'Ledger Codes'!$B$6:$B$205,0))="","",INDEX('Ledger Codes'!$C$6:$C$205,MATCH(S2005,'Ledger Codes'!$B$6:$B$205,0))),""))</f>
        <v>10066</v>
      </c>
      <c r="D2005" s="50" t="s">
        <v>204</v>
      </c>
      <c r="E2005" s="50" t="s">
        <v>1524</v>
      </c>
      <c r="F2005" s="50" t="s">
        <v>1525</v>
      </c>
      <c r="G2005" s="52" t="n">
        <v>0</v>
      </c>
      <c r="H2005" s="52" t="n">
        <v>8.63</v>
      </c>
      <c r="I2005" s="52" t="n">
        <f aca="false">IF(AND(G2005="",H2005=""),"",N(G2005)-N(H2005))</f>
        <v>-8.63</v>
      </c>
      <c r="J2005" s="52" t="n">
        <f aca="false">IF(I2005="","",ABS(I2005))</f>
        <v>8.63</v>
      </c>
      <c r="K2005" s="56" t="n">
        <f aca="false">IF(S2005="","",0)</f>
        <v>0</v>
      </c>
      <c r="L2005" s="56" t="n">
        <f aca="false">IF(J2005="","",IF(AND(J2005&gt;'Revenue Testing'!$E$9,K2005=0),1,0))</f>
        <v>0</v>
      </c>
      <c r="M2005" s="57" t="n">
        <v>0.105433736654</v>
      </c>
      <c r="N2005" s="56" t="str">
        <f aca="false">IF(OR(A2005="",I2005=""),"",IF(COUNTIFS($A$2:$A$4500,A2005,$D$2:$D$4500,D2005,$I$2:$I$4500,I2005)&gt;1,"Possible duplicate",""))</f>
        <v/>
      </c>
      <c r="O2005" s="56" t="n">
        <f aca="false">IF(J2005="","",IF(AND(L2005=0,K2005=0),1,0))</f>
        <v>1</v>
      </c>
      <c r="P2005" s="56" t="str">
        <f aca="false">IF(L2005=1,J2005+ROW()/10^7,"")</f>
        <v/>
      </c>
      <c r="Q2005" s="57" t="n">
        <f aca="false">IF(O2005=1,M2005,"")</f>
        <v>0.105433736654</v>
      </c>
      <c r="R2005" s="56" t="str">
        <f aca="false">IF(K2005=1,ROW(),"")</f>
        <v/>
      </c>
      <c r="S2005" s="56" t="str">
        <f aca="false">IF(D2005="","",TRIM(D2005))</f>
        <v>FASAH CHARGES- INC</v>
      </c>
    </row>
    <row r="2006" customFormat="false" ht="15" hidden="false" customHeight="false" outlineLevel="0" collapsed="false">
      <c r="A2006" s="50" t="s">
        <v>1526</v>
      </c>
      <c r="B2006" s="55" t="n">
        <v>45952</v>
      </c>
      <c r="C2006" s="50" t="n">
        <f aca="false">IF(S2006="","",IFERROR(IF(INDEX('Ledger Codes'!$C$6:$C$205,MATCH(S2006,'Ledger Codes'!$B$6:$B$205,0))="","",INDEX('Ledger Codes'!$C$6:$C$205,MATCH(S2006,'Ledger Codes'!$B$6:$B$205,0))),""))</f>
        <v>10066</v>
      </c>
      <c r="D2006" s="50" t="s">
        <v>204</v>
      </c>
      <c r="E2006" s="50" t="s">
        <v>1527</v>
      </c>
      <c r="F2006" s="50" t="s">
        <v>1528</v>
      </c>
      <c r="G2006" s="52" t="n">
        <v>0</v>
      </c>
      <c r="H2006" s="52" t="n">
        <v>8.63</v>
      </c>
      <c r="I2006" s="52" t="n">
        <f aca="false">IF(AND(G2006="",H2006=""),"",N(G2006)-N(H2006))</f>
        <v>-8.63</v>
      </c>
      <c r="J2006" s="52" t="n">
        <f aca="false">IF(I2006="","",ABS(I2006))</f>
        <v>8.63</v>
      </c>
      <c r="K2006" s="56" t="n">
        <f aca="false">IF(S2006="","",0)</f>
        <v>0</v>
      </c>
      <c r="L2006" s="56" t="n">
        <f aca="false">IF(J2006="","",IF(AND(J2006&gt;'Revenue Testing'!$E$9,K2006=0),1,0))</f>
        <v>0</v>
      </c>
      <c r="M2006" s="57" t="n">
        <v>0.30777396341</v>
      </c>
      <c r="N2006" s="56" t="str">
        <f aca="false">IF(OR(A2006="",I2006=""),"",IF(COUNTIFS($A$2:$A$4500,A2006,$D$2:$D$4500,D2006,$I$2:$I$4500,I2006)&gt;1,"Possible duplicate",""))</f>
        <v/>
      </c>
      <c r="O2006" s="56" t="n">
        <f aca="false">IF(J2006="","",IF(AND(L2006=0,K2006=0),1,0))</f>
        <v>1</v>
      </c>
      <c r="P2006" s="56" t="str">
        <f aca="false">IF(L2006=1,J2006+ROW()/10^7,"")</f>
        <v/>
      </c>
      <c r="Q2006" s="57" t="n">
        <f aca="false">IF(O2006=1,M2006,"")</f>
        <v>0.30777396341</v>
      </c>
      <c r="R2006" s="56" t="str">
        <f aca="false">IF(K2006=1,ROW(),"")</f>
        <v/>
      </c>
      <c r="S2006" s="56" t="str">
        <f aca="false">IF(D2006="","",TRIM(D2006))</f>
        <v>FASAH CHARGES- INC</v>
      </c>
    </row>
    <row r="2007" customFormat="false" ht="15" hidden="false" customHeight="false" outlineLevel="0" collapsed="false">
      <c r="A2007" s="50" t="s">
        <v>1529</v>
      </c>
      <c r="B2007" s="55" t="n">
        <v>45952</v>
      </c>
      <c r="C2007" s="50" t="n">
        <f aca="false">IF(S2007="","",IFERROR(IF(INDEX('Ledger Codes'!$C$6:$C$205,MATCH(S2007,'Ledger Codes'!$B$6:$B$205,0))="","",INDEX('Ledger Codes'!$C$6:$C$205,MATCH(S2007,'Ledger Codes'!$B$6:$B$205,0))),""))</f>
        <v>10066</v>
      </c>
      <c r="D2007" s="50" t="s">
        <v>204</v>
      </c>
      <c r="E2007" s="50" t="s">
        <v>1530</v>
      </c>
      <c r="F2007" s="50" t="s">
        <v>1531</v>
      </c>
      <c r="G2007" s="52" t="n">
        <v>0</v>
      </c>
      <c r="H2007" s="52" t="n">
        <v>8.63</v>
      </c>
      <c r="I2007" s="52" t="n">
        <f aca="false">IF(AND(G2007="",H2007=""),"",N(G2007)-N(H2007))</f>
        <v>-8.63</v>
      </c>
      <c r="J2007" s="52" t="n">
        <f aca="false">IF(I2007="","",ABS(I2007))</f>
        <v>8.63</v>
      </c>
      <c r="K2007" s="56" t="n">
        <f aca="false">IF(S2007="","",0)</f>
        <v>0</v>
      </c>
      <c r="L2007" s="56" t="n">
        <f aca="false">IF(J2007="","",IF(AND(J2007&gt;'Revenue Testing'!$E$9,K2007=0),1,0))</f>
        <v>0</v>
      </c>
      <c r="M2007" s="57" t="n">
        <v>0.034274292944</v>
      </c>
      <c r="N2007" s="56" t="str">
        <f aca="false">IF(OR(A2007="",I2007=""),"",IF(COUNTIFS($A$2:$A$4500,A2007,$D$2:$D$4500,D2007,$I$2:$I$4500,I2007)&gt;1,"Possible duplicate",""))</f>
        <v/>
      </c>
      <c r="O2007" s="56" t="n">
        <f aca="false">IF(J2007="","",IF(AND(L2007=0,K2007=0),1,0))</f>
        <v>1</v>
      </c>
      <c r="P2007" s="56" t="str">
        <f aca="false">IF(L2007=1,J2007+ROW()/10^7,"")</f>
        <v/>
      </c>
      <c r="Q2007" s="57" t="n">
        <f aca="false">IF(O2007=1,M2007,"")</f>
        <v>0.034274292944</v>
      </c>
      <c r="R2007" s="56" t="str">
        <f aca="false">IF(K2007=1,ROW(),"")</f>
        <v/>
      </c>
      <c r="S2007" s="56" t="str">
        <f aca="false">IF(D2007="","",TRIM(D2007))</f>
        <v>FASAH CHARGES- INC</v>
      </c>
    </row>
    <row r="2008" customFormat="false" ht="15" hidden="false" customHeight="false" outlineLevel="0" collapsed="false">
      <c r="A2008" s="50" t="s">
        <v>1532</v>
      </c>
      <c r="B2008" s="55" t="n">
        <v>45952</v>
      </c>
      <c r="C2008" s="50" t="n">
        <f aca="false">IF(S2008="","",IFERROR(IF(INDEX('Ledger Codes'!$C$6:$C$205,MATCH(S2008,'Ledger Codes'!$B$6:$B$205,0))="","",INDEX('Ledger Codes'!$C$6:$C$205,MATCH(S2008,'Ledger Codes'!$B$6:$B$205,0))),""))</f>
        <v>10066</v>
      </c>
      <c r="D2008" s="50" t="s">
        <v>204</v>
      </c>
      <c r="E2008" s="50" t="s">
        <v>1533</v>
      </c>
      <c r="F2008" s="50" t="s">
        <v>1534</v>
      </c>
      <c r="G2008" s="52" t="n">
        <v>0</v>
      </c>
      <c r="H2008" s="52" t="n">
        <v>8.63</v>
      </c>
      <c r="I2008" s="52" t="n">
        <f aca="false">IF(AND(G2008="",H2008=""),"",N(G2008)-N(H2008))</f>
        <v>-8.63</v>
      </c>
      <c r="J2008" s="52" t="n">
        <f aca="false">IF(I2008="","",ABS(I2008))</f>
        <v>8.63</v>
      </c>
      <c r="K2008" s="56" t="n">
        <f aca="false">IF(S2008="","",0)</f>
        <v>0</v>
      </c>
      <c r="L2008" s="56" t="n">
        <f aca="false">IF(J2008="","",IF(AND(J2008&gt;'Revenue Testing'!$E$9,K2008=0),1,0))</f>
        <v>0</v>
      </c>
      <c r="M2008" s="57" t="n">
        <v>0.855330358205</v>
      </c>
      <c r="N2008" s="56" t="str">
        <f aca="false">IF(OR(A2008="",I2008=""),"",IF(COUNTIFS($A$2:$A$4500,A2008,$D$2:$D$4500,D2008,$I$2:$I$4500,I2008)&gt;1,"Possible duplicate",""))</f>
        <v/>
      </c>
      <c r="O2008" s="56" t="n">
        <f aca="false">IF(J2008="","",IF(AND(L2008=0,K2008=0),1,0))</f>
        <v>1</v>
      </c>
      <c r="P2008" s="56" t="str">
        <f aca="false">IF(L2008=1,J2008+ROW()/10^7,"")</f>
        <v/>
      </c>
      <c r="Q2008" s="57" t="n">
        <f aca="false">IF(O2008=1,M2008,"")</f>
        <v>0.855330358205</v>
      </c>
      <c r="R2008" s="56" t="str">
        <f aca="false">IF(K2008=1,ROW(),"")</f>
        <v/>
      </c>
      <c r="S2008" s="56" t="str">
        <f aca="false">IF(D2008="","",TRIM(D2008))</f>
        <v>FASAH CHARGES- INC</v>
      </c>
    </row>
    <row r="2009" customFormat="false" ht="15" hidden="false" customHeight="false" outlineLevel="0" collapsed="false">
      <c r="A2009" s="50" t="s">
        <v>1535</v>
      </c>
      <c r="B2009" s="55" t="n">
        <v>45952</v>
      </c>
      <c r="C2009" s="50" t="n">
        <f aca="false">IF(S2009="","",IFERROR(IF(INDEX('Ledger Codes'!$C$6:$C$205,MATCH(S2009,'Ledger Codes'!$B$6:$B$205,0))="","",INDEX('Ledger Codes'!$C$6:$C$205,MATCH(S2009,'Ledger Codes'!$B$6:$B$205,0))),""))</f>
        <v>10066</v>
      </c>
      <c r="D2009" s="50" t="s">
        <v>204</v>
      </c>
      <c r="E2009" s="50" t="s">
        <v>1536</v>
      </c>
      <c r="F2009" s="50" t="s">
        <v>1537</v>
      </c>
      <c r="G2009" s="52" t="n">
        <v>0</v>
      </c>
      <c r="H2009" s="52" t="n">
        <v>8.63</v>
      </c>
      <c r="I2009" s="52" t="n">
        <f aca="false">IF(AND(G2009="",H2009=""),"",N(G2009)-N(H2009))</f>
        <v>-8.63</v>
      </c>
      <c r="J2009" s="52" t="n">
        <f aca="false">IF(I2009="","",ABS(I2009))</f>
        <v>8.63</v>
      </c>
      <c r="K2009" s="56" t="n">
        <f aca="false">IF(S2009="","",0)</f>
        <v>0</v>
      </c>
      <c r="L2009" s="56" t="n">
        <f aca="false">IF(J2009="","",IF(AND(J2009&gt;'Revenue Testing'!$E$9,K2009=0),1,0))</f>
        <v>0</v>
      </c>
      <c r="M2009" s="57" t="n">
        <v>0.00848541758</v>
      </c>
      <c r="N2009" s="56" t="str">
        <f aca="false">IF(OR(A2009="",I2009=""),"",IF(COUNTIFS($A$2:$A$4500,A2009,$D$2:$D$4500,D2009,$I$2:$I$4500,I2009)&gt;1,"Possible duplicate",""))</f>
        <v/>
      </c>
      <c r="O2009" s="56" t="n">
        <f aca="false">IF(J2009="","",IF(AND(L2009=0,K2009=0),1,0))</f>
        <v>1</v>
      </c>
      <c r="P2009" s="56" t="str">
        <f aca="false">IF(L2009=1,J2009+ROW()/10^7,"")</f>
        <v/>
      </c>
      <c r="Q2009" s="57" t="n">
        <f aca="false">IF(O2009=1,M2009,"")</f>
        <v>0.00848541758</v>
      </c>
      <c r="R2009" s="56" t="str">
        <f aca="false">IF(K2009=1,ROW(),"")</f>
        <v/>
      </c>
      <c r="S2009" s="56" t="str">
        <f aca="false">IF(D2009="","",TRIM(D2009))</f>
        <v>FASAH CHARGES- INC</v>
      </c>
    </row>
    <row r="2010" customFormat="false" ht="15" hidden="false" customHeight="false" outlineLevel="0" collapsed="false">
      <c r="A2010" s="50" t="s">
        <v>1538</v>
      </c>
      <c r="B2010" s="55" t="n">
        <v>45952</v>
      </c>
      <c r="C2010" s="50" t="n">
        <f aca="false">IF(S2010="","",IFERROR(IF(INDEX('Ledger Codes'!$C$6:$C$205,MATCH(S2010,'Ledger Codes'!$B$6:$B$205,0))="","",INDEX('Ledger Codes'!$C$6:$C$205,MATCH(S2010,'Ledger Codes'!$B$6:$B$205,0))),""))</f>
        <v>10066</v>
      </c>
      <c r="D2010" s="50" t="s">
        <v>204</v>
      </c>
      <c r="E2010" s="50" t="s">
        <v>1539</v>
      </c>
      <c r="F2010" s="50" t="s">
        <v>1540</v>
      </c>
      <c r="G2010" s="52" t="n">
        <v>0</v>
      </c>
      <c r="H2010" s="52" t="n">
        <v>8.63</v>
      </c>
      <c r="I2010" s="52" t="n">
        <f aca="false">IF(AND(G2010="",H2010=""),"",N(G2010)-N(H2010))</f>
        <v>-8.63</v>
      </c>
      <c r="J2010" s="52" t="n">
        <f aca="false">IF(I2010="","",ABS(I2010))</f>
        <v>8.63</v>
      </c>
      <c r="K2010" s="56" t="n">
        <f aca="false">IF(S2010="","",0)</f>
        <v>0</v>
      </c>
      <c r="L2010" s="56" t="n">
        <f aca="false">IF(J2010="","",IF(AND(J2010&gt;'Revenue Testing'!$E$9,K2010=0),1,0))</f>
        <v>0</v>
      </c>
      <c r="M2010" s="57" t="n">
        <v>0.358496314692</v>
      </c>
      <c r="N2010" s="56" t="str">
        <f aca="false">IF(OR(A2010="",I2010=""),"",IF(COUNTIFS($A$2:$A$4500,A2010,$D$2:$D$4500,D2010,$I$2:$I$4500,I2010)&gt;1,"Possible duplicate",""))</f>
        <v/>
      </c>
      <c r="O2010" s="56" t="n">
        <f aca="false">IF(J2010="","",IF(AND(L2010=0,K2010=0),1,0))</f>
        <v>1</v>
      </c>
      <c r="P2010" s="56" t="str">
        <f aca="false">IF(L2010=1,J2010+ROW()/10^7,"")</f>
        <v/>
      </c>
      <c r="Q2010" s="57" t="n">
        <f aca="false">IF(O2010=1,M2010,"")</f>
        <v>0.358496314692</v>
      </c>
      <c r="R2010" s="56" t="str">
        <f aca="false">IF(K2010=1,ROW(),"")</f>
        <v/>
      </c>
      <c r="S2010" s="56" t="str">
        <f aca="false">IF(D2010="","",TRIM(D2010))</f>
        <v>FASAH CHARGES- INC</v>
      </c>
    </row>
    <row r="2011" customFormat="false" ht="15" hidden="false" customHeight="false" outlineLevel="0" collapsed="false">
      <c r="A2011" s="50" t="s">
        <v>1541</v>
      </c>
      <c r="B2011" s="55" t="n">
        <v>45952</v>
      </c>
      <c r="C2011" s="50" t="n">
        <f aca="false">IF(S2011="","",IFERROR(IF(INDEX('Ledger Codes'!$C$6:$C$205,MATCH(S2011,'Ledger Codes'!$B$6:$B$205,0))="","",INDEX('Ledger Codes'!$C$6:$C$205,MATCH(S2011,'Ledger Codes'!$B$6:$B$205,0))),""))</f>
        <v>10066</v>
      </c>
      <c r="D2011" s="50" t="s">
        <v>204</v>
      </c>
      <c r="E2011" s="50" t="s">
        <v>1542</v>
      </c>
      <c r="F2011" s="50" t="s">
        <v>1543</v>
      </c>
      <c r="G2011" s="52" t="n">
        <v>0</v>
      </c>
      <c r="H2011" s="52" t="n">
        <v>8.63</v>
      </c>
      <c r="I2011" s="52" t="n">
        <f aca="false">IF(AND(G2011="",H2011=""),"",N(G2011)-N(H2011))</f>
        <v>-8.63</v>
      </c>
      <c r="J2011" s="52" t="n">
        <f aca="false">IF(I2011="","",ABS(I2011))</f>
        <v>8.63</v>
      </c>
      <c r="K2011" s="56" t="n">
        <f aca="false">IF(S2011="","",0)</f>
        <v>0</v>
      </c>
      <c r="L2011" s="56" t="n">
        <f aca="false">IF(J2011="","",IF(AND(J2011&gt;'Revenue Testing'!$E$9,K2011=0),1,0))</f>
        <v>0</v>
      </c>
      <c r="M2011" s="57" t="n">
        <v>0.967201145154</v>
      </c>
      <c r="N2011" s="56" t="str">
        <f aca="false">IF(OR(A2011="",I2011=""),"",IF(COUNTIFS($A$2:$A$4500,A2011,$D$2:$D$4500,D2011,$I$2:$I$4500,I2011)&gt;1,"Possible duplicate",""))</f>
        <v/>
      </c>
      <c r="O2011" s="56" t="n">
        <f aca="false">IF(J2011="","",IF(AND(L2011=0,K2011=0),1,0))</f>
        <v>1</v>
      </c>
      <c r="P2011" s="56" t="str">
        <f aca="false">IF(L2011=1,J2011+ROW()/10^7,"")</f>
        <v/>
      </c>
      <c r="Q2011" s="57" t="n">
        <f aca="false">IF(O2011=1,M2011,"")</f>
        <v>0.967201145154</v>
      </c>
      <c r="R2011" s="56" t="str">
        <f aca="false">IF(K2011=1,ROW(),"")</f>
        <v/>
      </c>
      <c r="S2011" s="56" t="str">
        <f aca="false">IF(D2011="","",TRIM(D2011))</f>
        <v>FASAH CHARGES- INC</v>
      </c>
    </row>
    <row r="2012" customFormat="false" ht="15" hidden="false" customHeight="false" outlineLevel="0" collapsed="false">
      <c r="A2012" s="50" t="s">
        <v>1544</v>
      </c>
      <c r="B2012" s="55" t="n">
        <v>45952</v>
      </c>
      <c r="C2012" s="50" t="n">
        <f aca="false">IF(S2012="","",IFERROR(IF(INDEX('Ledger Codes'!$C$6:$C$205,MATCH(S2012,'Ledger Codes'!$B$6:$B$205,0))="","",INDEX('Ledger Codes'!$C$6:$C$205,MATCH(S2012,'Ledger Codes'!$B$6:$B$205,0))),""))</f>
        <v>10066</v>
      </c>
      <c r="D2012" s="50" t="s">
        <v>204</v>
      </c>
      <c r="E2012" s="50" t="s">
        <v>1545</v>
      </c>
      <c r="F2012" s="50" t="s">
        <v>1546</v>
      </c>
      <c r="G2012" s="52" t="n">
        <v>0</v>
      </c>
      <c r="H2012" s="52" t="n">
        <v>8.63</v>
      </c>
      <c r="I2012" s="52" t="n">
        <f aca="false">IF(AND(G2012="",H2012=""),"",N(G2012)-N(H2012))</f>
        <v>-8.63</v>
      </c>
      <c r="J2012" s="52" t="n">
        <f aca="false">IF(I2012="","",ABS(I2012))</f>
        <v>8.63</v>
      </c>
      <c r="K2012" s="56" t="n">
        <f aca="false">IF(S2012="","",0)</f>
        <v>0</v>
      </c>
      <c r="L2012" s="56" t="n">
        <f aca="false">IF(J2012="","",IF(AND(J2012&gt;'Revenue Testing'!$E$9,K2012=0),1,0))</f>
        <v>0</v>
      </c>
      <c r="M2012" s="57" t="n">
        <v>0.937945830062</v>
      </c>
      <c r="N2012" s="56" t="str">
        <f aca="false">IF(OR(A2012="",I2012=""),"",IF(COUNTIFS($A$2:$A$4500,A2012,$D$2:$D$4500,D2012,$I$2:$I$4500,I2012)&gt;1,"Possible duplicate",""))</f>
        <v/>
      </c>
      <c r="O2012" s="56" t="n">
        <f aca="false">IF(J2012="","",IF(AND(L2012=0,K2012=0),1,0))</f>
        <v>1</v>
      </c>
      <c r="P2012" s="56" t="str">
        <f aca="false">IF(L2012=1,J2012+ROW()/10^7,"")</f>
        <v/>
      </c>
      <c r="Q2012" s="57" t="n">
        <f aca="false">IF(O2012=1,M2012,"")</f>
        <v>0.937945830062</v>
      </c>
      <c r="R2012" s="56" t="str">
        <f aca="false">IF(K2012=1,ROW(),"")</f>
        <v/>
      </c>
      <c r="S2012" s="56" t="str">
        <f aca="false">IF(D2012="","",TRIM(D2012))</f>
        <v>FASAH CHARGES- INC</v>
      </c>
    </row>
    <row r="2013" customFormat="false" ht="15" hidden="false" customHeight="false" outlineLevel="0" collapsed="false">
      <c r="A2013" s="50" t="s">
        <v>1547</v>
      </c>
      <c r="B2013" s="55" t="n">
        <v>45952</v>
      </c>
      <c r="C2013" s="50" t="n">
        <f aca="false">IF(S2013="","",IFERROR(IF(INDEX('Ledger Codes'!$C$6:$C$205,MATCH(S2013,'Ledger Codes'!$B$6:$B$205,0))="","",INDEX('Ledger Codes'!$C$6:$C$205,MATCH(S2013,'Ledger Codes'!$B$6:$B$205,0))),""))</f>
        <v>10066</v>
      </c>
      <c r="D2013" s="50" t="s">
        <v>204</v>
      </c>
      <c r="E2013" s="50" t="s">
        <v>1548</v>
      </c>
      <c r="F2013" s="50" t="s">
        <v>1549</v>
      </c>
      <c r="G2013" s="52" t="n">
        <v>0</v>
      </c>
      <c r="H2013" s="52" t="n">
        <v>8.63</v>
      </c>
      <c r="I2013" s="52" t="n">
        <f aca="false">IF(AND(G2013="",H2013=""),"",N(G2013)-N(H2013))</f>
        <v>-8.63</v>
      </c>
      <c r="J2013" s="52" t="n">
        <f aca="false">IF(I2013="","",ABS(I2013))</f>
        <v>8.63</v>
      </c>
      <c r="K2013" s="56" t="n">
        <f aca="false">IF(S2013="","",0)</f>
        <v>0</v>
      </c>
      <c r="L2013" s="56" t="n">
        <f aca="false">IF(J2013="","",IF(AND(J2013&gt;'Revenue Testing'!$E$9,K2013=0),1,0))</f>
        <v>0</v>
      </c>
      <c r="M2013" s="57" t="n">
        <v>0.227224767711</v>
      </c>
      <c r="N2013" s="56" t="str">
        <f aca="false">IF(OR(A2013="",I2013=""),"",IF(COUNTIFS($A$2:$A$4500,A2013,$D$2:$D$4500,D2013,$I$2:$I$4500,I2013)&gt;1,"Possible duplicate",""))</f>
        <v/>
      </c>
      <c r="O2013" s="56" t="n">
        <f aca="false">IF(J2013="","",IF(AND(L2013=0,K2013=0),1,0))</f>
        <v>1</v>
      </c>
      <c r="P2013" s="56" t="str">
        <f aca="false">IF(L2013=1,J2013+ROW()/10^7,"")</f>
        <v/>
      </c>
      <c r="Q2013" s="57" t="n">
        <f aca="false">IF(O2013=1,M2013,"")</f>
        <v>0.227224767711</v>
      </c>
      <c r="R2013" s="56" t="str">
        <f aca="false">IF(K2013=1,ROW(),"")</f>
        <v/>
      </c>
      <c r="S2013" s="56" t="str">
        <f aca="false">IF(D2013="","",TRIM(D2013))</f>
        <v>FASAH CHARGES- INC</v>
      </c>
    </row>
    <row r="2014" customFormat="false" ht="15" hidden="false" customHeight="false" outlineLevel="0" collapsed="false">
      <c r="A2014" s="50" t="s">
        <v>1550</v>
      </c>
      <c r="B2014" s="55" t="n">
        <v>45952</v>
      </c>
      <c r="C2014" s="50" t="n">
        <f aca="false">IF(S2014="","",IFERROR(IF(INDEX('Ledger Codes'!$C$6:$C$205,MATCH(S2014,'Ledger Codes'!$B$6:$B$205,0))="","",INDEX('Ledger Codes'!$C$6:$C$205,MATCH(S2014,'Ledger Codes'!$B$6:$B$205,0))),""))</f>
        <v>10066</v>
      </c>
      <c r="D2014" s="50" t="s">
        <v>204</v>
      </c>
      <c r="E2014" s="50" t="s">
        <v>1551</v>
      </c>
      <c r="F2014" s="50" t="s">
        <v>1552</v>
      </c>
      <c r="G2014" s="52" t="n">
        <v>0</v>
      </c>
      <c r="H2014" s="52" t="n">
        <v>8.63</v>
      </c>
      <c r="I2014" s="52" t="n">
        <f aca="false">IF(AND(G2014="",H2014=""),"",N(G2014)-N(H2014))</f>
        <v>-8.63</v>
      </c>
      <c r="J2014" s="52" t="n">
        <f aca="false">IF(I2014="","",ABS(I2014))</f>
        <v>8.63</v>
      </c>
      <c r="K2014" s="56" t="n">
        <f aca="false">IF(S2014="","",0)</f>
        <v>0</v>
      </c>
      <c r="L2014" s="56" t="n">
        <f aca="false">IF(J2014="","",IF(AND(J2014&gt;'Revenue Testing'!$E$9,K2014=0),1,0))</f>
        <v>0</v>
      </c>
      <c r="M2014" s="57" t="n">
        <v>0.592752806947</v>
      </c>
      <c r="N2014" s="56" t="str">
        <f aca="false">IF(OR(A2014="",I2014=""),"",IF(COUNTIFS($A$2:$A$4500,A2014,$D$2:$D$4500,D2014,$I$2:$I$4500,I2014)&gt;1,"Possible duplicate",""))</f>
        <v/>
      </c>
      <c r="O2014" s="56" t="n">
        <f aca="false">IF(J2014="","",IF(AND(L2014=0,K2014=0),1,0))</f>
        <v>1</v>
      </c>
      <c r="P2014" s="56" t="str">
        <f aca="false">IF(L2014=1,J2014+ROW()/10^7,"")</f>
        <v/>
      </c>
      <c r="Q2014" s="57" t="n">
        <f aca="false">IF(O2014=1,M2014,"")</f>
        <v>0.592752806947</v>
      </c>
      <c r="R2014" s="56" t="str">
        <f aca="false">IF(K2014=1,ROW(),"")</f>
        <v/>
      </c>
      <c r="S2014" s="56" t="str">
        <f aca="false">IF(D2014="","",TRIM(D2014))</f>
        <v>FASAH CHARGES- INC</v>
      </c>
    </row>
    <row r="2015" customFormat="false" ht="15" hidden="false" customHeight="false" outlineLevel="0" collapsed="false">
      <c r="A2015" s="50" t="s">
        <v>1553</v>
      </c>
      <c r="B2015" s="55" t="n">
        <v>45952</v>
      </c>
      <c r="C2015" s="50" t="n">
        <f aca="false">IF(S2015="","",IFERROR(IF(INDEX('Ledger Codes'!$C$6:$C$205,MATCH(S2015,'Ledger Codes'!$B$6:$B$205,0))="","",INDEX('Ledger Codes'!$C$6:$C$205,MATCH(S2015,'Ledger Codes'!$B$6:$B$205,0))),""))</f>
        <v>10066</v>
      </c>
      <c r="D2015" s="50" t="s">
        <v>204</v>
      </c>
      <c r="E2015" s="50" t="s">
        <v>1554</v>
      </c>
      <c r="F2015" s="50" t="s">
        <v>1555</v>
      </c>
      <c r="G2015" s="52" t="n">
        <v>0</v>
      </c>
      <c r="H2015" s="52" t="n">
        <v>8.63</v>
      </c>
      <c r="I2015" s="52" t="n">
        <f aca="false">IF(AND(G2015="",H2015=""),"",N(G2015)-N(H2015))</f>
        <v>-8.63</v>
      </c>
      <c r="J2015" s="52" t="n">
        <f aca="false">IF(I2015="","",ABS(I2015))</f>
        <v>8.63</v>
      </c>
      <c r="K2015" s="56" t="n">
        <f aca="false">IF(S2015="","",0)</f>
        <v>0</v>
      </c>
      <c r="L2015" s="56" t="n">
        <f aca="false">IF(J2015="","",IF(AND(J2015&gt;'Revenue Testing'!$E$9,K2015=0),1,0))</f>
        <v>0</v>
      </c>
      <c r="M2015" s="57" t="n">
        <v>0.335026478727</v>
      </c>
      <c r="N2015" s="56" t="str">
        <f aca="false">IF(OR(A2015="",I2015=""),"",IF(COUNTIFS($A$2:$A$4500,A2015,$D$2:$D$4500,D2015,$I$2:$I$4500,I2015)&gt;1,"Possible duplicate",""))</f>
        <v/>
      </c>
      <c r="O2015" s="56" t="n">
        <f aca="false">IF(J2015="","",IF(AND(L2015=0,K2015=0),1,0))</f>
        <v>1</v>
      </c>
      <c r="P2015" s="56" t="str">
        <f aca="false">IF(L2015=1,J2015+ROW()/10^7,"")</f>
        <v/>
      </c>
      <c r="Q2015" s="57" t="n">
        <f aca="false">IF(O2015=1,M2015,"")</f>
        <v>0.335026478727</v>
      </c>
      <c r="R2015" s="56" t="str">
        <f aca="false">IF(K2015=1,ROW(),"")</f>
        <v/>
      </c>
      <c r="S2015" s="56" t="str">
        <f aca="false">IF(D2015="","",TRIM(D2015))</f>
        <v>FASAH CHARGES- INC</v>
      </c>
    </row>
    <row r="2016" customFormat="false" ht="15" hidden="false" customHeight="false" outlineLevel="0" collapsed="false">
      <c r="A2016" s="50" t="s">
        <v>1556</v>
      </c>
      <c r="B2016" s="55" t="n">
        <v>45952</v>
      </c>
      <c r="C2016" s="50" t="n">
        <f aca="false">IF(S2016="","",IFERROR(IF(INDEX('Ledger Codes'!$C$6:$C$205,MATCH(S2016,'Ledger Codes'!$B$6:$B$205,0))="","",INDEX('Ledger Codes'!$C$6:$C$205,MATCH(S2016,'Ledger Codes'!$B$6:$B$205,0))),""))</f>
        <v>10066</v>
      </c>
      <c r="D2016" s="50" t="s">
        <v>204</v>
      </c>
      <c r="E2016" s="50" t="s">
        <v>1557</v>
      </c>
      <c r="F2016" s="50" t="s">
        <v>1558</v>
      </c>
      <c r="G2016" s="52" t="n">
        <v>0</v>
      </c>
      <c r="H2016" s="52" t="n">
        <v>8.63</v>
      </c>
      <c r="I2016" s="52" t="n">
        <f aca="false">IF(AND(G2016="",H2016=""),"",N(G2016)-N(H2016))</f>
        <v>-8.63</v>
      </c>
      <c r="J2016" s="52" t="n">
        <f aca="false">IF(I2016="","",ABS(I2016))</f>
        <v>8.63</v>
      </c>
      <c r="K2016" s="56" t="n">
        <f aca="false">IF(S2016="","",0)</f>
        <v>0</v>
      </c>
      <c r="L2016" s="56" t="n">
        <f aca="false">IF(J2016="","",IF(AND(J2016&gt;'Revenue Testing'!$E$9,K2016=0),1,0))</f>
        <v>0</v>
      </c>
      <c r="M2016" s="57" t="n">
        <v>0.500401451821</v>
      </c>
      <c r="N2016" s="56" t="str">
        <f aca="false">IF(OR(A2016="",I2016=""),"",IF(COUNTIFS($A$2:$A$4500,A2016,$D$2:$D$4500,D2016,$I$2:$I$4500,I2016)&gt;1,"Possible duplicate",""))</f>
        <v/>
      </c>
      <c r="O2016" s="56" t="n">
        <f aca="false">IF(J2016="","",IF(AND(L2016=0,K2016=0),1,0))</f>
        <v>1</v>
      </c>
      <c r="P2016" s="56" t="str">
        <f aca="false">IF(L2016=1,J2016+ROW()/10^7,"")</f>
        <v/>
      </c>
      <c r="Q2016" s="57" t="n">
        <f aca="false">IF(O2016=1,M2016,"")</f>
        <v>0.500401451821</v>
      </c>
      <c r="R2016" s="56" t="str">
        <f aca="false">IF(K2016=1,ROW(),"")</f>
        <v/>
      </c>
      <c r="S2016" s="56" t="str">
        <f aca="false">IF(D2016="","",TRIM(D2016))</f>
        <v>FASAH CHARGES- INC</v>
      </c>
    </row>
    <row r="2017" customFormat="false" ht="15" hidden="false" customHeight="false" outlineLevel="0" collapsed="false">
      <c r="A2017" s="50" t="s">
        <v>1559</v>
      </c>
      <c r="B2017" s="55" t="n">
        <v>45952</v>
      </c>
      <c r="C2017" s="50" t="n">
        <f aca="false">IF(S2017="","",IFERROR(IF(INDEX('Ledger Codes'!$C$6:$C$205,MATCH(S2017,'Ledger Codes'!$B$6:$B$205,0))="","",INDEX('Ledger Codes'!$C$6:$C$205,MATCH(S2017,'Ledger Codes'!$B$6:$B$205,0))),""))</f>
        <v>10066</v>
      </c>
      <c r="D2017" s="50" t="s">
        <v>204</v>
      </c>
      <c r="E2017" s="50" t="s">
        <v>1560</v>
      </c>
      <c r="F2017" s="50" t="s">
        <v>1561</v>
      </c>
      <c r="G2017" s="52" t="n">
        <v>0</v>
      </c>
      <c r="H2017" s="52" t="n">
        <v>8.63</v>
      </c>
      <c r="I2017" s="52" t="n">
        <f aca="false">IF(AND(G2017="",H2017=""),"",N(G2017)-N(H2017))</f>
        <v>-8.63</v>
      </c>
      <c r="J2017" s="52" t="n">
        <f aca="false">IF(I2017="","",ABS(I2017))</f>
        <v>8.63</v>
      </c>
      <c r="K2017" s="56" t="n">
        <f aca="false">IF(S2017="","",0)</f>
        <v>0</v>
      </c>
      <c r="L2017" s="56" t="n">
        <f aca="false">IF(J2017="","",IF(AND(J2017&gt;'Revenue Testing'!$E$9,K2017=0),1,0))</f>
        <v>0</v>
      </c>
      <c r="M2017" s="57" t="n">
        <v>0.342500638257</v>
      </c>
      <c r="N2017" s="56" t="str">
        <f aca="false">IF(OR(A2017="",I2017=""),"",IF(COUNTIFS($A$2:$A$4500,A2017,$D$2:$D$4500,D2017,$I$2:$I$4500,I2017)&gt;1,"Possible duplicate",""))</f>
        <v/>
      </c>
      <c r="O2017" s="56" t="n">
        <f aca="false">IF(J2017="","",IF(AND(L2017=0,K2017=0),1,0))</f>
        <v>1</v>
      </c>
      <c r="P2017" s="56" t="str">
        <f aca="false">IF(L2017=1,J2017+ROW()/10^7,"")</f>
        <v/>
      </c>
      <c r="Q2017" s="57" t="n">
        <f aca="false">IF(O2017=1,M2017,"")</f>
        <v>0.342500638257</v>
      </c>
      <c r="R2017" s="56" t="str">
        <f aca="false">IF(K2017=1,ROW(),"")</f>
        <v/>
      </c>
      <c r="S2017" s="56" t="str">
        <f aca="false">IF(D2017="","",TRIM(D2017))</f>
        <v>FASAH CHARGES- INC</v>
      </c>
    </row>
    <row r="2018" customFormat="false" ht="15" hidden="false" customHeight="false" outlineLevel="0" collapsed="false">
      <c r="A2018" s="50" t="s">
        <v>1562</v>
      </c>
      <c r="B2018" s="55" t="n">
        <v>45952</v>
      </c>
      <c r="C2018" s="50" t="n">
        <f aca="false">IF(S2018="","",IFERROR(IF(INDEX('Ledger Codes'!$C$6:$C$205,MATCH(S2018,'Ledger Codes'!$B$6:$B$205,0))="","",INDEX('Ledger Codes'!$C$6:$C$205,MATCH(S2018,'Ledger Codes'!$B$6:$B$205,0))),""))</f>
        <v>10066</v>
      </c>
      <c r="D2018" s="50" t="s">
        <v>204</v>
      </c>
      <c r="E2018" s="50" t="s">
        <v>1563</v>
      </c>
      <c r="F2018" s="50" t="s">
        <v>1564</v>
      </c>
      <c r="G2018" s="52" t="n">
        <v>0</v>
      </c>
      <c r="H2018" s="52" t="n">
        <v>8.63</v>
      </c>
      <c r="I2018" s="52" t="n">
        <f aca="false">IF(AND(G2018="",H2018=""),"",N(G2018)-N(H2018))</f>
        <v>-8.63</v>
      </c>
      <c r="J2018" s="52" t="n">
        <f aca="false">IF(I2018="","",ABS(I2018))</f>
        <v>8.63</v>
      </c>
      <c r="K2018" s="56" t="n">
        <f aca="false">IF(S2018="","",0)</f>
        <v>0</v>
      </c>
      <c r="L2018" s="56" t="n">
        <f aca="false">IF(J2018="","",IF(AND(J2018&gt;'Revenue Testing'!$E$9,K2018=0),1,0))</f>
        <v>0</v>
      </c>
      <c r="M2018" s="57" t="n">
        <v>0.180456291088</v>
      </c>
      <c r="N2018" s="56" t="str">
        <f aca="false">IF(OR(A2018="",I2018=""),"",IF(COUNTIFS($A$2:$A$4500,A2018,$D$2:$D$4500,D2018,$I$2:$I$4500,I2018)&gt;1,"Possible duplicate",""))</f>
        <v/>
      </c>
      <c r="O2018" s="56" t="n">
        <f aca="false">IF(J2018="","",IF(AND(L2018=0,K2018=0),1,0))</f>
        <v>1</v>
      </c>
      <c r="P2018" s="56" t="str">
        <f aca="false">IF(L2018=1,J2018+ROW()/10^7,"")</f>
        <v/>
      </c>
      <c r="Q2018" s="57" t="n">
        <f aca="false">IF(O2018=1,M2018,"")</f>
        <v>0.180456291088</v>
      </c>
      <c r="R2018" s="56" t="str">
        <f aca="false">IF(K2018=1,ROW(),"")</f>
        <v/>
      </c>
      <c r="S2018" s="56" t="str">
        <f aca="false">IF(D2018="","",TRIM(D2018))</f>
        <v>FASAH CHARGES- INC</v>
      </c>
    </row>
    <row r="2019" customFormat="false" ht="15" hidden="false" customHeight="false" outlineLevel="0" collapsed="false">
      <c r="A2019" s="50" t="s">
        <v>1565</v>
      </c>
      <c r="B2019" s="55" t="n">
        <v>45952</v>
      </c>
      <c r="C2019" s="50" t="n">
        <f aca="false">IF(S2019="","",IFERROR(IF(INDEX('Ledger Codes'!$C$6:$C$205,MATCH(S2019,'Ledger Codes'!$B$6:$B$205,0))="","",INDEX('Ledger Codes'!$C$6:$C$205,MATCH(S2019,'Ledger Codes'!$B$6:$B$205,0))),""))</f>
        <v>10066</v>
      </c>
      <c r="D2019" s="50" t="s">
        <v>204</v>
      </c>
      <c r="E2019" s="50" t="s">
        <v>1566</v>
      </c>
      <c r="F2019" s="50" t="s">
        <v>1567</v>
      </c>
      <c r="G2019" s="52" t="n">
        <v>0</v>
      </c>
      <c r="H2019" s="52" t="n">
        <v>8.63</v>
      </c>
      <c r="I2019" s="52" t="n">
        <f aca="false">IF(AND(G2019="",H2019=""),"",N(G2019)-N(H2019))</f>
        <v>-8.63</v>
      </c>
      <c r="J2019" s="52" t="n">
        <f aca="false">IF(I2019="","",ABS(I2019))</f>
        <v>8.63</v>
      </c>
      <c r="K2019" s="56" t="n">
        <f aca="false">IF(S2019="","",0)</f>
        <v>0</v>
      </c>
      <c r="L2019" s="56" t="n">
        <f aca="false">IF(J2019="","",IF(AND(J2019&gt;'Revenue Testing'!$E$9,K2019=0),1,0))</f>
        <v>0</v>
      </c>
      <c r="M2019" s="57" t="n">
        <v>0.591669089989</v>
      </c>
      <c r="N2019" s="56" t="str">
        <f aca="false">IF(OR(A2019="",I2019=""),"",IF(COUNTIFS($A$2:$A$4500,A2019,$D$2:$D$4500,D2019,$I$2:$I$4500,I2019)&gt;1,"Possible duplicate",""))</f>
        <v/>
      </c>
      <c r="O2019" s="56" t="n">
        <f aca="false">IF(J2019="","",IF(AND(L2019=0,K2019=0),1,0))</f>
        <v>1</v>
      </c>
      <c r="P2019" s="56" t="str">
        <f aca="false">IF(L2019=1,J2019+ROW()/10^7,"")</f>
        <v/>
      </c>
      <c r="Q2019" s="57" t="n">
        <f aca="false">IF(O2019=1,M2019,"")</f>
        <v>0.591669089989</v>
      </c>
      <c r="R2019" s="56" t="str">
        <f aca="false">IF(K2019=1,ROW(),"")</f>
        <v/>
      </c>
      <c r="S2019" s="56" t="str">
        <f aca="false">IF(D2019="","",TRIM(D2019))</f>
        <v>FASAH CHARGES- INC</v>
      </c>
    </row>
    <row r="2020" customFormat="false" ht="15" hidden="false" customHeight="false" outlineLevel="0" collapsed="false">
      <c r="A2020" s="50" t="s">
        <v>1568</v>
      </c>
      <c r="B2020" s="55" t="n">
        <v>45952</v>
      </c>
      <c r="C2020" s="50" t="n">
        <f aca="false">IF(S2020="","",IFERROR(IF(INDEX('Ledger Codes'!$C$6:$C$205,MATCH(S2020,'Ledger Codes'!$B$6:$B$205,0))="","",INDEX('Ledger Codes'!$C$6:$C$205,MATCH(S2020,'Ledger Codes'!$B$6:$B$205,0))),""))</f>
        <v>10066</v>
      </c>
      <c r="D2020" s="50" t="s">
        <v>204</v>
      </c>
      <c r="E2020" s="50" t="s">
        <v>1569</v>
      </c>
      <c r="F2020" s="50" t="s">
        <v>1570</v>
      </c>
      <c r="G2020" s="52" t="n">
        <v>0</v>
      </c>
      <c r="H2020" s="52" t="n">
        <v>8.63</v>
      </c>
      <c r="I2020" s="52" t="n">
        <f aca="false">IF(AND(G2020="",H2020=""),"",N(G2020)-N(H2020))</f>
        <v>-8.63</v>
      </c>
      <c r="J2020" s="52" t="n">
        <f aca="false">IF(I2020="","",ABS(I2020))</f>
        <v>8.63</v>
      </c>
      <c r="K2020" s="56" t="n">
        <f aca="false">IF(S2020="","",0)</f>
        <v>0</v>
      </c>
      <c r="L2020" s="56" t="n">
        <f aca="false">IF(J2020="","",IF(AND(J2020&gt;'Revenue Testing'!$E$9,K2020=0),1,0))</f>
        <v>0</v>
      </c>
      <c r="M2020" s="57" t="n">
        <v>0.979456602017</v>
      </c>
      <c r="N2020" s="56" t="str">
        <f aca="false">IF(OR(A2020="",I2020=""),"",IF(COUNTIFS($A$2:$A$4500,A2020,$D$2:$D$4500,D2020,$I$2:$I$4500,I2020)&gt;1,"Possible duplicate",""))</f>
        <v/>
      </c>
      <c r="O2020" s="56" t="n">
        <f aca="false">IF(J2020="","",IF(AND(L2020=0,K2020=0),1,0))</f>
        <v>1</v>
      </c>
      <c r="P2020" s="56" t="str">
        <f aca="false">IF(L2020=1,J2020+ROW()/10^7,"")</f>
        <v/>
      </c>
      <c r="Q2020" s="57" t="n">
        <f aca="false">IF(O2020=1,M2020,"")</f>
        <v>0.979456602017</v>
      </c>
      <c r="R2020" s="56" t="str">
        <f aca="false">IF(K2020=1,ROW(),"")</f>
        <v/>
      </c>
      <c r="S2020" s="56" t="str">
        <f aca="false">IF(D2020="","",TRIM(D2020))</f>
        <v>FASAH CHARGES- INC</v>
      </c>
    </row>
    <row r="2021" customFormat="false" ht="15" hidden="false" customHeight="false" outlineLevel="0" collapsed="false">
      <c r="A2021" s="50" t="s">
        <v>1571</v>
      </c>
      <c r="B2021" s="55" t="n">
        <v>45952</v>
      </c>
      <c r="C2021" s="50" t="n">
        <f aca="false">IF(S2021="","",IFERROR(IF(INDEX('Ledger Codes'!$C$6:$C$205,MATCH(S2021,'Ledger Codes'!$B$6:$B$205,0))="","",INDEX('Ledger Codes'!$C$6:$C$205,MATCH(S2021,'Ledger Codes'!$B$6:$B$205,0))),""))</f>
        <v>10066</v>
      </c>
      <c r="D2021" s="50" t="s">
        <v>204</v>
      </c>
      <c r="E2021" s="50" t="s">
        <v>1572</v>
      </c>
      <c r="F2021" s="50" t="s">
        <v>1573</v>
      </c>
      <c r="G2021" s="52" t="n">
        <v>0</v>
      </c>
      <c r="H2021" s="52" t="n">
        <v>8.63</v>
      </c>
      <c r="I2021" s="52" t="n">
        <f aca="false">IF(AND(G2021="",H2021=""),"",N(G2021)-N(H2021))</f>
        <v>-8.63</v>
      </c>
      <c r="J2021" s="52" t="n">
        <f aca="false">IF(I2021="","",ABS(I2021))</f>
        <v>8.63</v>
      </c>
      <c r="K2021" s="56" t="n">
        <f aca="false">IF(S2021="","",0)</f>
        <v>0</v>
      </c>
      <c r="L2021" s="56" t="n">
        <f aca="false">IF(J2021="","",IF(AND(J2021&gt;'Revenue Testing'!$E$9,K2021=0),1,0))</f>
        <v>0</v>
      </c>
      <c r="M2021" s="57" t="n">
        <v>0.198533535188</v>
      </c>
      <c r="N2021" s="56" t="str">
        <f aca="false">IF(OR(A2021="",I2021=""),"",IF(COUNTIFS($A$2:$A$4500,A2021,$D$2:$D$4500,D2021,$I$2:$I$4500,I2021)&gt;1,"Possible duplicate",""))</f>
        <v/>
      </c>
      <c r="O2021" s="56" t="n">
        <f aca="false">IF(J2021="","",IF(AND(L2021=0,K2021=0),1,0))</f>
        <v>1</v>
      </c>
      <c r="P2021" s="56" t="str">
        <f aca="false">IF(L2021=1,J2021+ROW()/10^7,"")</f>
        <v/>
      </c>
      <c r="Q2021" s="57" t="n">
        <f aca="false">IF(O2021=1,M2021,"")</f>
        <v>0.198533535188</v>
      </c>
      <c r="R2021" s="56" t="str">
        <f aca="false">IF(K2021=1,ROW(),"")</f>
        <v/>
      </c>
      <c r="S2021" s="56" t="str">
        <f aca="false">IF(D2021="","",TRIM(D2021))</f>
        <v>FASAH CHARGES- INC</v>
      </c>
    </row>
    <row r="2022" customFormat="false" ht="15" hidden="false" customHeight="false" outlineLevel="0" collapsed="false">
      <c r="A2022" s="50" t="s">
        <v>1574</v>
      </c>
      <c r="B2022" s="55" t="n">
        <v>45952</v>
      </c>
      <c r="C2022" s="50" t="n">
        <f aca="false">IF(S2022="","",IFERROR(IF(INDEX('Ledger Codes'!$C$6:$C$205,MATCH(S2022,'Ledger Codes'!$B$6:$B$205,0))="","",INDEX('Ledger Codes'!$C$6:$C$205,MATCH(S2022,'Ledger Codes'!$B$6:$B$205,0))),""))</f>
        <v>10066</v>
      </c>
      <c r="D2022" s="50" t="s">
        <v>204</v>
      </c>
      <c r="E2022" s="50" t="s">
        <v>1575</v>
      </c>
      <c r="F2022" s="50" t="s">
        <v>1576</v>
      </c>
      <c r="G2022" s="52" t="n">
        <v>0</v>
      </c>
      <c r="H2022" s="52" t="n">
        <v>8.63</v>
      </c>
      <c r="I2022" s="52" t="n">
        <f aca="false">IF(AND(G2022="",H2022=""),"",N(G2022)-N(H2022))</f>
        <v>-8.63</v>
      </c>
      <c r="J2022" s="52" t="n">
        <f aca="false">IF(I2022="","",ABS(I2022))</f>
        <v>8.63</v>
      </c>
      <c r="K2022" s="56" t="n">
        <f aca="false">IF(S2022="","",0)</f>
        <v>0</v>
      </c>
      <c r="L2022" s="56" t="n">
        <f aca="false">IF(J2022="","",IF(AND(J2022&gt;'Revenue Testing'!$E$9,K2022=0),1,0))</f>
        <v>0</v>
      </c>
      <c r="M2022" s="57" t="n">
        <v>0.405012367804</v>
      </c>
      <c r="N2022" s="56" t="str">
        <f aca="false">IF(OR(A2022="",I2022=""),"",IF(COUNTIFS($A$2:$A$4500,A2022,$D$2:$D$4500,D2022,$I$2:$I$4500,I2022)&gt;1,"Possible duplicate",""))</f>
        <v/>
      </c>
      <c r="O2022" s="56" t="n">
        <f aca="false">IF(J2022="","",IF(AND(L2022=0,K2022=0),1,0))</f>
        <v>1</v>
      </c>
      <c r="P2022" s="56" t="str">
        <f aca="false">IF(L2022=1,J2022+ROW()/10^7,"")</f>
        <v/>
      </c>
      <c r="Q2022" s="57" t="n">
        <f aca="false">IF(O2022=1,M2022,"")</f>
        <v>0.405012367804</v>
      </c>
      <c r="R2022" s="56" t="str">
        <f aca="false">IF(K2022=1,ROW(),"")</f>
        <v/>
      </c>
      <c r="S2022" s="56" t="str">
        <f aca="false">IF(D2022="","",TRIM(D2022))</f>
        <v>FASAH CHARGES- INC</v>
      </c>
    </row>
    <row r="2023" customFormat="false" ht="15" hidden="false" customHeight="false" outlineLevel="0" collapsed="false">
      <c r="A2023" s="50" t="s">
        <v>1577</v>
      </c>
      <c r="B2023" s="55" t="n">
        <v>45952</v>
      </c>
      <c r="C2023" s="50" t="n">
        <f aca="false">IF(S2023="","",IFERROR(IF(INDEX('Ledger Codes'!$C$6:$C$205,MATCH(S2023,'Ledger Codes'!$B$6:$B$205,0))="","",INDEX('Ledger Codes'!$C$6:$C$205,MATCH(S2023,'Ledger Codes'!$B$6:$B$205,0))),""))</f>
        <v>10066</v>
      </c>
      <c r="D2023" s="50" t="s">
        <v>204</v>
      </c>
      <c r="E2023" s="50" t="s">
        <v>1578</v>
      </c>
      <c r="F2023" s="50" t="s">
        <v>1579</v>
      </c>
      <c r="G2023" s="52" t="n">
        <v>0</v>
      </c>
      <c r="H2023" s="52" t="n">
        <v>8.63</v>
      </c>
      <c r="I2023" s="52" t="n">
        <f aca="false">IF(AND(G2023="",H2023=""),"",N(G2023)-N(H2023))</f>
        <v>-8.63</v>
      </c>
      <c r="J2023" s="52" t="n">
        <f aca="false">IF(I2023="","",ABS(I2023))</f>
        <v>8.63</v>
      </c>
      <c r="K2023" s="56" t="n">
        <f aca="false">IF(S2023="","",0)</f>
        <v>0</v>
      </c>
      <c r="L2023" s="56" t="n">
        <f aca="false">IF(J2023="","",IF(AND(J2023&gt;'Revenue Testing'!$E$9,K2023=0),1,0))</f>
        <v>0</v>
      </c>
      <c r="M2023" s="57" t="n">
        <v>0.608776917878</v>
      </c>
      <c r="N2023" s="56" t="str">
        <f aca="false">IF(OR(A2023="",I2023=""),"",IF(COUNTIFS($A$2:$A$4500,A2023,$D$2:$D$4500,D2023,$I$2:$I$4500,I2023)&gt;1,"Possible duplicate",""))</f>
        <v/>
      </c>
      <c r="O2023" s="56" t="n">
        <f aca="false">IF(J2023="","",IF(AND(L2023=0,K2023=0),1,0))</f>
        <v>1</v>
      </c>
      <c r="P2023" s="56" t="str">
        <f aca="false">IF(L2023=1,J2023+ROW()/10^7,"")</f>
        <v/>
      </c>
      <c r="Q2023" s="57" t="n">
        <f aca="false">IF(O2023=1,M2023,"")</f>
        <v>0.608776917878</v>
      </c>
      <c r="R2023" s="56" t="str">
        <f aca="false">IF(K2023=1,ROW(),"")</f>
        <v/>
      </c>
      <c r="S2023" s="56" t="str">
        <f aca="false">IF(D2023="","",TRIM(D2023))</f>
        <v>FASAH CHARGES- INC</v>
      </c>
    </row>
    <row r="2024" customFormat="false" ht="15" hidden="false" customHeight="false" outlineLevel="0" collapsed="false">
      <c r="A2024" s="50" t="s">
        <v>1580</v>
      </c>
      <c r="B2024" s="55" t="n">
        <v>45952</v>
      </c>
      <c r="C2024" s="50" t="n">
        <f aca="false">IF(S2024="","",IFERROR(IF(INDEX('Ledger Codes'!$C$6:$C$205,MATCH(S2024,'Ledger Codes'!$B$6:$B$205,0))="","",INDEX('Ledger Codes'!$C$6:$C$205,MATCH(S2024,'Ledger Codes'!$B$6:$B$205,0))),""))</f>
        <v>10066</v>
      </c>
      <c r="D2024" s="50" t="s">
        <v>204</v>
      </c>
      <c r="E2024" s="50" t="s">
        <v>1581</v>
      </c>
      <c r="F2024" s="50" t="s">
        <v>1582</v>
      </c>
      <c r="G2024" s="52" t="n">
        <v>0</v>
      </c>
      <c r="H2024" s="52" t="n">
        <v>8.63</v>
      </c>
      <c r="I2024" s="52" t="n">
        <f aca="false">IF(AND(G2024="",H2024=""),"",N(G2024)-N(H2024))</f>
        <v>-8.63</v>
      </c>
      <c r="J2024" s="52" t="n">
        <f aca="false">IF(I2024="","",ABS(I2024))</f>
        <v>8.63</v>
      </c>
      <c r="K2024" s="56" t="n">
        <f aca="false">IF(S2024="","",0)</f>
        <v>0</v>
      </c>
      <c r="L2024" s="56" t="n">
        <f aca="false">IF(J2024="","",IF(AND(J2024&gt;'Revenue Testing'!$E$9,K2024=0),1,0))</f>
        <v>0</v>
      </c>
      <c r="M2024" s="57" t="n">
        <v>0.50257298369</v>
      </c>
      <c r="N2024" s="56" t="str">
        <f aca="false">IF(OR(A2024="",I2024=""),"",IF(COUNTIFS($A$2:$A$4500,A2024,$D$2:$D$4500,D2024,$I$2:$I$4500,I2024)&gt;1,"Possible duplicate",""))</f>
        <v/>
      </c>
      <c r="O2024" s="56" t="n">
        <f aca="false">IF(J2024="","",IF(AND(L2024=0,K2024=0),1,0))</f>
        <v>1</v>
      </c>
      <c r="P2024" s="56" t="str">
        <f aca="false">IF(L2024=1,J2024+ROW()/10^7,"")</f>
        <v/>
      </c>
      <c r="Q2024" s="57" t="n">
        <f aca="false">IF(O2024=1,M2024,"")</f>
        <v>0.50257298369</v>
      </c>
      <c r="R2024" s="56" t="str">
        <f aca="false">IF(K2024=1,ROW(),"")</f>
        <v/>
      </c>
      <c r="S2024" s="56" t="str">
        <f aca="false">IF(D2024="","",TRIM(D2024))</f>
        <v>FASAH CHARGES- INC</v>
      </c>
    </row>
    <row r="2025" customFormat="false" ht="15" hidden="false" customHeight="false" outlineLevel="0" collapsed="false">
      <c r="A2025" s="50" t="s">
        <v>1583</v>
      </c>
      <c r="B2025" s="55" t="n">
        <v>45952</v>
      </c>
      <c r="C2025" s="50" t="n">
        <f aca="false">IF(S2025="","",IFERROR(IF(INDEX('Ledger Codes'!$C$6:$C$205,MATCH(S2025,'Ledger Codes'!$B$6:$B$205,0))="","",INDEX('Ledger Codes'!$C$6:$C$205,MATCH(S2025,'Ledger Codes'!$B$6:$B$205,0))),""))</f>
        <v>10066</v>
      </c>
      <c r="D2025" s="50" t="s">
        <v>204</v>
      </c>
      <c r="E2025" s="50" t="s">
        <v>1584</v>
      </c>
      <c r="F2025" s="50" t="s">
        <v>1585</v>
      </c>
      <c r="G2025" s="52" t="n">
        <v>0</v>
      </c>
      <c r="H2025" s="52" t="n">
        <v>8.63</v>
      </c>
      <c r="I2025" s="52" t="n">
        <f aca="false">IF(AND(G2025="",H2025=""),"",N(G2025)-N(H2025))</f>
        <v>-8.63</v>
      </c>
      <c r="J2025" s="52" t="n">
        <f aca="false">IF(I2025="","",ABS(I2025))</f>
        <v>8.63</v>
      </c>
      <c r="K2025" s="56" t="n">
        <f aca="false">IF(S2025="","",0)</f>
        <v>0</v>
      </c>
      <c r="L2025" s="56" t="n">
        <f aca="false">IF(J2025="","",IF(AND(J2025&gt;'Revenue Testing'!$E$9,K2025=0),1,0))</f>
        <v>0</v>
      </c>
      <c r="M2025" s="57" t="n">
        <v>0.672597760935</v>
      </c>
      <c r="N2025" s="56" t="str">
        <f aca="false">IF(OR(A2025="",I2025=""),"",IF(COUNTIFS($A$2:$A$4500,A2025,$D$2:$D$4500,D2025,$I$2:$I$4500,I2025)&gt;1,"Possible duplicate",""))</f>
        <v/>
      </c>
      <c r="O2025" s="56" t="n">
        <f aca="false">IF(J2025="","",IF(AND(L2025=0,K2025=0),1,0))</f>
        <v>1</v>
      </c>
      <c r="P2025" s="56" t="str">
        <f aca="false">IF(L2025=1,J2025+ROW()/10^7,"")</f>
        <v/>
      </c>
      <c r="Q2025" s="57" t="n">
        <f aca="false">IF(O2025=1,M2025,"")</f>
        <v>0.672597760935</v>
      </c>
      <c r="R2025" s="56" t="str">
        <f aca="false">IF(K2025=1,ROW(),"")</f>
        <v/>
      </c>
      <c r="S2025" s="56" t="str">
        <f aca="false">IF(D2025="","",TRIM(D2025))</f>
        <v>FASAH CHARGES- INC</v>
      </c>
    </row>
    <row r="2026" customFormat="false" ht="15" hidden="false" customHeight="false" outlineLevel="0" collapsed="false">
      <c r="A2026" s="50" t="s">
        <v>1586</v>
      </c>
      <c r="B2026" s="55" t="n">
        <v>45952</v>
      </c>
      <c r="C2026" s="50" t="n">
        <f aca="false">IF(S2026="","",IFERROR(IF(INDEX('Ledger Codes'!$C$6:$C$205,MATCH(S2026,'Ledger Codes'!$B$6:$B$205,0))="","",INDEX('Ledger Codes'!$C$6:$C$205,MATCH(S2026,'Ledger Codes'!$B$6:$B$205,0))),""))</f>
        <v>10066</v>
      </c>
      <c r="D2026" s="50" t="s">
        <v>204</v>
      </c>
      <c r="E2026" s="50" t="s">
        <v>1587</v>
      </c>
      <c r="F2026" s="50" t="s">
        <v>1588</v>
      </c>
      <c r="G2026" s="52" t="n">
        <v>0</v>
      </c>
      <c r="H2026" s="52" t="n">
        <v>8.63</v>
      </c>
      <c r="I2026" s="52" t="n">
        <f aca="false">IF(AND(G2026="",H2026=""),"",N(G2026)-N(H2026))</f>
        <v>-8.63</v>
      </c>
      <c r="J2026" s="52" t="n">
        <f aca="false">IF(I2026="","",ABS(I2026))</f>
        <v>8.63</v>
      </c>
      <c r="K2026" s="56" t="n">
        <f aca="false">IF(S2026="","",0)</f>
        <v>0</v>
      </c>
      <c r="L2026" s="56" t="n">
        <f aca="false">IF(J2026="","",IF(AND(J2026&gt;'Revenue Testing'!$E$9,K2026=0),1,0))</f>
        <v>0</v>
      </c>
      <c r="M2026" s="57" t="n">
        <v>0.034399993884</v>
      </c>
      <c r="N2026" s="56" t="str">
        <f aca="false">IF(OR(A2026="",I2026=""),"",IF(COUNTIFS($A$2:$A$4500,A2026,$D$2:$D$4500,D2026,$I$2:$I$4500,I2026)&gt;1,"Possible duplicate",""))</f>
        <v/>
      </c>
      <c r="O2026" s="56" t="n">
        <f aca="false">IF(J2026="","",IF(AND(L2026=0,K2026=0),1,0))</f>
        <v>1</v>
      </c>
      <c r="P2026" s="56" t="str">
        <f aca="false">IF(L2026=1,J2026+ROW()/10^7,"")</f>
        <v/>
      </c>
      <c r="Q2026" s="57" t="n">
        <f aca="false">IF(O2026=1,M2026,"")</f>
        <v>0.034399993884</v>
      </c>
      <c r="R2026" s="56" t="str">
        <f aca="false">IF(K2026=1,ROW(),"")</f>
        <v/>
      </c>
      <c r="S2026" s="56" t="str">
        <f aca="false">IF(D2026="","",TRIM(D2026))</f>
        <v>FASAH CHARGES- INC</v>
      </c>
    </row>
    <row r="2027" customFormat="false" ht="15" hidden="false" customHeight="false" outlineLevel="0" collapsed="false">
      <c r="A2027" s="50" t="s">
        <v>1589</v>
      </c>
      <c r="B2027" s="55" t="n">
        <v>45952</v>
      </c>
      <c r="C2027" s="50" t="n">
        <f aca="false">IF(S2027="","",IFERROR(IF(INDEX('Ledger Codes'!$C$6:$C$205,MATCH(S2027,'Ledger Codes'!$B$6:$B$205,0))="","",INDEX('Ledger Codes'!$C$6:$C$205,MATCH(S2027,'Ledger Codes'!$B$6:$B$205,0))),""))</f>
        <v>10066</v>
      </c>
      <c r="D2027" s="50" t="s">
        <v>204</v>
      </c>
      <c r="E2027" s="50" t="s">
        <v>1590</v>
      </c>
      <c r="F2027" s="50" t="s">
        <v>1591</v>
      </c>
      <c r="G2027" s="52" t="n">
        <v>0</v>
      </c>
      <c r="H2027" s="52" t="n">
        <v>8.63</v>
      </c>
      <c r="I2027" s="52" t="n">
        <f aca="false">IF(AND(G2027="",H2027=""),"",N(G2027)-N(H2027))</f>
        <v>-8.63</v>
      </c>
      <c r="J2027" s="52" t="n">
        <f aca="false">IF(I2027="","",ABS(I2027))</f>
        <v>8.63</v>
      </c>
      <c r="K2027" s="56" t="n">
        <f aca="false">IF(S2027="","",0)</f>
        <v>0</v>
      </c>
      <c r="L2027" s="56" t="n">
        <f aca="false">IF(J2027="","",IF(AND(J2027&gt;'Revenue Testing'!$E$9,K2027=0),1,0))</f>
        <v>0</v>
      </c>
      <c r="M2027" s="57" t="n">
        <v>0.51802264292</v>
      </c>
      <c r="N2027" s="56" t="str">
        <f aca="false">IF(OR(A2027="",I2027=""),"",IF(COUNTIFS($A$2:$A$4500,A2027,$D$2:$D$4500,D2027,$I$2:$I$4500,I2027)&gt;1,"Possible duplicate",""))</f>
        <v/>
      </c>
      <c r="O2027" s="56" t="n">
        <f aca="false">IF(J2027="","",IF(AND(L2027=0,K2027=0),1,0))</f>
        <v>1</v>
      </c>
      <c r="P2027" s="56" t="str">
        <f aca="false">IF(L2027=1,J2027+ROW()/10^7,"")</f>
        <v/>
      </c>
      <c r="Q2027" s="57" t="n">
        <f aca="false">IF(O2027=1,M2027,"")</f>
        <v>0.51802264292</v>
      </c>
      <c r="R2027" s="56" t="str">
        <f aca="false">IF(K2027=1,ROW(),"")</f>
        <v/>
      </c>
      <c r="S2027" s="56" t="str">
        <f aca="false">IF(D2027="","",TRIM(D2027))</f>
        <v>FASAH CHARGES- INC</v>
      </c>
    </row>
    <row r="2028" customFormat="false" ht="15" hidden="false" customHeight="false" outlineLevel="0" collapsed="false">
      <c r="A2028" s="50" t="s">
        <v>1592</v>
      </c>
      <c r="B2028" s="55" t="n">
        <v>45952</v>
      </c>
      <c r="C2028" s="50" t="n">
        <f aca="false">IF(S2028="","",IFERROR(IF(INDEX('Ledger Codes'!$C$6:$C$205,MATCH(S2028,'Ledger Codes'!$B$6:$B$205,0))="","",INDEX('Ledger Codes'!$C$6:$C$205,MATCH(S2028,'Ledger Codes'!$B$6:$B$205,0))),""))</f>
        <v>10066</v>
      </c>
      <c r="D2028" s="50" t="s">
        <v>204</v>
      </c>
      <c r="E2028" s="50" t="s">
        <v>1593</v>
      </c>
      <c r="F2028" s="50" t="s">
        <v>1594</v>
      </c>
      <c r="G2028" s="52" t="n">
        <v>0</v>
      </c>
      <c r="H2028" s="52" t="n">
        <v>8.63</v>
      </c>
      <c r="I2028" s="52" t="n">
        <f aca="false">IF(AND(G2028="",H2028=""),"",N(G2028)-N(H2028))</f>
        <v>-8.63</v>
      </c>
      <c r="J2028" s="52" t="n">
        <f aca="false">IF(I2028="","",ABS(I2028))</f>
        <v>8.63</v>
      </c>
      <c r="K2028" s="56" t="n">
        <f aca="false">IF(S2028="","",0)</f>
        <v>0</v>
      </c>
      <c r="L2028" s="56" t="n">
        <f aca="false">IF(J2028="","",IF(AND(J2028&gt;'Revenue Testing'!$E$9,K2028=0),1,0))</f>
        <v>0</v>
      </c>
      <c r="M2028" s="57" t="n">
        <v>0.884877199322</v>
      </c>
      <c r="N2028" s="56" t="str">
        <f aca="false">IF(OR(A2028="",I2028=""),"",IF(COUNTIFS($A$2:$A$4500,A2028,$D$2:$D$4500,D2028,$I$2:$I$4500,I2028)&gt;1,"Possible duplicate",""))</f>
        <v/>
      </c>
      <c r="O2028" s="56" t="n">
        <f aca="false">IF(J2028="","",IF(AND(L2028=0,K2028=0),1,0))</f>
        <v>1</v>
      </c>
      <c r="P2028" s="56" t="str">
        <f aca="false">IF(L2028=1,J2028+ROW()/10^7,"")</f>
        <v/>
      </c>
      <c r="Q2028" s="57" t="n">
        <f aca="false">IF(O2028=1,M2028,"")</f>
        <v>0.884877199322</v>
      </c>
      <c r="R2028" s="56" t="str">
        <f aca="false">IF(K2028=1,ROW(),"")</f>
        <v/>
      </c>
      <c r="S2028" s="56" t="str">
        <f aca="false">IF(D2028="","",TRIM(D2028))</f>
        <v>FASAH CHARGES- INC</v>
      </c>
    </row>
    <row r="2029" customFormat="false" ht="15" hidden="false" customHeight="false" outlineLevel="0" collapsed="false">
      <c r="A2029" s="50" t="s">
        <v>1595</v>
      </c>
      <c r="B2029" s="55" t="n">
        <v>45952</v>
      </c>
      <c r="C2029" s="50" t="n">
        <f aca="false">IF(S2029="","",IFERROR(IF(INDEX('Ledger Codes'!$C$6:$C$205,MATCH(S2029,'Ledger Codes'!$B$6:$B$205,0))="","",INDEX('Ledger Codes'!$C$6:$C$205,MATCH(S2029,'Ledger Codes'!$B$6:$B$205,0))),""))</f>
        <v>10066</v>
      </c>
      <c r="D2029" s="50" t="s">
        <v>204</v>
      </c>
      <c r="E2029" s="50" t="s">
        <v>1596</v>
      </c>
      <c r="F2029" s="50" t="s">
        <v>521</v>
      </c>
      <c r="G2029" s="52" t="n">
        <v>0</v>
      </c>
      <c r="H2029" s="52" t="n">
        <v>8.63</v>
      </c>
      <c r="I2029" s="52" t="n">
        <f aca="false">IF(AND(G2029="",H2029=""),"",N(G2029)-N(H2029))</f>
        <v>-8.63</v>
      </c>
      <c r="J2029" s="52" t="n">
        <f aca="false">IF(I2029="","",ABS(I2029))</f>
        <v>8.63</v>
      </c>
      <c r="K2029" s="56" t="n">
        <f aca="false">IF(S2029="","",0)</f>
        <v>0</v>
      </c>
      <c r="L2029" s="56" t="n">
        <f aca="false">IF(J2029="","",IF(AND(J2029&gt;'Revenue Testing'!$E$9,K2029=0),1,0))</f>
        <v>0</v>
      </c>
      <c r="M2029" s="57" t="n">
        <v>0.164601060391</v>
      </c>
      <c r="N2029" s="56" t="str">
        <f aca="false">IF(OR(A2029="",I2029=""),"",IF(COUNTIFS($A$2:$A$4500,A2029,$D$2:$D$4500,D2029,$I$2:$I$4500,I2029)&gt;1,"Possible duplicate",""))</f>
        <v/>
      </c>
      <c r="O2029" s="56" t="n">
        <f aca="false">IF(J2029="","",IF(AND(L2029=0,K2029=0),1,0))</f>
        <v>1</v>
      </c>
      <c r="P2029" s="56" t="str">
        <f aca="false">IF(L2029=1,J2029+ROW()/10^7,"")</f>
        <v/>
      </c>
      <c r="Q2029" s="57" t="n">
        <f aca="false">IF(O2029=1,M2029,"")</f>
        <v>0.164601060391</v>
      </c>
      <c r="R2029" s="56" t="str">
        <f aca="false">IF(K2029=1,ROW(),"")</f>
        <v/>
      </c>
      <c r="S2029" s="56" t="str">
        <f aca="false">IF(D2029="","",TRIM(D2029))</f>
        <v>FASAH CHARGES- INC</v>
      </c>
    </row>
    <row r="2030" customFormat="false" ht="15" hidden="false" customHeight="false" outlineLevel="0" collapsed="false">
      <c r="A2030" s="50" t="s">
        <v>1597</v>
      </c>
      <c r="B2030" s="55" t="n">
        <v>45952</v>
      </c>
      <c r="C2030" s="50" t="n">
        <f aca="false">IF(S2030="","",IFERROR(IF(INDEX('Ledger Codes'!$C$6:$C$205,MATCH(S2030,'Ledger Codes'!$B$6:$B$205,0))="","",INDEX('Ledger Codes'!$C$6:$C$205,MATCH(S2030,'Ledger Codes'!$B$6:$B$205,0))),""))</f>
        <v>10066</v>
      </c>
      <c r="D2030" s="50" t="s">
        <v>204</v>
      </c>
      <c r="E2030" s="50" t="s">
        <v>1598</v>
      </c>
      <c r="F2030" s="50" t="s">
        <v>1599</v>
      </c>
      <c r="G2030" s="52" t="n">
        <v>0</v>
      </c>
      <c r="H2030" s="52" t="n">
        <v>8.63</v>
      </c>
      <c r="I2030" s="52" t="n">
        <f aca="false">IF(AND(G2030="",H2030=""),"",N(G2030)-N(H2030))</f>
        <v>-8.63</v>
      </c>
      <c r="J2030" s="52" t="n">
        <f aca="false">IF(I2030="","",ABS(I2030))</f>
        <v>8.63</v>
      </c>
      <c r="K2030" s="56" t="n">
        <f aca="false">IF(S2030="","",0)</f>
        <v>0</v>
      </c>
      <c r="L2030" s="56" t="n">
        <f aca="false">IF(J2030="","",IF(AND(J2030&gt;'Revenue Testing'!$E$9,K2030=0),1,0))</f>
        <v>0</v>
      </c>
      <c r="M2030" s="57" t="n">
        <v>0.084756469487</v>
      </c>
      <c r="N2030" s="56" t="str">
        <f aca="false">IF(OR(A2030="",I2030=""),"",IF(COUNTIFS($A$2:$A$4500,A2030,$D$2:$D$4500,D2030,$I$2:$I$4500,I2030)&gt;1,"Possible duplicate",""))</f>
        <v/>
      </c>
      <c r="O2030" s="56" t="n">
        <f aca="false">IF(J2030="","",IF(AND(L2030=0,K2030=0),1,0))</f>
        <v>1</v>
      </c>
      <c r="P2030" s="56" t="str">
        <f aca="false">IF(L2030=1,J2030+ROW()/10^7,"")</f>
        <v/>
      </c>
      <c r="Q2030" s="57" t="n">
        <f aca="false">IF(O2030=1,M2030,"")</f>
        <v>0.084756469487</v>
      </c>
      <c r="R2030" s="56" t="str">
        <f aca="false">IF(K2030=1,ROW(),"")</f>
        <v/>
      </c>
      <c r="S2030" s="56" t="str">
        <f aca="false">IF(D2030="","",TRIM(D2030))</f>
        <v>FASAH CHARGES- INC</v>
      </c>
    </row>
    <row r="2031" customFormat="false" ht="15" hidden="false" customHeight="false" outlineLevel="0" collapsed="false">
      <c r="A2031" s="50" t="s">
        <v>1600</v>
      </c>
      <c r="B2031" s="55" t="n">
        <v>45952</v>
      </c>
      <c r="C2031" s="50" t="n">
        <f aca="false">IF(S2031="","",IFERROR(IF(INDEX('Ledger Codes'!$C$6:$C$205,MATCH(S2031,'Ledger Codes'!$B$6:$B$205,0))="","",INDEX('Ledger Codes'!$C$6:$C$205,MATCH(S2031,'Ledger Codes'!$B$6:$B$205,0))),""))</f>
        <v>10066</v>
      </c>
      <c r="D2031" s="50" t="s">
        <v>204</v>
      </c>
      <c r="E2031" s="50" t="s">
        <v>1601</v>
      </c>
      <c r="F2031" s="50" t="s">
        <v>1602</v>
      </c>
      <c r="G2031" s="52" t="n">
        <v>0</v>
      </c>
      <c r="H2031" s="52" t="n">
        <v>8.63</v>
      </c>
      <c r="I2031" s="52" t="n">
        <f aca="false">IF(AND(G2031="",H2031=""),"",N(G2031)-N(H2031))</f>
        <v>-8.63</v>
      </c>
      <c r="J2031" s="52" t="n">
        <f aca="false">IF(I2031="","",ABS(I2031))</f>
        <v>8.63</v>
      </c>
      <c r="K2031" s="56" t="n">
        <f aca="false">IF(S2031="","",0)</f>
        <v>0</v>
      </c>
      <c r="L2031" s="56" t="n">
        <f aca="false">IF(J2031="","",IF(AND(J2031&gt;'Revenue Testing'!$E$9,K2031=0),1,0))</f>
        <v>0</v>
      </c>
      <c r="M2031" s="57" t="n">
        <v>0.264851534983</v>
      </c>
      <c r="N2031" s="56" t="str">
        <f aca="false">IF(OR(A2031="",I2031=""),"",IF(COUNTIFS($A$2:$A$4500,A2031,$D$2:$D$4500,D2031,$I$2:$I$4500,I2031)&gt;1,"Possible duplicate",""))</f>
        <v/>
      </c>
      <c r="O2031" s="56" t="n">
        <f aca="false">IF(J2031="","",IF(AND(L2031=0,K2031=0),1,0))</f>
        <v>1</v>
      </c>
      <c r="P2031" s="56" t="str">
        <f aca="false">IF(L2031=1,J2031+ROW()/10^7,"")</f>
        <v/>
      </c>
      <c r="Q2031" s="57" t="n">
        <f aca="false">IF(O2031=1,M2031,"")</f>
        <v>0.264851534983</v>
      </c>
      <c r="R2031" s="56" t="str">
        <f aca="false">IF(K2031=1,ROW(),"")</f>
        <v/>
      </c>
      <c r="S2031" s="56" t="str">
        <f aca="false">IF(D2031="","",TRIM(D2031))</f>
        <v>FASAH CHARGES- INC</v>
      </c>
    </row>
    <row r="2032" customFormat="false" ht="15" hidden="false" customHeight="false" outlineLevel="0" collapsed="false">
      <c r="A2032" s="50" t="s">
        <v>1603</v>
      </c>
      <c r="B2032" s="55" t="n">
        <v>45952</v>
      </c>
      <c r="C2032" s="50" t="n">
        <f aca="false">IF(S2032="","",IFERROR(IF(INDEX('Ledger Codes'!$C$6:$C$205,MATCH(S2032,'Ledger Codes'!$B$6:$B$205,0))="","",INDEX('Ledger Codes'!$C$6:$C$205,MATCH(S2032,'Ledger Codes'!$B$6:$B$205,0))),""))</f>
        <v>10066</v>
      </c>
      <c r="D2032" s="50" t="s">
        <v>204</v>
      </c>
      <c r="E2032" s="50" t="s">
        <v>1604</v>
      </c>
      <c r="F2032" s="50" t="s">
        <v>1605</v>
      </c>
      <c r="G2032" s="52" t="n">
        <v>0</v>
      </c>
      <c r="H2032" s="52" t="n">
        <v>8.63</v>
      </c>
      <c r="I2032" s="52" t="n">
        <f aca="false">IF(AND(G2032="",H2032=""),"",N(G2032)-N(H2032))</f>
        <v>-8.63</v>
      </c>
      <c r="J2032" s="52" t="n">
        <f aca="false">IF(I2032="","",ABS(I2032))</f>
        <v>8.63</v>
      </c>
      <c r="K2032" s="56" t="n">
        <f aca="false">IF(S2032="","",0)</f>
        <v>0</v>
      </c>
      <c r="L2032" s="56" t="n">
        <f aca="false">IF(J2032="","",IF(AND(J2032&gt;'Revenue Testing'!$E$9,K2032=0),1,0))</f>
        <v>0</v>
      </c>
      <c r="M2032" s="57" t="n">
        <v>0.885628433098</v>
      </c>
      <c r="N2032" s="56" t="str">
        <f aca="false">IF(OR(A2032="",I2032=""),"",IF(COUNTIFS($A$2:$A$4500,A2032,$D$2:$D$4500,D2032,$I$2:$I$4500,I2032)&gt;1,"Possible duplicate",""))</f>
        <v/>
      </c>
      <c r="O2032" s="56" t="n">
        <f aca="false">IF(J2032="","",IF(AND(L2032=0,K2032=0),1,0))</f>
        <v>1</v>
      </c>
      <c r="P2032" s="56" t="str">
        <f aca="false">IF(L2032=1,J2032+ROW()/10^7,"")</f>
        <v/>
      </c>
      <c r="Q2032" s="57" t="n">
        <f aca="false">IF(O2032=1,M2032,"")</f>
        <v>0.885628433098</v>
      </c>
      <c r="R2032" s="56" t="str">
        <f aca="false">IF(K2032=1,ROW(),"")</f>
        <v/>
      </c>
      <c r="S2032" s="56" t="str">
        <f aca="false">IF(D2032="","",TRIM(D2032))</f>
        <v>FASAH CHARGES- INC</v>
      </c>
    </row>
    <row r="2033" customFormat="false" ht="15" hidden="false" customHeight="false" outlineLevel="0" collapsed="false">
      <c r="A2033" s="50" t="s">
        <v>1606</v>
      </c>
      <c r="B2033" s="55" t="n">
        <v>45952</v>
      </c>
      <c r="C2033" s="50" t="n">
        <f aca="false">IF(S2033="","",IFERROR(IF(INDEX('Ledger Codes'!$C$6:$C$205,MATCH(S2033,'Ledger Codes'!$B$6:$B$205,0))="","",INDEX('Ledger Codes'!$C$6:$C$205,MATCH(S2033,'Ledger Codes'!$B$6:$B$205,0))),""))</f>
        <v>10066</v>
      </c>
      <c r="D2033" s="50" t="s">
        <v>204</v>
      </c>
      <c r="E2033" s="50" t="s">
        <v>1607</v>
      </c>
      <c r="F2033" s="50" t="s">
        <v>1608</v>
      </c>
      <c r="G2033" s="52" t="n">
        <v>0</v>
      </c>
      <c r="H2033" s="52" t="n">
        <v>8.63</v>
      </c>
      <c r="I2033" s="52" t="n">
        <f aca="false">IF(AND(G2033="",H2033=""),"",N(G2033)-N(H2033))</f>
        <v>-8.63</v>
      </c>
      <c r="J2033" s="52" t="n">
        <f aca="false">IF(I2033="","",ABS(I2033))</f>
        <v>8.63</v>
      </c>
      <c r="K2033" s="56" t="n">
        <f aca="false">IF(S2033="","",0)</f>
        <v>0</v>
      </c>
      <c r="L2033" s="56" t="n">
        <f aca="false">IF(J2033="","",IF(AND(J2033&gt;'Revenue Testing'!$E$9,K2033=0),1,0))</f>
        <v>0</v>
      </c>
      <c r="M2033" s="57" t="n">
        <v>0.426686893516</v>
      </c>
      <c r="N2033" s="56" t="str">
        <f aca="false">IF(OR(A2033="",I2033=""),"",IF(COUNTIFS($A$2:$A$4500,A2033,$D$2:$D$4500,D2033,$I$2:$I$4500,I2033)&gt;1,"Possible duplicate",""))</f>
        <v/>
      </c>
      <c r="O2033" s="56" t="n">
        <f aca="false">IF(J2033="","",IF(AND(L2033=0,K2033=0),1,0))</f>
        <v>1</v>
      </c>
      <c r="P2033" s="56" t="str">
        <f aca="false">IF(L2033=1,J2033+ROW()/10^7,"")</f>
        <v/>
      </c>
      <c r="Q2033" s="57" t="n">
        <f aca="false">IF(O2033=1,M2033,"")</f>
        <v>0.426686893516</v>
      </c>
      <c r="R2033" s="56" t="str">
        <f aca="false">IF(K2033=1,ROW(),"")</f>
        <v/>
      </c>
      <c r="S2033" s="56" t="str">
        <f aca="false">IF(D2033="","",TRIM(D2033))</f>
        <v>FASAH CHARGES- INC</v>
      </c>
    </row>
    <row r="2034" customFormat="false" ht="15" hidden="false" customHeight="false" outlineLevel="0" collapsed="false">
      <c r="A2034" s="50" t="s">
        <v>1609</v>
      </c>
      <c r="B2034" s="55" t="n">
        <v>45952</v>
      </c>
      <c r="C2034" s="50" t="n">
        <f aca="false">IF(S2034="","",IFERROR(IF(INDEX('Ledger Codes'!$C$6:$C$205,MATCH(S2034,'Ledger Codes'!$B$6:$B$205,0))="","",INDEX('Ledger Codes'!$C$6:$C$205,MATCH(S2034,'Ledger Codes'!$B$6:$B$205,0))),""))</f>
        <v>10066</v>
      </c>
      <c r="D2034" s="50" t="s">
        <v>204</v>
      </c>
      <c r="E2034" s="50" t="s">
        <v>1610</v>
      </c>
      <c r="F2034" s="50" t="s">
        <v>1611</v>
      </c>
      <c r="G2034" s="52" t="n">
        <v>0</v>
      </c>
      <c r="H2034" s="52" t="n">
        <v>8.63</v>
      </c>
      <c r="I2034" s="52" t="n">
        <f aca="false">IF(AND(G2034="",H2034=""),"",N(G2034)-N(H2034))</f>
        <v>-8.63</v>
      </c>
      <c r="J2034" s="52" t="n">
        <f aca="false">IF(I2034="","",ABS(I2034))</f>
        <v>8.63</v>
      </c>
      <c r="K2034" s="56" t="n">
        <f aca="false">IF(S2034="","",0)</f>
        <v>0</v>
      </c>
      <c r="L2034" s="56" t="n">
        <f aca="false">IF(J2034="","",IF(AND(J2034&gt;'Revenue Testing'!$E$9,K2034=0),1,0))</f>
        <v>0</v>
      </c>
      <c r="M2034" s="57" t="n">
        <v>0.774584032594</v>
      </c>
      <c r="N2034" s="56" t="str">
        <f aca="false">IF(OR(A2034="",I2034=""),"",IF(COUNTIFS($A$2:$A$4500,A2034,$D$2:$D$4500,D2034,$I$2:$I$4500,I2034)&gt;1,"Possible duplicate",""))</f>
        <v/>
      </c>
      <c r="O2034" s="56" t="n">
        <f aca="false">IF(J2034="","",IF(AND(L2034=0,K2034=0),1,0))</f>
        <v>1</v>
      </c>
      <c r="P2034" s="56" t="str">
        <f aca="false">IF(L2034=1,J2034+ROW()/10^7,"")</f>
        <v/>
      </c>
      <c r="Q2034" s="57" t="n">
        <f aca="false">IF(O2034=1,M2034,"")</f>
        <v>0.774584032594</v>
      </c>
      <c r="R2034" s="56" t="str">
        <f aca="false">IF(K2034=1,ROW(),"")</f>
        <v/>
      </c>
      <c r="S2034" s="56" t="str">
        <f aca="false">IF(D2034="","",TRIM(D2034))</f>
        <v>FASAH CHARGES- INC</v>
      </c>
    </row>
    <row r="2035" customFormat="false" ht="15" hidden="false" customHeight="false" outlineLevel="0" collapsed="false">
      <c r="A2035" s="50" t="s">
        <v>1612</v>
      </c>
      <c r="B2035" s="55" t="n">
        <v>45952</v>
      </c>
      <c r="C2035" s="50" t="n">
        <f aca="false">IF(S2035="","",IFERROR(IF(INDEX('Ledger Codes'!$C$6:$C$205,MATCH(S2035,'Ledger Codes'!$B$6:$B$205,0))="","",INDEX('Ledger Codes'!$C$6:$C$205,MATCH(S2035,'Ledger Codes'!$B$6:$B$205,0))),""))</f>
        <v>10066</v>
      </c>
      <c r="D2035" s="50" t="s">
        <v>204</v>
      </c>
      <c r="E2035" s="50" t="s">
        <v>1613</v>
      </c>
      <c r="F2035" s="50" t="s">
        <v>1614</v>
      </c>
      <c r="G2035" s="52" t="n">
        <v>0</v>
      </c>
      <c r="H2035" s="52" t="n">
        <v>8.63</v>
      </c>
      <c r="I2035" s="52" t="n">
        <f aca="false">IF(AND(G2035="",H2035=""),"",N(G2035)-N(H2035))</f>
        <v>-8.63</v>
      </c>
      <c r="J2035" s="52" t="n">
        <f aca="false">IF(I2035="","",ABS(I2035))</f>
        <v>8.63</v>
      </c>
      <c r="K2035" s="56" t="n">
        <f aca="false">IF(S2035="","",0)</f>
        <v>0</v>
      </c>
      <c r="L2035" s="56" t="n">
        <f aca="false">IF(J2035="","",IF(AND(J2035&gt;'Revenue Testing'!$E$9,K2035=0),1,0))</f>
        <v>0</v>
      </c>
      <c r="M2035" s="57" t="n">
        <v>0.526527082175</v>
      </c>
      <c r="N2035" s="56" t="str">
        <f aca="false">IF(OR(A2035="",I2035=""),"",IF(COUNTIFS($A$2:$A$4500,A2035,$D$2:$D$4500,D2035,$I$2:$I$4500,I2035)&gt;1,"Possible duplicate",""))</f>
        <v/>
      </c>
      <c r="O2035" s="56" t="n">
        <f aca="false">IF(J2035="","",IF(AND(L2035=0,K2035=0),1,0))</f>
        <v>1</v>
      </c>
      <c r="P2035" s="56" t="str">
        <f aca="false">IF(L2035=1,J2035+ROW()/10^7,"")</f>
        <v/>
      </c>
      <c r="Q2035" s="57" t="n">
        <f aca="false">IF(O2035=1,M2035,"")</f>
        <v>0.526527082175</v>
      </c>
      <c r="R2035" s="56" t="str">
        <f aca="false">IF(K2035=1,ROW(),"")</f>
        <v/>
      </c>
      <c r="S2035" s="56" t="str">
        <f aca="false">IF(D2035="","",TRIM(D2035))</f>
        <v>FASAH CHARGES- INC</v>
      </c>
    </row>
    <row r="2036" customFormat="false" ht="15" hidden="false" customHeight="false" outlineLevel="0" collapsed="false">
      <c r="A2036" s="50" t="s">
        <v>1615</v>
      </c>
      <c r="B2036" s="55" t="n">
        <v>45952</v>
      </c>
      <c r="C2036" s="50" t="n">
        <f aca="false">IF(S2036="","",IFERROR(IF(INDEX('Ledger Codes'!$C$6:$C$205,MATCH(S2036,'Ledger Codes'!$B$6:$B$205,0))="","",INDEX('Ledger Codes'!$C$6:$C$205,MATCH(S2036,'Ledger Codes'!$B$6:$B$205,0))),""))</f>
        <v>10066</v>
      </c>
      <c r="D2036" s="50" t="s">
        <v>204</v>
      </c>
      <c r="E2036" s="50" t="s">
        <v>1616</v>
      </c>
      <c r="F2036" s="50" t="s">
        <v>1617</v>
      </c>
      <c r="G2036" s="52" t="n">
        <v>0</v>
      </c>
      <c r="H2036" s="52" t="n">
        <v>8.63</v>
      </c>
      <c r="I2036" s="52" t="n">
        <f aca="false">IF(AND(G2036="",H2036=""),"",N(G2036)-N(H2036))</f>
        <v>-8.63</v>
      </c>
      <c r="J2036" s="52" t="n">
        <f aca="false">IF(I2036="","",ABS(I2036))</f>
        <v>8.63</v>
      </c>
      <c r="K2036" s="56" t="n">
        <f aca="false">IF(S2036="","",0)</f>
        <v>0</v>
      </c>
      <c r="L2036" s="56" t="n">
        <f aca="false">IF(J2036="","",IF(AND(J2036&gt;'Revenue Testing'!$E$9,K2036=0),1,0))</f>
        <v>0</v>
      </c>
      <c r="M2036" s="57" t="n">
        <v>0.871961311809</v>
      </c>
      <c r="N2036" s="56" t="str">
        <f aca="false">IF(OR(A2036="",I2036=""),"",IF(COUNTIFS($A$2:$A$4500,A2036,$D$2:$D$4500,D2036,$I$2:$I$4500,I2036)&gt;1,"Possible duplicate",""))</f>
        <v/>
      </c>
      <c r="O2036" s="56" t="n">
        <f aca="false">IF(J2036="","",IF(AND(L2036=0,K2036=0),1,0))</f>
        <v>1</v>
      </c>
      <c r="P2036" s="56" t="str">
        <f aca="false">IF(L2036=1,J2036+ROW()/10^7,"")</f>
        <v/>
      </c>
      <c r="Q2036" s="57" t="n">
        <f aca="false">IF(O2036=1,M2036,"")</f>
        <v>0.871961311809</v>
      </c>
      <c r="R2036" s="56" t="str">
        <f aca="false">IF(K2036=1,ROW(),"")</f>
        <v/>
      </c>
      <c r="S2036" s="56" t="str">
        <f aca="false">IF(D2036="","",TRIM(D2036))</f>
        <v>FASAH CHARGES- INC</v>
      </c>
    </row>
    <row r="2037" customFormat="false" ht="15" hidden="false" customHeight="false" outlineLevel="0" collapsed="false">
      <c r="A2037" s="50" t="s">
        <v>1618</v>
      </c>
      <c r="B2037" s="55" t="n">
        <v>45952</v>
      </c>
      <c r="C2037" s="50" t="n">
        <f aca="false">IF(S2037="","",IFERROR(IF(INDEX('Ledger Codes'!$C$6:$C$205,MATCH(S2037,'Ledger Codes'!$B$6:$B$205,0))="","",INDEX('Ledger Codes'!$C$6:$C$205,MATCH(S2037,'Ledger Codes'!$B$6:$B$205,0))),""))</f>
        <v>10066</v>
      </c>
      <c r="D2037" s="50" t="s">
        <v>204</v>
      </c>
      <c r="E2037" s="50" t="s">
        <v>1619</v>
      </c>
      <c r="F2037" s="50" t="s">
        <v>1620</v>
      </c>
      <c r="G2037" s="52" t="n">
        <v>0</v>
      </c>
      <c r="H2037" s="52" t="n">
        <v>8.63</v>
      </c>
      <c r="I2037" s="52" t="n">
        <f aca="false">IF(AND(G2037="",H2037=""),"",N(G2037)-N(H2037))</f>
        <v>-8.63</v>
      </c>
      <c r="J2037" s="52" t="n">
        <f aca="false">IF(I2037="","",ABS(I2037))</f>
        <v>8.63</v>
      </c>
      <c r="K2037" s="56" t="n">
        <f aca="false">IF(S2037="","",0)</f>
        <v>0</v>
      </c>
      <c r="L2037" s="56" t="n">
        <f aca="false">IF(J2037="","",IF(AND(J2037&gt;'Revenue Testing'!$E$9,K2037=0),1,0))</f>
        <v>0</v>
      </c>
      <c r="M2037" s="57" t="n">
        <v>0.604802025839</v>
      </c>
      <c r="N2037" s="56" t="str">
        <f aca="false">IF(OR(A2037="",I2037=""),"",IF(COUNTIFS($A$2:$A$4500,A2037,$D$2:$D$4500,D2037,$I$2:$I$4500,I2037)&gt;1,"Possible duplicate",""))</f>
        <v/>
      </c>
      <c r="O2037" s="56" t="n">
        <f aca="false">IF(J2037="","",IF(AND(L2037=0,K2037=0),1,0))</f>
        <v>1</v>
      </c>
      <c r="P2037" s="56" t="str">
        <f aca="false">IF(L2037=1,J2037+ROW()/10^7,"")</f>
        <v/>
      </c>
      <c r="Q2037" s="57" t="n">
        <f aca="false">IF(O2037=1,M2037,"")</f>
        <v>0.604802025839</v>
      </c>
      <c r="R2037" s="56" t="str">
        <f aca="false">IF(K2037=1,ROW(),"")</f>
        <v/>
      </c>
      <c r="S2037" s="56" t="str">
        <f aca="false">IF(D2037="","",TRIM(D2037))</f>
        <v>FASAH CHARGES- INC</v>
      </c>
    </row>
    <row r="2038" customFormat="false" ht="15" hidden="false" customHeight="false" outlineLevel="0" collapsed="false">
      <c r="A2038" s="50" t="s">
        <v>1621</v>
      </c>
      <c r="B2038" s="55" t="n">
        <v>45952</v>
      </c>
      <c r="C2038" s="50" t="n">
        <f aca="false">IF(S2038="","",IFERROR(IF(INDEX('Ledger Codes'!$C$6:$C$205,MATCH(S2038,'Ledger Codes'!$B$6:$B$205,0))="","",INDEX('Ledger Codes'!$C$6:$C$205,MATCH(S2038,'Ledger Codes'!$B$6:$B$205,0))),""))</f>
        <v>10066</v>
      </c>
      <c r="D2038" s="50" t="s">
        <v>204</v>
      </c>
      <c r="E2038" s="50" t="s">
        <v>1622</v>
      </c>
      <c r="F2038" s="50" t="s">
        <v>1623</v>
      </c>
      <c r="G2038" s="52" t="n">
        <v>0</v>
      </c>
      <c r="H2038" s="52" t="n">
        <v>8.63</v>
      </c>
      <c r="I2038" s="52" t="n">
        <f aca="false">IF(AND(G2038="",H2038=""),"",N(G2038)-N(H2038))</f>
        <v>-8.63</v>
      </c>
      <c r="J2038" s="52" t="n">
        <f aca="false">IF(I2038="","",ABS(I2038))</f>
        <v>8.63</v>
      </c>
      <c r="K2038" s="56" t="n">
        <f aca="false">IF(S2038="","",0)</f>
        <v>0</v>
      </c>
      <c r="L2038" s="56" t="n">
        <f aca="false">IF(J2038="","",IF(AND(J2038&gt;'Revenue Testing'!$E$9,K2038=0),1,0))</f>
        <v>0</v>
      </c>
      <c r="M2038" s="57" t="n">
        <v>0.229229522999</v>
      </c>
      <c r="N2038" s="56" t="str">
        <f aca="false">IF(OR(A2038="",I2038=""),"",IF(COUNTIFS($A$2:$A$4500,A2038,$D$2:$D$4500,D2038,$I$2:$I$4500,I2038)&gt;1,"Possible duplicate",""))</f>
        <v/>
      </c>
      <c r="O2038" s="56" t="n">
        <f aca="false">IF(J2038="","",IF(AND(L2038=0,K2038=0),1,0))</f>
        <v>1</v>
      </c>
      <c r="P2038" s="56" t="str">
        <f aca="false">IF(L2038=1,J2038+ROW()/10^7,"")</f>
        <v/>
      </c>
      <c r="Q2038" s="57" t="n">
        <f aca="false">IF(O2038=1,M2038,"")</f>
        <v>0.229229522999</v>
      </c>
      <c r="R2038" s="56" t="str">
        <f aca="false">IF(K2038=1,ROW(),"")</f>
        <v/>
      </c>
      <c r="S2038" s="56" t="str">
        <f aca="false">IF(D2038="","",TRIM(D2038))</f>
        <v>FASAH CHARGES- INC</v>
      </c>
    </row>
    <row r="2039" customFormat="false" ht="15" hidden="false" customHeight="false" outlineLevel="0" collapsed="false">
      <c r="A2039" s="50" t="s">
        <v>1624</v>
      </c>
      <c r="B2039" s="55" t="n">
        <v>45952</v>
      </c>
      <c r="C2039" s="50" t="n">
        <f aca="false">IF(S2039="","",IFERROR(IF(INDEX('Ledger Codes'!$C$6:$C$205,MATCH(S2039,'Ledger Codes'!$B$6:$B$205,0))="","",INDEX('Ledger Codes'!$C$6:$C$205,MATCH(S2039,'Ledger Codes'!$B$6:$B$205,0))),""))</f>
        <v>10066</v>
      </c>
      <c r="D2039" s="50" t="s">
        <v>204</v>
      </c>
      <c r="E2039" s="50" t="s">
        <v>1625</v>
      </c>
      <c r="F2039" s="50" t="s">
        <v>1626</v>
      </c>
      <c r="G2039" s="52" t="n">
        <v>0</v>
      </c>
      <c r="H2039" s="52" t="n">
        <v>8.63</v>
      </c>
      <c r="I2039" s="52" t="n">
        <f aca="false">IF(AND(G2039="",H2039=""),"",N(G2039)-N(H2039))</f>
        <v>-8.63</v>
      </c>
      <c r="J2039" s="52" t="n">
        <f aca="false">IF(I2039="","",ABS(I2039))</f>
        <v>8.63</v>
      </c>
      <c r="K2039" s="56" t="n">
        <f aca="false">IF(S2039="","",0)</f>
        <v>0</v>
      </c>
      <c r="L2039" s="56" t="n">
        <f aca="false">IF(J2039="","",IF(AND(J2039&gt;'Revenue Testing'!$E$9,K2039=0),1,0))</f>
        <v>0</v>
      </c>
      <c r="M2039" s="57" t="n">
        <v>0.570666231087</v>
      </c>
      <c r="N2039" s="56" t="str">
        <f aca="false">IF(OR(A2039="",I2039=""),"",IF(COUNTIFS($A$2:$A$4500,A2039,$D$2:$D$4500,D2039,$I$2:$I$4500,I2039)&gt;1,"Possible duplicate",""))</f>
        <v/>
      </c>
      <c r="O2039" s="56" t="n">
        <f aca="false">IF(J2039="","",IF(AND(L2039=0,K2039=0),1,0))</f>
        <v>1</v>
      </c>
      <c r="P2039" s="56" t="str">
        <f aca="false">IF(L2039=1,J2039+ROW()/10^7,"")</f>
        <v/>
      </c>
      <c r="Q2039" s="57" t="n">
        <f aca="false">IF(O2039=1,M2039,"")</f>
        <v>0.570666231087</v>
      </c>
      <c r="R2039" s="56" t="str">
        <f aca="false">IF(K2039=1,ROW(),"")</f>
        <v/>
      </c>
      <c r="S2039" s="56" t="str">
        <f aca="false">IF(D2039="","",TRIM(D2039))</f>
        <v>FASAH CHARGES- INC</v>
      </c>
    </row>
    <row r="2040" customFormat="false" ht="15" hidden="false" customHeight="false" outlineLevel="0" collapsed="false">
      <c r="A2040" s="50" t="s">
        <v>1627</v>
      </c>
      <c r="B2040" s="55" t="n">
        <v>45952</v>
      </c>
      <c r="C2040" s="50" t="n">
        <f aca="false">IF(S2040="","",IFERROR(IF(INDEX('Ledger Codes'!$C$6:$C$205,MATCH(S2040,'Ledger Codes'!$B$6:$B$205,0))="","",INDEX('Ledger Codes'!$C$6:$C$205,MATCH(S2040,'Ledger Codes'!$B$6:$B$205,0))),""))</f>
        <v>10066</v>
      </c>
      <c r="D2040" s="50" t="s">
        <v>204</v>
      </c>
      <c r="E2040" s="50" t="s">
        <v>1628</v>
      </c>
      <c r="F2040" s="50" t="s">
        <v>1629</v>
      </c>
      <c r="G2040" s="52" t="n">
        <v>0</v>
      </c>
      <c r="H2040" s="52" t="n">
        <v>8.63</v>
      </c>
      <c r="I2040" s="52" t="n">
        <f aca="false">IF(AND(G2040="",H2040=""),"",N(G2040)-N(H2040))</f>
        <v>-8.63</v>
      </c>
      <c r="J2040" s="52" t="n">
        <f aca="false">IF(I2040="","",ABS(I2040))</f>
        <v>8.63</v>
      </c>
      <c r="K2040" s="56" t="n">
        <f aca="false">IF(S2040="","",0)</f>
        <v>0</v>
      </c>
      <c r="L2040" s="56" t="n">
        <f aca="false">IF(J2040="","",IF(AND(J2040&gt;'Revenue Testing'!$E$9,K2040=0),1,0))</f>
        <v>0</v>
      </c>
      <c r="M2040" s="57" t="n">
        <v>0.108567719137</v>
      </c>
      <c r="N2040" s="56" t="str">
        <f aca="false">IF(OR(A2040="",I2040=""),"",IF(COUNTIFS($A$2:$A$4500,A2040,$D$2:$D$4500,D2040,$I$2:$I$4500,I2040)&gt;1,"Possible duplicate",""))</f>
        <v/>
      </c>
      <c r="O2040" s="56" t="n">
        <f aca="false">IF(J2040="","",IF(AND(L2040=0,K2040=0),1,0))</f>
        <v>1</v>
      </c>
      <c r="P2040" s="56" t="str">
        <f aca="false">IF(L2040=1,J2040+ROW()/10^7,"")</f>
        <v/>
      </c>
      <c r="Q2040" s="57" t="n">
        <f aca="false">IF(O2040=1,M2040,"")</f>
        <v>0.108567719137</v>
      </c>
      <c r="R2040" s="56" t="str">
        <f aca="false">IF(K2040=1,ROW(),"")</f>
        <v/>
      </c>
      <c r="S2040" s="56" t="str">
        <f aca="false">IF(D2040="","",TRIM(D2040))</f>
        <v>FASAH CHARGES- INC</v>
      </c>
    </row>
    <row r="2041" customFormat="false" ht="15" hidden="false" customHeight="false" outlineLevel="0" collapsed="false">
      <c r="A2041" s="50" t="s">
        <v>1630</v>
      </c>
      <c r="B2041" s="55" t="n">
        <v>45952</v>
      </c>
      <c r="C2041" s="50" t="n">
        <f aca="false">IF(S2041="","",IFERROR(IF(INDEX('Ledger Codes'!$C$6:$C$205,MATCH(S2041,'Ledger Codes'!$B$6:$B$205,0))="","",INDEX('Ledger Codes'!$C$6:$C$205,MATCH(S2041,'Ledger Codes'!$B$6:$B$205,0))),""))</f>
        <v>10066</v>
      </c>
      <c r="D2041" s="50" t="s">
        <v>204</v>
      </c>
      <c r="E2041" s="50" t="s">
        <v>1631</v>
      </c>
      <c r="F2041" s="50" t="s">
        <v>1632</v>
      </c>
      <c r="G2041" s="52" t="n">
        <v>0</v>
      </c>
      <c r="H2041" s="52" t="n">
        <v>8.63</v>
      </c>
      <c r="I2041" s="52" t="n">
        <f aca="false">IF(AND(G2041="",H2041=""),"",N(G2041)-N(H2041))</f>
        <v>-8.63</v>
      </c>
      <c r="J2041" s="52" t="n">
        <f aca="false">IF(I2041="","",ABS(I2041))</f>
        <v>8.63</v>
      </c>
      <c r="K2041" s="56" t="n">
        <f aca="false">IF(S2041="","",0)</f>
        <v>0</v>
      </c>
      <c r="L2041" s="56" t="n">
        <f aca="false">IF(J2041="","",IF(AND(J2041&gt;'Revenue Testing'!$E$9,K2041=0),1,0))</f>
        <v>0</v>
      </c>
      <c r="M2041" s="57" t="n">
        <v>0.652775237873</v>
      </c>
      <c r="N2041" s="56" t="str">
        <f aca="false">IF(OR(A2041="",I2041=""),"",IF(COUNTIFS($A$2:$A$4500,A2041,$D$2:$D$4500,D2041,$I$2:$I$4500,I2041)&gt;1,"Possible duplicate",""))</f>
        <v/>
      </c>
      <c r="O2041" s="56" t="n">
        <f aca="false">IF(J2041="","",IF(AND(L2041=0,K2041=0),1,0))</f>
        <v>1</v>
      </c>
      <c r="P2041" s="56" t="str">
        <f aca="false">IF(L2041=1,J2041+ROW()/10^7,"")</f>
        <v/>
      </c>
      <c r="Q2041" s="57" t="n">
        <f aca="false">IF(O2041=1,M2041,"")</f>
        <v>0.652775237873</v>
      </c>
      <c r="R2041" s="56" t="str">
        <f aca="false">IF(K2041=1,ROW(),"")</f>
        <v/>
      </c>
      <c r="S2041" s="56" t="str">
        <f aca="false">IF(D2041="","",TRIM(D2041))</f>
        <v>FASAH CHARGES- INC</v>
      </c>
    </row>
    <row r="2042" customFormat="false" ht="15" hidden="false" customHeight="false" outlineLevel="0" collapsed="false">
      <c r="A2042" s="50" t="s">
        <v>1633</v>
      </c>
      <c r="B2042" s="55" t="n">
        <v>45952</v>
      </c>
      <c r="C2042" s="50" t="n">
        <f aca="false">IF(S2042="","",IFERROR(IF(INDEX('Ledger Codes'!$C$6:$C$205,MATCH(S2042,'Ledger Codes'!$B$6:$B$205,0))="","",INDEX('Ledger Codes'!$C$6:$C$205,MATCH(S2042,'Ledger Codes'!$B$6:$B$205,0))),""))</f>
        <v>10066</v>
      </c>
      <c r="D2042" s="50" t="s">
        <v>204</v>
      </c>
      <c r="E2042" s="50" t="s">
        <v>1634</v>
      </c>
      <c r="F2042" s="50" t="s">
        <v>1635</v>
      </c>
      <c r="G2042" s="52" t="n">
        <v>0</v>
      </c>
      <c r="H2042" s="52" t="n">
        <v>8.63</v>
      </c>
      <c r="I2042" s="52" t="n">
        <f aca="false">IF(AND(G2042="",H2042=""),"",N(G2042)-N(H2042))</f>
        <v>-8.63</v>
      </c>
      <c r="J2042" s="52" t="n">
        <f aca="false">IF(I2042="","",ABS(I2042))</f>
        <v>8.63</v>
      </c>
      <c r="K2042" s="56" t="n">
        <f aca="false">IF(S2042="","",0)</f>
        <v>0</v>
      </c>
      <c r="L2042" s="56" t="n">
        <f aca="false">IF(J2042="","",IF(AND(J2042&gt;'Revenue Testing'!$E$9,K2042=0),1,0))</f>
        <v>0</v>
      </c>
      <c r="M2042" s="57" t="n">
        <v>0.299254760453</v>
      </c>
      <c r="N2042" s="56" t="str">
        <f aca="false">IF(OR(A2042="",I2042=""),"",IF(COUNTIFS($A$2:$A$4500,A2042,$D$2:$D$4500,D2042,$I$2:$I$4500,I2042)&gt;1,"Possible duplicate",""))</f>
        <v/>
      </c>
      <c r="O2042" s="56" t="n">
        <f aca="false">IF(J2042="","",IF(AND(L2042=0,K2042=0),1,0))</f>
        <v>1</v>
      </c>
      <c r="P2042" s="56" t="str">
        <f aca="false">IF(L2042=1,J2042+ROW()/10^7,"")</f>
        <v/>
      </c>
      <c r="Q2042" s="57" t="n">
        <f aca="false">IF(O2042=1,M2042,"")</f>
        <v>0.299254760453</v>
      </c>
      <c r="R2042" s="56" t="str">
        <f aca="false">IF(K2042=1,ROW(),"")</f>
        <v/>
      </c>
      <c r="S2042" s="56" t="str">
        <f aca="false">IF(D2042="","",TRIM(D2042))</f>
        <v>FASAH CHARGES- INC</v>
      </c>
    </row>
    <row r="2043" customFormat="false" ht="15" hidden="false" customHeight="false" outlineLevel="0" collapsed="false">
      <c r="A2043" s="50" t="s">
        <v>1636</v>
      </c>
      <c r="B2043" s="55" t="n">
        <v>45952</v>
      </c>
      <c r="C2043" s="50" t="n">
        <f aca="false">IF(S2043="","",IFERROR(IF(INDEX('Ledger Codes'!$C$6:$C$205,MATCH(S2043,'Ledger Codes'!$B$6:$B$205,0))="","",INDEX('Ledger Codes'!$C$6:$C$205,MATCH(S2043,'Ledger Codes'!$B$6:$B$205,0))),""))</f>
        <v>10066</v>
      </c>
      <c r="D2043" s="50" t="s">
        <v>204</v>
      </c>
      <c r="E2043" s="50" t="s">
        <v>1637</v>
      </c>
      <c r="F2043" s="50" t="s">
        <v>1638</v>
      </c>
      <c r="G2043" s="52" t="n">
        <v>0</v>
      </c>
      <c r="H2043" s="52" t="n">
        <v>8.63</v>
      </c>
      <c r="I2043" s="52" t="n">
        <f aca="false">IF(AND(G2043="",H2043=""),"",N(G2043)-N(H2043))</f>
        <v>-8.63</v>
      </c>
      <c r="J2043" s="52" t="n">
        <f aca="false">IF(I2043="","",ABS(I2043))</f>
        <v>8.63</v>
      </c>
      <c r="K2043" s="56" t="n">
        <f aca="false">IF(S2043="","",0)</f>
        <v>0</v>
      </c>
      <c r="L2043" s="56" t="n">
        <f aca="false">IF(J2043="","",IF(AND(J2043&gt;'Revenue Testing'!$E$9,K2043=0),1,0))</f>
        <v>0</v>
      </c>
      <c r="M2043" s="57" t="n">
        <v>0.020529229244</v>
      </c>
      <c r="N2043" s="56" t="str">
        <f aca="false">IF(OR(A2043="",I2043=""),"",IF(COUNTIFS($A$2:$A$4500,A2043,$D$2:$D$4500,D2043,$I$2:$I$4500,I2043)&gt;1,"Possible duplicate",""))</f>
        <v/>
      </c>
      <c r="O2043" s="56" t="n">
        <f aca="false">IF(J2043="","",IF(AND(L2043=0,K2043=0),1,0))</f>
        <v>1</v>
      </c>
      <c r="P2043" s="56" t="str">
        <f aca="false">IF(L2043=1,J2043+ROW()/10^7,"")</f>
        <v/>
      </c>
      <c r="Q2043" s="57" t="n">
        <f aca="false">IF(O2043=1,M2043,"")</f>
        <v>0.020529229244</v>
      </c>
      <c r="R2043" s="56" t="str">
        <f aca="false">IF(K2043=1,ROW(),"")</f>
        <v/>
      </c>
      <c r="S2043" s="56" t="str">
        <f aca="false">IF(D2043="","",TRIM(D2043))</f>
        <v>FASAH CHARGES- INC</v>
      </c>
    </row>
    <row r="2044" customFormat="false" ht="15" hidden="false" customHeight="false" outlineLevel="0" collapsed="false">
      <c r="A2044" s="50" t="s">
        <v>1639</v>
      </c>
      <c r="B2044" s="55" t="n">
        <v>45952</v>
      </c>
      <c r="C2044" s="50" t="n">
        <f aca="false">IF(S2044="","",IFERROR(IF(INDEX('Ledger Codes'!$C$6:$C$205,MATCH(S2044,'Ledger Codes'!$B$6:$B$205,0))="","",INDEX('Ledger Codes'!$C$6:$C$205,MATCH(S2044,'Ledger Codes'!$B$6:$B$205,0))),""))</f>
        <v>10066</v>
      </c>
      <c r="D2044" s="50" t="s">
        <v>204</v>
      </c>
      <c r="E2044" s="50" t="s">
        <v>1640</v>
      </c>
      <c r="F2044" s="50" t="s">
        <v>1641</v>
      </c>
      <c r="G2044" s="52" t="n">
        <v>0</v>
      </c>
      <c r="H2044" s="52" t="n">
        <v>8.63</v>
      </c>
      <c r="I2044" s="52" t="n">
        <f aca="false">IF(AND(G2044="",H2044=""),"",N(G2044)-N(H2044))</f>
        <v>-8.63</v>
      </c>
      <c r="J2044" s="52" t="n">
        <f aca="false">IF(I2044="","",ABS(I2044))</f>
        <v>8.63</v>
      </c>
      <c r="K2044" s="56" t="n">
        <f aca="false">IF(S2044="","",0)</f>
        <v>0</v>
      </c>
      <c r="L2044" s="56" t="n">
        <f aca="false">IF(J2044="","",IF(AND(J2044&gt;'Revenue Testing'!$E$9,K2044=0),1,0))</f>
        <v>0</v>
      </c>
      <c r="M2044" s="57" t="n">
        <v>0.571906352421</v>
      </c>
      <c r="N2044" s="56" t="str">
        <f aca="false">IF(OR(A2044="",I2044=""),"",IF(COUNTIFS($A$2:$A$4500,A2044,$D$2:$D$4500,D2044,$I$2:$I$4500,I2044)&gt;1,"Possible duplicate",""))</f>
        <v/>
      </c>
      <c r="O2044" s="56" t="n">
        <f aca="false">IF(J2044="","",IF(AND(L2044=0,K2044=0),1,0))</f>
        <v>1</v>
      </c>
      <c r="P2044" s="56" t="str">
        <f aca="false">IF(L2044=1,J2044+ROW()/10^7,"")</f>
        <v/>
      </c>
      <c r="Q2044" s="57" t="n">
        <f aca="false">IF(O2044=1,M2044,"")</f>
        <v>0.571906352421</v>
      </c>
      <c r="R2044" s="56" t="str">
        <f aca="false">IF(K2044=1,ROW(),"")</f>
        <v/>
      </c>
      <c r="S2044" s="56" t="str">
        <f aca="false">IF(D2044="","",TRIM(D2044))</f>
        <v>FASAH CHARGES- INC</v>
      </c>
    </row>
    <row r="2045" customFormat="false" ht="15" hidden="false" customHeight="false" outlineLevel="0" collapsed="false">
      <c r="A2045" s="50" t="s">
        <v>1642</v>
      </c>
      <c r="B2045" s="55" t="n">
        <v>45952</v>
      </c>
      <c r="C2045" s="50" t="n">
        <f aca="false">IF(S2045="","",IFERROR(IF(INDEX('Ledger Codes'!$C$6:$C$205,MATCH(S2045,'Ledger Codes'!$B$6:$B$205,0))="","",INDEX('Ledger Codes'!$C$6:$C$205,MATCH(S2045,'Ledger Codes'!$B$6:$B$205,0))),""))</f>
        <v>10066</v>
      </c>
      <c r="D2045" s="50" t="s">
        <v>204</v>
      </c>
      <c r="E2045" s="50" t="s">
        <v>1643</v>
      </c>
      <c r="F2045" s="50" t="s">
        <v>1644</v>
      </c>
      <c r="G2045" s="52" t="n">
        <v>0</v>
      </c>
      <c r="H2045" s="52" t="n">
        <v>8.63</v>
      </c>
      <c r="I2045" s="52" t="n">
        <f aca="false">IF(AND(G2045="",H2045=""),"",N(G2045)-N(H2045))</f>
        <v>-8.63</v>
      </c>
      <c r="J2045" s="52" t="n">
        <f aca="false">IF(I2045="","",ABS(I2045))</f>
        <v>8.63</v>
      </c>
      <c r="K2045" s="56" t="n">
        <f aca="false">IF(S2045="","",0)</f>
        <v>0</v>
      </c>
      <c r="L2045" s="56" t="n">
        <f aca="false">IF(J2045="","",IF(AND(J2045&gt;'Revenue Testing'!$E$9,K2045=0),1,0))</f>
        <v>0</v>
      </c>
      <c r="M2045" s="57" t="n">
        <v>0.65333889857</v>
      </c>
      <c r="N2045" s="56" t="str">
        <f aca="false">IF(OR(A2045="",I2045=""),"",IF(COUNTIFS($A$2:$A$4500,A2045,$D$2:$D$4500,D2045,$I$2:$I$4500,I2045)&gt;1,"Possible duplicate",""))</f>
        <v/>
      </c>
      <c r="O2045" s="56" t="n">
        <f aca="false">IF(J2045="","",IF(AND(L2045=0,K2045=0),1,0))</f>
        <v>1</v>
      </c>
      <c r="P2045" s="56" t="str">
        <f aca="false">IF(L2045=1,J2045+ROW()/10^7,"")</f>
        <v/>
      </c>
      <c r="Q2045" s="57" t="n">
        <f aca="false">IF(O2045=1,M2045,"")</f>
        <v>0.65333889857</v>
      </c>
      <c r="R2045" s="56" t="str">
        <f aca="false">IF(K2045=1,ROW(),"")</f>
        <v/>
      </c>
      <c r="S2045" s="56" t="str">
        <f aca="false">IF(D2045="","",TRIM(D2045))</f>
        <v>FASAH CHARGES- INC</v>
      </c>
    </row>
    <row r="2046" customFormat="false" ht="15" hidden="false" customHeight="false" outlineLevel="0" collapsed="false">
      <c r="A2046" s="50" t="s">
        <v>1645</v>
      </c>
      <c r="B2046" s="55" t="n">
        <v>45952</v>
      </c>
      <c r="C2046" s="50" t="n">
        <f aca="false">IF(S2046="","",IFERROR(IF(INDEX('Ledger Codes'!$C$6:$C$205,MATCH(S2046,'Ledger Codes'!$B$6:$B$205,0))="","",INDEX('Ledger Codes'!$C$6:$C$205,MATCH(S2046,'Ledger Codes'!$B$6:$B$205,0))),""))</f>
        <v>10066</v>
      </c>
      <c r="D2046" s="50" t="s">
        <v>204</v>
      </c>
      <c r="E2046" s="50" t="s">
        <v>1646</v>
      </c>
      <c r="F2046" s="50" t="s">
        <v>1647</v>
      </c>
      <c r="G2046" s="52" t="n">
        <v>0</v>
      </c>
      <c r="H2046" s="52" t="n">
        <v>8.63</v>
      </c>
      <c r="I2046" s="52" t="n">
        <f aca="false">IF(AND(G2046="",H2046=""),"",N(G2046)-N(H2046))</f>
        <v>-8.63</v>
      </c>
      <c r="J2046" s="52" t="n">
        <f aca="false">IF(I2046="","",ABS(I2046))</f>
        <v>8.63</v>
      </c>
      <c r="K2046" s="56" t="n">
        <f aca="false">IF(S2046="","",0)</f>
        <v>0</v>
      </c>
      <c r="L2046" s="56" t="n">
        <f aca="false">IF(J2046="","",IF(AND(J2046&gt;'Revenue Testing'!$E$9,K2046=0),1,0))</f>
        <v>0</v>
      </c>
      <c r="M2046" s="57" t="n">
        <v>0.939618161826</v>
      </c>
      <c r="N2046" s="56" t="str">
        <f aca="false">IF(OR(A2046="",I2046=""),"",IF(COUNTIFS($A$2:$A$4500,A2046,$D$2:$D$4500,D2046,$I$2:$I$4500,I2046)&gt;1,"Possible duplicate",""))</f>
        <v/>
      </c>
      <c r="O2046" s="56" t="n">
        <f aca="false">IF(J2046="","",IF(AND(L2046=0,K2046=0),1,0))</f>
        <v>1</v>
      </c>
      <c r="P2046" s="56" t="str">
        <f aca="false">IF(L2046=1,J2046+ROW()/10^7,"")</f>
        <v/>
      </c>
      <c r="Q2046" s="57" t="n">
        <f aca="false">IF(O2046=1,M2046,"")</f>
        <v>0.939618161826</v>
      </c>
      <c r="R2046" s="56" t="str">
        <f aca="false">IF(K2046=1,ROW(),"")</f>
        <v/>
      </c>
      <c r="S2046" s="56" t="str">
        <f aca="false">IF(D2046="","",TRIM(D2046))</f>
        <v>FASAH CHARGES- INC</v>
      </c>
    </row>
    <row r="2047" customFormat="false" ht="15" hidden="false" customHeight="false" outlineLevel="0" collapsed="false">
      <c r="A2047" s="50" t="s">
        <v>1648</v>
      </c>
      <c r="B2047" s="55" t="n">
        <v>45952</v>
      </c>
      <c r="C2047" s="50" t="n">
        <f aca="false">IF(S2047="","",IFERROR(IF(INDEX('Ledger Codes'!$C$6:$C$205,MATCH(S2047,'Ledger Codes'!$B$6:$B$205,0))="","",INDEX('Ledger Codes'!$C$6:$C$205,MATCH(S2047,'Ledger Codes'!$B$6:$B$205,0))),""))</f>
        <v>10066</v>
      </c>
      <c r="D2047" s="50" t="s">
        <v>204</v>
      </c>
      <c r="E2047" s="50" t="s">
        <v>1649</v>
      </c>
      <c r="F2047" s="50" t="s">
        <v>1650</v>
      </c>
      <c r="G2047" s="52" t="n">
        <v>0</v>
      </c>
      <c r="H2047" s="52" t="n">
        <v>8.63</v>
      </c>
      <c r="I2047" s="52" t="n">
        <f aca="false">IF(AND(G2047="",H2047=""),"",N(G2047)-N(H2047))</f>
        <v>-8.63</v>
      </c>
      <c r="J2047" s="52" t="n">
        <f aca="false">IF(I2047="","",ABS(I2047))</f>
        <v>8.63</v>
      </c>
      <c r="K2047" s="56" t="n">
        <f aca="false">IF(S2047="","",0)</f>
        <v>0</v>
      </c>
      <c r="L2047" s="56" t="n">
        <f aca="false">IF(J2047="","",IF(AND(J2047&gt;'Revenue Testing'!$E$9,K2047=0),1,0))</f>
        <v>0</v>
      </c>
      <c r="M2047" s="57" t="n">
        <v>0.669803134206</v>
      </c>
      <c r="N2047" s="56" t="str">
        <f aca="false">IF(OR(A2047="",I2047=""),"",IF(COUNTIFS($A$2:$A$4500,A2047,$D$2:$D$4500,D2047,$I$2:$I$4500,I2047)&gt;1,"Possible duplicate",""))</f>
        <v/>
      </c>
      <c r="O2047" s="56" t="n">
        <f aca="false">IF(J2047="","",IF(AND(L2047=0,K2047=0),1,0))</f>
        <v>1</v>
      </c>
      <c r="P2047" s="56" t="str">
        <f aca="false">IF(L2047=1,J2047+ROW()/10^7,"")</f>
        <v/>
      </c>
      <c r="Q2047" s="57" t="n">
        <f aca="false">IF(O2047=1,M2047,"")</f>
        <v>0.669803134206</v>
      </c>
      <c r="R2047" s="56" t="str">
        <f aca="false">IF(K2047=1,ROW(),"")</f>
        <v/>
      </c>
      <c r="S2047" s="56" t="str">
        <f aca="false">IF(D2047="","",TRIM(D2047))</f>
        <v>FASAH CHARGES- INC</v>
      </c>
    </row>
    <row r="2048" customFormat="false" ht="15" hidden="false" customHeight="false" outlineLevel="0" collapsed="false">
      <c r="A2048" s="50" t="s">
        <v>1651</v>
      </c>
      <c r="B2048" s="55" t="n">
        <v>45952</v>
      </c>
      <c r="C2048" s="50" t="n">
        <f aca="false">IF(S2048="","",IFERROR(IF(INDEX('Ledger Codes'!$C$6:$C$205,MATCH(S2048,'Ledger Codes'!$B$6:$B$205,0))="","",INDEX('Ledger Codes'!$C$6:$C$205,MATCH(S2048,'Ledger Codes'!$B$6:$B$205,0))),""))</f>
        <v>10066</v>
      </c>
      <c r="D2048" s="50" t="s">
        <v>204</v>
      </c>
      <c r="E2048" s="50" t="s">
        <v>1652</v>
      </c>
      <c r="F2048" s="50" t="s">
        <v>1653</v>
      </c>
      <c r="G2048" s="52" t="n">
        <v>0</v>
      </c>
      <c r="H2048" s="52" t="n">
        <v>8.63</v>
      </c>
      <c r="I2048" s="52" t="n">
        <f aca="false">IF(AND(G2048="",H2048=""),"",N(G2048)-N(H2048))</f>
        <v>-8.63</v>
      </c>
      <c r="J2048" s="52" t="n">
        <f aca="false">IF(I2048="","",ABS(I2048))</f>
        <v>8.63</v>
      </c>
      <c r="K2048" s="56" t="n">
        <f aca="false">IF(S2048="","",0)</f>
        <v>0</v>
      </c>
      <c r="L2048" s="56" t="n">
        <f aca="false">IF(J2048="","",IF(AND(J2048&gt;'Revenue Testing'!$E$9,K2048=0),1,0))</f>
        <v>0</v>
      </c>
      <c r="M2048" s="57" t="n">
        <v>0.407667304202</v>
      </c>
      <c r="N2048" s="56" t="str">
        <f aca="false">IF(OR(A2048="",I2048=""),"",IF(COUNTIFS($A$2:$A$4500,A2048,$D$2:$D$4500,D2048,$I$2:$I$4500,I2048)&gt;1,"Possible duplicate",""))</f>
        <v/>
      </c>
      <c r="O2048" s="56" t="n">
        <f aca="false">IF(J2048="","",IF(AND(L2048=0,K2048=0),1,0))</f>
        <v>1</v>
      </c>
      <c r="P2048" s="56" t="str">
        <f aca="false">IF(L2048=1,J2048+ROW()/10^7,"")</f>
        <v/>
      </c>
      <c r="Q2048" s="57" t="n">
        <f aca="false">IF(O2048=1,M2048,"")</f>
        <v>0.407667304202</v>
      </c>
      <c r="R2048" s="56" t="str">
        <f aca="false">IF(K2048=1,ROW(),"")</f>
        <v/>
      </c>
      <c r="S2048" s="56" t="str">
        <f aca="false">IF(D2048="","",TRIM(D2048))</f>
        <v>FASAH CHARGES- INC</v>
      </c>
    </row>
    <row r="2049" customFormat="false" ht="15" hidden="false" customHeight="false" outlineLevel="0" collapsed="false">
      <c r="A2049" s="50" t="s">
        <v>1654</v>
      </c>
      <c r="B2049" s="55" t="n">
        <v>45952</v>
      </c>
      <c r="C2049" s="50" t="n">
        <f aca="false">IF(S2049="","",IFERROR(IF(INDEX('Ledger Codes'!$C$6:$C$205,MATCH(S2049,'Ledger Codes'!$B$6:$B$205,0))="","",INDEX('Ledger Codes'!$C$6:$C$205,MATCH(S2049,'Ledger Codes'!$B$6:$B$205,0))),""))</f>
        <v>10066</v>
      </c>
      <c r="D2049" s="50" t="s">
        <v>204</v>
      </c>
      <c r="E2049" s="50" t="s">
        <v>1655</v>
      </c>
      <c r="F2049" s="50" t="s">
        <v>1656</v>
      </c>
      <c r="G2049" s="52" t="n">
        <v>0</v>
      </c>
      <c r="H2049" s="52" t="n">
        <v>8.63</v>
      </c>
      <c r="I2049" s="52" t="n">
        <f aca="false">IF(AND(G2049="",H2049=""),"",N(G2049)-N(H2049))</f>
        <v>-8.63</v>
      </c>
      <c r="J2049" s="52" t="n">
        <f aca="false">IF(I2049="","",ABS(I2049))</f>
        <v>8.63</v>
      </c>
      <c r="K2049" s="56" t="n">
        <f aca="false">IF(S2049="","",0)</f>
        <v>0</v>
      </c>
      <c r="L2049" s="56" t="n">
        <f aca="false">IF(J2049="","",IF(AND(J2049&gt;'Revenue Testing'!$E$9,K2049=0),1,0))</f>
        <v>0</v>
      </c>
      <c r="M2049" s="57" t="n">
        <v>0.769614220608</v>
      </c>
      <c r="N2049" s="56" t="str">
        <f aca="false">IF(OR(A2049="",I2049=""),"",IF(COUNTIFS($A$2:$A$4500,A2049,$D$2:$D$4500,D2049,$I$2:$I$4500,I2049)&gt;1,"Possible duplicate",""))</f>
        <v/>
      </c>
      <c r="O2049" s="56" t="n">
        <f aca="false">IF(J2049="","",IF(AND(L2049=0,K2049=0),1,0))</f>
        <v>1</v>
      </c>
      <c r="P2049" s="56" t="str">
        <f aca="false">IF(L2049=1,J2049+ROW()/10^7,"")</f>
        <v/>
      </c>
      <c r="Q2049" s="57" t="n">
        <f aca="false">IF(O2049=1,M2049,"")</f>
        <v>0.769614220608</v>
      </c>
      <c r="R2049" s="56" t="str">
        <f aca="false">IF(K2049=1,ROW(),"")</f>
        <v/>
      </c>
      <c r="S2049" s="56" t="str">
        <f aca="false">IF(D2049="","",TRIM(D2049))</f>
        <v>FASAH CHARGES- INC</v>
      </c>
    </row>
    <row r="2050" customFormat="false" ht="15" hidden="false" customHeight="false" outlineLevel="0" collapsed="false">
      <c r="A2050" s="50" t="s">
        <v>1657</v>
      </c>
      <c r="B2050" s="55" t="n">
        <v>45952</v>
      </c>
      <c r="C2050" s="50" t="n">
        <f aca="false">IF(S2050="","",IFERROR(IF(INDEX('Ledger Codes'!$C$6:$C$205,MATCH(S2050,'Ledger Codes'!$B$6:$B$205,0))="","",INDEX('Ledger Codes'!$C$6:$C$205,MATCH(S2050,'Ledger Codes'!$B$6:$B$205,0))),""))</f>
        <v>10066</v>
      </c>
      <c r="D2050" s="50" t="s">
        <v>204</v>
      </c>
      <c r="E2050" s="50" t="s">
        <v>1658</v>
      </c>
      <c r="F2050" s="50" t="s">
        <v>1659</v>
      </c>
      <c r="G2050" s="52" t="n">
        <v>0</v>
      </c>
      <c r="H2050" s="52" t="n">
        <v>8.63</v>
      </c>
      <c r="I2050" s="52" t="n">
        <f aca="false">IF(AND(G2050="",H2050=""),"",N(G2050)-N(H2050))</f>
        <v>-8.63</v>
      </c>
      <c r="J2050" s="52" t="n">
        <f aca="false">IF(I2050="","",ABS(I2050))</f>
        <v>8.63</v>
      </c>
      <c r="K2050" s="56" t="n">
        <f aca="false">IF(S2050="","",0)</f>
        <v>0</v>
      </c>
      <c r="L2050" s="56" t="n">
        <f aca="false">IF(J2050="","",IF(AND(J2050&gt;'Revenue Testing'!$E$9,K2050=0),1,0))</f>
        <v>0</v>
      </c>
      <c r="M2050" s="57" t="n">
        <v>0.001298165088</v>
      </c>
      <c r="N2050" s="56" t="str">
        <f aca="false">IF(OR(A2050="",I2050=""),"",IF(COUNTIFS($A$2:$A$4500,A2050,$D$2:$D$4500,D2050,$I$2:$I$4500,I2050)&gt;1,"Possible duplicate",""))</f>
        <v/>
      </c>
      <c r="O2050" s="56" t="n">
        <f aca="false">IF(J2050="","",IF(AND(L2050=0,K2050=0),1,0))</f>
        <v>1</v>
      </c>
      <c r="P2050" s="56" t="str">
        <f aca="false">IF(L2050=1,J2050+ROW()/10^7,"")</f>
        <v/>
      </c>
      <c r="Q2050" s="57" t="n">
        <f aca="false">IF(O2050=1,M2050,"")</f>
        <v>0.001298165088</v>
      </c>
      <c r="R2050" s="56" t="str">
        <f aca="false">IF(K2050=1,ROW(),"")</f>
        <v/>
      </c>
      <c r="S2050" s="56" t="str">
        <f aca="false">IF(D2050="","",TRIM(D2050))</f>
        <v>FASAH CHARGES- INC</v>
      </c>
    </row>
    <row r="2051" customFormat="false" ht="15" hidden="false" customHeight="false" outlineLevel="0" collapsed="false">
      <c r="A2051" s="50" t="s">
        <v>504</v>
      </c>
      <c r="B2051" s="55" t="n">
        <v>45952</v>
      </c>
      <c r="C2051" s="50" t="n">
        <f aca="false">IF(S2051="","",IFERROR(IF(INDEX('Ledger Codes'!$C$6:$C$205,MATCH(S2051,'Ledger Codes'!$B$6:$B$205,0))="","",INDEX('Ledger Codes'!$C$6:$C$205,MATCH(S2051,'Ledger Codes'!$B$6:$B$205,0))),""))</f>
        <v>10066</v>
      </c>
      <c r="D2051" s="50" t="s">
        <v>204</v>
      </c>
      <c r="E2051" s="50" t="s">
        <v>505</v>
      </c>
      <c r="F2051" s="50" t="s">
        <v>506</v>
      </c>
      <c r="G2051" s="52" t="n">
        <v>0</v>
      </c>
      <c r="H2051" s="52" t="n">
        <v>8.63</v>
      </c>
      <c r="I2051" s="52" t="n">
        <f aca="false">IF(AND(G2051="",H2051=""),"",N(G2051)-N(H2051))</f>
        <v>-8.63</v>
      </c>
      <c r="J2051" s="52" t="n">
        <f aca="false">IF(I2051="","",ABS(I2051))</f>
        <v>8.63</v>
      </c>
      <c r="K2051" s="56" t="n">
        <f aca="false">IF(S2051="","",0)</f>
        <v>0</v>
      </c>
      <c r="L2051" s="56" t="n">
        <f aca="false">IF(J2051="","",IF(AND(J2051&gt;'Revenue Testing'!$E$9,K2051=0),1,0))</f>
        <v>0</v>
      </c>
      <c r="M2051" s="57" t="n">
        <v>0.661598033745</v>
      </c>
      <c r="N2051" s="56" t="str">
        <f aca="false">IF(OR(A2051="",I2051=""),"",IF(COUNTIFS($A$2:$A$4500,A2051,$D$2:$D$4500,D2051,$I$2:$I$4500,I2051)&gt;1,"Possible duplicate",""))</f>
        <v/>
      </c>
      <c r="O2051" s="56" t="n">
        <f aca="false">IF(J2051="","",IF(AND(L2051=0,K2051=0),1,0))</f>
        <v>1</v>
      </c>
      <c r="P2051" s="56" t="str">
        <f aca="false">IF(L2051=1,J2051+ROW()/10^7,"")</f>
        <v/>
      </c>
      <c r="Q2051" s="57" t="n">
        <f aca="false">IF(O2051=1,M2051,"")</f>
        <v>0.661598033745</v>
      </c>
      <c r="R2051" s="56" t="str">
        <f aca="false">IF(K2051=1,ROW(),"")</f>
        <v/>
      </c>
      <c r="S2051" s="56" t="str">
        <f aca="false">IF(D2051="","",TRIM(D2051))</f>
        <v>FASAH CHARGES- INC</v>
      </c>
    </row>
    <row r="2052" customFormat="false" ht="15" hidden="false" customHeight="false" outlineLevel="0" collapsed="false">
      <c r="A2052" s="50" t="s">
        <v>1660</v>
      </c>
      <c r="B2052" s="55" t="n">
        <v>45952</v>
      </c>
      <c r="C2052" s="50" t="n">
        <f aca="false">IF(S2052="","",IFERROR(IF(INDEX('Ledger Codes'!$C$6:$C$205,MATCH(S2052,'Ledger Codes'!$B$6:$B$205,0))="","",INDEX('Ledger Codes'!$C$6:$C$205,MATCH(S2052,'Ledger Codes'!$B$6:$B$205,0))),""))</f>
        <v>10066</v>
      </c>
      <c r="D2052" s="50" t="s">
        <v>204</v>
      </c>
      <c r="E2052" s="50" t="s">
        <v>1661</v>
      </c>
      <c r="F2052" s="50" t="s">
        <v>1662</v>
      </c>
      <c r="G2052" s="52" t="n">
        <v>0</v>
      </c>
      <c r="H2052" s="52" t="n">
        <v>8.63</v>
      </c>
      <c r="I2052" s="52" t="n">
        <f aca="false">IF(AND(G2052="",H2052=""),"",N(G2052)-N(H2052))</f>
        <v>-8.63</v>
      </c>
      <c r="J2052" s="52" t="n">
        <f aca="false">IF(I2052="","",ABS(I2052))</f>
        <v>8.63</v>
      </c>
      <c r="K2052" s="56" t="n">
        <f aca="false">IF(S2052="","",0)</f>
        <v>0</v>
      </c>
      <c r="L2052" s="56" t="n">
        <f aca="false">IF(J2052="","",IF(AND(J2052&gt;'Revenue Testing'!$E$9,K2052=0),1,0))</f>
        <v>0</v>
      </c>
      <c r="M2052" s="57" t="n">
        <v>0.419269816807</v>
      </c>
      <c r="N2052" s="56" t="str">
        <f aca="false">IF(OR(A2052="",I2052=""),"",IF(COUNTIFS($A$2:$A$4500,A2052,$D$2:$D$4500,D2052,$I$2:$I$4500,I2052)&gt;1,"Possible duplicate",""))</f>
        <v/>
      </c>
      <c r="O2052" s="56" t="n">
        <f aca="false">IF(J2052="","",IF(AND(L2052=0,K2052=0),1,0))</f>
        <v>1</v>
      </c>
      <c r="P2052" s="56" t="str">
        <f aca="false">IF(L2052=1,J2052+ROW()/10^7,"")</f>
        <v/>
      </c>
      <c r="Q2052" s="57" t="n">
        <f aca="false">IF(O2052=1,M2052,"")</f>
        <v>0.419269816807</v>
      </c>
      <c r="R2052" s="56" t="str">
        <f aca="false">IF(K2052=1,ROW(),"")</f>
        <v/>
      </c>
      <c r="S2052" s="56" t="str">
        <f aca="false">IF(D2052="","",TRIM(D2052))</f>
        <v>FASAH CHARGES- INC</v>
      </c>
    </row>
    <row r="2053" customFormat="false" ht="15" hidden="false" customHeight="false" outlineLevel="0" collapsed="false">
      <c r="A2053" s="50" t="s">
        <v>1663</v>
      </c>
      <c r="B2053" s="55" t="n">
        <v>45952</v>
      </c>
      <c r="C2053" s="50" t="n">
        <f aca="false">IF(S2053="","",IFERROR(IF(INDEX('Ledger Codes'!$C$6:$C$205,MATCH(S2053,'Ledger Codes'!$B$6:$B$205,0))="","",INDEX('Ledger Codes'!$C$6:$C$205,MATCH(S2053,'Ledger Codes'!$B$6:$B$205,0))),""))</f>
        <v>10066</v>
      </c>
      <c r="D2053" s="50" t="s">
        <v>204</v>
      </c>
      <c r="E2053" s="50" t="s">
        <v>1664</v>
      </c>
      <c r="F2053" s="50" t="s">
        <v>1665</v>
      </c>
      <c r="G2053" s="52" t="n">
        <v>0</v>
      </c>
      <c r="H2053" s="52" t="n">
        <v>8.63</v>
      </c>
      <c r="I2053" s="52" t="n">
        <f aca="false">IF(AND(G2053="",H2053=""),"",N(G2053)-N(H2053))</f>
        <v>-8.63</v>
      </c>
      <c r="J2053" s="52" t="n">
        <f aca="false">IF(I2053="","",ABS(I2053))</f>
        <v>8.63</v>
      </c>
      <c r="K2053" s="56" t="n">
        <f aca="false">IF(S2053="","",0)</f>
        <v>0</v>
      </c>
      <c r="L2053" s="56" t="n">
        <f aca="false">IF(J2053="","",IF(AND(J2053&gt;'Revenue Testing'!$E$9,K2053=0),1,0))</f>
        <v>0</v>
      </c>
      <c r="M2053" s="57" t="n">
        <v>0.707144509038</v>
      </c>
      <c r="N2053" s="56" t="str">
        <f aca="false">IF(OR(A2053="",I2053=""),"",IF(COUNTIFS($A$2:$A$4500,A2053,$D$2:$D$4500,D2053,$I$2:$I$4500,I2053)&gt;1,"Possible duplicate",""))</f>
        <v/>
      </c>
      <c r="O2053" s="56" t="n">
        <f aca="false">IF(J2053="","",IF(AND(L2053=0,K2053=0),1,0))</f>
        <v>1</v>
      </c>
      <c r="P2053" s="56" t="str">
        <f aca="false">IF(L2053=1,J2053+ROW()/10^7,"")</f>
        <v/>
      </c>
      <c r="Q2053" s="57" t="n">
        <f aca="false">IF(O2053=1,M2053,"")</f>
        <v>0.707144509038</v>
      </c>
      <c r="R2053" s="56" t="str">
        <f aca="false">IF(K2053=1,ROW(),"")</f>
        <v/>
      </c>
      <c r="S2053" s="56" t="str">
        <f aca="false">IF(D2053="","",TRIM(D2053))</f>
        <v>FASAH CHARGES- INC</v>
      </c>
    </row>
    <row r="2054" customFormat="false" ht="15" hidden="false" customHeight="false" outlineLevel="0" collapsed="false">
      <c r="A2054" s="50" t="s">
        <v>1666</v>
      </c>
      <c r="B2054" s="55" t="n">
        <v>45952</v>
      </c>
      <c r="C2054" s="50" t="n">
        <f aca="false">IF(S2054="","",IFERROR(IF(INDEX('Ledger Codes'!$C$6:$C$205,MATCH(S2054,'Ledger Codes'!$B$6:$B$205,0))="","",INDEX('Ledger Codes'!$C$6:$C$205,MATCH(S2054,'Ledger Codes'!$B$6:$B$205,0))),""))</f>
        <v>10066</v>
      </c>
      <c r="D2054" s="50" t="s">
        <v>204</v>
      </c>
      <c r="E2054" s="50" t="s">
        <v>1667</v>
      </c>
      <c r="F2054" s="50" t="s">
        <v>1668</v>
      </c>
      <c r="G2054" s="52" t="n">
        <v>0</v>
      </c>
      <c r="H2054" s="52" t="n">
        <v>8.63</v>
      </c>
      <c r="I2054" s="52" t="n">
        <f aca="false">IF(AND(G2054="",H2054=""),"",N(G2054)-N(H2054))</f>
        <v>-8.63</v>
      </c>
      <c r="J2054" s="52" t="n">
        <f aca="false">IF(I2054="","",ABS(I2054))</f>
        <v>8.63</v>
      </c>
      <c r="K2054" s="56" t="n">
        <f aca="false">IF(S2054="","",0)</f>
        <v>0</v>
      </c>
      <c r="L2054" s="56" t="n">
        <f aca="false">IF(J2054="","",IF(AND(J2054&gt;'Revenue Testing'!$E$9,K2054=0),1,0))</f>
        <v>0</v>
      </c>
      <c r="M2054" s="57" t="n">
        <v>0.403240584208</v>
      </c>
      <c r="N2054" s="56" t="str">
        <f aca="false">IF(OR(A2054="",I2054=""),"",IF(COUNTIFS($A$2:$A$4500,A2054,$D$2:$D$4500,D2054,$I$2:$I$4500,I2054)&gt;1,"Possible duplicate",""))</f>
        <v/>
      </c>
      <c r="O2054" s="56" t="n">
        <f aca="false">IF(J2054="","",IF(AND(L2054=0,K2054=0),1,0))</f>
        <v>1</v>
      </c>
      <c r="P2054" s="56" t="str">
        <f aca="false">IF(L2054=1,J2054+ROW()/10^7,"")</f>
        <v/>
      </c>
      <c r="Q2054" s="57" t="n">
        <f aca="false">IF(O2054=1,M2054,"")</f>
        <v>0.403240584208</v>
      </c>
      <c r="R2054" s="56" t="str">
        <f aca="false">IF(K2054=1,ROW(),"")</f>
        <v/>
      </c>
      <c r="S2054" s="56" t="str">
        <f aca="false">IF(D2054="","",TRIM(D2054))</f>
        <v>FASAH CHARGES- INC</v>
      </c>
    </row>
    <row r="2055" customFormat="false" ht="15" hidden="false" customHeight="false" outlineLevel="0" collapsed="false">
      <c r="A2055" s="50" t="s">
        <v>1669</v>
      </c>
      <c r="B2055" s="55" t="n">
        <v>45952</v>
      </c>
      <c r="C2055" s="50" t="n">
        <f aca="false">IF(S2055="","",IFERROR(IF(INDEX('Ledger Codes'!$C$6:$C$205,MATCH(S2055,'Ledger Codes'!$B$6:$B$205,0))="","",INDEX('Ledger Codes'!$C$6:$C$205,MATCH(S2055,'Ledger Codes'!$B$6:$B$205,0))),""))</f>
        <v>10066</v>
      </c>
      <c r="D2055" s="50" t="s">
        <v>204</v>
      </c>
      <c r="E2055" s="50" t="s">
        <v>1670</v>
      </c>
      <c r="F2055" s="50" t="s">
        <v>1671</v>
      </c>
      <c r="G2055" s="52" t="n">
        <v>0</v>
      </c>
      <c r="H2055" s="52" t="n">
        <v>8.63</v>
      </c>
      <c r="I2055" s="52" t="n">
        <f aca="false">IF(AND(G2055="",H2055=""),"",N(G2055)-N(H2055))</f>
        <v>-8.63</v>
      </c>
      <c r="J2055" s="52" t="n">
        <f aca="false">IF(I2055="","",ABS(I2055))</f>
        <v>8.63</v>
      </c>
      <c r="K2055" s="56" t="n">
        <f aca="false">IF(S2055="","",0)</f>
        <v>0</v>
      </c>
      <c r="L2055" s="56" t="n">
        <f aca="false">IF(J2055="","",IF(AND(J2055&gt;'Revenue Testing'!$E$9,K2055=0),1,0))</f>
        <v>0</v>
      </c>
      <c r="M2055" s="57" t="n">
        <v>0.062106097693</v>
      </c>
      <c r="N2055" s="56" t="str">
        <f aca="false">IF(OR(A2055="",I2055=""),"",IF(COUNTIFS($A$2:$A$4500,A2055,$D$2:$D$4500,D2055,$I$2:$I$4500,I2055)&gt;1,"Possible duplicate",""))</f>
        <v/>
      </c>
      <c r="O2055" s="56" t="n">
        <f aca="false">IF(J2055="","",IF(AND(L2055=0,K2055=0),1,0))</f>
        <v>1</v>
      </c>
      <c r="P2055" s="56" t="str">
        <f aca="false">IF(L2055=1,J2055+ROW()/10^7,"")</f>
        <v/>
      </c>
      <c r="Q2055" s="57" t="n">
        <f aca="false">IF(O2055=1,M2055,"")</f>
        <v>0.062106097693</v>
      </c>
      <c r="R2055" s="56" t="str">
        <f aca="false">IF(K2055=1,ROW(),"")</f>
        <v/>
      </c>
      <c r="S2055" s="56" t="str">
        <f aca="false">IF(D2055="","",TRIM(D2055))</f>
        <v>FASAH CHARGES- INC</v>
      </c>
    </row>
    <row r="2056" customFormat="false" ht="15" hidden="false" customHeight="false" outlineLevel="0" collapsed="false">
      <c r="A2056" s="50" t="s">
        <v>1672</v>
      </c>
      <c r="B2056" s="55" t="n">
        <v>45952</v>
      </c>
      <c r="C2056" s="50" t="n">
        <f aca="false">IF(S2056="","",IFERROR(IF(INDEX('Ledger Codes'!$C$6:$C$205,MATCH(S2056,'Ledger Codes'!$B$6:$B$205,0))="","",INDEX('Ledger Codes'!$C$6:$C$205,MATCH(S2056,'Ledger Codes'!$B$6:$B$205,0))),""))</f>
        <v>10066</v>
      </c>
      <c r="D2056" s="50" t="s">
        <v>204</v>
      </c>
      <c r="E2056" s="50" t="s">
        <v>1673</v>
      </c>
      <c r="F2056" s="50" t="s">
        <v>1674</v>
      </c>
      <c r="G2056" s="52" t="n">
        <v>0</v>
      </c>
      <c r="H2056" s="52" t="n">
        <v>8.63</v>
      </c>
      <c r="I2056" s="52" t="n">
        <f aca="false">IF(AND(G2056="",H2056=""),"",N(G2056)-N(H2056))</f>
        <v>-8.63</v>
      </c>
      <c r="J2056" s="52" t="n">
        <f aca="false">IF(I2056="","",ABS(I2056))</f>
        <v>8.63</v>
      </c>
      <c r="K2056" s="56" t="n">
        <f aca="false">IF(S2056="","",0)</f>
        <v>0</v>
      </c>
      <c r="L2056" s="56" t="n">
        <f aca="false">IF(J2056="","",IF(AND(J2056&gt;'Revenue Testing'!$E$9,K2056=0),1,0))</f>
        <v>0</v>
      </c>
      <c r="M2056" s="57" t="n">
        <v>0.538318136969</v>
      </c>
      <c r="N2056" s="56" t="str">
        <f aca="false">IF(OR(A2056="",I2056=""),"",IF(COUNTIFS($A$2:$A$4500,A2056,$D$2:$D$4500,D2056,$I$2:$I$4500,I2056)&gt;1,"Possible duplicate",""))</f>
        <v/>
      </c>
      <c r="O2056" s="56" t="n">
        <f aca="false">IF(J2056="","",IF(AND(L2056=0,K2056=0),1,0))</f>
        <v>1</v>
      </c>
      <c r="P2056" s="56" t="str">
        <f aca="false">IF(L2056=1,J2056+ROW()/10^7,"")</f>
        <v/>
      </c>
      <c r="Q2056" s="57" t="n">
        <f aca="false">IF(O2056=1,M2056,"")</f>
        <v>0.538318136969</v>
      </c>
      <c r="R2056" s="56" t="str">
        <f aca="false">IF(K2056=1,ROW(),"")</f>
        <v/>
      </c>
      <c r="S2056" s="56" t="str">
        <f aca="false">IF(D2056="","",TRIM(D2056))</f>
        <v>FASAH CHARGES- INC</v>
      </c>
    </row>
    <row r="2057" customFormat="false" ht="15" hidden="false" customHeight="false" outlineLevel="0" collapsed="false">
      <c r="A2057" s="50" t="s">
        <v>1675</v>
      </c>
      <c r="B2057" s="55" t="n">
        <v>45952</v>
      </c>
      <c r="C2057" s="50" t="n">
        <f aca="false">IF(S2057="","",IFERROR(IF(INDEX('Ledger Codes'!$C$6:$C$205,MATCH(S2057,'Ledger Codes'!$B$6:$B$205,0))="","",INDEX('Ledger Codes'!$C$6:$C$205,MATCH(S2057,'Ledger Codes'!$B$6:$B$205,0))),""))</f>
        <v>10066</v>
      </c>
      <c r="D2057" s="50" t="s">
        <v>204</v>
      </c>
      <c r="E2057" s="50" t="s">
        <v>1676</v>
      </c>
      <c r="F2057" s="50" t="s">
        <v>1677</v>
      </c>
      <c r="G2057" s="52" t="n">
        <v>0</v>
      </c>
      <c r="H2057" s="52" t="n">
        <v>8.63</v>
      </c>
      <c r="I2057" s="52" t="n">
        <f aca="false">IF(AND(G2057="",H2057=""),"",N(G2057)-N(H2057))</f>
        <v>-8.63</v>
      </c>
      <c r="J2057" s="52" t="n">
        <f aca="false">IF(I2057="","",ABS(I2057))</f>
        <v>8.63</v>
      </c>
      <c r="K2057" s="56" t="n">
        <f aca="false">IF(S2057="","",0)</f>
        <v>0</v>
      </c>
      <c r="L2057" s="56" t="n">
        <f aca="false">IF(J2057="","",IF(AND(J2057&gt;'Revenue Testing'!$E$9,K2057=0),1,0))</f>
        <v>0</v>
      </c>
      <c r="M2057" s="57" t="n">
        <v>0.885366451107</v>
      </c>
      <c r="N2057" s="56" t="str">
        <f aca="false">IF(OR(A2057="",I2057=""),"",IF(COUNTIFS($A$2:$A$4500,A2057,$D$2:$D$4500,D2057,$I$2:$I$4500,I2057)&gt;1,"Possible duplicate",""))</f>
        <v/>
      </c>
      <c r="O2057" s="56" t="n">
        <f aca="false">IF(J2057="","",IF(AND(L2057=0,K2057=0),1,0))</f>
        <v>1</v>
      </c>
      <c r="P2057" s="56" t="str">
        <f aca="false">IF(L2057=1,J2057+ROW()/10^7,"")</f>
        <v/>
      </c>
      <c r="Q2057" s="57" t="n">
        <f aca="false">IF(O2057=1,M2057,"")</f>
        <v>0.885366451107</v>
      </c>
      <c r="R2057" s="56" t="str">
        <f aca="false">IF(K2057=1,ROW(),"")</f>
        <v/>
      </c>
      <c r="S2057" s="56" t="str">
        <f aca="false">IF(D2057="","",TRIM(D2057))</f>
        <v>FASAH CHARGES- INC</v>
      </c>
    </row>
    <row r="2058" customFormat="false" ht="15" hidden="false" customHeight="false" outlineLevel="0" collapsed="false">
      <c r="A2058" s="50" t="s">
        <v>1678</v>
      </c>
      <c r="B2058" s="55" t="n">
        <v>45952</v>
      </c>
      <c r="C2058" s="50" t="n">
        <f aca="false">IF(S2058="","",IFERROR(IF(INDEX('Ledger Codes'!$C$6:$C$205,MATCH(S2058,'Ledger Codes'!$B$6:$B$205,0))="","",INDEX('Ledger Codes'!$C$6:$C$205,MATCH(S2058,'Ledger Codes'!$B$6:$B$205,0))),""))</f>
        <v>10066</v>
      </c>
      <c r="D2058" s="50" t="s">
        <v>204</v>
      </c>
      <c r="E2058" s="50" t="s">
        <v>1679</v>
      </c>
      <c r="F2058" s="50" t="s">
        <v>1680</v>
      </c>
      <c r="G2058" s="52" t="n">
        <v>0</v>
      </c>
      <c r="H2058" s="52" t="n">
        <v>8.63</v>
      </c>
      <c r="I2058" s="52" t="n">
        <f aca="false">IF(AND(G2058="",H2058=""),"",N(G2058)-N(H2058))</f>
        <v>-8.63</v>
      </c>
      <c r="J2058" s="52" t="n">
        <f aca="false">IF(I2058="","",ABS(I2058))</f>
        <v>8.63</v>
      </c>
      <c r="K2058" s="56" t="n">
        <f aca="false">IF(S2058="","",0)</f>
        <v>0</v>
      </c>
      <c r="L2058" s="56" t="n">
        <f aca="false">IF(J2058="","",IF(AND(J2058&gt;'Revenue Testing'!$E$9,K2058=0),1,0))</f>
        <v>0</v>
      </c>
      <c r="M2058" s="57" t="n">
        <v>0.268553252267</v>
      </c>
      <c r="N2058" s="56" t="str">
        <f aca="false">IF(OR(A2058="",I2058=""),"",IF(COUNTIFS($A$2:$A$4500,A2058,$D$2:$D$4500,D2058,$I$2:$I$4500,I2058)&gt;1,"Possible duplicate",""))</f>
        <v/>
      </c>
      <c r="O2058" s="56" t="n">
        <f aca="false">IF(J2058="","",IF(AND(L2058=0,K2058=0),1,0))</f>
        <v>1</v>
      </c>
      <c r="P2058" s="56" t="str">
        <f aca="false">IF(L2058=1,J2058+ROW()/10^7,"")</f>
        <v/>
      </c>
      <c r="Q2058" s="57" t="n">
        <f aca="false">IF(O2058=1,M2058,"")</f>
        <v>0.268553252267</v>
      </c>
      <c r="R2058" s="56" t="str">
        <f aca="false">IF(K2058=1,ROW(),"")</f>
        <v/>
      </c>
      <c r="S2058" s="56" t="str">
        <f aca="false">IF(D2058="","",TRIM(D2058))</f>
        <v>FASAH CHARGES- INC</v>
      </c>
    </row>
    <row r="2059" customFormat="false" ht="15" hidden="false" customHeight="false" outlineLevel="0" collapsed="false">
      <c r="A2059" s="50" t="s">
        <v>1681</v>
      </c>
      <c r="B2059" s="55" t="n">
        <v>45952</v>
      </c>
      <c r="C2059" s="50" t="n">
        <f aca="false">IF(S2059="","",IFERROR(IF(INDEX('Ledger Codes'!$C$6:$C$205,MATCH(S2059,'Ledger Codes'!$B$6:$B$205,0))="","",INDEX('Ledger Codes'!$C$6:$C$205,MATCH(S2059,'Ledger Codes'!$B$6:$B$205,0))),""))</f>
        <v>10066</v>
      </c>
      <c r="D2059" s="50" t="s">
        <v>204</v>
      </c>
      <c r="E2059" s="50" t="s">
        <v>1682</v>
      </c>
      <c r="F2059" s="50" t="s">
        <v>1683</v>
      </c>
      <c r="G2059" s="52" t="n">
        <v>0</v>
      </c>
      <c r="H2059" s="52" t="n">
        <v>8.63</v>
      </c>
      <c r="I2059" s="52" t="n">
        <f aca="false">IF(AND(G2059="",H2059=""),"",N(G2059)-N(H2059))</f>
        <v>-8.63</v>
      </c>
      <c r="J2059" s="52" t="n">
        <f aca="false">IF(I2059="","",ABS(I2059))</f>
        <v>8.63</v>
      </c>
      <c r="K2059" s="56" t="n">
        <f aca="false">IF(S2059="","",0)</f>
        <v>0</v>
      </c>
      <c r="L2059" s="56" t="n">
        <f aca="false">IF(J2059="","",IF(AND(J2059&gt;'Revenue Testing'!$E$9,K2059=0),1,0))</f>
        <v>0</v>
      </c>
      <c r="M2059" s="57" t="n">
        <v>0.839025145242</v>
      </c>
      <c r="N2059" s="56" t="str">
        <f aca="false">IF(OR(A2059="",I2059=""),"",IF(COUNTIFS($A$2:$A$4500,A2059,$D$2:$D$4500,D2059,$I$2:$I$4500,I2059)&gt;1,"Possible duplicate",""))</f>
        <v/>
      </c>
      <c r="O2059" s="56" t="n">
        <f aca="false">IF(J2059="","",IF(AND(L2059=0,K2059=0),1,0))</f>
        <v>1</v>
      </c>
      <c r="P2059" s="56" t="str">
        <f aca="false">IF(L2059=1,J2059+ROW()/10^7,"")</f>
        <v/>
      </c>
      <c r="Q2059" s="57" t="n">
        <f aca="false">IF(O2059=1,M2059,"")</f>
        <v>0.839025145242</v>
      </c>
      <c r="R2059" s="56" t="str">
        <f aca="false">IF(K2059=1,ROW(),"")</f>
        <v/>
      </c>
      <c r="S2059" s="56" t="str">
        <f aca="false">IF(D2059="","",TRIM(D2059))</f>
        <v>FASAH CHARGES- INC</v>
      </c>
    </row>
    <row r="2060" customFormat="false" ht="15" hidden="false" customHeight="false" outlineLevel="0" collapsed="false">
      <c r="A2060" s="50" t="s">
        <v>1684</v>
      </c>
      <c r="B2060" s="55" t="n">
        <v>45952</v>
      </c>
      <c r="C2060" s="50" t="n">
        <f aca="false">IF(S2060="","",IFERROR(IF(INDEX('Ledger Codes'!$C$6:$C$205,MATCH(S2060,'Ledger Codes'!$B$6:$B$205,0))="","",INDEX('Ledger Codes'!$C$6:$C$205,MATCH(S2060,'Ledger Codes'!$B$6:$B$205,0))),""))</f>
        <v>10066</v>
      </c>
      <c r="D2060" s="50" t="s">
        <v>204</v>
      </c>
      <c r="E2060" s="50" t="s">
        <v>1685</v>
      </c>
      <c r="F2060" s="50" t="s">
        <v>1686</v>
      </c>
      <c r="G2060" s="52" t="n">
        <v>0</v>
      </c>
      <c r="H2060" s="52" t="n">
        <v>8.63</v>
      </c>
      <c r="I2060" s="52" t="n">
        <f aca="false">IF(AND(G2060="",H2060=""),"",N(G2060)-N(H2060))</f>
        <v>-8.63</v>
      </c>
      <c r="J2060" s="52" t="n">
        <f aca="false">IF(I2060="","",ABS(I2060))</f>
        <v>8.63</v>
      </c>
      <c r="K2060" s="56" t="n">
        <f aca="false">IF(S2060="","",0)</f>
        <v>0</v>
      </c>
      <c r="L2060" s="56" t="n">
        <f aca="false">IF(J2060="","",IF(AND(J2060&gt;'Revenue Testing'!$E$9,K2060=0),1,0))</f>
        <v>0</v>
      </c>
      <c r="M2060" s="57" t="n">
        <v>0.688930939749</v>
      </c>
      <c r="N2060" s="56" t="str">
        <f aca="false">IF(OR(A2060="",I2060=""),"",IF(COUNTIFS($A$2:$A$4500,A2060,$D$2:$D$4500,D2060,$I$2:$I$4500,I2060)&gt;1,"Possible duplicate",""))</f>
        <v/>
      </c>
      <c r="O2060" s="56" t="n">
        <f aca="false">IF(J2060="","",IF(AND(L2060=0,K2060=0),1,0))</f>
        <v>1</v>
      </c>
      <c r="P2060" s="56" t="str">
        <f aca="false">IF(L2060=1,J2060+ROW()/10^7,"")</f>
        <v/>
      </c>
      <c r="Q2060" s="57" t="n">
        <f aca="false">IF(O2060=1,M2060,"")</f>
        <v>0.688930939749</v>
      </c>
      <c r="R2060" s="56" t="str">
        <f aca="false">IF(K2060=1,ROW(),"")</f>
        <v/>
      </c>
      <c r="S2060" s="56" t="str">
        <f aca="false">IF(D2060="","",TRIM(D2060))</f>
        <v>FASAH CHARGES- INC</v>
      </c>
    </row>
    <row r="2061" customFormat="false" ht="15" hidden="false" customHeight="false" outlineLevel="0" collapsed="false">
      <c r="A2061" s="50" t="s">
        <v>1687</v>
      </c>
      <c r="B2061" s="55" t="n">
        <v>45952</v>
      </c>
      <c r="C2061" s="50" t="n">
        <f aca="false">IF(S2061="","",IFERROR(IF(INDEX('Ledger Codes'!$C$6:$C$205,MATCH(S2061,'Ledger Codes'!$B$6:$B$205,0))="","",INDEX('Ledger Codes'!$C$6:$C$205,MATCH(S2061,'Ledger Codes'!$B$6:$B$205,0))),""))</f>
        <v>10066</v>
      </c>
      <c r="D2061" s="50" t="s">
        <v>204</v>
      </c>
      <c r="E2061" s="50" t="s">
        <v>1688</v>
      </c>
      <c r="F2061" s="50" t="s">
        <v>1689</v>
      </c>
      <c r="G2061" s="52" t="n">
        <v>0</v>
      </c>
      <c r="H2061" s="52" t="n">
        <v>8.63</v>
      </c>
      <c r="I2061" s="52" t="n">
        <f aca="false">IF(AND(G2061="",H2061=""),"",N(G2061)-N(H2061))</f>
        <v>-8.63</v>
      </c>
      <c r="J2061" s="52" t="n">
        <f aca="false">IF(I2061="","",ABS(I2061))</f>
        <v>8.63</v>
      </c>
      <c r="K2061" s="56" t="n">
        <f aca="false">IF(S2061="","",0)</f>
        <v>0</v>
      </c>
      <c r="L2061" s="56" t="n">
        <f aca="false">IF(J2061="","",IF(AND(J2061&gt;'Revenue Testing'!$E$9,K2061=0),1,0))</f>
        <v>0</v>
      </c>
      <c r="M2061" s="57" t="n">
        <v>0.181993809491</v>
      </c>
      <c r="N2061" s="56" t="str">
        <f aca="false">IF(OR(A2061="",I2061=""),"",IF(COUNTIFS($A$2:$A$4500,A2061,$D$2:$D$4500,D2061,$I$2:$I$4500,I2061)&gt;1,"Possible duplicate",""))</f>
        <v/>
      </c>
      <c r="O2061" s="56" t="n">
        <f aca="false">IF(J2061="","",IF(AND(L2061=0,K2061=0),1,0))</f>
        <v>1</v>
      </c>
      <c r="P2061" s="56" t="str">
        <f aca="false">IF(L2061=1,J2061+ROW()/10^7,"")</f>
        <v/>
      </c>
      <c r="Q2061" s="57" t="n">
        <f aca="false">IF(O2061=1,M2061,"")</f>
        <v>0.181993809491</v>
      </c>
      <c r="R2061" s="56" t="str">
        <f aca="false">IF(K2061=1,ROW(),"")</f>
        <v/>
      </c>
      <c r="S2061" s="56" t="str">
        <f aca="false">IF(D2061="","",TRIM(D2061))</f>
        <v>FASAH CHARGES- INC</v>
      </c>
    </row>
    <row r="2062" customFormat="false" ht="15" hidden="false" customHeight="false" outlineLevel="0" collapsed="false">
      <c r="A2062" s="50" t="s">
        <v>1690</v>
      </c>
      <c r="B2062" s="55" t="n">
        <v>45952</v>
      </c>
      <c r="C2062" s="50" t="n">
        <f aca="false">IF(S2062="","",IFERROR(IF(INDEX('Ledger Codes'!$C$6:$C$205,MATCH(S2062,'Ledger Codes'!$B$6:$B$205,0))="","",INDEX('Ledger Codes'!$C$6:$C$205,MATCH(S2062,'Ledger Codes'!$B$6:$B$205,0))),""))</f>
        <v>10066</v>
      </c>
      <c r="D2062" s="50" t="s">
        <v>204</v>
      </c>
      <c r="E2062" s="50" t="s">
        <v>1691</v>
      </c>
      <c r="F2062" s="50" t="s">
        <v>1692</v>
      </c>
      <c r="G2062" s="52" t="n">
        <v>0</v>
      </c>
      <c r="H2062" s="52" t="n">
        <v>8.63</v>
      </c>
      <c r="I2062" s="52" t="n">
        <f aca="false">IF(AND(G2062="",H2062=""),"",N(G2062)-N(H2062))</f>
        <v>-8.63</v>
      </c>
      <c r="J2062" s="52" t="n">
        <f aca="false">IF(I2062="","",ABS(I2062))</f>
        <v>8.63</v>
      </c>
      <c r="K2062" s="56" t="n">
        <f aca="false">IF(S2062="","",0)</f>
        <v>0</v>
      </c>
      <c r="L2062" s="56" t="n">
        <f aca="false">IF(J2062="","",IF(AND(J2062&gt;'Revenue Testing'!$E$9,K2062=0),1,0))</f>
        <v>0</v>
      </c>
      <c r="M2062" s="57" t="n">
        <v>0.43924298625</v>
      </c>
      <c r="N2062" s="56" t="str">
        <f aca="false">IF(OR(A2062="",I2062=""),"",IF(COUNTIFS($A$2:$A$4500,A2062,$D$2:$D$4500,D2062,$I$2:$I$4500,I2062)&gt;1,"Possible duplicate",""))</f>
        <v/>
      </c>
      <c r="O2062" s="56" t="n">
        <f aca="false">IF(J2062="","",IF(AND(L2062=0,K2062=0),1,0))</f>
        <v>1</v>
      </c>
      <c r="P2062" s="56" t="str">
        <f aca="false">IF(L2062=1,J2062+ROW()/10^7,"")</f>
        <v/>
      </c>
      <c r="Q2062" s="57" t="n">
        <f aca="false">IF(O2062=1,M2062,"")</f>
        <v>0.43924298625</v>
      </c>
      <c r="R2062" s="56" t="str">
        <f aca="false">IF(K2062=1,ROW(),"")</f>
        <v/>
      </c>
      <c r="S2062" s="56" t="str">
        <f aca="false">IF(D2062="","",TRIM(D2062))</f>
        <v>FASAH CHARGES- INC</v>
      </c>
    </row>
    <row r="2063" customFormat="false" ht="15" hidden="false" customHeight="false" outlineLevel="0" collapsed="false">
      <c r="A2063" s="50" t="s">
        <v>1693</v>
      </c>
      <c r="B2063" s="55" t="n">
        <v>45952</v>
      </c>
      <c r="C2063" s="50" t="n">
        <f aca="false">IF(S2063="","",IFERROR(IF(INDEX('Ledger Codes'!$C$6:$C$205,MATCH(S2063,'Ledger Codes'!$B$6:$B$205,0))="","",INDEX('Ledger Codes'!$C$6:$C$205,MATCH(S2063,'Ledger Codes'!$B$6:$B$205,0))),""))</f>
        <v>10066</v>
      </c>
      <c r="D2063" s="50" t="s">
        <v>204</v>
      </c>
      <c r="E2063" s="50" t="s">
        <v>1694</v>
      </c>
      <c r="F2063" s="50" t="s">
        <v>1695</v>
      </c>
      <c r="G2063" s="52" t="n">
        <v>0</v>
      </c>
      <c r="H2063" s="52" t="n">
        <v>8.63</v>
      </c>
      <c r="I2063" s="52" t="n">
        <f aca="false">IF(AND(G2063="",H2063=""),"",N(G2063)-N(H2063))</f>
        <v>-8.63</v>
      </c>
      <c r="J2063" s="52" t="n">
        <f aca="false">IF(I2063="","",ABS(I2063))</f>
        <v>8.63</v>
      </c>
      <c r="K2063" s="56" t="n">
        <f aca="false">IF(S2063="","",0)</f>
        <v>0</v>
      </c>
      <c r="L2063" s="56" t="n">
        <f aca="false">IF(J2063="","",IF(AND(J2063&gt;'Revenue Testing'!$E$9,K2063=0),1,0))</f>
        <v>0</v>
      </c>
      <c r="M2063" s="57" t="n">
        <v>0.285768557877</v>
      </c>
      <c r="N2063" s="56" t="str">
        <f aca="false">IF(OR(A2063="",I2063=""),"",IF(COUNTIFS($A$2:$A$4500,A2063,$D$2:$D$4500,D2063,$I$2:$I$4500,I2063)&gt;1,"Possible duplicate",""))</f>
        <v/>
      </c>
      <c r="O2063" s="56" t="n">
        <f aca="false">IF(J2063="","",IF(AND(L2063=0,K2063=0),1,0))</f>
        <v>1</v>
      </c>
      <c r="P2063" s="56" t="str">
        <f aca="false">IF(L2063=1,J2063+ROW()/10^7,"")</f>
        <v/>
      </c>
      <c r="Q2063" s="57" t="n">
        <f aca="false">IF(O2063=1,M2063,"")</f>
        <v>0.285768557877</v>
      </c>
      <c r="R2063" s="56" t="str">
        <f aca="false">IF(K2063=1,ROW(),"")</f>
        <v/>
      </c>
      <c r="S2063" s="56" t="str">
        <f aca="false">IF(D2063="","",TRIM(D2063))</f>
        <v>FASAH CHARGES- INC</v>
      </c>
    </row>
    <row r="2064" customFormat="false" ht="15" hidden="false" customHeight="false" outlineLevel="0" collapsed="false">
      <c r="A2064" s="50" t="s">
        <v>1696</v>
      </c>
      <c r="B2064" s="55" t="n">
        <v>45952</v>
      </c>
      <c r="C2064" s="50" t="n">
        <f aca="false">IF(S2064="","",IFERROR(IF(INDEX('Ledger Codes'!$C$6:$C$205,MATCH(S2064,'Ledger Codes'!$B$6:$B$205,0))="","",INDEX('Ledger Codes'!$C$6:$C$205,MATCH(S2064,'Ledger Codes'!$B$6:$B$205,0))),""))</f>
        <v>10066</v>
      </c>
      <c r="D2064" s="50" t="s">
        <v>204</v>
      </c>
      <c r="E2064" s="50" t="s">
        <v>1697</v>
      </c>
      <c r="F2064" s="50" t="s">
        <v>1698</v>
      </c>
      <c r="G2064" s="52" t="n">
        <v>0</v>
      </c>
      <c r="H2064" s="52" t="n">
        <v>8.63</v>
      </c>
      <c r="I2064" s="52" t="n">
        <f aca="false">IF(AND(G2064="",H2064=""),"",N(G2064)-N(H2064))</f>
        <v>-8.63</v>
      </c>
      <c r="J2064" s="52" t="n">
        <f aca="false">IF(I2064="","",ABS(I2064))</f>
        <v>8.63</v>
      </c>
      <c r="K2064" s="56" t="n">
        <f aca="false">IF(S2064="","",0)</f>
        <v>0</v>
      </c>
      <c r="L2064" s="56" t="n">
        <f aca="false">IF(J2064="","",IF(AND(J2064&gt;'Revenue Testing'!$E$9,K2064=0),1,0))</f>
        <v>0</v>
      </c>
      <c r="M2064" s="57" t="n">
        <v>0.948345735354</v>
      </c>
      <c r="N2064" s="56" t="str">
        <f aca="false">IF(OR(A2064="",I2064=""),"",IF(COUNTIFS($A$2:$A$4500,A2064,$D$2:$D$4500,D2064,$I$2:$I$4500,I2064)&gt;1,"Possible duplicate",""))</f>
        <v/>
      </c>
      <c r="O2064" s="56" t="n">
        <f aca="false">IF(J2064="","",IF(AND(L2064=0,K2064=0),1,0))</f>
        <v>1</v>
      </c>
      <c r="P2064" s="56" t="str">
        <f aca="false">IF(L2064=1,J2064+ROW()/10^7,"")</f>
        <v/>
      </c>
      <c r="Q2064" s="57" t="n">
        <f aca="false">IF(O2064=1,M2064,"")</f>
        <v>0.948345735354</v>
      </c>
      <c r="R2064" s="56" t="str">
        <f aca="false">IF(K2064=1,ROW(),"")</f>
        <v/>
      </c>
      <c r="S2064" s="56" t="str">
        <f aca="false">IF(D2064="","",TRIM(D2064))</f>
        <v>FASAH CHARGES- INC</v>
      </c>
    </row>
    <row r="2065" customFormat="false" ht="15" hidden="false" customHeight="false" outlineLevel="0" collapsed="false">
      <c r="A2065" s="50" t="s">
        <v>1699</v>
      </c>
      <c r="B2065" s="55" t="n">
        <v>45952</v>
      </c>
      <c r="C2065" s="50" t="n">
        <f aca="false">IF(S2065="","",IFERROR(IF(INDEX('Ledger Codes'!$C$6:$C$205,MATCH(S2065,'Ledger Codes'!$B$6:$B$205,0))="","",INDEX('Ledger Codes'!$C$6:$C$205,MATCH(S2065,'Ledger Codes'!$B$6:$B$205,0))),""))</f>
        <v>10066</v>
      </c>
      <c r="D2065" s="50" t="s">
        <v>204</v>
      </c>
      <c r="E2065" s="50" t="s">
        <v>1700</v>
      </c>
      <c r="F2065" s="50" t="s">
        <v>1701</v>
      </c>
      <c r="G2065" s="52" t="n">
        <v>0</v>
      </c>
      <c r="H2065" s="52" t="n">
        <v>8.63</v>
      </c>
      <c r="I2065" s="52" t="n">
        <f aca="false">IF(AND(G2065="",H2065=""),"",N(G2065)-N(H2065))</f>
        <v>-8.63</v>
      </c>
      <c r="J2065" s="52" t="n">
        <f aca="false">IF(I2065="","",ABS(I2065))</f>
        <v>8.63</v>
      </c>
      <c r="K2065" s="56" t="n">
        <f aca="false">IF(S2065="","",0)</f>
        <v>0</v>
      </c>
      <c r="L2065" s="56" t="n">
        <f aca="false">IF(J2065="","",IF(AND(J2065&gt;'Revenue Testing'!$E$9,K2065=0),1,0))</f>
        <v>0</v>
      </c>
      <c r="M2065" s="57" t="n">
        <v>0.146753759238</v>
      </c>
      <c r="N2065" s="56" t="str">
        <f aca="false">IF(OR(A2065="",I2065=""),"",IF(COUNTIFS($A$2:$A$4500,A2065,$D$2:$D$4500,D2065,$I$2:$I$4500,I2065)&gt;1,"Possible duplicate",""))</f>
        <v/>
      </c>
      <c r="O2065" s="56" t="n">
        <f aca="false">IF(J2065="","",IF(AND(L2065=0,K2065=0),1,0))</f>
        <v>1</v>
      </c>
      <c r="P2065" s="56" t="str">
        <f aca="false">IF(L2065=1,J2065+ROW()/10^7,"")</f>
        <v/>
      </c>
      <c r="Q2065" s="57" t="n">
        <f aca="false">IF(O2065=1,M2065,"")</f>
        <v>0.146753759238</v>
      </c>
      <c r="R2065" s="56" t="str">
        <f aca="false">IF(K2065=1,ROW(),"")</f>
        <v/>
      </c>
      <c r="S2065" s="56" t="str">
        <f aca="false">IF(D2065="","",TRIM(D2065))</f>
        <v>FASAH CHARGES- INC</v>
      </c>
    </row>
    <row r="2066" customFormat="false" ht="15" hidden="false" customHeight="false" outlineLevel="0" collapsed="false">
      <c r="A2066" s="50" t="s">
        <v>1702</v>
      </c>
      <c r="B2066" s="55" t="n">
        <v>45952</v>
      </c>
      <c r="C2066" s="50" t="n">
        <f aca="false">IF(S2066="","",IFERROR(IF(INDEX('Ledger Codes'!$C$6:$C$205,MATCH(S2066,'Ledger Codes'!$B$6:$B$205,0))="","",INDEX('Ledger Codes'!$C$6:$C$205,MATCH(S2066,'Ledger Codes'!$B$6:$B$205,0))),""))</f>
        <v>10066</v>
      </c>
      <c r="D2066" s="50" t="s">
        <v>204</v>
      </c>
      <c r="E2066" s="50" t="s">
        <v>1703</v>
      </c>
      <c r="F2066" s="50" t="s">
        <v>1704</v>
      </c>
      <c r="G2066" s="52" t="n">
        <v>0</v>
      </c>
      <c r="H2066" s="52" t="n">
        <v>8.63</v>
      </c>
      <c r="I2066" s="52" t="n">
        <f aca="false">IF(AND(G2066="",H2066=""),"",N(G2066)-N(H2066))</f>
        <v>-8.63</v>
      </c>
      <c r="J2066" s="52" t="n">
        <f aca="false">IF(I2066="","",ABS(I2066))</f>
        <v>8.63</v>
      </c>
      <c r="K2066" s="56" t="n">
        <f aca="false">IF(S2066="","",0)</f>
        <v>0</v>
      </c>
      <c r="L2066" s="56" t="n">
        <f aca="false">IF(J2066="","",IF(AND(J2066&gt;'Revenue Testing'!$E$9,K2066=0),1,0))</f>
        <v>0</v>
      </c>
      <c r="M2066" s="57" t="n">
        <v>0.648000803964</v>
      </c>
      <c r="N2066" s="56" t="str">
        <f aca="false">IF(OR(A2066="",I2066=""),"",IF(COUNTIFS($A$2:$A$4500,A2066,$D$2:$D$4500,D2066,$I$2:$I$4500,I2066)&gt;1,"Possible duplicate",""))</f>
        <v/>
      </c>
      <c r="O2066" s="56" t="n">
        <f aca="false">IF(J2066="","",IF(AND(L2066=0,K2066=0),1,0))</f>
        <v>1</v>
      </c>
      <c r="P2066" s="56" t="str">
        <f aca="false">IF(L2066=1,J2066+ROW()/10^7,"")</f>
        <v/>
      </c>
      <c r="Q2066" s="57" t="n">
        <f aca="false">IF(O2066=1,M2066,"")</f>
        <v>0.648000803964</v>
      </c>
      <c r="R2066" s="56" t="str">
        <f aca="false">IF(K2066=1,ROW(),"")</f>
        <v/>
      </c>
      <c r="S2066" s="56" t="str">
        <f aca="false">IF(D2066="","",TRIM(D2066))</f>
        <v>FASAH CHARGES- INC</v>
      </c>
    </row>
    <row r="2067" customFormat="false" ht="15" hidden="false" customHeight="false" outlineLevel="0" collapsed="false">
      <c r="A2067" s="50" t="s">
        <v>1705</v>
      </c>
      <c r="B2067" s="55" t="n">
        <v>45952</v>
      </c>
      <c r="C2067" s="50" t="n">
        <f aca="false">IF(S2067="","",IFERROR(IF(INDEX('Ledger Codes'!$C$6:$C$205,MATCH(S2067,'Ledger Codes'!$B$6:$B$205,0))="","",INDEX('Ledger Codes'!$C$6:$C$205,MATCH(S2067,'Ledger Codes'!$B$6:$B$205,0))),""))</f>
        <v>10066</v>
      </c>
      <c r="D2067" s="50" t="s">
        <v>204</v>
      </c>
      <c r="E2067" s="50" t="s">
        <v>1706</v>
      </c>
      <c r="F2067" s="50" t="s">
        <v>581</v>
      </c>
      <c r="G2067" s="52" t="n">
        <v>0</v>
      </c>
      <c r="H2067" s="52" t="n">
        <v>8.63</v>
      </c>
      <c r="I2067" s="52" t="n">
        <f aca="false">IF(AND(G2067="",H2067=""),"",N(G2067)-N(H2067))</f>
        <v>-8.63</v>
      </c>
      <c r="J2067" s="52" t="n">
        <f aca="false">IF(I2067="","",ABS(I2067))</f>
        <v>8.63</v>
      </c>
      <c r="K2067" s="56" t="n">
        <f aca="false">IF(S2067="","",0)</f>
        <v>0</v>
      </c>
      <c r="L2067" s="56" t="n">
        <f aca="false">IF(J2067="","",IF(AND(J2067&gt;'Revenue Testing'!$E$9,K2067=0),1,0))</f>
        <v>0</v>
      </c>
      <c r="M2067" s="57" t="n">
        <v>0.90171350065</v>
      </c>
      <c r="N2067" s="56" t="str">
        <f aca="false">IF(OR(A2067="",I2067=""),"",IF(COUNTIFS($A$2:$A$4500,A2067,$D$2:$D$4500,D2067,$I$2:$I$4500,I2067)&gt;1,"Possible duplicate",""))</f>
        <v/>
      </c>
      <c r="O2067" s="56" t="n">
        <f aca="false">IF(J2067="","",IF(AND(L2067=0,K2067=0),1,0))</f>
        <v>1</v>
      </c>
      <c r="P2067" s="56" t="str">
        <f aca="false">IF(L2067=1,J2067+ROW()/10^7,"")</f>
        <v/>
      </c>
      <c r="Q2067" s="57" t="n">
        <f aca="false">IF(O2067=1,M2067,"")</f>
        <v>0.90171350065</v>
      </c>
      <c r="R2067" s="56" t="str">
        <f aca="false">IF(K2067=1,ROW(),"")</f>
        <v/>
      </c>
      <c r="S2067" s="56" t="str">
        <f aca="false">IF(D2067="","",TRIM(D2067))</f>
        <v>FASAH CHARGES- INC</v>
      </c>
    </row>
    <row r="2068" customFormat="false" ht="15" hidden="false" customHeight="false" outlineLevel="0" collapsed="false">
      <c r="A2068" s="50" t="s">
        <v>1707</v>
      </c>
      <c r="B2068" s="55" t="n">
        <v>45952</v>
      </c>
      <c r="C2068" s="50" t="n">
        <f aca="false">IF(S2068="","",IFERROR(IF(INDEX('Ledger Codes'!$C$6:$C$205,MATCH(S2068,'Ledger Codes'!$B$6:$B$205,0))="","",INDEX('Ledger Codes'!$C$6:$C$205,MATCH(S2068,'Ledger Codes'!$B$6:$B$205,0))),""))</f>
        <v>10066</v>
      </c>
      <c r="D2068" s="50" t="s">
        <v>204</v>
      </c>
      <c r="E2068" s="50" t="s">
        <v>1708</v>
      </c>
      <c r="F2068" s="50" t="s">
        <v>1709</v>
      </c>
      <c r="G2068" s="52" t="n">
        <v>0</v>
      </c>
      <c r="H2068" s="52" t="n">
        <v>8.63</v>
      </c>
      <c r="I2068" s="52" t="n">
        <f aca="false">IF(AND(G2068="",H2068=""),"",N(G2068)-N(H2068))</f>
        <v>-8.63</v>
      </c>
      <c r="J2068" s="52" t="n">
        <f aca="false">IF(I2068="","",ABS(I2068))</f>
        <v>8.63</v>
      </c>
      <c r="K2068" s="56" t="n">
        <f aca="false">IF(S2068="","",0)</f>
        <v>0</v>
      </c>
      <c r="L2068" s="56" t="n">
        <f aca="false">IF(J2068="","",IF(AND(J2068&gt;'Revenue Testing'!$E$9,K2068=0),1,0))</f>
        <v>0</v>
      </c>
      <c r="M2068" s="57" t="n">
        <v>0.126766299409</v>
      </c>
      <c r="N2068" s="56" t="str">
        <f aca="false">IF(OR(A2068="",I2068=""),"",IF(COUNTIFS($A$2:$A$4500,A2068,$D$2:$D$4500,D2068,$I$2:$I$4500,I2068)&gt;1,"Possible duplicate",""))</f>
        <v/>
      </c>
      <c r="O2068" s="56" t="n">
        <f aca="false">IF(J2068="","",IF(AND(L2068=0,K2068=0),1,0))</f>
        <v>1</v>
      </c>
      <c r="P2068" s="56" t="str">
        <f aca="false">IF(L2068=1,J2068+ROW()/10^7,"")</f>
        <v/>
      </c>
      <c r="Q2068" s="57" t="n">
        <f aca="false">IF(O2068=1,M2068,"")</f>
        <v>0.126766299409</v>
      </c>
      <c r="R2068" s="56" t="str">
        <f aca="false">IF(K2068=1,ROW(),"")</f>
        <v/>
      </c>
      <c r="S2068" s="56" t="str">
        <f aca="false">IF(D2068="","",TRIM(D2068))</f>
        <v>FASAH CHARGES- INC</v>
      </c>
    </row>
    <row r="2069" customFormat="false" ht="15" hidden="false" customHeight="false" outlineLevel="0" collapsed="false">
      <c r="A2069" s="50" t="s">
        <v>1710</v>
      </c>
      <c r="B2069" s="55" t="n">
        <v>45953</v>
      </c>
      <c r="C2069" s="50" t="n">
        <f aca="false">IF(S2069="","",IFERROR(IF(INDEX('Ledger Codes'!$C$6:$C$205,MATCH(S2069,'Ledger Codes'!$B$6:$B$205,0))="","",INDEX('Ledger Codes'!$C$6:$C$205,MATCH(S2069,'Ledger Codes'!$B$6:$B$205,0))),""))</f>
        <v>10066</v>
      </c>
      <c r="D2069" s="50" t="s">
        <v>204</v>
      </c>
      <c r="E2069" s="50" t="s">
        <v>1711</v>
      </c>
      <c r="F2069" s="50" t="s">
        <v>1712</v>
      </c>
      <c r="G2069" s="52" t="n">
        <v>0</v>
      </c>
      <c r="H2069" s="52" t="n">
        <v>8.63</v>
      </c>
      <c r="I2069" s="52" t="n">
        <f aca="false">IF(AND(G2069="",H2069=""),"",N(G2069)-N(H2069))</f>
        <v>-8.63</v>
      </c>
      <c r="J2069" s="52" t="n">
        <f aca="false">IF(I2069="","",ABS(I2069))</f>
        <v>8.63</v>
      </c>
      <c r="K2069" s="56" t="n">
        <f aca="false">IF(S2069="","",0)</f>
        <v>0</v>
      </c>
      <c r="L2069" s="56" t="n">
        <f aca="false">IF(J2069="","",IF(AND(J2069&gt;'Revenue Testing'!$E$9,K2069=0),1,0))</f>
        <v>0</v>
      </c>
      <c r="M2069" s="57" t="n">
        <v>0.650325292864</v>
      </c>
      <c r="N2069" s="56" t="str">
        <f aca="false">IF(OR(A2069="",I2069=""),"",IF(COUNTIFS($A$2:$A$4500,A2069,$D$2:$D$4500,D2069,$I$2:$I$4500,I2069)&gt;1,"Possible duplicate",""))</f>
        <v/>
      </c>
      <c r="O2069" s="56" t="n">
        <f aca="false">IF(J2069="","",IF(AND(L2069=0,K2069=0),1,0))</f>
        <v>1</v>
      </c>
      <c r="P2069" s="56" t="str">
        <f aca="false">IF(L2069=1,J2069+ROW()/10^7,"")</f>
        <v/>
      </c>
      <c r="Q2069" s="57" t="n">
        <f aca="false">IF(O2069=1,M2069,"")</f>
        <v>0.650325292864</v>
      </c>
      <c r="R2069" s="56" t="str">
        <f aca="false">IF(K2069=1,ROW(),"")</f>
        <v/>
      </c>
      <c r="S2069" s="56" t="str">
        <f aca="false">IF(D2069="","",TRIM(D2069))</f>
        <v>FASAH CHARGES- INC</v>
      </c>
    </row>
    <row r="2070" customFormat="false" ht="15" hidden="false" customHeight="false" outlineLevel="0" collapsed="false">
      <c r="A2070" s="50" t="s">
        <v>1713</v>
      </c>
      <c r="B2070" s="55" t="n">
        <v>45953</v>
      </c>
      <c r="C2070" s="50" t="n">
        <f aca="false">IF(S2070="","",IFERROR(IF(INDEX('Ledger Codes'!$C$6:$C$205,MATCH(S2070,'Ledger Codes'!$B$6:$B$205,0))="","",INDEX('Ledger Codes'!$C$6:$C$205,MATCH(S2070,'Ledger Codes'!$B$6:$B$205,0))),""))</f>
        <v>10066</v>
      </c>
      <c r="D2070" s="50" t="s">
        <v>204</v>
      </c>
      <c r="E2070" s="50" t="s">
        <v>1714</v>
      </c>
      <c r="F2070" s="50" t="s">
        <v>1715</v>
      </c>
      <c r="G2070" s="52" t="n">
        <v>0</v>
      </c>
      <c r="H2070" s="52" t="n">
        <v>8.63</v>
      </c>
      <c r="I2070" s="52" t="n">
        <f aca="false">IF(AND(G2070="",H2070=""),"",N(G2070)-N(H2070))</f>
        <v>-8.63</v>
      </c>
      <c r="J2070" s="52" t="n">
        <f aca="false">IF(I2070="","",ABS(I2070))</f>
        <v>8.63</v>
      </c>
      <c r="K2070" s="56" t="n">
        <f aca="false">IF(S2070="","",0)</f>
        <v>0</v>
      </c>
      <c r="L2070" s="56" t="n">
        <f aca="false">IF(J2070="","",IF(AND(J2070&gt;'Revenue Testing'!$E$9,K2070=0),1,0))</f>
        <v>0</v>
      </c>
      <c r="M2070" s="57" t="n">
        <v>0.611938015644</v>
      </c>
      <c r="N2070" s="56" t="str">
        <f aca="false">IF(OR(A2070="",I2070=""),"",IF(COUNTIFS($A$2:$A$4500,A2070,$D$2:$D$4500,D2070,$I$2:$I$4500,I2070)&gt;1,"Possible duplicate",""))</f>
        <v/>
      </c>
      <c r="O2070" s="56" t="n">
        <f aca="false">IF(J2070="","",IF(AND(L2070=0,K2070=0),1,0))</f>
        <v>1</v>
      </c>
      <c r="P2070" s="56" t="str">
        <f aca="false">IF(L2070=1,J2070+ROW()/10^7,"")</f>
        <v/>
      </c>
      <c r="Q2070" s="57" t="n">
        <f aca="false">IF(O2070=1,M2070,"")</f>
        <v>0.611938015644</v>
      </c>
      <c r="R2070" s="56" t="str">
        <f aca="false">IF(K2070=1,ROW(),"")</f>
        <v/>
      </c>
      <c r="S2070" s="56" t="str">
        <f aca="false">IF(D2070="","",TRIM(D2070))</f>
        <v>FASAH CHARGES- INC</v>
      </c>
    </row>
    <row r="2071" customFormat="false" ht="15" hidden="false" customHeight="false" outlineLevel="0" collapsed="false">
      <c r="A2071" s="50" t="s">
        <v>1716</v>
      </c>
      <c r="B2071" s="55" t="n">
        <v>45953</v>
      </c>
      <c r="C2071" s="50" t="n">
        <f aca="false">IF(S2071="","",IFERROR(IF(INDEX('Ledger Codes'!$C$6:$C$205,MATCH(S2071,'Ledger Codes'!$B$6:$B$205,0))="","",INDEX('Ledger Codes'!$C$6:$C$205,MATCH(S2071,'Ledger Codes'!$B$6:$B$205,0))),""))</f>
        <v>10066</v>
      </c>
      <c r="D2071" s="50" t="s">
        <v>204</v>
      </c>
      <c r="E2071" s="50" t="s">
        <v>1717</v>
      </c>
      <c r="F2071" s="50" t="s">
        <v>1718</v>
      </c>
      <c r="G2071" s="52" t="n">
        <v>0</v>
      </c>
      <c r="H2071" s="52" t="n">
        <v>8.63</v>
      </c>
      <c r="I2071" s="52" t="n">
        <f aca="false">IF(AND(G2071="",H2071=""),"",N(G2071)-N(H2071))</f>
        <v>-8.63</v>
      </c>
      <c r="J2071" s="52" t="n">
        <f aca="false">IF(I2071="","",ABS(I2071))</f>
        <v>8.63</v>
      </c>
      <c r="K2071" s="56" t="n">
        <f aca="false">IF(S2071="","",0)</f>
        <v>0</v>
      </c>
      <c r="L2071" s="56" t="n">
        <f aca="false">IF(J2071="","",IF(AND(J2071&gt;'Revenue Testing'!$E$9,K2071=0),1,0))</f>
        <v>0</v>
      </c>
      <c r="M2071" s="57" t="n">
        <v>0.233510620962</v>
      </c>
      <c r="N2071" s="56" t="str">
        <f aca="false">IF(OR(A2071="",I2071=""),"",IF(COUNTIFS($A$2:$A$4500,A2071,$D$2:$D$4500,D2071,$I$2:$I$4500,I2071)&gt;1,"Possible duplicate",""))</f>
        <v/>
      </c>
      <c r="O2071" s="56" t="n">
        <f aca="false">IF(J2071="","",IF(AND(L2071=0,K2071=0),1,0))</f>
        <v>1</v>
      </c>
      <c r="P2071" s="56" t="str">
        <f aca="false">IF(L2071=1,J2071+ROW()/10^7,"")</f>
        <v/>
      </c>
      <c r="Q2071" s="57" t="n">
        <f aca="false">IF(O2071=1,M2071,"")</f>
        <v>0.233510620962</v>
      </c>
      <c r="R2071" s="56" t="str">
        <f aca="false">IF(K2071=1,ROW(),"")</f>
        <v/>
      </c>
      <c r="S2071" s="56" t="str">
        <f aca="false">IF(D2071="","",TRIM(D2071))</f>
        <v>FASAH CHARGES- INC</v>
      </c>
    </row>
    <row r="2072" customFormat="false" ht="15" hidden="false" customHeight="false" outlineLevel="0" collapsed="false">
      <c r="A2072" s="50" t="s">
        <v>1719</v>
      </c>
      <c r="B2072" s="55" t="n">
        <v>45953</v>
      </c>
      <c r="C2072" s="50" t="n">
        <f aca="false">IF(S2072="","",IFERROR(IF(INDEX('Ledger Codes'!$C$6:$C$205,MATCH(S2072,'Ledger Codes'!$B$6:$B$205,0))="","",INDEX('Ledger Codes'!$C$6:$C$205,MATCH(S2072,'Ledger Codes'!$B$6:$B$205,0))),""))</f>
        <v>10066</v>
      </c>
      <c r="D2072" s="50" t="s">
        <v>204</v>
      </c>
      <c r="E2072" s="50" t="s">
        <v>1720</v>
      </c>
      <c r="F2072" s="50" t="s">
        <v>1721</v>
      </c>
      <c r="G2072" s="52" t="n">
        <v>0</v>
      </c>
      <c r="H2072" s="52" t="n">
        <v>8.63</v>
      </c>
      <c r="I2072" s="52" t="n">
        <f aca="false">IF(AND(G2072="",H2072=""),"",N(G2072)-N(H2072))</f>
        <v>-8.63</v>
      </c>
      <c r="J2072" s="52" t="n">
        <f aca="false">IF(I2072="","",ABS(I2072))</f>
        <v>8.63</v>
      </c>
      <c r="K2072" s="56" t="n">
        <f aca="false">IF(S2072="","",0)</f>
        <v>0</v>
      </c>
      <c r="L2072" s="56" t="n">
        <f aca="false">IF(J2072="","",IF(AND(J2072&gt;'Revenue Testing'!$E$9,K2072=0),1,0))</f>
        <v>0</v>
      </c>
      <c r="M2072" s="57" t="n">
        <v>0.570771533415</v>
      </c>
      <c r="N2072" s="56" t="str">
        <f aca="false">IF(OR(A2072="",I2072=""),"",IF(COUNTIFS($A$2:$A$4500,A2072,$D$2:$D$4500,D2072,$I$2:$I$4500,I2072)&gt;1,"Possible duplicate",""))</f>
        <v/>
      </c>
      <c r="O2072" s="56" t="n">
        <f aca="false">IF(J2072="","",IF(AND(L2072=0,K2072=0),1,0))</f>
        <v>1</v>
      </c>
      <c r="P2072" s="56" t="str">
        <f aca="false">IF(L2072=1,J2072+ROW()/10^7,"")</f>
        <v/>
      </c>
      <c r="Q2072" s="57" t="n">
        <f aca="false">IF(O2072=1,M2072,"")</f>
        <v>0.570771533415</v>
      </c>
      <c r="R2072" s="56" t="str">
        <f aca="false">IF(K2072=1,ROW(),"")</f>
        <v/>
      </c>
      <c r="S2072" s="56" t="str">
        <f aca="false">IF(D2072="","",TRIM(D2072))</f>
        <v>FASAH CHARGES- INC</v>
      </c>
    </row>
    <row r="2073" customFormat="false" ht="15" hidden="false" customHeight="false" outlineLevel="0" collapsed="false">
      <c r="A2073" s="50" t="s">
        <v>1722</v>
      </c>
      <c r="B2073" s="55" t="n">
        <v>45953</v>
      </c>
      <c r="C2073" s="50" t="n">
        <f aca="false">IF(S2073="","",IFERROR(IF(INDEX('Ledger Codes'!$C$6:$C$205,MATCH(S2073,'Ledger Codes'!$B$6:$B$205,0))="","",INDEX('Ledger Codes'!$C$6:$C$205,MATCH(S2073,'Ledger Codes'!$B$6:$B$205,0))),""))</f>
        <v>10066</v>
      </c>
      <c r="D2073" s="50" t="s">
        <v>204</v>
      </c>
      <c r="E2073" s="50" t="s">
        <v>1723</v>
      </c>
      <c r="F2073" s="50" t="s">
        <v>1724</v>
      </c>
      <c r="G2073" s="52" t="n">
        <v>0</v>
      </c>
      <c r="H2073" s="52" t="n">
        <v>8.63</v>
      </c>
      <c r="I2073" s="52" t="n">
        <f aca="false">IF(AND(G2073="",H2073=""),"",N(G2073)-N(H2073))</f>
        <v>-8.63</v>
      </c>
      <c r="J2073" s="52" t="n">
        <f aca="false">IF(I2073="","",ABS(I2073))</f>
        <v>8.63</v>
      </c>
      <c r="K2073" s="56" t="n">
        <f aca="false">IF(S2073="","",0)</f>
        <v>0</v>
      </c>
      <c r="L2073" s="56" t="n">
        <f aca="false">IF(J2073="","",IF(AND(J2073&gt;'Revenue Testing'!$E$9,K2073=0),1,0))</f>
        <v>0</v>
      </c>
      <c r="M2073" s="57" t="n">
        <v>0.998674031657</v>
      </c>
      <c r="N2073" s="56" t="str">
        <f aca="false">IF(OR(A2073="",I2073=""),"",IF(COUNTIFS($A$2:$A$4500,A2073,$D$2:$D$4500,D2073,$I$2:$I$4500,I2073)&gt;1,"Possible duplicate",""))</f>
        <v/>
      </c>
      <c r="O2073" s="56" t="n">
        <f aca="false">IF(J2073="","",IF(AND(L2073=0,K2073=0),1,0))</f>
        <v>1</v>
      </c>
      <c r="P2073" s="56" t="str">
        <f aca="false">IF(L2073=1,J2073+ROW()/10^7,"")</f>
        <v/>
      </c>
      <c r="Q2073" s="57" t="n">
        <f aca="false">IF(O2073=1,M2073,"")</f>
        <v>0.998674031657</v>
      </c>
      <c r="R2073" s="56" t="str">
        <f aca="false">IF(K2073=1,ROW(),"")</f>
        <v/>
      </c>
      <c r="S2073" s="56" t="str">
        <f aca="false">IF(D2073="","",TRIM(D2073))</f>
        <v>FASAH CHARGES- INC</v>
      </c>
    </row>
    <row r="2074" customFormat="false" ht="15" hidden="false" customHeight="false" outlineLevel="0" collapsed="false">
      <c r="A2074" s="50" t="s">
        <v>1725</v>
      </c>
      <c r="B2074" s="55" t="n">
        <v>45953</v>
      </c>
      <c r="C2074" s="50" t="n">
        <f aca="false">IF(S2074="","",IFERROR(IF(INDEX('Ledger Codes'!$C$6:$C$205,MATCH(S2074,'Ledger Codes'!$B$6:$B$205,0))="","",INDEX('Ledger Codes'!$C$6:$C$205,MATCH(S2074,'Ledger Codes'!$B$6:$B$205,0))),""))</f>
        <v>10066</v>
      </c>
      <c r="D2074" s="50" t="s">
        <v>204</v>
      </c>
      <c r="E2074" s="50" t="s">
        <v>1726</v>
      </c>
      <c r="F2074" s="50" t="s">
        <v>1727</v>
      </c>
      <c r="G2074" s="52" t="n">
        <v>0</v>
      </c>
      <c r="H2074" s="52" t="n">
        <v>8.63</v>
      </c>
      <c r="I2074" s="52" t="n">
        <f aca="false">IF(AND(G2074="",H2074=""),"",N(G2074)-N(H2074))</f>
        <v>-8.63</v>
      </c>
      <c r="J2074" s="52" t="n">
        <f aca="false">IF(I2074="","",ABS(I2074))</f>
        <v>8.63</v>
      </c>
      <c r="K2074" s="56" t="n">
        <f aca="false">IF(S2074="","",0)</f>
        <v>0</v>
      </c>
      <c r="L2074" s="56" t="n">
        <f aca="false">IF(J2074="","",IF(AND(J2074&gt;'Revenue Testing'!$E$9,K2074=0),1,0))</f>
        <v>0</v>
      </c>
      <c r="M2074" s="57" t="n">
        <v>0.99306783439</v>
      </c>
      <c r="N2074" s="56" t="str">
        <f aca="false">IF(OR(A2074="",I2074=""),"",IF(COUNTIFS($A$2:$A$4500,A2074,$D$2:$D$4500,D2074,$I$2:$I$4500,I2074)&gt;1,"Possible duplicate",""))</f>
        <v/>
      </c>
      <c r="O2074" s="56" t="n">
        <f aca="false">IF(J2074="","",IF(AND(L2074=0,K2074=0),1,0))</f>
        <v>1</v>
      </c>
      <c r="P2074" s="56" t="str">
        <f aca="false">IF(L2074=1,J2074+ROW()/10^7,"")</f>
        <v/>
      </c>
      <c r="Q2074" s="57" t="n">
        <f aca="false">IF(O2074=1,M2074,"")</f>
        <v>0.99306783439</v>
      </c>
      <c r="R2074" s="56" t="str">
        <f aca="false">IF(K2074=1,ROW(),"")</f>
        <v/>
      </c>
      <c r="S2074" s="56" t="str">
        <f aca="false">IF(D2074="","",TRIM(D2074))</f>
        <v>FASAH CHARGES- INC</v>
      </c>
    </row>
    <row r="2075" customFormat="false" ht="15" hidden="false" customHeight="false" outlineLevel="0" collapsed="false">
      <c r="A2075" s="50" t="s">
        <v>1728</v>
      </c>
      <c r="B2075" s="55" t="n">
        <v>45953</v>
      </c>
      <c r="C2075" s="50" t="n">
        <f aca="false">IF(S2075="","",IFERROR(IF(INDEX('Ledger Codes'!$C$6:$C$205,MATCH(S2075,'Ledger Codes'!$B$6:$B$205,0))="","",INDEX('Ledger Codes'!$C$6:$C$205,MATCH(S2075,'Ledger Codes'!$B$6:$B$205,0))),""))</f>
        <v>10066</v>
      </c>
      <c r="D2075" s="50" t="s">
        <v>204</v>
      </c>
      <c r="E2075" s="50" t="s">
        <v>1729</v>
      </c>
      <c r="F2075" s="50" t="s">
        <v>1730</v>
      </c>
      <c r="G2075" s="52" t="n">
        <v>0</v>
      </c>
      <c r="H2075" s="52" t="n">
        <v>8.63</v>
      </c>
      <c r="I2075" s="52" t="n">
        <f aca="false">IF(AND(G2075="",H2075=""),"",N(G2075)-N(H2075))</f>
        <v>-8.63</v>
      </c>
      <c r="J2075" s="52" t="n">
        <f aca="false">IF(I2075="","",ABS(I2075))</f>
        <v>8.63</v>
      </c>
      <c r="K2075" s="56" t="n">
        <f aca="false">IF(S2075="","",0)</f>
        <v>0</v>
      </c>
      <c r="L2075" s="56" t="n">
        <f aca="false">IF(J2075="","",IF(AND(J2075&gt;'Revenue Testing'!$E$9,K2075=0),1,0))</f>
        <v>0</v>
      </c>
      <c r="M2075" s="57" t="n">
        <v>0.187932208343</v>
      </c>
      <c r="N2075" s="56" t="str">
        <f aca="false">IF(OR(A2075="",I2075=""),"",IF(COUNTIFS($A$2:$A$4500,A2075,$D$2:$D$4500,D2075,$I$2:$I$4500,I2075)&gt;1,"Possible duplicate",""))</f>
        <v/>
      </c>
      <c r="O2075" s="56" t="n">
        <f aca="false">IF(J2075="","",IF(AND(L2075=0,K2075=0),1,0))</f>
        <v>1</v>
      </c>
      <c r="P2075" s="56" t="str">
        <f aca="false">IF(L2075=1,J2075+ROW()/10^7,"")</f>
        <v/>
      </c>
      <c r="Q2075" s="57" t="n">
        <f aca="false">IF(O2075=1,M2075,"")</f>
        <v>0.187932208343</v>
      </c>
      <c r="R2075" s="56" t="str">
        <f aca="false">IF(K2075=1,ROW(),"")</f>
        <v/>
      </c>
      <c r="S2075" s="56" t="str">
        <f aca="false">IF(D2075="","",TRIM(D2075))</f>
        <v>FASAH CHARGES- INC</v>
      </c>
    </row>
    <row r="2076" customFormat="false" ht="15" hidden="false" customHeight="false" outlineLevel="0" collapsed="false">
      <c r="A2076" s="50" t="s">
        <v>1731</v>
      </c>
      <c r="B2076" s="55" t="n">
        <v>45953</v>
      </c>
      <c r="C2076" s="50" t="n">
        <f aca="false">IF(S2076="","",IFERROR(IF(INDEX('Ledger Codes'!$C$6:$C$205,MATCH(S2076,'Ledger Codes'!$B$6:$B$205,0))="","",INDEX('Ledger Codes'!$C$6:$C$205,MATCH(S2076,'Ledger Codes'!$B$6:$B$205,0))),""))</f>
        <v>10066</v>
      </c>
      <c r="D2076" s="50" t="s">
        <v>204</v>
      </c>
      <c r="E2076" s="50" t="s">
        <v>1732</v>
      </c>
      <c r="F2076" s="50" t="s">
        <v>1733</v>
      </c>
      <c r="G2076" s="52" t="n">
        <v>0</v>
      </c>
      <c r="H2076" s="52" t="n">
        <v>8.63</v>
      </c>
      <c r="I2076" s="52" t="n">
        <f aca="false">IF(AND(G2076="",H2076=""),"",N(G2076)-N(H2076))</f>
        <v>-8.63</v>
      </c>
      <c r="J2076" s="52" t="n">
        <f aca="false">IF(I2076="","",ABS(I2076))</f>
        <v>8.63</v>
      </c>
      <c r="K2076" s="56" t="n">
        <f aca="false">IF(S2076="","",0)</f>
        <v>0</v>
      </c>
      <c r="L2076" s="56" t="n">
        <f aca="false">IF(J2076="","",IF(AND(J2076&gt;'Revenue Testing'!$E$9,K2076=0),1,0))</f>
        <v>0</v>
      </c>
      <c r="M2076" s="57" t="n">
        <v>0.380317523305</v>
      </c>
      <c r="N2076" s="56" t="str">
        <f aca="false">IF(OR(A2076="",I2076=""),"",IF(COUNTIFS($A$2:$A$4500,A2076,$D$2:$D$4500,D2076,$I$2:$I$4500,I2076)&gt;1,"Possible duplicate",""))</f>
        <v/>
      </c>
      <c r="O2076" s="56" t="n">
        <f aca="false">IF(J2076="","",IF(AND(L2076=0,K2076=0),1,0))</f>
        <v>1</v>
      </c>
      <c r="P2076" s="56" t="str">
        <f aca="false">IF(L2076=1,J2076+ROW()/10^7,"")</f>
        <v/>
      </c>
      <c r="Q2076" s="57" t="n">
        <f aca="false">IF(O2076=1,M2076,"")</f>
        <v>0.380317523305</v>
      </c>
      <c r="R2076" s="56" t="str">
        <f aca="false">IF(K2076=1,ROW(),"")</f>
        <v/>
      </c>
      <c r="S2076" s="56" t="str">
        <f aca="false">IF(D2076="","",TRIM(D2076))</f>
        <v>FASAH CHARGES- INC</v>
      </c>
    </row>
    <row r="2077" customFormat="false" ht="15" hidden="false" customHeight="false" outlineLevel="0" collapsed="false">
      <c r="A2077" s="50" t="s">
        <v>1734</v>
      </c>
      <c r="B2077" s="55" t="n">
        <v>45953</v>
      </c>
      <c r="C2077" s="50" t="n">
        <f aca="false">IF(S2077="","",IFERROR(IF(INDEX('Ledger Codes'!$C$6:$C$205,MATCH(S2077,'Ledger Codes'!$B$6:$B$205,0))="","",INDEX('Ledger Codes'!$C$6:$C$205,MATCH(S2077,'Ledger Codes'!$B$6:$B$205,0))),""))</f>
        <v>10066</v>
      </c>
      <c r="D2077" s="50" t="s">
        <v>204</v>
      </c>
      <c r="E2077" s="50" t="s">
        <v>1735</v>
      </c>
      <c r="F2077" s="50" t="s">
        <v>1736</v>
      </c>
      <c r="G2077" s="52" t="n">
        <v>0</v>
      </c>
      <c r="H2077" s="52" t="n">
        <v>8.63</v>
      </c>
      <c r="I2077" s="52" t="n">
        <f aca="false">IF(AND(G2077="",H2077=""),"",N(G2077)-N(H2077))</f>
        <v>-8.63</v>
      </c>
      <c r="J2077" s="52" t="n">
        <f aca="false">IF(I2077="","",ABS(I2077))</f>
        <v>8.63</v>
      </c>
      <c r="K2077" s="56" t="n">
        <f aca="false">IF(S2077="","",0)</f>
        <v>0</v>
      </c>
      <c r="L2077" s="56" t="n">
        <f aca="false">IF(J2077="","",IF(AND(J2077&gt;'Revenue Testing'!$E$9,K2077=0),1,0))</f>
        <v>0</v>
      </c>
      <c r="M2077" s="57" t="n">
        <v>0.725590195363</v>
      </c>
      <c r="N2077" s="56" t="str">
        <f aca="false">IF(OR(A2077="",I2077=""),"",IF(COUNTIFS($A$2:$A$4500,A2077,$D$2:$D$4500,D2077,$I$2:$I$4500,I2077)&gt;1,"Possible duplicate",""))</f>
        <v/>
      </c>
      <c r="O2077" s="56" t="n">
        <f aca="false">IF(J2077="","",IF(AND(L2077=0,K2077=0),1,0))</f>
        <v>1</v>
      </c>
      <c r="P2077" s="56" t="str">
        <f aca="false">IF(L2077=1,J2077+ROW()/10^7,"")</f>
        <v/>
      </c>
      <c r="Q2077" s="57" t="n">
        <f aca="false">IF(O2077=1,M2077,"")</f>
        <v>0.725590195363</v>
      </c>
      <c r="R2077" s="56" t="str">
        <f aca="false">IF(K2077=1,ROW(),"")</f>
        <v/>
      </c>
      <c r="S2077" s="56" t="str">
        <f aca="false">IF(D2077="","",TRIM(D2077))</f>
        <v>FASAH CHARGES- INC</v>
      </c>
    </row>
    <row r="2078" customFormat="false" ht="15" hidden="false" customHeight="false" outlineLevel="0" collapsed="false">
      <c r="A2078" s="50" t="s">
        <v>1737</v>
      </c>
      <c r="B2078" s="55" t="n">
        <v>45953</v>
      </c>
      <c r="C2078" s="50" t="n">
        <f aca="false">IF(S2078="","",IFERROR(IF(INDEX('Ledger Codes'!$C$6:$C$205,MATCH(S2078,'Ledger Codes'!$B$6:$B$205,0))="","",INDEX('Ledger Codes'!$C$6:$C$205,MATCH(S2078,'Ledger Codes'!$B$6:$B$205,0))),""))</f>
        <v>10066</v>
      </c>
      <c r="D2078" s="50" t="s">
        <v>204</v>
      </c>
      <c r="E2078" s="50" t="s">
        <v>1738</v>
      </c>
      <c r="F2078" s="50" t="s">
        <v>1739</v>
      </c>
      <c r="G2078" s="52" t="n">
        <v>0</v>
      </c>
      <c r="H2078" s="52" t="n">
        <v>8.63</v>
      </c>
      <c r="I2078" s="52" t="n">
        <f aca="false">IF(AND(G2078="",H2078=""),"",N(G2078)-N(H2078))</f>
        <v>-8.63</v>
      </c>
      <c r="J2078" s="52" t="n">
        <f aca="false">IF(I2078="","",ABS(I2078))</f>
        <v>8.63</v>
      </c>
      <c r="K2078" s="56" t="n">
        <f aca="false">IF(S2078="","",0)</f>
        <v>0</v>
      </c>
      <c r="L2078" s="56" t="n">
        <f aca="false">IF(J2078="","",IF(AND(J2078&gt;'Revenue Testing'!$E$9,K2078=0),1,0))</f>
        <v>0</v>
      </c>
      <c r="M2078" s="57" t="n">
        <v>0.94263358325</v>
      </c>
      <c r="N2078" s="56" t="str">
        <f aca="false">IF(OR(A2078="",I2078=""),"",IF(COUNTIFS($A$2:$A$4500,A2078,$D$2:$D$4500,D2078,$I$2:$I$4500,I2078)&gt;1,"Possible duplicate",""))</f>
        <v/>
      </c>
      <c r="O2078" s="56" t="n">
        <f aca="false">IF(J2078="","",IF(AND(L2078=0,K2078=0),1,0))</f>
        <v>1</v>
      </c>
      <c r="P2078" s="56" t="str">
        <f aca="false">IF(L2078=1,J2078+ROW()/10^7,"")</f>
        <v/>
      </c>
      <c r="Q2078" s="57" t="n">
        <f aca="false">IF(O2078=1,M2078,"")</f>
        <v>0.94263358325</v>
      </c>
      <c r="R2078" s="56" t="str">
        <f aca="false">IF(K2078=1,ROW(),"")</f>
        <v/>
      </c>
      <c r="S2078" s="56" t="str">
        <f aca="false">IF(D2078="","",TRIM(D2078))</f>
        <v>FASAH CHARGES- INC</v>
      </c>
    </row>
    <row r="2079" customFormat="false" ht="15" hidden="false" customHeight="false" outlineLevel="0" collapsed="false">
      <c r="A2079" s="50" t="s">
        <v>1740</v>
      </c>
      <c r="B2079" s="55" t="n">
        <v>45953</v>
      </c>
      <c r="C2079" s="50" t="n">
        <f aca="false">IF(S2079="","",IFERROR(IF(INDEX('Ledger Codes'!$C$6:$C$205,MATCH(S2079,'Ledger Codes'!$B$6:$B$205,0))="","",INDEX('Ledger Codes'!$C$6:$C$205,MATCH(S2079,'Ledger Codes'!$B$6:$B$205,0))),""))</f>
        <v>10066</v>
      </c>
      <c r="D2079" s="50" t="s">
        <v>204</v>
      </c>
      <c r="E2079" s="50" t="s">
        <v>1741</v>
      </c>
      <c r="F2079" s="50" t="s">
        <v>536</v>
      </c>
      <c r="G2079" s="52" t="n">
        <v>0</v>
      </c>
      <c r="H2079" s="52" t="n">
        <v>8.63</v>
      </c>
      <c r="I2079" s="52" t="n">
        <f aca="false">IF(AND(G2079="",H2079=""),"",N(G2079)-N(H2079))</f>
        <v>-8.63</v>
      </c>
      <c r="J2079" s="52" t="n">
        <f aca="false">IF(I2079="","",ABS(I2079))</f>
        <v>8.63</v>
      </c>
      <c r="K2079" s="56" t="n">
        <f aca="false">IF(S2079="","",0)</f>
        <v>0</v>
      </c>
      <c r="L2079" s="56" t="n">
        <f aca="false">IF(J2079="","",IF(AND(J2079&gt;'Revenue Testing'!$E$9,K2079=0),1,0))</f>
        <v>0</v>
      </c>
      <c r="M2079" s="57" t="n">
        <v>0.443330056651</v>
      </c>
      <c r="N2079" s="56" t="str">
        <f aca="false">IF(OR(A2079="",I2079=""),"",IF(COUNTIFS($A$2:$A$4500,A2079,$D$2:$D$4500,D2079,$I$2:$I$4500,I2079)&gt;1,"Possible duplicate",""))</f>
        <v/>
      </c>
      <c r="O2079" s="56" t="n">
        <f aca="false">IF(J2079="","",IF(AND(L2079=0,K2079=0),1,0))</f>
        <v>1</v>
      </c>
      <c r="P2079" s="56" t="str">
        <f aca="false">IF(L2079=1,J2079+ROW()/10^7,"")</f>
        <v/>
      </c>
      <c r="Q2079" s="57" t="n">
        <f aca="false">IF(O2079=1,M2079,"")</f>
        <v>0.443330056651</v>
      </c>
      <c r="R2079" s="56" t="str">
        <f aca="false">IF(K2079=1,ROW(),"")</f>
        <v/>
      </c>
      <c r="S2079" s="56" t="str">
        <f aca="false">IF(D2079="","",TRIM(D2079))</f>
        <v>FASAH CHARGES- INC</v>
      </c>
    </row>
    <row r="2080" customFormat="false" ht="15" hidden="false" customHeight="false" outlineLevel="0" collapsed="false">
      <c r="A2080" s="50" t="s">
        <v>1742</v>
      </c>
      <c r="B2080" s="55" t="n">
        <v>45953</v>
      </c>
      <c r="C2080" s="50" t="n">
        <f aca="false">IF(S2080="","",IFERROR(IF(INDEX('Ledger Codes'!$C$6:$C$205,MATCH(S2080,'Ledger Codes'!$B$6:$B$205,0))="","",INDEX('Ledger Codes'!$C$6:$C$205,MATCH(S2080,'Ledger Codes'!$B$6:$B$205,0))),""))</f>
        <v>10066</v>
      </c>
      <c r="D2080" s="50" t="s">
        <v>204</v>
      </c>
      <c r="E2080" s="50" t="s">
        <v>1743</v>
      </c>
      <c r="F2080" s="50" t="s">
        <v>1744</v>
      </c>
      <c r="G2080" s="52" t="n">
        <v>0</v>
      </c>
      <c r="H2080" s="52" t="n">
        <v>8.63</v>
      </c>
      <c r="I2080" s="52" t="n">
        <f aca="false">IF(AND(G2080="",H2080=""),"",N(G2080)-N(H2080))</f>
        <v>-8.63</v>
      </c>
      <c r="J2080" s="52" t="n">
        <f aca="false">IF(I2080="","",ABS(I2080))</f>
        <v>8.63</v>
      </c>
      <c r="K2080" s="56" t="n">
        <f aca="false">IF(S2080="","",0)</f>
        <v>0</v>
      </c>
      <c r="L2080" s="56" t="n">
        <f aca="false">IF(J2080="","",IF(AND(J2080&gt;'Revenue Testing'!$E$9,K2080=0),1,0))</f>
        <v>0</v>
      </c>
      <c r="M2080" s="57" t="n">
        <v>0.128818721319</v>
      </c>
      <c r="N2080" s="56" t="str">
        <f aca="false">IF(OR(A2080="",I2080=""),"",IF(COUNTIFS($A$2:$A$4500,A2080,$D$2:$D$4500,D2080,$I$2:$I$4500,I2080)&gt;1,"Possible duplicate",""))</f>
        <v/>
      </c>
      <c r="O2080" s="56" t="n">
        <f aca="false">IF(J2080="","",IF(AND(L2080=0,K2080=0),1,0))</f>
        <v>1</v>
      </c>
      <c r="P2080" s="56" t="str">
        <f aca="false">IF(L2080=1,J2080+ROW()/10^7,"")</f>
        <v/>
      </c>
      <c r="Q2080" s="57" t="n">
        <f aca="false">IF(O2080=1,M2080,"")</f>
        <v>0.128818721319</v>
      </c>
      <c r="R2080" s="56" t="str">
        <f aca="false">IF(K2080=1,ROW(),"")</f>
        <v/>
      </c>
      <c r="S2080" s="56" t="str">
        <f aca="false">IF(D2080="","",TRIM(D2080))</f>
        <v>FASAH CHARGES- INC</v>
      </c>
    </row>
    <row r="2081" customFormat="false" ht="15" hidden="false" customHeight="false" outlineLevel="0" collapsed="false">
      <c r="A2081" s="50" t="s">
        <v>1745</v>
      </c>
      <c r="B2081" s="55" t="n">
        <v>45953</v>
      </c>
      <c r="C2081" s="50" t="n">
        <f aca="false">IF(S2081="","",IFERROR(IF(INDEX('Ledger Codes'!$C$6:$C$205,MATCH(S2081,'Ledger Codes'!$B$6:$B$205,0))="","",INDEX('Ledger Codes'!$C$6:$C$205,MATCH(S2081,'Ledger Codes'!$B$6:$B$205,0))),""))</f>
        <v>10066</v>
      </c>
      <c r="D2081" s="50" t="s">
        <v>204</v>
      </c>
      <c r="E2081" s="50" t="s">
        <v>1746</v>
      </c>
      <c r="F2081" s="50" t="s">
        <v>1747</v>
      </c>
      <c r="G2081" s="52" t="n">
        <v>0</v>
      </c>
      <c r="H2081" s="52" t="n">
        <v>8.63</v>
      </c>
      <c r="I2081" s="52" t="n">
        <f aca="false">IF(AND(G2081="",H2081=""),"",N(G2081)-N(H2081))</f>
        <v>-8.63</v>
      </c>
      <c r="J2081" s="52" t="n">
        <f aca="false">IF(I2081="","",ABS(I2081))</f>
        <v>8.63</v>
      </c>
      <c r="K2081" s="56" t="n">
        <f aca="false">IF(S2081="","",0)</f>
        <v>0</v>
      </c>
      <c r="L2081" s="56" t="n">
        <f aca="false">IF(J2081="","",IF(AND(J2081&gt;'Revenue Testing'!$E$9,K2081=0),1,0))</f>
        <v>0</v>
      </c>
      <c r="M2081" s="57" t="n">
        <v>0.196825696303</v>
      </c>
      <c r="N2081" s="56" t="str">
        <f aca="false">IF(OR(A2081="",I2081=""),"",IF(COUNTIFS($A$2:$A$4500,A2081,$D$2:$D$4500,D2081,$I$2:$I$4500,I2081)&gt;1,"Possible duplicate",""))</f>
        <v/>
      </c>
      <c r="O2081" s="56" t="n">
        <f aca="false">IF(J2081="","",IF(AND(L2081=0,K2081=0),1,0))</f>
        <v>1</v>
      </c>
      <c r="P2081" s="56" t="str">
        <f aca="false">IF(L2081=1,J2081+ROW()/10^7,"")</f>
        <v/>
      </c>
      <c r="Q2081" s="57" t="n">
        <f aca="false">IF(O2081=1,M2081,"")</f>
        <v>0.196825696303</v>
      </c>
      <c r="R2081" s="56" t="str">
        <f aca="false">IF(K2081=1,ROW(),"")</f>
        <v/>
      </c>
      <c r="S2081" s="56" t="str">
        <f aca="false">IF(D2081="","",TRIM(D2081))</f>
        <v>FASAH CHARGES- INC</v>
      </c>
    </row>
    <row r="2082" customFormat="false" ht="15" hidden="false" customHeight="false" outlineLevel="0" collapsed="false">
      <c r="A2082" s="50" t="s">
        <v>1748</v>
      </c>
      <c r="B2082" s="55" t="n">
        <v>45953</v>
      </c>
      <c r="C2082" s="50" t="n">
        <f aca="false">IF(S2082="","",IFERROR(IF(INDEX('Ledger Codes'!$C$6:$C$205,MATCH(S2082,'Ledger Codes'!$B$6:$B$205,0))="","",INDEX('Ledger Codes'!$C$6:$C$205,MATCH(S2082,'Ledger Codes'!$B$6:$B$205,0))),""))</f>
        <v>10066</v>
      </c>
      <c r="D2082" s="50" t="s">
        <v>204</v>
      </c>
      <c r="E2082" s="50" t="s">
        <v>1749</v>
      </c>
      <c r="F2082" s="50" t="s">
        <v>1750</v>
      </c>
      <c r="G2082" s="52" t="n">
        <v>0</v>
      </c>
      <c r="H2082" s="52" t="n">
        <v>8.63</v>
      </c>
      <c r="I2082" s="52" t="n">
        <f aca="false">IF(AND(G2082="",H2082=""),"",N(G2082)-N(H2082))</f>
        <v>-8.63</v>
      </c>
      <c r="J2082" s="52" t="n">
        <f aca="false">IF(I2082="","",ABS(I2082))</f>
        <v>8.63</v>
      </c>
      <c r="K2082" s="56" t="n">
        <f aca="false">IF(S2082="","",0)</f>
        <v>0</v>
      </c>
      <c r="L2082" s="56" t="n">
        <f aca="false">IF(J2082="","",IF(AND(J2082&gt;'Revenue Testing'!$E$9,K2082=0),1,0))</f>
        <v>0</v>
      </c>
      <c r="M2082" s="57" t="n">
        <v>0.597546107371</v>
      </c>
      <c r="N2082" s="56" t="str">
        <f aca="false">IF(OR(A2082="",I2082=""),"",IF(COUNTIFS($A$2:$A$4500,A2082,$D$2:$D$4500,D2082,$I$2:$I$4500,I2082)&gt;1,"Possible duplicate",""))</f>
        <v/>
      </c>
      <c r="O2082" s="56" t="n">
        <f aca="false">IF(J2082="","",IF(AND(L2082=0,K2082=0),1,0))</f>
        <v>1</v>
      </c>
      <c r="P2082" s="56" t="str">
        <f aca="false">IF(L2082=1,J2082+ROW()/10^7,"")</f>
        <v/>
      </c>
      <c r="Q2082" s="57" t="n">
        <f aca="false">IF(O2082=1,M2082,"")</f>
        <v>0.597546107371</v>
      </c>
      <c r="R2082" s="56" t="str">
        <f aca="false">IF(K2082=1,ROW(),"")</f>
        <v/>
      </c>
      <c r="S2082" s="56" t="str">
        <f aca="false">IF(D2082="","",TRIM(D2082))</f>
        <v>FASAH CHARGES- INC</v>
      </c>
    </row>
    <row r="2083" customFormat="false" ht="15" hidden="false" customHeight="false" outlineLevel="0" collapsed="false">
      <c r="A2083" s="50" t="s">
        <v>1751</v>
      </c>
      <c r="B2083" s="55" t="n">
        <v>45953</v>
      </c>
      <c r="C2083" s="50" t="n">
        <f aca="false">IF(S2083="","",IFERROR(IF(INDEX('Ledger Codes'!$C$6:$C$205,MATCH(S2083,'Ledger Codes'!$B$6:$B$205,0))="","",INDEX('Ledger Codes'!$C$6:$C$205,MATCH(S2083,'Ledger Codes'!$B$6:$B$205,0))),""))</f>
        <v>10066</v>
      </c>
      <c r="D2083" s="50" t="s">
        <v>204</v>
      </c>
      <c r="E2083" s="50" t="s">
        <v>1752</v>
      </c>
      <c r="F2083" s="50" t="s">
        <v>1753</v>
      </c>
      <c r="G2083" s="52" t="n">
        <v>0</v>
      </c>
      <c r="H2083" s="52" t="n">
        <v>8.63</v>
      </c>
      <c r="I2083" s="52" t="n">
        <f aca="false">IF(AND(G2083="",H2083=""),"",N(G2083)-N(H2083))</f>
        <v>-8.63</v>
      </c>
      <c r="J2083" s="52" t="n">
        <f aca="false">IF(I2083="","",ABS(I2083))</f>
        <v>8.63</v>
      </c>
      <c r="K2083" s="56" t="n">
        <f aca="false">IF(S2083="","",0)</f>
        <v>0</v>
      </c>
      <c r="L2083" s="56" t="n">
        <f aca="false">IF(J2083="","",IF(AND(J2083&gt;'Revenue Testing'!$E$9,K2083=0),1,0))</f>
        <v>0</v>
      </c>
      <c r="M2083" s="57" t="n">
        <v>0.112692499651</v>
      </c>
      <c r="N2083" s="56" t="str">
        <f aca="false">IF(OR(A2083="",I2083=""),"",IF(COUNTIFS($A$2:$A$4500,A2083,$D$2:$D$4500,D2083,$I$2:$I$4500,I2083)&gt;1,"Possible duplicate",""))</f>
        <v/>
      </c>
      <c r="O2083" s="56" t="n">
        <f aca="false">IF(J2083="","",IF(AND(L2083=0,K2083=0),1,0))</f>
        <v>1</v>
      </c>
      <c r="P2083" s="56" t="str">
        <f aca="false">IF(L2083=1,J2083+ROW()/10^7,"")</f>
        <v/>
      </c>
      <c r="Q2083" s="57" t="n">
        <f aca="false">IF(O2083=1,M2083,"")</f>
        <v>0.112692499651</v>
      </c>
      <c r="R2083" s="56" t="str">
        <f aca="false">IF(K2083=1,ROW(),"")</f>
        <v/>
      </c>
      <c r="S2083" s="56" t="str">
        <f aca="false">IF(D2083="","",TRIM(D2083))</f>
        <v>FASAH CHARGES- INC</v>
      </c>
    </row>
    <row r="2084" customFormat="false" ht="15" hidden="false" customHeight="false" outlineLevel="0" collapsed="false">
      <c r="A2084" s="50" t="s">
        <v>1754</v>
      </c>
      <c r="B2084" s="55" t="n">
        <v>45953</v>
      </c>
      <c r="C2084" s="50" t="n">
        <f aca="false">IF(S2084="","",IFERROR(IF(INDEX('Ledger Codes'!$C$6:$C$205,MATCH(S2084,'Ledger Codes'!$B$6:$B$205,0))="","",INDEX('Ledger Codes'!$C$6:$C$205,MATCH(S2084,'Ledger Codes'!$B$6:$B$205,0))),""))</f>
        <v>10066</v>
      </c>
      <c r="D2084" s="50" t="s">
        <v>204</v>
      </c>
      <c r="E2084" s="50" t="s">
        <v>1755</v>
      </c>
      <c r="F2084" s="50" t="s">
        <v>542</v>
      </c>
      <c r="G2084" s="52" t="n">
        <v>0</v>
      </c>
      <c r="H2084" s="52" t="n">
        <v>8.63</v>
      </c>
      <c r="I2084" s="52" t="n">
        <f aca="false">IF(AND(G2084="",H2084=""),"",N(G2084)-N(H2084))</f>
        <v>-8.63</v>
      </c>
      <c r="J2084" s="52" t="n">
        <f aca="false">IF(I2084="","",ABS(I2084))</f>
        <v>8.63</v>
      </c>
      <c r="K2084" s="56" t="n">
        <f aca="false">IF(S2084="","",0)</f>
        <v>0</v>
      </c>
      <c r="L2084" s="56" t="n">
        <f aca="false">IF(J2084="","",IF(AND(J2084&gt;'Revenue Testing'!$E$9,K2084=0),1,0))</f>
        <v>0</v>
      </c>
      <c r="M2084" s="57" t="n">
        <v>0.400940393818</v>
      </c>
      <c r="N2084" s="56" t="str">
        <f aca="false">IF(OR(A2084="",I2084=""),"",IF(COUNTIFS($A$2:$A$4500,A2084,$D$2:$D$4500,D2084,$I$2:$I$4500,I2084)&gt;1,"Possible duplicate",""))</f>
        <v/>
      </c>
      <c r="O2084" s="56" t="n">
        <f aca="false">IF(J2084="","",IF(AND(L2084=0,K2084=0),1,0))</f>
        <v>1</v>
      </c>
      <c r="P2084" s="56" t="str">
        <f aca="false">IF(L2084=1,J2084+ROW()/10^7,"")</f>
        <v/>
      </c>
      <c r="Q2084" s="57" t="n">
        <f aca="false">IF(O2084=1,M2084,"")</f>
        <v>0.400940393818</v>
      </c>
      <c r="R2084" s="56" t="str">
        <f aca="false">IF(K2084=1,ROW(),"")</f>
        <v/>
      </c>
      <c r="S2084" s="56" t="str">
        <f aca="false">IF(D2084="","",TRIM(D2084))</f>
        <v>FASAH CHARGES- INC</v>
      </c>
    </row>
    <row r="2085" customFormat="false" ht="15" hidden="false" customHeight="false" outlineLevel="0" collapsed="false">
      <c r="A2085" s="50" t="s">
        <v>1756</v>
      </c>
      <c r="B2085" s="55" t="n">
        <v>45953</v>
      </c>
      <c r="C2085" s="50" t="n">
        <f aca="false">IF(S2085="","",IFERROR(IF(INDEX('Ledger Codes'!$C$6:$C$205,MATCH(S2085,'Ledger Codes'!$B$6:$B$205,0))="","",INDEX('Ledger Codes'!$C$6:$C$205,MATCH(S2085,'Ledger Codes'!$B$6:$B$205,0))),""))</f>
        <v>10066</v>
      </c>
      <c r="D2085" s="50" t="s">
        <v>204</v>
      </c>
      <c r="E2085" s="50" t="s">
        <v>1757</v>
      </c>
      <c r="F2085" s="50" t="s">
        <v>1758</v>
      </c>
      <c r="G2085" s="52" t="n">
        <v>0</v>
      </c>
      <c r="H2085" s="52" t="n">
        <v>8.63</v>
      </c>
      <c r="I2085" s="52" t="n">
        <f aca="false">IF(AND(G2085="",H2085=""),"",N(G2085)-N(H2085))</f>
        <v>-8.63</v>
      </c>
      <c r="J2085" s="52" t="n">
        <f aca="false">IF(I2085="","",ABS(I2085))</f>
        <v>8.63</v>
      </c>
      <c r="K2085" s="56" t="n">
        <f aca="false">IF(S2085="","",0)</f>
        <v>0</v>
      </c>
      <c r="L2085" s="56" t="n">
        <f aca="false">IF(J2085="","",IF(AND(J2085&gt;'Revenue Testing'!$E$9,K2085=0),1,0))</f>
        <v>0</v>
      </c>
      <c r="M2085" s="57" t="n">
        <v>0.138135127437</v>
      </c>
      <c r="N2085" s="56" t="str">
        <f aca="false">IF(OR(A2085="",I2085=""),"",IF(COUNTIFS($A$2:$A$4500,A2085,$D$2:$D$4500,D2085,$I$2:$I$4500,I2085)&gt;1,"Possible duplicate",""))</f>
        <v/>
      </c>
      <c r="O2085" s="56" t="n">
        <f aca="false">IF(J2085="","",IF(AND(L2085=0,K2085=0),1,0))</f>
        <v>1</v>
      </c>
      <c r="P2085" s="56" t="str">
        <f aca="false">IF(L2085=1,J2085+ROW()/10^7,"")</f>
        <v/>
      </c>
      <c r="Q2085" s="57" t="n">
        <f aca="false">IF(O2085=1,M2085,"")</f>
        <v>0.138135127437</v>
      </c>
      <c r="R2085" s="56" t="str">
        <f aca="false">IF(K2085=1,ROW(),"")</f>
        <v/>
      </c>
      <c r="S2085" s="56" t="str">
        <f aca="false">IF(D2085="","",TRIM(D2085))</f>
        <v>FASAH CHARGES- INC</v>
      </c>
    </row>
    <row r="2086" customFormat="false" ht="15" hidden="false" customHeight="false" outlineLevel="0" collapsed="false">
      <c r="A2086" s="50" t="s">
        <v>1759</v>
      </c>
      <c r="B2086" s="55" t="n">
        <v>45953</v>
      </c>
      <c r="C2086" s="50" t="n">
        <f aca="false">IF(S2086="","",IFERROR(IF(INDEX('Ledger Codes'!$C$6:$C$205,MATCH(S2086,'Ledger Codes'!$B$6:$B$205,0))="","",INDEX('Ledger Codes'!$C$6:$C$205,MATCH(S2086,'Ledger Codes'!$B$6:$B$205,0))),""))</f>
        <v>10066</v>
      </c>
      <c r="D2086" s="50" t="s">
        <v>204</v>
      </c>
      <c r="E2086" s="50" t="s">
        <v>1760</v>
      </c>
      <c r="F2086" s="50" t="s">
        <v>1761</v>
      </c>
      <c r="G2086" s="52" t="n">
        <v>0</v>
      </c>
      <c r="H2086" s="52" t="n">
        <v>8.63</v>
      </c>
      <c r="I2086" s="52" t="n">
        <f aca="false">IF(AND(G2086="",H2086=""),"",N(G2086)-N(H2086))</f>
        <v>-8.63</v>
      </c>
      <c r="J2086" s="52" t="n">
        <f aca="false">IF(I2086="","",ABS(I2086))</f>
        <v>8.63</v>
      </c>
      <c r="K2086" s="56" t="n">
        <f aca="false">IF(S2086="","",0)</f>
        <v>0</v>
      </c>
      <c r="L2086" s="56" t="n">
        <f aca="false">IF(J2086="","",IF(AND(J2086&gt;'Revenue Testing'!$E$9,K2086=0),1,0))</f>
        <v>0</v>
      </c>
      <c r="M2086" s="57" t="n">
        <v>0.12651432815</v>
      </c>
      <c r="N2086" s="56" t="str">
        <f aca="false">IF(OR(A2086="",I2086=""),"",IF(COUNTIFS($A$2:$A$4500,A2086,$D$2:$D$4500,D2086,$I$2:$I$4500,I2086)&gt;1,"Possible duplicate",""))</f>
        <v/>
      </c>
      <c r="O2086" s="56" t="n">
        <f aca="false">IF(J2086="","",IF(AND(L2086=0,K2086=0),1,0))</f>
        <v>1</v>
      </c>
      <c r="P2086" s="56" t="str">
        <f aca="false">IF(L2086=1,J2086+ROW()/10^7,"")</f>
        <v/>
      </c>
      <c r="Q2086" s="57" t="n">
        <f aca="false">IF(O2086=1,M2086,"")</f>
        <v>0.12651432815</v>
      </c>
      <c r="R2086" s="56" t="str">
        <f aca="false">IF(K2086=1,ROW(),"")</f>
        <v/>
      </c>
      <c r="S2086" s="56" t="str">
        <f aca="false">IF(D2086="","",TRIM(D2086))</f>
        <v>FASAH CHARGES- INC</v>
      </c>
    </row>
    <row r="2087" customFormat="false" ht="15" hidden="false" customHeight="false" outlineLevel="0" collapsed="false">
      <c r="A2087" s="50" t="s">
        <v>1762</v>
      </c>
      <c r="B2087" s="55" t="n">
        <v>45953</v>
      </c>
      <c r="C2087" s="50" t="n">
        <f aca="false">IF(S2087="","",IFERROR(IF(INDEX('Ledger Codes'!$C$6:$C$205,MATCH(S2087,'Ledger Codes'!$B$6:$B$205,0))="","",INDEX('Ledger Codes'!$C$6:$C$205,MATCH(S2087,'Ledger Codes'!$B$6:$B$205,0))),""))</f>
        <v>10066</v>
      </c>
      <c r="D2087" s="50" t="s">
        <v>204</v>
      </c>
      <c r="E2087" s="50" t="s">
        <v>1763</v>
      </c>
      <c r="F2087" s="50" t="s">
        <v>1764</v>
      </c>
      <c r="G2087" s="52" t="n">
        <v>0</v>
      </c>
      <c r="H2087" s="52" t="n">
        <v>8.63</v>
      </c>
      <c r="I2087" s="52" t="n">
        <f aca="false">IF(AND(G2087="",H2087=""),"",N(G2087)-N(H2087))</f>
        <v>-8.63</v>
      </c>
      <c r="J2087" s="52" t="n">
        <f aca="false">IF(I2087="","",ABS(I2087))</f>
        <v>8.63</v>
      </c>
      <c r="K2087" s="56" t="n">
        <f aca="false">IF(S2087="","",0)</f>
        <v>0</v>
      </c>
      <c r="L2087" s="56" t="n">
        <f aca="false">IF(J2087="","",IF(AND(J2087&gt;'Revenue Testing'!$E$9,K2087=0),1,0))</f>
        <v>0</v>
      </c>
      <c r="M2087" s="57" t="n">
        <v>0.119156934418</v>
      </c>
      <c r="N2087" s="56" t="str">
        <f aca="false">IF(OR(A2087="",I2087=""),"",IF(COUNTIFS($A$2:$A$4500,A2087,$D$2:$D$4500,D2087,$I$2:$I$4500,I2087)&gt;1,"Possible duplicate",""))</f>
        <v/>
      </c>
      <c r="O2087" s="56" t="n">
        <f aca="false">IF(J2087="","",IF(AND(L2087=0,K2087=0),1,0))</f>
        <v>1</v>
      </c>
      <c r="P2087" s="56" t="str">
        <f aca="false">IF(L2087=1,J2087+ROW()/10^7,"")</f>
        <v/>
      </c>
      <c r="Q2087" s="57" t="n">
        <f aca="false">IF(O2087=1,M2087,"")</f>
        <v>0.119156934418</v>
      </c>
      <c r="R2087" s="56" t="str">
        <f aca="false">IF(K2087=1,ROW(),"")</f>
        <v/>
      </c>
      <c r="S2087" s="56" t="str">
        <f aca="false">IF(D2087="","",TRIM(D2087))</f>
        <v>FASAH CHARGES- INC</v>
      </c>
    </row>
    <row r="2088" customFormat="false" ht="15" hidden="false" customHeight="false" outlineLevel="0" collapsed="false">
      <c r="A2088" s="50" t="s">
        <v>1765</v>
      </c>
      <c r="B2088" s="55" t="n">
        <v>45953</v>
      </c>
      <c r="C2088" s="50" t="n">
        <f aca="false">IF(S2088="","",IFERROR(IF(INDEX('Ledger Codes'!$C$6:$C$205,MATCH(S2088,'Ledger Codes'!$B$6:$B$205,0))="","",INDEX('Ledger Codes'!$C$6:$C$205,MATCH(S2088,'Ledger Codes'!$B$6:$B$205,0))),""))</f>
        <v>10066</v>
      </c>
      <c r="D2088" s="50" t="s">
        <v>204</v>
      </c>
      <c r="E2088" s="50" t="s">
        <v>1766</v>
      </c>
      <c r="F2088" s="50" t="s">
        <v>1767</v>
      </c>
      <c r="G2088" s="52" t="n">
        <v>0</v>
      </c>
      <c r="H2088" s="52" t="n">
        <v>8.63</v>
      </c>
      <c r="I2088" s="52" t="n">
        <f aca="false">IF(AND(G2088="",H2088=""),"",N(G2088)-N(H2088))</f>
        <v>-8.63</v>
      </c>
      <c r="J2088" s="52" t="n">
        <f aca="false">IF(I2088="","",ABS(I2088))</f>
        <v>8.63</v>
      </c>
      <c r="K2088" s="56" t="n">
        <f aca="false">IF(S2088="","",0)</f>
        <v>0</v>
      </c>
      <c r="L2088" s="56" t="n">
        <f aca="false">IF(J2088="","",IF(AND(J2088&gt;'Revenue Testing'!$E$9,K2088=0),1,0))</f>
        <v>0</v>
      </c>
      <c r="M2088" s="57" t="n">
        <v>0.018022002239</v>
      </c>
      <c r="N2088" s="56" t="str">
        <f aca="false">IF(OR(A2088="",I2088=""),"",IF(COUNTIFS($A$2:$A$4500,A2088,$D$2:$D$4500,D2088,$I$2:$I$4500,I2088)&gt;1,"Possible duplicate",""))</f>
        <v/>
      </c>
      <c r="O2088" s="56" t="n">
        <f aca="false">IF(J2088="","",IF(AND(L2088=0,K2088=0),1,0))</f>
        <v>1</v>
      </c>
      <c r="P2088" s="56" t="str">
        <f aca="false">IF(L2088=1,J2088+ROW()/10^7,"")</f>
        <v/>
      </c>
      <c r="Q2088" s="57" t="n">
        <f aca="false">IF(O2088=1,M2088,"")</f>
        <v>0.018022002239</v>
      </c>
      <c r="R2088" s="56" t="str">
        <f aca="false">IF(K2088=1,ROW(),"")</f>
        <v/>
      </c>
      <c r="S2088" s="56" t="str">
        <f aca="false">IF(D2088="","",TRIM(D2088))</f>
        <v>FASAH CHARGES- INC</v>
      </c>
    </row>
    <row r="2089" customFormat="false" ht="15" hidden="false" customHeight="false" outlineLevel="0" collapsed="false">
      <c r="A2089" s="50" t="s">
        <v>1768</v>
      </c>
      <c r="B2089" s="55" t="n">
        <v>45953</v>
      </c>
      <c r="C2089" s="50" t="n">
        <f aca="false">IF(S2089="","",IFERROR(IF(INDEX('Ledger Codes'!$C$6:$C$205,MATCH(S2089,'Ledger Codes'!$B$6:$B$205,0))="","",INDEX('Ledger Codes'!$C$6:$C$205,MATCH(S2089,'Ledger Codes'!$B$6:$B$205,0))),""))</f>
        <v>10066</v>
      </c>
      <c r="D2089" s="50" t="s">
        <v>204</v>
      </c>
      <c r="E2089" s="50" t="s">
        <v>1769</v>
      </c>
      <c r="F2089" s="50" t="s">
        <v>1770</v>
      </c>
      <c r="G2089" s="52" t="n">
        <v>0</v>
      </c>
      <c r="H2089" s="52" t="n">
        <v>8.63</v>
      </c>
      <c r="I2089" s="52" t="n">
        <f aca="false">IF(AND(G2089="",H2089=""),"",N(G2089)-N(H2089))</f>
        <v>-8.63</v>
      </c>
      <c r="J2089" s="52" t="n">
        <f aca="false">IF(I2089="","",ABS(I2089))</f>
        <v>8.63</v>
      </c>
      <c r="K2089" s="56" t="n">
        <f aca="false">IF(S2089="","",0)</f>
        <v>0</v>
      </c>
      <c r="L2089" s="56" t="n">
        <f aca="false">IF(J2089="","",IF(AND(J2089&gt;'Revenue Testing'!$E$9,K2089=0),1,0))</f>
        <v>0</v>
      </c>
      <c r="M2089" s="57" t="n">
        <v>0.697452297933</v>
      </c>
      <c r="N2089" s="56" t="str">
        <f aca="false">IF(OR(A2089="",I2089=""),"",IF(COUNTIFS($A$2:$A$4500,A2089,$D$2:$D$4500,D2089,$I$2:$I$4500,I2089)&gt;1,"Possible duplicate",""))</f>
        <v/>
      </c>
      <c r="O2089" s="56" t="n">
        <f aca="false">IF(J2089="","",IF(AND(L2089=0,K2089=0),1,0))</f>
        <v>1</v>
      </c>
      <c r="P2089" s="56" t="str">
        <f aca="false">IF(L2089=1,J2089+ROW()/10^7,"")</f>
        <v/>
      </c>
      <c r="Q2089" s="57" t="n">
        <f aca="false">IF(O2089=1,M2089,"")</f>
        <v>0.697452297933</v>
      </c>
      <c r="R2089" s="56" t="str">
        <f aca="false">IF(K2089=1,ROW(),"")</f>
        <v/>
      </c>
      <c r="S2089" s="56" t="str">
        <f aca="false">IF(D2089="","",TRIM(D2089))</f>
        <v>FASAH CHARGES- INC</v>
      </c>
    </row>
    <row r="2090" customFormat="false" ht="15" hidden="false" customHeight="false" outlineLevel="0" collapsed="false">
      <c r="A2090" s="50" t="s">
        <v>1771</v>
      </c>
      <c r="B2090" s="55" t="n">
        <v>45953</v>
      </c>
      <c r="C2090" s="50" t="n">
        <f aca="false">IF(S2090="","",IFERROR(IF(INDEX('Ledger Codes'!$C$6:$C$205,MATCH(S2090,'Ledger Codes'!$B$6:$B$205,0))="","",INDEX('Ledger Codes'!$C$6:$C$205,MATCH(S2090,'Ledger Codes'!$B$6:$B$205,0))),""))</f>
        <v>10066</v>
      </c>
      <c r="D2090" s="50" t="s">
        <v>204</v>
      </c>
      <c r="E2090" s="50" t="s">
        <v>1772</v>
      </c>
      <c r="F2090" s="50" t="s">
        <v>524</v>
      </c>
      <c r="G2090" s="52" t="n">
        <v>0</v>
      </c>
      <c r="H2090" s="52" t="n">
        <v>8.63</v>
      </c>
      <c r="I2090" s="52" t="n">
        <f aca="false">IF(AND(G2090="",H2090=""),"",N(G2090)-N(H2090))</f>
        <v>-8.63</v>
      </c>
      <c r="J2090" s="52" t="n">
        <f aca="false">IF(I2090="","",ABS(I2090))</f>
        <v>8.63</v>
      </c>
      <c r="K2090" s="56" t="n">
        <f aca="false">IF(S2090="","",0)</f>
        <v>0</v>
      </c>
      <c r="L2090" s="56" t="n">
        <f aca="false">IF(J2090="","",IF(AND(J2090&gt;'Revenue Testing'!$E$9,K2090=0),1,0))</f>
        <v>0</v>
      </c>
      <c r="M2090" s="57" t="n">
        <v>0.99839421581</v>
      </c>
      <c r="N2090" s="56" t="str">
        <f aca="false">IF(OR(A2090="",I2090=""),"",IF(COUNTIFS($A$2:$A$4500,A2090,$D$2:$D$4500,D2090,$I$2:$I$4500,I2090)&gt;1,"Possible duplicate",""))</f>
        <v/>
      </c>
      <c r="O2090" s="56" t="n">
        <f aca="false">IF(J2090="","",IF(AND(L2090=0,K2090=0),1,0))</f>
        <v>1</v>
      </c>
      <c r="P2090" s="56" t="str">
        <f aca="false">IF(L2090=1,J2090+ROW()/10^7,"")</f>
        <v/>
      </c>
      <c r="Q2090" s="57" t="n">
        <f aca="false">IF(O2090=1,M2090,"")</f>
        <v>0.99839421581</v>
      </c>
      <c r="R2090" s="56" t="str">
        <f aca="false">IF(K2090=1,ROW(),"")</f>
        <v/>
      </c>
      <c r="S2090" s="56" t="str">
        <f aca="false">IF(D2090="","",TRIM(D2090))</f>
        <v>FASAH CHARGES- INC</v>
      </c>
    </row>
    <row r="2091" customFormat="false" ht="15" hidden="false" customHeight="false" outlineLevel="0" collapsed="false">
      <c r="A2091" s="50" t="s">
        <v>1773</v>
      </c>
      <c r="B2091" s="55" t="n">
        <v>45953</v>
      </c>
      <c r="C2091" s="50" t="n">
        <f aca="false">IF(S2091="","",IFERROR(IF(INDEX('Ledger Codes'!$C$6:$C$205,MATCH(S2091,'Ledger Codes'!$B$6:$B$205,0))="","",INDEX('Ledger Codes'!$C$6:$C$205,MATCH(S2091,'Ledger Codes'!$B$6:$B$205,0))),""))</f>
        <v>10066</v>
      </c>
      <c r="D2091" s="50" t="s">
        <v>204</v>
      </c>
      <c r="E2091" s="50" t="s">
        <v>1774</v>
      </c>
      <c r="F2091" s="50" t="s">
        <v>1775</v>
      </c>
      <c r="G2091" s="52" t="n">
        <v>0</v>
      </c>
      <c r="H2091" s="52" t="n">
        <v>8.63</v>
      </c>
      <c r="I2091" s="52" t="n">
        <f aca="false">IF(AND(G2091="",H2091=""),"",N(G2091)-N(H2091))</f>
        <v>-8.63</v>
      </c>
      <c r="J2091" s="52" t="n">
        <f aca="false">IF(I2091="","",ABS(I2091))</f>
        <v>8.63</v>
      </c>
      <c r="K2091" s="56" t="n">
        <f aca="false">IF(S2091="","",0)</f>
        <v>0</v>
      </c>
      <c r="L2091" s="56" t="n">
        <f aca="false">IF(J2091="","",IF(AND(J2091&gt;'Revenue Testing'!$E$9,K2091=0),1,0))</f>
        <v>0</v>
      </c>
      <c r="M2091" s="57" t="n">
        <v>0.18544285045</v>
      </c>
      <c r="N2091" s="56" t="str">
        <f aca="false">IF(OR(A2091="",I2091=""),"",IF(COUNTIFS($A$2:$A$4500,A2091,$D$2:$D$4500,D2091,$I$2:$I$4500,I2091)&gt;1,"Possible duplicate",""))</f>
        <v/>
      </c>
      <c r="O2091" s="56" t="n">
        <f aca="false">IF(J2091="","",IF(AND(L2091=0,K2091=0),1,0))</f>
        <v>1</v>
      </c>
      <c r="P2091" s="56" t="str">
        <f aca="false">IF(L2091=1,J2091+ROW()/10^7,"")</f>
        <v/>
      </c>
      <c r="Q2091" s="57" t="n">
        <f aca="false">IF(O2091=1,M2091,"")</f>
        <v>0.18544285045</v>
      </c>
      <c r="R2091" s="56" t="str">
        <f aca="false">IF(K2091=1,ROW(),"")</f>
        <v/>
      </c>
      <c r="S2091" s="56" t="str">
        <f aca="false">IF(D2091="","",TRIM(D2091))</f>
        <v>FASAH CHARGES- INC</v>
      </c>
    </row>
    <row r="2092" customFormat="false" ht="15" hidden="false" customHeight="false" outlineLevel="0" collapsed="false">
      <c r="A2092" s="50" t="s">
        <v>1776</v>
      </c>
      <c r="B2092" s="55" t="n">
        <v>45953</v>
      </c>
      <c r="C2092" s="50" t="n">
        <f aca="false">IF(S2092="","",IFERROR(IF(INDEX('Ledger Codes'!$C$6:$C$205,MATCH(S2092,'Ledger Codes'!$B$6:$B$205,0))="","",INDEX('Ledger Codes'!$C$6:$C$205,MATCH(S2092,'Ledger Codes'!$B$6:$B$205,0))),""))</f>
        <v>10066</v>
      </c>
      <c r="D2092" s="50" t="s">
        <v>204</v>
      </c>
      <c r="E2092" s="50" t="s">
        <v>1777</v>
      </c>
      <c r="F2092" s="50" t="s">
        <v>1778</v>
      </c>
      <c r="G2092" s="52" t="n">
        <v>0</v>
      </c>
      <c r="H2092" s="52" t="n">
        <v>8.63</v>
      </c>
      <c r="I2092" s="52" t="n">
        <f aca="false">IF(AND(G2092="",H2092=""),"",N(G2092)-N(H2092))</f>
        <v>-8.63</v>
      </c>
      <c r="J2092" s="52" t="n">
        <f aca="false">IF(I2092="","",ABS(I2092))</f>
        <v>8.63</v>
      </c>
      <c r="K2092" s="56" t="n">
        <f aca="false">IF(S2092="","",0)</f>
        <v>0</v>
      </c>
      <c r="L2092" s="56" t="n">
        <f aca="false">IF(J2092="","",IF(AND(J2092&gt;'Revenue Testing'!$E$9,K2092=0),1,0))</f>
        <v>0</v>
      </c>
      <c r="M2092" s="57" t="n">
        <v>0.037457502126</v>
      </c>
      <c r="N2092" s="56" t="str">
        <f aca="false">IF(OR(A2092="",I2092=""),"",IF(COUNTIFS($A$2:$A$4500,A2092,$D$2:$D$4500,D2092,$I$2:$I$4500,I2092)&gt;1,"Possible duplicate",""))</f>
        <v/>
      </c>
      <c r="O2092" s="56" t="n">
        <f aca="false">IF(J2092="","",IF(AND(L2092=0,K2092=0),1,0))</f>
        <v>1</v>
      </c>
      <c r="P2092" s="56" t="str">
        <f aca="false">IF(L2092=1,J2092+ROW()/10^7,"")</f>
        <v/>
      </c>
      <c r="Q2092" s="57" t="n">
        <f aca="false">IF(O2092=1,M2092,"")</f>
        <v>0.037457502126</v>
      </c>
      <c r="R2092" s="56" t="str">
        <f aca="false">IF(K2092=1,ROW(),"")</f>
        <v/>
      </c>
      <c r="S2092" s="56" t="str">
        <f aca="false">IF(D2092="","",TRIM(D2092))</f>
        <v>FASAH CHARGES- INC</v>
      </c>
    </row>
    <row r="2093" customFormat="false" ht="15" hidden="false" customHeight="false" outlineLevel="0" collapsed="false">
      <c r="A2093" s="50" t="s">
        <v>1779</v>
      </c>
      <c r="B2093" s="55" t="n">
        <v>45953</v>
      </c>
      <c r="C2093" s="50" t="n">
        <f aca="false">IF(S2093="","",IFERROR(IF(INDEX('Ledger Codes'!$C$6:$C$205,MATCH(S2093,'Ledger Codes'!$B$6:$B$205,0))="","",INDEX('Ledger Codes'!$C$6:$C$205,MATCH(S2093,'Ledger Codes'!$B$6:$B$205,0))),""))</f>
        <v>10066</v>
      </c>
      <c r="D2093" s="50" t="s">
        <v>204</v>
      </c>
      <c r="E2093" s="50" t="s">
        <v>1780</v>
      </c>
      <c r="F2093" s="50" t="s">
        <v>1781</v>
      </c>
      <c r="G2093" s="52" t="n">
        <v>0</v>
      </c>
      <c r="H2093" s="52" t="n">
        <v>8.63</v>
      </c>
      <c r="I2093" s="52" t="n">
        <f aca="false">IF(AND(G2093="",H2093=""),"",N(G2093)-N(H2093))</f>
        <v>-8.63</v>
      </c>
      <c r="J2093" s="52" t="n">
        <f aca="false">IF(I2093="","",ABS(I2093))</f>
        <v>8.63</v>
      </c>
      <c r="K2093" s="56" t="n">
        <f aca="false">IF(S2093="","",0)</f>
        <v>0</v>
      </c>
      <c r="L2093" s="56" t="n">
        <f aca="false">IF(J2093="","",IF(AND(J2093&gt;'Revenue Testing'!$E$9,K2093=0),1,0))</f>
        <v>0</v>
      </c>
      <c r="M2093" s="57" t="n">
        <v>0.805038045392</v>
      </c>
      <c r="N2093" s="56" t="str">
        <f aca="false">IF(OR(A2093="",I2093=""),"",IF(COUNTIFS($A$2:$A$4500,A2093,$D$2:$D$4500,D2093,$I$2:$I$4500,I2093)&gt;1,"Possible duplicate",""))</f>
        <v/>
      </c>
      <c r="O2093" s="56" t="n">
        <f aca="false">IF(J2093="","",IF(AND(L2093=0,K2093=0),1,0))</f>
        <v>1</v>
      </c>
      <c r="P2093" s="56" t="str">
        <f aca="false">IF(L2093=1,J2093+ROW()/10^7,"")</f>
        <v/>
      </c>
      <c r="Q2093" s="57" t="n">
        <f aca="false">IF(O2093=1,M2093,"")</f>
        <v>0.805038045392</v>
      </c>
      <c r="R2093" s="56" t="str">
        <f aca="false">IF(K2093=1,ROW(),"")</f>
        <v/>
      </c>
      <c r="S2093" s="56" t="str">
        <f aca="false">IF(D2093="","",TRIM(D2093))</f>
        <v>FASAH CHARGES- INC</v>
      </c>
    </row>
    <row r="2094" customFormat="false" ht="15" hidden="false" customHeight="false" outlineLevel="0" collapsed="false">
      <c r="A2094" s="50" t="s">
        <v>1782</v>
      </c>
      <c r="B2094" s="55" t="n">
        <v>45953</v>
      </c>
      <c r="C2094" s="50" t="n">
        <f aca="false">IF(S2094="","",IFERROR(IF(INDEX('Ledger Codes'!$C$6:$C$205,MATCH(S2094,'Ledger Codes'!$B$6:$B$205,0))="","",INDEX('Ledger Codes'!$C$6:$C$205,MATCH(S2094,'Ledger Codes'!$B$6:$B$205,0))),""))</f>
        <v>10066</v>
      </c>
      <c r="D2094" s="50" t="s">
        <v>204</v>
      </c>
      <c r="E2094" s="50" t="s">
        <v>1783</v>
      </c>
      <c r="F2094" s="50" t="s">
        <v>572</v>
      </c>
      <c r="G2094" s="52" t="n">
        <v>0</v>
      </c>
      <c r="H2094" s="52" t="n">
        <v>8.63</v>
      </c>
      <c r="I2094" s="52" t="n">
        <f aca="false">IF(AND(G2094="",H2094=""),"",N(G2094)-N(H2094))</f>
        <v>-8.63</v>
      </c>
      <c r="J2094" s="52" t="n">
        <f aca="false">IF(I2094="","",ABS(I2094))</f>
        <v>8.63</v>
      </c>
      <c r="K2094" s="56" t="n">
        <f aca="false">IF(S2094="","",0)</f>
        <v>0</v>
      </c>
      <c r="L2094" s="56" t="n">
        <f aca="false">IF(J2094="","",IF(AND(J2094&gt;'Revenue Testing'!$E$9,K2094=0),1,0))</f>
        <v>0</v>
      </c>
      <c r="M2094" s="57" t="n">
        <v>0.263562492376</v>
      </c>
      <c r="N2094" s="56" t="str">
        <f aca="false">IF(OR(A2094="",I2094=""),"",IF(COUNTIFS($A$2:$A$4500,A2094,$D$2:$D$4500,D2094,$I$2:$I$4500,I2094)&gt;1,"Possible duplicate",""))</f>
        <v/>
      </c>
      <c r="O2094" s="56" t="n">
        <f aca="false">IF(J2094="","",IF(AND(L2094=0,K2094=0),1,0))</f>
        <v>1</v>
      </c>
      <c r="P2094" s="56" t="str">
        <f aca="false">IF(L2094=1,J2094+ROW()/10^7,"")</f>
        <v/>
      </c>
      <c r="Q2094" s="57" t="n">
        <f aca="false">IF(O2094=1,M2094,"")</f>
        <v>0.263562492376</v>
      </c>
      <c r="R2094" s="56" t="str">
        <f aca="false">IF(K2094=1,ROW(),"")</f>
        <v/>
      </c>
      <c r="S2094" s="56" t="str">
        <f aca="false">IF(D2094="","",TRIM(D2094))</f>
        <v>FASAH CHARGES- INC</v>
      </c>
    </row>
    <row r="2095" customFormat="false" ht="15" hidden="false" customHeight="false" outlineLevel="0" collapsed="false">
      <c r="A2095" s="50" t="s">
        <v>1784</v>
      </c>
      <c r="B2095" s="55" t="n">
        <v>45953</v>
      </c>
      <c r="C2095" s="50" t="n">
        <f aca="false">IF(S2095="","",IFERROR(IF(INDEX('Ledger Codes'!$C$6:$C$205,MATCH(S2095,'Ledger Codes'!$B$6:$B$205,0))="","",INDEX('Ledger Codes'!$C$6:$C$205,MATCH(S2095,'Ledger Codes'!$B$6:$B$205,0))),""))</f>
        <v>10066</v>
      </c>
      <c r="D2095" s="50" t="s">
        <v>204</v>
      </c>
      <c r="E2095" s="50" t="s">
        <v>1785</v>
      </c>
      <c r="F2095" s="50" t="s">
        <v>1786</v>
      </c>
      <c r="G2095" s="52" t="n">
        <v>0</v>
      </c>
      <c r="H2095" s="52" t="n">
        <v>8.63</v>
      </c>
      <c r="I2095" s="52" t="n">
        <f aca="false">IF(AND(G2095="",H2095=""),"",N(G2095)-N(H2095))</f>
        <v>-8.63</v>
      </c>
      <c r="J2095" s="52" t="n">
        <f aca="false">IF(I2095="","",ABS(I2095))</f>
        <v>8.63</v>
      </c>
      <c r="K2095" s="56" t="n">
        <f aca="false">IF(S2095="","",0)</f>
        <v>0</v>
      </c>
      <c r="L2095" s="56" t="n">
        <f aca="false">IF(J2095="","",IF(AND(J2095&gt;'Revenue Testing'!$E$9,K2095=0),1,0))</f>
        <v>0</v>
      </c>
      <c r="M2095" s="57" t="n">
        <v>0.143993935011</v>
      </c>
      <c r="N2095" s="56" t="str">
        <f aca="false">IF(OR(A2095="",I2095=""),"",IF(COUNTIFS($A$2:$A$4500,A2095,$D$2:$D$4500,D2095,$I$2:$I$4500,I2095)&gt;1,"Possible duplicate",""))</f>
        <v/>
      </c>
      <c r="O2095" s="56" t="n">
        <f aca="false">IF(J2095="","",IF(AND(L2095=0,K2095=0),1,0))</f>
        <v>1</v>
      </c>
      <c r="P2095" s="56" t="str">
        <f aca="false">IF(L2095=1,J2095+ROW()/10^7,"")</f>
        <v/>
      </c>
      <c r="Q2095" s="57" t="n">
        <f aca="false">IF(O2095=1,M2095,"")</f>
        <v>0.143993935011</v>
      </c>
      <c r="R2095" s="56" t="str">
        <f aca="false">IF(K2095=1,ROW(),"")</f>
        <v/>
      </c>
      <c r="S2095" s="56" t="str">
        <f aca="false">IF(D2095="","",TRIM(D2095))</f>
        <v>FASAH CHARGES- INC</v>
      </c>
    </row>
    <row r="2096" customFormat="false" ht="15" hidden="false" customHeight="false" outlineLevel="0" collapsed="false">
      <c r="A2096" s="50" t="s">
        <v>1787</v>
      </c>
      <c r="B2096" s="55" t="n">
        <v>45953</v>
      </c>
      <c r="C2096" s="50" t="n">
        <f aca="false">IF(S2096="","",IFERROR(IF(INDEX('Ledger Codes'!$C$6:$C$205,MATCH(S2096,'Ledger Codes'!$B$6:$B$205,0))="","",INDEX('Ledger Codes'!$C$6:$C$205,MATCH(S2096,'Ledger Codes'!$B$6:$B$205,0))),""))</f>
        <v>10066</v>
      </c>
      <c r="D2096" s="50" t="s">
        <v>204</v>
      </c>
      <c r="E2096" s="50" t="s">
        <v>1788</v>
      </c>
      <c r="F2096" s="50" t="s">
        <v>527</v>
      </c>
      <c r="G2096" s="52" t="n">
        <v>0</v>
      </c>
      <c r="H2096" s="52" t="n">
        <v>8.63</v>
      </c>
      <c r="I2096" s="52" t="n">
        <f aca="false">IF(AND(G2096="",H2096=""),"",N(G2096)-N(H2096))</f>
        <v>-8.63</v>
      </c>
      <c r="J2096" s="52" t="n">
        <f aca="false">IF(I2096="","",ABS(I2096))</f>
        <v>8.63</v>
      </c>
      <c r="K2096" s="56" t="n">
        <f aca="false">IF(S2096="","",0)</f>
        <v>0</v>
      </c>
      <c r="L2096" s="56" t="n">
        <f aca="false">IF(J2096="","",IF(AND(J2096&gt;'Revenue Testing'!$E$9,K2096=0),1,0))</f>
        <v>0</v>
      </c>
      <c r="M2096" s="57" t="n">
        <v>0.476745768739</v>
      </c>
      <c r="N2096" s="56" t="str">
        <f aca="false">IF(OR(A2096="",I2096=""),"",IF(COUNTIFS($A$2:$A$4500,A2096,$D$2:$D$4500,D2096,$I$2:$I$4500,I2096)&gt;1,"Possible duplicate",""))</f>
        <v/>
      </c>
      <c r="O2096" s="56" t="n">
        <f aca="false">IF(J2096="","",IF(AND(L2096=0,K2096=0),1,0))</f>
        <v>1</v>
      </c>
      <c r="P2096" s="56" t="str">
        <f aca="false">IF(L2096=1,J2096+ROW()/10^7,"")</f>
        <v/>
      </c>
      <c r="Q2096" s="57" t="n">
        <f aca="false">IF(O2096=1,M2096,"")</f>
        <v>0.476745768739</v>
      </c>
      <c r="R2096" s="56" t="str">
        <f aca="false">IF(K2096=1,ROW(),"")</f>
        <v/>
      </c>
      <c r="S2096" s="56" t="str">
        <f aca="false">IF(D2096="","",TRIM(D2096))</f>
        <v>FASAH CHARGES- INC</v>
      </c>
    </row>
    <row r="2097" customFormat="false" ht="15" hidden="false" customHeight="false" outlineLevel="0" collapsed="false">
      <c r="A2097" s="50" t="s">
        <v>1789</v>
      </c>
      <c r="B2097" s="55" t="n">
        <v>45953</v>
      </c>
      <c r="C2097" s="50" t="n">
        <f aca="false">IF(S2097="","",IFERROR(IF(INDEX('Ledger Codes'!$C$6:$C$205,MATCH(S2097,'Ledger Codes'!$B$6:$B$205,0))="","",INDEX('Ledger Codes'!$C$6:$C$205,MATCH(S2097,'Ledger Codes'!$B$6:$B$205,0))),""))</f>
        <v>10066</v>
      </c>
      <c r="D2097" s="50" t="s">
        <v>204</v>
      </c>
      <c r="E2097" s="50" t="s">
        <v>1790</v>
      </c>
      <c r="F2097" s="50" t="s">
        <v>1791</v>
      </c>
      <c r="G2097" s="52" t="n">
        <v>0</v>
      </c>
      <c r="H2097" s="52" t="n">
        <v>8.63</v>
      </c>
      <c r="I2097" s="52" t="n">
        <f aca="false">IF(AND(G2097="",H2097=""),"",N(G2097)-N(H2097))</f>
        <v>-8.63</v>
      </c>
      <c r="J2097" s="52" t="n">
        <f aca="false">IF(I2097="","",ABS(I2097))</f>
        <v>8.63</v>
      </c>
      <c r="K2097" s="56" t="n">
        <f aca="false">IF(S2097="","",0)</f>
        <v>0</v>
      </c>
      <c r="L2097" s="56" t="n">
        <f aca="false">IF(J2097="","",IF(AND(J2097&gt;'Revenue Testing'!$E$9,K2097=0),1,0))</f>
        <v>0</v>
      </c>
      <c r="M2097" s="57" t="n">
        <v>0.164655167949</v>
      </c>
      <c r="N2097" s="56" t="str">
        <f aca="false">IF(OR(A2097="",I2097=""),"",IF(COUNTIFS($A$2:$A$4500,A2097,$D$2:$D$4500,D2097,$I$2:$I$4500,I2097)&gt;1,"Possible duplicate",""))</f>
        <v/>
      </c>
      <c r="O2097" s="56" t="n">
        <f aca="false">IF(J2097="","",IF(AND(L2097=0,K2097=0),1,0))</f>
        <v>1</v>
      </c>
      <c r="P2097" s="56" t="str">
        <f aca="false">IF(L2097=1,J2097+ROW()/10^7,"")</f>
        <v/>
      </c>
      <c r="Q2097" s="57" t="n">
        <f aca="false">IF(O2097=1,M2097,"")</f>
        <v>0.164655167949</v>
      </c>
      <c r="R2097" s="56" t="str">
        <f aca="false">IF(K2097=1,ROW(),"")</f>
        <v/>
      </c>
      <c r="S2097" s="56" t="str">
        <f aca="false">IF(D2097="","",TRIM(D2097))</f>
        <v>FASAH CHARGES- INC</v>
      </c>
    </row>
    <row r="2098" customFormat="false" ht="15" hidden="false" customHeight="false" outlineLevel="0" collapsed="false">
      <c r="A2098" s="50" t="s">
        <v>1792</v>
      </c>
      <c r="B2098" s="55" t="n">
        <v>45953</v>
      </c>
      <c r="C2098" s="50" t="n">
        <f aca="false">IF(S2098="","",IFERROR(IF(INDEX('Ledger Codes'!$C$6:$C$205,MATCH(S2098,'Ledger Codes'!$B$6:$B$205,0))="","",INDEX('Ledger Codes'!$C$6:$C$205,MATCH(S2098,'Ledger Codes'!$B$6:$B$205,0))),""))</f>
        <v>10066</v>
      </c>
      <c r="D2098" s="50" t="s">
        <v>204</v>
      </c>
      <c r="E2098" s="50" t="s">
        <v>1793</v>
      </c>
      <c r="F2098" s="50" t="s">
        <v>1794</v>
      </c>
      <c r="G2098" s="52" t="n">
        <v>0</v>
      </c>
      <c r="H2098" s="52" t="n">
        <v>8.63</v>
      </c>
      <c r="I2098" s="52" t="n">
        <f aca="false">IF(AND(G2098="",H2098=""),"",N(G2098)-N(H2098))</f>
        <v>-8.63</v>
      </c>
      <c r="J2098" s="52" t="n">
        <f aca="false">IF(I2098="","",ABS(I2098))</f>
        <v>8.63</v>
      </c>
      <c r="K2098" s="56" t="n">
        <f aca="false">IF(S2098="","",0)</f>
        <v>0</v>
      </c>
      <c r="L2098" s="56" t="n">
        <f aca="false">IF(J2098="","",IF(AND(J2098&gt;'Revenue Testing'!$E$9,K2098=0),1,0))</f>
        <v>0</v>
      </c>
      <c r="M2098" s="57" t="n">
        <v>0.030778816974</v>
      </c>
      <c r="N2098" s="56" t="str">
        <f aca="false">IF(OR(A2098="",I2098=""),"",IF(COUNTIFS($A$2:$A$4500,A2098,$D$2:$D$4500,D2098,$I$2:$I$4500,I2098)&gt;1,"Possible duplicate",""))</f>
        <v/>
      </c>
      <c r="O2098" s="56" t="n">
        <f aca="false">IF(J2098="","",IF(AND(L2098=0,K2098=0),1,0))</f>
        <v>1</v>
      </c>
      <c r="P2098" s="56" t="str">
        <f aca="false">IF(L2098=1,J2098+ROW()/10^7,"")</f>
        <v/>
      </c>
      <c r="Q2098" s="57" t="n">
        <f aca="false">IF(O2098=1,M2098,"")</f>
        <v>0.030778816974</v>
      </c>
      <c r="R2098" s="56" t="str">
        <f aca="false">IF(K2098=1,ROW(),"")</f>
        <v/>
      </c>
      <c r="S2098" s="56" t="str">
        <f aca="false">IF(D2098="","",TRIM(D2098))</f>
        <v>FASAH CHARGES- INC</v>
      </c>
    </row>
    <row r="2099" customFormat="false" ht="15" hidden="false" customHeight="false" outlineLevel="0" collapsed="false">
      <c r="A2099" s="50" t="s">
        <v>1795</v>
      </c>
      <c r="B2099" s="55" t="n">
        <v>45953</v>
      </c>
      <c r="C2099" s="50" t="n">
        <f aca="false">IF(S2099="","",IFERROR(IF(INDEX('Ledger Codes'!$C$6:$C$205,MATCH(S2099,'Ledger Codes'!$B$6:$B$205,0))="","",INDEX('Ledger Codes'!$C$6:$C$205,MATCH(S2099,'Ledger Codes'!$B$6:$B$205,0))),""))</f>
        <v>10066</v>
      </c>
      <c r="D2099" s="50" t="s">
        <v>204</v>
      </c>
      <c r="E2099" s="50" t="s">
        <v>1796</v>
      </c>
      <c r="F2099" s="50" t="s">
        <v>1797</v>
      </c>
      <c r="G2099" s="52" t="n">
        <v>0</v>
      </c>
      <c r="H2099" s="52" t="n">
        <v>8.63</v>
      </c>
      <c r="I2099" s="52" t="n">
        <f aca="false">IF(AND(G2099="",H2099=""),"",N(G2099)-N(H2099))</f>
        <v>-8.63</v>
      </c>
      <c r="J2099" s="52" t="n">
        <f aca="false">IF(I2099="","",ABS(I2099))</f>
        <v>8.63</v>
      </c>
      <c r="K2099" s="56" t="n">
        <f aca="false">IF(S2099="","",0)</f>
        <v>0</v>
      </c>
      <c r="L2099" s="56" t="n">
        <f aca="false">IF(J2099="","",IF(AND(J2099&gt;'Revenue Testing'!$E$9,K2099=0),1,0))</f>
        <v>0</v>
      </c>
      <c r="M2099" s="57" t="n">
        <v>0.772033355419</v>
      </c>
      <c r="N2099" s="56" t="str">
        <f aca="false">IF(OR(A2099="",I2099=""),"",IF(COUNTIFS($A$2:$A$4500,A2099,$D$2:$D$4500,D2099,$I$2:$I$4500,I2099)&gt;1,"Possible duplicate",""))</f>
        <v/>
      </c>
      <c r="O2099" s="56" t="n">
        <f aca="false">IF(J2099="","",IF(AND(L2099=0,K2099=0),1,0))</f>
        <v>1</v>
      </c>
      <c r="P2099" s="56" t="str">
        <f aca="false">IF(L2099=1,J2099+ROW()/10^7,"")</f>
        <v/>
      </c>
      <c r="Q2099" s="57" t="n">
        <f aca="false">IF(O2099=1,M2099,"")</f>
        <v>0.772033355419</v>
      </c>
      <c r="R2099" s="56" t="str">
        <f aca="false">IF(K2099=1,ROW(),"")</f>
        <v/>
      </c>
      <c r="S2099" s="56" t="str">
        <f aca="false">IF(D2099="","",TRIM(D2099))</f>
        <v>FASAH CHARGES- INC</v>
      </c>
    </row>
    <row r="2100" customFormat="false" ht="15" hidden="false" customHeight="false" outlineLevel="0" collapsed="false">
      <c r="A2100" s="50" t="s">
        <v>1798</v>
      </c>
      <c r="B2100" s="55" t="n">
        <v>45955</v>
      </c>
      <c r="C2100" s="50" t="n">
        <f aca="false">IF(S2100="","",IFERROR(IF(INDEX('Ledger Codes'!$C$6:$C$205,MATCH(S2100,'Ledger Codes'!$B$6:$B$205,0))="","",INDEX('Ledger Codes'!$C$6:$C$205,MATCH(S2100,'Ledger Codes'!$B$6:$B$205,0))),""))</f>
        <v>10066</v>
      </c>
      <c r="D2100" s="50" t="s">
        <v>204</v>
      </c>
      <c r="E2100" s="50" t="s">
        <v>1799</v>
      </c>
      <c r="F2100" s="50" t="s">
        <v>1800</v>
      </c>
      <c r="G2100" s="52" t="n">
        <v>0</v>
      </c>
      <c r="H2100" s="52" t="n">
        <v>8.63</v>
      </c>
      <c r="I2100" s="52" t="n">
        <f aca="false">IF(AND(G2100="",H2100=""),"",N(G2100)-N(H2100))</f>
        <v>-8.63</v>
      </c>
      <c r="J2100" s="52" t="n">
        <f aca="false">IF(I2100="","",ABS(I2100))</f>
        <v>8.63</v>
      </c>
      <c r="K2100" s="56" t="n">
        <f aca="false">IF(S2100="","",0)</f>
        <v>0</v>
      </c>
      <c r="L2100" s="56" t="n">
        <f aca="false">IF(J2100="","",IF(AND(J2100&gt;'Revenue Testing'!$E$9,K2100=0),1,0))</f>
        <v>0</v>
      </c>
      <c r="M2100" s="57" t="n">
        <v>0.916666071535</v>
      </c>
      <c r="N2100" s="56" t="str">
        <f aca="false">IF(OR(A2100="",I2100=""),"",IF(COUNTIFS($A$2:$A$4500,A2100,$D$2:$D$4500,D2100,$I$2:$I$4500,I2100)&gt;1,"Possible duplicate",""))</f>
        <v/>
      </c>
      <c r="O2100" s="56" t="n">
        <f aca="false">IF(J2100="","",IF(AND(L2100=0,K2100=0),1,0))</f>
        <v>1</v>
      </c>
      <c r="P2100" s="56" t="str">
        <f aca="false">IF(L2100=1,J2100+ROW()/10^7,"")</f>
        <v/>
      </c>
      <c r="Q2100" s="57" t="n">
        <f aca="false">IF(O2100=1,M2100,"")</f>
        <v>0.916666071535</v>
      </c>
      <c r="R2100" s="56" t="str">
        <f aca="false">IF(K2100=1,ROW(),"")</f>
        <v/>
      </c>
      <c r="S2100" s="56" t="str">
        <f aca="false">IF(D2100="","",TRIM(D2100))</f>
        <v>FASAH CHARGES- INC</v>
      </c>
    </row>
    <row r="2101" customFormat="false" ht="15" hidden="false" customHeight="false" outlineLevel="0" collapsed="false">
      <c r="A2101" s="50" t="s">
        <v>1801</v>
      </c>
      <c r="B2101" s="55" t="n">
        <v>45955</v>
      </c>
      <c r="C2101" s="50" t="n">
        <f aca="false">IF(S2101="","",IFERROR(IF(INDEX('Ledger Codes'!$C$6:$C$205,MATCH(S2101,'Ledger Codes'!$B$6:$B$205,0))="","",INDEX('Ledger Codes'!$C$6:$C$205,MATCH(S2101,'Ledger Codes'!$B$6:$B$205,0))),""))</f>
        <v>10066</v>
      </c>
      <c r="D2101" s="50" t="s">
        <v>204</v>
      </c>
      <c r="E2101" s="50" t="s">
        <v>1802</v>
      </c>
      <c r="F2101" s="50" t="s">
        <v>1803</v>
      </c>
      <c r="G2101" s="52" t="n">
        <v>0</v>
      </c>
      <c r="H2101" s="52" t="n">
        <v>8.63</v>
      </c>
      <c r="I2101" s="52" t="n">
        <f aca="false">IF(AND(G2101="",H2101=""),"",N(G2101)-N(H2101))</f>
        <v>-8.63</v>
      </c>
      <c r="J2101" s="52" t="n">
        <f aca="false">IF(I2101="","",ABS(I2101))</f>
        <v>8.63</v>
      </c>
      <c r="K2101" s="56" t="n">
        <f aca="false">IF(S2101="","",0)</f>
        <v>0</v>
      </c>
      <c r="L2101" s="56" t="n">
        <f aca="false">IF(J2101="","",IF(AND(J2101&gt;'Revenue Testing'!$E$9,K2101=0),1,0))</f>
        <v>0</v>
      </c>
      <c r="M2101" s="57" t="n">
        <v>0.765301835812</v>
      </c>
      <c r="N2101" s="56" t="str">
        <f aca="false">IF(OR(A2101="",I2101=""),"",IF(COUNTIFS($A$2:$A$4500,A2101,$D$2:$D$4500,D2101,$I$2:$I$4500,I2101)&gt;1,"Possible duplicate",""))</f>
        <v/>
      </c>
      <c r="O2101" s="56" t="n">
        <f aca="false">IF(J2101="","",IF(AND(L2101=0,K2101=0),1,0))</f>
        <v>1</v>
      </c>
      <c r="P2101" s="56" t="str">
        <f aca="false">IF(L2101=1,J2101+ROW()/10^7,"")</f>
        <v/>
      </c>
      <c r="Q2101" s="57" t="n">
        <f aca="false">IF(O2101=1,M2101,"")</f>
        <v>0.765301835812</v>
      </c>
      <c r="R2101" s="56" t="str">
        <f aca="false">IF(K2101=1,ROW(),"")</f>
        <v/>
      </c>
      <c r="S2101" s="56" t="str">
        <f aca="false">IF(D2101="","",TRIM(D2101))</f>
        <v>FASAH CHARGES- INC</v>
      </c>
    </row>
    <row r="2102" customFormat="false" ht="15" hidden="false" customHeight="false" outlineLevel="0" collapsed="false">
      <c r="A2102" s="50" t="s">
        <v>1804</v>
      </c>
      <c r="B2102" s="55" t="n">
        <v>45955</v>
      </c>
      <c r="C2102" s="50" t="n">
        <f aca="false">IF(S2102="","",IFERROR(IF(INDEX('Ledger Codes'!$C$6:$C$205,MATCH(S2102,'Ledger Codes'!$B$6:$B$205,0))="","",INDEX('Ledger Codes'!$C$6:$C$205,MATCH(S2102,'Ledger Codes'!$B$6:$B$205,0))),""))</f>
        <v>10066</v>
      </c>
      <c r="D2102" s="50" t="s">
        <v>204</v>
      </c>
      <c r="E2102" s="50" t="s">
        <v>1805</v>
      </c>
      <c r="F2102" s="50" t="s">
        <v>1806</v>
      </c>
      <c r="G2102" s="52" t="n">
        <v>0</v>
      </c>
      <c r="H2102" s="52" t="n">
        <v>8.63</v>
      </c>
      <c r="I2102" s="52" t="n">
        <f aca="false">IF(AND(G2102="",H2102=""),"",N(G2102)-N(H2102))</f>
        <v>-8.63</v>
      </c>
      <c r="J2102" s="52" t="n">
        <f aca="false">IF(I2102="","",ABS(I2102))</f>
        <v>8.63</v>
      </c>
      <c r="K2102" s="56" t="n">
        <f aca="false">IF(S2102="","",0)</f>
        <v>0</v>
      </c>
      <c r="L2102" s="56" t="n">
        <f aca="false">IF(J2102="","",IF(AND(J2102&gt;'Revenue Testing'!$E$9,K2102=0),1,0))</f>
        <v>0</v>
      </c>
      <c r="M2102" s="57" t="n">
        <v>0.71272303255</v>
      </c>
      <c r="N2102" s="56" t="str">
        <f aca="false">IF(OR(A2102="",I2102=""),"",IF(COUNTIFS($A$2:$A$4500,A2102,$D$2:$D$4500,D2102,$I$2:$I$4500,I2102)&gt;1,"Possible duplicate",""))</f>
        <v/>
      </c>
      <c r="O2102" s="56" t="n">
        <f aca="false">IF(J2102="","",IF(AND(L2102=0,K2102=0),1,0))</f>
        <v>1</v>
      </c>
      <c r="P2102" s="56" t="str">
        <f aca="false">IF(L2102=1,J2102+ROW()/10^7,"")</f>
        <v/>
      </c>
      <c r="Q2102" s="57" t="n">
        <f aca="false">IF(O2102=1,M2102,"")</f>
        <v>0.71272303255</v>
      </c>
      <c r="R2102" s="56" t="str">
        <f aca="false">IF(K2102=1,ROW(),"")</f>
        <v/>
      </c>
      <c r="S2102" s="56" t="str">
        <f aca="false">IF(D2102="","",TRIM(D2102))</f>
        <v>FASAH CHARGES- INC</v>
      </c>
    </row>
    <row r="2103" customFormat="false" ht="15" hidden="false" customHeight="false" outlineLevel="0" collapsed="false">
      <c r="A2103" s="50" t="s">
        <v>1807</v>
      </c>
      <c r="B2103" s="55" t="n">
        <v>45956</v>
      </c>
      <c r="C2103" s="50" t="n">
        <f aca="false">IF(S2103="","",IFERROR(IF(INDEX('Ledger Codes'!$C$6:$C$205,MATCH(S2103,'Ledger Codes'!$B$6:$B$205,0))="","",INDEX('Ledger Codes'!$C$6:$C$205,MATCH(S2103,'Ledger Codes'!$B$6:$B$205,0))),""))</f>
        <v>10066</v>
      </c>
      <c r="D2103" s="50" t="s">
        <v>204</v>
      </c>
      <c r="E2103" s="50" t="s">
        <v>1808</v>
      </c>
      <c r="F2103" s="50" t="s">
        <v>1809</v>
      </c>
      <c r="G2103" s="52" t="n">
        <v>0</v>
      </c>
      <c r="H2103" s="52" t="n">
        <v>8.63</v>
      </c>
      <c r="I2103" s="52" t="n">
        <f aca="false">IF(AND(G2103="",H2103=""),"",N(G2103)-N(H2103))</f>
        <v>-8.63</v>
      </c>
      <c r="J2103" s="52" t="n">
        <f aca="false">IF(I2103="","",ABS(I2103))</f>
        <v>8.63</v>
      </c>
      <c r="K2103" s="56" t="n">
        <f aca="false">IF(S2103="","",0)</f>
        <v>0</v>
      </c>
      <c r="L2103" s="56" t="n">
        <f aca="false">IF(J2103="","",IF(AND(J2103&gt;'Revenue Testing'!$E$9,K2103=0),1,0))</f>
        <v>0</v>
      </c>
      <c r="M2103" s="57" t="n">
        <v>0.621800046544</v>
      </c>
      <c r="N2103" s="56" t="str">
        <f aca="false">IF(OR(A2103="",I2103=""),"",IF(COUNTIFS($A$2:$A$4500,A2103,$D$2:$D$4500,D2103,$I$2:$I$4500,I2103)&gt;1,"Possible duplicate",""))</f>
        <v/>
      </c>
      <c r="O2103" s="56" t="n">
        <f aca="false">IF(J2103="","",IF(AND(L2103=0,K2103=0),1,0))</f>
        <v>1</v>
      </c>
      <c r="P2103" s="56" t="str">
        <f aca="false">IF(L2103=1,J2103+ROW()/10^7,"")</f>
        <v/>
      </c>
      <c r="Q2103" s="57" t="n">
        <f aca="false">IF(O2103=1,M2103,"")</f>
        <v>0.621800046544</v>
      </c>
      <c r="R2103" s="56" t="str">
        <f aca="false">IF(K2103=1,ROW(),"")</f>
        <v/>
      </c>
      <c r="S2103" s="56" t="str">
        <f aca="false">IF(D2103="","",TRIM(D2103))</f>
        <v>FASAH CHARGES- INC</v>
      </c>
    </row>
    <row r="2104" customFormat="false" ht="15" hidden="false" customHeight="false" outlineLevel="0" collapsed="false">
      <c r="A2104" s="50" t="s">
        <v>1810</v>
      </c>
      <c r="B2104" s="55" t="n">
        <v>45956</v>
      </c>
      <c r="C2104" s="50" t="n">
        <f aca="false">IF(S2104="","",IFERROR(IF(INDEX('Ledger Codes'!$C$6:$C$205,MATCH(S2104,'Ledger Codes'!$B$6:$B$205,0))="","",INDEX('Ledger Codes'!$C$6:$C$205,MATCH(S2104,'Ledger Codes'!$B$6:$B$205,0))),""))</f>
        <v>10066</v>
      </c>
      <c r="D2104" s="50" t="s">
        <v>204</v>
      </c>
      <c r="E2104" s="50" t="s">
        <v>1811</v>
      </c>
      <c r="F2104" s="50" t="s">
        <v>1812</v>
      </c>
      <c r="G2104" s="52" t="n">
        <v>0</v>
      </c>
      <c r="H2104" s="52" t="n">
        <v>8.63</v>
      </c>
      <c r="I2104" s="52" t="n">
        <f aca="false">IF(AND(G2104="",H2104=""),"",N(G2104)-N(H2104))</f>
        <v>-8.63</v>
      </c>
      <c r="J2104" s="52" t="n">
        <f aca="false">IF(I2104="","",ABS(I2104))</f>
        <v>8.63</v>
      </c>
      <c r="K2104" s="56" t="n">
        <f aca="false">IF(S2104="","",0)</f>
        <v>0</v>
      </c>
      <c r="L2104" s="56" t="n">
        <f aca="false">IF(J2104="","",IF(AND(J2104&gt;'Revenue Testing'!$E$9,K2104=0),1,0))</f>
        <v>0</v>
      </c>
      <c r="M2104" s="57" t="n">
        <v>0.449330984301</v>
      </c>
      <c r="N2104" s="56" t="str">
        <f aca="false">IF(OR(A2104="",I2104=""),"",IF(COUNTIFS($A$2:$A$4500,A2104,$D$2:$D$4500,D2104,$I$2:$I$4500,I2104)&gt;1,"Possible duplicate",""))</f>
        <v/>
      </c>
      <c r="O2104" s="56" t="n">
        <f aca="false">IF(J2104="","",IF(AND(L2104=0,K2104=0),1,0))</f>
        <v>1</v>
      </c>
      <c r="P2104" s="56" t="str">
        <f aca="false">IF(L2104=1,J2104+ROW()/10^7,"")</f>
        <v/>
      </c>
      <c r="Q2104" s="57" t="n">
        <f aca="false">IF(O2104=1,M2104,"")</f>
        <v>0.449330984301</v>
      </c>
      <c r="R2104" s="56" t="str">
        <f aca="false">IF(K2104=1,ROW(),"")</f>
        <v/>
      </c>
      <c r="S2104" s="56" t="str">
        <f aca="false">IF(D2104="","",TRIM(D2104))</f>
        <v>FASAH CHARGES- INC</v>
      </c>
    </row>
    <row r="2105" customFormat="false" ht="15" hidden="false" customHeight="false" outlineLevel="0" collapsed="false">
      <c r="A2105" s="50" t="s">
        <v>1813</v>
      </c>
      <c r="B2105" s="55" t="n">
        <v>45956</v>
      </c>
      <c r="C2105" s="50" t="n">
        <f aca="false">IF(S2105="","",IFERROR(IF(INDEX('Ledger Codes'!$C$6:$C$205,MATCH(S2105,'Ledger Codes'!$B$6:$B$205,0))="","",INDEX('Ledger Codes'!$C$6:$C$205,MATCH(S2105,'Ledger Codes'!$B$6:$B$205,0))),""))</f>
        <v>10066</v>
      </c>
      <c r="D2105" s="50" t="s">
        <v>204</v>
      </c>
      <c r="E2105" s="50" t="s">
        <v>1814</v>
      </c>
      <c r="F2105" s="50" t="s">
        <v>1815</v>
      </c>
      <c r="G2105" s="52" t="n">
        <v>0</v>
      </c>
      <c r="H2105" s="52" t="n">
        <v>8.63</v>
      </c>
      <c r="I2105" s="52" t="n">
        <f aca="false">IF(AND(G2105="",H2105=""),"",N(G2105)-N(H2105))</f>
        <v>-8.63</v>
      </c>
      <c r="J2105" s="52" t="n">
        <f aca="false">IF(I2105="","",ABS(I2105))</f>
        <v>8.63</v>
      </c>
      <c r="K2105" s="56" t="n">
        <f aca="false">IF(S2105="","",0)</f>
        <v>0</v>
      </c>
      <c r="L2105" s="56" t="n">
        <f aca="false">IF(J2105="","",IF(AND(J2105&gt;'Revenue Testing'!$E$9,K2105=0),1,0))</f>
        <v>0</v>
      </c>
      <c r="M2105" s="57" t="n">
        <v>0.072582065012</v>
      </c>
      <c r="N2105" s="56" t="str">
        <f aca="false">IF(OR(A2105="",I2105=""),"",IF(COUNTIFS($A$2:$A$4500,A2105,$D$2:$D$4500,D2105,$I$2:$I$4500,I2105)&gt;1,"Possible duplicate",""))</f>
        <v/>
      </c>
      <c r="O2105" s="56" t="n">
        <f aca="false">IF(J2105="","",IF(AND(L2105=0,K2105=0),1,0))</f>
        <v>1</v>
      </c>
      <c r="P2105" s="56" t="str">
        <f aca="false">IF(L2105=1,J2105+ROW()/10^7,"")</f>
        <v/>
      </c>
      <c r="Q2105" s="57" t="n">
        <f aca="false">IF(O2105=1,M2105,"")</f>
        <v>0.072582065012</v>
      </c>
      <c r="R2105" s="56" t="str">
        <f aca="false">IF(K2105=1,ROW(),"")</f>
        <v/>
      </c>
      <c r="S2105" s="56" t="str">
        <f aca="false">IF(D2105="","",TRIM(D2105))</f>
        <v>FASAH CHARGES- INC</v>
      </c>
    </row>
    <row r="2106" customFormat="false" ht="15" hidden="false" customHeight="false" outlineLevel="0" collapsed="false">
      <c r="A2106" s="50" t="s">
        <v>1816</v>
      </c>
      <c r="B2106" s="55" t="n">
        <v>45956</v>
      </c>
      <c r="C2106" s="50" t="n">
        <f aca="false">IF(S2106="","",IFERROR(IF(INDEX('Ledger Codes'!$C$6:$C$205,MATCH(S2106,'Ledger Codes'!$B$6:$B$205,0))="","",INDEX('Ledger Codes'!$C$6:$C$205,MATCH(S2106,'Ledger Codes'!$B$6:$B$205,0))),""))</f>
        <v>10066</v>
      </c>
      <c r="D2106" s="50" t="s">
        <v>204</v>
      </c>
      <c r="E2106" s="50" t="s">
        <v>1817</v>
      </c>
      <c r="F2106" s="50" t="s">
        <v>1818</v>
      </c>
      <c r="G2106" s="52" t="n">
        <v>0</v>
      </c>
      <c r="H2106" s="52" t="n">
        <v>8.63</v>
      </c>
      <c r="I2106" s="52" t="n">
        <f aca="false">IF(AND(G2106="",H2106=""),"",N(G2106)-N(H2106))</f>
        <v>-8.63</v>
      </c>
      <c r="J2106" s="52" t="n">
        <f aca="false">IF(I2106="","",ABS(I2106))</f>
        <v>8.63</v>
      </c>
      <c r="K2106" s="56" t="n">
        <f aca="false">IF(S2106="","",0)</f>
        <v>0</v>
      </c>
      <c r="L2106" s="56" t="n">
        <f aca="false">IF(J2106="","",IF(AND(J2106&gt;'Revenue Testing'!$E$9,K2106=0),1,0))</f>
        <v>0</v>
      </c>
      <c r="M2106" s="57" t="n">
        <v>0.319513750353</v>
      </c>
      <c r="N2106" s="56" t="str">
        <f aca="false">IF(OR(A2106="",I2106=""),"",IF(COUNTIFS($A$2:$A$4500,A2106,$D$2:$D$4500,D2106,$I$2:$I$4500,I2106)&gt;1,"Possible duplicate",""))</f>
        <v/>
      </c>
      <c r="O2106" s="56" t="n">
        <f aca="false">IF(J2106="","",IF(AND(L2106=0,K2106=0),1,0))</f>
        <v>1</v>
      </c>
      <c r="P2106" s="56" t="str">
        <f aca="false">IF(L2106=1,J2106+ROW()/10^7,"")</f>
        <v/>
      </c>
      <c r="Q2106" s="57" t="n">
        <f aca="false">IF(O2106=1,M2106,"")</f>
        <v>0.319513750353</v>
      </c>
      <c r="R2106" s="56" t="str">
        <f aca="false">IF(K2106=1,ROW(),"")</f>
        <v/>
      </c>
      <c r="S2106" s="56" t="str">
        <f aca="false">IF(D2106="","",TRIM(D2106))</f>
        <v>FASAH CHARGES- INC</v>
      </c>
    </row>
    <row r="2107" customFormat="false" ht="15" hidden="false" customHeight="false" outlineLevel="0" collapsed="false">
      <c r="A2107" s="50" t="s">
        <v>1819</v>
      </c>
      <c r="B2107" s="55" t="n">
        <v>45956</v>
      </c>
      <c r="C2107" s="50" t="n">
        <f aca="false">IF(S2107="","",IFERROR(IF(INDEX('Ledger Codes'!$C$6:$C$205,MATCH(S2107,'Ledger Codes'!$B$6:$B$205,0))="","",INDEX('Ledger Codes'!$C$6:$C$205,MATCH(S2107,'Ledger Codes'!$B$6:$B$205,0))),""))</f>
        <v>10066</v>
      </c>
      <c r="D2107" s="50" t="s">
        <v>204</v>
      </c>
      <c r="E2107" s="50" t="s">
        <v>1820</v>
      </c>
      <c r="F2107" s="50" t="s">
        <v>1821</v>
      </c>
      <c r="G2107" s="52" t="n">
        <v>0</v>
      </c>
      <c r="H2107" s="52" t="n">
        <v>8.63</v>
      </c>
      <c r="I2107" s="52" t="n">
        <f aca="false">IF(AND(G2107="",H2107=""),"",N(G2107)-N(H2107))</f>
        <v>-8.63</v>
      </c>
      <c r="J2107" s="52" t="n">
        <f aca="false">IF(I2107="","",ABS(I2107))</f>
        <v>8.63</v>
      </c>
      <c r="K2107" s="56" t="n">
        <f aca="false">IF(S2107="","",0)</f>
        <v>0</v>
      </c>
      <c r="L2107" s="56" t="n">
        <f aca="false">IF(J2107="","",IF(AND(J2107&gt;'Revenue Testing'!$E$9,K2107=0),1,0))</f>
        <v>0</v>
      </c>
      <c r="M2107" s="57" t="n">
        <v>0.079716528326</v>
      </c>
      <c r="N2107" s="56" t="str">
        <f aca="false">IF(OR(A2107="",I2107=""),"",IF(COUNTIFS($A$2:$A$4500,A2107,$D$2:$D$4500,D2107,$I$2:$I$4500,I2107)&gt;1,"Possible duplicate",""))</f>
        <v/>
      </c>
      <c r="O2107" s="56" t="n">
        <f aca="false">IF(J2107="","",IF(AND(L2107=0,K2107=0),1,0))</f>
        <v>1</v>
      </c>
      <c r="P2107" s="56" t="str">
        <f aca="false">IF(L2107=1,J2107+ROW()/10^7,"")</f>
        <v/>
      </c>
      <c r="Q2107" s="57" t="n">
        <f aca="false">IF(O2107=1,M2107,"")</f>
        <v>0.079716528326</v>
      </c>
      <c r="R2107" s="56" t="str">
        <f aca="false">IF(K2107=1,ROW(),"")</f>
        <v/>
      </c>
      <c r="S2107" s="56" t="str">
        <f aca="false">IF(D2107="","",TRIM(D2107))</f>
        <v>FASAH CHARGES- INC</v>
      </c>
    </row>
    <row r="2108" customFormat="false" ht="15" hidden="false" customHeight="false" outlineLevel="0" collapsed="false">
      <c r="A2108" s="50" t="s">
        <v>1822</v>
      </c>
      <c r="B2108" s="55" t="n">
        <v>45956</v>
      </c>
      <c r="C2108" s="50" t="n">
        <f aca="false">IF(S2108="","",IFERROR(IF(INDEX('Ledger Codes'!$C$6:$C$205,MATCH(S2108,'Ledger Codes'!$B$6:$B$205,0))="","",INDEX('Ledger Codes'!$C$6:$C$205,MATCH(S2108,'Ledger Codes'!$B$6:$B$205,0))),""))</f>
        <v>10066</v>
      </c>
      <c r="D2108" s="50" t="s">
        <v>204</v>
      </c>
      <c r="E2108" s="50" t="s">
        <v>1823</v>
      </c>
      <c r="F2108" s="50" t="s">
        <v>1824</v>
      </c>
      <c r="G2108" s="52" t="n">
        <v>0</v>
      </c>
      <c r="H2108" s="52" t="n">
        <v>8.63</v>
      </c>
      <c r="I2108" s="52" t="n">
        <f aca="false">IF(AND(G2108="",H2108=""),"",N(G2108)-N(H2108))</f>
        <v>-8.63</v>
      </c>
      <c r="J2108" s="52" t="n">
        <f aca="false">IF(I2108="","",ABS(I2108))</f>
        <v>8.63</v>
      </c>
      <c r="K2108" s="56" t="n">
        <f aca="false">IF(S2108="","",0)</f>
        <v>0</v>
      </c>
      <c r="L2108" s="56" t="n">
        <f aca="false">IF(J2108="","",IF(AND(J2108&gt;'Revenue Testing'!$E$9,K2108=0),1,0))</f>
        <v>0</v>
      </c>
      <c r="M2108" s="57" t="n">
        <v>0.587764675342</v>
      </c>
      <c r="N2108" s="56" t="str">
        <f aca="false">IF(OR(A2108="",I2108=""),"",IF(COUNTIFS($A$2:$A$4500,A2108,$D$2:$D$4500,D2108,$I$2:$I$4500,I2108)&gt;1,"Possible duplicate",""))</f>
        <v/>
      </c>
      <c r="O2108" s="56" t="n">
        <f aca="false">IF(J2108="","",IF(AND(L2108=0,K2108=0),1,0))</f>
        <v>1</v>
      </c>
      <c r="P2108" s="56" t="str">
        <f aca="false">IF(L2108=1,J2108+ROW()/10^7,"")</f>
        <v/>
      </c>
      <c r="Q2108" s="57" t="n">
        <f aca="false">IF(O2108=1,M2108,"")</f>
        <v>0.587764675342</v>
      </c>
      <c r="R2108" s="56" t="str">
        <f aca="false">IF(K2108=1,ROW(),"")</f>
        <v/>
      </c>
      <c r="S2108" s="56" t="str">
        <f aca="false">IF(D2108="","",TRIM(D2108))</f>
        <v>FASAH CHARGES- INC</v>
      </c>
    </row>
    <row r="2109" customFormat="false" ht="15" hidden="false" customHeight="false" outlineLevel="0" collapsed="false">
      <c r="A2109" s="50" t="s">
        <v>1825</v>
      </c>
      <c r="B2109" s="55" t="n">
        <v>45956</v>
      </c>
      <c r="C2109" s="50" t="n">
        <f aca="false">IF(S2109="","",IFERROR(IF(INDEX('Ledger Codes'!$C$6:$C$205,MATCH(S2109,'Ledger Codes'!$B$6:$B$205,0))="","",INDEX('Ledger Codes'!$C$6:$C$205,MATCH(S2109,'Ledger Codes'!$B$6:$B$205,0))),""))</f>
        <v>10066</v>
      </c>
      <c r="D2109" s="50" t="s">
        <v>204</v>
      </c>
      <c r="E2109" s="50" t="s">
        <v>1826</v>
      </c>
      <c r="F2109" s="50" t="s">
        <v>1827</v>
      </c>
      <c r="G2109" s="52" t="n">
        <v>0</v>
      </c>
      <c r="H2109" s="52" t="n">
        <v>8.63</v>
      </c>
      <c r="I2109" s="52" t="n">
        <f aca="false">IF(AND(G2109="",H2109=""),"",N(G2109)-N(H2109))</f>
        <v>-8.63</v>
      </c>
      <c r="J2109" s="52" t="n">
        <f aca="false">IF(I2109="","",ABS(I2109))</f>
        <v>8.63</v>
      </c>
      <c r="K2109" s="56" t="n">
        <f aca="false">IF(S2109="","",0)</f>
        <v>0</v>
      </c>
      <c r="L2109" s="56" t="n">
        <f aca="false">IF(J2109="","",IF(AND(J2109&gt;'Revenue Testing'!$E$9,K2109=0),1,0))</f>
        <v>0</v>
      </c>
      <c r="M2109" s="57" t="n">
        <v>0.033674500944</v>
      </c>
      <c r="N2109" s="56" t="str">
        <f aca="false">IF(OR(A2109="",I2109=""),"",IF(COUNTIFS($A$2:$A$4500,A2109,$D$2:$D$4500,D2109,$I$2:$I$4500,I2109)&gt;1,"Possible duplicate",""))</f>
        <v/>
      </c>
      <c r="O2109" s="56" t="n">
        <f aca="false">IF(J2109="","",IF(AND(L2109=0,K2109=0),1,0))</f>
        <v>1</v>
      </c>
      <c r="P2109" s="56" t="str">
        <f aca="false">IF(L2109=1,J2109+ROW()/10^7,"")</f>
        <v/>
      </c>
      <c r="Q2109" s="57" t="n">
        <f aca="false">IF(O2109=1,M2109,"")</f>
        <v>0.033674500944</v>
      </c>
      <c r="R2109" s="56" t="str">
        <f aca="false">IF(K2109=1,ROW(),"")</f>
        <v/>
      </c>
      <c r="S2109" s="56" t="str">
        <f aca="false">IF(D2109="","",TRIM(D2109))</f>
        <v>FASAH CHARGES- INC</v>
      </c>
    </row>
    <row r="2110" customFormat="false" ht="15" hidden="false" customHeight="false" outlineLevel="0" collapsed="false">
      <c r="A2110" s="50" t="s">
        <v>1828</v>
      </c>
      <c r="B2110" s="55" t="n">
        <v>45957</v>
      </c>
      <c r="C2110" s="50" t="n">
        <f aca="false">IF(S2110="","",IFERROR(IF(INDEX('Ledger Codes'!$C$6:$C$205,MATCH(S2110,'Ledger Codes'!$B$6:$B$205,0))="","",INDEX('Ledger Codes'!$C$6:$C$205,MATCH(S2110,'Ledger Codes'!$B$6:$B$205,0))),""))</f>
        <v>10066</v>
      </c>
      <c r="D2110" s="50" t="s">
        <v>204</v>
      </c>
      <c r="E2110" s="50" t="s">
        <v>1829</v>
      </c>
      <c r="F2110" s="50" t="s">
        <v>1830</v>
      </c>
      <c r="G2110" s="52" t="n">
        <v>0</v>
      </c>
      <c r="H2110" s="52" t="n">
        <v>8.63</v>
      </c>
      <c r="I2110" s="52" t="n">
        <f aca="false">IF(AND(G2110="",H2110=""),"",N(G2110)-N(H2110))</f>
        <v>-8.63</v>
      </c>
      <c r="J2110" s="52" t="n">
        <f aca="false">IF(I2110="","",ABS(I2110))</f>
        <v>8.63</v>
      </c>
      <c r="K2110" s="56" t="n">
        <f aca="false">IF(S2110="","",0)</f>
        <v>0</v>
      </c>
      <c r="L2110" s="56" t="n">
        <f aca="false">IF(J2110="","",IF(AND(J2110&gt;'Revenue Testing'!$E$9,K2110=0),1,0))</f>
        <v>0</v>
      </c>
      <c r="M2110" s="57" t="n">
        <v>0.33013409151</v>
      </c>
      <c r="N2110" s="56" t="str">
        <f aca="false">IF(OR(A2110="",I2110=""),"",IF(COUNTIFS($A$2:$A$4500,A2110,$D$2:$D$4500,D2110,$I$2:$I$4500,I2110)&gt;1,"Possible duplicate",""))</f>
        <v/>
      </c>
      <c r="O2110" s="56" t="n">
        <f aca="false">IF(J2110="","",IF(AND(L2110=0,K2110=0),1,0))</f>
        <v>1</v>
      </c>
      <c r="P2110" s="56" t="str">
        <f aca="false">IF(L2110=1,J2110+ROW()/10^7,"")</f>
        <v/>
      </c>
      <c r="Q2110" s="57" t="n">
        <f aca="false">IF(O2110=1,M2110,"")</f>
        <v>0.33013409151</v>
      </c>
      <c r="R2110" s="56" t="str">
        <f aca="false">IF(K2110=1,ROW(),"")</f>
        <v/>
      </c>
      <c r="S2110" s="56" t="str">
        <f aca="false">IF(D2110="","",TRIM(D2110))</f>
        <v>FASAH CHARGES- INC</v>
      </c>
    </row>
    <row r="2111" customFormat="false" ht="15" hidden="false" customHeight="false" outlineLevel="0" collapsed="false">
      <c r="A2111" s="50" t="s">
        <v>516</v>
      </c>
      <c r="B2111" s="55" t="n">
        <v>45958</v>
      </c>
      <c r="C2111" s="50" t="n">
        <f aca="false">IF(S2111="","",IFERROR(IF(INDEX('Ledger Codes'!$C$6:$C$205,MATCH(S2111,'Ledger Codes'!$B$6:$B$205,0))="","",INDEX('Ledger Codes'!$C$6:$C$205,MATCH(S2111,'Ledger Codes'!$B$6:$B$205,0))),""))</f>
        <v>10066</v>
      </c>
      <c r="D2111" s="50" t="s">
        <v>204</v>
      </c>
      <c r="E2111" s="50" t="s">
        <v>517</v>
      </c>
      <c r="F2111" s="50" t="s">
        <v>518</v>
      </c>
      <c r="G2111" s="52" t="n">
        <v>0</v>
      </c>
      <c r="H2111" s="52" t="n">
        <v>8.63</v>
      </c>
      <c r="I2111" s="52" t="n">
        <f aca="false">IF(AND(G2111="",H2111=""),"",N(G2111)-N(H2111))</f>
        <v>-8.63</v>
      </c>
      <c r="J2111" s="52" t="n">
        <f aca="false">IF(I2111="","",ABS(I2111))</f>
        <v>8.63</v>
      </c>
      <c r="K2111" s="56" t="n">
        <f aca="false">IF(S2111="","",0)</f>
        <v>0</v>
      </c>
      <c r="L2111" s="56" t="n">
        <f aca="false">IF(J2111="","",IF(AND(J2111&gt;'Revenue Testing'!$E$9,K2111=0),1,0))</f>
        <v>0</v>
      </c>
      <c r="M2111" s="57" t="n">
        <v>0.496138316942</v>
      </c>
      <c r="N2111" s="56" t="str">
        <f aca="false">IF(OR(A2111="",I2111=""),"",IF(COUNTIFS($A$2:$A$4500,A2111,$D$2:$D$4500,D2111,$I$2:$I$4500,I2111)&gt;1,"Possible duplicate",""))</f>
        <v/>
      </c>
      <c r="O2111" s="56" t="n">
        <f aca="false">IF(J2111="","",IF(AND(L2111=0,K2111=0),1,0))</f>
        <v>1</v>
      </c>
      <c r="P2111" s="56" t="str">
        <f aca="false">IF(L2111=1,J2111+ROW()/10^7,"")</f>
        <v/>
      </c>
      <c r="Q2111" s="57" t="n">
        <f aca="false">IF(O2111=1,M2111,"")</f>
        <v>0.496138316942</v>
      </c>
      <c r="R2111" s="56" t="str">
        <f aca="false">IF(K2111=1,ROW(),"")</f>
        <v/>
      </c>
      <c r="S2111" s="56" t="str">
        <f aca="false">IF(D2111="","",TRIM(D2111))</f>
        <v>FASAH CHARGES- INC</v>
      </c>
    </row>
    <row r="2112" customFormat="false" ht="15" hidden="false" customHeight="false" outlineLevel="0" collapsed="false">
      <c r="A2112" s="50" t="s">
        <v>1831</v>
      </c>
      <c r="B2112" s="55" t="n">
        <v>45959</v>
      </c>
      <c r="C2112" s="50" t="n">
        <f aca="false">IF(S2112="","",IFERROR(IF(INDEX('Ledger Codes'!$C$6:$C$205,MATCH(S2112,'Ledger Codes'!$B$6:$B$205,0))="","",INDEX('Ledger Codes'!$C$6:$C$205,MATCH(S2112,'Ledger Codes'!$B$6:$B$205,0))),""))</f>
        <v>10066</v>
      </c>
      <c r="D2112" s="50" t="s">
        <v>204</v>
      </c>
      <c r="E2112" s="50" t="s">
        <v>1832</v>
      </c>
      <c r="F2112" s="50" t="s">
        <v>1833</v>
      </c>
      <c r="G2112" s="52" t="n">
        <v>0</v>
      </c>
      <c r="H2112" s="52" t="n">
        <v>8.63</v>
      </c>
      <c r="I2112" s="52" t="n">
        <f aca="false">IF(AND(G2112="",H2112=""),"",N(G2112)-N(H2112))</f>
        <v>-8.63</v>
      </c>
      <c r="J2112" s="52" t="n">
        <f aca="false">IF(I2112="","",ABS(I2112))</f>
        <v>8.63</v>
      </c>
      <c r="K2112" s="56" t="n">
        <f aca="false">IF(S2112="","",0)</f>
        <v>0</v>
      </c>
      <c r="L2112" s="56" t="n">
        <f aca="false">IF(J2112="","",IF(AND(J2112&gt;'Revenue Testing'!$E$9,K2112=0),1,0))</f>
        <v>0</v>
      </c>
      <c r="M2112" s="57" t="n">
        <v>0.528356347375</v>
      </c>
      <c r="N2112" s="56" t="str">
        <f aca="false">IF(OR(A2112="",I2112=""),"",IF(COUNTIFS($A$2:$A$4500,A2112,$D$2:$D$4500,D2112,$I$2:$I$4500,I2112)&gt;1,"Possible duplicate",""))</f>
        <v/>
      </c>
      <c r="O2112" s="56" t="n">
        <f aca="false">IF(J2112="","",IF(AND(L2112=0,K2112=0),1,0))</f>
        <v>1</v>
      </c>
      <c r="P2112" s="56" t="str">
        <f aca="false">IF(L2112=1,J2112+ROW()/10^7,"")</f>
        <v/>
      </c>
      <c r="Q2112" s="57" t="n">
        <f aca="false">IF(O2112=1,M2112,"")</f>
        <v>0.528356347375</v>
      </c>
      <c r="R2112" s="56" t="str">
        <f aca="false">IF(K2112=1,ROW(),"")</f>
        <v/>
      </c>
      <c r="S2112" s="56" t="str">
        <f aca="false">IF(D2112="","",TRIM(D2112))</f>
        <v>FASAH CHARGES- INC</v>
      </c>
    </row>
    <row r="2113" customFormat="false" ht="15" hidden="false" customHeight="false" outlineLevel="0" collapsed="false">
      <c r="A2113" s="50" t="s">
        <v>519</v>
      </c>
      <c r="B2113" s="55" t="n">
        <v>45959</v>
      </c>
      <c r="C2113" s="50" t="n">
        <f aca="false">IF(S2113="","",IFERROR(IF(INDEX('Ledger Codes'!$C$6:$C$205,MATCH(S2113,'Ledger Codes'!$B$6:$B$205,0))="","",INDEX('Ledger Codes'!$C$6:$C$205,MATCH(S2113,'Ledger Codes'!$B$6:$B$205,0))),""))</f>
        <v>10066</v>
      </c>
      <c r="D2113" s="50" t="s">
        <v>204</v>
      </c>
      <c r="E2113" s="50" t="s">
        <v>520</v>
      </c>
      <c r="F2113" s="50" t="s">
        <v>521</v>
      </c>
      <c r="G2113" s="52" t="n">
        <v>0</v>
      </c>
      <c r="H2113" s="52" t="n">
        <v>8.63</v>
      </c>
      <c r="I2113" s="52" t="n">
        <f aca="false">IF(AND(G2113="",H2113=""),"",N(G2113)-N(H2113))</f>
        <v>-8.63</v>
      </c>
      <c r="J2113" s="52" t="n">
        <f aca="false">IF(I2113="","",ABS(I2113))</f>
        <v>8.63</v>
      </c>
      <c r="K2113" s="56" t="n">
        <f aca="false">IF(S2113="","",0)</f>
        <v>0</v>
      </c>
      <c r="L2113" s="56" t="n">
        <f aca="false">IF(J2113="","",IF(AND(J2113&gt;'Revenue Testing'!$E$9,K2113=0),1,0))</f>
        <v>0</v>
      </c>
      <c r="M2113" s="57" t="n">
        <v>0.494201413172</v>
      </c>
      <c r="N2113" s="56" t="str">
        <f aca="false">IF(OR(A2113="",I2113=""),"",IF(COUNTIFS($A$2:$A$4500,A2113,$D$2:$D$4500,D2113,$I$2:$I$4500,I2113)&gt;1,"Possible duplicate",""))</f>
        <v/>
      </c>
      <c r="O2113" s="56" t="n">
        <f aca="false">IF(J2113="","",IF(AND(L2113=0,K2113=0),1,0))</f>
        <v>1</v>
      </c>
      <c r="P2113" s="56" t="str">
        <f aca="false">IF(L2113=1,J2113+ROW()/10^7,"")</f>
        <v/>
      </c>
      <c r="Q2113" s="57" t="n">
        <f aca="false">IF(O2113=1,M2113,"")</f>
        <v>0.494201413172</v>
      </c>
      <c r="R2113" s="56" t="str">
        <f aca="false">IF(K2113=1,ROW(),"")</f>
        <v/>
      </c>
      <c r="S2113" s="56" t="str">
        <f aca="false">IF(D2113="","",TRIM(D2113))</f>
        <v>FASAH CHARGES- INC</v>
      </c>
    </row>
    <row r="2114" customFormat="false" ht="15" hidden="false" customHeight="false" outlineLevel="0" collapsed="false">
      <c r="A2114" s="50" t="s">
        <v>522</v>
      </c>
      <c r="B2114" s="55" t="n">
        <v>45959</v>
      </c>
      <c r="C2114" s="50" t="n">
        <f aca="false">IF(S2114="","",IFERROR(IF(INDEX('Ledger Codes'!$C$6:$C$205,MATCH(S2114,'Ledger Codes'!$B$6:$B$205,0))="","",INDEX('Ledger Codes'!$C$6:$C$205,MATCH(S2114,'Ledger Codes'!$B$6:$B$205,0))),""))</f>
        <v>10066</v>
      </c>
      <c r="D2114" s="50" t="s">
        <v>204</v>
      </c>
      <c r="E2114" s="50" t="s">
        <v>523</v>
      </c>
      <c r="F2114" s="50" t="s">
        <v>524</v>
      </c>
      <c r="G2114" s="52" t="n">
        <v>0</v>
      </c>
      <c r="H2114" s="52" t="n">
        <v>8.63</v>
      </c>
      <c r="I2114" s="52" t="n">
        <f aca="false">IF(AND(G2114="",H2114=""),"",N(G2114)-N(H2114))</f>
        <v>-8.63</v>
      </c>
      <c r="J2114" s="52" t="n">
        <f aca="false">IF(I2114="","",ABS(I2114))</f>
        <v>8.63</v>
      </c>
      <c r="K2114" s="56" t="n">
        <f aca="false">IF(S2114="","",0)</f>
        <v>0</v>
      </c>
      <c r="L2114" s="56" t="n">
        <f aca="false">IF(J2114="","",IF(AND(J2114&gt;'Revenue Testing'!$E$9,K2114=0),1,0))</f>
        <v>0</v>
      </c>
      <c r="M2114" s="57" t="n">
        <v>0.773218094269</v>
      </c>
      <c r="N2114" s="56" t="str">
        <f aca="false">IF(OR(A2114="",I2114=""),"",IF(COUNTIFS($A$2:$A$4500,A2114,$D$2:$D$4500,D2114,$I$2:$I$4500,I2114)&gt;1,"Possible duplicate",""))</f>
        <v/>
      </c>
      <c r="O2114" s="56" t="n">
        <f aca="false">IF(J2114="","",IF(AND(L2114=0,K2114=0),1,0))</f>
        <v>1</v>
      </c>
      <c r="P2114" s="56" t="str">
        <f aca="false">IF(L2114=1,J2114+ROW()/10^7,"")</f>
        <v/>
      </c>
      <c r="Q2114" s="57" t="n">
        <f aca="false">IF(O2114=1,M2114,"")</f>
        <v>0.773218094269</v>
      </c>
      <c r="R2114" s="56" t="str">
        <f aca="false">IF(K2114=1,ROW(),"")</f>
        <v/>
      </c>
      <c r="S2114" s="56" t="str">
        <f aca="false">IF(D2114="","",TRIM(D2114))</f>
        <v>FASAH CHARGES- INC</v>
      </c>
    </row>
    <row r="2115" customFormat="false" ht="15" hidden="false" customHeight="false" outlineLevel="0" collapsed="false">
      <c r="A2115" s="50" t="s">
        <v>525</v>
      </c>
      <c r="B2115" s="55" t="n">
        <v>45959</v>
      </c>
      <c r="C2115" s="50" t="n">
        <f aca="false">IF(S2115="","",IFERROR(IF(INDEX('Ledger Codes'!$C$6:$C$205,MATCH(S2115,'Ledger Codes'!$B$6:$B$205,0))="","",INDEX('Ledger Codes'!$C$6:$C$205,MATCH(S2115,'Ledger Codes'!$B$6:$B$205,0))),""))</f>
        <v>10066</v>
      </c>
      <c r="D2115" s="50" t="s">
        <v>204</v>
      </c>
      <c r="E2115" s="50" t="s">
        <v>526</v>
      </c>
      <c r="F2115" s="50" t="s">
        <v>527</v>
      </c>
      <c r="G2115" s="52" t="n">
        <v>0</v>
      </c>
      <c r="H2115" s="52" t="n">
        <v>8.63</v>
      </c>
      <c r="I2115" s="52" t="n">
        <f aca="false">IF(AND(G2115="",H2115=""),"",N(G2115)-N(H2115))</f>
        <v>-8.63</v>
      </c>
      <c r="J2115" s="52" t="n">
        <f aca="false">IF(I2115="","",ABS(I2115))</f>
        <v>8.63</v>
      </c>
      <c r="K2115" s="56" t="n">
        <f aca="false">IF(S2115="","",0)</f>
        <v>0</v>
      </c>
      <c r="L2115" s="56" t="n">
        <f aca="false">IF(J2115="","",IF(AND(J2115&gt;'Revenue Testing'!$E$9,K2115=0),1,0))</f>
        <v>0</v>
      </c>
      <c r="M2115" s="57" t="n">
        <v>0.657569810549</v>
      </c>
      <c r="N2115" s="56" t="str">
        <f aca="false">IF(OR(A2115="",I2115=""),"",IF(COUNTIFS($A$2:$A$4500,A2115,$D$2:$D$4500,D2115,$I$2:$I$4500,I2115)&gt;1,"Possible duplicate",""))</f>
        <v/>
      </c>
      <c r="O2115" s="56" t="n">
        <f aca="false">IF(J2115="","",IF(AND(L2115=0,K2115=0),1,0))</f>
        <v>1</v>
      </c>
      <c r="P2115" s="56" t="str">
        <f aca="false">IF(L2115=1,J2115+ROW()/10^7,"")</f>
        <v/>
      </c>
      <c r="Q2115" s="57" t="n">
        <f aca="false">IF(O2115=1,M2115,"")</f>
        <v>0.657569810549</v>
      </c>
      <c r="R2115" s="56" t="str">
        <f aca="false">IF(K2115=1,ROW(),"")</f>
        <v/>
      </c>
      <c r="S2115" s="56" t="str">
        <f aca="false">IF(D2115="","",TRIM(D2115))</f>
        <v>FASAH CHARGES- INC</v>
      </c>
    </row>
    <row r="2116" customFormat="false" ht="15" hidden="false" customHeight="false" outlineLevel="0" collapsed="false">
      <c r="A2116" s="50" t="s">
        <v>1834</v>
      </c>
      <c r="B2116" s="55" t="n">
        <v>45960</v>
      </c>
      <c r="C2116" s="50" t="n">
        <f aca="false">IF(S2116="","",IFERROR(IF(INDEX('Ledger Codes'!$C$6:$C$205,MATCH(S2116,'Ledger Codes'!$B$6:$B$205,0))="","",INDEX('Ledger Codes'!$C$6:$C$205,MATCH(S2116,'Ledger Codes'!$B$6:$B$205,0))),""))</f>
        <v>10066</v>
      </c>
      <c r="D2116" s="50" t="s">
        <v>204</v>
      </c>
      <c r="E2116" s="50" t="s">
        <v>1835</v>
      </c>
      <c r="F2116" s="50" t="s">
        <v>533</v>
      </c>
      <c r="G2116" s="52" t="n">
        <v>0</v>
      </c>
      <c r="H2116" s="52" t="n">
        <v>8.63</v>
      </c>
      <c r="I2116" s="52" t="n">
        <f aca="false">IF(AND(G2116="",H2116=""),"",N(G2116)-N(H2116))</f>
        <v>-8.63</v>
      </c>
      <c r="J2116" s="52" t="n">
        <f aca="false">IF(I2116="","",ABS(I2116))</f>
        <v>8.63</v>
      </c>
      <c r="K2116" s="56" t="n">
        <f aca="false">IF(S2116="","",0)</f>
        <v>0</v>
      </c>
      <c r="L2116" s="56" t="n">
        <f aca="false">IF(J2116="","",IF(AND(J2116&gt;'Revenue Testing'!$E$9,K2116=0),1,0))</f>
        <v>0</v>
      </c>
      <c r="M2116" s="57" t="n">
        <v>0.231442037448</v>
      </c>
      <c r="N2116" s="56" t="str">
        <f aca="false">IF(OR(A2116="",I2116=""),"",IF(COUNTIFS($A$2:$A$4500,A2116,$D$2:$D$4500,D2116,$I$2:$I$4500,I2116)&gt;1,"Possible duplicate",""))</f>
        <v/>
      </c>
      <c r="O2116" s="56" t="n">
        <f aca="false">IF(J2116="","",IF(AND(L2116=0,K2116=0),1,0))</f>
        <v>1</v>
      </c>
      <c r="P2116" s="56" t="str">
        <f aca="false">IF(L2116=1,J2116+ROW()/10^7,"")</f>
        <v/>
      </c>
      <c r="Q2116" s="57" t="n">
        <f aca="false">IF(O2116=1,M2116,"")</f>
        <v>0.231442037448</v>
      </c>
      <c r="R2116" s="56" t="str">
        <f aca="false">IF(K2116=1,ROW(),"")</f>
        <v/>
      </c>
      <c r="S2116" s="56" t="str">
        <f aca="false">IF(D2116="","",TRIM(D2116))</f>
        <v>FASAH CHARGES- INC</v>
      </c>
    </row>
    <row r="2117" customFormat="false" ht="15" hidden="false" customHeight="false" outlineLevel="0" collapsed="false">
      <c r="A2117" s="50" t="s">
        <v>528</v>
      </c>
      <c r="B2117" s="55" t="n">
        <v>45960</v>
      </c>
      <c r="C2117" s="50" t="n">
        <f aca="false">IF(S2117="","",IFERROR(IF(INDEX('Ledger Codes'!$C$6:$C$205,MATCH(S2117,'Ledger Codes'!$B$6:$B$205,0))="","",INDEX('Ledger Codes'!$C$6:$C$205,MATCH(S2117,'Ledger Codes'!$B$6:$B$205,0))),""))</f>
        <v>10066</v>
      </c>
      <c r="D2117" s="50" t="s">
        <v>204</v>
      </c>
      <c r="E2117" s="50" t="s">
        <v>529</v>
      </c>
      <c r="F2117" s="50" t="s">
        <v>530</v>
      </c>
      <c r="G2117" s="52" t="n">
        <v>0</v>
      </c>
      <c r="H2117" s="52" t="n">
        <v>8.63</v>
      </c>
      <c r="I2117" s="52" t="n">
        <f aca="false">IF(AND(G2117="",H2117=""),"",N(G2117)-N(H2117))</f>
        <v>-8.63</v>
      </c>
      <c r="J2117" s="52" t="n">
        <f aca="false">IF(I2117="","",ABS(I2117))</f>
        <v>8.63</v>
      </c>
      <c r="K2117" s="56" t="n">
        <f aca="false">IF(S2117="","",0)</f>
        <v>0</v>
      </c>
      <c r="L2117" s="56" t="n">
        <f aca="false">IF(J2117="","",IF(AND(J2117&gt;'Revenue Testing'!$E$9,K2117=0),1,0))</f>
        <v>0</v>
      </c>
      <c r="M2117" s="57" t="n">
        <v>0.018750418435</v>
      </c>
      <c r="N2117" s="56" t="str">
        <f aca="false">IF(OR(A2117="",I2117=""),"",IF(COUNTIFS($A$2:$A$4500,A2117,$D$2:$D$4500,D2117,$I$2:$I$4500,I2117)&gt;1,"Possible duplicate",""))</f>
        <v/>
      </c>
      <c r="O2117" s="56" t="n">
        <f aca="false">IF(J2117="","",IF(AND(L2117=0,K2117=0),1,0))</f>
        <v>1</v>
      </c>
      <c r="P2117" s="56" t="str">
        <f aca="false">IF(L2117=1,J2117+ROW()/10^7,"")</f>
        <v/>
      </c>
      <c r="Q2117" s="57" t="n">
        <f aca="false">IF(O2117=1,M2117,"")</f>
        <v>0.018750418435</v>
      </c>
      <c r="R2117" s="56" t="str">
        <f aca="false">IF(K2117=1,ROW(),"")</f>
        <v/>
      </c>
      <c r="S2117" s="56" t="str">
        <f aca="false">IF(D2117="","",TRIM(D2117))</f>
        <v>FASAH CHARGES- INC</v>
      </c>
    </row>
    <row r="2118" customFormat="false" ht="15" hidden="false" customHeight="false" outlineLevel="0" collapsed="false">
      <c r="A2118" s="50" t="s">
        <v>1836</v>
      </c>
      <c r="B2118" s="55" t="n">
        <v>45960</v>
      </c>
      <c r="C2118" s="50" t="n">
        <f aca="false">IF(S2118="","",IFERROR(IF(INDEX('Ledger Codes'!$C$6:$C$205,MATCH(S2118,'Ledger Codes'!$B$6:$B$205,0))="","",INDEX('Ledger Codes'!$C$6:$C$205,MATCH(S2118,'Ledger Codes'!$B$6:$B$205,0))),""))</f>
        <v>10066</v>
      </c>
      <c r="D2118" s="50" t="s">
        <v>204</v>
      </c>
      <c r="E2118" s="50" t="s">
        <v>1837</v>
      </c>
      <c r="F2118" s="50" t="s">
        <v>1838</v>
      </c>
      <c r="G2118" s="52" t="n">
        <v>0</v>
      </c>
      <c r="H2118" s="52" t="n">
        <v>8.63</v>
      </c>
      <c r="I2118" s="52" t="n">
        <f aca="false">IF(AND(G2118="",H2118=""),"",N(G2118)-N(H2118))</f>
        <v>-8.63</v>
      </c>
      <c r="J2118" s="52" t="n">
        <f aca="false">IF(I2118="","",ABS(I2118))</f>
        <v>8.63</v>
      </c>
      <c r="K2118" s="56" t="n">
        <f aca="false">IF(S2118="","",0)</f>
        <v>0</v>
      </c>
      <c r="L2118" s="56" t="n">
        <f aca="false">IF(J2118="","",IF(AND(J2118&gt;'Revenue Testing'!$E$9,K2118=0),1,0))</f>
        <v>0</v>
      </c>
      <c r="M2118" s="57" t="n">
        <v>0.315539628543</v>
      </c>
      <c r="N2118" s="56" t="str">
        <f aca="false">IF(OR(A2118="",I2118=""),"",IF(COUNTIFS($A$2:$A$4500,A2118,$D$2:$D$4500,D2118,$I$2:$I$4500,I2118)&gt;1,"Possible duplicate",""))</f>
        <v/>
      </c>
      <c r="O2118" s="56" t="n">
        <f aca="false">IF(J2118="","",IF(AND(L2118=0,K2118=0),1,0))</f>
        <v>1</v>
      </c>
      <c r="P2118" s="56" t="str">
        <f aca="false">IF(L2118=1,J2118+ROW()/10^7,"")</f>
        <v/>
      </c>
      <c r="Q2118" s="57" t="n">
        <f aca="false">IF(O2118=1,M2118,"")</f>
        <v>0.315539628543</v>
      </c>
      <c r="R2118" s="56" t="str">
        <f aca="false">IF(K2118=1,ROW(),"")</f>
        <v/>
      </c>
      <c r="S2118" s="56" t="str">
        <f aca="false">IF(D2118="","",TRIM(D2118))</f>
        <v>FASAH CHARGES- INC</v>
      </c>
    </row>
    <row r="2119" customFormat="false" ht="15" hidden="false" customHeight="false" outlineLevel="0" collapsed="false">
      <c r="A2119" s="50" t="s">
        <v>1839</v>
      </c>
      <c r="B2119" s="55" t="n">
        <v>45960</v>
      </c>
      <c r="C2119" s="50" t="n">
        <f aca="false">IF(S2119="","",IFERROR(IF(INDEX('Ledger Codes'!$C$6:$C$205,MATCH(S2119,'Ledger Codes'!$B$6:$B$205,0))="","",INDEX('Ledger Codes'!$C$6:$C$205,MATCH(S2119,'Ledger Codes'!$B$6:$B$205,0))),""))</f>
        <v>10066</v>
      </c>
      <c r="D2119" s="50" t="s">
        <v>204</v>
      </c>
      <c r="E2119" s="50" t="s">
        <v>1840</v>
      </c>
      <c r="F2119" s="50" t="s">
        <v>1841</v>
      </c>
      <c r="G2119" s="52" t="n">
        <v>0</v>
      </c>
      <c r="H2119" s="52" t="n">
        <v>8.63</v>
      </c>
      <c r="I2119" s="52" t="n">
        <f aca="false">IF(AND(G2119="",H2119=""),"",N(G2119)-N(H2119))</f>
        <v>-8.63</v>
      </c>
      <c r="J2119" s="52" t="n">
        <f aca="false">IF(I2119="","",ABS(I2119))</f>
        <v>8.63</v>
      </c>
      <c r="K2119" s="56" t="n">
        <f aca="false">IF(S2119="","",0)</f>
        <v>0</v>
      </c>
      <c r="L2119" s="56" t="n">
        <f aca="false">IF(J2119="","",IF(AND(J2119&gt;'Revenue Testing'!$E$9,K2119=0),1,0))</f>
        <v>0</v>
      </c>
      <c r="M2119" s="57" t="n">
        <v>0.58508916618</v>
      </c>
      <c r="N2119" s="56" t="str">
        <f aca="false">IF(OR(A2119="",I2119=""),"",IF(COUNTIFS($A$2:$A$4500,A2119,$D$2:$D$4500,D2119,$I$2:$I$4500,I2119)&gt;1,"Possible duplicate",""))</f>
        <v/>
      </c>
      <c r="O2119" s="56" t="n">
        <f aca="false">IF(J2119="","",IF(AND(L2119=0,K2119=0),1,0))</f>
        <v>1</v>
      </c>
      <c r="P2119" s="56" t="str">
        <f aca="false">IF(L2119=1,J2119+ROW()/10^7,"")</f>
        <v/>
      </c>
      <c r="Q2119" s="57" t="n">
        <f aca="false">IF(O2119=1,M2119,"")</f>
        <v>0.58508916618</v>
      </c>
      <c r="R2119" s="56" t="str">
        <f aca="false">IF(K2119=1,ROW(),"")</f>
        <v/>
      </c>
      <c r="S2119" s="56" t="str">
        <f aca="false">IF(D2119="","",TRIM(D2119))</f>
        <v>FASAH CHARGES- INC</v>
      </c>
    </row>
    <row r="2120" customFormat="false" ht="15" hidden="false" customHeight="false" outlineLevel="0" collapsed="false">
      <c r="A2120" s="50" t="s">
        <v>1842</v>
      </c>
      <c r="B2120" s="55" t="n">
        <v>45960</v>
      </c>
      <c r="C2120" s="50" t="n">
        <f aca="false">IF(S2120="","",IFERROR(IF(INDEX('Ledger Codes'!$C$6:$C$205,MATCH(S2120,'Ledger Codes'!$B$6:$B$205,0))="","",INDEX('Ledger Codes'!$C$6:$C$205,MATCH(S2120,'Ledger Codes'!$B$6:$B$205,0))),""))</f>
        <v>10066</v>
      </c>
      <c r="D2120" s="50" t="s">
        <v>204</v>
      </c>
      <c r="E2120" s="50" t="s">
        <v>1843</v>
      </c>
      <c r="F2120" s="50" t="s">
        <v>553</v>
      </c>
      <c r="G2120" s="52" t="n">
        <v>0</v>
      </c>
      <c r="H2120" s="52" t="n">
        <v>8.63</v>
      </c>
      <c r="I2120" s="52" t="n">
        <f aca="false">IF(AND(G2120="",H2120=""),"",N(G2120)-N(H2120))</f>
        <v>-8.63</v>
      </c>
      <c r="J2120" s="52" t="n">
        <f aca="false">IF(I2120="","",ABS(I2120))</f>
        <v>8.63</v>
      </c>
      <c r="K2120" s="56" t="n">
        <f aca="false">IF(S2120="","",0)</f>
        <v>0</v>
      </c>
      <c r="L2120" s="56" t="n">
        <f aca="false">IF(J2120="","",IF(AND(J2120&gt;'Revenue Testing'!$E$9,K2120=0),1,0))</f>
        <v>0</v>
      </c>
      <c r="M2120" s="57" t="n">
        <v>0.755096832275</v>
      </c>
      <c r="N2120" s="56" t="str">
        <f aca="false">IF(OR(A2120="",I2120=""),"",IF(COUNTIFS($A$2:$A$4500,A2120,$D$2:$D$4500,D2120,$I$2:$I$4500,I2120)&gt;1,"Possible duplicate",""))</f>
        <v/>
      </c>
      <c r="O2120" s="56" t="n">
        <f aca="false">IF(J2120="","",IF(AND(L2120=0,K2120=0),1,0))</f>
        <v>1</v>
      </c>
      <c r="P2120" s="56" t="str">
        <f aca="false">IF(L2120=1,J2120+ROW()/10^7,"")</f>
        <v/>
      </c>
      <c r="Q2120" s="57" t="n">
        <f aca="false">IF(O2120=1,M2120,"")</f>
        <v>0.755096832275</v>
      </c>
      <c r="R2120" s="56" t="str">
        <f aca="false">IF(K2120=1,ROW(),"")</f>
        <v/>
      </c>
      <c r="S2120" s="56" t="str">
        <f aca="false">IF(D2120="","",TRIM(D2120))</f>
        <v>FASAH CHARGES- INC</v>
      </c>
    </row>
    <row r="2121" customFormat="false" ht="15" hidden="false" customHeight="false" outlineLevel="0" collapsed="false">
      <c r="A2121" s="50" t="s">
        <v>1844</v>
      </c>
      <c r="B2121" s="55" t="n">
        <v>45960</v>
      </c>
      <c r="C2121" s="50" t="n">
        <f aca="false">IF(S2121="","",IFERROR(IF(INDEX('Ledger Codes'!$C$6:$C$205,MATCH(S2121,'Ledger Codes'!$B$6:$B$205,0))="","",INDEX('Ledger Codes'!$C$6:$C$205,MATCH(S2121,'Ledger Codes'!$B$6:$B$205,0))),""))</f>
        <v>10066</v>
      </c>
      <c r="D2121" s="50" t="s">
        <v>204</v>
      </c>
      <c r="E2121" s="50" t="s">
        <v>1845</v>
      </c>
      <c r="F2121" s="50" t="s">
        <v>545</v>
      </c>
      <c r="G2121" s="52" t="n">
        <v>0</v>
      </c>
      <c r="H2121" s="52" t="n">
        <v>8.63</v>
      </c>
      <c r="I2121" s="52" t="n">
        <f aca="false">IF(AND(G2121="",H2121=""),"",N(G2121)-N(H2121))</f>
        <v>-8.63</v>
      </c>
      <c r="J2121" s="52" t="n">
        <f aca="false">IF(I2121="","",ABS(I2121))</f>
        <v>8.63</v>
      </c>
      <c r="K2121" s="56" t="n">
        <f aca="false">IF(S2121="","",0)</f>
        <v>0</v>
      </c>
      <c r="L2121" s="56" t="n">
        <f aca="false">IF(J2121="","",IF(AND(J2121&gt;'Revenue Testing'!$E$9,K2121=0),1,0))</f>
        <v>0</v>
      </c>
      <c r="M2121" s="57" t="n">
        <v>0.834649923603</v>
      </c>
      <c r="N2121" s="56" t="str">
        <f aca="false">IF(OR(A2121="",I2121=""),"",IF(COUNTIFS($A$2:$A$4500,A2121,$D$2:$D$4500,D2121,$I$2:$I$4500,I2121)&gt;1,"Possible duplicate",""))</f>
        <v/>
      </c>
      <c r="O2121" s="56" t="n">
        <f aca="false">IF(J2121="","",IF(AND(L2121=0,K2121=0),1,0))</f>
        <v>1</v>
      </c>
      <c r="P2121" s="56" t="str">
        <f aca="false">IF(L2121=1,J2121+ROW()/10^7,"")</f>
        <v/>
      </c>
      <c r="Q2121" s="57" t="n">
        <f aca="false">IF(O2121=1,M2121,"")</f>
        <v>0.834649923603</v>
      </c>
      <c r="R2121" s="56" t="str">
        <f aca="false">IF(K2121=1,ROW(),"")</f>
        <v/>
      </c>
      <c r="S2121" s="56" t="str">
        <f aca="false">IF(D2121="","",TRIM(D2121))</f>
        <v>FASAH CHARGES- INC</v>
      </c>
    </row>
    <row r="2122" customFormat="false" ht="15" hidden="false" customHeight="false" outlineLevel="0" collapsed="false">
      <c r="A2122" s="50" t="s">
        <v>1846</v>
      </c>
      <c r="B2122" s="55" t="n">
        <v>45960</v>
      </c>
      <c r="C2122" s="50" t="n">
        <f aca="false">IF(S2122="","",IFERROR(IF(INDEX('Ledger Codes'!$C$6:$C$205,MATCH(S2122,'Ledger Codes'!$B$6:$B$205,0))="","",INDEX('Ledger Codes'!$C$6:$C$205,MATCH(S2122,'Ledger Codes'!$B$6:$B$205,0))),""))</f>
        <v>10066</v>
      </c>
      <c r="D2122" s="50" t="s">
        <v>204</v>
      </c>
      <c r="E2122" s="50" t="s">
        <v>1847</v>
      </c>
      <c r="F2122" s="50" t="s">
        <v>1848</v>
      </c>
      <c r="G2122" s="52" t="n">
        <v>0</v>
      </c>
      <c r="H2122" s="52" t="n">
        <v>8.63</v>
      </c>
      <c r="I2122" s="52" t="n">
        <f aca="false">IF(AND(G2122="",H2122=""),"",N(G2122)-N(H2122))</f>
        <v>-8.63</v>
      </c>
      <c r="J2122" s="52" t="n">
        <f aca="false">IF(I2122="","",ABS(I2122))</f>
        <v>8.63</v>
      </c>
      <c r="K2122" s="56" t="n">
        <f aca="false">IF(S2122="","",0)</f>
        <v>0</v>
      </c>
      <c r="L2122" s="56" t="n">
        <f aca="false">IF(J2122="","",IF(AND(J2122&gt;'Revenue Testing'!$E$9,K2122=0),1,0))</f>
        <v>0</v>
      </c>
      <c r="M2122" s="57" t="n">
        <v>0.749869610141</v>
      </c>
      <c r="N2122" s="56" t="str">
        <f aca="false">IF(OR(A2122="",I2122=""),"",IF(COUNTIFS($A$2:$A$4500,A2122,$D$2:$D$4500,D2122,$I$2:$I$4500,I2122)&gt;1,"Possible duplicate",""))</f>
        <v/>
      </c>
      <c r="O2122" s="56" t="n">
        <f aca="false">IF(J2122="","",IF(AND(L2122=0,K2122=0),1,0))</f>
        <v>1</v>
      </c>
      <c r="P2122" s="56" t="str">
        <f aca="false">IF(L2122=1,J2122+ROW()/10^7,"")</f>
        <v/>
      </c>
      <c r="Q2122" s="57" t="n">
        <f aca="false">IF(O2122=1,M2122,"")</f>
        <v>0.749869610141</v>
      </c>
      <c r="R2122" s="56" t="str">
        <f aca="false">IF(K2122=1,ROW(),"")</f>
        <v/>
      </c>
      <c r="S2122" s="56" t="str">
        <f aca="false">IF(D2122="","",TRIM(D2122))</f>
        <v>FASAH CHARGES- INC</v>
      </c>
    </row>
    <row r="2123" customFormat="false" ht="15" hidden="false" customHeight="false" outlineLevel="0" collapsed="false">
      <c r="A2123" s="50" t="s">
        <v>1849</v>
      </c>
      <c r="B2123" s="55" t="n">
        <v>45960</v>
      </c>
      <c r="C2123" s="50" t="n">
        <f aca="false">IF(S2123="","",IFERROR(IF(INDEX('Ledger Codes'!$C$6:$C$205,MATCH(S2123,'Ledger Codes'!$B$6:$B$205,0))="","",INDEX('Ledger Codes'!$C$6:$C$205,MATCH(S2123,'Ledger Codes'!$B$6:$B$205,0))),""))</f>
        <v>10066</v>
      </c>
      <c r="D2123" s="50" t="s">
        <v>204</v>
      </c>
      <c r="E2123" s="50" t="s">
        <v>1850</v>
      </c>
      <c r="F2123" s="50" t="s">
        <v>1851</v>
      </c>
      <c r="G2123" s="52" t="n">
        <v>0</v>
      </c>
      <c r="H2123" s="52" t="n">
        <v>8.63</v>
      </c>
      <c r="I2123" s="52" t="n">
        <f aca="false">IF(AND(G2123="",H2123=""),"",N(G2123)-N(H2123))</f>
        <v>-8.63</v>
      </c>
      <c r="J2123" s="52" t="n">
        <f aca="false">IF(I2123="","",ABS(I2123))</f>
        <v>8.63</v>
      </c>
      <c r="K2123" s="56" t="n">
        <f aca="false">IF(S2123="","",0)</f>
        <v>0</v>
      </c>
      <c r="L2123" s="56" t="n">
        <f aca="false">IF(J2123="","",IF(AND(J2123&gt;'Revenue Testing'!$E$9,K2123=0),1,0))</f>
        <v>0</v>
      </c>
      <c r="M2123" s="57" t="n">
        <v>0.901840077909</v>
      </c>
      <c r="N2123" s="56" t="str">
        <f aca="false">IF(OR(A2123="",I2123=""),"",IF(COUNTIFS($A$2:$A$4500,A2123,$D$2:$D$4500,D2123,$I$2:$I$4500,I2123)&gt;1,"Possible duplicate",""))</f>
        <v/>
      </c>
      <c r="O2123" s="56" t="n">
        <f aca="false">IF(J2123="","",IF(AND(L2123=0,K2123=0),1,0))</f>
        <v>1</v>
      </c>
      <c r="P2123" s="56" t="str">
        <f aca="false">IF(L2123=1,J2123+ROW()/10^7,"")</f>
        <v/>
      </c>
      <c r="Q2123" s="57" t="n">
        <f aca="false">IF(O2123=1,M2123,"")</f>
        <v>0.901840077909</v>
      </c>
      <c r="R2123" s="56" t="str">
        <f aca="false">IF(K2123=1,ROW(),"")</f>
        <v/>
      </c>
      <c r="S2123" s="56" t="str">
        <f aca="false">IF(D2123="","",TRIM(D2123))</f>
        <v>FASAH CHARGES- INC</v>
      </c>
    </row>
    <row r="2124" customFormat="false" ht="15" hidden="false" customHeight="false" outlineLevel="0" collapsed="false">
      <c r="A2124" s="50" t="s">
        <v>1852</v>
      </c>
      <c r="B2124" s="55" t="n">
        <v>45960</v>
      </c>
      <c r="C2124" s="50" t="n">
        <f aca="false">IF(S2124="","",IFERROR(IF(INDEX('Ledger Codes'!$C$6:$C$205,MATCH(S2124,'Ledger Codes'!$B$6:$B$205,0))="","",INDEX('Ledger Codes'!$C$6:$C$205,MATCH(S2124,'Ledger Codes'!$B$6:$B$205,0))),""))</f>
        <v>10066</v>
      </c>
      <c r="D2124" s="50" t="s">
        <v>204</v>
      </c>
      <c r="E2124" s="50" t="s">
        <v>1853</v>
      </c>
      <c r="F2124" s="50" t="s">
        <v>559</v>
      </c>
      <c r="G2124" s="52" t="n">
        <v>0</v>
      </c>
      <c r="H2124" s="52" t="n">
        <v>8.63</v>
      </c>
      <c r="I2124" s="52" t="n">
        <f aca="false">IF(AND(G2124="",H2124=""),"",N(G2124)-N(H2124))</f>
        <v>-8.63</v>
      </c>
      <c r="J2124" s="52" t="n">
        <f aca="false">IF(I2124="","",ABS(I2124))</f>
        <v>8.63</v>
      </c>
      <c r="K2124" s="56" t="n">
        <f aca="false">IF(S2124="","",0)</f>
        <v>0</v>
      </c>
      <c r="L2124" s="56" t="n">
        <f aca="false">IF(J2124="","",IF(AND(J2124&gt;'Revenue Testing'!$E$9,K2124=0),1,0))</f>
        <v>0</v>
      </c>
      <c r="M2124" s="57" t="n">
        <v>0.866281286064</v>
      </c>
      <c r="N2124" s="56" t="str">
        <f aca="false">IF(OR(A2124="",I2124=""),"",IF(COUNTIFS($A$2:$A$4500,A2124,$D$2:$D$4500,D2124,$I$2:$I$4500,I2124)&gt;1,"Possible duplicate",""))</f>
        <v/>
      </c>
      <c r="O2124" s="56" t="n">
        <f aca="false">IF(J2124="","",IF(AND(L2124=0,K2124=0),1,0))</f>
        <v>1</v>
      </c>
      <c r="P2124" s="56" t="str">
        <f aca="false">IF(L2124=1,J2124+ROW()/10^7,"")</f>
        <v/>
      </c>
      <c r="Q2124" s="57" t="n">
        <f aca="false">IF(O2124=1,M2124,"")</f>
        <v>0.866281286064</v>
      </c>
      <c r="R2124" s="56" t="str">
        <f aca="false">IF(K2124=1,ROW(),"")</f>
        <v/>
      </c>
      <c r="S2124" s="56" t="str">
        <f aca="false">IF(D2124="","",TRIM(D2124))</f>
        <v>FASAH CHARGES- INC</v>
      </c>
    </row>
    <row r="2125" customFormat="false" ht="15" hidden="false" customHeight="false" outlineLevel="0" collapsed="false">
      <c r="A2125" s="50" t="s">
        <v>2142</v>
      </c>
      <c r="B2125" s="55" t="n">
        <v>45960</v>
      </c>
      <c r="C2125" s="50" t="n">
        <f aca="false">IF(S2125="","",IFERROR(IF(INDEX('Ledger Codes'!$C$6:$C$205,MATCH(S2125,'Ledger Codes'!$B$6:$B$205,0))="","",INDEX('Ledger Codes'!$C$6:$C$205,MATCH(S2125,'Ledger Codes'!$B$6:$B$205,0))),""))</f>
        <v>10066</v>
      </c>
      <c r="D2125" s="50" t="s">
        <v>204</v>
      </c>
      <c r="E2125" s="50" t="s">
        <v>2143</v>
      </c>
      <c r="F2125" s="50" t="s">
        <v>1856</v>
      </c>
      <c r="G2125" s="52" t="n">
        <v>0</v>
      </c>
      <c r="H2125" s="52" t="n">
        <v>8.63</v>
      </c>
      <c r="I2125" s="52" t="n">
        <f aca="false">IF(AND(G2125="",H2125=""),"",N(G2125)-N(H2125))</f>
        <v>-8.63</v>
      </c>
      <c r="J2125" s="52" t="n">
        <f aca="false">IF(I2125="","",ABS(I2125))</f>
        <v>8.63</v>
      </c>
      <c r="K2125" s="56" t="n">
        <f aca="false">IF(S2125="","",0)</f>
        <v>0</v>
      </c>
      <c r="L2125" s="56" t="n">
        <f aca="false">IF(J2125="","",IF(AND(J2125&gt;'Revenue Testing'!$E$9,K2125=0),1,0))</f>
        <v>0</v>
      </c>
      <c r="M2125" s="57" t="n">
        <v>0.921093770902</v>
      </c>
      <c r="N2125" s="56" t="str">
        <f aca="false">IF(OR(A2125="",I2125=""),"",IF(COUNTIFS($A$2:$A$4500,A2125,$D$2:$D$4500,D2125,$I$2:$I$4500,I2125)&gt;1,"Possible duplicate",""))</f>
        <v/>
      </c>
      <c r="O2125" s="56" t="n">
        <f aca="false">IF(J2125="","",IF(AND(L2125=0,K2125=0),1,0))</f>
        <v>1</v>
      </c>
      <c r="P2125" s="56" t="str">
        <f aca="false">IF(L2125=1,J2125+ROW()/10^7,"")</f>
        <v/>
      </c>
      <c r="Q2125" s="57" t="n">
        <f aca="false">IF(O2125=1,M2125,"")</f>
        <v>0.921093770902</v>
      </c>
      <c r="R2125" s="56" t="str">
        <f aca="false">IF(K2125=1,ROW(),"")</f>
        <v/>
      </c>
      <c r="S2125" s="56" t="str">
        <f aca="false">IF(D2125="","",TRIM(D2125))</f>
        <v>FASAH CHARGES- INC</v>
      </c>
    </row>
    <row r="2126" customFormat="false" ht="15" hidden="false" customHeight="false" outlineLevel="0" collapsed="false">
      <c r="A2126" s="50" t="s">
        <v>1854</v>
      </c>
      <c r="B2126" s="55" t="n">
        <v>45960</v>
      </c>
      <c r="C2126" s="50" t="n">
        <f aca="false">IF(S2126="","",IFERROR(IF(INDEX('Ledger Codes'!$C$6:$C$205,MATCH(S2126,'Ledger Codes'!$B$6:$B$205,0))="","",INDEX('Ledger Codes'!$C$6:$C$205,MATCH(S2126,'Ledger Codes'!$B$6:$B$205,0))),""))</f>
        <v>10066</v>
      </c>
      <c r="D2126" s="50" t="s">
        <v>204</v>
      </c>
      <c r="E2126" s="50" t="s">
        <v>1855</v>
      </c>
      <c r="F2126" s="50" t="s">
        <v>1856</v>
      </c>
      <c r="G2126" s="52" t="n">
        <v>0</v>
      </c>
      <c r="H2126" s="52" t="n">
        <v>8.63</v>
      </c>
      <c r="I2126" s="52" t="n">
        <f aca="false">IF(AND(G2126="",H2126=""),"",N(G2126)-N(H2126))</f>
        <v>-8.63</v>
      </c>
      <c r="J2126" s="52" t="n">
        <f aca="false">IF(I2126="","",ABS(I2126))</f>
        <v>8.63</v>
      </c>
      <c r="K2126" s="56" t="n">
        <f aca="false">IF(S2126="","",0)</f>
        <v>0</v>
      </c>
      <c r="L2126" s="56" t="n">
        <f aca="false">IF(J2126="","",IF(AND(J2126&gt;'Revenue Testing'!$E$9,K2126=0),1,0))</f>
        <v>0</v>
      </c>
      <c r="M2126" s="57" t="n">
        <v>0.774850456193</v>
      </c>
      <c r="N2126" s="56" t="str">
        <f aca="false">IF(OR(A2126="",I2126=""),"",IF(COUNTIFS($A$2:$A$4500,A2126,$D$2:$D$4500,D2126,$I$2:$I$4500,I2126)&gt;1,"Possible duplicate",""))</f>
        <v/>
      </c>
      <c r="O2126" s="56" t="n">
        <f aca="false">IF(J2126="","",IF(AND(L2126=0,K2126=0),1,0))</f>
        <v>1</v>
      </c>
      <c r="P2126" s="56" t="str">
        <f aca="false">IF(L2126=1,J2126+ROW()/10^7,"")</f>
        <v/>
      </c>
      <c r="Q2126" s="57" t="n">
        <f aca="false">IF(O2126=1,M2126,"")</f>
        <v>0.774850456193</v>
      </c>
      <c r="R2126" s="56" t="str">
        <f aca="false">IF(K2126=1,ROW(),"")</f>
        <v/>
      </c>
      <c r="S2126" s="56" t="str">
        <f aca="false">IF(D2126="","",TRIM(D2126))</f>
        <v>FASAH CHARGES- INC</v>
      </c>
    </row>
    <row r="2127" customFormat="false" ht="15" hidden="false" customHeight="false" outlineLevel="0" collapsed="false">
      <c r="A2127" s="50" t="s">
        <v>1857</v>
      </c>
      <c r="B2127" s="55" t="n">
        <v>45960</v>
      </c>
      <c r="C2127" s="50" t="n">
        <f aca="false">IF(S2127="","",IFERROR(IF(INDEX('Ledger Codes'!$C$6:$C$205,MATCH(S2127,'Ledger Codes'!$B$6:$B$205,0))="","",INDEX('Ledger Codes'!$C$6:$C$205,MATCH(S2127,'Ledger Codes'!$B$6:$B$205,0))),""))</f>
        <v>10066</v>
      </c>
      <c r="D2127" s="50" t="s">
        <v>204</v>
      </c>
      <c r="E2127" s="50" t="s">
        <v>1858</v>
      </c>
      <c r="F2127" s="50" t="s">
        <v>1859</v>
      </c>
      <c r="G2127" s="52" t="n">
        <v>0</v>
      </c>
      <c r="H2127" s="52" t="n">
        <v>8.63</v>
      </c>
      <c r="I2127" s="52" t="n">
        <f aca="false">IF(AND(G2127="",H2127=""),"",N(G2127)-N(H2127))</f>
        <v>-8.63</v>
      </c>
      <c r="J2127" s="52" t="n">
        <f aca="false">IF(I2127="","",ABS(I2127))</f>
        <v>8.63</v>
      </c>
      <c r="K2127" s="56" t="n">
        <f aca="false">IF(S2127="","",0)</f>
        <v>0</v>
      </c>
      <c r="L2127" s="56" t="n">
        <f aca="false">IF(J2127="","",IF(AND(J2127&gt;'Revenue Testing'!$E$9,K2127=0),1,0))</f>
        <v>0</v>
      </c>
      <c r="M2127" s="57" t="n">
        <v>0.337696407008</v>
      </c>
      <c r="N2127" s="56" t="str">
        <f aca="false">IF(OR(A2127="",I2127=""),"",IF(COUNTIFS($A$2:$A$4500,A2127,$D$2:$D$4500,D2127,$I$2:$I$4500,I2127)&gt;1,"Possible duplicate",""))</f>
        <v/>
      </c>
      <c r="O2127" s="56" t="n">
        <f aca="false">IF(J2127="","",IF(AND(L2127=0,K2127=0),1,0))</f>
        <v>1</v>
      </c>
      <c r="P2127" s="56" t="str">
        <f aca="false">IF(L2127=1,J2127+ROW()/10^7,"")</f>
        <v/>
      </c>
      <c r="Q2127" s="57" t="n">
        <f aca="false">IF(O2127=1,M2127,"")</f>
        <v>0.337696407008</v>
      </c>
      <c r="R2127" s="56" t="str">
        <f aca="false">IF(K2127=1,ROW(),"")</f>
        <v/>
      </c>
      <c r="S2127" s="56" t="str">
        <f aca="false">IF(D2127="","",TRIM(D2127))</f>
        <v>FASAH CHARGES- INC</v>
      </c>
    </row>
    <row r="2128" customFormat="false" ht="15" hidden="false" customHeight="false" outlineLevel="0" collapsed="false">
      <c r="A2128" s="50" t="s">
        <v>1860</v>
      </c>
      <c r="B2128" s="55" t="n">
        <v>45960</v>
      </c>
      <c r="C2128" s="50" t="n">
        <f aca="false">IF(S2128="","",IFERROR(IF(INDEX('Ledger Codes'!$C$6:$C$205,MATCH(S2128,'Ledger Codes'!$B$6:$B$205,0))="","",INDEX('Ledger Codes'!$C$6:$C$205,MATCH(S2128,'Ledger Codes'!$B$6:$B$205,0))),""))</f>
        <v>10066</v>
      </c>
      <c r="D2128" s="50" t="s">
        <v>204</v>
      </c>
      <c r="E2128" s="50" t="s">
        <v>1861</v>
      </c>
      <c r="F2128" s="50" t="s">
        <v>1862</v>
      </c>
      <c r="G2128" s="52" t="n">
        <v>0</v>
      </c>
      <c r="H2128" s="52" t="n">
        <v>8.63</v>
      </c>
      <c r="I2128" s="52" t="n">
        <f aca="false">IF(AND(G2128="",H2128=""),"",N(G2128)-N(H2128))</f>
        <v>-8.63</v>
      </c>
      <c r="J2128" s="52" t="n">
        <f aca="false">IF(I2128="","",ABS(I2128))</f>
        <v>8.63</v>
      </c>
      <c r="K2128" s="56" t="n">
        <f aca="false">IF(S2128="","",0)</f>
        <v>0</v>
      </c>
      <c r="L2128" s="56" t="n">
        <f aca="false">IF(J2128="","",IF(AND(J2128&gt;'Revenue Testing'!$E$9,K2128=0),1,0))</f>
        <v>0</v>
      </c>
      <c r="M2128" s="57" t="n">
        <v>0.584432291639</v>
      </c>
      <c r="N2128" s="56" t="str">
        <f aca="false">IF(OR(A2128="",I2128=""),"",IF(COUNTIFS($A$2:$A$4500,A2128,$D$2:$D$4500,D2128,$I$2:$I$4500,I2128)&gt;1,"Possible duplicate",""))</f>
        <v/>
      </c>
      <c r="O2128" s="56" t="n">
        <f aca="false">IF(J2128="","",IF(AND(L2128=0,K2128=0),1,0))</f>
        <v>1</v>
      </c>
      <c r="P2128" s="56" t="str">
        <f aca="false">IF(L2128=1,J2128+ROW()/10^7,"")</f>
        <v/>
      </c>
      <c r="Q2128" s="57" t="n">
        <f aca="false">IF(O2128=1,M2128,"")</f>
        <v>0.584432291639</v>
      </c>
      <c r="R2128" s="56" t="str">
        <f aca="false">IF(K2128=1,ROW(),"")</f>
        <v/>
      </c>
      <c r="S2128" s="56" t="str">
        <f aca="false">IF(D2128="","",TRIM(D2128))</f>
        <v>FASAH CHARGES- INC</v>
      </c>
    </row>
    <row r="2129" customFormat="false" ht="15" hidden="false" customHeight="false" outlineLevel="0" collapsed="false">
      <c r="A2129" s="50" t="s">
        <v>1863</v>
      </c>
      <c r="B2129" s="55" t="n">
        <v>45960</v>
      </c>
      <c r="C2129" s="50" t="n">
        <f aca="false">IF(S2129="","",IFERROR(IF(INDEX('Ledger Codes'!$C$6:$C$205,MATCH(S2129,'Ledger Codes'!$B$6:$B$205,0))="","",INDEX('Ledger Codes'!$C$6:$C$205,MATCH(S2129,'Ledger Codes'!$B$6:$B$205,0))),""))</f>
        <v>10066</v>
      </c>
      <c r="D2129" s="50" t="s">
        <v>204</v>
      </c>
      <c r="E2129" s="50" t="s">
        <v>1864</v>
      </c>
      <c r="F2129" s="50" t="s">
        <v>1865</v>
      </c>
      <c r="G2129" s="52" t="n">
        <v>0</v>
      </c>
      <c r="H2129" s="52" t="n">
        <v>8.63</v>
      </c>
      <c r="I2129" s="52" t="n">
        <f aca="false">IF(AND(G2129="",H2129=""),"",N(G2129)-N(H2129))</f>
        <v>-8.63</v>
      </c>
      <c r="J2129" s="52" t="n">
        <f aca="false">IF(I2129="","",ABS(I2129))</f>
        <v>8.63</v>
      </c>
      <c r="K2129" s="56" t="n">
        <f aca="false">IF(S2129="","",0)</f>
        <v>0</v>
      </c>
      <c r="L2129" s="56" t="n">
        <f aca="false">IF(J2129="","",IF(AND(J2129&gt;'Revenue Testing'!$E$9,K2129=0),1,0))</f>
        <v>0</v>
      </c>
      <c r="M2129" s="57" t="n">
        <v>0.62310169502</v>
      </c>
      <c r="N2129" s="56" t="str">
        <f aca="false">IF(OR(A2129="",I2129=""),"",IF(COUNTIFS($A$2:$A$4500,A2129,$D$2:$D$4500,D2129,$I$2:$I$4500,I2129)&gt;1,"Possible duplicate",""))</f>
        <v/>
      </c>
      <c r="O2129" s="56" t="n">
        <f aca="false">IF(J2129="","",IF(AND(L2129=0,K2129=0),1,0))</f>
        <v>1</v>
      </c>
      <c r="P2129" s="56" t="str">
        <f aca="false">IF(L2129=1,J2129+ROW()/10^7,"")</f>
        <v/>
      </c>
      <c r="Q2129" s="57" t="n">
        <f aca="false">IF(O2129=1,M2129,"")</f>
        <v>0.62310169502</v>
      </c>
      <c r="R2129" s="56" t="str">
        <f aca="false">IF(K2129=1,ROW(),"")</f>
        <v/>
      </c>
      <c r="S2129" s="56" t="str">
        <f aca="false">IF(D2129="","",TRIM(D2129))</f>
        <v>FASAH CHARGES- INC</v>
      </c>
    </row>
    <row r="2130" customFormat="false" ht="15" hidden="false" customHeight="false" outlineLevel="0" collapsed="false">
      <c r="A2130" s="50" t="s">
        <v>1866</v>
      </c>
      <c r="B2130" s="55" t="n">
        <v>45960</v>
      </c>
      <c r="C2130" s="50" t="n">
        <f aca="false">IF(S2130="","",IFERROR(IF(INDEX('Ledger Codes'!$C$6:$C$205,MATCH(S2130,'Ledger Codes'!$B$6:$B$205,0))="","",INDEX('Ledger Codes'!$C$6:$C$205,MATCH(S2130,'Ledger Codes'!$B$6:$B$205,0))),""))</f>
        <v>10066</v>
      </c>
      <c r="D2130" s="50" t="s">
        <v>204</v>
      </c>
      <c r="E2130" s="50" t="s">
        <v>1867</v>
      </c>
      <c r="F2130" s="50" t="s">
        <v>1868</v>
      </c>
      <c r="G2130" s="52" t="n">
        <v>0</v>
      </c>
      <c r="H2130" s="52" t="n">
        <v>8.63</v>
      </c>
      <c r="I2130" s="52" t="n">
        <f aca="false">IF(AND(G2130="",H2130=""),"",N(G2130)-N(H2130))</f>
        <v>-8.63</v>
      </c>
      <c r="J2130" s="52" t="n">
        <f aca="false">IF(I2130="","",ABS(I2130))</f>
        <v>8.63</v>
      </c>
      <c r="K2130" s="56" t="n">
        <f aca="false">IF(S2130="","",0)</f>
        <v>0</v>
      </c>
      <c r="L2130" s="56" t="n">
        <f aca="false">IF(J2130="","",IF(AND(J2130&gt;'Revenue Testing'!$E$9,K2130=0),1,0))</f>
        <v>0</v>
      </c>
      <c r="M2130" s="57" t="n">
        <v>0.63653632318</v>
      </c>
      <c r="N2130" s="56" t="str">
        <f aca="false">IF(OR(A2130="",I2130=""),"",IF(COUNTIFS($A$2:$A$4500,A2130,$D$2:$D$4500,D2130,$I$2:$I$4500,I2130)&gt;1,"Possible duplicate",""))</f>
        <v/>
      </c>
      <c r="O2130" s="56" t="n">
        <f aca="false">IF(J2130="","",IF(AND(L2130=0,K2130=0),1,0))</f>
        <v>1</v>
      </c>
      <c r="P2130" s="56" t="str">
        <f aca="false">IF(L2130=1,J2130+ROW()/10^7,"")</f>
        <v/>
      </c>
      <c r="Q2130" s="57" t="n">
        <f aca="false">IF(O2130=1,M2130,"")</f>
        <v>0.63653632318</v>
      </c>
      <c r="R2130" s="56" t="str">
        <f aca="false">IF(K2130=1,ROW(),"")</f>
        <v/>
      </c>
      <c r="S2130" s="56" t="str">
        <f aca="false">IF(D2130="","",TRIM(D2130))</f>
        <v>FASAH CHARGES- INC</v>
      </c>
    </row>
    <row r="2131" customFormat="false" ht="15" hidden="false" customHeight="false" outlineLevel="0" collapsed="false">
      <c r="A2131" s="50" t="s">
        <v>1869</v>
      </c>
      <c r="B2131" s="55" t="n">
        <v>45960</v>
      </c>
      <c r="C2131" s="50" t="n">
        <f aca="false">IF(S2131="","",IFERROR(IF(INDEX('Ledger Codes'!$C$6:$C$205,MATCH(S2131,'Ledger Codes'!$B$6:$B$205,0))="","",INDEX('Ledger Codes'!$C$6:$C$205,MATCH(S2131,'Ledger Codes'!$B$6:$B$205,0))),""))</f>
        <v>10066</v>
      </c>
      <c r="D2131" s="50" t="s">
        <v>204</v>
      </c>
      <c r="E2131" s="50" t="s">
        <v>1870</v>
      </c>
      <c r="F2131" s="50" t="s">
        <v>1871</v>
      </c>
      <c r="G2131" s="52" t="n">
        <v>0</v>
      </c>
      <c r="H2131" s="52" t="n">
        <v>8.63</v>
      </c>
      <c r="I2131" s="52" t="n">
        <f aca="false">IF(AND(G2131="",H2131=""),"",N(G2131)-N(H2131))</f>
        <v>-8.63</v>
      </c>
      <c r="J2131" s="52" t="n">
        <f aca="false">IF(I2131="","",ABS(I2131))</f>
        <v>8.63</v>
      </c>
      <c r="K2131" s="56" t="n">
        <f aca="false">IF(S2131="","",0)</f>
        <v>0</v>
      </c>
      <c r="L2131" s="56" t="n">
        <f aca="false">IF(J2131="","",IF(AND(J2131&gt;'Revenue Testing'!$E$9,K2131=0),1,0))</f>
        <v>0</v>
      </c>
      <c r="M2131" s="57" t="n">
        <v>0.346768274533</v>
      </c>
      <c r="N2131" s="56" t="str">
        <f aca="false">IF(OR(A2131="",I2131=""),"",IF(COUNTIFS($A$2:$A$4500,A2131,$D$2:$D$4500,D2131,$I$2:$I$4500,I2131)&gt;1,"Possible duplicate",""))</f>
        <v/>
      </c>
      <c r="O2131" s="56" t="n">
        <f aca="false">IF(J2131="","",IF(AND(L2131=0,K2131=0),1,0))</f>
        <v>1</v>
      </c>
      <c r="P2131" s="56" t="str">
        <f aca="false">IF(L2131=1,J2131+ROW()/10^7,"")</f>
        <v/>
      </c>
      <c r="Q2131" s="57" t="n">
        <f aca="false">IF(O2131=1,M2131,"")</f>
        <v>0.346768274533</v>
      </c>
      <c r="R2131" s="56" t="str">
        <f aca="false">IF(K2131=1,ROW(),"")</f>
        <v/>
      </c>
      <c r="S2131" s="56" t="str">
        <f aca="false">IF(D2131="","",TRIM(D2131))</f>
        <v>FASAH CHARGES- INC</v>
      </c>
    </row>
    <row r="2132" customFormat="false" ht="15" hidden="false" customHeight="false" outlineLevel="0" collapsed="false">
      <c r="A2132" s="50" t="s">
        <v>1872</v>
      </c>
      <c r="B2132" s="55" t="n">
        <v>45960</v>
      </c>
      <c r="C2132" s="50" t="n">
        <f aca="false">IF(S2132="","",IFERROR(IF(INDEX('Ledger Codes'!$C$6:$C$205,MATCH(S2132,'Ledger Codes'!$B$6:$B$205,0))="","",INDEX('Ledger Codes'!$C$6:$C$205,MATCH(S2132,'Ledger Codes'!$B$6:$B$205,0))),""))</f>
        <v>10066</v>
      </c>
      <c r="D2132" s="50" t="s">
        <v>204</v>
      </c>
      <c r="E2132" s="50" t="s">
        <v>1873</v>
      </c>
      <c r="F2132" s="50" t="s">
        <v>1874</v>
      </c>
      <c r="G2132" s="52" t="n">
        <v>0</v>
      </c>
      <c r="H2132" s="52" t="n">
        <v>8.63</v>
      </c>
      <c r="I2132" s="52" t="n">
        <f aca="false">IF(AND(G2132="",H2132=""),"",N(G2132)-N(H2132))</f>
        <v>-8.63</v>
      </c>
      <c r="J2132" s="52" t="n">
        <f aca="false">IF(I2132="","",ABS(I2132))</f>
        <v>8.63</v>
      </c>
      <c r="K2132" s="56" t="n">
        <f aca="false">IF(S2132="","",0)</f>
        <v>0</v>
      </c>
      <c r="L2132" s="56" t="n">
        <f aca="false">IF(J2132="","",IF(AND(J2132&gt;'Revenue Testing'!$E$9,K2132=0),1,0))</f>
        <v>0</v>
      </c>
      <c r="M2132" s="57" t="n">
        <v>0.274745788424</v>
      </c>
      <c r="N2132" s="56" t="str">
        <f aca="false">IF(OR(A2132="",I2132=""),"",IF(COUNTIFS($A$2:$A$4500,A2132,$D$2:$D$4500,D2132,$I$2:$I$4500,I2132)&gt;1,"Possible duplicate",""))</f>
        <v/>
      </c>
      <c r="O2132" s="56" t="n">
        <f aca="false">IF(J2132="","",IF(AND(L2132=0,K2132=0),1,0))</f>
        <v>1</v>
      </c>
      <c r="P2132" s="56" t="str">
        <f aca="false">IF(L2132=1,J2132+ROW()/10^7,"")</f>
        <v/>
      </c>
      <c r="Q2132" s="57" t="n">
        <f aca="false">IF(O2132=1,M2132,"")</f>
        <v>0.274745788424</v>
      </c>
      <c r="R2132" s="56" t="str">
        <f aca="false">IF(K2132=1,ROW(),"")</f>
        <v/>
      </c>
      <c r="S2132" s="56" t="str">
        <f aca="false">IF(D2132="","",TRIM(D2132))</f>
        <v>FASAH CHARGES- INC</v>
      </c>
    </row>
    <row r="2133" customFormat="false" ht="15" hidden="false" customHeight="false" outlineLevel="0" collapsed="false">
      <c r="A2133" s="50" t="s">
        <v>1875</v>
      </c>
      <c r="B2133" s="55" t="n">
        <v>45960</v>
      </c>
      <c r="C2133" s="50" t="n">
        <f aca="false">IF(S2133="","",IFERROR(IF(INDEX('Ledger Codes'!$C$6:$C$205,MATCH(S2133,'Ledger Codes'!$B$6:$B$205,0))="","",INDEX('Ledger Codes'!$C$6:$C$205,MATCH(S2133,'Ledger Codes'!$B$6:$B$205,0))),""))</f>
        <v>10066</v>
      </c>
      <c r="D2133" s="50" t="s">
        <v>204</v>
      </c>
      <c r="E2133" s="50" t="s">
        <v>1876</v>
      </c>
      <c r="F2133" s="50" t="s">
        <v>1877</v>
      </c>
      <c r="G2133" s="52" t="n">
        <v>0</v>
      </c>
      <c r="H2133" s="52" t="n">
        <v>8.63</v>
      </c>
      <c r="I2133" s="52" t="n">
        <f aca="false">IF(AND(G2133="",H2133=""),"",N(G2133)-N(H2133))</f>
        <v>-8.63</v>
      </c>
      <c r="J2133" s="52" t="n">
        <f aca="false">IF(I2133="","",ABS(I2133))</f>
        <v>8.63</v>
      </c>
      <c r="K2133" s="56" t="n">
        <f aca="false">IF(S2133="","",0)</f>
        <v>0</v>
      </c>
      <c r="L2133" s="56" t="n">
        <f aca="false">IF(J2133="","",IF(AND(J2133&gt;'Revenue Testing'!$E$9,K2133=0),1,0))</f>
        <v>0</v>
      </c>
      <c r="M2133" s="57" t="n">
        <v>0.402446091696</v>
      </c>
      <c r="N2133" s="56" t="str">
        <f aca="false">IF(OR(A2133="",I2133=""),"",IF(COUNTIFS($A$2:$A$4500,A2133,$D$2:$D$4500,D2133,$I$2:$I$4500,I2133)&gt;1,"Possible duplicate",""))</f>
        <v/>
      </c>
      <c r="O2133" s="56" t="n">
        <f aca="false">IF(J2133="","",IF(AND(L2133=0,K2133=0),1,0))</f>
        <v>1</v>
      </c>
      <c r="P2133" s="56" t="str">
        <f aca="false">IF(L2133=1,J2133+ROW()/10^7,"")</f>
        <v/>
      </c>
      <c r="Q2133" s="57" t="n">
        <f aca="false">IF(O2133=1,M2133,"")</f>
        <v>0.402446091696</v>
      </c>
      <c r="R2133" s="56" t="str">
        <f aca="false">IF(K2133=1,ROW(),"")</f>
        <v/>
      </c>
      <c r="S2133" s="56" t="str">
        <f aca="false">IF(D2133="","",TRIM(D2133))</f>
        <v>FASAH CHARGES- INC</v>
      </c>
    </row>
    <row r="2134" customFormat="false" ht="15" hidden="false" customHeight="false" outlineLevel="0" collapsed="false">
      <c r="A2134" s="50" t="s">
        <v>1878</v>
      </c>
      <c r="B2134" s="55" t="n">
        <v>45960</v>
      </c>
      <c r="C2134" s="50" t="n">
        <f aca="false">IF(S2134="","",IFERROR(IF(INDEX('Ledger Codes'!$C$6:$C$205,MATCH(S2134,'Ledger Codes'!$B$6:$B$205,0))="","",INDEX('Ledger Codes'!$C$6:$C$205,MATCH(S2134,'Ledger Codes'!$B$6:$B$205,0))),""))</f>
        <v>10066</v>
      </c>
      <c r="D2134" s="50" t="s">
        <v>204</v>
      </c>
      <c r="E2134" s="50" t="s">
        <v>1879</v>
      </c>
      <c r="F2134" s="50" t="s">
        <v>1880</v>
      </c>
      <c r="G2134" s="52" t="n">
        <v>0</v>
      </c>
      <c r="H2134" s="52" t="n">
        <v>8.63</v>
      </c>
      <c r="I2134" s="52" t="n">
        <f aca="false">IF(AND(G2134="",H2134=""),"",N(G2134)-N(H2134))</f>
        <v>-8.63</v>
      </c>
      <c r="J2134" s="52" t="n">
        <f aca="false">IF(I2134="","",ABS(I2134))</f>
        <v>8.63</v>
      </c>
      <c r="K2134" s="56" t="n">
        <f aca="false">IF(S2134="","",0)</f>
        <v>0</v>
      </c>
      <c r="L2134" s="56" t="n">
        <f aca="false">IF(J2134="","",IF(AND(J2134&gt;'Revenue Testing'!$E$9,K2134=0),1,0))</f>
        <v>0</v>
      </c>
      <c r="M2134" s="57" t="n">
        <v>0.168536421574</v>
      </c>
      <c r="N2134" s="56" t="str">
        <f aca="false">IF(OR(A2134="",I2134=""),"",IF(COUNTIFS($A$2:$A$4500,A2134,$D$2:$D$4500,D2134,$I$2:$I$4500,I2134)&gt;1,"Possible duplicate",""))</f>
        <v/>
      </c>
      <c r="O2134" s="56" t="n">
        <f aca="false">IF(J2134="","",IF(AND(L2134=0,K2134=0),1,0))</f>
        <v>1</v>
      </c>
      <c r="P2134" s="56" t="str">
        <f aca="false">IF(L2134=1,J2134+ROW()/10^7,"")</f>
        <v/>
      </c>
      <c r="Q2134" s="57" t="n">
        <f aca="false">IF(O2134=1,M2134,"")</f>
        <v>0.168536421574</v>
      </c>
      <c r="R2134" s="56" t="str">
        <f aca="false">IF(K2134=1,ROW(),"")</f>
        <v/>
      </c>
      <c r="S2134" s="56" t="str">
        <f aca="false">IF(D2134="","",TRIM(D2134))</f>
        <v>FASAH CHARGES- INC</v>
      </c>
    </row>
    <row r="2135" customFormat="false" ht="15" hidden="false" customHeight="false" outlineLevel="0" collapsed="false">
      <c r="A2135" s="50" t="s">
        <v>1881</v>
      </c>
      <c r="B2135" s="55" t="n">
        <v>45960</v>
      </c>
      <c r="C2135" s="50" t="n">
        <f aca="false">IF(S2135="","",IFERROR(IF(INDEX('Ledger Codes'!$C$6:$C$205,MATCH(S2135,'Ledger Codes'!$B$6:$B$205,0))="","",INDEX('Ledger Codes'!$C$6:$C$205,MATCH(S2135,'Ledger Codes'!$B$6:$B$205,0))),""))</f>
        <v>10066</v>
      </c>
      <c r="D2135" s="50" t="s">
        <v>204</v>
      </c>
      <c r="E2135" s="50" t="s">
        <v>1882</v>
      </c>
      <c r="F2135" s="50" t="s">
        <v>1883</v>
      </c>
      <c r="G2135" s="52" t="n">
        <v>0</v>
      </c>
      <c r="H2135" s="52" t="n">
        <v>8.63</v>
      </c>
      <c r="I2135" s="52" t="n">
        <f aca="false">IF(AND(G2135="",H2135=""),"",N(G2135)-N(H2135))</f>
        <v>-8.63</v>
      </c>
      <c r="J2135" s="52" t="n">
        <f aca="false">IF(I2135="","",ABS(I2135))</f>
        <v>8.63</v>
      </c>
      <c r="K2135" s="56" t="n">
        <f aca="false">IF(S2135="","",0)</f>
        <v>0</v>
      </c>
      <c r="L2135" s="56" t="n">
        <f aca="false">IF(J2135="","",IF(AND(J2135&gt;'Revenue Testing'!$E$9,K2135=0),1,0))</f>
        <v>0</v>
      </c>
      <c r="M2135" s="57" t="n">
        <v>0.085436027131</v>
      </c>
      <c r="N2135" s="56" t="str">
        <f aca="false">IF(OR(A2135="",I2135=""),"",IF(COUNTIFS($A$2:$A$4500,A2135,$D$2:$D$4500,D2135,$I$2:$I$4500,I2135)&gt;1,"Possible duplicate",""))</f>
        <v/>
      </c>
      <c r="O2135" s="56" t="n">
        <f aca="false">IF(J2135="","",IF(AND(L2135=0,K2135=0),1,0))</f>
        <v>1</v>
      </c>
      <c r="P2135" s="56" t="str">
        <f aca="false">IF(L2135=1,J2135+ROW()/10^7,"")</f>
        <v/>
      </c>
      <c r="Q2135" s="57" t="n">
        <f aca="false">IF(O2135=1,M2135,"")</f>
        <v>0.085436027131</v>
      </c>
      <c r="R2135" s="56" t="str">
        <f aca="false">IF(K2135=1,ROW(),"")</f>
        <v/>
      </c>
      <c r="S2135" s="56" t="str">
        <f aca="false">IF(D2135="","",TRIM(D2135))</f>
        <v>FASAH CHARGES- INC</v>
      </c>
    </row>
    <row r="2136" customFormat="false" ht="15" hidden="false" customHeight="false" outlineLevel="0" collapsed="false">
      <c r="A2136" s="50" t="s">
        <v>1884</v>
      </c>
      <c r="B2136" s="55" t="n">
        <v>45960</v>
      </c>
      <c r="C2136" s="50" t="n">
        <f aca="false">IF(S2136="","",IFERROR(IF(INDEX('Ledger Codes'!$C$6:$C$205,MATCH(S2136,'Ledger Codes'!$B$6:$B$205,0))="","",INDEX('Ledger Codes'!$C$6:$C$205,MATCH(S2136,'Ledger Codes'!$B$6:$B$205,0))),""))</f>
        <v>10066</v>
      </c>
      <c r="D2136" s="50" t="s">
        <v>204</v>
      </c>
      <c r="E2136" s="50" t="s">
        <v>1885</v>
      </c>
      <c r="F2136" s="50" t="s">
        <v>1886</v>
      </c>
      <c r="G2136" s="52" t="n">
        <v>0</v>
      </c>
      <c r="H2136" s="52" t="n">
        <v>8.63</v>
      </c>
      <c r="I2136" s="52" t="n">
        <f aca="false">IF(AND(G2136="",H2136=""),"",N(G2136)-N(H2136))</f>
        <v>-8.63</v>
      </c>
      <c r="J2136" s="52" t="n">
        <f aca="false">IF(I2136="","",ABS(I2136))</f>
        <v>8.63</v>
      </c>
      <c r="K2136" s="56" t="n">
        <f aca="false">IF(S2136="","",0)</f>
        <v>0</v>
      </c>
      <c r="L2136" s="56" t="n">
        <f aca="false">IF(J2136="","",IF(AND(J2136&gt;'Revenue Testing'!$E$9,K2136=0),1,0))</f>
        <v>0</v>
      </c>
      <c r="M2136" s="57" t="n">
        <v>0.81208262782</v>
      </c>
      <c r="N2136" s="56" t="str">
        <f aca="false">IF(OR(A2136="",I2136=""),"",IF(COUNTIFS($A$2:$A$4500,A2136,$D$2:$D$4500,D2136,$I$2:$I$4500,I2136)&gt;1,"Possible duplicate",""))</f>
        <v/>
      </c>
      <c r="O2136" s="56" t="n">
        <f aca="false">IF(J2136="","",IF(AND(L2136=0,K2136=0),1,0))</f>
        <v>1</v>
      </c>
      <c r="P2136" s="56" t="str">
        <f aca="false">IF(L2136=1,J2136+ROW()/10^7,"")</f>
        <v/>
      </c>
      <c r="Q2136" s="57" t="n">
        <f aca="false">IF(O2136=1,M2136,"")</f>
        <v>0.81208262782</v>
      </c>
      <c r="R2136" s="56" t="str">
        <f aca="false">IF(K2136=1,ROW(),"")</f>
        <v/>
      </c>
      <c r="S2136" s="56" t="str">
        <f aca="false">IF(D2136="","",TRIM(D2136))</f>
        <v>FASAH CHARGES- INC</v>
      </c>
    </row>
    <row r="2137" customFormat="false" ht="15" hidden="false" customHeight="false" outlineLevel="0" collapsed="false">
      <c r="A2137" s="50" t="s">
        <v>1887</v>
      </c>
      <c r="B2137" s="55" t="n">
        <v>45960</v>
      </c>
      <c r="C2137" s="50" t="n">
        <f aca="false">IF(S2137="","",IFERROR(IF(INDEX('Ledger Codes'!$C$6:$C$205,MATCH(S2137,'Ledger Codes'!$B$6:$B$205,0))="","",INDEX('Ledger Codes'!$C$6:$C$205,MATCH(S2137,'Ledger Codes'!$B$6:$B$205,0))),""))</f>
        <v>10066</v>
      </c>
      <c r="D2137" s="50" t="s">
        <v>204</v>
      </c>
      <c r="E2137" s="50" t="s">
        <v>1888</v>
      </c>
      <c r="F2137" s="50" t="s">
        <v>1889</v>
      </c>
      <c r="G2137" s="52" t="n">
        <v>0</v>
      </c>
      <c r="H2137" s="52" t="n">
        <v>8.63</v>
      </c>
      <c r="I2137" s="52" t="n">
        <f aca="false">IF(AND(G2137="",H2137=""),"",N(G2137)-N(H2137))</f>
        <v>-8.63</v>
      </c>
      <c r="J2137" s="52" t="n">
        <f aca="false">IF(I2137="","",ABS(I2137))</f>
        <v>8.63</v>
      </c>
      <c r="K2137" s="56" t="n">
        <f aca="false">IF(S2137="","",0)</f>
        <v>0</v>
      </c>
      <c r="L2137" s="56" t="n">
        <f aca="false">IF(J2137="","",IF(AND(J2137&gt;'Revenue Testing'!$E$9,K2137=0),1,0))</f>
        <v>0</v>
      </c>
      <c r="M2137" s="57" t="n">
        <v>0.152643814397</v>
      </c>
      <c r="N2137" s="56" t="str">
        <f aca="false">IF(OR(A2137="",I2137=""),"",IF(COUNTIFS($A$2:$A$4500,A2137,$D$2:$D$4500,D2137,$I$2:$I$4500,I2137)&gt;1,"Possible duplicate",""))</f>
        <v/>
      </c>
      <c r="O2137" s="56" t="n">
        <f aca="false">IF(J2137="","",IF(AND(L2137=0,K2137=0),1,0))</f>
        <v>1</v>
      </c>
      <c r="P2137" s="56" t="str">
        <f aca="false">IF(L2137=1,J2137+ROW()/10^7,"")</f>
        <v/>
      </c>
      <c r="Q2137" s="57" t="n">
        <f aca="false">IF(O2137=1,M2137,"")</f>
        <v>0.152643814397</v>
      </c>
      <c r="R2137" s="56" t="str">
        <f aca="false">IF(K2137=1,ROW(),"")</f>
        <v/>
      </c>
      <c r="S2137" s="56" t="str">
        <f aca="false">IF(D2137="","",TRIM(D2137))</f>
        <v>FASAH CHARGES- INC</v>
      </c>
    </row>
    <row r="2138" customFormat="false" ht="15" hidden="false" customHeight="false" outlineLevel="0" collapsed="false">
      <c r="A2138" s="50" t="s">
        <v>1890</v>
      </c>
      <c r="B2138" s="55" t="n">
        <v>45960</v>
      </c>
      <c r="C2138" s="50" t="n">
        <f aca="false">IF(S2138="","",IFERROR(IF(INDEX('Ledger Codes'!$C$6:$C$205,MATCH(S2138,'Ledger Codes'!$B$6:$B$205,0))="","",INDEX('Ledger Codes'!$C$6:$C$205,MATCH(S2138,'Ledger Codes'!$B$6:$B$205,0))),""))</f>
        <v>10066</v>
      </c>
      <c r="D2138" s="50" t="s">
        <v>204</v>
      </c>
      <c r="E2138" s="50" t="s">
        <v>1891</v>
      </c>
      <c r="F2138" s="50" t="s">
        <v>1892</v>
      </c>
      <c r="G2138" s="52" t="n">
        <v>0</v>
      </c>
      <c r="H2138" s="52" t="n">
        <v>8.63</v>
      </c>
      <c r="I2138" s="52" t="n">
        <f aca="false">IF(AND(G2138="",H2138=""),"",N(G2138)-N(H2138))</f>
        <v>-8.63</v>
      </c>
      <c r="J2138" s="52" t="n">
        <f aca="false">IF(I2138="","",ABS(I2138))</f>
        <v>8.63</v>
      </c>
      <c r="K2138" s="56" t="n">
        <f aca="false">IF(S2138="","",0)</f>
        <v>0</v>
      </c>
      <c r="L2138" s="56" t="n">
        <f aca="false">IF(J2138="","",IF(AND(J2138&gt;'Revenue Testing'!$E$9,K2138=0),1,0))</f>
        <v>0</v>
      </c>
      <c r="M2138" s="57" t="n">
        <v>0.809557664022</v>
      </c>
      <c r="N2138" s="56" t="str">
        <f aca="false">IF(OR(A2138="",I2138=""),"",IF(COUNTIFS($A$2:$A$4500,A2138,$D$2:$D$4500,D2138,$I$2:$I$4500,I2138)&gt;1,"Possible duplicate",""))</f>
        <v/>
      </c>
      <c r="O2138" s="56" t="n">
        <f aca="false">IF(J2138="","",IF(AND(L2138=0,K2138=0),1,0))</f>
        <v>1</v>
      </c>
      <c r="P2138" s="56" t="str">
        <f aca="false">IF(L2138=1,J2138+ROW()/10^7,"")</f>
        <v/>
      </c>
      <c r="Q2138" s="57" t="n">
        <f aca="false">IF(O2138=1,M2138,"")</f>
        <v>0.809557664022</v>
      </c>
      <c r="R2138" s="56" t="str">
        <f aca="false">IF(K2138=1,ROW(),"")</f>
        <v/>
      </c>
      <c r="S2138" s="56" t="str">
        <f aca="false">IF(D2138="","",TRIM(D2138))</f>
        <v>FASAH CHARGES- INC</v>
      </c>
    </row>
    <row r="2139" customFormat="false" ht="15" hidden="false" customHeight="false" outlineLevel="0" collapsed="false">
      <c r="A2139" s="50" t="s">
        <v>1893</v>
      </c>
      <c r="B2139" s="55" t="n">
        <v>45960</v>
      </c>
      <c r="C2139" s="50" t="n">
        <f aca="false">IF(S2139="","",IFERROR(IF(INDEX('Ledger Codes'!$C$6:$C$205,MATCH(S2139,'Ledger Codes'!$B$6:$B$205,0))="","",INDEX('Ledger Codes'!$C$6:$C$205,MATCH(S2139,'Ledger Codes'!$B$6:$B$205,0))),""))</f>
        <v>10066</v>
      </c>
      <c r="D2139" s="50" t="s">
        <v>204</v>
      </c>
      <c r="E2139" s="50" t="s">
        <v>1894</v>
      </c>
      <c r="F2139" s="50" t="s">
        <v>1895</v>
      </c>
      <c r="G2139" s="52" t="n">
        <v>0</v>
      </c>
      <c r="H2139" s="52" t="n">
        <v>8.63</v>
      </c>
      <c r="I2139" s="52" t="n">
        <f aca="false">IF(AND(G2139="",H2139=""),"",N(G2139)-N(H2139))</f>
        <v>-8.63</v>
      </c>
      <c r="J2139" s="52" t="n">
        <f aca="false">IF(I2139="","",ABS(I2139))</f>
        <v>8.63</v>
      </c>
      <c r="K2139" s="56" t="n">
        <f aca="false">IF(S2139="","",0)</f>
        <v>0</v>
      </c>
      <c r="L2139" s="56" t="n">
        <f aca="false">IF(J2139="","",IF(AND(J2139&gt;'Revenue Testing'!$E$9,K2139=0),1,0))</f>
        <v>0</v>
      </c>
      <c r="M2139" s="57" t="n">
        <v>0.402666312867</v>
      </c>
      <c r="N2139" s="56" t="str">
        <f aca="false">IF(OR(A2139="",I2139=""),"",IF(COUNTIFS($A$2:$A$4500,A2139,$D$2:$D$4500,D2139,$I$2:$I$4500,I2139)&gt;1,"Possible duplicate",""))</f>
        <v/>
      </c>
      <c r="O2139" s="56" t="n">
        <f aca="false">IF(J2139="","",IF(AND(L2139=0,K2139=0),1,0))</f>
        <v>1</v>
      </c>
      <c r="P2139" s="56" t="str">
        <f aca="false">IF(L2139=1,J2139+ROW()/10^7,"")</f>
        <v/>
      </c>
      <c r="Q2139" s="57" t="n">
        <f aca="false">IF(O2139=1,M2139,"")</f>
        <v>0.402666312867</v>
      </c>
      <c r="R2139" s="56" t="str">
        <f aca="false">IF(K2139=1,ROW(),"")</f>
        <v/>
      </c>
      <c r="S2139" s="56" t="str">
        <f aca="false">IF(D2139="","",TRIM(D2139))</f>
        <v>FASAH CHARGES- INC</v>
      </c>
    </row>
    <row r="2140" customFormat="false" ht="15" hidden="false" customHeight="false" outlineLevel="0" collapsed="false">
      <c r="A2140" s="50" t="s">
        <v>1896</v>
      </c>
      <c r="B2140" s="55" t="n">
        <v>45962</v>
      </c>
      <c r="C2140" s="50" t="n">
        <f aca="false">IF(S2140="","",IFERROR(IF(INDEX('Ledger Codes'!$C$6:$C$205,MATCH(S2140,'Ledger Codes'!$B$6:$B$205,0))="","",INDEX('Ledger Codes'!$C$6:$C$205,MATCH(S2140,'Ledger Codes'!$B$6:$B$205,0))),""))</f>
        <v>10066</v>
      </c>
      <c r="D2140" s="50" t="s">
        <v>204</v>
      </c>
      <c r="E2140" s="50" t="s">
        <v>1897</v>
      </c>
      <c r="F2140" s="50" t="s">
        <v>556</v>
      </c>
      <c r="G2140" s="52" t="n">
        <v>0</v>
      </c>
      <c r="H2140" s="52" t="n">
        <v>8.63</v>
      </c>
      <c r="I2140" s="52" t="n">
        <f aca="false">IF(AND(G2140="",H2140=""),"",N(G2140)-N(H2140))</f>
        <v>-8.63</v>
      </c>
      <c r="J2140" s="52" t="n">
        <f aca="false">IF(I2140="","",ABS(I2140))</f>
        <v>8.63</v>
      </c>
      <c r="K2140" s="56" t="n">
        <f aca="false">IF(S2140="","",0)</f>
        <v>0</v>
      </c>
      <c r="L2140" s="56" t="n">
        <f aca="false">IF(J2140="","",IF(AND(J2140&gt;'Revenue Testing'!$E$9,K2140=0),1,0))</f>
        <v>0</v>
      </c>
      <c r="M2140" s="57" t="n">
        <v>0.201532900641</v>
      </c>
      <c r="N2140" s="56" t="str">
        <f aca="false">IF(OR(A2140="",I2140=""),"",IF(COUNTIFS($A$2:$A$4500,A2140,$D$2:$D$4500,D2140,$I$2:$I$4500,I2140)&gt;1,"Possible duplicate",""))</f>
        <v/>
      </c>
      <c r="O2140" s="56" t="n">
        <f aca="false">IF(J2140="","",IF(AND(L2140=0,K2140=0),1,0))</f>
        <v>1</v>
      </c>
      <c r="P2140" s="56" t="str">
        <f aca="false">IF(L2140=1,J2140+ROW()/10^7,"")</f>
        <v/>
      </c>
      <c r="Q2140" s="57" t="n">
        <f aca="false">IF(O2140=1,M2140,"")</f>
        <v>0.201532900641</v>
      </c>
      <c r="R2140" s="56" t="str">
        <f aca="false">IF(K2140=1,ROW(),"")</f>
        <v/>
      </c>
      <c r="S2140" s="56" t="str">
        <f aca="false">IF(D2140="","",TRIM(D2140))</f>
        <v>FASAH CHARGES- INC</v>
      </c>
    </row>
    <row r="2141" customFormat="false" ht="15" hidden="false" customHeight="false" outlineLevel="0" collapsed="false">
      <c r="A2141" s="50" t="s">
        <v>1898</v>
      </c>
      <c r="B2141" s="55" t="n">
        <v>45962</v>
      </c>
      <c r="C2141" s="50" t="n">
        <f aca="false">IF(S2141="","",IFERROR(IF(INDEX('Ledger Codes'!$C$6:$C$205,MATCH(S2141,'Ledger Codes'!$B$6:$B$205,0))="","",INDEX('Ledger Codes'!$C$6:$C$205,MATCH(S2141,'Ledger Codes'!$B$6:$B$205,0))),""))</f>
        <v>10066</v>
      </c>
      <c r="D2141" s="50" t="s">
        <v>204</v>
      </c>
      <c r="E2141" s="50" t="s">
        <v>1899</v>
      </c>
      <c r="F2141" s="50" t="s">
        <v>1900</v>
      </c>
      <c r="G2141" s="52" t="n">
        <v>0</v>
      </c>
      <c r="H2141" s="52" t="n">
        <v>8.63</v>
      </c>
      <c r="I2141" s="52" t="n">
        <f aca="false">IF(AND(G2141="",H2141=""),"",N(G2141)-N(H2141))</f>
        <v>-8.63</v>
      </c>
      <c r="J2141" s="52" t="n">
        <f aca="false">IF(I2141="","",ABS(I2141))</f>
        <v>8.63</v>
      </c>
      <c r="K2141" s="56" t="n">
        <f aca="false">IF(S2141="","",0)</f>
        <v>0</v>
      </c>
      <c r="L2141" s="56" t="n">
        <f aca="false">IF(J2141="","",IF(AND(J2141&gt;'Revenue Testing'!$E$9,K2141=0),1,0))</f>
        <v>0</v>
      </c>
      <c r="M2141" s="57" t="n">
        <v>0.325809680309</v>
      </c>
      <c r="N2141" s="56" t="str">
        <f aca="false">IF(OR(A2141="",I2141=""),"",IF(COUNTIFS($A$2:$A$4500,A2141,$D$2:$D$4500,D2141,$I$2:$I$4500,I2141)&gt;1,"Possible duplicate",""))</f>
        <v/>
      </c>
      <c r="O2141" s="56" t="n">
        <f aca="false">IF(J2141="","",IF(AND(L2141=0,K2141=0),1,0))</f>
        <v>1</v>
      </c>
      <c r="P2141" s="56" t="str">
        <f aca="false">IF(L2141=1,J2141+ROW()/10^7,"")</f>
        <v/>
      </c>
      <c r="Q2141" s="57" t="n">
        <f aca="false">IF(O2141=1,M2141,"")</f>
        <v>0.325809680309</v>
      </c>
      <c r="R2141" s="56" t="str">
        <f aca="false">IF(K2141=1,ROW(),"")</f>
        <v/>
      </c>
      <c r="S2141" s="56" t="str">
        <f aca="false">IF(D2141="","",TRIM(D2141))</f>
        <v>FASAH CHARGES- INC</v>
      </c>
    </row>
    <row r="2142" customFormat="false" ht="15" hidden="false" customHeight="false" outlineLevel="0" collapsed="false">
      <c r="A2142" s="50" t="s">
        <v>1901</v>
      </c>
      <c r="B2142" s="55" t="n">
        <v>45962</v>
      </c>
      <c r="C2142" s="50" t="n">
        <f aca="false">IF(S2142="","",IFERROR(IF(INDEX('Ledger Codes'!$C$6:$C$205,MATCH(S2142,'Ledger Codes'!$B$6:$B$205,0))="","",INDEX('Ledger Codes'!$C$6:$C$205,MATCH(S2142,'Ledger Codes'!$B$6:$B$205,0))),""))</f>
        <v>10066</v>
      </c>
      <c r="D2142" s="50" t="s">
        <v>204</v>
      </c>
      <c r="E2142" s="50" t="s">
        <v>1902</v>
      </c>
      <c r="F2142" s="50" t="s">
        <v>1903</v>
      </c>
      <c r="G2142" s="52" t="n">
        <v>0</v>
      </c>
      <c r="H2142" s="52" t="n">
        <v>8.63</v>
      </c>
      <c r="I2142" s="52" t="n">
        <f aca="false">IF(AND(G2142="",H2142=""),"",N(G2142)-N(H2142))</f>
        <v>-8.63</v>
      </c>
      <c r="J2142" s="52" t="n">
        <f aca="false">IF(I2142="","",ABS(I2142))</f>
        <v>8.63</v>
      </c>
      <c r="K2142" s="56" t="n">
        <f aca="false">IF(S2142="","",0)</f>
        <v>0</v>
      </c>
      <c r="L2142" s="56" t="n">
        <f aca="false">IF(J2142="","",IF(AND(J2142&gt;'Revenue Testing'!$E$9,K2142=0),1,0))</f>
        <v>0</v>
      </c>
      <c r="M2142" s="57" t="n">
        <v>0.558401727722</v>
      </c>
      <c r="N2142" s="56" t="str">
        <f aca="false">IF(OR(A2142="",I2142=""),"",IF(COUNTIFS($A$2:$A$4500,A2142,$D$2:$D$4500,D2142,$I$2:$I$4500,I2142)&gt;1,"Possible duplicate",""))</f>
        <v/>
      </c>
      <c r="O2142" s="56" t="n">
        <f aca="false">IF(J2142="","",IF(AND(L2142=0,K2142=0),1,0))</f>
        <v>1</v>
      </c>
      <c r="P2142" s="56" t="str">
        <f aca="false">IF(L2142=1,J2142+ROW()/10^7,"")</f>
        <v/>
      </c>
      <c r="Q2142" s="57" t="n">
        <f aca="false">IF(O2142=1,M2142,"")</f>
        <v>0.558401727722</v>
      </c>
      <c r="R2142" s="56" t="str">
        <f aca="false">IF(K2142=1,ROW(),"")</f>
        <v/>
      </c>
      <c r="S2142" s="56" t="str">
        <f aca="false">IF(D2142="","",TRIM(D2142))</f>
        <v>FASAH CHARGES- INC</v>
      </c>
    </row>
    <row r="2143" customFormat="false" ht="15" hidden="false" customHeight="false" outlineLevel="0" collapsed="false">
      <c r="A2143" s="50" t="s">
        <v>1904</v>
      </c>
      <c r="B2143" s="55" t="n">
        <v>45962</v>
      </c>
      <c r="C2143" s="50" t="n">
        <f aca="false">IF(S2143="","",IFERROR(IF(INDEX('Ledger Codes'!$C$6:$C$205,MATCH(S2143,'Ledger Codes'!$B$6:$B$205,0))="","",INDEX('Ledger Codes'!$C$6:$C$205,MATCH(S2143,'Ledger Codes'!$B$6:$B$205,0))),""))</f>
        <v>10066</v>
      </c>
      <c r="D2143" s="50" t="s">
        <v>204</v>
      </c>
      <c r="E2143" s="50" t="s">
        <v>1905</v>
      </c>
      <c r="F2143" s="50" t="s">
        <v>1906</v>
      </c>
      <c r="G2143" s="52" t="n">
        <v>0</v>
      </c>
      <c r="H2143" s="52" t="n">
        <v>8.63</v>
      </c>
      <c r="I2143" s="52" t="n">
        <f aca="false">IF(AND(G2143="",H2143=""),"",N(G2143)-N(H2143))</f>
        <v>-8.63</v>
      </c>
      <c r="J2143" s="52" t="n">
        <f aca="false">IF(I2143="","",ABS(I2143))</f>
        <v>8.63</v>
      </c>
      <c r="K2143" s="56" t="n">
        <f aca="false">IF(S2143="","",0)</f>
        <v>0</v>
      </c>
      <c r="L2143" s="56" t="n">
        <f aca="false">IF(J2143="","",IF(AND(J2143&gt;'Revenue Testing'!$E$9,K2143=0),1,0))</f>
        <v>0</v>
      </c>
      <c r="M2143" s="57" t="n">
        <v>0.347355292741</v>
      </c>
      <c r="N2143" s="56" t="str">
        <f aca="false">IF(OR(A2143="",I2143=""),"",IF(COUNTIFS($A$2:$A$4500,A2143,$D$2:$D$4500,D2143,$I$2:$I$4500,I2143)&gt;1,"Possible duplicate",""))</f>
        <v/>
      </c>
      <c r="O2143" s="56" t="n">
        <f aca="false">IF(J2143="","",IF(AND(L2143=0,K2143=0),1,0))</f>
        <v>1</v>
      </c>
      <c r="P2143" s="56" t="str">
        <f aca="false">IF(L2143=1,J2143+ROW()/10^7,"")</f>
        <v/>
      </c>
      <c r="Q2143" s="57" t="n">
        <f aca="false">IF(O2143=1,M2143,"")</f>
        <v>0.347355292741</v>
      </c>
      <c r="R2143" s="56" t="str">
        <f aca="false">IF(K2143=1,ROW(),"")</f>
        <v/>
      </c>
      <c r="S2143" s="56" t="str">
        <f aca="false">IF(D2143="","",TRIM(D2143))</f>
        <v>FASAH CHARGES- INC</v>
      </c>
    </row>
    <row r="2144" customFormat="false" ht="15" hidden="false" customHeight="false" outlineLevel="0" collapsed="false">
      <c r="A2144" s="50" t="s">
        <v>1907</v>
      </c>
      <c r="B2144" s="55" t="n">
        <v>45962</v>
      </c>
      <c r="C2144" s="50" t="n">
        <f aca="false">IF(S2144="","",IFERROR(IF(INDEX('Ledger Codes'!$C$6:$C$205,MATCH(S2144,'Ledger Codes'!$B$6:$B$205,0))="","",INDEX('Ledger Codes'!$C$6:$C$205,MATCH(S2144,'Ledger Codes'!$B$6:$B$205,0))),""))</f>
        <v>10066</v>
      </c>
      <c r="D2144" s="50" t="s">
        <v>204</v>
      </c>
      <c r="E2144" s="50" t="s">
        <v>1908</v>
      </c>
      <c r="F2144" s="50" t="s">
        <v>1909</v>
      </c>
      <c r="G2144" s="52" t="n">
        <v>0</v>
      </c>
      <c r="H2144" s="52" t="n">
        <v>8.63</v>
      </c>
      <c r="I2144" s="52" t="n">
        <f aca="false">IF(AND(G2144="",H2144=""),"",N(G2144)-N(H2144))</f>
        <v>-8.63</v>
      </c>
      <c r="J2144" s="52" t="n">
        <f aca="false">IF(I2144="","",ABS(I2144))</f>
        <v>8.63</v>
      </c>
      <c r="K2144" s="56" t="n">
        <f aca="false">IF(S2144="","",0)</f>
        <v>0</v>
      </c>
      <c r="L2144" s="56" t="n">
        <f aca="false">IF(J2144="","",IF(AND(J2144&gt;'Revenue Testing'!$E$9,K2144=0),1,0))</f>
        <v>0</v>
      </c>
      <c r="M2144" s="57" t="n">
        <v>0.957107996615</v>
      </c>
      <c r="N2144" s="56" t="str">
        <f aca="false">IF(OR(A2144="",I2144=""),"",IF(COUNTIFS($A$2:$A$4500,A2144,$D$2:$D$4500,D2144,$I$2:$I$4500,I2144)&gt;1,"Possible duplicate",""))</f>
        <v/>
      </c>
      <c r="O2144" s="56" t="n">
        <f aca="false">IF(J2144="","",IF(AND(L2144=0,K2144=0),1,0))</f>
        <v>1</v>
      </c>
      <c r="P2144" s="56" t="str">
        <f aca="false">IF(L2144=1,J2144+ROW()/10^7,"")</f>
        <v/>
      </c>
      <c r="Q2144" s="57" t="n">
        <f aca="false">IF(O2144=1,M2144,"")</f>
        <v>0.957107996615</v>
      </c>
      <c r="R2144" s="56" t="str">
        <f aca="false">IF(K2144=1,ROW(),"")</f>
        <v/>
      </c>
      <c r="S2144" s="56" t="str">
        <f aca="false">IF(D2144="","",TRIM(D2144))</f>
        <v>FASAH CHARGES- INC</v>
      </c>
    </row>
    <row r="2145" customFormat="false" ht="15" hidden="false" customHeight="false" outlineLevel="0" collapsed="false">
      <c r="A2145" s="50" t="s">
        <v>1910</v>
      </c>
      <c r="B2145" s="55" t="n">
        <v>45962</v>
      </c>
      <c r="C2145" s="50" t="n">
        <f aca="false">IF(S2145="","",IFERROR(IF(INDEX('Ledger Codes'!$C$6:$C$205,MATCH(S2145,'Ledger Codes'!$B$6:$B$205,0))="","",INDEX('Ledger Codes'!$C$6:$C$205,MATCH(S2145,'Ledger Codes'!$B$6:$B$205,0))),""))</f>
        <v>10066</v>
      </c>
      <c r="D2145" s="50" t="s">
        <v>204</v>
      </c>
      <c r="E2145" s="50" t="s">
        <v>1911</v>
      </c>
      <c r="F2145" s="50" t="s">
        <v>1912</v>
      </c>
      <c r="G2145" s="52" t="n">
        <v>0</v>
      </c>
      <c r="H2145" s="52" t="n">
        <v>8.63</v>
      </c>
      <c r="I2145" s="52" t="n">
        <f aca="false">IF(AND(G2145="",H2145=""),"",N(G2145)-N(H2145))</f>
        <v>-8.63</v>
      </c>
      <c r="J2145" s="52" t="n">
        <f aca="false">IF(I2145="","",ABS(I2145))</f>
        <v>8.63</v>
      </c>
      <c r="K2145" s="56" t="n">
        <f aca="false">IF(S2145="","",0)</f>
        <v>0</v>
      </c>
      <c r="L2145" s="56" t="n">
        <f aca="false">IF(J2145="","",IF(AND(J2145&gt;'Revenue Testing'!$E$9,K2145=0),1,0))</f>
        <v>0</v>
      </c>
      <c r="M2145" s="57" t="n">
        <v>0.74358368906</v>
      </c>
      <c r="N2145" s="56" t="str">
        <f aca="false">IF(OR(A2145="",I2145=""),"",IF(COUNTIFS($A$2:$A$4500,A2145,$D$2:$D$4500,D2145,$I$2:$I$4500,I2145)&gt;1,"Possible duplicate",""))</f>
        <v/>
      </c>
      <c r="O2145" s="56" t="n">
        <f aca="false">IF(J2145="","",IF(AND(L2145=0,K2145=0),1,0))</f>
        <v>1</v>
      </c>
      <c r="P2145" s="56" t="str">
        <f aca="false">IF(L2145=1,J2145+ROW()/10^7,"")</f>
        <v/>
      </c>
      <c r="Q2145" s="57" t="n">
        <f aca="false">IF(O2145=1,M2145,"")</f>
        <v>0.74358368906</v>
      </c>
      <c r="R2145" s="56" t="str">
        <f aca="false">IF(K2145=1,ROW(),"")</f>
        <v/>
      </c>
      <c r="S2145" s="56" t="str">
        <f aca="false">IF(D2145="","",TRIM(D2145))</f>
        <v>FASAH CHARGES- INC</v>
      </c>
    </row>
    <row r="2146" customFormat="false" ht="15" hidden="false" customHeight="false" outlineLevel="0" collapsed="false">
      <c r="A2146" s="50" t="s">
        <v>1913</v>
      </c>
      <c r="B2146" s="55" t="n">
        <v>45962</v>
      </c>
      <c r="C2146" s="50" t="n">
        <f aca="false">IF(S2146="","",IFERROR(IF(INDEX('Ledger Codes'!$C$6:$C$205,MATCH(S2146,'Ledger Codes'!$B$6:$B$205,0))="","",INDEX('Ledger Codes'!$C$6:$C$205,MATCH(S2146,'Ledger Codes'!$B$6:$B$205,0))),""))</f>
        <v>10066</v>
      </c>
      <c r="D2146" s="50" t="s">
        <v>204</v>
      </c>
      <c r="E2146" s="50" t="s">
        <v>1914</v>
      </c>
      <c r="F2146" s="50" t="s">
        <v>1915</v>
      </c>
      <c r="G2146" s="52" t="n">
        <v>0</v>
      </c>
      <c r="H2146" s="52" t="n">
        <v>8.63</v>
      </c>
      <c r="I2146" s="52" t="n">
        <f aca="false">IF(AND(G2146="",H2146=""),"",N(G2146)-N(H2146))</f>
        <v>-8.63</v>
      </c>
      <c r="J2146" s="52" t="n">
        <f aca="false">IF(I2146="","",ABS(I2146))</f>
        <v>8.63</v>
      </c>
      <c r="K2146" s="56" t="n">
        <f aca="false">IF(S2146="","",0)</f>
        <v>0</v>
      </c>
      <c r="L2146" s="56" t="n">
        <f aca="false">IF(J2146="","",IF(AND(J2146&gt;'Revenue Testing'!$E$9,K2146=0),1,0))</f>
        <v>0</v>
      </c>
      <c r="M2146" s="57" t="n">
        <v>0.225845449175</v>
      </c>
      <c r="N2146" s="56" t="str">
        <f aca="false">IF(OR(A2146="",I2146=""),"",IF(COUNTIFS($A$2:$A$4500,A2146,$D$2:$D$4500,D2146,$I$2:$I$4500,I2146)&gt;1,"Possible duplicate",""))</f>
        <v/>
      </c>
      <c r="O2146" s="56" t="n">
        <f aca="false">IF(J2146="","",IF(AND(L2146=0,K2146=0),1,0))</f>
        <v>1</v>
      </c>
      <c r="P2146" s="56" t="str">
        <f aca="false">IF(L2146=1,J2146+ROW()/10^7,"")</f>
        <v/>
      </c>
      <c r="Q2146" s="57" t="n">
        <f aca="false">IF(O2146=1,M2146,"")</f>
        <v>0.225845449175</v>
      </c>
      <c r="R2146" s="56" t="str">
        <f aca="false">IF(K2146=1,ROW(),"")</f>
        <v/>
      </c>
      <c r="S2146" s="56" t="str">
        <f aca="false">IF(D2146="","",TRIM(D2146))</f>
        <v>FASAH CHARGES- INC</v>
      </c>
    </row>
    <row r="2147" customFormat="false" ht="15" hidden="false" customHeight="false" outlineLevel="0" collapsed="false">
      <c r="A2147" s="50" t="s">
        <v>1916</v>
      </c>
      <c r="B2147" s="55" t="n">
        <v>45962</v>
      </c>
      <c r="C2147" s="50" t="n">
        <f aca="false">IF(S2147="","",IFERROR(IF(INDEX('Ledger Codes'!$C$6:$C$205,MATCH(S2147,'Ledger Codes'!$B$6:$B$205,0))="","",INDEX('Ledger Codes'!$C$6:$C$205,MATCH(S2147,'Ledger Codes'!$B$6:$B$205,0))),""))</f>
        <v>10066</v>
      </c>
      <c r="D2147" s="50" t="s">
        <v>204</v>
      </c>
      <c r="E2147" s="50" t="s">
        <v>1917</v>
      </c>
      <c r="F2147" s="50" t="s">
        <v>1918</v>
      </c>
      <c r="G2147" s="52" t="n">
        <v>0</v>
      </c>
      <c r="H2147" s="52" t="n">
        <v>8.63</v>
      </c>
      <c r="I2147" s="52" t="n">
        <f aca="false">IF(AND(G2147="",H2147=""),"",N(G2147)-N(H2147))</f>
        <v>-8.63</v>
      </c>
      <c r="J2147" s="52" t="n">
        <f aca="false">IF(I2147="","",ABS(I2147))</f>
        <v>8.63</v>
      </c>
      <c r="K2147" s="56" t="n">
        <f aca="false">IF(S2147="","",0)</f>
        <v>0</v>
      </c>
      <c r="L2147" s="56" t="n">
        <f aca="false">IF(J2147="","",IF(AND(J2147&gt;'Revenue Testing'!$E$9,K2147=0),1,0))</f>
        <v>0</v>
      </c>
      <c r="M2147" s="57" t="n">
        <v>0.377080350355</v>
      </c>
      <c r="N2147" s="56" t="str">
        <f aca="false">IF(OR(A2147="",I2147=""),"",IF(COUNTIFS($A$2:$A$4500,A2147,$D$2:$D$4500,D2147,$I$2:$I$4500,I2147)&gt;1,"Possible duplicate",""))</f>
        <v/>
      </c>
      <c r="O2147" s="56" t="n">
        <f aca="false">IF(J2147="","",IF(AND(L2147=0,K2147=0),1,0))</f>
        <v>1</v>
      </c>
      <c r="P2147" s="56" t="str">
        <f aca="false">IF(L2147=1,J2147+ROW()/10^7,"")</f>
        <v/>
      </c>
      <c r="Q2147" s="57" t="n">
        <f aca="false">IF(O2147=1,M2147,"")</f>
        <v>0.377080350355</v>
      </c>
      <c r="R2147" s="56" t="str">
        <f aca="false">IF(K2147=1,ROW(),"")</f>
        <v/>
      </c>
      <c r="S2147" s="56" t="str">
        <f aca="false">IF(D2147="","",TRIM(D2147))</f>
        <v>FASAH CHARGES- INC</v>
      </c>
    </row>
    <row r="2148" customFormat="false" ht="15" hidden="false" customHeight="false" outlineLevel="0" collapsed="false">
      <c r="A2148" s="50" t="s">
        <v>1919</v>
      </c>
      <c r="B2148" s="55" t="n">
        <v>45962</v>
      </c>
      <c r="C2148" s="50" t="n">
        <f aca="false">IF(S2148="","",IFERROR(IF(INDEX('Ledger Codes'!$C$6:$C$205,MATCH(S2148,'Ledger Codes'!$B$6:$B$205,0))="","",INDEX('Ledger Codes'!$C$6:$C$205,MATCH(S2148,'Ledger Codes'!$B$6:$B$205,0))),""))</f>
        <v>10066</v>
      </c>
      <c r="D2148" s="50" t="s">
        <v>204</v>
      </c>
      <c r="E2148" s="50" t="s">
        <v>1920</v>
      </c>
      <c r="F2148" s="50" t="s">
        <v>1921</v>
      </c>
      <c r="G2148" s="52" t="n">
        <v>0</v>
      </c>
      <c r="H2148" s="52" t="n">
        <v>8.63</v>
      </c>
      <c r="I2148" s="52" t="n">
        <f aca="false">IF(AND(G2148="",H2148=""),"",N(G2148)-N(H2148))</f>
        <v>-8.63</v>
      </c>
      <c r="J2148" s="52" t="n">
        <f aca="false">IF(I2148="","",ABS(I2148))</f>
        <v>8.63</v>
      </c>
      <c r="K2148" s="56" t="n">
        <f aca="false">IF(S2148="","",0)</f>
        <v>0</v>
      </c>
      <c r="L2148" s="56" t="n">
        <f aca="false">IF(J2148="","",IF(AND(J2148&gt;'Revenue Testing'!$E$9,K2148=0),1,0))</f>
        <v>0</v>
      </c>
      <c r="M2148" s="57" t="n">
        <v>0.612570994597</v>
      </c>
      <c r="N2148" s="56" t="str">
        <f aca="false">IF(OR(A2148="",I2148=""),"",IF(COUNTIFS($A$2:$A$4500,A2148,$D$2:$D$4500,D2148,$I$2:$I$4500,I2148)&gt;1,"Possible duplicate",""))</f>
        <v/>
      </c>
      <c r="O2148" s="56" t="n">
        <f aca="false">IF(J2148="","",IF(AND(L2148=0,K2148=0),1,0))</f>
        <v>1</v>
      </c>
      <c r="P2148" s="56" t="str">
        <f aca="false">IF(L2148=1,J2148+ROW()/10^7,"")</f>
        <v/>
      </c>
      <c r="Q2148" s="57" t="n">
        <f aca="false">IF(O2148=1,M2148,"")</f>
        <v>0.612570994597</v>
      </c>
      <c r="R2148" s="56" t="str">
        <f aca="false">IF(K2148=1,ROW(),"")</f>
        <v/>
      </c>
      <c r="S2148" s="56" t="str">
        <f aca="false">IF(D2148="","",TRIM(D2148))</f>
        <v>FASAH CHARGES- INC</v>
      </c>
    </row>
    <row r="2149" customFormat="false" ht="15" hidden="false" customHeight="false" outlineLevel="0" collapsed="false">
      <c r="A2149" s="50" t="s">
        <v>1922</v>
      </c>
      <c r="B2149" s="55" t="n">
        <v>45962</v>
      </c>
      <c r="C2149" s="50" t="n">
        <f aca="false">IF(S2149="","",IFERROR(IF(INDEX('Ledger Codes'!$C$6:$C$205,MATCH(S2149,'Ledger Codes'!$B$6:$B$205,0))="","",INDEX('Ledger Codes'!$C$6:$C$205,MATCH(S2149,'Ledger Codes'!$B$6:$B$205,0))),""))</f>
        <v>10066</v>
      </c>
      <c r="D2149" s="50" t="s">
        <v>204</v>
      </c>
      <c r="E2149" s="50" t="s">
        <v>1923</v>
      </c>
      <c r="F2149" s="50" t="s">
        <v>1924</v>
      </c>
      <c r="G2149" s="52" t="n">
        <v>0</v>
      </c>
      <c r="H2149" s="52" t="n">
        <v>8.63</v>
      </c>
      <c r="I2149" s="52" t="n">
        <f aca="false">IF(AND(G2149="",H2149=""),"",N(G2149)-N(H2149))</f>
        <v>-8.63</v>
      </c>
      <c r="J2149" s="52" t="n">
        <f aca="false">IF(I2149="","",ABS(I2149))</f>
        <v>8.63</v>
      </c>
      <c r="K2149" s="56" t="n">
        <f aca="false">IF(S2149="","",0)</f>
        <v>0</v>
      </c>
      <c r="L2149" s="56" t="n">
        <f aca="false">IF(J2149="","",IF(AND(J2149&gt;'Revenue Testing'!$E$9,K2149=0),1,0))</f>
        <v>0</v>
      </c>
      <c r="M2149" s="57" t="n">
        <v>0.360459826148</v>
      </c>
      <c r="N2149" s="56" t="str">
        <f aca="false">IF(OR(A2149="",I2149=""),"",IF(COUNTIFS($A$2:$A$4500,A2149,$D$2:$D$4500,D2149,$I$2:$I$4500,I2149)&gt;1,"Possible duplicate",""))</f>
        <v/>
      </c>
      <c r="O2149" s="56" t="n">
        <f aca="false">IF(J2149="","",IF(AND(L2149=0,K2149=0),1,0))</f>
        <v>1</v>
      </c>
      <c r="P2149" s="56" t="str">
        <f aca="false">IF(L2149=1,J2149+ROW()/10^7,"")</f>
        <v/>
      </c>
      <c r="Q2149" s="57" t="n">
        <f aca="false">IF(O2149=1,M2149,"")</f>
        <v>0.360459826148</v>
      </c>
      <c r="R2149" s="56" t="str">
        <f aca="false">IF(K2149=1,ROW(),"")</f>
        <v/>
      </c>
      <c r="S2149" s="56" t="str">
        <f aca="false">IF(D2149="","",TRIM(D2149))</f>
        <v>FASAH CHARGES- INC</v>
      </c>
    </row>
    <row r="2150" customFormat="false" ht="15" hidden="false" customHeight="false" outlineLevel="0" collapsed="false">
      <c r="A2150" s="50" t="s">
        <v>1925</v>
      </c>
      <c r="B2150" s="55" t="n">
        <v>45962</v>
      </c>
      <c r="C2150" s="50" t="n">
        <f aca="false">IF(S2150="","",IFERROR(IF(INDEX('Ledger Codes'!$C$6:$C$205,MATCH(S2150,'Ledger Codes'!$B$6:$B$205,0))="","",INDEX('Ledger Codes'!$C$6:$C$205,MATCH(S2150,'Ledger Codes'!$B$6:$B$205,0))),""))</f>
        <v>10066</v>
      </c>
      <c r="D2150" s="50" t="s">
        <v>204</v>
      </c>
      <c r="E2150" s="50" t="s">
        <v>1926</v>
      </c>
      <c r="F2150" s="50" t="s">
        <v>1927</v>
      </c>
      <c r="G2150" s="52" t="n">
        <v>0</v>
      </c>
      <c r="H2150" s="52" t="n">
        <v>8.63</v>
      </c>
      <c r="I2150" s="52" t="n">
        <f aca="false">IF(AND(G2150="",H2150=""),"",N(G2150)-N(H2150))</f>
        <v>-8.63</v>
      </c>
      <c r="J2150" s="52" t="n">
        <f aca="false">IF(I2150="","",ABS(I2150))</f>
        <v>8.63</v>
      </c>
      <c r="K2150" s="56" t="n">
        <f aca="false">IF(S2150="","",0)</f>
        <v>0</v>
      </c>
      <c r="L2150" s="56" t="n">
        <f aca="false">IF(J2150="","",IF(AND(J2150&gt;'Revenue Testing'!$E$9,K2150=0),1,0))</f>
        <v>0</v>
      </c>
      <c r="M2150" s="57" t="n">
        <v>0.679444672692</v>
      </c>
      <c r="N2150" s="56" t="str">
        <f aca="false">IF(OR(A2150="",I2150=""),"",IF(COUNTIFS($A$2:$A$4500,A2150,$D$2:$D$4500,D2150,$I$2:$I$4500,I2150)&gt;1,"Possible duplicate",""))</f>
        <v/>
      </c>
      <c r="O2150" s="56" t="n">
        <f aca="false">IF(J2150="","",IF(AND(L2150=0,K2150=0),1,0))</f>
        <v>1</v>
      </c>
      <c r="P2150" s="56" t="str">
        <f aca="false">IF(L2150=1,J2150+ROW()/10^7,"")</f>
        <v/>
      </c>
      <c r="Q2150" s="57" t="n">
        <f aca="false">IF(O2150=1,M2150,"")</f>
        <v>0.679444672692</v>
      </c>
      <c r="R2150" s="56" t="str">
        <f aca="false">IF(K2150=1,ROW(),"")</f>
        <v/>
      </c>
      <c r="S2150" s="56" t="str">
        <f aca="false">IF(D2150="","",TRIM(D2150))</f>
        <v>FASAH CHARGES- INC</v>
      </c>
    </row>
    <row r="2151" customFormat="false" ht="15" hidden="false" customHeight="false" outlineLevel="0" collapsed="false">
      <c r="A2151" s="50" t="s">
        <v>1928</v>
      </c>
      <c r="B2151" s="55" t="n">
        <v>45962</v>
      </c>
      <c r="C2151" s="50" t="n">
        <f aca="false">IF(S2151="","",IFERROR(IF(INDEX('Ledger Codes'!$C$6:$C$205,MATCH(S2151,'Ledger Codes'!$B$6:$B$205,0))="","",INDEX('Ledger Codes'!$C$6:$C$205,MATCH(S2151,'Ledger Codes'!$B$6:$B$205,0))),""))</f>
        <v>10066</v>
      </c>
      <c r="D2151" s="50" t="s">
        <v>204</v>
      </c>
      <c r="E2151" s="50" t="s">
        <v>1929</v>
      </c>
      <c r="F2151" s="50" t="s">
        <v>1930</v>
      </c>
      <c r="G2151" s="52" t="n">
        <v>0</v>
      </c>
      <c r="H2151" s="52" t="n">
        <v>8.63</v>
      </c>
      <c r="I2151" s="52" t="n">
        <f aca="false">IF(AND(G2151="",H2151=""),"",N(G2151)-N(H2151))</f>
        <v>-8.63</v>
      </c>
      <c r="J2151" s="52" t="n">
        <f aca="false">IF(I2151="","",ABS(I2151))</f>
        <v>8.63</v>
      </c>
      <c r="K2151" s="56" t="n">
        <f aca="false">IF(S2151="","",0)</f>
        <v>0</v>
      </c>
      <c r="L2151" s="56" t="n">
        <f aca="false">IF(J2151="","",IF(AND(J2151&gt;'Revenue Testing'!$E$9,K2151=0),1,0))</f>
        <v>0</v>
      </c>
      <c r="M2151" s="57" t="n">
        <v>0.034724710222</v>
      </c>
      <c r="N2151" s="56" t="str">
        <f aca="false">IF(OR(A2151="",I2151=""),"",IF(COUNTIFS($A$2:$A$4500,A2151,$D$2:$D$4500,D2151,$I$2:$I$4500,I2151)&gt;1,"Possible duplicate",""))</f>
        <v/>
      </c>
      <c r="O2151" s="56" t="n">
        <f aca="false">IF(J2151="","",IF(AND(L2151=0,K2151=0),1,0))</f>
        <v>1</v>
      </c>
      <c r="P2151" s="56" t="str">
        <f aca="false">IF(L2151=1,J2151+ROW()/10^7,"")</f>
        <v/>
      </c>
      <c r="Q2151" s="57" t="n">
        <f aca="false">IF(O2151=1,M2151,"")</f>
        <v>0.034724710222</v>
      </c>
      <c r="R2151" s="56" t="str">
        <f aca="false">IF(K2151=1,ROW(),"")</f>
        <v/>
      </c>
      <c r="S2151" s="56" t="str">
        <f aca="false">IF(D2151="","",TRIM(D2151))</f>
        <v>FASAH CHARGES- INC</v>
      </c>
    </row>
    <row r="2152" customFormat="false" ht="15" hidden="false" customHeight="false" outlineLevel="0" collapsed="false">
      <c r="A2152" s="50" t="s">
        <v>1931</v>
      </c>
      <c r="B2152" s="55" t="n">
        <v>45962</v>
      </c>
      <c r="C2152" s="50" t="n">
        <f aca="false">IF(S2152="","",IFERROR(IF(INDEX('Ledger Codes'!$C$6:$C$205,MATCH(S2152,'Ledger Codes'!$B$6:$B$205,0))="","",INDEX('Ledger Codes'!$C$6:$C$205,MATCH(S2152,'Ledger Codes'!$B$6:$B$205,0))),""))</f>
        <v>10066</v>
      </c>
      <c r="D2152" s="50" t="s">
        <v>204</v>
      </c>
      <c r="E2152" s="50" t="s">
        <v>1932</v>
      </c>
      <c r="F2152" s="50" t="s">
        <v>1933</v>
      </c>
      <c r="G2152" s="52" t="n">
        <v>0</v>
      </c>
      <c r="H2152" s="52" t="n">
        <v>8.63</v>
      </c>
      <c r="I2152" s="52" t="n">
        <f aca="false">IF(AND(G2152="",H2152=""),"",N(G2152)-N(H2152))</f>
        <v>-8.63</v>
      </c>
      <c r="J2152" s="52" t="n">
        <f aca="false">IF(I2152="","",ABS(I2152))</f>
        <v>8.63</v>
      </c>
      <c r="K2152" s="56" t="n">
        <f aca="false">IF(S2152="","",0)</f>
        <v>0</v>
      </c>
      <c r="L2152" s="56" t="n">
        <f aca="false">IF(J2152="","",IF(AND(J2152&gt;'Revenue Testing'!$E$9,K2152=0),1,0))</f>
        <v>0</v>
      </c>
      <c r="M2152" s="57" t="n">
        <v>0.857856370226</v>
      </c>
      <c r="N2152" s="56" t="str">
        <f aca="false">IF(OR(A2152="",I2152=""),"",IF(COUNTIFS($A$2:$A$4500,A2152,$D$2:$D$4500,D2152,$I$2:$I$4500,I2152)&gt;1,"Possible duplicate",""))</f>
        <v/>
      </c>
      <c r="O2152" s="56" t="n">
        <f aca="false">IF(J2152="","",IF(AND(L2152=0,K2152=0),1,0))</f>
        <v>1</v>
      </c>
      <c r="P2152" s="56" t="str">
        <f aca="false">IF(L2152=1,J2152+ROW()/10^7,"")</f>
        <v/>
      </c>
      <c r="Q2152" s="57" t="n">
        <f aca="false">IF(O2152=1,M2152,"")</f>
        <v>0.857856370226</v>
      </c>
      <c r="R2152" s="56" t="str">
        <f aca="false">IF(K2152=1,ROW(),"")</f>
        <v/>
      </c>
      <c r="S2152" s="56" t="str">
        <f aca="false">IF(D2152="","",TRIM(D2152))</f>
        <v>FASAH CHARGES- INC</v>
      </c>
    </row>
    <row r="2153" customFormat="false" ht="15" hidden="false" customHeight="false" outlineLevel="0" collapsed="false">
      <c r="A2153" s="50" t="s">
        <v>1934</v>
      </c>
      <c r="B2153" s="55" t="n">
        <v>45962</v>
      </c>
      <c r="C2153" s="50" t="n">
        <f aca="false">IF(S2153="","",IFERROR(IF(INDEX('Ledger Codes'!$C$6:$C$205,MATCH(S2153,'Ledger Codes'!$B$6:$B$205,0))="","",INDEX('Ledger Codes'!$C$6:$C$205,MATCH(S2153,'Ledger Codes'!$B$6:$B$205,0))),""))</f>
        <v>10066</v>
      </c>
      <c r="D2153" s="50" t="s">
        <v>204</v>
      </c>
      <c r="E2153" s="50" t="s">
        <v>1935</v>
      </c>
      <c r="F2153" s="50" t="s">
        <v>1936</v>
      </c>
      <c r="G2153" s="52" t="n">
        <v>0</v>
      </c>
      <c r="H2153" s="52" t="n">
        <v>8.63</v>
      </c>
      <c r="I2153" s="52" t="n">
        <f aca="false">IF(AND(G2153="",H2153=""),"",N(G2153)-N(H2153))</f>
        <v>-8.63</v>
      </c>
      <c r="J2153" s="52" t="n">
        <f aca="false">IF(I2153="","",ABS(I2153))</f>
        <v>8.63</v>
      </c>
      <c r="K2153" s="56" t="n">
        <f aca="false">IF(S2153="","",0)</f>
        <v>0</v>
      </c>
      <c r="L2153" s="56" t="n">
        <f aca="false">IF(J2153="","",IF(AND(J2153&gt;'Revenue Testing'!$E$9,K2153=0),1,0))</f>
        <v>0</v>
      </c>
      <c r="M2153" s="57" t="n">
        <v>0.244287582614</v>
      </c>
      <c r="N2153" s="56" t="str">
        <f aca="false">IF(OR(A2153="",I2153=""),"",IF(COUNTIFS($A$2:$A$4500,A2153,$D$2:$D$4500,D2153,$I$2:$I$4500,I2153)&gt;1,"Possible duplicate",""))</f>
        <v/>
      </c>
      <c r="O2153" s="56" t="n">
        <f aca="false">IF(J2153="","",IF(AND(L2153=0,K2153=0),1,0))</f>
        <v>1</v>
      </c>
      <c r="P2153" s="56" t="str">
        <f aca="false">IF(L2153=1,J2153+ROW()/10^7,"")</f>
        <v/>
      </c>
      <c r="Q2153" s="57" t="n">
        <f aca="false">IF(O2153=1,M2153,"")</f>
        <v>0.244287582614</v>
      </c>
      <c r="R2153" s="56" t="str">
        <f aca="false">IF(K2153=1,ROW(),"")</f>
        <v/>
      </c>
      <c r="S2153" s="56" t="str">
        <f aca="false">IF(D2153="","",TRIM(D2153))</f>
        <v>FASAH CHARGES- INC</v>
      </c>
    </row>
    <row r="2154" customFormat="false" ht="15" hidden="false" customHeight="false" outlineLevel="0" collapsed="false">
      <c r="A2154" s="50" t="s">
        <v>1937</v>
      </c>
      <c r="B2154" s="55" t="n">
        <v>45962</v>
      </c>
      <c r="C2154" s="50" t="n">
        <f aca="false">IF(S2154="","",IFERROR(IF(INDEX('Ledger Codes'!$C$6:$C$205,MATCH(S2154,'Ledger Codes'!$B$6:$B$205,0))="","",INDEX('Ledger Codes'!$C$6:$C$205,MATCH(S2154,'Ledger Codes'!$B$6:$B$205,0))),""))</f>
        <v>10066</v>
      </c>
      <c r="D2154" s="50" t="s">
        <v>204</v>
      </c>
      <c r="E2154" s="50" t="s">
        <v>1938</v>
      </c>
      <c r="F2154" s="50" t="s">
        <v>1939</v>
      </c>
      <c r="G2154" s="52" t="n">
        <v>0</v>
      </c>
      <c r="H2154" s="52" t="n">
        <v>8.63</v>
      </c>
      <c r="I2154" s="52" t="n">
        <f aca="false">IF(AND(G2154="",H2154=""),"",N(G2154)-N(H2154))</f>
        <v>-8.63</v>
      </c>
      <c r="J2154" s="52" t="n">
        <f aca="false">IF(I2154="","",ABS(I2154))</f>
        <v>8.63</v>
      </c>
      <c r="K2154" s="56" t="n">
        <f aca="false">IF(S2154="","",0)</f>
        <v>0</v>
      </c>
      <c r="L2154" s="56" t="n">
        <f aca="false">IF(J2154="","",IF(AND(J2154&gt;'Revenue Testing'!$E$9,K2154=0),1,0))</f>
        <v>0</v>
      </c>
      <c r="M2154" s="57" t="n">
        <v>0.406401538239</v>
      </c>
      <c r="N2154" s="56" t="str">
        <f aca="false">IF(OR(A2154="",I2154=""),"",IF(COUNTIFS($A$2:$A$4500,A2154,$D$2:$D$4500,D2154,$I$2:$I$4500,I2154)&gt;1,"Possible duplicate",""))</f>
        <v/>
      </c>
      <c r="O2154" s="56" t="n">
        <f aca="false">IF(J2154="","",IF(AND(L2154=0,K2154=0),1,0))</f>
        <v>1</v>
      </c>
      <c r="P2154" s="56" t="str">
        <f aca="false">IF(L2154=1,J2154+ROW()/10^7,"")</f>
        <v/>
      </c>
      <c r="Q2154" s="57" t="n">
        <f aca="false">IF(O2154=1,M2154,"")</f>
        <v>0.406401538239</v>
      </c>
      <c r="R2154" s="56" t="str">
        <f aca="false">IF(K2154=1,ROW(),"")</f>
        <v/>
      </c>
      <c r="S2154" s="56" t="str">
        <f aca="false">IF(D2154="","",TRIM(D2154))</f>
        <v>FASAH CHARGES- INC</v>
      </c>
    </row>
    <row r="2155" customFormat="false" ht="15" hidden="false" customHeight="false" outlineLevel="0" collapsed="false">
      <c r="A2155" s="50" t="s">
        <v>1940</v>
      </c>
      <c r="B2155" s="55" t="n">
        <v>45962</v>
      </c>
      <c r="C2155" s="50" t="n">
        <f aca="false">IF(S2155="","",IFERROR(IF(INDEX('Ledger Codes'!$C$6:$C$205,MATCH(S2155,'Ledger Codes'!$B$6:$B$205,0))="","",INDEX('Ledger Codes'!$C$6:$C$205,MATCH(S2155,'Ledger Codes'!$B$6:$B$205,0))),""))</f>
        <v>10066</v>
      </c>
      <c r="D2155" s="50" t="s">
        <v>204</v>
      </c>
      <c r="E2155" s="50" t="s">
        <v>1941</v>
      </c>
      <c r="F2155" s="50" t="s">
        <v>1942</v>
      </c>
      <c r="G2155" s="52" t="n">
        <v>0</v>
      </c>
      <c r="H2155" s="52" t="n">
        <v>8.63</v>
      </c>
      <c r="I2155" s="52" t="n">
        <f aca="false">IF(AND(G2155="",H2155=""),"",N(G2155)-N(H2155))</f>
        <v>-8.63</v>
      </c>
      <c r="J2155" s="52" t="n">
        <f aca="false">IF(I2155="","",ABS(I2155))</f>
        <v>8.63</v>
      </c>
      <c r="K2155" s="56" t="n">
        <f aca="false">IF(S2155="","",0)</f>
        <v>0</v>
      </c>
      <c r="L2155" s="56" t="n">
        <f aca="false">IF(J2155="","",IF(AND(J2155&gt;'Revenue Testing'!$E$9,K2155=0),1,0))</f>
        <v>0</v>
      </c>
      <c r="M2155" s="57" t="n">
        <v>0.109701894201</v>
      </c>
      <c r="N2155" s="56" t="str">
        <f aca="false">IF(OR(A2155="",I2155=""),"",IF(COUNTIFS($A$2:$A$4500,A2155,$D$2:$D$4500,D2155,$I$2:$I$4500,I2155)&gt;1,"Possible duplicate",""))</f>
        <v/>
      </c>
      <c r="O2155" s="56" t="n">
        <f aca="false">IF(J2155="","",IF(AND(L2155=0,K2155=0),1,0))</f>
        <v>1</v>
      </c>
      <c r="P2155" s="56" t="str">
        <f aca="false">IF(L2155=1,J2155+ROW()/10^7,"")</f>
        <v/>
      </c>
      <c r="Q2155" s="57" t="n">
        <f aca="false">IF(O2155=1,M2155,"")</f>
        <v>0.109701894201</v>
      </c>
      <c r="R2155" s="56" t="str">
        <f aca="false">IF(K2155=1,ROW(),"")</f>
        <v/>
      </c>
      <c r="S2155" s="56" t="str">
        <f aca="false">IF(D2155="","",TRIM(D2155))</f>
        <v>FASAH CHARGES- INC</v>
      </c>
    </row>
    <row r="2156" customFormat="false" ht="15" hidden="false" customHeight="false" outlineLevel="0" collapsed="false">
      <c r="A2156" s="50" t="s">
        <v>1943</v>
      </c>
      <c r="B2156" s="55" t="n">
        <v>45962</v>
      </c>
      <c r="C2156" s="50" t="n">
        <f aca="false">IF(S2156="","",IFERROR(IF(INDEX('Ledger Codes'!$C$6:$C$205,MATCH(S2156,'Ledger Codes'!$B$6:$B$205,0))="","",INDEX('Ledger Codes'!$C$6:$C$205,MATCH(S2156,'Ledger Codes'!$B$6:$B$205,0))),""))</f>
        <v>10066</v>
      </c>
      <c r="D2156" s="50" t="s">
        <v>204</v>
      </c>
      <c r="E2156" s="50" t="s">
        <v>1944</v>
      </c>
      <c r="F2156" s="50" t="s">
        <v>1945</v>
      </c>
      <c r="G2156" s="52" t="n">
        <v>0</v>
      </c>
      <c r="H2156" s="52" t="n">
        <v>8.63</v>
      </c>
      <c r="I2156" s="52" t="n">
        <f aca="false">IF(AND(G2156="",H2156=""),"",N(G2156)-N(H2156))</f>
        <v>-8.63</v>
      </c>
      <c r="J2156" s="52" t="n">
        <f aca="false">IF(I2156="","",ABS(I2156))</f>
        <v>8.63</v>
      </c>
      <c r="K2156" s="56" t="n">
        <f aca="false">IF(S2156="","",0)</f>
        <v>0</v>
      </c>
      <c r="L2156" s="56" t="n">
        <f aca="false">IF(J2156="","",IF(AND(J2156&gt;'Revenue Testing'!$E$9,K2156=0),1,0))</f>
        <v>0</v>
      </c>
      <c r="M2156" s="57" t="n">
        <v>0.107005961059</v>
      </c>
      <c r="N2156" s="56" t="str">
        <f aca="false">IF(OR(A2156="",I2156=""),"",IF(COUNTIFS($A$2:$A$4500,A2156,$D$2:$D$4500,D2156,$I$2:$I$4500,I2156)&gt;1,"Possible duplicate",""))</f>
        <v/>
      </c>
      <c r="O2156" s="56" t="n">
        <f aca="false">IF(J2156="","",IF(AND(L2156=0,K2156=0),1,0))</f>
        <v>1</v>
      </c>
      <c r="P2156" s="56" t="str">
        <f aca="false">IF(L2156=1,J2156+ROW()/10^7,"")</f>
        <v/>
      </c>
      <c r="Q2156" s="57" t="n">
        <f aca="false">IF(O2156=1,M2156,"")</f>
        <v>0.107005961059</v>
      </c>
      <c r="R2156" s="56" t="str">
        <f aca="false">IF(K2156=1,ROW(),"")</f>
        <v/>
      </c>
      <c r="S2156" s="56" t="str">
        <f aca="false">IF(D2156="","",TRIM(D2156))</f>
        <v>FASAH CHARGES- INC</v>
      </c>
    </row>
    <row r="2157" customFormat="false" ht="15" hidden="false" customHeight="false" outlineLevel="0" collapsed="false">
      <c r="A2157" s="50" t="s">
        <v>1946</v>
      </c>
      <c r="B2157" s="55" t="n">
        <v>45963</v>
      </c>
      <c r="C2157" s="50" t="n">
        <f aca="false">IF(S2157="","",IFERROR(IF(INDEX('Ledger Codes'!$C$6:$C$205,MATCH(S2157,'Ledger Codes'!$B$6:$B$205,0))="","",INDEX('Ledger Codes'!$C$6:$C$205,MATCH(S2157,'Ledger Codes'!$B$6:$B$205,0))),""))</f>
        <v>10066</v>
      </c>
      <c r="D2157" s="50" t="s">
        <v>204</v>
      </c>
      <c r="E2157" s="50" t="s">
        <v>1947</v>
      </c>
      <c r="F2157" s="50" t="s">
        <v>553</v>
      </c>
      <c r="G2157" s="52" t="n">
        <v>0</v>
      </c>
      <c r="H2157" s="52" t="n">
        <v>8.63</v>
      </c>
      <c r="I2157" s="52" t="n">
        <f aca="false">IF(AND(G2157="",H2157=""),"",N(G2157)-N(H2157))</f>
        <v>-8.63</v>
      </c>
      <c r="J2157" s="52" t="n">
        <f aca="false">IF(I2157="","",ABS(I2157))</f>
        <v>8.63</v>
      </c>
      <c r="K2157" s="56" t="n">
        <f aca="false">IF(S2157="","",0)</f>
        <v>0</v>
      </c>
      <c r="L2157" s="56" t="n">
        <f aca="false">IF(J2157="","",IF(AND(J2157&gt;'Revenue Testing'!$E$9,K2157=0),1,0))</f>
        <v>0</v>
      </c>
      <c r="M2157" s="57" t="n">
        <v>0.913987265534</v>
      </c>
      <c r="N2157" s="56" t="str">
        <f aca="false">IF(OR(A2157="",I2157=""),"",IF(COUNTIFS($A$2:$A$4500,A2157,$D$2:$D$4500,D2157,$I$2:$I$4500,I2157)&gt;1,"Possible duplicate",""))</f>
        <v/>
      </c>
      <c r="O2157" s="56" t="n">
        <f aca="false">IF(J2157="","",IF(AND(L2157=0,K2157=0),1,0))</f>
        <v>1</v>
      </c>
      <c r="P2157" s="56" t="str">
        <f aca="false">IF(L2157=1,J2157+ROW()/10^7,"")</f>
        <v/>
      </c>
      <c r="Q2157" s="57" t="n">
        <f aca="false">IF(O2157=1,M2157,"")</f>
        <v>0.913987265534</v>
      </c>
      <c r="R2157" s="56" t="str">
        <f aca="false">IF(K2157=1,ROW(),"")</f>
        <v/>
      </c>
      <c r="S2157" s="56" t="str">
        <f aca="false">IF(D2157="","",TRIM(D2157))</f>
        <v>FASAH CHARGES- INC</v>
      </c>
    </row>
    <row r="2158" customFormat="false" ht="15" hidden="false" customHeight="false" outlineLevel="0" collapsed="false">
      <c r="A2158" s="50" t="s">
        <v>1948</v>
      </c>
      <c r="B2158" s="55" t="n">
        <v>45963</v>
      </c>
      <c r="C2158" s="50" t="n">
        <f aca="false">IF(S2158="","",IFERROR(IF(INDEX('Ledger Codes'!$C$6:$C$205,MATCH(S2158,'Ledger Codes'!$B$6:$B$205,0))="","",INDEX('Ledger Codes'!$C$6:$C$205,MATCH(S2158,'Ledger Codes'!$B$6:$B$205,0))),""))</f>
        <v>10066</v>
      </c>
      <c r="D2158" s="50" t="s">
        <v>204</v>
      </c>
      <c r="E2158" s="50" t="s">
        <v>1949</v>
      </c>
      <c r="F2158" s="50" t="s">
        <v>545</v>
      </c>
      <c r="G2158" s="52" t="n">
        <v>0</v>
      </c>
      <c r="H2158" s="52" t="n">
        <v>8.63</v>
      </c>
      <c r="I2158" s="52" t="n">
        <f aca="false">IF(AND(G2158="",H2158=""),"",N(G2158)-N(H2158))</f>
        <v>-8.63</v>
      </c>
      <c r="J2158" s="52" t="n">
        <f aca="false">IF(I2158="","",ABS(I2158))</f>
        <v>8.63</v>
      </c>
      <c r="K2158" s="56" t="n">
        <f aca="false">IF(S2158="","",0)</f>
        <v>0</v>
      </c>
      <c r="L2158" s="56" t="n">
        <f aca="false">IF(J2158="","",IF(AND(J2158&gt;'Revenue Testing'!$E$9,K2158=0),1,0))</f>
        <v>0</v>
      </c>
      <c r="M2158" s="57" t="n">
        <v>0.020899147008</v>
      </c>
      <c r="N2158" s="56" t="str">
        <f aca="false">IF(OR(A2158="",I2158=""),"",IF(COUNTIFS($A$2:$A$4500,A2158,$D$2:$D$4500,D2158,$I$2:$I$4500,I2158)&gt;1,"Possible duplicate",""))</f>
        <v/>
      </c>
      <c r="O2158" s="56" t="n">
        <f aca="false">IF(J2158="","",IF(AND(L2158=0,K2158=0),1,0))</f>
        <v>1</v>
      </c>
      <c r="P2158" s="56" t="str">
        <f aca="false">IF(L2158=1,J2158+ROW()/10^7,"")</f>
        <v/>
      </c>
      <c r="Q2158" s="57" t="n">
        <f aca="false">IF(O2158=1,M2158,"")</f>
        <v>0.020899147008</v>
      </c>
      <c r="R2158" s="56" t="str">
        <f aca="false">IF(K2158=1,ROW(),"")</f>
        <v/>
      </c>
      <c r="S2158" s="56" t="str">
        <f aca="false">IF(D2158="","",TRIM(D2158))</f>
        <v>FASAH CHARGES- INC</v>
      </c>
    </row>
    <row r="2159" customFormat="false" ht="15" hidden="false" customHeight="false" outlineLevel="0" collapsed="false">
      <c r="A2159" s="50" t="s">
        <v>1950</v>
      </c>
      <c r="B2159" s="55" t="n">
        <v>45963</v>
      </c>
      <c r="C2159" s="50" t="n">
        <f aca="false">IF(S2159="","",IFERROR(IF(INDEX('Ledger Codes'!$C$6:$C$205,MATCH(S2159,'Ledger Codes'!$B$6:$B$205,0))="","",INDEX('Ledger Codes'!$C$6:$C$205,MATCH(S2159,'Ledger Codes'!$B$6:$B$205,0))),""))</f>
        <v>10066</v>
      </c>
      <c r="D2159" s="50" t="s">
        <v>204</v>
      </c>
      <c r="E2159" s="50" t="s">
        <v>1951</v>
      </c>
      <c r="F2159" s="50" t="s">
        <v>1848</v>
      </c>
      <c r="G2159" s="52" t="n">
        <v>0</v>
      </c>
      <c r="H2159" s="52" t="n">
        <v>8.63</v>
      </c>
      <c r="I2159" s="52" t="n">
        <f aca="false">IF(AND(G2159="",H2159=""),"",N(G2159)-N(H2159))</f>
        <v>-8.63</v>
      </c>
      <c r="J2159" s="52" t="n">
        <f aca="false">IF(I2159="","",ABS(I2159))</f>
        <v>8.63</v>
      </c>
      <c r="K2159" s="56" t="n">
        <f aca="false">IF(S2159="","",0)</f>
        <v>0</v>
      </c>
      <c r="L2159" s="56" t="n">
        <f aca="false">IF(J2159="","",IF(AND(J2159&gt;'Revenue Testing'!$E$9,K2159=0),1,0))</f>
        <v>0</v>
      </c>
      <c r="M2159" s="57" t="n">
        <v>0.709731897136</v>
      </c>
      <c r="N2159" s="56" t="str">
        <f aca="false">IF(OR(A2159="",I2159=""),"",IF(COUNTIFS($A$2:$A$4500,A2159,$D$2:$D$4500,D2159,$I$2:$I$4500,I2159)&gt;1,"Possible duplicate",""))</f>
        <v/>
      </c>
      <c r="O2159" s="56" t="n">
        <f aca="false">IF(J2159="","",IF(AND(L2159=0,K2159=0),1,0))</f>
        <v>1</v>
      </c>
      <c r="P2159" s="56" t="str">
        <f aca="false">IF(L2159=1,J2159+ROW()/10^7,"")</f>
        <v/>
      </c>
      <c r="Q2159" s="57" t="n">
        <f aca="false">IF(O2159=1,M2159,"")</f>
        <v>0.709731897136</v>
      </c>
      <c r="R2159" s="56" t="str">
        <f aca="false">IF(K2159=1,ROW(),"")</f>
        <v/>
      </c>
      <c r="S2159" s="56" t="str">
        <f aca="false">IF(D2159="","",TRIM(D2159))</f>
        <v>FASAH CHARGES- INC</v>
      </c>
    </row>
    <row r="2160" customFormat="false" ht="15" hidden="false" customHeight="false" outlineLevel="0" collapsed="false">
      <c r="A2160" s="50" t="s">
        <v>1952</v>
      </c>
      <c r="B2160" s="55" t="n">
        <v>45963</v>
      </c>
      <c r="C2160" s="50" t="n">
        <f aca="false">IF(S2160="","",IFERROR(IF(INDEX('Ledger Codes'!$C$6:$C$205,MATCH(S2160,'Ledger Codes'!$B$6:$B$205,0))="","",INDEX('Ledger Codes'!$C$6:$C$205,MATCH(S2160,'Ledger Codes'!$B$6:$B$205,0))),""))</f>
        <v>10066</v>
      </c>
      <c r="D2160" s="50" t="s">
        <v>204</v>
      </c>
      <c r="E2160" s="50" t="s">
        <v>1953</v>
      </c>
      <c r="F2160" s="50" t="s">
        <v>1851</v>
      </c>
      <c r="G2160" s="52" t="n">
        <v>0</v>
      </c>
      <c r="H2160" s="52" t="n">
        <v>8.63</v>
      </c>
      <c r="I2160" s="52" t="n">
        <f aca="false">IF(AND(G2160="",H2160=""),"",N(G2160)-N(H2160))</f>
        <v>-8.63</v>
      </c>
      <c r="J2160" s="52" t="n">
        <f aca="false">IF(I2160="","",ABS(I2160))</f>
        <v>8.63</v>
      </c>
      <c r="K2160" s="56" t="n">
        <f aca="false">IF(S2160="","",0)</f>
        <v>0</v>
      </c>
      <c r="L2160" s="56" t="n">
        <f aca="false">IF(J2160="","",IF(AND(J2160&gt;'Revenue Testing'!$E$9,K2160=0),1,0))</f>
        <v>0</v>
      </c>
      <c r="M2160" s="57" t="n">
        <v>0.123839301317</v>
      </c>
      <c r="N2160" s="56" t="str">
        <f aca="false">IF(OR(A2160="",I2160=""),"",IF(COUNTIFS($A$2:$A$4500,A2160,$D$2:$D$4500,D2160,$I$2:$I$4500,I2160)&gt;1,"Possible duplicate",""))</f>
        <v/>
      </c>
      <c r="O2160" s="56" t="n">
        <f aca="false">IF(J2160="","",IF(AND(L2160=0,K2160=0),1,0))</f>
        <v>1</v>
      </c>
      <c r="P2160" s="56" t="str">
        <f aca="false">IF(L2160=1,J2160+ROW()/10^7,"")</f>
        <v/>
      </c>
      <c r="Q2160" s="57" t="n">
        <f aca="false">IF(O2160=1,M2160,"")</f>
        <v>0.123839301317</v>
      </c>
      <c r="R2160" s="56" t="str">
        <f aca="false">IF(K2160=1,ROW(),"")</f>
        <v/>
      </c>
      <c r="S2160" s="56" t="str">
        <f aca="false">IF(D2160="","",TRIM(D2160))</f>
        <v>FASAH CHARGES- INC</v>
      </c>
    </row>
    <row r="2161" customFormat="false" ht="15" hidden="false" customHeight="false" outlineLevel="0" collapsed="false">
      <c r="A2161" s="50" t="s">
        <v>1954</v>
      </c>
      <c r="B2161" s="55" t="n">
        <v>45963</v>
      </c>
      <c r="C2161" s="50" t="n">
        <f aca="false">IF(S2161="","",IFERROR(IF(INDEX('Ledger Codes'!$C$6:$C$205,MATCH(S2161,'Ledger Codes'!$B$6:$B$205,0))="","",INDEX('Ledger Codes'!$C$6:$C$205,MATCH(S2161,'Ledger Codes'!$B$6:$B$205,0))),""))</f>
        <v>10066</v>
      </c>
      <c r="D2161" s="50" t="s">
        <v>204</v>
      </c>
      <c r="E2161" s="50" t="s">
        <v>1955</v>
      </c>
      <c r="F2161" s="50" t="s">
        <v>559</v>
      </c>
      <c r="G2161" s="52" t="n">
        <v>0</v>
      </c>
      <c r="H2161" s="52" t="n">
        <v>8.63</v>
      </c>
      <c r="I2161" s="52" t="n">
        <f aca="false">IF(AND(G2161="",H2161=""),"",N(G2161)-N(H2161))</f>
        <v>-8.63</v>
      </c>
      <c r="J2161" s="52" t="n">
        <f aca="false">IF(I2161="","",ABS(I2161))</f>
        <v>8.63</v>
      </c>
      <c r="K2161" s="56" t="n">
        <f aca="false">IF(S2161="","",0)</f>
        <v>0</v>
      </c>
      <c r="L2161" s="56" t="n">
        <f aca="false">IF(J2161="","",IF(AND(J2161&gt;'Revenue Testing'!$E$9,K2161=0),1,0))</f>
        <v>0</v>
      </c>
      <c r="M2161" s="57" t="n">
        <v>0.348026119196</v>
      </c>
      <c r="N2161" s="56" t="str">
        <f aca="false">IF(OR(A2161="",I2161=""),"",IF(COUNTIFS($A$2:$A$4500,A2161,$D$2:$D$4500,D2161,$I$2:$I$4500,I2161)&gt;1,"Possible duplicate",""))</f>
        <v/>
      </c>
      <c r="O2161" s="56" t="n">
        <f aca="false">IF(J2161="","",IF(AND(L2161=0,K2161=0),1,0))</f>
        <v>1</v>
      </c>
      <c r="P2161" s="56" t="str">
        <f aca="false">IF(L2161=1,J2161+ROW()/10^7,"")</f>
        <v/>
      </c>
      <c r="Q2161" s="57" t="n">
        <f aca="false">IF(O2161=1,M2161,"")</f>
        <v>0.348026119196</v>
      </c>
      <c r="R2161" s="56" t="str">
        <f aca="false">IF(K2161=1,ROW(),"")</f>
        <v/>
      </c>
      <c r="S2161" s="56" t="str">
        <f aca="false">IF(D2161="","",TRIM(D2161))</f>
        <v>FASAH CHARGES- INC</v>
      </c>
    </row>
    <row r="2162" customFormat="false" ht="15" hidden="false" customHeight="false" outlineLevel="0" collapsed="false">
      <c r="A2162" s="50" t="s">
        <v>1956</v>
      </c>
      <c r="B2162" s="55" t="n">
        <v>45963</v>
      </c>
      <c r="C2162" s="50" t="n">
        <f aca="false">IF(S2162="","",IFERROR(IF(INDEX('Ledger Codes'!$C$6:$C$205,MATCH(S2162,'Ledger Codes'!$B$6:$B$205,0))="","",INDEX('Ledger Codes'!$C$6:$C$205,MATCH(S2162,'Ledger Codes'!$B$6:$B$205,0))),""))</f>
        <v>10066</v>
      </c>
      <c r="D2162" s="50" t="s">
        <v>204</v>
      </c>
      <c r="E2162" s="50" t="s">
        <v>1957</v>
      </c>
      <c r="F2162" s="50" t="s">
        <v>1856</v>
      </c>
      <c r="G2162" s="52" t="n">
        <v>0</v>
      </c>
      <c r="H2162" s="52" t="n">
        <v>8.63</v>
      </c>
      <c r="I2162" s="52" t="n">
        <f aca="false">IF(AND(G2162="",H2162=""),"",N(G2162)-N(H2162))</f>
        <v>-8.63</v>
      </c>
      <c r="J2162" s="52" t="n">
        <f aca="false">IF(I2162="","",ABS(I2162))</f>
        <v>8.63</v>
      </c>
      <c r="K2162" s="56" t="n">
        <f aca="false">IF(S2162="","",0)</f>
        <v>0</v>
      </c>
      <c r="L2162" s="56" t="n">
        <f aca="false">IF(J2162="","",IF(AND(J2162&gt;'Revenue Testing'!$E$9,K2162=0),1,0))</f>
        <v>0</v>
      </c>
      <c r="M2162" s="57" t="n">
        <v>0.717237059259</v>
      </c>
      <c r="N2162" s="56" t="str">
        <f aca="false">IF(OR(A2162="",I2162=""),"",IF(COUNTIFS($A$2:$A$4500,A2162,$D$2:$D$4500,D2162,$I$2:$I$4500,I2162)&gt;1,"Possible duplicate",""))</f>
        <v/>
      </c>
      <c r="O2162" s="56" t="n">
        <f aca="false">IF(J2162="","",IF(AND(L2162=0,K2162=0),1,0))</f>
        <v>1</v>
      </c>
      <c r="P2162" s="56" t="str">
        <f aca="false">IF(L2162=1,J2162+ROW()/10^7,"")</f>
        <v/>
      </c>
      <c r="Q2162" s="57" t="n">
        <f aca="false">IF(O2162=1,M2162,"")</f>
        <v>0.717237059259</v>
      </c>
      <c r="R2162" s="56" t="str">
        <f aca="false">IF(K2162=1,ROW(),"")</f>
        <v/>
      </c>
      <c r="S2162" s="56" t="str">
        <f aca="false">IF(D2162="","",TRIM(D2162))</f>
        <v>FASAH CHARGES- INC</v>
      </c>
    </row>
    <row r="2163" customFormat="false" ht="15" hidden="false" customHeight="false" outlineLevel="0" collapsed="false">
      <c r="A2163" s="50" t="s">
        <v>1958</v>
      </c>
      <c r="B2163" s="55" t="n">
        <v>45963</v>
      </c>
      <c r="C2163" s="50" t="n">
        <f aca="false">IF(S2163="","",IFERROR(IF(INDEX('Ledger Codes'!$C$6:$C$205,MATCH(S2163,'Ledger Codes'!$B$6:$B$205,0))="","",INDEX('Ledger Codes'!$C$6:$C$205,MATCH(S2163,'Ledger Codes'!$B$6:$B$205,0))),""))</f>
        <v>10066</v>
      </c>
      <c r="D2163" s="50" t="s">
        <v>204</v>
      </c>
      <c r="E2163" s="50" t="s">
        <v>1959</v>
      </c>
      <c r="F2163" s="50" t="s">
        <v>1960</v>
      </c>
      <c r="G2163" s="52" t="n">
        <v>0</v>
      </c>
      <c r="H2163" s="52" t="n">
        <v>8.63</v>
      </c>
      <c r="I2163" s="52" t="n">
        <f aca="false">IF(AND(G2163="",H2163=""),"",N(G2163)-N(H2163))</f>
        <v>-8.63</v>
      </c>
      <c r="J2163" s="52" t="n">
        <f aca="false">IF(I2163="","",ABS(I2163))</f>
        <v>8.63</v>
      </c>
      <c r="K2163" s="56" t="n">
        <f aca="false">IF(S2163="","",0)</f>
        <v>0</v>
      </c>
      <c r="L2163" s="56" t="n">
        <f aca="false">IF(J2163="","",IF(AND(J2163&gt;'Revenue Testing'!$E$9,K2163=0),1,0))</f>
        <v>0</v>
      </c>
      <c r="M2163" s="57" t="n">
        <v>0.488964287088</v>
      </c>
      <c r="N2163" s="56" t="str">
        <f aca="false">IF(OR(A2163="",I2163=""),"",IF(COUNTIFS($A$2:$A$4500,A2163,$D$2:$D$4500,D2163,$I$2:$I$4500,I2163)&gt;1,"Possible duplicate",""))</f>
        <v/>
      </c>
      <c r="O2163" s="56" t="n">
        <f aca="false">IF(J2163="","",IF(AND(L2163=0,K2163=0),1,0))</f>
        <v>1</v>
      </c>
      <c r="P2163" s="56" t="str">
        <f aca="false">IF(L2163=1,J2163+ROW()/10^7,"")</f>
        <v/>
      </c>
      <c r="Q2163" s="57" t="n">
        <f aca="false">IF(O2163=1,M2163,"")</f>
        <v>0.488964287088</v>
      </c>
      <c r="R2163" s="56" t="str">
        <f aca="false">IF(K2163=1,ROW(),"")</f>
        <v/>
      </c>
      <c r="S2163" s="56" t="str">
        <f aca="false">IF(D2163="","",TRIM(D2163))</f>
        <v>FASAH CHARGES- INC</v>
      </c>
    </row>
    <row r="2164" customFormat="false" ht="15" hidden="false" customHeight="false" outlineLevel="0" collapsed="false">
      <c r="A2164" s="50" t="s">
        <v>1961</v>
      </c>
      <c r="B2164" s="55" t="n">
        <v>45963</v>
      </c>
      <c r="C2164" s="50" t="n">
        <f aca="false">IF(S2164="","",IFERROR(IF(INDEX('Ledger Codes'!$C$6:$C$205,MATCH(S2164,'Ledger Codes'!$B$6:$B$205,0))="","",INDEX('Ledger Codes'!$C$6:$C$205,MATCH(S2164,'Ledger Codes'!$B$6:$B$205,0))),""))</f>
        <v>10066</v>
      </c>
      <c r="D2164" s="50" t="s">
        <v>204</v>
      </c>
      <c r="E2164" s="50" t="s">
        <v>1962</v>
      </c>
      <c r="F2164" s="50" t="s">
        <v>1859</v>
      </c>
      <c r="G2164" s="52" t="n">
        <v>0</v>
      </c>
      <c r="H2164" s="52" t="n">
        <v>8.63</v>
      </c>
      <c r="I2164" s="52" t="n">
        <f aca="false">IF(AND(G2164="",H2164=""),"",N(G2164)-N(H2164))</f>
        <v>-8.63</v>
      </c>
      <c r="J2164" s="52" t="n">
        <f aca="false">IF(I2164="","",ABS(I2164))</f>
        <v>8.63</v>
      </c>
      <c r="K2164" s="56" t="n">
        <f aca="false">IF(S2164="","",0)</f>
        <v>0</v>
      </c>
      <c r="L2164" s="56" t="n">
        <f aca="false">IF(J2164="","",IF(AND(J2164&gt;'Revenue Testing'!$E$9,K2164=0),1,0))</f>
        <v>0</v>
      </c>
      <c r="M2164" s="57" t="n">
        <v>0.182402613274</v>
      </c>
      <c r="N2164" s="56" t="str">
        <f aca="false">IF(OR(A2164="",I2164=""),"",IF(COUNTIFS($A$2:$A$4500,A2164,$D$2:$D$4500,D2164,$I$2:$I$4500,I2164)&gt;1,"Possible duplicate",""))</f>
        <v/>
      </c>
      <c r="O2164" s="56" t="n">
        <f aca="false">IF(J2164="","",IF(AND(L2164=0,K2164=0),1,0))</f>
        <v>1</v>
      </c>
      <c r="P2164" s="56" t="str">
        <f aca="false">IF(L2164=1,J2164+ROW()/10^7,"")</f>
        <v/>
      </c>
      <c r="Q2164" s="57" t="n">
        <f aca="false">IF(O2164=1,M2164,"")</f>
        <v>0.182402613274</v>
      </c>
      <c r="R2164" s="56" t="str">
        <f aca="false">IF(K2164=1,ROW(),"")</f>
        <v/>
      </c>
      <c r="S2164" s="56" t="str">
        <f aca="false">IF(D2164="","",TRIM(D2164))</f>
        <v>FASAH CHARGES- INC</v>
      </c>
    </row>
    <row r="2165" customFormat="false" ht="15" hidden="false" customHeight="false" outlineLevel="0" collapsed="false">
      <c r="A2165" s="50" t="s">
        <v>1963</v>
      </c>
      <c r="B2165" s="55" t="n">
        <v>45963</v>
      </c>
      <c r="C2165" s="50" t="n">
        <f aca="false">IF(S2165="","",IFERROR(IF(INDEX('Ledger Codes'!$C$6:$C$205,MATCH(S2165,'Ledger Codes'!$B$6:$B$205,0))="","",INDEX('Ledger Codes'!$C$6:$C$205,MATCH(S2165,'Ledger Codes'!$B$6:$B$205,0))),""))</f>
        <v>10066</v>
      </c>
      <c r="D2165" s="50" t="s">
        <v>204</v>
      </c>
      <c r="E2165" s="50" t="s">
        <v>1964</v>
      </c>
      <c r="F2165" s="50" t="s">
        <v>1862</v>
      </c>
      <c r="G2165" s="52" t="n">
        <v>0</v>
      </c>
      <c r="H2165" s="52" t="n">
        <v>8.63</v>
      </c>
      <c r="I2165" s="52" t="n">
        <f aca="false">IF(AND(G2165="",H2165=""),"",N(G2165)-N(H2165))</f>
        <v>-8.63</v>
      </c>
      <c r="J2165" s="52" t="n">
        <f aca="false">IF(I2165="","",ABS(I2165))</f>
        <v>8.63</v>
      </c>
      <c r="K2165" s="56" t="n">
        <f aca="false">IF(S2165="","",0)</f>
        <v>0</v>
      </c>
      <c r="L2165" s="56" t="n">
        <f aca="false">IF(J2165="","",IF(AND(J2165&gt;'Revenue Testing'!$E$9,K2165=0),1,0))</f>
        <v>0</v>
      </c>
      <c r="M2165" s="57" t="n">
        <v>0.808434414328</v>
      </c>
      <c r="N2165" s="56" t="str">
        <f aca="false">IF(OR(A2165="",I2165=""),"",IF(COUNTIFS($A$2:$A$4500,A2165,$D$2:$D$4500,D2165,$I$2:$I$4500,I2165)&gt;1,"Possible duplicate",""))</f>
        <v/>
      </c>
      <c r="O2165" s="56" t="n">
        <f aca="false">IF(J2165="","",IF(AND(L2165=0,K2165=0),1,0))</f>
        <v>1</v>
      </c>
      <c r="P2165" s="56" t="str">
        <f aca="false">IF(L2165=1,J2165+ROW()/10^7,"")</f>
        <v/>
      </c>
      <c r="Q2165" s="57" t="n">
        <f aca="false">IF(O2165=1,M2165,"")</f>
        <v>0.808434414328</v>
      </c>
      <c r="R2165" s="56" t="str">
        <f aca="false">IF(K2165=1,ROW(),"")</f>
        <v/>
      </c>
      <c r="S2165" s="56" t="str">
        <f aca="false">IF(D2165="","",TRIM(D2165))</f>
        <v>FASAH CHARGES- INC</v>
      </c>
    </row>
    <row r="2166" customFormat="false" ht="15" hidden="false" customHeight="false" outlineLevel="0" collapsed="false">
      <c r="A2166" s="50" t="s">
        <v>1965</v>
      </c>
      <c r="B2166" s="55" t="n">
        <v>45963</v>
      </c>
      <c r="C2166" s="50" t="n">
        <f aca="false">IF(S2166="","",IFERROR(IF(INDEX('Ledger Codes'!$C$6:$C$205,MATCH(S2166,'Ledger Codes'!$B$6:$B$205,0))="","",INDEX('Ledger Codes'!$C$6:$C$205,MATCH(S2166,'Ledger Codes'!$B$6:$B$205,0))),""))</f>
        <v>10066</v>
      </c>
      <c r="D2166" s="50" t="s">
        <v>204</v>
      </c>
      <c r="E2166" s="50" t="s">
        <v>1966</v>
      </c>
      <c r="F2166" s="50" t="s">
        <v>1865</v>
      </c>
      <c r="G2166" s="52" t="n">
        <v>0</v>
      </c>
      <c r="H2166" s="52" t="n">
        <v>8.63</v>
      </c>
      <c r="I2166" s="52" t="n">
        <f aca="false">IF(AND(G2166="",H2166=""),"",N(G2166)-N(H2166))</f>
        <v>-8.63</v>
      </c>
      <c r="J2166" s="52" t="n">
        <f aca="false">IF(I2166="","",ABS(I2166))</f>
        <v>8.63</v>
      </c>
      <c r="K2166" s="56" t="n">
        <f aca="false">IF(S2166="","",0)</f>
        <v>0</v>
      </c>
      <c r="L2166" s="56" t="n">
        <f aca="false">IF(J2166="","",IF(AND(J2166&gt;'Revenue Testing'!$E$9,K2166=0),1,0))</f>
        <v>0</v>
      </c>
      <c r="M2166" s="57" t="n">
        <v>0.945420934311</v>
      </c>
      <c r="N2166" s="56" t="str">
        <f aca="false">IF(OR(A2166="",I2166=""),"",IF(COUNTIFS($A$2:$A$4500,A2166,$D$2:$D$4500,D2166,$I$2:$I$4500,I2166)&gt;1,"Possible duplicate",""))</f>
        <v/>
      </c>
      <c r="O2166" s="56" t="n">
        <f aca="false">IF(J2166="","",IF(AND(L2166=0,K2166=0),1,0))</f>
        <v>1</v>
      </c>
      <c r="P2166" s="56" t="str">
        <f aca="false">IF(L2166=1,J2166+ROW()/10^7,"")</f>
        <v/>
      </c>
      <c r="Q2166" s="57" t="n">
        <f aca="false">IF(O2166=1,M2166,"")</f>
        <v>0.945420934311</v>
      </c>
      <c r="R2166" s="56" t="str">
        <f aca="false">IF(K2166=1,ROW(),"")</f>
        <v/>
      </c>
      <c r="S2166" s="56" t="str">
        <f aca="false">IF(D2166="","",TRIM(D2166))</f>
        <v>FASAH CHARGES- INC</v>
      </c>
    </row>
    <row r="2167" customFormat="false" ht="15" hidden="false" customHeight="false" outlineLevel="0" collapsed="false">
      <c r="A2167" s="50" t="s">
        <v>1967</v>
      </c>
      <c r="B2167" s="55" t="n">
        <v>45963</v>
      </c>
      <c r="C2167" s="50" t="n">
        <f aca="false">IF(S2167="","",IFERROR(IF(INDEX('Ledger Codes'!$C$6:$C$205,MATCH(S2167,'Ledger Codes'!$B$6:$B$205,0))="","",INDEX('Ledger Codes'!$C$6:$C$205,MATCH(S2167,'Ledger Codes'!$B$6:$B$205,0))),""))</f>
        <v>10066</v>
      </c>
      <c r="D2167" s="50" t="s">
        <v>204</v>
      </c>
      <c r="E2167" s="50" t="s">
        <v>1968</v>
      </c>
      <c r="F2167" s="50" t="s">
        <v>1969</v>
      </c>
      <c r="G2167" s="52" t="n">
        <v>0</v>
      </c>
      <c r="H2167" s="52" t="n">
        <v>8.63</v>
      </c>
      <c r="I2167" s="52" t="n">
        <f aca="false">IF(AND(G2167="",H2167=""),"",N(G2167)-N(H2167))</f>
        <v>-8.63</v>
      </c>
      <c r="J2167" s="52" t="n">
        <f aca="false">IF(I2167="","",ABS(I2167))</f>
        <v>8.63</v>
      </c>
      <c r="K2167" s="56" t="n">
        <f aca="false">IF(S2167="","",0)</f>
        <v>0</v>
      </c>
      <c r="L2167" s="56" t="n">
        <f aca="false">IF(J2167="","",IF(AND(J2167&gt;'Revenue Testing'!$E$9,K2167=0),1,0))</f>
        <v>0</v>
      </c>
      <c r="M2167" s="57" t="n">
        <v>0.108551970786</v>
      </c>
      <c r="N2167" s="56" t="str">
        <f aca="false">IF(OR(A2167="",I2167=""),"",IF(COUNTIFS($A$2:$A$4500,A2167,$D$2:$D$4500,D2167,$I$2:$I$4500,I2167)&gt;1,"Possible duplicate",""))</f>
        <v/>
      </c>
      <c r="O2167" s="56" t="n">
        <f aca="false">IF(J2167="","",IF(AND(L2167=0,K2167=0),1,0))</f>
        <v>1</v>
      </c>
      <c r="P2167" s="56" t="str">
        <f aca="false">IF(L2167=1,J2167+ROW()/10^7,"")</f>
        <v/>
      </c>
      <c r="Q2167" s="57" t="n">
        <f aca="false">IF(O2167=1,M2167,"")</f>
        <v>0.108551970786</v>
      </c>
      <c r="R2167" s="56" t="str">
        <f aca="false">IF(K2167=1,ROW(),"")</f>
        <v/>
      </c>
      <c r="S2167" s="56" t="str">
        <f aca="false">IF(D2167="","",TRIM(D2167))</f>
        <v>FASAH CHARGES- INC</v>
      </c>
    </row>
    <row r="2168" customFormat="false" ht="15" hidden="false" customHeight="false" outlineLevel="0" collapsed="false">
      <c r="A2168" s="50" t="s">
        <v>1970</v>
      </c>
      <c r="B2168" s="55" t="n">
        <v>45963</v>
      </c>
      <c r="C2168" s="50" t="n">
        <f aca="false">IF(S2168="","",IFERROR(IF(INDEX('Ledger Codes'!$C$6:$C$205,MATCH(S2168,'Ledger Codes'!$B$6:$B$205,0))="","",INDEX('Ledger Codes'!$C$6:$C$205,MATCH(S2168,'Ledger Codes'!$B$6:$B$205,0))),""))</f>
        <v>10066</v>
      </c>
      <c r="D2168" s="50" t="s">
        <v>204</v>
      </c>
      <c r="E2168" s="50" t="s">
        <v>1971</v>
      </c>
      <c r="F2168" s="50" t="s">
        <v>1969</v>
      </c>
      <c r="G2168" s="52" t="n">
        <v>0</v>
      </c>
      <c r="H2168" s="52" t="n">
        <v>8.63</v>
      </c>
      <c r="I2168" s="52" t="n">
        <f aca="false">IF(AND(G2168="",H2168=""),"",N(G2168)-N(H2168))</f>
        <v>-8.63</v>
      </c>
      <c r="J2168" s="52" t="n">
        <f aca="false">IF(I2168="","",ABS(I2168))</f>
        <v>8.63</v>
      </c>
      <c r="K2168" s="56" t="n">
        <f aca="false">IF(S2168="","",0)</f>
        <v>0</v>
      </c>
      <c r="L2168" s="56" t="n">
        <f aca="false">IF(J2168="","",IF(AND(J2168&gt;'Revenue Testing'!$E$9,K2168=0),1,0))</f>
        <v>0</v>
      </c>
      <c r="M2168" s="57" t="n">
        <v>0.790555951092</v>
      </c>
      <c r="N2168" s="56" t="str">
        <f aca="false">IF(OR(A2168="",I2168=""),"",IF(COUNTIFS($A$2:$A$4500,A2168,$D$2:$D$4500,D2168,$I$2:$I$4500,I2168)&gt;1,"Possible duplicate",""))</f>
        <v/>
      </c>
      <c r="O2168" s="56" t="n">
        <f aca="false">IF(J2168="","",IF(AND(L2168=0,K2168=0),1,0))</f>
        <v>1</v>
      </c>
      <c r="P2168" s="56" t="str">
        <f aca="false">IF(L2168=1,J2168+ROW()/10^7,"")</f>
        <v/>
      </c>
      <c r="Q2168" s="57" t="n">
        <f aca="false">IF(O2168=1,M2168,"")</f>
        <v>0.790555951092</v>
      </c>
      <c r="R2168" s="56" t="str">
        <f aca="false">IF(K2168=1,ROW(),"")</f>
        <v/>
      </c>
      <c r="S2168" s="56" t="str">
        <f aca="false">IF(D2168="","",TRIM(D2168))</f>
        <v>FASAH CHARGES- INC</v>
      </c>
    </row>
    <row r="2169" customFormat="false" ht="15" hidden="false" customHeight="false" outlineLevel="0" collapsed="false">
      <c r="A2169" s="50" t="s">
        <v>1972</v>
      </c>
      <c r="B2169" s="55" t="n">
        <v>45963</v>
      </c>
      <c r="C2169" s="50" t="n">
        <f aca="false">IF(S2169="","",IFERROR(IF(INDEX('Ledger Codes'!$C$6:$C$205,MATCH(S2169,'Ledger Codes'!$B$6:$B$205,0))="","",INDEX('Ledger Codes'!$C$6:$C$205,MATCH(S2169,'Ledger Codes'!$B$6:$B$205,0))),""))</f>
        <v>10066</v>
      </c>
      <c r="D2169" s="50" t="s">
        <v>204</v>
      </c>
      <c r="E2169" s="50" t="s">
        <v>1973</v>
      </c>
      <c r="F2169" s="50" t="s">
        <v>556</v>
      </c>
      <c r="G2169" s="52" t="n">
        <v>0</v>
      </c>
      <c r="H2169" s="52" t="n">
        <v>8.63</v>
      </c>
      <c r="I2169" s="52" t="n">
        <f aca="false">IF(AND(G2169="",H2169=""),"",N(G2169)-N(H2169))</f>
        <v>-8.63</v>
      </c>
      <c r="J2169" s="52" t="n">
        <f aca="false">IF(I2169="","",ABS(I2169))</f>
        <v>8.63</v>
      </c>
      <c r="K2169" s="56" t="n">
        <f aca="false">IF(S2169="","",0)</f>
        <v>0</v>
      </c>
      <c r="L2169" s="56" t="n">
        <f aca="false">IF(J2169="","",IF(AND(J2169&gt;'Revenue Testing'!$E$9,K2169=0),1,0))</f>
        <v>0</v>
      </c>
      <c r="M2169" s="57" t="n">
        <v>0.826579167284</v>
      </c>
      <c r="N2169" s="56" t="str">
        <f aca="false">IF(OR(A2169="",I2169=""),"",IF(COUNTIFS($A$2:$A$4500,A2169,$D$2:$D$4500,D2169,$I$2:$I$4500,I2169)&gt;1,"Possible duplicate",""))</f>
        <v/>
      </c>
      <c r="O2169" s="56" t="n">
        <f aca="false">IF(J2169="","",IF(AND(L2169=0,K2169=0),1,0))</f>
        <v>1</v>
      </c>
      <c r="P2169" s="56" t="str">
        <f aca="false">IF(L2169=1,J2169+ROW()/10^7,"")</f>
        <v/>
      </c>
      <c r="Q2169" s="57" t="n">
        <f aca="false">IF(O2169=1,M2169,"")</f>
        <v>0.826579167284</v>
      </c>
      <c r="R2169" s="56" t="str">
        <f aca="false">IF(K2169=1,ROW(),"")</f>
        <v/>
      </c>
      <c r="S2169" s="56" t="str">
        <f aca="false">IF(D2169="","",TRIM(D2169))</f>
        <v>FASAH CHARGES- INC</v>
      </c>
    </row>
    <row r="2170" customFormat="false" ht="15" hidden="false" customHeight="false" outlineLevel="0" collapsed="false">
      <c r="A2170" s="50" t="s">
        <v>1974</v>
      </c>
      <c r="B2170" s="55" t="n">
        <v>45963</v>
      </c>
      <c r="C2170" s="50" t="n">
        <f aca="false">IF(S2170="","",IFERROR(IF(INDEX('Ledger Codes'!$C$6:$C$205,MATCH(S2170,'Ledger Codes'!$B$6:$B$205,0))="","",INDEX('Ledger Codes'!$C$6:$C$205,MATCH(S2170,'Ledger Codes'!$B$6:$B$205,0))),""))</f>
        <v>10066</v>
      </c>
      <c r="D2170" s="50" t="s">
        <v>204</v>
      </c>
      <c r="E2170" s="50" t="s">
        <v>1975</v>
      </c>
      <c r="F2170" s="50" t="s">
        <v>1868</v>
      </c>
      <c r="G2170" s="52" t="n">
        <v>0</v>
      </c>
      <c r="H2170" s="52" t="n">
        <v>8.63</v>
      </c>
      <c r="I2170" s="52" t="n">
        <f aca="false">IF(AND(G2170="",H2170=""),"",N(G2170)-N(H2170))</f>
        <v>-8.63</v>
      </c>
      <c r="J2170" s="52" t="n">
        <f aca="false">IF(I2170="","",ABS(I2170))</f>
        <v>8.63</v>
      </c>
      <c r="K2170" s="56" t="n">
        <f aca="false">IF(S2170="","",0)</f>
        <v>0</v>
      </c>
      <c r="L2170" s="56" t="n">
        <f aca="false">IF(J2170="","",IF(AND(J2170&gt;'Revenue Testing'!$E$9,K2170=0),1,0))</f>
        <v>0</v>
      </c>
      <c r="M2170" s="57" t="n">
        <v>0.862748643658</v>
      </c>
      <c r="N2170" s="56" t="str">
        <f aca="false">IF(OR(A2170="",I2170=""),"",IF(COUNTIFS($A$2:$A$4500,A2170,$D$2:$D$4500,D2170,$I$2:$I$4500,I2170)&gt;1,"Possible duplicate",""))</f>
        <v/>
      </c>
      <c r="O2170" s="56" t="n">
        <f aca="false">IF(J2170="","",IF(AND(L2170=0,K2170=0),1,0))</f>
        <v>1</v>
      </c>
      <c r="P2170" s="56" t="str">
        <f aca="false">IF(L2170=1,J2170+ROW()/10^7,"")</f>
        <v/>
      </c>
      <c r="Q2170" s="57" t="n">
        <f aca="false">IF(O2170=1,M2170,"")</f>
        <v>0.862748643658</v>
      </c>
      <c r="R2170" s="56" t="str">
        <f aca="false">IF(K2170=1,ROW(),"")</f>
        <v/>
      </c>
      <c r="S2170" s="56" t="str">
        <f aca="false">IF(D2170="","",TRIM(D2170))</f>
        <v>FASAH CHARGES- INC</v>
      </c>
    </row>
    <row r="2171" customFormat="false" ht="15" hidden="false" customHeight="false" outlineLevel="0" collapsed="false">
      <c r="A2171" s="50" t="s">
        <v>1976</v>
      </c>
      <c r="B2171" s="55" t="n">
        <v>45963</v>
      </c>
      <c r="C2171" s="50" t="n">
        <f aca="false">IF(S2171="","",IFERROR(IF(INDEX('Ledger Codes'!$C$6:$C$205,MATCH(S2171,'Ledger Codes'!$B$6:$B$205,0))="","",INDEX('Ledger Codes'!$C$6:$C$205,MATCH(S2171,'Ledger Codes'!$B$6:$B$205,0))),""))</f>
        <v>10066</v>
      </c>
      <c r="D2171" s="50" t="s">
        <v>204</v>
      </c>
      <c r="E2171" s="50" t="s">
        <v>1977</v>
      </c>
      <c r="F2171" s="50" t="s">
        <v>1871</v>
      </c>
      <c r="G2171" s="52" t="n">
        <v>0</v>
      </c>
      <c r="H2171" s="52" t="n">
        <v>8.63</v>
      </c>
      <c r="I2171" s="52" t="n">
        <f aca="false">IF(AND(G2171="",H2171=""),"",N(G2171)-N(H2171))</f>
        <v>-8.63</v>
      </c>
      <c r="J2171" s="52" t="n">
        <f aca="false">IF(I2171="","",ABS(I2171))</f>
        <v>8.63</v>
      </c>
      <c r="K2171" s="56" t="n">
        <f aca="false">IF(S2171="","",0)</f>
        <v>0</v>
      </c>
      <c r="L2171" s="56" t="n">
        <f aca="false">IF(J2171="","",IF(AND(J2171&gt;'Revenue Testing'!$E$9,K2171=0),1,0))</f>
        <v>0</v>
      </c>
      <c r="M2171" s="57" t="n">
        <v>0.650496116353</v>
      </c>
      <c r="N2171" s="56" t="str">
        <f aca="false">IF(OR(A2171="",I2171=""),"",IF(COUNTIFS($A$2:$A$4500,A2171,$D$2:$D$4500,D2171,$I$2:$I$4500,I2171)&gt;1,"Possible duplicate",""))</f>
        <v/>
      </c>
      <c r="O2171" s="56" t="n">
        <f aca="false">IF(J2171="","",IF(AND(L2171=0,K2171=0),1,0))</f>
        <v>1</v>
      </c>
      <c r="P2171" s="56" t="str">
        <f aca="false">IF(L2171=1,J2171+ROW()/10^7,"")</f>
        <v/>
      </c>
      <c r="Q2171" s="57" t="n">
        <f aca="false">IF(O2171=1,M2171,"")</f>
        <v>0.650496116353</v>
      </c>
      <c r="R2171" s="56" t="str">
        <f aca="false">IF(K2171=1,ROW(),"")</f>
        <v/>
      </c>
      <c r="S2171" s="56" t="str">
        <f aca="false">IF(D2171="","",TRIM(D2171))</f>
        <v>FASAH CHARGES- INC</v>
      </c>
    </row>
    <row r="2172" customFormat="false" ht="15" hidden="false" customHeight="false" outlineLevel="0" collapsed="false">
      <c r="A2172" s="50" t="s">
        <v>1978</v>
      </c>
      <c r="B2172" s="55" t="n">
        <v>45963</v>
      </c>
      <c r="C2172" s="50" t="n">
        <f aca="false">IF(S2172="","",IFERROR(IF(INDEX('Ledger Codes'!$C$6:$C$205,MATCH(S2172,'Ledger Codes'!$B$6:$B$205,0))="","",INDEX('Ledger Codes'!$C$6:$C$205,MATCH(S2172,'Ledger Codes'!$B$6:$B$205,0))),""))</f>
        <v>10066</v>
      </c>
      <c r="D2172" s="50" t="s">
        <v>204</v>
      </c>
      <c r="E2172" s="50" t="s">
        <v>1979</v>
      </c>
      <c r="F2172" s="50" t="s">
        <v>1874</v>
      </c>
      <c r="G2172" s="52" t="n">
        <v>0</v>
      </c>
      <c r="H2172" s="52" t="n">
        <v>8.63</v>
      </c>
      <c r="I2172" s="52" t="n">
        <f aca="false">IF(AND(G2172="",H2172=""),"",N(G2172)-N(H2172))</f>
        <v>-8.63</v>
      </c>
      <c r="J2172" s="52" t="n">
        <f aca="false">IF(I2172="","",ABS(I2172))</f>
        <v>8.63</v>
      </c>
      <c r="K2172" s="56" t="n">
        <f aca="false">IF(S2172="","",0)</f>
        <v>0</v>
      </c>
      <c r="L2172" s="56" t="n">
        <f aca="false">IF(J2172="","",IF(AND(J2172&gt;'Revenue Testing'!$E$9,K2172=0),1,0))</f>
        <v>0</v>
      </c>
      <c r="M2172" s="57" t="n">
        <v>0.485135735497</v>
      </c>
      <c r="N2172" s="56" t="str">
        <f aca="false">IF(OR(A2172="",I2172=""),"",IF(COUNTIFS($A$2:$A$4500,A2172,$D$2:$D$4500,D2172,$I$2:$I$4500,I2172)&gt;1,"Possible duplicate",""))</f>
        <v/>
      </c>
      <c r="O2172" s="56" t="n">
        <f aca="false">IF(J2172="","",IF(AND(L2172=0,K2172=0),1,0))</f>
        <v>1</v>
      </c>
      <c r="P2172" s="56" t="str">
        <f aca="false">IF(L2172=1,J2172+ROW()/10^7,"")</f>
        <v/>
      </c>
      <c r="Q2172" s="57" t="n">
        <f aca="false">IF(O2172=1,M2172,"")</f>
        <v>0.485135735497</v>
      </c>
      <c r="R2172" s="56" t="str">
        <f aca="false">IF(K2172=1,ROW(),"")</f>
        <v/>
      </c>
      <c r="S2172" s="56" t="str">
        <f aca="false">IF(D2172="","",TRIM(D2172))</f>
        <v>FASAH CHARGES- INC</v>
      </c>
    </row>
    <row r="2173" customFormat="false" ht="15" hidden="false" customHeight="false" outlineLevel="0" collapsed="false">
      <c r="A2173" s="50" t="s">
        <v>1980</v>
      </c>
      <c r="B2173" s="55" t="n">
        <v>45963</v>
      </c>
      <c r="C2173" s="50" t="n">
        <f aca="false">IF(S2173="","",IFERROR(IF(INDEX('Ledger Codes'!$C$6:$C$205,MATCH(S2173,'Ledger Codes'!$B$6:$B$205,0))="","",INDEX('Ledger Codes'!$C$6:$C$205,MATCH(S2173,'Ledger Codes'!$B$6:$B$205,0))),""))</f>
        <v>10066</v>
      </c>
      <c r="D2173" s="50" t="s">
        <v>204</v>
      </c>
      <c r="E2173" s="50" t="s">
        <v>1981</v>
      </c>
      <c r="F2173" s="50" t="s">
        <v>1877</v>
      </c>
      <c r="G2173" s="52" t="n">
        <v>0</v>
      </c>
      <c r="H2173" s="52" t="n">
        <v>8.63</v>
      </c>
      <c r="I2173" s="52" t="n">
        <f aca="false">IF(AND(G2173="",H2173=""),"",N(G2173)-N(H2173))</f>
        <v>-8.63</v>
      </c>
      <c r="J2173" s="52" t="n">
        <f aca="false">IF(I2173="","",ABS(I2173))</f>
        <v>8.63</v>
      </c>
      <c r="K2173" s="56" t="n">
        <f aca="false">IF(S2173="","",0)</f>
        <v>0</v>
      </c>
      <c r="L2173" s="56" t="n">
        <f aca="false">IF(J2173="","",IF(AND(J2173&gt;'Revenue Testing'!$E$9,K2173=0),1,0))</f>
        <v>0</v>
      </c>
      <c r="M2173" s="57" t="n">
        <v>0.237808128388</v>
      </c>
      <c r="N2173" s="56" t="str">
        <f aca="false">IF(OR(A2173="",I2173=""),"",IF(COUNTIFS($A$2:$A$4500,A2173,$D$2:$D$4500,D2173,$I$2:$I$4500,I2173)&gt;1,"Possible duplicate",""))</f>
        <v/>
      </c>
      <c r="O2173" s="56" t="n">
        <f aca="false">IF(J2173="","",IF(AND(L2173=0,K2173=0),1,0))</f>
        <v>1</v>
      </c>
      <c r="P2173" s="56" t="str">
        <f aca="false">IF(L2173=1,J2173+ROW()/10^7,"")</f>
        <v/>
      </c>
      <c r="Q2173" s="57" t="n">
        <f aca="false">IF(O2173=1,M2173,"")</f>
        <v>0.237808128388</v>
      </c>
      <c r="R2173" s="56" t="str">
        <f aca="false">IF(K2173=1,ROW(),"")</f>
        <v/>
      </c>
      <c r="S2173" s="56" t="str">
        <f aca="false">IF(D2173="","",TRIM(D2173))</f>
        <v>FASAH CHARGES- INC</v>
      </c>
    </row>
    <row r="2174" customFormat="false" ht="15" hidden="false" customHeight="false" outlineLevel="0" collapsed="false">
      <c r="A2174" s="50" t="s">
        <v>1982</v>
      </c>
      <c r="B2174" s="55" t="n">
        <v>45963</v>
      </c>
      <c r="C2174" s="50" t="n">
        <f aca="false">IF(S2174="","",IFERROR(IF(INDEX('Ledger Codes'!$C$6:$C$205,MATCH(S2174,'Ledger Codes'!$B$6:$B$205,0))="","",INDEX('Ledger Codes'!$C$6:$C$205,MATCH(S2174,'Ledger Codes'!$B$6:$B$205,0))),""))</f>
        <v>10066</v>
      </c>
      <c r="D2174" s="50" t="s">
        <v>204</v>
      </c>
      <c r="E2174" s="50" t="s">
        <v>1983</v>
      </c>
      <c r="F2174" s="50" t="s">
        <v>1984</v>
      </c>
      <c r="G2174" s="52" t="n">
        <v>0</v>
      </c>
      <c r="H2174" s="52" t="n">
        <v>8.63</v>
      </c>
      <c r="I2174" s="52" t="n">
        <f aca="false">IF(AND(G2174="",H2174=""),"",N(G2174)-N(H2174))</f>
        <v>-8.63</v>
      </c>
      <c r="J2174" s="52" t="n">
        <f aca="false">IF(I2174="","",ABS(I2174))</f>
        <v>8.63</v>
      </c>
      <c r="K2174" s="56" t="n">
        <f aca="false">IF(S2174="","",0)</f>
        <v>0</v>
      </c>
      <c r="L2174" s="56" t="n">
        <f aca="false">IF(J2174="","",IF(AND(J2174&gt;'Revenue Testing'!$E$9,K2174=0),1,0))</f>
        <v>0</v>
      </c>
      <c r="M2174" s="57" t="n">
        <v>0.535951451608</v>
      </c>
      <c r="N2174" s="56" t="str">
        <f aca="false">IF(OR(A2174="",I2174=""),"",IF(COUNTIFS($A$2:$A$4500,A2174,$D$2:$D$4500,D2174,$I$2:$I$4500,I2174)&gt;1,"Possible duplicate",""))</f>
        <v/>
      </c>
      <c r="O2174" s="56" t="n">
        <f aca="false">IF(J2174="","",IF(AND(L2174=0,K2174=0),1,0))</f>
        <v>1</v>
      </c>
      <c r="P2174" s="56" t="str">
        <f aca="false">IF(L2174=1,J2174+ROW()/10^7,"")</f>
        <v/>
      </c>
      <c r="Q2174" s="57" t="n">
        <f aca="false">IF(O2174=1,M2174,"")</f>
        <v>0.535951451608</v>
      </c>
      <c r="R2174" s="56" t="str">
        <f aca="false">IF(K2174=1,ROW(),"")</f>
        <v/>
      </c>
      <c r="S2174" s="56" t="str">
        <f aca="false">IF(D2174="","",TRIM(D2174))</f>
        <v>FASAH CHARGES- INC</v>
      </c>
    </row>
    <row r="2175" customFormat="false" ht="15" hidden="false" customHeight="false" outlineLevel="0" collapsed="false">
      <c r="A2175" s="50" t="s">
        <v>1985</v>
      </c>
      <c r="B2175" s="55" t="n">
        <v>45963</v>
      </c>
      <c r="C2175" s="50" t="n">
        <f aca="false">IF(S2175="","",IFERROR(IF(INDEX('Ledger Codes'!$C$6:$C$205,MATCH(S2175,'Ledger Codes'!$B$6:$B$205,0))="","",INDEX('Ledger Codes'!$C$6:$C$205,MATCH(S2175,'Ledger Codes'!$B$6:$B$205,0))),""))</f>
        <v>10066</v>
      </c>
      <c r="D2175" s="50" t="s">
        <v>204</v>
      </c>
      <c r="E2175" s="50" t="s">
        <v>1986</v>
      </c>
      <c r="F2175" s="50" t="s">
        <v>1984</v>
      </c>
      <c r="G2175" s="52" t="n">
        <v>0</v>
      </c>
      <c r="H2175" s="52" t="n">
        <v>8.63</v>
      </c>
      <c r="I2175" s="52" t="n">
        <f aca="false">IF(AND(G2175="",H2175=""),"",N(G2175)-N(H2175))</f>
        <v>-8.63</v>
      </c>
      <c r="J2175" s="52" t="n">
        <f aca="false">IF(I2175="","",ABS(I2175))</f>
        <v>8.63</v>
      </c>
      <c r="K2175" s="56" t="n">
        <f aca="false">IF(S2175="","",0)</f>
        <v>0</v>
      </c>
      <c r="L2175" s="56" t="n">
        <f aca="false">IF(J2175="","",IF(AND(J2175&gt;'Revenue Testing'!$E$9,K2175=0),1,0))</f>
        <v>0</v>
      </c>
      <c r="M2175" s="57" t="n">
        <v>0.432233793764</v>
      </c>
      <c r="N2175" s="56" t="str">
        <f aca="false">IF(OR(A2175="",I2175=""),"",IF(COUNTIFS($A$2:$A$4500,A2175,$D$2:$D$4500,D2175,$I$2:$I$4500,I2175)&gt;1,"Possible duplicate",""))</f>
        <v/>
      </c>
      <c r="O2175" s="56" t="n">
        <f aca="false">IF(J2175="","",IF(AND(L2175=0,K2175=0),1,0))</f>
        <v>1</v>
      </c>
      <c r="P2175" s="56" t="str">
        <f aca="false">IF(L2175=1,J2175+ROW()/10^7,"")</f>
        <v/>
      </c>
      <c r="Q2175" s="57" t="n">
        <f aca="false">IF(O2175=1,M2175,"")</f>
        <v>0.432233793764</v>
      </c>
      <c r="R2175" s="56" t="str">
        <f aca="false">IF(K2175=1,ROW(),"")</f>
        <v/>
      </c>
      <c r="S2175" s="56" t="str">
        <f aca="false">IF(D2175="","",TRIM(D2175))</f>
        <v>FASAH CHARGES- INC</v>
      </c>
    </row>
    <row r="2176" customFormat="false" ht="15" hidden="false" customHeight="false" outlineLevel="0" collapsed="false">
      <c r="A2176" s="50" t="s">
        <v>1987</v>
      </c>
      <c r="B2176" s="55" t="n">
        <v>45963</v>
      </c>
      <c r="C2176" s="50" t="n">
        <f aca="false">IF(S2176="","",IFERROR(IF(INDEX('Ledger Codes'!$C$6:$C$205,MATCH(S2176,'Ledger Codes'!$B$6:$B$205,0))="","",INDEX('Ledger Codes'!$C$6:$C$205,MATCH(S2176,'Ledger Codes'!$B$6:$B$205,0))),""))</f>
        <v>10066</v>
      </c>
      <c r="D2176" s="50" t="s">
        <v>204</v>
      </c>
      <c r="E2176" s="50" t="s">
        <v>1988</v>
      </c>
      <c r="F2176" s="50" t="s">
        <v>1900</v>
      </c>
      <c r="G2176" s="52" t="n">
        <v>0</v>
      </c>
      <c r="H2176" s="52" t="n">
        <v>8.63</v>
      </c>
      <c r="I2176" s="52" t="n">
        <f aca="false">IF(AND(G2176="",H2176=""),"",N(G2176)-N(H2176))</f>
        <v>-8.63</v>
      </c>
      <c r="J2176" s="52" t="n">
        <f aca="false">IF(I2176="","",ABS(I2176))</f>
        <v>8.63</v>
      </c>
      <c r="K2176" s="56" t="n">
        <f aca="false">IF(S2176="","",0)</f>
        <v>0</v>
      </c>
      <c r="L2176" s="56" t="n">
        <f aca="false">IF(J2176="","",IF(AND(J2176&gt;'Revenue Testing'!$E$9,K2176=0),1,0))</f>
        <v>0</v>
      </c>
      <c r="M2176" s="57" t="n">
        <v>0.9156304139</v>
      </c>
      <c r="N2176" s="56" t="str">
        <f aca="false">IF(OR(A2176="",I2176=""),"",IF(COUNTIFS($A$2:$A$4500,A2176,$D$2:$D$4500,D2176,$I$2:$I$4500,I2176)&gt;1,"Possible duplicate",""))</f>
        <v/>
      </c>
      <c r="O2176" s="56" t="n">
        <f aca="false">IF(J2176="","",IF(AND(L2176=0,K2176=0),1,0))</f>
        <v>1</v>
      </c>
      <c r="P2176" s="56" t="str">
        <f aca="false">IF(L2176=1,J2176+ROW()/10^7,"")</f>
        <v/>
      </c>
      <c r="Q2176" s="57" t="n">
        <f aca="false">IF(O2176=1,M2176,"")</f>
        <v>0.9156304139</v>
      </c>
      <c r="R2176" s="56" t="str">
        <f aca="false">IF(K2176=1,ROW(),"")</f>
        <v/>
      </c>
      <c r="S2176" s="56" t="str">
        <f aca="false">IF(D2176="","",TRIM(D2176))</f>
        <v>FASAH CHARGES- INC</v>
      </c>
    </row>
    <row r="2177" customFormat="false" ht="15" hidden="false" customHeight="false" outlineLevel="0" collapsed="false">
      <c r="A2177" s="50" t="s">
        <v>1989</v>
      </c>
      <c r="B2177" s="55" t="n">
        <v>45963</v>
      </c>
      <c r="C2177" s="50" t="n">
        <f aca="false">IF(S2177="","",IFERROR(IF(INDEX('Ledger Codes'!$C$6:$C$205,MATCH(S2177,'Ledger Codes'!$B$6:$B$205,0))="","",INDEX('Ledger Codes'!$C$6:$C$205,MATCH(S2177,'Ledger Codes'!$B$6:$B$205,0))),""))</f>
        <v>10066</v>
      </c>
      <c r="D2177" s="50" t="s">
        <v>204</v>
      </c>
      <c r="E2177" s="50" t="s">
        <v>1990</v>
      </c>
      <c r="F2177" s="50" t="s">
        <v>1903</v>
      </c>
      <c r="G2177" s="52" t="n">
        <v>0</v>
      </c>
      <c r="H2177" s="52" t="n">
        <v>8.63</v>
      </c>
      <c r="I2177" s="52" t="n">
        <f aca="false">IF(AND(G2177="",H2177=""),"",N(G2177)-N(H2177))</f>
        <v>-8.63</v>
      </c>
      <c r="J2177" s="52" t="n">
        <f aca="false">IF(I2177="","",ABS(I2177))</f>
        <v>8.63</v>
      </c>
      <c r="K2177" s="56" t="n">
        <f aca="false">IF(S2177="","",0)</f>
        <v>0</v>
      </c>
      <c r="L2177" s="56" t="n">
        <f aca="false">IF(J2177="","",IF(AND(J2177&gt;'Revenue Testing'!$E$9,K2177=0),1,0))</f>
        <v>0</v>
      </c>
      <c r="M2177" s="57" t="n">
        <v>0.832757698642</v>
      </c>
      <c r="N2177" s="56" t="str">
        <f aca="false">IF(OR(A2177="",I2177=""),"",IF(COUNTIFS($A$2:$A$4500,A2177,$D$2:$D$4500,D2177,$I$2:$I$4500,I2177)&gt;1,"Possible duplicate",""))</f>
        <v/>
      </c>
      <c r="O2177" s="56" t="n">
        <f aca="false">IF(J2177="","",IF(AND(L2177=0,K2177=0),1,0))</f>
        <v>1</v>
      </c>
      <c r="P2177" s="56" t="str">
        <f aca="false">IF(L2177=1,J2177+ROW()/10^7,"")</f>
        <v/>
      </c>
      <c r="Q2177" s="57" t="n">
        <f aca="false">IF(O2177=1,M2177,"")</f>
        <v>0.832757698642</v>
      </c>
      <c r="R2177" s="56" t="str">
        <f aca="false">IF(K2177=1,ROW(),"")</f>
        <v/>
      </c>
      <c r="S2177" s="56" t="str">
        <f aca="false">IF(D2177="","",TRIM(D2177))</f>
        <v>FASAH CHARGES- INC</v>
      </c>
    </row>
    <row r="2178" customFormat="false" ht="15" hidden="false" customHeight="false" outlineLevel="0" collapsed="false">
      <c r="A2178" s="50" t="s">
        <v>1991</v>
      </c>
      <c r="B2178" s="55" t="n">
        <v>45963</v>
      </c>
      <c r="C2178" s="50" t="n">
        <f aca="false">IF(S2178="","",IFERROR(IF(INDEX('Ledger Codes'!$C$6:$C$205,MATCH(S2178,'Ledger Codes'!$B$6:$B$205,0))="","",INDEX('Ledger Codes'!$C$6:$C$205,MATCH(S2178,'Ledger Codes'!$B$6:$B$205,0))),""))</f>
        <v>10066</v>
      </c>
      <c r="D2178" s="50" t="s">
        <v>204</v>
      </c>
      <c r="E2178" s="50" t="s">
        <v>1992</v>
      </c>
      <c r="F2178" s="50" t="s">
        <v>1906</v>
      </c>
      <c r="G2178" s="52" t="n">
        <v>0</v>
      </c>
      <c r="H2178" s="52" t="n">
        <v>8.63</v>
      </c>
      <c r="I2178" s="52" t="n">
        <f aca="false">IF(AND(G2178="",H2178=""),"",N(G2178)-N(H2178))</f>
        <v>-8.63</v>
      </c>
      <c r="J2178" s="52" t="n">
        <f aca="false">IF(I2178="","",ABS(I2178))</f>
        <v>8.63</v>
      </c>
      <c r="K2178" s="56" t="n">
        <f aca="false">IF(S2178="","",0)</f>
        <v>0</v>
      </c>
      <c r="L2178" s="56" t="n">
        <f aca="false">IF(J2178="","",IF(AND(J2178&gt;'Revenue Testing'!$E$9,K2178=0),1,0))</f>
        <v>0</v>
      </c>
      <c r="M2178" s="57" t="n">
        <v>0.917087597526</v>
      </c>
      <c r="N2178" s="56" t="str">
        <f aca="false">IF(OR(A2178="",I2178=""),"",IF(COUNTIFS($A$2:$A$4500,A2178,$D$2:$D$4500,D2178,$I$2:$I$4500,I2178)&gt;1,"Possible duplicate",""))</f>
        <v/>
      </c>
      <c r="O2178" s="56" t="n">
        <f aca="false">IF(J2178="","",IF(AND(L2178=0,K2178=0),1,0))</f>
        <v>1</v>
      </c>
      <c r="P2178" s="56" t="str">
        <f aca="false">IF(L2178=1,J2178+ROW()/10^7,"")</f>
        <v/>
      </c>
      <c r="Q2178" s="57" t="n">
        <f aca="false">IF(O2178=1,M2178,"")</f>
        <v>0.917087597526</v>
      </c>
      <c r="R2178" s="56" t="str">
        <f aca="false">IF(K2178=1,ROW(),"")</f>
        <v/>
      </c>
      <c r="S2178" s="56" t="str">
        <f aca="false">IF(D2178="","",TRIM(D2178))</f>
        <v>FASAH CHARGES- INC</v>
      </c>
    </row>
    <row r="2179" customFormat="false" ht="15" hidden="false" customHeight="false" outlineLevel="0" collapsed="false">
      <c r="A2179" s="50" t="s">
        <v>1993</v>
      </c>
      <c r="B2179" s="55" t="n">
        <v>45963</v>
      </c>
      <c r="C2179" s="50" t="n">
        <f aca="false">IF(S2179="","",IFERROR(IF(INDEX('Ledger Codes'!$C$6:$C$205,MATCH(S2179,'Ledger Codes'!$B$6:$B$205,0))="","",INDEX('Ledger Codes'!$C$6:$C$205,MATCH(S2179,'Ledger Codes'!$B$6:$B$205,0))),""))</f>
        <v>10066</v>
      </c>
      <c r="D2179" s="50" t="s">
        <v>204</v>
      </c>
      <c r="E2179" s="50" t="s">
        <v>1994</v>
      </c>
      <c r="F2179" s="50" t="s">
        <v>1909</v>
      </c>
      <c r="G2179" s="52" t="n">
        <v>0</v>
      </c>
      <c r="H2179" s="52" t="n">
        <v>8.63</v>
      </c>
      <c r="I2179" s="52" t="n">
        <f aca="false">IF(AND(G2179="",H2179=""),"",N(G2179)-N(H2179))</f>
        <v>-8.63</v>
      </c>
      <c r="J2179" s="52" t="n">
        <f aca="false">IF(I2179="","",ABS(I2179))</f>
        <v>8.63</v>
      </c>
      <c r="K2179" s="56" t="n">
        <f aca="false">IF(S2179="","",0)</f>
        <v>0</v>
      </c>
      <c r="L2179" s="56" t="n">
        <f aca="false">IF(J2179="","",IF(AND(J2179&gt;'Revenue Testing'!$E$9,K2179=0),1,0))</f>
        <v>0</v>
      </c>
      <c r="M2179" s="57" t="n">
        <v>0.291184041821</v>
      </c>
      <c r="N2179" s="56" t="str">
        <f aca="false">IF(OR(A2179="",I2179=""),"",IF(COUNTIFS($A$2:$A$4500,A2179,$D$2:$D$4500,D2179,$I$2:$I$4500,I2179)&gt;1,"Possible duplicate",""))</f>
        <v/>
      </c>
      <c r="O2179" s="56" t="n">
        <f aca="false">IF(J2179="","",IF(AND(L2179=0,K2179=0),1,0))</f>
        <v>1</v>
      </c>
      <c r="P2179" s="56" t="str">
        <f aca="false">IF(L2179=1,J2179+ROW()/10^7,"")</f>
        <v/>
      </c>
      <c r="Q2179" s="57" t="n">
        <f aca="false">IF(O2179=1,M2179,"")</f>
        <v>0.291184041821</v>
      </c>
      <c r="R2179" s="56" t="str">
        <f aca="false">IF(K2179=1,ROW(),"")</f>
        <v/>
      </c>
      <c r="S2179" s="56" t="str">
        <f aca="false">IF(D2179="","",TRIM(D2179))</f>
        <v>FASAH CHARGES- INC</v>
      </c>
    </row>
    <row r="2180" customFormat="false" ht="15" hidden="false" customHeight="false" outlineLevel="0" collapsed="false">
      <c r="A2180" s="50" t="s">
        <v>1995</v>
      </c>
      <c r="B2180" s="55" t="n">
        <v>45963</v>
      </c>
      <c r="C2180" s="50" t="n">
        <f aca="false">IF(S2180="","",IFERROR(IF(INDEX('Ledger Codes'!$C$6:$C$205,MATCH(S2180,'Ledger Codes'!$B$6:$B$205,0))="","",INDEX('Ledger Codes'!$C$6:$C$205,MATCH(S2180,'Ledger Codes'!$B$6:$B$205,0))),""))</f>
        <v>10066</v>
      </c>
      <c r="D2180" s="50" t="s">
        <v>204</v>
      </c>
      <c r="E2180" s="50" t="s">
        <v>1996</v>
      </c>
      <c r="F2180" s="50" t="s">
        <v>1997</v>
      </c>
      <c r="G2180" s="52" t="n">
        <v>0</v>
      </c>
      <c r="H2180" s="52" t="n">
        <v>8.63</v>
      </c>
      <c r="I2180" s="52" t="n">
        <f aca="false">IF(AND(G2180="",H2180=""),"",N(G2180)-N(H2180))</f>
        <v>-8.63</v>
      </c>
      <c r="J2180" s="52" t="n">
        <f aca="false">IF(I2180="","",ABS(I2180))</f>
        <v>8.63</v>
      </c>
      <c r="K2180" s="56" t="n">
        <f aca="false">IF(S2180="","",0)</f>
        <v>0</v>
      </c>
      <c r="L2180" s="56" t="n">
        <f aca="false">IF(J2180="","",IF(AND(J2180&gt;'Revenue Testing'!$E$9,K2180=0),1,0))</f>
        <v>0</v>
      </c>
      <c r="M2180" s="57" t="n">
        <v>0.995458187241</v>
      </c>
      <c r="N2180" s="56" t="str">
        <f aca="false">IF(OR(A2180="",I2180=""),"",IF(COUNTIFS($A$2:$A$4500,A2180,$D$2:$D$4500,D2180,$I$2:$I$4500,I2180)&gt;1,"Possible duplicate",""))</f>
        <v/>
      </c>
      <c r="O2180" s="56" t="n">
        <f aca="false">IF(J2180="","",IF(AND(L2180=0,K2180=0),1,0))</f>
        <v>1</v>
      </c>
      <c r="P2180" s="56" t="str">
        <f aca="false">IF(L2180=1,J2180+ROW()/10^7,"")</f>
        <v/>
      </c>
      <c r="Q2180" s="57" t="n">
        <f aca="false">IF(O2180=1,M2180,"")</f>
        <v>0.995458187241</v>
      </c>
      <c r="R2180" s="56" t="str">
        <f aca="false">IF(K2180=1,ROW(),"")</f>
        <v/>
      </c>
      <c r="S2180" s="56" t="str">
        <f aca="false">IF(D2180="","",TRIM(D2180))</f>
        <v>FASAH CHARGES- INC</v>
      </c>
    </row>
    <row r="2181" customFormat="false" ht="15" hidden="false" customHeight="false" outlineLevel="0" collapsed="false">
      <c r="A2181" s="50" t="s">
        <v>1998</v>
      </c>
      <c r="B2181" s="55" t="n">
        <v>45963</v>
      </c>
      <c r="C2181" s="50" t="n">
        <f aca="false">IF(S2181="","",IFERROR(IF(INDEX('Ledger Codes'!$C$6:$C$205,MATCH(S2181,'Ledger Codes'!$B$6:$B$205,0))="","",INDEX('Ledger Codes'!$C$6:$C$205,MATCH(S2181,'Ledger Codes'!$B$6:$B$205,0))),""))</f>
        <v>10066</v>
      </c>
      <c r="D2181" s="50" t="s">
        <v>204</v>
      </c>
      <c r="E2181" s="50" t="s">
        <v>1999</v>
      </c>
      <c r="F2181" s="50" t="s">
        <v>1997</v>
      </c>
      <c r="G2181" s="52" t="n">
        <v>0</v>
      </c>
      <c r="H2181" s="52" t="n">
        <v>8.63</v>
      </c>
      <c r="I2181" s="52" t="n">
        <f aca="false">IF(AND(G2181="",H2181=""),"",N(G2181)-N(H2181))</f>
        <v>-8.63</v>
      </c>
      <c r="J2181" s="52" t="n">
        <f aca="false">IF(I2181="","",ABS(I2181))</f>
        <v>8.63</v>
      </c>
      <c r="K2181" s="56" t="n">
        <f aca="false">IF(S2181="","",0)</f>
        <v>0</v>
      </c>
      <c r="L2181" s="56" t="n">
        <f aca="false">IF(J2181="","",IF(AND(J2181&gt;'Revenue Testing'!$E$9,K2181=0),1,0))</f>
        <v>0</v>
      </c>
      <c r="M2181" s="57" t="n">
        <v>0.867373595231</v>
      </c>
      <c r="N2181" s="56" t="str">
        <f aca="false">IF(OR(A2181="",I2181=""),"",IF(COUNTIFS($A$2:$A$4500,A2181,$D$2:$D$4500,D2181,$I$2:$I$4500,I2181)&gt;1,"Possible duplicate",""))</f>
        <v/>
      </c>
      <c r="O2181" s="56" t="n">
        <f aca="false">IF(J2181="","",IF(AND(L2181=0,K2181=0),1,0))</f>
        <v>1</v>
      </c>
      <c r="P2181" s="56" t="str">
        <f aca="false">IF(L2181=1,J2181+ROW()/10^7,"")</f>
        <v/>
      </c>
      <c r="Q2181" s="57" t="n">
        <f aca="false">IF(O2181=1,M2181,"")</f>
        <v>0.867373595231</v>
      </c>
      <c r="R2181" s="56" t="str">
        <f aca="false">IF(K2181=1,ROW(),"")</f>
        <v/>
      </c>
      <c r="S2181" s="56" t="str">
        <f aca="false">IF(D2181="","",TRIM(D2181))</f>
        <v>FASAH CHARGES- INC</v>
      </c>
    </row>
    <row r="2182" customFormat="false" ht="15" hidden="false" customHeight="false" outlineLevel="0" collapsed="false">
      <c r="A2182" s="50" t="s">
        <v>2000</v>
      </c>
      <c r="B2182" s="55" t="n">
        <v>45963</v>
      </c>
      <c r="C2182" s="50" t="n">
        <f aca="false">IF(S2182="","",IFERROR(IF(INDEX('Ledger Codes'!$C$6:$C$205,MATCH(S2182,'Ledger Codes'!$B$6:$B$205,0))="","",INDEX('Ledger Codes'!$C$6:$C$205,MATCH(S2182,'Ledger Codes'!$B$6:$B$205,0))),""))</f>
        <v>10066</v>
      </c>
      <c r="D2182" s="50" t="s">
        <v>204</v>
      </c>
      <c r="E2182" s="50" t="s">
        <v>2001</v>
      </c>
      <c r="F2182" s="50" t="s">
        <v>1880</v>
      </c>
      <c r="G2182" s="52" t="n">
        <v>0</v>
      </c>
      <c r="H2182" s="52" t="n">
        <v>8.63</v>
      </c>
      <c r="I2182" s="52" t="n">
        <f aca="false">IF(AND(G2182="",H2182=""),"",N(G2182)-N(H2182))</f>
        <v>-8.63</v>
      </c>
      <c r="J2182" s="52" t="n">
        <f aca="false">IF(I2182="","",ABS(I2182))</f>
        <v>8.63</v>
      </c>
      <c r="K2182" s="56" t="n">
        <f aca="false">IF(S2182="","",0)</f>
        <v>0</v>
      </c>
      <c r="L2182" s="56" t="n">
        <f aca="false">IF(J2182="","",IF(AND(J2182&gt;'Revenue Testing'!$E$9,K2182=0),1,0))</f>
        <v>0</v>
      </c>
      <c r="M2182" s="57" t="n">
        <v>0.032396382336</v>
      </c>
      <c r="N2182" s="56" t="str">
        <f aca="false">IF(OR(A2182="",I2182=""),"",IF(COUNTIFS($A$2:$A$4500,A2182,$D$2:$D$4500,D2182,$I$2:$I$4500,I2182)&gt;1,"Possible duplicate",""))</f>
        <v/>
      </c>
      <c r="O2182" s="56" t="n">
        <f aca="false">IF(J2182="","",IF(AND(L2182=0,K2182=0),1,0))</f>
        <v>1</v>
      </c>
      <c r="P2182" s="56" t="str">
        <f aca="false">IF(L2182=1,J2182+ROW()/10^7,"")</f>
        <v/>
      </c>
      <c r="Q2182" s="57" t="n">
        <f aca="false">IF(O2182=1,M2182,"")</f>
        <v>0.032396382336</v>
      </c>
      <c r="R2182" s="56" t="str">
        <f aca="false">IF(K2182=1,ROW(),"")</f>
        <v/>
      </c>
      <c r="S2182" s="56" t="str">
        <f aca="false">IF(D2182="","",TRIM(D2182))</f>
        <v>FASAH CHARGES- INC</v>
      </c>
    </row>
    <row r="2183" customFormat="false" ht="15" hidden="false" customHeight="false" outlineLevel="0" collapsed="false">
      <c r="A2183" s="50" t="s">
        <v>2002</v>
      </c>
      <c r="B2183" s="55" t="n">
        <v>45963</v>
      </c>
      <c r="C2183" s="50" t="n">
        <f aca="false">IF(S2183="","",IFERROR(IF(INDEX('Ledger Codes'!$C$6:$C$205,MATCH(S2183,'Ledger Codes'!$B$6:$B$205,0))="","",INDEX('Ledger Codes'!$C$6:$C$205,MATCH(S2183,'Ledger Codes'!$B$6:$B$205,0))),""))</f>
        <v>10066</v>
      </c>
      <c r="D2183" s="50" t="s">
        <v>204</v>
      </c>
      <c r="E2183" s="50" t="s">
        <v>2003</v>
      </c>
      <c r="F2183" s="50" t="s">
        <v>1912</v>
      </c>
      <c r="G2183" s="52" t="n">
        <v>0</v>
      </c>
      <c r="H2183" s="52" t="n">
        <v>8.63</v>
      </c>
      <c r="I2183" s="52" t="n">
        <f aca="false">IF(AND(G2183="",H2183=""),"",N(G2183)-N(H2183))</f>
        <v>-8.63</v>
      </c>
      <c r="J2183" s="52" t="n">
        <f aca="false">IF(I2183="","",ABS(I2183))</f>
        <v>8.63</v>
      </c>
      <c r="K2183" s="56" t="n">
        <f aca="false">IF(S2183="","",0)</f>
        <v>0</v>
      </c>
      <c r="L2183" s="56" t="n">
        <f aca="false">IF(J2183="","",IF(AND(J2183&gt;'Revenue Testing'!$E$9,K2183=0),1,0))</f>
        <v>0</v>
      </c>
      <c r="M2183" s="57" t="n">
        <v>0.52915225047</v>
      </c>
      <c r="N2183" s="56" t="str">
        <f aca="false">IF(OR(A2183="",I2183=""),"",IF(COUNTIFS($A$2:$A$4500,A2183,$D$2:$D$4500,D2183,$I$2:$I$4500,I2183)&gt;1,"Possible duplicate",""))</f>
        <v/>
      </c>
      <c r="O2183" s="56" t="n">
        <f aca="false">IF(J2183="","",IF(AND(L2183=0,K2183=0),1,0))</f>
        <v>1</v>
      </c>
      <c r="P2183" s="56" t="str">
        <f aca="false">IF(L2183=1,J2183+ROW()/10^7,"")</f>
        <v/>
      </c>
      <c r="Q2183" s="57" t="n">
        <f aca="false">IF(O2183=1,M2183,"")</f>
        <v>0.52915225047</v>
      </c>
      <c r="R2183" s="56" t="str">
        <f aca="false">IF(K2183=1,ROW(),"")</f>
        <v/>
      </c>
      <c r="S2183" s="56" t="str">
        <f aca="false">IF(D2183="","",TRIM(D2183))</f>
        <v>FASAH CHARGES- INC</v>
      </c>
    </row>
    <row r="2184" customFormat="false" ht="15" hidden="false" customHeight="false" outlineLevel="0" collapsed="false">
      <c r="A2184" s="50" t="s">
        <v>2006</v>
      </c>
      <c r="B2184" s="55" t="n">
        <v>45963</v>
      </c>
      <c r="C2184" s="50" t="n">
        <f aca="false">IF(S2184="","",IFERROR(IF(INDEX('Ledger Codes'!$C$6:$C$205,MATCH(S2184,'Ledger Codes'!$B$6:$B$205,0))="","",INDEX('Ledger Codes'!$C$6:$C$205,MATCH(S2184,'Ledger Codes'!$B$6:$B$205,0))),""))</f>
        <v>10066</v>
      </c>
      <c r="D2184" s="50" t="s">
        <v>204</v>
      </c>
      <c r="E2184" s="50" t="s">
        <v>2007</v>
      </c>
      <c r="F2184" s="50" t="s">
        <v>1883</v>
      </c>
      <c r="G2184" s="52" t="n">
        <v>0</v>
      </c>
      <c r="H2184" s="52" t="n">
        <v>8.63</v>
      </c>
      <c r="I2184" s="52" t="n">
        <f aca="false">IF(AND(G2184="",H2184=""),"",N(G2184)-N(H2184))</f>
        <v>-8.63</v>
      </c>
      <c r="J2184" s="52" t="n">
        <f aca="false">IF(I2184="","",ABS(I2184))</f>
        <v>8.63</v>
      </c>
      <c r="K2184" s="56" t="n">
        <f aca="false">IF(S2184="","",0)</f>
        <v>0</v>
      </c>
      <c r="L2184" s="56" t="n">
        <f aca="false">IF(J2184="","",IF(AND(J2184&gt;'Revenue Testing'!$E$9,K2184=0),1,0))</f>
        <v>0</v>
      </c>
      <c r="M2184" s="57" t="n">
        <v>0.232778175926</v>
      </c>
      <c r="N2184" s="56" t="str">
        <f aca="false">IF(OR(A2184="",I2184=""),"",IF(COUNTIFS($A$2:$A$4500,A2184,$D$2:$D$4500,D2184,$I$2:$I$4500,I2184)&gt;1,"Possible duplicate",""))</f>
        <v/>
      </c>
      <c r="O2184" s="56" t="n">
        <f aca="false">IF(J2184="","",IF(AND(L2184=0,K2184=0),1,0))</f>
        <v>1</v>
      </c>
      <c r="P2184" s="56" t="str">
        <f aca="false">IF(L2184=1,J2184+ROW()/10^7,"")</f>
        <v/>
      </c>
      <c r="Q2184" s="57" t="n">
        <f aca="false">IF(O2184=1,M2184,"")</f>
        <v>0.232778175926</v>
      </c>
      <c r="R2184" s="56" t="str">
        <f aca="false">IF(K2184=1,ROW(),"")</f>
        <v/>
      </c>
      <c r="S2184" s="56" t="str">
        <f aca="false">IF(D2184="","",TRIM(D2184))</f>
        <v>FASAH CHARGES- INC</v>
      </c>
    </row>
    <row r="2185" customFormat="false" ht="15" hidden="false" customHeight="false" outlineLevel="0" collapsed="false">
      <c r="A2185" s="50" t="s">
        <v>2008</v>
      </c>
      <c r="B2185" s="55" t="n">
        <v>45963</v>
      </c>
      <c r="C2185" s="50" t="n">
        <f aca="false">IF(S2185="","",IFERROR(IF(INDEX('Ledger Codes'!$C$6:$C$205,MATCH(S2185,'Ledger Codes'!$B$6:$B$205,0))="","",INDEX('Ledger Codes'!$C$6:$C$205,MATCH(S2185,'Ledger Codes'!$B$6:$B$205,0))),""))</f>
        <v>10066</v>
      </c>
      <c r="D2185" s="50" t="s">
        <v>204</v>
      </c>
      <c r="E2185" s="50" t="s">
        <v>2009</v>
      </c>
      <c r="F2185" s="50" t="s">
        <v>2010</v>
      </c>
      <c r="G2185" s="52" t="n">
        <v>0</v>
      </c>
      <c r="H2185" s="52" t="n">
        <v>8.63</v>
      </c>
      <c r="I2185" s="52" t="n">
        <f aca="false">IF(AND(G2185="",H2185=""),"",N(G2185)-N(H2185))</f>
        <v>-8.63</v>
      </c>
      <c r="J2185" s="52" t="n">
        <f aca="false">IF(I2185="","",ABS(I2185))</f>
        <v>8.63</v>
      </c>
      <c r="K2185" s="56" t="n">
        <f aca="false">IF(S2185="","",0)</f>
        <v>0</v>
      </c>
      <c r="L2185" s="56" t="n">
        <f aca="false">IF(J2185="","",IF(AND(J2185&gt;'Revenue Testing'!$E$9,K2185=0),1,0))</f>
        <v>0</v>
      </c>
      <c r="M2185" s="57" t="n">
        <v>0.623331779169</v>
      </c>
      <c r="N2185" s="56" t="str">
        <f aca="false">IF(OR(A2185="",I2185=""),"",IF(COUNTIFS($A$2:$A$4500,A2185,$D$2:$D$4500,D2185,$I$2:$I$4500,I2185)&gt;1,"Possible duplicate",""))</f>
        <v/>
      </c>
      <c r="O2185" s="56" t="n">
        <f aca="false">IF(J2185="","",IF(AND(L2185=0,K2185=0),1,0))</f>
        <v>1</v>
      </c>
      <c r="P2185" s="56" t="str">
        <f aca="false">IF(L2185=1,J2185+ROW()/10^7,"")</f>
        <v/>
      </c>
      <c r="Q2185" s="57" t="n">
        <f aca="false">IF(O2185=1,M2185,"")</f>
        <v>0.623331779169</v>
      </c>
      <c r="R2185" s="56" t="str">
        <f aca="false">IF(K2185=1,ROW(),"")</f>
        <v/>
      </c>
      <c r="S2185" s="56" t="str">
        <f aca="false">IF(D2185="","",TRIM(D2185))</f>
        <v>FASAH CHARGES- INC</v>
      </c>
    </row>
    <row r="2186" customFormat="false" ht="15" hidden="false" customHeight="false" outlineLevel="0" collapsed="false">
      <c r="A2186" s="50" t="s">
        <v>2023</v>
      </c>
      <c r="B2186" s="55" t="n">
        <v>45963</v>
      </c>
      <c r="C2186" s="50" t="n">
        <f aca="false">IF(S2186="","",IFERROR(IF(INDEX('Ledger Codes'!$C$6:$C$205,MATCH(S2186,'Ledger Codes'!$B$6:$B$205,0))="","",INDEX('Ledger Codes'!$C$6:$C$205,MATCH(S2186,'Ledger Codes'!$B$6:$B$205,0))),""))</f>
        <v>10066</v>
      </c>
      <c r="D2186" s="50" t="s">
        <v>204</v>
      </c>
      <c r="E2186" s="50" t="s">
        <v>2024</v>
      </c>
      <c r="F2186" s="50" t="s">
        <v>2025</v>
      </c>
      <c r="G2186" s="52" t="n">
        <v>0</v>
      </c>
      <c r="H2186" s="52" t="n">
        <v>8.63</v>
      </c>
      <c r="I2186" s="52" t="n">
        <f aca="false">IF(AND(G2186="",H2186=""),"",N(G2186)-N(H2186))</f>
        <v>-8.63</v>
      </c>
      <c r="J2186" s="52" t="n">
        <f aca="false">IF(I2186="","",ABS(I2186))</f>
        <v>8.63</v>
      </c>
      <c r="K2186" s="56" t="n">
        <f aca="false">IF(S2186="","",0)</f>
        <v>0</v>
      </c>
      <c r="L2186" s="56" t="n">
        <f aca="false">IF(J2186="","",IF(AND(J2186&gt;'Revenue Testing'!$E$9,K2186=0),1,0))</f>
        <v>0</v>
      </c>
      <c r="M2186" s="57" t="n">
        <v>0.36128053564</v>
      </c>
      <c r="N2186" s="56" t="str">
        <f aca="false">IF(OR(A2186="",I2186=""),"",IF(COUNTIFS($A$2:$A$4500,A2186,$D$2:$D$4500,D2186,$I$2:$I$4500,I2186)&gt;1,"Possible duplicate",""))</f>
        <v/>
      </c>
      <c r="O2186" s="56" t="n">
        <f aca="false">IF(J2186="","",IF(AND(L2186=0,K2186=0),1,0))</f>
        <v>1</v>
      </c>
      <c r="P2186" s="56" t="str">
        <f aca="false">IF(L2186=1,J2186+ROW()/10^7,"")</f>
        <v/>
      </c>
      <c r="Q2186" s="57" t="n">
        <f aca="false">IF(O2186=1,M2186,"")</f>
        <v>0.36128053564</v>
      </c>
      <c r="R2186" s="56" t="str">
        <f aca="false">IF(K2186=1,ROW(),"")</f>
        <v/>
      </c>
      <c r="S2186" s="56" t="str">
        <f aca="false">IF(D2186="","",TRIM(D2186))</f>
        <v>FASAH CHARGES- INC</v>
      </c>
    </row>
    <row r="2187" customFormat="false" ht="15" hidden="false" customHeight="false" outlineLevel="0" collapsed="false">
      <c r="A2187" s="50" t="s">
        <v>2026</v>
      </c>
      <c r="B2187" s="55" t="n">
        <v>45963</v>
      </c>
      <c r="C2187" s="50" t="n">
        <f aca="false">IF(S2187="","",IFERROR(IF(INDEX('Ledger Codes'!$C$6:$C$205,MATCH(S2187,'Ledger Codes'!$B$6:$B$205,0))="","",INDEX('Ledger Codes'!$C$6:$C$205,MATCH(S2187,'Ledger Codes'!$B$6:$B$205,0))),""))</f>
        <v>10066</v>
      </c>
      <c r="D2187" s="50" t="s">
        <v>204</v>
      </c>
      <c r="E2187" s="50" t="s">
        <v>2027</v>
      </c>
      <c r="F2187" s="50" t="s">
        <v>2025</v>
      </c>
      <c r="G2187" s="52" t="n">
        <v>0</v>
      </c>
      <c r="H2187" s="52" t="n">
        <v>8.63</v>
      </c>
      <c r="I2187" s="52" t="n">
        <f aca="false">IF(AND(G2187="",H2187=""),"",N(G2187)-N(H2187))</f>
        <v>-8.63</v>
      </c>
      <c r="J2187" s="52" t="n">
        <f aca="false">IF(I2187="","",ABS(I2187))</f>
        <v>8.63</v>
      </c>
      <c r="K2187" s="56" t="n">
        <f aca="false">IF(S2187="","",0)</f>
        <v>0</v>
      </c>
      <c r="L2187" s="56" t="n">
        <f aca="false">IF(J2187="","",IF(AND(J2187&gt;'Revenue Testing'!$E$9,K2187=0),1,0))</f>
        <v>0</v>
      </c>
      <c r="M2187" s="57" t="n">
        <v>0.551720816421</v>
      </c>
      <c r="N2187" s="56" t="str">
        <f aca="false">IF(OR(A2187="",I2187=""),"",IF(COUNTIFS($A$2:$A$4500,A2187,$D$2:$D$4500,D2187,$I$2:$I$4500,I2187)&gt;1,"Possible duplicate",""))</f>
        <v/>
      </c>
      <c r="O2187" s="56" t="n">
        <f aca="false">IF(J2187="","",IF(AND(L2187=0,K2187=0),1,0))</f>
        <v>1</v>
      </c>
      <c r="P2187" s="56" t="str">
        <f aca="false">IF(L2187=1,J2187+ROW()/10^7,"")</f>
        <v/>
      </c>
      <c r="Q2187" s="57" t="n">
        <f aca="false">IF(O2187=1,M2187,"")</f>
        <v>0.551720816421</v>
      </c>
      <c r="R2187" s="56" t="str">
        <f aca="false">IF(K2187=1,ROW(),"")</f>
        <v/>
      </c>
      <c r="S2187" s="56" t="str">
        <f aca="false">IF(D2187="","",TRIM(D2187))</f>
        <v>FASAH CHARGES- INC</v>
      </c>
    </row>
    <row r="2188" customFormat="false" ht="15" hidden="false" customHeight="false" outlineLevel="0" collapsed="false">
      <c r="A2188" s="50" t="s">
        <v>2030</v>
      </c>
      <c r="B2188" s="55" t="n">
        <v>45963</v>
      </c>
      <c r="C2188" s="50" t="n">
        <f aca="false">IF(S2188="","",IFERROR(IF(INDEX('Ledger Codes'!$C$6:$C$205,MATCH(S2188,'Ledger Codes'!$B$6:$B$205,0))="","",INDEX('Ledger Codes'!$C$6:$C$205,MATCH(S2188,'Ledger Codes'!$B$6:$B$205,0))),""))</f>
        <v>10066</v>
      </c>
      <c r="D2188" s="50" t="s">
        <v>204</v>
      </c>
      <c r="E2188" s="50" t="s">
        <v>2031</v>
      </c>
      <c r="F2188" s="50" t="s">
        <v>1939</v>
      </c>
      <c r="G2188" s="52" t="n">
        <v>0</v>
      </c>
      <c r="H2188" s="52" t="n">
        <v>8.63</v>
      </c>
      <c r="I2188" s="52" t="n">
        <f aca="false">IF(AND(G2188="",H2188=""),"",N(G2188)-N(H2188))</f>
        <v>-8.63</v>
      </c>
      <c r="J2188" s="52" t="n">
        <f aca="false">IF(I2188="","",ABS(I2188))</f>
        <v>8.63</v>
      </c>
      <c r="K2188" s="56" t="n">
        <f aca="false">IF(S2188="","",0)</f>
        <v>0</v>
      </c>
      <c r="L2188" s="56" t="n">
        <f aca="false">IF(J2188="","",IF(AND(J2188&gt;'Revenue Testing'!$E$9,K2188=0),1,0))</f>
        <v>0</v>
      </c>
      <c r="M2188" s="57" t="n">
        <v>0.514274287111</v>
      </c>
      <c r="N2188" s="56" t="str">
        <f aca="false">IF(OR(A2188="",I2188=""),"",IF(COUNTIFS($A$2:$A$4500,A2188,$D$2:$D$4500,D2188,$I$2:$I$4500,I2188)&gt;1,"Possible duplicate",""))</f>
        <v/>
      </c>
      <c r="O2188" s="56" t="n">
        <f aca="false">IF(J2188="","",IF(AND(L2188=0,K2188=0),1,0))</f>
        <v>1</v>
      </c>
      <c r="P2188" s="56" t="str">
        <f aca="false">IF(L2188=1,J2188+ROW()/10^7,"")</f>
        <v/>
      </c>
      <c r="Q2188" s="57" t="n">
        <f aca="false">IF(O2188=1,M2188,"")</f>
        <v>0.514274287111</v>
      </c>
      <c r="R2188" s="56" t="str">
        <f aca="false">IF(K2188=1,ROW(),"")</f>
        <v/>
      </c>
      <c r="S2188" s="56" t="str">
        <f aca="false">IF(D2188="","",TRIM(D2188))</f>
        <v>FASAH CHARGES- INC</v>
      </c>
    </row>
    <row r="2189" customFormat="false" ht="15" hidden="false" customHeight="false" outlineLevel="0" collapsed="false">
      <c r="A2189" s="50" t="s">
        <v>2034</v>
      </c>
      <c r="B2189" s="55" t="n">
        <v>45963</v>
      </c>
      <c r="C2189" s="50" t="n">
        <f aca="false">IF(S2189="","",IFERROR(IF(INDEX('Ledger Codes'!$C$6:$C$205,MATCH(S2189,'Ledger Codes'!$B$6:$B$205,0))="","",INDEX('Ledger Codes'!$C$6:$C$205,MATCH(S2189,'Ledger Codes'!$B$6:$B$205,0))),""))</f>
        <v>10066</v>
      </c>
      <c r="D2189" s="50" t="s">
        <v>204</v>
      </c>
      <c r="E2189" s="50" t="s">
        <v>2035</v>
      </c>
      <c r="F2189" s="50" t="s">
        <v>1886</v>
      </c>
      <c r="G2189" s="52" t="n">
        <v>0</v>
      </c>
      <c r="H2189" s="52" t="n">
        <v>8.63</v>
      </c>
      <c r="I2189" s="52" t="n">
        <f aca="false">IF(AND(G2189="",H2189=""),"",N(G2189)-N(H2189))</f>
        <v>-8.63</v>
      </c>
      <c r="J2189" s="52" t="n">
        <f aca="false">IF(I2189="","",ABS(I2189))</f>
        <v>8.63</v>
      </c>
      <c r="K2189" s="56" t="n">
        <f aca="false">IF(S2189="","",0)</f>
        <v>0</v>
      </c>
      <c r="L2189" s="56" t="n">
        <f aca="false">IF(J2189="","",IF(AND(J2189&gt;'Revenue Testing'!$E$9,K2189=0),1,0))</f>
        <v>0</v>
      </c>
      <c r="M2189" s="57" t="n">
        <v>0.445032015559</v>
      </c>
      <c r="N2189" s="56" t="str">
        <f aca="false">IF(OR(A2189="",I2189=""),"",IF(COUNTIFS($A$2:$A$4500,A2189,$D$2:$D$4500,D2189,$I$2:$I$4500,I2189)&gt;1,"Possible duplicate",""))</f>
        <v/>
      </c>
      <c r="O2189" s="56" t="n">
        <f aca="false">IF(J2189="","",IF(AND(L2189=0,K2189=0),1,0))</f>
        <v>1</v>
      </c>
      <c r="P2189" s="56" t="str">
        <f aca="false">IF(L2189=1,J2189+ROW()/10^7,"")</f>
        <v/>
      </c>
      <c r="Q2189" s="57" t="n">
        <f aca="false">IF(O2189=1,M2189,"")</f>
        <v>0.445032015559</v>
      </c>
      <c r="R2189" s="56" t="str">
        <f aca="false">IF(K2189=1,ROW(),"")</f>
        <v/>
      </c>
      <c r="S2189" s="56" t="str">
        <f aca="false">IF(D2189="","",TRIM(D2189))</f>
        <v>FASAH CHARGES- INC</v>
      </c>
    </row>
    <row r="2190" customFormat="false" ht="15" hidden="false" customHeight="false" outlineLevel="0" collapsed="false">
      <c r="A2190" s="50" t="s">
        <v>2036</v>
      </c>
      <c r="B2190" s="55" t="n">
        <v>45963</v>
      </c>
      <c r="C2190" s="50" t="n">
        <f aca="false">IF(S2190="","",IFERROR(IF(INDEX('Ledger Codes'!$C$6:$C$205,MATCH(S2190,'Ledger Codes'!$B$6:$B$205,0))="","",INDEX('Ledger Codes'!$C$6:$C$205,MATCH(S2190,'Ledger Codes'!$B$6:$B$205,0))),""))</f>
        <v>10066</v>
      </c>
      <c r="D2190" s="50" t="s">
        <v>204</v>
      </c>
      <c r="E2190" s="50" t="s">
        <v>2037</v>
      </c>
      <c r="F2190" s="50" t="s">
        <v>1889</v>
      </c>
      <c r="G2190" s="52" t="n">
        <v>0</v>
      </c>
      <c r="H2190" s="52" t="n">
        <v>8.63</v>
      </c>
      <c r="I2190" s="52" t="n">
        <f aca="false">IF(AND(G2190="",H2190=""),"",N(G2190)-N(H2190))</f>
        <v>-8.63</v>
      </c>
      <c r="J2190" s="52" t="n">
        <f aca="false">IF(I2190="","",ABS(I2190))</f>
        <v>8.63</v>
      </c>
      <c r="K2190" s="56" t="n">
        <f aca="false">IF(S2190="","",0)</f>
        <v>0</v>
      </c>
      <c r="L2190" s="56" t="n">
        <f aca="false">IF(J2190="","",IF(AND(J2190&gt;'Revenue Testing'!$E$9,K2190=0),1,0))</f>
        <v>0</v>
      </c>
      <c r="M2190" s="57" t="n">
        <v>0.476432951916</v>
      </c>
      <c r="N2190" s="56" t="str">
        <f aca="false">IF(OR(A2190="",I2190=""),"",IF(COUNTIFS($A$2:$A$4500,A2190,$D$2:$D$4500,D2190,$I$2:$I$4500,I2190)&gt;1,"Possible duplicate",""))</f>
        <v/>
      </c>
      <c r="O2190" s="56" t="n">
        <f aca="false">IF(J2190="","",IF(AND(L2190=0,K2190=0),1,0))</f>
        <v>1</v>
      </c>
      <c r="P2190" s="56" t="str">
        <f aca="false">IF(L2190=1,J2190+ROW()/10^7,"")</f>
        <v/>
      </c>
      <c r="Q2190" s="57" t="n">
        <f aca="false">IF(O2190=1,M2190,"")</f>
        <v>0.476432951916</v>
      </c>
      <c r="R2190" s="56" t="str">
        <f aca="false">IF(K2190=1,ROW(),"")</f>
        <v/>
      </c>
      <c r="S2190" s="56" t="str">
        <f aca="false">IF(D2190="","",TRIM(D2190))</f>
        <v>FASAH CHARGES- INC</v>
      </c>
    </row>
    <row r="2191" customFormat="false" ht="15" hidden="false" customHeight="false" outlineLevel="0" collapsed="false">
      <c r="A2191" s="50" t="s">
        <v>2040</v>
      </c>
      <c r="B2191" s="55" t="n">
        <v>45963</v>
      </c>
      <c r="C2191" s="50" t="n">
        <f aca="false">IF(S2191="","",IFERROR(IF(INDEX('Ledger Codes'!$C$6:$C$205,MATCH(S2191,'Ledger Codes'!$B$6:$B$205,0))="","",INDEX('Ledger Codes'!$C$6:$C$205,MATCH(S2191,'Ledger Codes'!$B$6:$B$205,0))),""))</f>
        <v>10066</v>
      </c>
      <c r="D2191" s="50" t="s">
        <v>204</v>
      </c>
      <c r="E2191" s="50" t="s">
        <v>2041</v>
      </c>
      <c r="F2191" s="50" t="s">
        <v>1892</v>
      </c>
      <c r="G2191" s="52" t="n">
        <v>0</v>
      </c>
      <c r="H2191" s="52" t="n">
        <v>8.63</v>
      </c>
      <c r="I2191" s="52" t="n">
        <f aca="false">IF(AND(G2191="",H2191=""),"",N(G2191)-N(H2191))</f>
        <v>-8.63</v>
      </c>
      <c r="J2191" s="52" t="n">
        <f aca="false">IF(I2191="","",ABS(I2191))</f>
        <v>8.63</v>
      </c>
      <c r="K2191" s="56" t="n">
        <f aca="false">IF(S2191="","",0)</f>
        <v>0</v>
      </c>
      <c r="L2191" s="56" t="n">
        <f aca="false">IF(J2191="","",IF(AND(J2191&gt;'Revenue Testing'!$E$9,K2191=0),1,0))</f>
        <v>0</v>
      </c>
      <c r="M2191" s="57" t="n">
        <v>0.29595349882</v>
      </c>
      <c r="N2191" s="56" t="str">
        <f aca="false">IF(OR(A2191="",I2191=""),"",IF(COUNTIFS($A$2:$A$4500,A2191,$D$2:$D$4500,D2191,$I$2:$I$4500,I2191)&gt;1,"Possible duplicate",""))</f>
        <v/>
      </c>
      <c r="O2191" s="56" t="n">
        <f aca="false">IF(J2191="","",IF(AND(L2191=0,K2191=0),1,0))</f>
        <v>1</v>
      </c>
      <c r="P2191" s="56" t="str">
        <f aca="false">IF(L2191=1,J2191+ROW()/10^7,"")</f>
        <v/>
      </c>
      <c r="Q2191" s="57" t="n">
        <f aca="false">IF(O2191=1,M2191,"")</f>
        <v>0.29595349882</v>
      </c>
      <c r="R2191" s="56" t="str">
        <f aca="false">IF(K2191=1,ROW(),"")</f>
        <v/>
      </c>
      <c r="S2191" s="56" t="str">
        <f aca="false">IF(D2191="","",TRIM(D2191))</f>
        <v>FASAH CHARGES- INC</v>
      </c>
    </row>
    <row r="2192" customFormat="false" ht="15" hidden="false" customHeight="false" outlineLevel="0" collapsed="false">
      <c r="A2192" s="50" t="s">
        <v>2042</v>
      </c>
      <c r="B2192" s="55" t="n">
        <v>45963</v>
      </c>
      <c r="C2192" s="50" t="n">
        <f aca="false">IF(S2192="","",IFERROR(IF(INDEX('Ledger Codes'!$C$6:$C$205,MATCH(S2192,'Ledger Codes'!$B$6:$B$205,0))="","",INDEX('Ledger Codes'!$C$6:$C$205,MATCH(S2192,'Ledger Codes'!$B$6:$B$205,0))),""))</f>
        <v>10066</v>
      </c>
      <c r="D2192" s="50" t="s">
        <v>204</v>
      </c>
      <c r="E2192" s="50" t="s">
        <v>2043</v>
      </c>
      <c r="F2192" s="50" t="s">
        <v>1895</v>
      </c>
      <c r="G2192" s="52" t="n">
        <v>0</v>
      </c>
      <c r="H2192" s="52" t="n">
        <v>8.63</v>
      </c>
      <c r="I2192" s="52" t="n">
        <f aca="false">IF(AND(G2192="",H2192=""),"",N(G2192)-N(H2192))</f>
        <v>-8.63</v>
      </c>
      <c r="J2192" s="52" t="n">
        <f aca="false">IF(I2192="","",ABS(I2192))</f>
        <v>8.63</v>
      </c>
      <c r="K2192" s="56" t="n">
        <f aca="false">IF(S2192="","",0)</f>
        <v>0</v>
      </c>
      <c r="L2192" s="56" t="n">
        <f aca="false">IF(J2192="","",IF(AND(J2192&gt;'Revenue Testing'!$E$9,K2192=0),1,0))</f>
        <v>0</v>
      </c>
      <c r="M2192" s="57" t="n">
        <v>0.538529947059</v>
      </c>
      <c r="N2192" s="56" t="str">
        <f aca="false">IF(OR(A2192="",I2192=""),"",IF(COUNTIFS($A$2:$A$4500,A2192,$D$2:$D$4500,D2192,$I$2:$I$4500,I2192)&gt;1,"Possible duplicate",""))</f>
        <v/>
      </c>
      <c r="O2192" s="56" t="n">
        <f aca="false">IF(J2192="","",IF(AND(L2192=0,K2192=0),1,0))</f>
        <v>1</v>
      </c>
      <c r="P2192" s="56" t="str">
        <f aca="false">IF(L2192=1,J2192+ROW()/10^7,"")</f>
        <v/>
      </c>
      <c r="Q2192" s="57" t="n">
        <f aca="false">IF(O2192=1,M2192,"")</f>
        <v>0.538529947059</v>
      </c>
      <c r="R2192" s="56" t="str">
        <f aca="false">IF(K2192=1,ROW(),"")</f>
        <v/>
      </c>
      <c r="S2192" s="56" t="str">
        <f aca="false">IF(D2192="","",TRIM(D2192))</f>
        <v>FASAH CHARGES- INC</v>
      </c>
    </row>
    <row r="2193" customFormat="false" ht="15" hidden="false" customHeight="false" outlineLevel="0" collapsed="false">
      <c r="A2193" s="50" t="s">
        <v>2044</v>
      </c>
      <c r="B2193" s="55" t="n">
        <v>45964</v>
      </c>
      <c r="C2193" s="50" t="n">
        <f aca="false">IF(S2193="","",IFERROR(IF(INDEX('Ledger Codes'!$C$6:$C$205,MATCH(S2193,'Ledger Codes'!$B$6:$B$205,0))="","",INDEX('Ledger Codes'!$C$6:$C$205,MATCH(S2193,'Ledger Codes'!$B$6:$B$205,0))),""))</f>
        <v>10066</v>
      </c>
      <c r="D2193" s="50" t="s">
        <v>204</v>
      </c>
      <c r="E2193" s="50" t="s">
        <v>2045</v>
      </c>
      <c r="F2193" s="50" t="s">
        <v>2046</v>
      </c>
      <c r="G2193" s="52" t="n">
        <v>0</v>
      </c>
      <c r="H2193" s="52" t="n">
        <v>8.63</v>
      </c>
      <c r="I2193" s="52" t="n">
        <f aca="false">IF(AND(G2193="",H2193=""),"",N(G2193)-N(H2193))</f>
        <v>-8.63</v>
      </c>
      <c r="J2193" s="52" t="n">
        <f aca="false">IF(I2193="","",ABS(I2193))</f>
        <v>8.63</v>
      </c>
      <c r="K2193" s="56" t="n">
        <f aca="false">IF(S2193="","",0)</f>
        <v>0</v>
      </c>
      <c r="L2193" s="56" t="n">
        <f aca="false">IF(J2193="","",IF(AND(J2193&gt;'Revenue Testing'!$E$9,K2193=0),1,0))</f>
        <v>0</v>
      </c>
      <c r="M2193" s="57" t="n">
        <v>0.363640414675</v>
      </c>
      <c r="N2193" s="56" t="str">
        <f aca="false">IF(OR(A2193="",I2193=""),"",IF(COUNTIFS($A$2:$A$4500,A2193,$D$2:$D$4500,D2193,$I$2:$I$4500,I2193)&gt;1,"Possible duplicate",""))</f>
        <v/>
      </c>
      <c r="O2193" s="56" t="n">
        <f aca="false">IF(J2193="","",IF(AND(L2193=0,K2193=0),1,0))</f>
        <v>1</v>
      </c>
      <c r="P2193" s="56" t="str">
        <f aca="false">IF(L2193=1,J2193+ROW()/10^7,"")</f>
        <v/>
      </c>
      <c r="Q2193" s="57" t="n">
        <f aca="false">IF(O2193=1,M2193,"")</f>
        <v>0.363640414675</v>
      </c>
      <c r="R2193" s="56" t="str">
        <f aca="false">IF(K2193=1,ROW(),"")</f>
        <v/>
      </c>
      <c r="S2193" s="56" t="str">
        <f aca="false">IF(D2193="","",TRIM(D2193))</f>
        <v>FASAH CHARGES- INC</v>
      </c>
    </row>
    <row r="2194" customFormat="false" ht="15" hidden="false" customHeight="false" outlineLevel="0" collapsed="false">
      <c r="A2194" s="50" t="s">
        <v>2047</v>
      </c>
      <c r="B2194" s="55" t="n">
        <v>45965</v>
      </c>
      <c r="C2194" s="50" t="n">
        <f aca="false">IF(S2194="","",IFERROR(IF(INDEX('Ledger Codes'!$C$6:$C$205,MATCH(S2194,'Ledger Codes'!$B$6:$B$205,0))="","",INDEX('Ledger Codes'!$C$6:$C$205,MATCH(S2194,'Ledger Codes'!$B$6:$B$205,0))),""))</f>
        <v>10066</v>
      </c>
      <c r="D2194" s="50" t="s">
        <v>204</v>
      </c>
      <c r="E2194" s="50" t="s">
        <v>2048</v>
      </c>
      <c r="F2194" s="50" t="s">
        <v>2049</v>
      </c>
      <c r="G2194" s="52" t="n">
        <v>0</v>
      </c>
      <c r="H2194" s="52" t="n">
        <v>8.63</v>
      </c>
      <c r="I2194" s="52" t="n">
        <f aca="false">IF(AND(G2194="",H2194=""),"",N(G2194)-N(H2194))</f>
        <v>-8.63</v>
      </c>
      <c r="J2194" s="52" t="n">
        <f aca="false">IF(I2194="","",ABS(I2194))</f>
        <v>8.63</v>
      </c>
      <c r="K2194" s="56" t="n">
        <f aca="false">IF(S2194="","",0)</f>
        <v>0</v>
      </c>
      <c r="L2194" s="56" t="n">
        <f aca="false">IF(J2194="","",IF(AND(J2194&gt;'Revenue Testing'!$E$9,K2194=0),1,0))</f>
        <v>0</v>
      </c>
      <c r="M2194" s="57" t="n">
        <v>0.337932123953</v>
      </c>
      <c r="N2194" s="56" t="str">
        <f aca="false">IF(OR(A2194="",I2194=""),"",IF(COUNTIFS($A$2:$A$4500,A2194,$D$2:$D$4500,D2194,$I$2:$I$4500,I2194)&gt;1,"Possible duplicate",""))</f>
        <v/>
      </c>
      <c r="O2194" s="56" t="n">
        <f aca="false">IF(J2194="","",IF(AND(L2194=0,K2194=0),1,0))</f>
        <v>1</v>
      </c>
      <c r="P2194" s="56" t="str">
        <f aca="false">IF(L2194=1,J2194+ROW()/10^7,"")</f>
        <v/>
      </c>
      <c r="Q2194" s="57" t="n">
        <f aca="false">IF(O2194=1,M2194,"")</f>
        <v>0.337932123953</v>
      </c>
      <c r="R2194" s="56" t="str">
        <f aca="false">IF(K2194=1,ROW(),"")</f>
        <v/>
      </c>
      <c r="S2194" s="56" t="str">
        <f aca="false">IF(D2194="","",TRIM(D2194))</f>
        <v>FASAH CHARGES- INC</v>
      </c>
    </row>
    <row r="2195" customFormat="false" ht="15" hidden="false" customHeight="false" outlineLevel="0" collapsed="false">
      <c r="A2195" s="50" t="s">
        <v>531</v>
      </c>
      <c r="B2195" s="55" t="n">
        <v>45965</v>
      </c>
      <c r="C2195" s="50" t="n">
        <f aca="false">IF(S2195="","",IFERROR(IF(INDEX('Ledger Codes'!$C$6:$C$205,MATCH(S2195,'Ledger Codes'!$B$6:$B$205,0))="","",INDEX('Ledger Codes'!$C$6:$C$205,MATCH(S2195,'Ledger Codes'!$B$6:$B$205,0))),""))</f>
        <v>10066</v>
      </c>
      <c r="D2195" s="50" t="s">
        <v>204</v>
      </c>
      <c r="E2195" s="50" t="s">
        <v>532</v>
      </c>
      <c r="F2195" s="50" t="s">
        <v>533</v>
      </c>
      <c r="G2195" s="52" t="n">
        <v>0</v>
      </c>
      <c r="H2195" s="52" t="n">
        <v>8.63</v>
      </c>
      <c r="I2195" s="52" t="n">
        <f aca="false">IF(AND(G2195="",H2195=""),"",N(G2195)-N(H2195))</f>
        <v>-8.63</v>
      </c>
      <c r="J2195" s="52" t="n">
        <f aca="false">IF(I2195="","",ABS(I2195))</f>
        <v>8.63</v>
      </c>
      <c r="K2195" s="56" t="n">
        <f aca="false">IF(S2195="","",0)</f>
        <v>0</v>
      </c>
      <c r="L2195" s="56" t="n">
        <f aca="false">IF(J2195="","",IF(AND(J2195&gt;'Revenue Testing'!$E$9,K2195=0),1,0))</f>
        <v>0</v>
      </c>
      <c r="M2195" s="57" t="n">
        <v>0.360816576162</v>
      </c>
      <c r="N2195" s="56" t="str">
        <f aca="false">IF(OR(A2195="",I2195=""),"",IF(COUNTIFS($A$2:$A$4500,A2195,$D$2:$D$4500,D2195,$I$2:$I$4500,I2195)&gt;1,"Possible duplicate",""))</f>
        <v/>
      </c>
      <c r="O2195" s="56" t="n">
        <f aca="false">IF(J2195="","",IF(AND(L2195=0,K2195=0),1,0))</f>
        <v>1</v>
      </c>
      <c r="P2195" s="56" t="str">
        <f aca="false">IF(L2195=1,J2195+ROW()/10^7,"")</f>
        <v/>
      </c>
      <c r="Q2195" s="57" t="n">
        <f aca="false">IF(O2195=1,M2195,"")</f>
        <v>0.360816576162</v>
      </c>
      <c r="R2195" s="56" t="str">
        <f aca="false">IF(K2195=1,ROW(),"")</f>
        <v/>
      </c>
      <c r="S2195" s="56" t="str">
        <f aca="false">IF(D2195="","",TRIM(D2195))</f>
        <v>FASAH CHARGES- INC</v>
      </c>
    </row>
    <row r="2196" customFormat="false" ht="15" hidden="false" customHeight="false" outlineLevel="0" collapsed="false">
      <c r="A2196" s="50" t="s">
        <v>2147</v>
      </c>
      <c r="B2196" s="55" t="n">
        <v>45965</v>
      </c>
      <c r="C2196" s="50" t="n">
        <f aca="false">IF(S2196="","",IFERROR(IF(INDEX('Ledger Codes'!$C$6:$C$205,MATCH(S2196,'Ledger Codes'!$B$6:$B$205,0))="","",INDEX('Ledger Codes'!$C$6:$C$205,MATCH(S2196,'Ledger Codes'!$B$6:$B$205,0))),""))</f>
        <v>10066</v>
      </c>
      <c r="D2196" s="50" t="s">
        <v>204</v>
      </c>
      <c r="E2196" s="50" t="s">
        <v>2148</v>
      </c>
      <c r="F2196" s="50" t="s">
        <v>512</v>
      </c>
      <c r="G2196" s="52" t="n">
        <v>0</v>
      </c>
      <c r="H2196" s="52" t="n">
        <v>8.63</v>
      </c>
      <c r="I2196" s="52" t="n">
        <f aca="false">IF(AND(G2196="",H2196=""),"",N(G2196)-N(H2196))</f>
        <v>-8.63</v>
      </c>
      <c r="J2196" s="52" t="n">
        <f aca="false">IF(I2196="","",ABS(I2196))</f>
        <v>8.63</v>
      </c>
      <c r="K2196" s="56" t="n">
        <f aca="false">IF(S2196="","",0)</f>
        <v>0</v>
      </c>
      <c r="L2196" s="56" t="n">
        <f aca="false">IF(J2196="","",IF(AND(J2196&gt;'Revenue Testing'!$E$9,K2196=0),1,0))</f>
        <v>0</v>
      </c>
      <c r="M2196" s="57" t="n">
        <v>0.947658670166</v>
      </c>
      <c r="N2196" s="56" t="str">
        <f aca="false">IF(OR(A2196="",I2196=""),"",IF(COUNTIFS($A$2:$A$4500,A2196,$D$2:$D$4500,D2196,$I$2:$I$4500,I2196)&gt;1,"Possible duplicate",""))</f>
        <v/>
      </c>
      <c r="O2196" s="56" t="n">
        <f aca="false">IF(J2196="","",IF(AND(L2196=0,K2196=0),1,0))</f>
        <v>1</v>
      </c>
      <c r="P2196" s="56" t="str">
        <f aca="false">IF(L2196=1,J2196+ROW()/10^7,"")</f>
        <v/>
      </c>
      <c r="Q2196" s="57" t="n">
        <f aca="false">IF(O2196=1,M2196,"")</f>
        <v>0.947658670166</v>
      </c>
      <c r="R2196" s="56" t="str">
        <f aca="false">IF(K2196=1,ROW(),"")</f>
        <v/>
      </c>
      <c r="S2196" s="56" t="str">
        <f aca="false">IF(D2196="","",TRIM(D2196))</f>
        <v>FASAH CHARGES- INC</v>
      </c>
    </row>
    <row r="2197" customFormat="false" ht="15" hidden="false" customHeight="false" outlineLevel="0" collapsed="false">
      <c r="A2197" s="50" t="s">
        <v>534</v>
      </c>
      <c r="B2197" s="55" t="n">
        <v>45965</v>
      </c>
      <c r="C2197" s="50" t="n">
        <f aca="false">IF(S2197="","",IFERROR(IF(INDEX('Ledger Codes'!$C$6:$C$205,MATCH(S2197,'Ledger Codes'!$B$6:$B$205,0))="","",INDEX('Ledger Codes'!$C$6:$C$205,MATCH(S2197,'Ledger Codes'!$B$6:$B$205,0))),""))</f>
        <v>10066</v>
      </c>
      <c r="D2197" s="50" t="s">
        <v>204</v>
      </c>
      <c r="E2197" s="50" t="s">
        <v>535</v>
      </c>
      <c r="F2197" s="50" t="s">
        <v>536</v>
      </c>
      <c r="G2197" s="52" t="n">
        <v>0</v>
      </c>
      <c r="H2197" s="52" t="n">
        <v>8.63</v>
      </c>
      <c r="I2197" s="52" t="n">
        <f aca="false">IF(AND(G2197="",H2197=""),"",N(G2197)-N(H2197))</f>
        <v>-8.63</v>
      </c>
      <c r="J2197" s="52" t="n">
        <f aca="false">IF(I2197="","",ABS(I2197))</f>
        <v>8.63</v>
      </c>
      <c r="K2197" s="56" t="n">
        <f aca="false">IF(S2197="","",0)</f>
        <v>0</v>
      </c>
      <c r="L2197" s="56" t="n">
        <f aca="false">IF(J2197="","",IF(AND(J2197&gt;'Revenue Testing'!$E$9,K2197=0),1,0))</f>
        <v>0</v>
      </c>
      <c r="M2197" s="57" t="n">
        <v>0.133490272028</v>
      </c>
      <c r="N2197" s="56" t="str">
        <f aca="false">IF(OR(A2197="",I2197=""),"",IF(COUNTIFS($A$2:$A$4500,A2197,$D$2:$D$4500,D2197,$I$2:$I$4500,I2197)&gt;1,"Possible duplicate",""))</f>
        <v/>
      </c>
      <c r="O2197" s="56" t="n">
        <f aca="false">IF(J2197="","",IF(AND(L2197=0,K2197=0),1,0))</f>
        <v>1</v>
      </c>
      <c r="P2197" s="56" t="str">
        <f aca="false">IF(L2197=1,J2197+ROW()/10^7,"")</f>
        <v/>
      </c>
      <c r="Q2197" s="57" t="n">
        <f aca="false">IF(O2197=1,M2197,"")</f>
        <v>0.133490272028</v>
      </c>
      <c r="R2197" s="56" t="str">
        <f aca="false">IF(K2197=1,ROW(),"")</f>
        <v/>
      </c>
      <c r="S2197" s="56" t="str">
        <f aca="false">IF(D2197="","",TRIM(D2197))</f>
        <v>FASAH CHARGES- INC</v>
      </c>
    </row>
    <row r="2198" customFormat="false" ht="15" hidden="false" customHeight="false" outlineLevel="0" collapsed="false">
      <c r="A2198" s="50" t="s">
        <v>537</v>
      </c>
      <c r="B2198" s="55" t="n">
        <v>45965</v>
      </c>
      <c r="C2198" s="50" t="n">
        <f aca="false">IF(S2198="","",IFERROR(IF(INDEX('Ledger Codes'!$C$6:$C$205,MATCH(S2198,'Ledger Codes'!$B$6:$B$205,0))="","",INDEX('Ledger Codes'!$C$6:$C$205,MATCH(S2198,'Ledger Codes'!$B$6:$B$205,0))),""))</f>
        <v>10066</v>
      </c>
      <c r="D2198" s="50" t="s">
        <v>204</v>
      </c>
      <c r="E2198" s="50" t="s">
        <v>538</v>
      </c>
      <c r="F2198" s="50" t="s">
        <v>539</v>
      </c>
      <c r="G2198" s="52" t="n">
        <v>0</v>
      </c>
      <c r="H2198" s="52" t="n">
        <v>8.63</v>
      </c>
      <c r="I2198" s="52" t="n">
        <f aca="false">IF(AND(G2198="",H2198=""),"",N(G2198)-N(H2198))</f>
        <v>-8.63</v>
      </c>
      <c r="J2198" s="52" t="n">
        <f aca="false">IF(I2198="","",ABS(I2198))</f>
        <v>8.63</v>
      </c>
      <c r="K2198" s="56" t="n">
        <f aca="false">IF(S2198="","",0)</f>
        <v>0</v>
      </c>
      <c r="L2198" s="56" t="n">
        <f aca="false">IF(J2198="","",IF(AND(J2198&gt;'Revenue Testing'!$E$9,K2198=0),1,0))</f>
        <v>0</v>
      </c>
      <c r="M2198" s="57" t="n">
        <v>0.353467998463</v>
      </c>
      <c r="N2198" s="56" t="str">
        <f aca="false">IF(OR(A2198="",I2198=""),"",IF(COUNTIFS($A$2:$A$4500,A2198,$D$2:$D$4500,D2198,$I$2:$I$4500,I2198)&gt;1,"Possible duplicate",""))</f>
        <v/>
      </c>
      <c r="O2198" s="56" t="n">
        <f aca="false">IF(J2198="","",IF(AND(L2198=0,K2198=0),1,0))</f>
        <v>1</v>
      </c>
      <c r="P2198" s="56" t="str">
        <f aca="false">IF(L2198=1,J2198+ROW()/10^7,"")</f>
        <v/>
      </c>
      <c r="Q2198" s="57" t="n">
        <f aca="false">IF(O2198=1,M2198,"")</f>
        <v>0.353467998463</v>
      </c>
      <c r="R2198" s="56" t="str">
        <f aca="false">IF(K2198=1,ROW(),"")</f>
        <v/>
      </c>
      <c r="S2198" s="56" t="str">
        <f aca="false">IF(D2198="","",TRIM(D2198))</f>
        <v>FASAH CHARGES- INC</v>
      </c>
    </row>
    <row r="2199" customFormat="false" ht="15" hidden="false" customHeight="false" outlineLevel="0" collapsed="false">
      <c r="A2199" s="50" t="s">
        <v>540</v>
      </c>
      <c r="B2199" s="55" t="n">
        <v>45965</v>
      </c>
      <c r="C2199" s="50" t="n">
        <f aca="false">IF(S2199="","",IFERROR(IF(INDEX('Ledger Codes'!$C$6:$C$205,MATCH(S2199,'Ledger Codes'!$B$6:$B$205,0))="","",INDEX('Ledger Codes'!$C$6:$C$205,MATCH(S2199,'Ledger Codes'!$B$6:$B$205,0))),""))</f>
        <v>10066</v>
      </c>
      <c r="D2199" s="50" t="s">
        <v>204</v>
      </c>
      <c r="E2199" s="50" t="s">
        <v>541</v>
      </c>
      <c r="F2199" s="50" t="s">
        <v>542</v>
      </c>
      <c r="G2199" s="52" t="n">
        <v>0</v>
      </c>
      <c r="H2199" s="52" t="n">
        <v>8.63</v>
      </c>
      <c r="I2199" s="52" t="n">
        <f aca="false">IF(AND(G2199="",H2199=""),"",N(G2199)-N(H2199))</f>
        <v>-8.63</v>
      </c>
      <c r="J2199" s="52" t="n">
        <f aca="false">IF(I2199="","",ABS(I2199))</f>
        <v>8.63</v>
      </c>
      <c r="K2199" s="56" t="n">
        <f aca="false">IF(S2199="","",0)</f>
        <v>0</v>
      </c>
      <c r="L2199" s="56" t="n">
        <f aca="false">IF(J2199="","",IF(AND(J2199&gt;'Revenue Testing'!$E$9,K2199=0),1,0))</f>
        <v>0</v>
      </c>
      <c r="M2199" s="57" t="n">
        <v>0.324537729536</v>
      </c>
      <c r="N2199" s="56" t="str">
        <f aca="false">IF(OR(A2199="",I2199=""),"",IF(COUNTIFS($A$2:$A$4500,A2199,$D$2:$D$4500,D2199,$I$2:$I$4500,I2199)&gt;1,"Possible duplicate",""))</f>
        <v/>
      </c>
      <c r="O2199" s="56" t="n">
        <f aca="false">IF(J2199="","",IF(AND(L2199=0,K2199=0),1,0))</f>
        <v>1</v>
      </c>
      <c r="P2199" s="56" t="str">
        <f aca="false">IF(L2199=1,J2199+ROW()/10^7,"")</f>
        <v/>
      </c>
      <c r="Q2199" s="57" t="n">
        <f aca="false">IF(O2199=1,M2199,"")</f>
        <v>0.324537729536</v>
      </c>
      <c r="R2199" s="56" t="str">
        <f aca="false">IF(K2199=1,ROW(),"")</f>
        <v/>
      </c>
      <c r="S2199" s="56" t="str">
        <f aca="false">IF(D2199="","",TRIM(D2199))</f>
        <v>FASAH CHARGES- INC</v>
      </c>
    </row>
    <row r="2200" customFormat="false" ht="15" hidden="false" customHeight="false" outlineLevel="0" collapsed="false">
      <c r="A2200" s="50" t="s">
        <v>543</v>
      </c>
      <c r="B2200" s="55" t="n">
        <v>45965</v>
      </c>
      <c r="C2200" s="50" t="n">
        <f aca="false">IF(S2200="","",IFERROR(IF(INDEX('Ledger Codes'!$C$6:$C$205,MATCH(S2200,'Ledger Codes'!$B$6:$B$205,0))="","",INDEX('Ledger Codes'!$C$6:$C$205,MATCH(S2200,'Ledger Codes'!$B$6:$B$205,0))),""))</f>
        <v>10066</v>
      </c>
      <c r="D2200" s="50" t="s">
        <v>204</v>
      </c>
      <c r="E2200" s="50" t="s">
        <v>544</v>
      </c>
      <c r="F2200" s="50" t="s">
        <v>545</v>
      </c>
      <c r="G2200" s="52" t="n">
        <v>0</v>
      </c>
      <c r="H2200" s="52" t="n">
        <v>8.63</v>
      </c>
      <c r="I2200" s="52" t="n">
        <f aca="false">IF(AND(G2200="",H2200=""),"",N(G2200)-N(H2200))</f>
        <v>-8.63</v>
      </c>
      <c r="J2200" s="52" t="n">
        <f aca="false">IF(I2200="","",ABS(I2200))</f>
        <v>8.63</v>
      </c>
      <c r="K2200" s="56" t="n">
        <f aca="false">IF(S2200="","",0)</f>
        <v>0</v>
      </c>
      <c r="L2200" s="56" t="n">
        <f aca="false">IF(J2200="","",IF(AND(J2200&gt;'Revenue Testing'!$E$9,K2200=0),1,0))</f>
        <v>0</v>
      </c>
      <c r="M2200" s="57" t="n">
        <v>0.156455851734</v>
      </c>
      <c r="N2200" s="56" t="str">
        <f aca="false">IF(OR(A2200="",I2200=""),"",IF(COUNTIFS($A$2:$A$4500,A2200,$D$2:$D$4500,D2200,$I$2:$I$4500,I2200)&gt;1,"Possible duplicate",""))</f>
        <v/>
      </c>
      <c r="O2200" s="56" t="n">
        <f aca="false">IF(J2200="","",IF(AND(L2200=0,K2200=0),1,0))</f>
        <v>1</v>
      </c>
      <c r="P2200" s="56" t="str">
        <f aca="false">IF(L2200=1,J2200+ROW()/10^7,"")</f>
        <v/>
      </c>
      <c r="Q2200" s="57" t="n">
        <f aca="false">IF(O2200=1,M2200,"")</f>
        <v>0.156455851734</v>
      </c>
      <c r="R2200" s="56" t="str">
        <f aca="false">IF(K2200=1,ROW(),"")</f>
        <v/>
      </c>
      <c r="S2200" s="56" t="str">
        <f aca="false">IF(D2200="","",TRIM(D2200))</f>
        <v>FASAH CHARGES- INC</v>
      </c>
    </row>
    <row r="2201" customFormat="false" ht="15" hidden="false" customHeight="false" outlineLevel="0" collapsed="false">
      <c r="A2201" s="50" t="s">
        <v>546</v>
      </c>
      <c r="B2201" s="55" t="n">
        <v>45965</v>
      </c>
      <c r="C2201" s="50" t="n">
        <f aca="false">IF(S2201="","",IFERROR(IF(INDEX('Ledger Codes'!$C$6:$C$205,MATCH(S2201,'Ledger Codes'!$B$6:$B$205,0))="","",INDEX('Ledger Codes'!$C$6:$C$205,MATCH(S2201,'Ledger Codes'!$B$6:$B$205,0))),""))</f>
        <v>10066</v>
      </c>
      <c r="D2201" s="50" t="s">
        <v>204</v>
      </c>
      <c r="E2201" s="50" t="s">
        <v>547</v>
      </c>
      <c r="F2201" s="50" t="s">
        <v>545</v>
      </c>
      <c r="G2201" s="52" t="n">
        <v>0</v>
      </c>
      <c r="H2201" s="52" t="n">
        <v>8.63</v>
      </c>
      <c r="I2201" s="52" t="n">
        <f aca="false">IF(AND(G2201="",H2201=""),"",N(G2201)-N(H2201))</f>
        <v>-8.63</v>
      </c>
      <c r="J2201" s="52" t="n">
        <f aca="false">IF(I2201="","",ABS(I2201))</f>
        <v>8.63</v>
      </c>
      <c r="K2201" s="56" t="n">
        <f aca="false">IF(S2201="","",0)</f>
        <v>0</v>
      </c>
      <c r="L2201" s="56" t="n">
        <f aca="false">IF(J2201="","",IF(AND(J2201&gt;'Revenue Testing'!$E$9,K2201=0),1,0))</f>
        <v>0</v>
      </c>
      <c r="M2201" s="57" t="n">
        <v>0.882973815913</v>
      </c>
      <c r="N2201" s="56" t="str">
        <f aca="false">IF(OR(A2201="",I2201=""),"",IF(COUNTIFS($A$2:$A$4500,A2201,$D$2:$D$4500,D2201,$I$2:$I$4500,I2201)&gt;1,"Possible duplicate",""))</f>
        <v/>
      </c>
      <c r="O2201" s="56" t="n">
        <f aca="false">IF(J2201="","",IF(AND(L2201=0,K2201=0),1,0))</f>
        <v>1</v>
      </c>
      <c r="P2201" s="56" t="str">
        <f aca="false">IF(L2201=1,J2201+ROW()/10^7,"")</f>
        <v/>
      </c>
      <c r="Q2201" s="57" t="n">
        <f aca="false">IF(O2201=1,M2201,"")</f>
        <v>0.882973815913</v>
      </c>
      <c r="R2201" s="56" t="str">
        <f aca="false">IF(K2201=1,ROW(),"")</f>
        <v/>
      </c>
      <c r="S2201" s="56" t="str">
        <f aca="false">IF(D2201="","",TRIM(D2201))</f>
        <v>FASAH CHARGES- INC</v>
      </c>
    </row>
    <row r="2202" customFormat="false" ht="15" hidden="false" customHeight="false" outlineLevel="0" collapsed="false">
      <c r="A2202" s="50" t="s">
        <v>2050</v>
      </c>
      <c r="B2202" s="55" t="n">
        <v>45966</v>
      </c>
      <c r="C2202" s="50" t="n">
        <f aca="false">IF(S2202="","",IFERROR(IF(INDEX('Ledger Codes'!$C$6:$C$205,MATCH(S2202,'Ledger Codes'!$B$6:$B$205,0))="","",INDEX('Ledger Codes'!$C$6:$C$205,MATCH(S2202,'Ledger Codes'!$B$6:$B$205,0))),""))</f>
        <v>10066</v>
      </c>
      <c r="D2202" s="50" t="s">
        <v>204</v>
      </c>
      <c r="E2202" s="50" t="s">
        <v>2051</v>
      </c>
      <c r="F2202" s="50" t="s">
        <v>2052</v>
      </c>
      <c r="G2202" s="52" t="n">
        <v>0</v>
      </c>
      <c r="H2202" s="52" t="n">
        <v>8.63</v>
      </c>
      <c r="I2202" s="52" t="n">
        <f aca="false">IF(AND(G2202="",H2202=""),"",N(G2202)-N(H2202))</f>
        <v>-8.63</v>
      </c>
      <c r="J2202" s="52" t="n">
        <f aca="false">IF(I2202="","",ABS(I2202))</f>
        <v>8.63</v>
      </c>
      <c r="K2202" s="56" t="n">
        <f aca="false">IF(S2202="","",0)</f>
        <v>0</v>
      </c>
      <c r="L2202" s="56" t="n">
        <f aca="false">IF(J2202="","",IF(AND(J2202&gt;'Revenue Testing'!$E$9,K2202=0),1,0))</f>
        <v>0</v>
      </c>
      <c r="M2202" s="57" t="n">
        <v>0.338987972547</v>
      </c>
      <c r="N2202" s="56" t="str">
        <f aca="false">IF(OR(A2202="",I2202=""),"",IF(COUNTIFS($A$2:$A$4500,A2202,$D$2:$D$4500,D2202,$I$2:$I$4500,I2202)&gt;1,"Possible duplicate",""))</f>
        <v/>
      </c>
      <c r="O2202" s="56" t="n">
        <f aca="false">IF(J2202="","",IF(AND(L2202=0,K2202=0),1,0))</f>
        <v>1</v>
      </c>
      <c r="P2202" s="56" t="str">
        <f aca="false">IF(L2202=1,J2202+ROW()/10^7,"")</f>
        <v/>
      </c>
      <c r="Q2202" s="57" t="n">
        <f aca="false">IF(O2202=1,M2202,"")</f>
        <v>0.338987972547</v>
      </c>
      <c r="R2202" s="56" t="str">
        <f aca="false">IF(K2202=1,ROW(),"")</f>
        <v/>
      </c>
      <c r="S2202" s="56" t="str">
        <f aca="false">IF(D2202="","",TRIM(D2202))</f>
        <v>FASAH CHARGES- INC</v>
      </c>
    </row>
    <row r="2203" customFormat="false" ht="15" hidden="false" customHeight="false" outlineLevel="0" collapsed="false">
      <c r="A2203" s="50" t="s">
        <v>548</v>
      </c>
      <c r="B2203" s="55" t="n">
        <v>45966</v>
      </c>
      <c r="C2203" s="50" t="n">
        <f aca="false">IF(S2203="","",IFERROR(IF(INDEX('Ledger Codes'!$C$6:$C$205,MATCH(S2203,'Ledger Codes'!$B$6:$B$205,0))="","",INDEX('Ledger Codes'!$C$6:$C$205,MATCH(S2203,'Ledger Codes'!$B$6:$B$205,0))),""))</f>
        <v>10066</v>
      </c>
      <c r="D2203" s="50" t="s">
        <v>204</v>
      </c>
      <c r="E2203" s="50" t="s">
        <v>549</v>
      </c>
      <c r="F2203" s="50" t="s">
        <v>550</v>
      </c>
      <c r="G2203" s="52" t="n">
        <v>0</v>
      </c>
      <c r="H2203" s="52" t="n">
        <v>8.63</v>
      </c>
      <c r="I2203" s="52" t="n">
        <f aca="false">IF(AND(G2203="",H2203=""),"",N(G2203)-N(H2203))</f>
        <v>-8.63</v>
      </c>
      <c r="J2203" s="52" t="n">
        <f aca="false">IF(I2203="","",ABS(I2203))</f>
        <v>8.63</v>
      </c>
      <c r="K2203" s="56" t="n">
        <f aca="false">IF(S2203="","",0)</f>
        <v>0</v>
      </c>
      <c r="L2203" s="56" t="n">
        <f aca="false">IF(J2203="","",IF(AND(J2203&gt;'Revenue Testing'!$E$9,K2203=0),1,0))</f>
        <v>0</v>
      </c>
      <c r="M2203" s="57" t="n">
        <v>0.194292791735</v>
      </c>
      <c r="N2203" s="56" t="str">
        <f aca="false">IF(OR(A2203="",I2203=""),"",IF(COUNTIFS($A$2:$A$4500,A2203,$D$2:$D$4500,D2203,$I$2:$I$4500,I2203)&gt;1,"Possible duplicate",""))</f>
        <v/>
      </c>
      <c r="O2203" s="56" t="n">
        <f aca="false">IF(J2203="","",IF(AND(L2203=0,K2203=0),1,0))</f>
        <v>1</v>
      </c>
      <c r="P2203" s="56" t="str">
        <f aca="false">IF(L2203=1,J2203+ROW()/10^7,"")</f>
        <v/>
      </c>
      <c r="Q2203" s="57" t="n">
        <f aca="false">IF(O2203=1,M2203,"")</f>
        <v>0.194292791735</v>
      </c>
      <c r="R2203" s="56" t="str">
        <f aca="false">IF(K2203=1,ROW(),"")</f>
        <v/>
      </c>
      <c r="S2203" s="56" t="str">
        <f aca="false">IF(D2203="","",TRIM(D2203))</f>
        <v>FASAH CHARGES- INC</v>
      </c>
    </row>
    <row r="2204" customFormat="false" ht="15" hidden="false" customHeight="false" outlineLevel="0" collapsed="false">
      <c r="A2204" s="50" t="s">
        <v>2149</v>
      </c>
      <c r="B2204" s="55" t="n">
        <v>45966</v>
      </c>
      <c r="C2204" s="50" t="n">
        <f aca="false">IF(S2204="","",IFERROR(IF(INDEX('Ledger Codes'!$C$6:$C$205,MATCH(S2204,'Ledger Codes'!$B$6:$B$205,0))="","",INDEX('Ledger Codes'!$C$6:$C$205,MATCH(S2204,'Ledger Codes'!$B$6:$B$205,0))),""))</f>
        <v>10066</v>
      </c>
      <c r="D2204" s="50" t="s">
        <v>204</v>
      </c>
      <c r="E2204" s="50" t="s">
        <v>2150</v>
      </c>
      <c r="F2204" s="50" t="s">
        <v>550</v>
      </c>
      <c r="G2204" s="52" t="n">
        <v>0</v>
      </c>
      <c r="H2204" s="52" t="n">
        <v>8.63</v>
      </c>
      <c r="I2204" s="52" t="n">
        <f aca="false">IF(AND(G2204="",H2204=""),"",N(G2204)-N(H2204))</f>
        <v>-8.63</v>
      </c>
      <c r="J2204" s="52" t="n">
        <f aca="false">IF(I2204="","",ABS(I2204))</f>
        <v>8.63</v>
      </c>
      <c r="K2204" s="56" t="n">
        <f aca="false">IF(S2204="","",0)</f>
        <v>0</v>
      </c>
      <c r="L2204" s="56" t="n">
        <f aca="false">IF(J2204="","",IF(AND(J2204&gt;'Revenue Testing'!$E$9,K2204=0),1,0))</f>
        <v>0</v>
      </c>
      <c r="M2204" s="57" t="n">
        <v>0.027496962825</v>
      </c>
      <c r="N2204" s="56" t="str">
        <f aca="false">IF(OR(A2204="",I2204=""),"",IF(COUNTIFS($A$2:$A$4500,A2204,$D$2:$D$4500,D2204,$I$2:$I$4500,I2204)&gt;1,"Possible duplicate",""))</f>
        <v/>
      </c>
      <c r="O2204" s="56" t="n">
        <f aca="false">IF(J2204="","",IF(AND(L2204=0,K2204=0),1,0))</f>
        <v>1</v>
      </c>
      <c r="P2204" s="56" t="str">
        <f aca="false">IF(L2204=1,J2204+ROW()/10^7,"")</f>
        <v/>
      </c>
      <c r="Q2204" s="57" t="n">
        <f aca="false">IF(O2204=1,M2204,"")</f>
        <v>0.027496962825</v>
      </c>
      <c r="R2204" s="56" t="str">
        <f aca="false">IF(K2204=1,ROW(),"")</f>
        <v/>
      </c>
      <c r="S2204" s="56" t="str">
        <f aca="false">IF(D2204="","",TRIM(D2204))</f>
        <v>FASAH CHARGES- INC</v>
      </c>
    </row>
    <row r="2205" customFormat="false" ht="15" hidden="false" customHeight="false" outlineLevel="0" collapsed="false">
      <c r="A2205" s="50" t="s">
        <v>551</v>
      </c>
      <c r="B2205" s="55" t="n">
        <v>45966</v>
      </c>
      <c r="C2205" s="50" t="n">
        <f aca="false">IF(S2205="","",IFERROR(IF(INDEX('Ledger Codes'!$C$6:$C$205,MATCH(S2205,'Ledger Codes'!$B$6:$B$205,0))="","",INDEX('Ledger Codes'!$C$6:$C$205,MATCH(S2205,'Ledger Codes'!$B$6:$B$205,0))),""))</f>
        <v>10066</v>
      </c>
      <c r="D2205" s="50" t="s">
        <v>204</v>
      </c>
      <c r="E2205" s="50" t="s">
        <v>552</v>
      </c>
      <c r="F2205" s="50" t="s">
        <v>553</v>
      </c>
      <c r="G2205" s="52" t="n">
        <v>0</v>
      </c>
      <c r="H2205" s="52" t="n">
        <v>8.63</v>
      </c>
      <c r="I2205" s="52" t="n">
        <f aca="false">IF(AND(G2205="",H2205=""),"",N(G2205)-N(H2205))</f>
        <v>-8.63</v>
      </c>
      <c r="J2205" s="52" t="n">
        <f aca="false">IF(I2205="","",ABS(I2205))</f>
        <v>8.63</v>
      </c>
      <c r="K2205" s="56" t="n">
        <f aca="false">IF(S2205="","",0)</f>
        <v>0</v>
      </c>
      <c r="L2205" s="56" t="n">
        <f aca="false">IF(J2205="","",IF(AND(J2205&gt;'Revenue Testing'!$E$9,K2205=0),1,0))</f>
        <v>0</v>
      </c>
      <c r="M2205" s="57" t="n">
        <v>0.790506259191</v>
      </c>
      <c r="N2205" s="56" t="str">
        <f aca="false">IF(OR(A2205="",I2205=""),"",IF(COUNTIFS($A$2:$A$4500,A2205,$D$2:$D$4500,D2205,$I$2:$I$4500,I2205)&gt;1,"Possible duplicate",""))</f>
        <v/>
      </c>
      <c r="O2205" s="56" t="n">
        <f aca="false">IF(J2205="","",IF(AND(L2205=0,K2205=0),1,0))</f>
        <v>1</v>
      </c>
      <c r="P2205" s="56" t="str">
        <f aca="false">IF(L2205=1,J2205+ROW()/10^7,"")</f>
        <v/>
      </c>
      <c r="Q2205" s="57" t="n">
        <f aca="false">IF(O2205=1,M2205,"")</f>
        <v>0.790506259191</v>
      </c>
      <c r="R2205" s="56" t="str">
        <f aca="false">IF(K2205=1,ROW(),"")</f>
        <v/>
      </c>
      <c r="S2205" s="56" t="str">
        <f aca="false">IF(D2205="","",TRIM(D2205))</f>
        <v>FASAH CHARGES- INC</v>
      </c>
    </row>
    <row r="2206" customFormat="false" ht="15" hidden="false" customHeight="false" outlineLevel="0" collapsed="false">
      <c r="A2206" s="50" t="s">
        <v>554</v>
      </c>
      <c r="B2206" s="55" t="n">
        <v>45966</v>
      </c>
      <c r="C2206" s="50" t="n">
        <f aca="false">IF(S2206="","",IFERROR(IF(INDEX('Ledger Codes'!$C$6:$C$205,MATCH(S2206,'Ledger Codes'!$B$6:$B$205,0))="","",INDEX('Ledger Codes'!$C$6:$C$205,MATCH(S2206,'Ledger Codes'!$B$6:$B$205,0))),""))</f>
        <v>10066</v>
      </c>
      <c r="D2206" s="50" t="s">
        <v>204</v>
      </c>
      <c r="E2206" s="50" t="s">
        <v>555</v>
      </c>
      <c r="F2206" s="50" t="s">
        <v>556</v>
      </c>
      <c r="G2206" s="52" t="n">
        <v>0</v>
      </c>
      <c r="H2206" s="52" t="n">
        <v>8.63</v>
      </c>
      <c r="I2206" s="52" t="n">
        <f aca="false">IF(AND(G2206="",H2206=""),"",N(G2206)-N(H2206))</f>
        <v>-8.63</v>
      </c>
      <c r="J2206" s="52" t="n">
        <f aca="false">IF(I2206="","",ABS(I2206))</f>
        <v>8.63</v>
      </c>
      <c r="K2206" s="56" t="n">
        <f aca="false">IF(S2206="","",0)</f>
        <v>0</v>
      </c>
      <c r="L2206" s="56" t="n">
        <f aca="false">IF(J2206="","",IF(AND(J2206&gt;'Revenue Testing'!$E$9,K2206=0),1,0))</f>
        <v>0</v>
      </c>
      <c r="M2206" s="57" t="n">
        <v>0.177499018259</v>
      </c>
      <c r="N2206" s="56" t="str">
        <f aca="false">IF(OR(A2206="",I2206=""),"",IF(COUNTIFS($A$2:$A$4500,A2206,$D$2:$D$4500,D2206,$I$2:$I$4500,I2206)&gt;1,"Possible duplicate",""))</f>
        <v/>
      </c>
      <c r="O2206" s="56" t="n">
        <f aca="false">IF(J2206="","",IF(AND(L2206=0,K2206=0),1,0))</f>
        <v>1</v>
      </c>
      <c r="P2206" s="56" t="str">
        <f aca="false">IF(L2206=1,J2206+ROW()/10^7,"")</f>
        <v/>
      </c>
      <c r="Q2206" s="57" t="n">
        <f aca="false">IF(O2206=1,M2206,"")</f>
        <v>0.177499018259</v>
      </c>
      <c r="R2206" s="56" t="str">
        <f aca="false">IF(K2206=1,ROW(),"")</f>
        <v/>
      </c>
      <c r="S2206" s="56" t="str">
        <f aca="false">IF(D2206="","",TRIM(D2206))</f>
        <v>FASAH CHARGES- INC</v>
      </c>
    </row>
    <row r="2207" customFormat="false" ht="15" hidden="false" customHeight="false" outlineLevel="0" collapsed="false">
      <c r="A2207" s="50" t="s">
        <v>557</v>
      </c>
      <c r="B2207" s="55" t="n">
        <v>45967</v>
      </c>
      <c r="C2207" s="50" t="n">
        <f aca="false">IF(S2207="","",IFERROR(IF(INDEX('Ledger Codes'!$C$6:$C$205,MATCH(S2207,'Ledger Codes'!$B$6:$B$205,0))="","",INDEX('Ledger Codes'!$C$6:$C$205,MATCH(S2207,'Ledger Codes'!$B$6:$B$205,0))),""))</f>
        <v>10066</v>
      </c>
      <c r="D2207" s="50" t="s">
        <v>204</v>
      </c>
      <c r="E2207" s="50" t="s">
        <v>558</v>
      </c>
      <c r="F2207" s="50" t="s">
        <v>559</v>
      </c>
      <c r="G2207" s="52" t="n">
        <v>0</v>
      </c>
      <c r="H2207" s="52" t="n">
        <v>8.63</v>
      </c>
      <c r="I2207" s="52" t="n">
        <f aca="false">IF(AND(G2207="",H2207=""),"",N(G2207)-N(H2207))</f>
        <v>-8.63</v>
      </c>
      <c r="J2207" s="52" t="n">
        <f aca="false">IF(I2207="","",ABS(I2207))</f>
        <v>8.63</v>
      </c>
      <c r="K2207" s="56" t="n">
        <f aca="false">IF(S2207="","",0)</f>
        <v>0</v>
      </c>
      <c r="L2207" s="56" t="n">
        <f aca="false">IF(J2207="","",IF(AND(J2207&gt;'Revenue Testing'!$E$9,K2207=0),1,0))</f>
        <v>0</v>
      </c>
      <c r="M2207" s="57" t="n">
        <v>0.141077439381</v>
      </c>
      <c r="N2207" s="56" t="str">
        <f aca="false">IF(OR(A2207="",I2207=""),"",IF(COUNTIFS($A$2:$A$4500,A2207,$D$2:$D$4500,D2207,$I$2:$I$4500,I2207)&gt;1,"Possible duplicate",""))</f>
        <v/>
      </c>
      <c r="O2207" s="56" t="n">
        <f aca="false">IF(J2207="","",IF(AND(L2207=0,K2207=0),1,0))</f>
        <v>1</v>
      </c>
      <c r="P2207" s="56" t="str">
        <f aca="false">IF(L2207=1,J2207+ROW()/10^7,"")</f>
        <v/>
      </c>
      <c r="Q2207" s="57" t="n">
        <f aca="false">IF(O2207=1,M2207,"")</f>
        <v>0.141077439381</v>
      </c>
      <c r="R2207" s="56" t="str">
        <f aca="false">IF(K2207=1,ROW(),"")</f>
        <v/>
      </c>
      <c r="S2207" s="56" t="str">
        <f aca="false">IF(D2207="","",TRIM(D2207))</f>
        <v>FASAH CHARGES- INC</v>
      </c>
    </row>
    <row r="2208" customFormat="false" ht="15" hidden="false" customHeight="false" outlineLevel="0" collapsed="false">
      <c r="A2208" s="50" t="s">
        <v>2053</v>
      </c>
      <c r="B2208" s="55" t="n">
        <v>45967</v>
      </c>
      <c r="C2208" s="50" t="n">
        <f aca="false">IF(S2208="","",IFERROR(IF(INDEX('Ledger Codes'!$C$6:$C$205,MATCH(S2208,'Ledger Codes'!$B$6:$B$205,0))="","",INDEX('Ledger Codes'!$C$6:$C$205,MATCH(S2208,'Ledger Codes'!$B$6:$B$205,0))),""))</f>
        <v>10066</v>
      </c>
      <c r="D2208" s="50" t="s">
        <v>204</v>
      </c>
      <c r="E2208" s="50" t="s">
        <v>2054</v>
      </c>
      <c r="F2208" s="50" t="s">
        <v>2055</v>
      </c>
      <c r="G2208" s="52" t="n">
        <v>0</v>
      </c>
      <c r="H2208" s="52" t="n">
        <v>8.63</v>
      </c>
      <c r="I2208" s="52" t="n">
        <f aca="false">IF(AND(G2208="",H2208=""),"",N(G2208)-N(H2208))</f>
        <v>-8.63</v>
      </c>
      <c r="J2208" s="52" t="n">
        <f aca="false">IF(I2208="","",ABS(I2208))</f>
        <v>8.63</v>
      </c>
      <c r="K2208" s="56" t="n">
        <f aca="false">IF(S2208="","",0)</f>
        <v>0</v>
      </c>
      <c r="L2208" s="56" t="n">
        <f aca="false">IF(J2208="","",IF(AND(J2208&gt;'Revenue Testing'!$E$9,K2208=0),1,0))</f>
        <v>0</v>
      </c>
      <c r="M2208" s="57" t="n">
        <v>0.184951819869</v>
      </c>
      <c r="N2208" s="56" t="str">
        <f aca="false">IF(OR(A2208="",I2208=""),"",IF(COUNTIFS($A$2:$A$4500,A2208,$D$2:$D$4500,D2208,$I$2:$I$4500,I2208)&gt;1,"Possible duplicate",""))</f>
        <v/>
      </c>
      <c r="O2208" s="56" t="n">
        <f aca="false">IF(J2208="","",IF(AND(L2208=0,K2208=0),1,0))</f>
        <v>1</v>
      </c>
      <c r="P2208" s="56" t="str">
        <f aca="false">IF(L2208=1,J2208+ROW()/10^7,"")</f>
        <v/>
      </c>
      <c r="Q2208" s="57" t="n">
        <f aca="false">IF(O2208=1,M2208,"")</f>
        <v>0.184951819869</v>
      </c>
      <c r="R2208" s="56" t="str">
        <f aca="false">IF(K2208=1,ROW(),"")</f>
        <v/>
      </c>
      <c r="S2208" s="56" t="str">
        <f aca="false">IF(D2208="","",TRIM(D2208))</f>
        <v>FASAH CHARGES- INC</v>
      </c>
    </row>
    <row r="2209" customFormat="false" ht="15" hidden="false" customHeight="false" outlineLevel="0" collapsed="false">
      <c r="A2209" s="50" t="s">
        <v>2056</v>
      </c>
      <c r="B2209" s="55" t="n">
        <v>45968</v>
      </c>
      <c r="C2209" s="50" t="n">
        <f aca="false">IF(S2209="","",IFERROR(IF(INDEX('Ledger Codes'!$C$6:$C$205,MATCH(S2209,'Ledger Codes'!$B$6:$B$205,0))="","",INDEX('Ledger Codes'!$C$6:$C$205,MATCH(S2209,'Ledger Codes'!$B$6:$B$205,0))),""))</f>
        <v>10066</v>
      </c>
      <c r="D2209" s="50" t="s">
        <v>204</v>
      </c>
      <c r="E2209" s="50" t="s">
        <v>2057</v>
      </c>
      <c r="F2209" s="50" t="s">
        <v>2058</v>
      </c>
      <c r="G2209" s="52" t="n">
        <v>0</v>
      </c>
      <c r="H2209" s="52" t="n">
        <v>8.63</v>
      </c>
      <c r="I2209" s="52" t="n">
        <f aca="false">IF(AND(G2209="",H2209=""),"",N(G2209)-N(H2209))</f>
        <v>-8.63</v>
      </c>
      <c r="J2209" s="52" t="n">
        <f aca="false">IF(I2209="","",ABS(I2209))</f>
        <v>8.63</v>
      </c>
      <c r="K2209" s="56" t="n">
        <f aca="false">IF(S2209="","",0)</f>
        <v>0</v>
      </c>
      <c r="L2209" s="56" t="n">
        <f aca="false">IF(J2209="","",IF(AND(J2209&gt;'Revenue Testing'!$E$9,K2209=0),1,0))</f>
        <v>0</v>
      </c>
      <c r="M2209" s="57" t="n">
        <v>0.211532608376</v>
      </c>
      <c r="N2209" s="56" t="str">
        <f aca="false">IF(OR(A2209="",I2209=""),"",IF(COUNTIFS($A$2:$A$4500,A2209,$D$2:$D$4500,D2209,$I$2:$I$4500,I2209)&gt;1,"Possible duplicate",""))</f>
        <v/>
      </c>
      <c r="O2209" s="56" t="n">
        <f aca="false">IF(J2209="","",IF(AND(L2209=0,K2209=0),1,0))</f>
        <v>1</v>
      </c>
      <c r="P2209" s="56" t="str">
        <f aca="false">IF(L2209=1,J2209+ROW()/10^7,"")</f>
        <v/>
      </c>
      <c r="Q2209" s="57" t="n">
        <f aca="false">IF(O2209=1,M2209,"")</f>
        <v>0.211532608376</v>
      </c>
      <c r="R2209" s="56" t="str">
        <f aca="false">IF(K2209=1,ROW(),"")</f>
        <v/>
      </c>
      <c r="S2209" s="56" t="str">
        <f aca="false">IF(D2209="","",TRIM(D2209))</f>
        <v>FASAH CHARGES- INC</v>
      </c>
    </row>
    <row r="2210" customFormat="false" ht="15" hidden="false" customHeight="false" outlineLevel="0" collapsed="false">
      <c r="A2210" s="50" t="s">
        <v>2151</v>
      </c>
      <c r="B2210" s="55" t="n">
        <v>45968</v>
      </c>
      <c r="C2210" s="50" t="n">
        <f aca="false">IF(S2210="","",IFERROR(IF(INDEX('Ledger Codes'!$C$6:$C$205,MATCH(S2210,'Ledger Codes'!$B$6:$B$205,0))="","",INDEX('Ledger Codes'!$C$6:$C$205,MATCH(S2210,'Ledger Codes'!$B$6:$B$205,0))),""))</f>
        <v>10066</v>
      </c>
      <c r="D2210" s="50" t="s">
        <v>204</v>
      </c>
      <c r="E2210" s="50" t="s">
        <v>2152</v>
      </c>
      <c r="F2210" s="50" t="s">
        <v>2061</v>
      </c>
      <c r="G2210" s="52" t="n">
        <v>0</v>
      </c>
      <c r="H2210" s="52" t="n">
        <v>8.63</v>
      </c>
      <c r="I2210" s="52" t="n">
        <f aca="false">IF(AND(G2210="",H2210=""),"",N(G2210)-N(H2210))</f>
        <v>-8.63</v>
      </c>
      <c r="J2210" s="52" t="n">
        <f aca="false">IF(I2210="","",ABS(I2210))</f>
        <v>8.63</v>
      </c>
      <c r="K2210" s="56" t="n">
        <f aca="false">IF(S2210="","",0)</f>
        <v>0</v>
      </c>
      <c r="L2210" s="56" t="n">
        <f aca="false">IF(J2210="","",IF(AND(J2210&gt;'Revenue Testing'!$E$9,K2210=0),1,0))</f>
        <v>0</v>
      </c>
      <c r="M2210" s="57" t="n">
        <v>0.425688640724</v>
      </c>
      <c r="N2210" s="56" t="str">
        <f aca="false">IF(OR(A2210="",I2210=""),"",IF(COUNTIFS($A$2:$A$4500,A2210,$D$2:$D$4500,D2210,$I$2:$I$4500,I2210)&gt;1,"Possible duplicate",""))</f>
        <v/>
      </c>
      <c r="O2210" s="56" t="n">
        <f aca="false">IF(J2210="","",IF(AND(L2210=0,K2210=0),1,0))</f>
        <v>1</v>
      </c>
      <c r="P2210" s="56" t="str">
        <f aca="false">IF(L2210=1,J2210+ROW()/10^7,"")</f>
        <v/>
      </c>
      <c r="Q2210" s="57" t="n">
        <f aca="false">IF(O2210=1,M2210,"")</f>
        <v>0.425688640724</v>
      </c>
      <c r="R2210" s="56" t="str">
        <f aca="false">IF(K2210=1,ROW(),"")</f>
        <v/>
      </c>
      <c r="S2210" s="56" t="str">
        <f aca="false">IF(D2210="","",TRIM(D2210))</f>
        <v>FASAH CHARGES- INC</v>
      </c>
    </row>
    <row r="2211" customFormat="false" ht="15" hidden="false" customHeight="false" outlineLevel="0" collapsed="false">
      <c r="A2211" s="50" t="s">
        <v>2059</v>
      </c>
      <c r="B2211" s="55" t="n">
        <v>45968</v>
      </c>
      <c r="C2211" s="50" t="n">
        <f aca="false">IF(S2211="","",IFERROR(IF(INDEX('Ledger Codes'!$C$6:$C$205,MATCH(S2211,'Ledger Codes'!$B$6:$B$205,0))="","",INDEX('Ledger Codes'!$C$6:$C$205,MATCH(S2211,'Ledger Codes'!$B$6:$B$205,0))),""))</f>
        <v>10066</v>
      </c>
      <c r="D2211" s="50" t="s">
        <v>204</v>
      </c>
      <c r="E2211" s="50" t="s">
        <v>2060</v>
      </c>
      <c r="F2211" s="50" t="s">
        <v>2061</v>
      </c>
      <c r="G2211" s="52" t="n">
        <v>0</v>
      </c>
      <c r="H2211" s="52" t="n">
        <v>8.63</v>
      </c>
      <c r="I2211" s="52" t="n">
        <f aca="false">IF(AND(G2211="",H2211=""),"",N(G2211)-N(H2211))</f>
        <v>-8.63</v>
      </c>
      <c r="J2211" s="52" t="n">
        <f aca="false">IF(I2211="","",ABS(I2211))</f>
        <v>8.63</v>
      </c>
      <c r="K2211" s="56" t="n">
        <f aca="false">IF(S2211="","",0)</f>
        <v>0</v>
      </c>
      <c r="L2211" s="56" t="n">
        <f aca="false">IF(J2211="","",IF(AND(J2211&gt;'Revenue Testing'!$E$9,K2211=0),1,0))</f>
        <v>0</v>
      </c>
      <c r="M2211" s="57" t="n">
        <v>0.529694218321</v>
      </c>
      <c r="N2211" s="56" t="str">
        <f aca="false">IF(OR(A2211="",I2211=""),"",IF(COUNTIFS($A$2:$A$4500,A2211,$D$2:$D$4500,D2211,$I$2:$I$4500,I2211)&gt;1,"Possible duplicate",""))</f>
        <v/>
      </c>
      <c r="O2211" s="56" t="n">
        <f aca="false">IF(J2211="","",IF(AND(L2211=0,K2211=0),1,0))</f>
        <v>1</v>
      </c>
      <c r="P2211" s="56" t="str">
        <f aca="false">IF(L2211=1,J2211+ROW()/10^7,"")</f>
        <v/>
      </c>
      <c r="Q2211" s="57" t="n">
        <f aca="false">IF(O2211=1,M2211,"")</f>
        <v>0.529694218321</v>
      </c>
      <c r="R2211" s="56" t="str">
        <f aca="false">IF(K2211=1,ROW(),"")</f>
        <v/>
      </c>
      <c r="S2211" s="56" t="str">
        <f aca="false">IF(D2211="","",TRIM(D2211))</f>
        <v>FASAH CHARGES- INC</v>
      </c>
    </row>
    <row r="2212" customFormat="false" ht="15" hidden="false" customHeight="false" outlineLevel="0" collapsed="false">
      <c r="A2212" s="50" t="s">
        <v>2062</v>
      </c>
      <c r="B2212" s="55" t="n">
        <v>45969</v>
      </c>
      <c r="C2212" s="50" t="n">
        <f aca="false">IF(S2212="","",IFERROR(IF(INDEX('Ledger Codes'!$C$6:$C$205,MATCH(S2212,'Ledger Codes'!$B$6:$B$205,0))="","",INDEX('Ledger Codes'!$C$6:$C$205,MATCH(S2212,'Ledger Codes'!$B$6:$B$205,0))),""))</f>
        <v>10066</v>
      </c>
      <c r="D2212" s="50" t="s">
        <v>204</v>
      </c>
      <c r="E2212" s="50" t="s">
        <v>2063</v>
      </c>
      <c r="F2212" s="50" t="s">
        <v>2064</v>
      </c>
      <c r="G2212" s="52" t="n">
        <v>0</v>
      </c>
      <c r="H2212" s="52" t="n">
        <v>8.63</v>
      </c>
      <c r="I2212" s="52" t="n">
        <f aca="false">IF(AND(G2212="",H2212=""),"",N(G2212)-N(H2212))</f>
        <v>-8.63</v>
      </c>
      <c r="J2212" s="52" t="n">
        <f aca="false">IF(I2212="","",ABS(I2212))</f>
        <v>8.63</v>
      </c>
      <c r="K2212" s="56" t="n">
        <f aca="false">IF(S2212="","",0)</f>
        <v>0</v>
      </c>
      <c r="L2212" s="56" t="n">
        <f aca="false">IF(J2212="","",IF(AND(J2212&gt;'Revenue Testing'!$E$9,K2212=0),1,0))</f>
        <v>0</v>
      </c>
      <c r="M2212" s="57" t="n">
        <v>0.439284164649</v>
      </c>
      <c r="N2212" s="56" t="str">
        <f aca="false">IF(OR(A2212="",I2212=""),"",IF(COUNTIFS($A$2:$A$4500,A2212,$D$2:$D$4500,D2212,$I$2:$I$4500,I2212)&gt;1,"Possible duplicate",""))</f>
        <v/>
      </c>
      <c r="O2212" s="56" t="n">
        <f aca="false">IF(J2212="","",IF(AND(L2212=0,K2212=0),1,0))</f>
        <v>1</v>
      </c>
      <c r="P2212" s="56" t="str">
        <f aca="false">IF(L2212=1,J2212+ROW()/10^7,"")</f>
        <v/>
      </c>
      <c r="Q2212" s="57" t="n">
        <f aca="false">IF(O2212=1,M2212,"")</f>
        <v>0.439284164649</v>
      </c>
      <c r="R2212" s="56" t="str">
        <f aca="false">IF(K2212=1,ROW(),"")</f>
        <v/>
      </c>
      <c r="S2212" s="56" t="str">
        <f aca="false">IF(D2212="","",TRIM(D2212))</f>
        <v>FASAH CHARGES- INC</v>
      </c>
    </row>
    <row r="2213" customFormat="false" ht="15" hidden="false" customHeight="false" outlineLevel="0" collapsed="false">
      <c r="A2213" s="50" t="s">
        <v>2065</v>
      </c>
      <c r="B2213" s="55" t="n">
        <v>45969</v>
      </c>
      <c r="C2213" s="50" t="n">
        <f aca="false">IF(S2213="","",IFERROR(IF(INDEX('Ledger Codes'!$C$6:$C$205,MATCH(S2213,'Ledger Codes'!$B$6:$B$205,0))="","",INDEX('Ledger Codes'!$C$6:$C$205,MATCH(S2213,'Ledger Codes'!$B$6:$B$205,0))),""))</f>
        <v>10066</v>
      </c>
      <c r="D2213" s="50" t="s">
        <v>204</v>
      </c>
      <c r="E2213" s="50" t="s">
        <v>2066</v>
      </c>
      <c r="F2213" s="50" t="s">
        <v>575</v>
      </c>
      <c r="G2213" s="52" t="n">
        <v>0</v>
      </c>
      <c r="H2213" s="52" t="n">
        <v>8.63</v>
      </c>
      <c r="I2213" s="52" t="n">
        <f aca="false">IF(AND(G2213="",H2213=""),"",N(G2213)-N(H2213))</f>
        <v>-8.63</v>
      </c>
      <c r="J2213" s="52" t="n">
        <f aca="false">IF(I2213="","",ABS(I2213))</f>
        <v>8.63</v>
      </c>
      <c r="K2213" s="56" t="n">
        <f aca="false">IF(S2213="","",0)</f>
        <v>0</v>
      </c>
      <c r="L2213" s="56" t="n">
        <f aca="false">IF(J2213="","",IF(AND(J2213&gt;'Revenue Testing'!$E$9,K2213=0),1,0))</f>
        <v>0</v>
      </c>
      <c r="M2213" s="57" t="n">
        <v>0.905209355587</v>
      </c>
      <c r="N2213" s="56" t="str">
        <f aca="false">IF(OR(A2213="",I2213=""),"",IF(COUNTIFS($A$2:$A$4500,A2213,$D$2:$D$4500,D2213,$I$2:$I$4500,I2213)&gt;1,"Possible duplicate",""))</f>
        <v/>
      </c>
      <c r="O2213" s="56" t="n">
        <f aca="false">IF(J2213="","",IF(AND(L2213=0,K2213=0),1,0))</f>
        <v>1</v>
      </c>
      <c r="P2213" s="56" t="str">
        <f aca="false">IF(L2213=1,J2213+ROW()/10^7,"")</f>
        <v/>
      </c>
      <c r="Q2213" s="57" t="n">
        <f aca="false">IF(O2213=1,M2213,"")</f>
        <v>0.905209355587</v>
      </c>
      <c r="R2213" s="56" t="str">
        <f aca="false">IF(K2213=1,ROW(),"")</f>
        <v/>
      </c>
      <c r="S2213" s="56" t="str">
        <f aca="false">IF(D2213="","",TRIM(D2213))</f>
        <v>FASAH CHARGES- INC</v>
      </c>
    </row>
    <row r="2214" customFormat="false" ht="15" hidden="false" customHeight="false" outlineLevel="0" collapsed="false">
      <c r="A2214" s="50" t="s">
        <v>2153</v>
      </c>
      <c r="B2214" s="55" t="n">
        <v>45970</v>
      </c>
      <c r="C2214" s="50" t="n">
        <f aca="false">IF(S2214="","",IFERROR(IF(INDEX('Ledger Codes'!$C$6:$C$205,MATCH(S2214,'Ledger Codes'!$B$6:$B$205,0))="","",INDEX('Ledger Codes'!$C$6:$C$205,MATCH(S2214,'Ledger Codes'!$B$6:$B$205,0))),""))</f>
        <v>10066</v>
      </c>
      <c r="D2214" s="50" t="s">
        <v>204</v>
      </c>
      <c r="E2214" s="50" t="s">
        <v>2154</v>
      </c>
      <c r="F2214" s="50" t="s">
        <v>1269</v>
      </c>
      <c r="G2214" s="52" t="n">
        <v>0</v>
      </c>
      <c r="H2214" s="52" t="n">
        <v>8.63</v>
      </c>
      <c r="I2214" s="52" t="n">
        <f aca="false">IF(AND(G2214="",H2214=""),"",N(G2214)-N(H2214))</f>
        <v>-8.63</v>
      </c>
      <c r="J2214" s="52" t="n">
        <f aca="false">IF(I2214="","",ABS(I2214))</f>
        <v>8.63</v>
      </c>
      <c r="K2214" s="56" t="n">
        <f aca="false">IF(S2214="","",0)</f>
        <v>0</v>
      </c>
      <c r="L2214" s="56" t="n">
        <f aca="false">IF(J2214="","",IF(AND(J2214&gt;'Revenue Testing'!$E$9,K2214=0),1,0))</f>
        <v>0</v>
      </c>
      <c r="M2214" s="57" t="n">
        <v>0.422973977085</v>
      </c>
      <c r="N2214" s="56" t="str">
        <f aca="false">IF(OR(A2214="",I2214=""),"",IF(COUNTIFS($A$2:$A$4500,A2214,$D$2:$D$4500,D2214,$I$2:$I$4500,I2214)&gt;1,"Possible duplicate",""))</f>
        <v/>
      </c>
      <c r="O2214" s="56" t="n">
        <f aca="false">IF(J2214="","",IF(AND(L2214=0,K2214=0),1,0))</f>
        <v>1</v>
      </c>
      <c r="P2214" s="56" t="str">
        <f aca="false">IF(L2214=1,J2214+ROW()/10^7,"")</f>
        <v/>
      </c>
      <c r="Q2214" s="57" t="n">
        <f aca="false">IF(O2214=1,M2214,"")</f>
        <v>0.422973977085</v>
      </c>
      <c r="R2214" s="56" t="str">
        <f aca="false">IF(K2214=1,ROW(),"")</f>
        <v/>
      </c>
      <c r="S2214" s="56" t="str">
        <f aca="false">IF(D2214="","",TRIM(D2214))</f>
        <v>FASAH CHARGES- INC</v>
      </c>
    </row>
    <row r="2215" customFormat="false" ht="15" hidden="false" customHeight="false" outlineLevel="0" collapsed="false">
      <c r="A2215" s="50" t="s">
        <v>560</v>
      </c>
      <c r="B2215" s="55" t="n">
        <v>45970</v>
      </c>
      <c r="C2215" s="50" t="n">
        <f aca="false">IF(S2215="","",IFERROR(IF(INDEX('Ledger Codes'!$C$6:$C$205,MATCH(S2215,'Ledger Codes'!$B$6:$B$205,0))="","",INDEX('Ledger Codes'!$C$6:$C$205,MATCH(S2215,'Ledger Codes'!$B$6:$B$205,0))),""))</f>
        <v>10066</v>
      </c>
      <c r="D2215" s="50" t="s">
        <v>204</v>
      </c>
      <c r="E2215" s="50" t="s">
        <v>561</v>
      </c>
      <c r="F2215" s="50" t="s">
        <v>553</v>
      </c>
      <c r="G2215" s="52" t="n">
        <v>0</v>
      </c>
      <c r="H2215" s="52" t="n">
        <v>8.63</v>
      </c>
      <c r="I2215" s="52" t="n">
        <f aca="false">IF(AND(G2215="",H2215=""),"",N(G2215)-N(H2215))</f>
        <v>-8.63</v>
      </c>
      <c r="J2215" s="52" t="n">
        <f aca="false">IF(I2215="","",ABS(I2215))</f>
        <v>8.63</v>
      </c>
      <c r="K2215" s="56" t="n">
        <f aca="false">IF(S2215="","",0)</f>
        <v>0</v>
      </c>
      <c r="L2215" s="56" t="n">
        <f aca="false">IF(J2215="","",IF(AND(J2215&gt;'Revenue Testing'!$E$9,K2215=0),1,0))</f>
        <v>0</v>
      </c>
      <c r="M2215" s="57" t="n">
        <v>0.411827911257</v>
      </c>
      <c r="N2215" s="56" t="str">
        <f aca="false">IF(OR(A2215="",I2215=""),"",IF(COUNTIFS($A$2:$A$4500,A2215,$D$2:$D$4500,D2215,$I$2:$I$4500,I2215)&gt;1,"Possible duplicate",""))</f>
        <v/>
      </c>
      <c r="O2215" s="56" t="n">
        <f aca="false">IF(J2215="","",IF(AND(L2215=0,K2215=0),1,0))</f>
        <v>1</v>
      </c>
      <c r="P2215" s="56" t="str">
        <f aca="false">IF(L2215=1,J2215+ROW()/10^7,"")</f>
        <v/>
      </c>
      <c r="Q2215" s="57" t="n">
        <f aca="false">IF(O2215=1,M2215,"")</f>
        <v>0.411827911257</v>
      </c>
      <c r="R2215" s="56" t="str">
        <f aca="false">IF(K2215=1,ROW(),"")</f>
        <v/>
      </c>
      <c r="S2215" s="56" t="str">
        <f aca="false">IF(D2215="","",TRIM(D2215))</f>
        <v>FASAH CHARGES- INC</v>
      </c>
    </row>
    <row r="2216" customFormat="false" ht="15" hidden="false" customHeight="false" outlineLevel="0" collapsed="false">
      <c r="A2216" s="50" t="s">
        <v>2067</v>
      </c>
      <c r="B2216" s="55" t="n">
        <v>45970</v>
      </c>
      <c r="C2216" s="50" t="n">
        <f aca="false">IF(S2216="","",IFERROR(IF(INDEX('Ledger Codes'!$C$6:$C$205,MATCH(S2216,'Ledger Codes'!$B$6:$B$205,0))="","",INDEX('Ledger Codes'!$C$6:$C$205,MATCH(S2216,'Ledger Codes'!$B$6:$B$205,0))),""))</f>
        <v>10066</v>
      </c>
      <c r="D2216" s="50" t="s">
        <v>204</v>
      </c>
      <c r="E2216" s="50" t="s">
        <v>2068</v>
      </c>
      <c r="F2216" s="50" t="s">
        <v>2069</v>
      </c>
      <c r="G2216" s="52" t="n">
        <v>0</v>
      </c>
      <c r="H2216" s="52" t="n">
        <v>8.63</v>
      </c>
      <c r="I2216" s="52" t="n">
        <f aca="false">IF(AND(G2216="",H2216=""),"",N(G2216)-N(H2216))</f>
        <v>-8.63</v>
      </c>
      <c r="J2216" s="52" t="n">
        <f aca="false">IF(I2216="","",ABS(I2216))</f>
        <v>8.63</v>
      </c>
      <c r="K2216" s="56" t="n">
        <f aca="false">IF(S2216="","",0)</f>
        <v>0</v>
      </c>
      <c r="L2216" s="56" t="n">
        <f aca="false">IF(J2216="","",IF(AND(J2216&gt;'Revenue Testing'!$E$9,K2216=0),1,0))</f>
        <v>0</v>
      </c>
      <c r="M2216" s="57" t="n">
        <v>0.635594827251</v>
      </c>
      <c r="N2216" s="56" t="str">
        <f aca="false">IF(OR(A2216="",I2216=""),"",IF(COUNTIFS($A$2:$A$4500,A2216,$D$2:$D$4500,D2216,$I$2:$I$4500,I2216)&gt;1,"Possible duplicate",""))</f>
        <v/>
      </c>
      <c r="O2216" s="56" t="n">
        <f aca="false">IF(J2216="","",IF(AND(L2216=0,K2216=0),1,0))</f>
        <v>1</v>
      </c>
      <c r="P2216" s="56" t="str">
        <f aca="false">IF(L2216=1,J2216+ROW()/10^7,"")</f>
        <v/>
      </c>
      <c r="Q2216" s="57" t="n">
        <f aca="false">IF(O2216=1,M2216,"")</f>
        <v>0.635594827251</v>
      </c>
      <c r="R2216" s="56" t="str">
        <f aca="false">IF(K2216=1,ROW(),"")</f>
        <v/>
      </c>
      <c r="S2216" s="56" t="str">
        <f aca="false">IF(D2216="","",TRIM(D2216))</f>
        <v>FASAH CHARGES- INC</v>
      </c>
    </row>
    <row r="2217" customFormat="false" ht="15" hidden="false" customHeight="false" outlineLevel="0" collapsed="false">
      <c r="A2217" s="50" t="s">
        <v>2070</v>
      </c>
      <c r="B2217" s="55" t="n">
        <v>45970</v>
      </c>
      <c r="C2217" s="50" t="n">
        <f aca="false">IF(S2217="","",IFERROR(IF(INDEX('Ledger Codes'!$C$6:$C$205,MATCH(S2217,'Ledger Codes'!$B$6:$B$205,0))="","",INDEX('Ledger Codes'!$C$6:$C$205,MATCH(S2217,'Ledger Codes'!$B$6:$B$205,0))),""))</f>
        <v>10066</v>
      </c>
      <c r="D2217" s="50" t="s">
        <v>204</v>
      </c>
      <c r="E2217" s="50" t="s">
        <v>2071</v>
      </c>
      <c r="F2217" s="50" t="s">
        <v>2072</v>
      </c>
      <c r="G2217" s="52" t="n">
        <v>0</v>
      </c>
      <c r="H2217" s="52" t="n">
        <v>8.63</v>
      </c>
      <c r="I2217" s="52" t="n">
        <f aca="false">IF(AND(G2217="",H2217=""),"",N(G2217)-N(H2217))</f>
        <v>-8.63</v>
      </c>
      <c r="J2217" s="52" t="n">
        <f aca="false">IF(I2217="","",ABS(I2217))</f>
        <v>8.63</v>
      </c>
      <c r="K2217" s="56" t="n">
        <f aca="false">IF(S2217="","",0)</f>
        <v>0</v>
      </c>
      <c r="L2217" s="56" t="n">
        <f aca="false">IF(J2217="","",IF(AND(J2217&gt;'Revenue Testing'!$E$9,K2217=0),1,0))</f>
        <v>0</v>
      </c>
      <c r="M2217" s="57" t="n">
        <v>0.740595968136</v>
      </c>
      <c r="N2217" s="56" t="str">
        <f aca="false">IF(OR(A2217="",I2217=""),"",IF(COUNTIFS($A$2:$A$4500,A2217,$D$2:$D$4500,D2217,$I$2:$I$4500,I2217)&gt;1,"Possible duplicate",""))</f>
        <v/>
      </c>
      <c r="O2217" s="56" t="n">
        <f aca="false">IF(J2217="","",IF(AND(L2217=0,K2217=0),1,0))</f>
        <v>1</v>
      </c>
      <c r="P2217" s="56" t="str">
        <f aca="false">IF(L2217=1,J2217+ROW()/10^7,"")</f>
        <v/>
      </c>
      <c r="Q2217" s="57" t="n">
        <f aca="false">IF(O2217=1,M2217,"")</f>
        <v>0.740595968136</v>
      </c>
      <c r="R2217" s="56" t="str">
        <f aca="false">IF(K2217=1,ROW(),"")</f>
        <v/>
      </c>
      <c r="S2217" s="56" t="str">
        <f aca="false">IF(D2217="","",TRIM(D2217))</f>
        <v>FASAH CHARGES- INC</v>
      </c>
    </row>
    <row r="2218" customFormat="false" ht="15" hidden="false" customHeight="false" outlineLevel="0" collapsed="false">
      <c r="A2218" s="50" t="s">
        <v>2073</v>
      </c>
      <c r="B2218" s="55" t="n">
        <v>45970</v>
      </c>
      <c r="C2218" s="50" t="n">
        <f aca="false">IF(S2218="","",IFERROR(IF(INDEX('Ledger Codes'!$C$6:$C$205,MATCH(S2218,'Ledger Codes'!$B$6:$B$205,0))="","",INDEX('Ledger Codes'!$C$6:$C$205,MATCH(S2218,'Ledger Codes'!$B$6:$B$205,0))),""))</f>
        <v>10066</v>
      </c>
      <c r="D2218" s="50" t="s">
        <v>204</v>
      </c>
      <c r="E2218" s="50" t="s">
        <v>2074</v>
      </c>
      <c r="F2218" s="50" t="s">
        <v>2075</v>
      </c>
      <c r="G2218" s="52" t="n">
        <v>0</v>
      </c>
      <c r="H2218" s="52" t="n">
        <v>8.63</v>
      </c>
      <c r="I2218" s="52" t="n">
        <f aca="false">IF(AND(G2218="",H2218=""),"",N(G2218)-N(H2218))</f>
        <v>-8.63</v>
      </c>
      <c r="J2218" s="52" t="n">
        <f aca="false">IF(I2218="","",ABS(I2218))</f>
        <v>8.63</v>
      </c>
      <c r="K2218" s="56" t="n">
        <f aca="false">IF(S2218="","",0)</f>
        <v>0</v>
      </c>
      <c r="L2218" s="56" t="n">
        <f aca="false">IF(J2218="","",IF(AND(J2218&gt;'Revenue Testing'!$E$9,K2218=0),1,0))</f>
        <v>0</v>
      </c>
      <c r="M2218" s="57" t="n">
        <v>0.182562536997</v>
      </c>
      <c r="N2218" s="56" t="str">
        <f aca="false">IF(OR(A2218="",I2218=""),"",IF(COUNTIFS($A$2:$A$4500,A2218,$D$2:$D$4500,D2218,$I$2:$I$4500,I2218)&gt;1,"Possible duplicate",""))</f>
        <v/>
      </c>
      <c r="O2218" s="56" t="n">
        <f aca="false">IF(J2218="","",IF(AND(L2218=0,K2218=0),1,0))</f>
        <v>1</v>
      </c>
      <c r="P2218" s="56" t="str">
        <f aca="false">IF(L2218=1,J2218+ROW()/10^7,"")</f>
        <v/>
      </c>
      <c r="Q2218" s="57" t="n">
        <f aca="false">IF(O2218=1,M2218,"")</f>
        <v>0.182562536997</v>
      </c>
      <c r="R2218" s="56" t="str">
        <f aca="false">IF(K2218=1,ROW(),"")</f>
        <v/>
      </c>
      <c r="S2218" s="56" t="str">
        <f aca="false">IF(D2218="","",TRIM(D2218))</f>
        <v>FASAH CHARGES- INC</v>
      </c>
    </row>
    <row r="2219" customFormat="false" ht="15" hidden="false" customHeight="false" outlineLevel="0" collapsed="false">
      <c r="A2219" s="50" t="s">
        <v>2076</v>
      </c>
      <c r="B2219" s="55" t="n">
        <v>45970</v>
      </c>
      <c r="C2219" s="50" t="n">
        <f aca="false">IF(S2219="","",IFERROR(IF(INDEX('Ledger Codes'!$C$6:$C$205,MATCH(S2219,'Ledger Codes'!$B$6:$B$205,0))="","",INDEX('Ledger Codes'!$C$6:$C$205,MATCH(S2219,'Ledger Codes'!$B$6:$B$205,0))),""))</f>
        <v>10066</v>
      </c>
      <c r="D2219" s="50" t="s">
        <v>204</v>
      </c>
      <c r="E2219" s="50" t="s">
        <v>2077</v>
      </c>
      <c r="F2219" s="50" t="s">
        <v>2078</v>
      </c>
      <c r="G2219" s="52" t="n">
        <v>0</v>
      </c>
      <c r="H2219" s="52" t="n">
        <v>8.63</v>
      </c>
      <c r="I2219" s="52" t="n">
        <f aca="false">IF(AND(G2219="",H2219=""),"",N(G2219)-N(H2219))</f>
        <v>-8.63</v>
      </c>
      <c r="J2219" s="52" t="n">
        <f aca="false">IF(I2219="","",ABS(I2219))</f>
        <v>8.63</v>
      </c>
      <c r="K2219" s="56" t="n">
        <f aca="false">IF(S2219="","",0)</f>
        <v>0</v>
      </c>
      <c r="L2219" s="56" t="n">
        <f aca="false">IF(J2219="","",IF(AND(J2219&gt;'Revenue Testing'!$E$9,K2219=0),1,0))</f>
        <v>0</v>
      </c>
      <c r="M2219" s="57" t="n">
        <v>0.223751529246</v>
      </c>
      <c r="N2219" s="56" t="str">
        <f aca="false">IF(OR(A2219="",I2219=""),"",IF(COUNTIFS($A$2:$A$4500,A2219,$D$2:$D$4500,D2219,$I$2:$I$4500,I2219)&gt;1,"Possible duplicate",""))</f>
        <v/>
      </c>
      <c r="O2219" s="56" t="n">
        <f aca="false">IF(J2219="","",IF(AND(L2219=0,K2219=0),1,0))</f>
        <v>1</v>
      </c>
      <c r="P2219" s="56" t="str">
        <f aca="false">IF(L2219=1,J2219+ROW()/10^7,"")</f>
        <v/>
      </c>
      <c r="Q2219" s="57" t="n">
        <f aca="false">IF(O2219=1,M2219,"")</f>
        <v>0.223751529246</v>
      </c>
      <c r="R2219" s="56" t="str">
        <f aca="false">IF(K2219=1,ROW(),"")</f>
        <v/>
      </c>
      <c r="S2219" s="56" t="str">
        <f aca="false">IF(D2219="","",TRIM(D2219))</f>
        <v>FASAH CHARGES- INC</v>
      </c>
    </row>
    <row r="2220" customFormat="false" ht="15" hidden="false" customHeight="false" outlineLevel="0" collapsed="false">
      <c r="A2220" s="50" t="s">
        <v>2079</v>
      </c>
      <c r="B2220" s="55" t="n">
        <v>45971</v>
      </c>
      <c r="C2220" s="50" t="n">
        <f aca="false">IF(S2220="","",IFERROR(IF(INDEX('Ledger Codes'!$C$6:$C$205,MATCH(S2220,'Ledger Codes'!$B$6:$B$205,0))="","",INDEX('Ledger Codes'!$C$6:$C$205,MATCH(S2220,'Ledger Codes'!$B$6:$B$205,0))),""))</f>
        <v>10066</v>
      </c>
      <c r="D2220" s="50" t="s">
        <v>204</v>
      </c>
      <c r="E2220" s="50" t="s">
        <v>2080</v>
      </c>
      <c r="F2220" s="50" t="s">
        <v>2081</v>
      </c>
      <c r="G2220" s="52" t="n">
        <v>0</v>
      </c>
      <c r="H2220" s="52" t="n">
        <v>8.63</v>
      </c>
      <c r="I2220" s="52" t="n">
        <f aca="false">IF(AND(G2220="",H2220=""),"",N(G2220)-N(H2220))</f>
        <v>-8.63</v>
      </c>
      <c r="J2220" s="52" t="n">
        <f aca="false">IF(I2220="","",ABS(I2220))</f>
        <v>8.63</v>
      </c>
      <c r="K2220" s="56" t="n">
        <f aca="false">IF(S2220="","",0)</f>
        <v>0</v>
      </c>
      <c r="L2220" s="56" t="n">
        <f aca="false">IF(J2220="","",IF(AND(J2220&gt;'Revenue Testing'!$E$9,K2220=0),1,0))</f>
        <v>0</v>
      </c>
      <c r="M2220" s="57" t="n">
        <v>0.812595540492</v>
      </c>
      <c r="N2220" s="56" t="str">
        <f aca="false">IF(OR(A2220="",I2220=""),"",IF(COUNTIFS($A$2:$A$4500,A2220,$D$2:$D$4500,D2220,$I$2:$I$4500,I2220)&gt;1,"Possible duplicate",""))</f>
        <v/>
      </c>
      <c r="O2220" s="56" t="n">
        <f aca="false">IF(J2220="","",IF(AND(L2220=0,K2220=0),1,0))</f>
        <v>1</v>
      </c>
      <c r="P2220" s="56" t="str">
        <f aca="false">IF(L2220=1,J2220+ROW()/10^7,"")</f>
        <v/>
      </c>
      <c r="Q2220" s="57" t="n">
        <f aca="false">IF(O2220=1,M2220,"")</f>
        <v>0.812595540492</v>
      </c>
      <c r="R2220" s="56" t="str">
        <f aca="false">IF(K2220=1,ROW(),"")</f>
        <v/>
      </c>
      <c r="S2220" s="56" t="str">
        <f aca="false">IF(D2220="","",TRIM(D2220))</f>
        <v>FASAH CHARGES- INC</v>
      </c>
    </row>
    <row r="2221" customFormat="false" ht="15" hidden="false" customHeight="false" outlineLevel="0" collapsed="false">
      <c r="A2221" s="50" t="s">
        <v>2082</v>
      </c>
      <c r="B2221" s="55" t="n">
        <v>45971</v>
      </c>
      <c r="C2221" s="50" t="n">
        <f aca="false">IF(S2221="","",IFERROR(IF(INDEX('Ledger Codes'!$C$6:$C$205,MATCH(S2221,'Ledger Codes'!$B$6:$B$205,0))="","",INDEX('Ledger Codes'!$C$6:$C$205,MATCH(S2221,'Ledger Codes'!$B$6:$B$205,0))),""))</f>
        <v>10066</v>
      </c>
      <c r="D2221" s="50" t="s">
        <v>204</v>
      </c>
      <c r="E2221" s="50" t="s">
        <v>2083</v>
      </c>
      <c r="F2221" s="50" t="s">
        <v>2084</v>
      </c>
      <c r="G2221" s="52" t="n">
        <v>0</v>
      </c>
      <c r="H2221" s="52" t="n">
        <v>8.63</v>
      </c>
      <c r="I2221" s="52" t="n">
        <f aca="false">IF(AND(G2221="",H2221=""),"",N(G2221)-N(H2221))</f>
        <v>-8.63</v>
      </c>
      <c r="J2221" s="52" t="n">
        <f aca="false">IF(I2221="","",ABS(I2221))</f>
        <v>8.63</v>
      </c>
      <c r="K2221" s="56" t="n">
        <f aca="false">IF(S2221="","",0)</f>
        <v>0</v>
      </c>
      <c r="L2221" s="56" t="n">
        <f aca="false">IF(J2221="","",IF(AND(J2221&gt;'Revenue Testing'!$E$9,K2221=0),1,0))</f>
        <v>0</v>
      </c>
      <c r="M2221" s="57" t="n">
        <v>0.207290162295</v>
      </c>
      <c r="N2221" s="56" t="str">
        <f aca="false">IF(OR(A2221="",I2221=""),"",IF(COUNTIFS($A$2:$A$4500,A2221,$D$2:$D$4500,D2221,$I$2:$I$4500,I2221)&gt;1,"Possible duplicate",""))</f>
        <v/>
      </c>
      <c r="O2221" s="56" t="n">
        <f aca="false">IF(J2221="","",IF(AND(L2221=0,K2221=0),1,0))</f>
        <v>1</v>
      </c>
      <c r="P2221" s="56" t="str">
        <f aca="false">IF(L2221=1,J2221+ROW()/10^7,"")</f>
        <v/>
      </c>
      <c r="Q2221" s="57" t="n">
        <f aca="false">IF(O2221=1,M2221,"")</f>
        <v>0.207290162295</v>
      </c>
      <c r="R2221" s="56" t="str">
        <f aca="false">IF(K2221=1,ROW(),"")</f>
        <v/>
      </c>
      <c r="S2221" s="56" t="str">
        <f aca="false">IF(D2221="","",TRIM(D2221))</f>
        <v>FASAH CHARGES- INC</v>
      </c>
    </row>
    <row r="2222" customFormat="false" ht="15" hidden="false" customHeight="false" outlineLevel="0" collapsed="false">
      <c r="A2222" s="50" t="s">
        <v>2085</v>
      </c>
      <c r="B2222" s="55" t="n">
        <v>45972</v>
      </c>
      <c r="C2222" s="50" t="n">
        <f aca="false">IF(S2222="","",IFERROR(IF(INDEX('Ledger Codes'!$C$6:$C$205,MATCH(S2222,'Ledger Codes'!$B$6:$B$205,0))="","",INDEX('Ledger Codes'!$C$6:$C$205,MATCH(S2222,'Ledger Codes'!$B$6:$B$205,0))),""))</f>
        <v>10066</v>
      </c>
      <c r="D2222" s="50" t="s">
        <v>204</v>
      </c>
      <c r="E2222" s="50" t="s">
        <v>2086</v>
      </c>
      <c r="F2222" s="50" t="s">
        <v>2087</v>
      </c>
      <c r="G2222" s="52" t="n">
        <v>0</v>
      </c>
      <c r="H2222" s="52" t="n">
        <v>8.63</v>
      </c>
      <c r="I2222" s="52" t="n">
        <f aca="false">IF(AND(G2222="",H2222=""),"",N(G2222)-N(H2222))</f>
        <v>-8.63</v>
      </c>
      <c r="J2222" s="52" t="n">
        <f aca="false">IF(I2222="","",ABS(I2222))</f>
        <v>8.63</v>
      </c>
      <c r="K2222" s="56" t="n">
        <f aca="false">IF(S2222="","",0)</f>
        <v>0</v>
      </c>
      <c r="L2222" s="56" t="n">
        <f aca="false">IF(J2222="","",IF(AND(J2222&gt;'Revenue Testing'!$E$9,K2222=0),1,0))</f>
        <v>0</v>
      </c>
      <c r="M2222" s="57" t="n">
        <v>0.21633066311</v>
      </c>
      <c r="N2222" s="56" t="str">
        <f aca="false">IF(OR(A2222="",I2222=""),"",IF(COUNTIFS($A$2:$A$4500,A2222,$D$2:$D$4500,D2222,$I$2:$I$4500,I2222)&gt;1,"Possible duplicate",""))</f>
        <v/>
      </c>
      <c r="O2222" s="56" t="n">
        <f aca="false">IF(J2222="","",IF(AND(L2222=0,K2222=0),1,0))</f>
        <v>1</v>
      </c>
      <c r="P2222" s="56" t="str">
        <f aca="false">IF(L2222=1,J2222+ROW()/10^7,"")</f>
        <v/>
      </c>
      <c r="Q2222" s="57" t="n">
        <f aca="false">IF(O2222=1,M2222,"")</f>
        <v>0.21633066311</v>
      </c>
      <c r="R2222" s="56" t="str">
        <f aca="false">IF(K2222=1,ROW(),"")</f>
        <v/>
      </c>
      <c r="S2222" s="56" t="str">
        <f aca="false">IF(D2222="","",TRIM(D2222))</f>
        <v>FASAH CHARGES- INC</v>
      </c>
    </row>
    <row r="2223" customFormat="false" ht="15" hidden="false" customHeight="false" outlineLevel="0" collapsed="false">
      <c r="A2223" s="50" t="s">
        <v>562</v>
      </c>
      <c r="B2223" s="55" t="n">
        <v>45972</v>
      </c>
      <c r="C2223" s="50" t="n">
        <f aca="false">IF(S2223="","",IFERROR(IF(INDEX('Ledger Codes'!$C$6:$C$205,MATCH(S2223,'Ledger Codes'!$B$6:$B$205,0))="","",INDEX('Ledger Codes'!$C$6:$C$205,MATCH(S2223,'Ledger Codes'!$B$6:$B$205,0))),""))</f>
        <v>10066</v>
      </c>
      <c r="D2223" s="50" t="s">
        <v>204</v>
      </c>
      <c r="E2223" s="50" t="s">
        <v>563</v>
      </c>
      <c r="F2223" s="50" t="s">
        <v>564</v>
      </c>
      <c r="G2223" s="52" t="n">
        <v>0</v>
      </c>
      <c r="H2223" s="52" t="n">
        <v>8.63</v>
      </c>
      <c r="I2223" s="52" t="n">
        <f aca="false">IF(AND(G2223="",H2223=""),"",N(G2223)-N(H2223))</f>
        <v>-8.63</v>
      </c>
      <c r="J2223" s="52" t="n">
        <f aca="false">IF(I2223="","",ABS(I2223))</f>
        <v>8.63</v>
      </c>
      <c r="K2223" s="56" t="n">
        <f aca="false">IF(S2223="","",0)</f>
        <v>0</v>
      </c>
      <c r="L2223" s="56" t="n">
        <f aca="false">IF(J2223="","",IF(AND(J2223&gt;'Revenue Testing'!$E$9,K2223=0),1,0))</f>
        <v>0</v>
      </c>
      <c r="M2223" s="57" t="n">
        <v>0.907787758423</v>
      </c>
      <c r="N2223" s="56" t="str">
        <f aca="false">IF(OR(A2223="",I2223=""),"",IF(COUNTIFS($A$2:$A$4500,A2223,$D$2:$D$4500,D2223,$I$2:$I$4500,I2223)&gt;1,"Possible duplicate",""))</f>
        <v/>
      </c>
      <c r="O2223" s="56" t="n">
        <f aca="false">IF(J2223="","",IF(AND(L2223=0,K2223=0),1,0))</f>
        <v>1</v>
      </c>
      <c r="P2223" s="56" t="str">
        <f aca="false">IF(L2223=1,J2223+ROW()/10^7,"")</f>
        <v/>
      </c>
      <c r="Q2223" s="57" t="n">
        <f aca="false">IF(O2223=1,M2223,"")</f>
        <v>0.907787758423</v>
      </c>
      <c r="R2223" s="56" t="str">
        <f aca="false">IF(K2223=1,ROW(),"")</f>
        <v/>
      </c>
      <c r="S2223" s="56" t="str">
        <f aca="false">IF(D2223="","",TRIM(D2223))</f>
        <v>FASAH CHARGES- INC</v>
      </c>
    </row>
    <row r="2224" customFormat="false" ht="15" hidden="false" customHeight="false" outlineLevel="0" collapsed="false">
      <c r="A2224" s="50" t="s">
        <v>565</v>
      </c>
      <c r="B2224" s="55" t="n">
        <v>45973</v>
      </c>
      <c r="C2224" s="50" t="n">
        <f aca="false">IF(S2224="","",IFERROR(IF(INDEX('Ledger Codes'!$C$6:$C$205,MATCH(S2224,'Ledger Codes'!$B$6:$B$205,0))="","",INDEX('Ledger Codes'!$C$6:$C$205,MATCH(S2224,'Ledger Codes'!$B$6:$B$205,0))),""))</f>
        <v>10066</v>
      </c>
      <c r="D2224" s="50" t="s">
        <v>204</v>
      </c>
      <c r="E2224" s="50" t="s">
        <v>566</v>
      </c>
      <c r="F2224" s="50" t="s">
        <v>567</v>
      </c>
      <c r="G2224" s="52" t="n">
        <v>0</v>
      </c>
      <c r="H2224" s="52" t="n">
        <v>8.63</v>
      </c>
      <c r="I2224" s="52" t="n">
        <f aca="false">IF(AND(G2224="",H2224=""),"",N(G2224)-N(H2224))</f>
        <v>-8.63</v>
      </c>
      <c r="J2224" s="52" t="n">
        <f aca="false">IF(I2224="","",ABS(I2224))</f>
        <v>8.63</v>
      </c>
      <c r="K2224" s="56" t="n">
        <f aca="false">IF(S2224="","",0)</f>
        <v>0</v>
      </c>
      <c r="L2224" s="56" t="n">
        <f aca="false">IF(J2224="","",IF(AND(J2224&gt;'Revenue Testing'!$E$9,K2224=0),1,0))</f>
        <v>0</v>
      </c>
      <c r="M2224" s="57" t="n">
        <v>0.828154733193</v>
      </c>
      <c r="N2224" s="56" t="str">
        <f aca="false">IF(OR(A2224="",I2224=""),"",IF(COUNTIFS($A$2:$A$4500,A2224,$D$2:$D$4500,D2224,$I$2:$I$4500,I2224)&gt;1,"Possible duplicate",""))</f>
        <v/>
      </c>
      <c r="O2224" s="56" t="n">
        <f aca="false">IF(J2224="","",IF(AND(L2224=0,K2224=0),1,0))</f>
        <v>1</v>
      </c>
      <c r="P2224" s="56" t="str">
        <f aca="false">IF(L2224=1,J2224+ROW()/10^7,"")</f>
        <v/>
      </c>
      <c r="Q2224" s="57" t="n">
        <f aca="false">IF(O2224=1,M2224,"")</f>
        <v>0.828154733193</v>
      </c>
      <c r="R2224" s="56" t="str">
        <f aca="false">IF(K2224=1,ROW(),"")</f>
        <v/>
      </c>
      <c r="S2224" s="56" t="str">
        <f aca="false">IF(D2224="","",TRIM(D2224))</f>
        <v>FASAH CHARGES- INC</v>
      </c>
    </row>
    <row r="2225" customFormat="false" ht="15" hidden="false" customHeight="false" outlineLevel="0" collapsed="false">
      <c r="A2225" s="50" t="s">
        <v>568</v>
      </c>
      <c r="B2225" s="55" t="n">
        <v>45973</v>
      </c>
      <c r="C2225" s="50" t="n">
        <f aca="false">IF(S2225="","",IFERROR(IF(INDEX('Ledger Codes'!$C$6:$C$205,MATCH(S2225,'Ledger Codes'!$B$6:$B$205,0))="","",INDEX('Ledger Codes'!$C$6:$C$205,MATCH(S2225,'Ledger Codes'!$B$6:$B$205,0))),""))</f>
        <v>10066</v>
      </c>
      <c r="D2225" s="50" t="s">
        <v>204</v>
      </c>
      <c r="E2225" s="50" t="s">
        <v>569</v>
      </c>
      <c r="F2225" s="50" t="s">
        <v>567</v>
      </c>
      <c r="G2225" s="52" t="n">
        <v>0</v>
      </c>
      <c r="H2225" s="52" t="n">
        <v>8.63</v>
      </c>
      <c r="I2225" s="52" t="n">
        <f aca="false">IF(AND(G2225="",H2225=""),"",N(G2225)-N(H2225))</f>
        <v>-8.63</v>
      </c>
      <c r="J2225" s="52" t="n">
        <f aca="false">IF(I2225="","",ABS(I2225))</f>
        <v>8.63</v>
      </c>
      <c r="K2225" s="56" t="n">
        <f aca="false">IF(S2225="","",0)</f>
        <v>0</v>
      </c>
      <c r="L2225" s="56" t="n">
        <f aca="false">IF(J2225="","",IF(AND(J2225&gt;'Revenue Testing'!$E$9,K2225=0),1,0))</f>
        <v>0</v>
      </c>
      <c r="M2225" s="57" t="n">
        <v>0.300418483509</v>
      </c>
      <c r="N2225" s="56" t="str">
        <f aca="false">IF(OR(A2225="",I2225=""),"",IF(COUNTIFS($A$2:$A$4500,A2225,$D$2:$D$4500,D2225,$I$2:$I$4500,I2225)&gt;1,"Possible duplicate",""))</f>
        <v/>
      </c>
      <c r="O2225" s="56" t="n">
        <f aca="false">IF(J2225="","",IF(AND(L2225=0,K2225=0),1,0))</f>
        <v>1</v>
      </c>
      <c r="P2225" s="56" t="str">
        <f aca="false">IF(L2225=1,J2225+ROW()/10^7,"")</f>
        <v/>
      </c>
      <c r="Q2225" s="57" t="n">
        <f aca="false">IF(O2225=1,M2225,"")</f>
        <v>0.300418483509</v>
      </c>
      <c r="R2225" s="56" t="str">
        <f aca="false">IF(K2225=1,ROW(),"")</f>
        <v/>
      </c>
      <c r="S2225" s="56" t="str">
        <f aca="false">IF(D2225="","",TRIM(D2225))</f>
        <v>FASAH CHARGES- INC</v>
      </c>
    </row>
    <row r="2226" customFormat="false" ht="15" hidden="false" customHeight="false" outlineLevel="0" collapsed="false">
      <c r="A2226" s="50" t="s">
        <v>2088</v>
      </c>
      <c r="B2226" s="55" t="n">
        <v>45973</v>
      </c>
      <c r="C2226" s="50" t="n">
        <f aca="false">IF(S2226="","",IFERROR(IF(INDEX('Ledger Codes'!$C$6:$C$205,MATCH(S2226,'Ledger Codes'!$B$6:$B$205,0))="","",INDEX('Ledger Codes'!$C$6:$C$205,MATCH(S2226,'Ledger Codes'!$B$6:$B$205,0))),""))</f>
        <v>10066</v>
      </c>
      <c r="D2226" s="50" t="s">
        <v>204</v>
      </c>
      <c r="E2226" s="50" t="s">
        <v>2089</v>
      </c>
      <c r="F2226" s="50" t="s">
        <v>2090</v>
      </c>
      <c r="G2226" s="52" t="n">
        <v>0</v>
      </c>
      <c r="H2226" s="52" t="n">
        <v>8.63</v>
      </c>
      <c r="I2226" s="52" t="n">
        <f aca="false">IF(AND(G2226="",H2226=""),"",N(G2226)-N(H2226))</f>
        <v>-8.63</v>
      </c>
      <c r="J2226" s="52" t="n">
        <f aca="false">IF(I2226="","",ABS(I2226))</f>
        <v>8.63</v>
      </c>
      <c r="K2226" s="56" t="n">
        <f aca="false">IF(S2226="","",0)</f>
        <v>0</v>
      </c>
      <c r="L2226" s="56" t="n">
        <f aca="false">IF(J2226="","",IF(AND(J2226&gt;'Revenue Testing'!$E$9,K2226=0),1,0))</f>
        <v>0</v>
      </c>
      <c r="M2226" s="57" t="n">
        <v>0.97792358946</v>
      </c>
      <c r="N2226" s="56" t="str">
        <f aca="false">IF(OR(A2226="",I2226=""),"",IF(COUNTIFS($A$2:$A$4500,A2226,$D$2:$D$4500,D2226,$I$2:$I$4500,I2226)&gt;1,"Possible duplicate",""))</f>
        <v/>
      </c>
      <c r="O2226" s="56" t="n">
        <f aca="false">IF(J2226="","",IF(AND(L2226=0,K2226=0),1,0))</f>
        <v>1</v>
      </c>
      <c r="P2226" s="56" t="str">
        <f aca="false">IF(L2226=1,J2226+ROW()/10^7,"")</f>
        <v/>
      </c>
      <c r="Q2226" s="57" t="n">
        <f aca="false">IF(O2226=1,M2226,"")</f>
        <v>0.97792358946</v>
      </c>
      <c r="R2226" s="56" t="str">
        <f aca="false">IF(K2226=1,ROW(),"")</f>
        <v/>
      </c>
      <c r="S2226" s="56" t="str">
        <f aca="false">IF(D2226="","",TRIM(D2226))</f>
        <v>FASAH CHARGES- INC</v>
      </c>
    </row>
    <row r="2227" customFormat="false" ht="15" hidden="false" customHeight="false" outlineLevel="0" collapsed="false">
      <c r="A2227" s="50" t="s">
        <v>2091</v>
      </c>
      <c r="B2227" s="55" t="n">
        <v>45973</v>
      </c>
      <c r="C2227" s="50" t="n">
        <f aca="false">IF(S2227="","",IFERROR(IF(INDEX('Ledger Codes'!$C$6:$C$205,MATCH(S2227,'Ledger Codes'!$B$6:$B$205,0))="","",INDEX('Ledger Codes'!$C$6:$C$205,MATCH(S2227,'Ledger Codes'!$B$6:$B$205,0))),""))</f>
        <v>10066</v>
      </c>
      <c r="D2227" s="50" t="s">
        <v>204</v>
      </c>
      <c r="E2227" s="50" t="s">
        <v>2092</v>
      </c>
      <c r="F2227" s="50" t="s">
        <v>2093</v>
      </c>
      <c r="G2227" s="52" t="n">
        <v>0</v>
      </c>
      <c r="H2227" s="52" t="n">
        <v>8.63</v>
      </c>
      <c r="I2227" s="52" t="n">
        <f aca="false">IF(AND(G2227="",H2227=""),"",N(G2227)-N(H2227))</f>
        <v>-8.63</v>
      </c>
      <c r="J2227" s="52" t="n">
        <f aca="false">IF(I2227="","",ABS(I2227))</f>
        <v>8.63</v>
      </c>
      <c r="K2227" s="56" t="n">
        <f aca="false">IF(S2227="","",0)</f>
        <v>0</v>
      </c>
      <c r="L2227" s="56" t="n">
        <f aca="false">IF(J2227="","",IF(AND(J2227&gt;'Revenue Testing'!$E$9,K2227=0),1,0))</f>
        <v>0</v>
      </c>
      <c r="M2227" s="57" t="n">
        <v>0.262659716651</v>
      </c>
      <c r="N2227" s="56" t="str">
        <f aca="false">IF(OR(A2227="",I2227=""),"",IF(COUNTIFS($A$2:$A$4500,A2227,$D$2:$D$4500,D2227,$I$2:$I$4500,I2227)&gt;1,"Possible duplicate",""))</f>
        <v/>
      </c>
      <c r="O2227" s="56" t="n">
        <f aca="false">IF(J2227="","",IF(AND(L2227=0,K2227=0),1,0))</f>
        <v>1</v>
      </c>
      <c r="P2227" s="56" t="str">
        <f aca="false">IF(L2227=1,J2227+ROW()/10^7,"")</f>
        <v/>
      </c>
      <c r="Q2227" s="57" t="n">
        <f aca="false">IF(O2227=1,M2227,"")</f>
        <v>0.262659716651</v>
      </c>
      <c r="R2227" s="56" t="str">
        <f aca="false">IF(K2227=1,ROW(),"")</f>
        <v/>
      </c>
      <c r="S2227" s="56" t="str">
        <f aca="false">IF(D2227="","",TRIM(D2227))</f>
        <v>FASAH CHARGES- INC</v>
      </c>
    </row>
    <row r="2228" customFormat="false" ht="15" hidden="false" customHeight="false" outlineLevel="0" collapsed="false">
      <c r="A2228" s="50" t="s">
        <v>570</v>
      </c>
      <c r="B2228" s="55" t="n">
        <v>45976</v>
      </c>
      <c r="C2228" s="50" t="n">
        <f aca="false">IF(S2228="","",IFERROR(IF(INDEX('Ledger Codes'!$C$6:$C$205,MATCH(S2228,'Ledger Codes'!$B$6:$B$205,0))="","",INDEX('Ledger Codes'!$C$6:$C$205,MATCH(S2228,'Ledger Codes'!$B$6:$B$205,0))),""))</f>
        <v>10066</v>
      </c>
      <c r="D2228" s="50" t="s">
        <v>204</v>
      </c>
      <c r="E2228" s="50" t="s">
        <v>571</v>
      </c>
      <c r="F2228" s="50" t="s">
        <v>572</v>
      </c>
      <c r="G2228" s="52" t="n">
        <v>0</v>
      </c>
      <c r="H2228" s="52" t="n">
        <v>8.63</v>
      </c>
      <c r="I2228" s="52" t="n">
        <f aca="false">IF(AND(G2228="",H2228=""),"",N(G2228)-N(H2228))</f>
        <v>-8.63</v>
      </c>
      <c r="J2228" s="52" t="n">
        <f aca="false">IF(I2228="","",ABS(I2228))</f>
        <v>8.63</v>
      </c>
      <c r="K2228" s="56" t="n">
        <f aca="false">IF(S2228="","",0)</f>
        <v>0</v>
      </c>
      <c r="L2228" s="56" t="n">
        <f aca="false">IF(J2228="","",IF(AND(J2228&gt;'Revenue Testing'!$E$9,K2228=0),1,0))</f>
        <v>0</v>
      </c>
      <c r="M2228" s="57" t="n">
        <v>0.907402973099</v>
      </c>
      <c r="N2228" s="56" t="str">
        <f aca="false">IF(OR(A2228="",I2228=""),"",IF(COUNTIFS($A$2:$A$4500,A2228,$D$2:$D$4500,D2228,$I$2:$I$4500,I2228)&gt;1,"Possible duplicate",""))</f>
        <v/>
      </c>
      <c r="O2228" s="56" t="n">
        <f aca="false">IF(J2228="","",IF(AND(L2228=0,K2228=0),1,0))</f>
        <v>1</v>
      </c>
      <c r="P2228" s="56" t="str">
        <f aca="false">IF(L2228=1,J2228+ROW()/10^7,"")</f>
        <v/>
      </c>
      <c r="Q2228" s="57" t="n">
        <f aca="false">IF(O2228=1,M2228,"")</f>
        <v>0.907402973099</v>
      </c>
      <c r="R2228" s="56" t="str">
        <f aca="false">IF(K2228=1,ROW(),"")</f>
        <v/>
      </c>
      <c r="S2228" s="56" t="str">
        <f aca="false">IF(D2228="","",TRIM(D2228))</f>
        <v>FASAH CHARGES- INC</v>
      </c>
    </row>
    <row r="2229" customFormat="false" ht="15" hidden="false" customHeight="false" outlineLevel="0" collapsed="false">
      <c r="A2229" s="50" t="s">
        <v>573</v>
      </c>
      <c r="B2229" s="55" t="n">
        <v>45976</v>
      </c>
      <c r="C2229" s="50" t="n">
        <f aca="false">IF(S2229="","",IFERROR(IF(INDEX('Ledger Codes'!$C$6:$C$205,MATCH(S2229,'Ledger Codes'!$B$6:$B$205,0))="","",INDEX('Ledger Codes'!$C$6:$C$205,MATCH(S2229,'Ledger Codes'!$B$6:$B$205,0))),""))</f>
        <v>10066</v>
      </c>
      <c r="D2229" s="50" t="s">
        <v>204</v>
      </c>
      <c r="E2229" s="50" t="s">
        <v>574</v>
      </c>
      <c r="F2229" s="50" t="s">
        <v>575</v>
      </c>
      <c r="G2229" s="52" t="n">
        <v>0</v>
      </c>
      <c r="H2229" s="52" t="n">
        <v>8.63</v>
      </c>
      <c r="I2229" s="52" t="n">
        <f aca="false">IF(AND(G2229="",H2229=""),"",N(G2229)-N(H2229))</f>
        <v>-8.63</v>
      </c>
      <c r="J2229" s="52" t="n">
        <f aca="false">IF(I2229="","",ABS(I2229))</f>
        <v>8.63</v>
      </c>
      <c r="K2229" s="56" t="n">
        <f aca="false">IF(S2229="","",0)</f>
        <v>0</v>
      </c>
      <c r="L2229" s="56" t="n">
        <f aca="false">IF(J2229="","",IF(AND(J2229&gt;'Revenue Testing'!$E$9,K2229=0),1,0))</f>
        <v>0</v>
      </c>
      <c r="M2229" s="57" t="n">
        <v>0.019352144164</v>
      </c>
      <c r="N2229" s="56" t="str">
        <f aca="false">IF(OR(A2229="",I2229=""),"",IF(COUNTIFS($A$2:$A$4500,A2229,$D$2:$D$4500,D2229,$I$2:$I$4500,I2229)&gt;1,"Possible duplicate",""))</f>
        <v/>
      </c>
      <c r="O2229" s="56" t="n">
        <f aca="false">IF(J2229="","",IF(AND(L2229=0,K2229=0),1,0))</f>
        <v>1</v>
      </c>
      <c r="P2229" s="56" t="str">
        <f aca="false">IF(L2229=1,J2229+ROW()/10^7,"")</f>
        <v/>
      </c>
      <c r="Q2229" s="57" t="n">
        <f aca="false">IF(O2229=1,M2229,"")</f>
        <v>0.019352144164</v>
      </c>
      <c r="R2229" s="56" t="str">
        <f aca="false">IF(K2229=1,ROW(),"")</f>
        <v/>
      </c>
      <c r="S2229" s="56" t="str">
        <f aca="false">IF(D2229="","",TRIM(D2229))</f>
        <v>FASAH CHARGES- INC</v>
      </c>
    </row>
    <row r="2230" customFormat="false" ht="15" hidden="false" customHeight="false" outlineLevel="0" collapsed="false">
      <c r="A2230" s="50" t="s">
        <v>2094</v>
      </c>
      <c r="B2230" s="55" t="n">
        <v>45980</v>
      </c>
      <c r="C2230" s="50" t="n">
        <f aca="false">IF(S2230="","",IFERROR(IF(INDEX('Ledger Codes'!$C$6:$C$205,MATCH(S2230,'Ledger Codes'!$B$6:$B$205,0))="","",INDEX('Ledger Codes'!$C$6:$C$205,MATCH(S2230,'Ledger Codes'!$B$6:$B$205,0))),""))</f>
        <v>10066</v>
      </c>
      <c r="D2230" s="50" t="s">
        <v>204</v>
      </c>
      <c r="E2230" s="50" t="s">
        <v>2095</v>
      </c>
      <c r="F2230" s="50" t="s">
        <v>578</v>
      </c>
      <c r="G2230" s="52" t="n">
        <v>0</v>
      </c>
      <c r="H2230" s="52" t="n">
        <v>8.63</v>
      </c>
      <c r="I2230" s="52" t="n">
        <f aca="false">IF(AND(G2230="",H2230=""),"",N(G2230)-N(H2230))</f>
        <v>-8.63</v>
      </c>
      <c r="J2230" s="52" t="n">
        <f aca="false">IF(I2230="","",ABS(I2230))</f>
        <v>8.63</v>
      </c>
      <c r="K2230" s="56" t="n">
        <f aca="false">IF(S2230="","",0)</f>
        <v>0</v>
      </c>
      <c r="L2230" s="56" t="n">
        <f aca="false">IF(J2230="","",IF(AND(J2230&gt;'Revenue Testing'!$E$9,K2230=0),1,0))</f>
        <v>0</v>
      </c>
      <c r="M2230" s="57" t="n">
        <v>0.5558166879</v>
      </c>
      <c r="N2230" s="56" t="str">
        <f aca="false">IF(OR(A2230="",I2230=""),"",IF(COUNTIFS($A$2:$A$4500,A2230,$D$2:$D$4500,D2230,$I$2:$I$4500,I2230)&gt;1,"Possible duplicate",""))</f>
        <v/>
      </c>
      <c r="O2230" s="56" t="n">
        <f aca="false">IF(J2230="","",IF(AND(L2230=0,K2230=0),1,0))</f>
        <v>1</v>
      </c>
      <c r="P2230" s="56" t="str">
        <f aca="false">IF(L2230=1,J2230+ROW()/10^7,"")</f>
        <v/>
      </c>
      <c r="Q2230" s="57" t="n">
        <f aca="false">IF(O2230=1,M2230,"")</f>
        <v>0.5558166879</v>
      </c>
      <c r="R2230" s="56" t="str">
        <f aca="false">IF(K2230=1,ROW(),"")</f>
        <v/>
      </c>
      <c r="S2230" s="56" t="str">
        <f aca="false">IF(D2230="","",TRIM(D2230))</f>
        <v>FASAH CHARGES- INC</v>
      </c>
    </row>
    <row r="2231" customFormat="false" ht="15" hidden="false" customHeight="false" outlineLevel="0" collapsed="false">
      <c r="A2231" s="50" t="s">
        <v>576</v>
      </c>
      <c r="B2231" s="55" t="n">
        <v>45980</v>
      </c>
      <c r="C2231" s="50" t="n">
        <f aca="false">IF(S2231="","",IFERROR(IF(INDEX('Ledger Codes'!$C$6:$C$205,MATCH(S2231,'Ledger Codes'!$B$6:$B$205,0))="","",INDEX('Ledger Codes'!$C$6:$C$205,MATCH(S2231,'Ledger Codes'!$B$6:$B$205,0))),""))</f>
        <v>10066</v>
      </c>
      <c r="D2231" s="50" t="s">
        <v>204</v>
      </c>
      <c r="E2231" s="50" t="s">
        <v>577</v>
      </c>
      <c r="F2231" s="50" t="s">
        <v>578</v>
      </c>
      <c r="G2231" s="52" t="n">
        <v>0</v>
      </c>
      <c r="H2231" s="52" t="n">
        <v>8.63</v>
      </c>
      <c r="I2231" s="52" t="n">
        <f aca="false">IF(AND(G2231="",H2231=""),"",N(G2231)-N(H2231))</f>
        <v>-8.63</v>
      </c>
      <c r="J2231" s="52" t="n">
        <f aca="false">IF(I2231="","",ABS(I2231))</f>
        <v>8.63</v>
      </c>
      <c r="K2231" s="56" t="n">
        <f aca="false">IF(S2231="","",0)</f>
        <v>0</v>
      </c>
      <c r="L2231" s="56" t="n">
        <f aca="false">IF(J2231="","",IF(AND(J2231&gt;'Revenue Testing'!$E$9,K2231=0),1,0))</f>
        <v>0</v>
      </c>
      <c r="M2231" s="57" t="n">
        <v>0.434999081821</v>
      </c>
      <c r="N2231" s="56" t="str">
        <f aca="false">IF(OR(A2231="",I2231=""),"",IF(COUNTIFS($A$2:$A$4500,A2231,$D$2:$D$4500,D2231,$I$2:$I$4500,I2231)&gt;1,"Possible duplicate",""))</f>
        <v/>
      </c>
      <c r="O2231" s="56" t="n">
        <f aca="false">IF(J2231="","",IF(AND(L2231=0,K2231=0),1,0))</f>
        <v>1</v>
      </c>
      <c r="P2231" s="56" t="str">
        <f aca="false">IF(L2231=1,J2231+ROW()/10^7,"")</f>
        <v/>
      </c>
      <c r="Q2231" s="57" t="n">
        <f aca="false">IF(O2231=1,M2231,"")</f>
        <v>0.434999081821</v>
      </c>
      <c r="R2231" s="56" t="str">
        <f aca="false">IF(K2231=1,ROW(),"")</f>
        <v/>
      </c>
      <c r="S2231" s="56" t="str">
        <f aca="false">IF(D2231="","",TRIM(D2231))</f>
        <v>FASAH CHARGES- INC</v>
      </c>
    </row>
    <row r="2232" customFormat="false" ht="15" hidden="false" customHeight="false" outlineLevel="0" collapsed="false">
      <c r="A2232" s="50" t="s">
        <v>2155</v>
      </c>
      <c r="B2232" s="55" t="n">
        <v>45981</v>
      </c>
      <c r="C2232" s="50" t="n">
        <f aca="false">IF(S2232="","",IFERROR(IF(INDEX('Ledger Codes'!$C$6:$C$205,MATCH(S2232,'Ledger Codes'!$B$6:$B$205,0))="","",INDEX('Ledger Codes'!$C$6:$C$205,MATCH(S2232,'Ledger Codes'!$B$6:$B$205,0))),""))</f>
        <v>10066</v>
      </c>
      <c r="D2232" s="50" t="s">
        <v>204</v>
      </c>
      <c r="E2232" s="50" t="s">
        <v>2156</v>
      </c>
      <c r="F2232" s="50" t="s">
        <v>2087</v>
      </c>
      <c r="G2232" s="52" t="n">
        <v>0</v>
      </c>
      <c r="H2232" s="52" t="n">
        <v>8.63</v>
      </c>
      <c r="I2232" s="52" t="n">
        <f aca="false">IF(AND(G2232="",H2232=""),"",N(G2232)-N(H2232))</f>
        <v>-8.63</v>
      </c>
      <c r="J2232" s="52" t="n">
        <f aca="false">IF(I2232="","",ABS(I2232))</f>
        <v>8.63</v>
      </c>
      <c r="K2232" s="56" t="n">
        <f aca="false">IF(S2232="","",0)</f>
        <v>0</v>
      </c>
      <c r="L2232" s="56" t="n">
        <f aca="false">IF(J2232="","",IF(AND(J2232&gt;'Revenue Testing'!$E$9,K2232=0),1,0))</f>
        <v>0</v>
      </c>
      <c r="M2232" s="57" t="n">
        <v>0.005099959484</v>
      </c>
      <c r="N2232" s="56" t="str">
        <f aca="false">IF(OR(A2232="",I2232=""),"",IF(COUNTIFS($A$2:$A$4500,A2232,$D$2:$D$4500,D2232,$I$2:$I$4500,I2232)&gt;1,"Possible duplicate",""))</f>
        <v/>
      </c>
      <c r="O2232" s="56" t="n">
        <f aca="false">IF(J2232="","",IF(AND(L2232=0,K2232=0),1,0))</f>
        <v>1</v>
      </c>
      <c r="P2232" s="56" t="str">
        <f aca="false">IF(L2232=1,J2232+ROW()/10^7,"")</f>
        <v/>
      </c>
      <c r="Q2232" s="57" t="n">
        <f aca="false">IF(O2232=1,M2232,"")</f>
        <v>0.005099959484</v>
      </c>
      <c r="R2232" s="56" t="str">
        <f aca="false">IF(K2232=1,ROW(),"")</f>
        <v/>
      </c>
      <c r="S2232" s="56" t="str">
        <f aca="false">IF(D2232="","",TRIM(D2232))</f>
        <v>FASAH CHARGES- INC</v>
      </c>
    </row>
    <row r="2233" customFormat="false" ht="15" hidden="false" customHeight="false" outlineLevel="0" collapsed="false">
      <c r="A2233" s="50" t="s">
        <v>2096</v>
      </c>
      <c r="B2233" s="55" t="n">
        <v>45984</v>
      </c>
      <c r="C2233" s="50" t="n">
        <f aca="false">IF(S2233="","",IFERROR(IF(INDEX('Ledger Codes'!$C$6:$C$205,MATCH(S2233,'Ledger Codes'!$B$6:$B$205,0))="","",INDEX('Ledger Codes'!$C$6:$C$205,MATCH(S2233,'Ledger Codes'!$B$6:$B$205,0))),""))</f>
        <v>10066</v>
      </c>
      <c r="D2233" s="50" t="s">
        <v>204</v>
      </c>
      <c r="E2233" s="50" t="s">
        <v>2097</v>
      </c>
      <c r="F2233" s="58" t="s">
        <v>2098</v>
      </c>
      <c r="G2233" s="52" t="n">
        <v>0</v>
      </c>
      <c r="H2233" s="52" t="n">
        <v>8.63</v>
      </c>
      <c r="I2233" s="52" t="n">
        <f aca="false">IF(AND(G2233="",H2233=""),"",N(G2233)-N(H2233))</f>
        <v>-8.63</v>
      </c>
      <c r="J2233" s="52" t="n">
        <f aca="false">IF(I2233="","",ABS(I2233))</f>
        <v>8.63</v>
      </c>
      <c r="K2233" s="56" t="n">
        <f aca="false">IF(S2233="","",0)</f>
        <v>0</v>
      </c>
      <c r="L2233" s="56" t="n">
        <f aca="false">IF(J2233="","",IF(AND(J2233&gt;'Revenue Testing'!$E$9,K2233=0),1,0))</f>
        <v>0</v>
      </c>
      <c r="M2233" s="57" t="n">
        <v>0.068918932291</v>
      </c>
      <c r="N2233" s="56" t="str">
        <f aca="false">IF(OR(A2233="",I2233=""),"",IF(COUNTIFS($A$2:$A$4500,A2233,$D$2:$D$4500,D2233,$I$2:$I$4500,I2233)&gt;1,"Possible duplicate",""))</f>
        <v/>
      </c>
      <c r="O2233" s="56" t="n">
        <f aca="false">IF(J2233="","",IF(AND(L2233=0,K2233=0),1,0))</f>
        <v>1</v>
      </c>
      <c r="P2233" s="56" t="str">
        <f aca="false">IF(L2233=1,J2233+ROW()/10^7,"")</f>
        <v/>
      </c>
      <c r="Q2233" s="57" t="n">
        <f aca="false">IF(O2233=1,M2233,"")</f>
        <v>0.068918932291</v>
      </c>
      <c r="R2233" s="56" t="str">
        <f aca="false">IF(K2233=1,ROW(),"")</f>
        <v/>
      </c>
      <c r="S2233" s="56" t="str">
        <f aca="false">IF(D2233="","",TRIM(D2233))</f>
        <v>FASAH CHARGES- INC</v>
      </c>
    </row>
    <row r="2234" customFormat="false" ht="15" hidden="false" customHeight="false" outlineLevel="0" collapsed="false">
      <c r="A2234" s="50" t="s">
        <v>2157</v>
      </c>
      <c r="B2234" s="55" t="n">
        <v>45986</v>
      </c>
      <c r="C2234" s="50" t="n">
        <f aca="false">IF(S2234="","",IFERROR(IF(INDEX('Ledger Codes'!$C$6:$C$205,MATCH(S2234,'Ledger Codes'!$B$6:$B$205,0))="","",INDEX('Ledger Codes'!$C$6:$C$205,MATCH(S2234,'Ledger Codes'!$B$6:$B$205,0))),""))</f>
        <v>10066</v>
      </c>
      <c r="D2234" s="50" t="s">
        <v>204</v>
      </c>
      <c r="E2234" s="50" t="s">
        <v>2158</v>
      </c>
      <c r="F2234" s="50" t="s">
        <v>1880</v>
      </c>
      <c r="G2234" s="52" t="n">
        <v>0</v>
      </c>
      <c r="H2234" s="52" t="n">
        <v>8.63</v>
      </c>
      <c r="I2234" s="52" t="n">
        <f aca="false">IF(AND(G2234="",H2234=""),"",N(G2234)-N(H2234))</f>
        <v>-8.63</v>
      </c>
      <c r="J2234" s="52" t="n">
        <f aca="false">IF(I2234="","",ABS(I2234))</f>
        <v>8.63</v>
      </c>
      <c r="K2234" s="56" t="n">
        <f aca="false">IF(S2234="","",0)</f>
        <v>0</v>
      </c>
      <c r="L2234" s="56" t="n">
        <f aca="false">IF(J2234="","",IF(AND(J2234&gt;'Revenue Testing'!$E$9,K2234=0),1,0))</f>
        <v>0</v>
      </c>
      <c r="M2234" s="57" t="n">
        <v>0.46512612035</v>
      </c>
      <c r="N2234" s="56" t="str">
        <f aca="false">IF(OR(A2234="",I2234=""),"",IF(COUNTIFS($A$2:$A$4500,A2234,$D$2:$D$4500,D2234,$I$2:$I$4500,I2234)&gt;1,"Possible duplicate",""))</f>
        <v/>
      </c>
      <c r="O2234" s="56" t="n">
        <f aca="false">IF(J2234="","",IF(AND(L2234=0,K2234=0),1,0))</f>
        <v>1</v>
      </c>
      <c r="P2234" s="56" t="str">
        <f aca="false">IF(L2234=1,J2234+ROW()/10^7,"")</f>
        <v/>
      </c>
      <c r="Q2234" s="57" t="n">
        <f aca="false">IF(O2234=1,M2234,"")</f>
        <v>0.46512612035</v>
      </c>
      <c r="R2234" s="56" t="str">
        <f aca="false">IF(K2234=1,ROW(),"")</f>
        <v/>
      </c>
      <c r="S2234" s="56" t="str">
        <f aca="false">IF(D2234="","",TRIM(D2234))</f>
        <v>FASAH CHARGES- INC</v>
      </c>
    </row>
    <row r="2235" customFormat="false" ht="15" hidden="false" customHeight="false" outlineLevel="0" collapsed="false">
      <c r="A2235" s="50" t="s">
        <v>2159</v>
      </c>
      <c r="B2235" s="55" t="n">
        <v>45988</v>
      </c>
      <c r="C2235" s="50" t="n">
        <f aca="false">IF(S2235="","",IFERROR(IF(INDEX('Ledger Codes'!$C$6:$C$205,MATCH(S2235,'Ledger Codes'!$B$6:$B$205,0))="","",INDEX('Ledger Codes'!$C$6:$C$205,MATCH(S2235,'Ledger Codes'!$B$6:$B$205,0))),""))</f>
        <v>10066</v>
      </c>
      <c r="D2235" s="50" t="s">
        <v>204</v>
      </c>
      <c r="E2235" s="50" t="s">
        <v>2160</v>
      </c>
      <c r="F2235" s="50" t="s">
        <v>1227</v>
      </c>
      <c r="G2235" s="52" t="n">
        <v>0</v>
      </c>
      <c r="H2235" s="52" t="n">
        <v>8.63</v>
      </c>
      <c r="I2235" s="52" t="n">
        <f aca="false">IF(AND(G2235="",H2235=""),"",N(G2235)-N(H2235))</f>
        <v>-8.63</v>
      </c>
      <c r="J2235" s="52" t="n">
        <f aca="false">IF(I2235="","",ABS(I2235))</f>
        <v>8.63</v>
      </c>
      <c r="K2235" s="56" t="n">
        <f aca="false">IF(S2235="","",0)</f>
        <v>0</v>
      </c>
      <c r="L2235" s="56" t="n">
        <f aca="false">IF(J2235="","",IF(AND(J2235&gt;'Revenue Testing'!$E$9,K2235=0),1,0))</f>
        <v>0</v>
      </c>
      <c r="M2235" s="57" t="n">
        <v>0.735121670631</v>
      </c>
      <c r="N2235" s="56" t="str">
        <f aca="false">IF(OR(A2235="",I2235=""),"",IF(COUNTIFS($A$2:$A$4500,A2235,$D$2:$D$4500,D2235,$I$2:$I$4500,I2235)&gt;1,"Possible duplicate",""))</f>
        <v/>
      </c>
      <c r="O2235" s="56" t="n">
        <f aca="false">IF(J2235="","",IF(AND(L2235=0,K2235=0),1,0))</f>
        <v>1</v>
      </c>
      <c r="P2235" s="56" t="str">
        <f aca="false">IF(L2235=1,J2235+ROW()/10^7,"")</f>
        <v/>
      </c>
      <c r="Q2235" s="57" t="n">
        <f aca="false">IF(O2235=1,M2235,"")</f>
        <v>0.735121670631</v>
      </c>
      <c r="R2235" s="56" t="str">
        <f aca="false">IF(K2235=1,ROW(),"")</f>
        <v/>
      </c>
      <c r="S2235" s="56" t="str">
        <f aca="false">IF(D2235="","",TRIM(D2235))</f>
        <v>FASAH CHARGES- INC</v>
      </c>
    </row>
    <row r="2236" customFormat="false" ht="15" hidden="false" customHeight="false" outlineLevel="0" collapsed="false">
      <c r="A2236" s="50" t="s">
        <v>2099</v>
      </c>
      <c r="B2236" s="55" t="n">
        <v>45990</v>
      </c>
      <c r="C2236" s="50" t="n">
        <f aca="false">IF(S2236="","",IFERROR(IF(INDEX('Ledger Codes'!$C$6:$C$205,MATCH(S2236,'Ledger Codes'!$B$6:$B$205,0))="","",INDEX('Ledger Codes'!$C$6:$C$205,MATCH(S2236,'Ledger Codes'!$B$6:$B$205,0))),""))</f>
        <v>10066</v>
      </c>
      <c r="D2236" s="50" t="s">
        <v>204</v>
      </c>
      <c r="E2236" s="50" t="s">
        <v>2100</v>
      </c>
      <c r="F2236" s="58" t="s">
        <v>2101</v>
      </c>
      <c r="G2236" s="52" t="n">
        <v>0</v>
      </c>
      <c r="H2236" s="52" t="n">
        <v>8.63</v>
      </c>
      <c r="I2236" s="52" t="n">
        <f aca="false">IF(AND(G2236="",H2236=""),"",N(G2236)-N(H2236))</f>
        <v>-8.63</v>
      </c>
      <c r="J2236" s="52" t="n">
        <f aca="false">IF(I2236="","",ABS(I2236))</f>
        <v>8.63</v>
      </c>
      <c r="K2236" s="56" t="n">
        <f aca="false">IF(S2236="","",0)</f>
        <v>0</v>
      </c>
      <c r="L2236" s="56" t="n">
        <f aca="false">IF(J2236="","",IF(AND(J2236&gt;'Revenue Testing'!$E$9,K2236=0),1,0))</f>
        <v>0</v>
      </c>
      <c r="M2236" s="57" t="n">
        <v>0.597209645366</v>
      </c>
      <c r="N2236" s="56" t="str">
        <f aca="false">IF(OR(A2236="",I2236=""),"",IF(COUNTIFS($A$2:$A$4500,A2236,$D$2:$D$4500,D2236,$I$2:$I$4500,I2236)&gt;1,"Possible duplicate",""))</f>
        <v/>
      </c>
      <c r="O2236" s="56" t="n">
        <f aca="false">IF(J2236="","",IF(AND(L2236=0,K2236=0),1,0))</f>
        <v>1</v>
      </c>
      <c r="P2236" s="56" t="str">
        <f aca="false">IF(L2236=1,J2236+ROW()/10^7,"")</f>
        <v/>
      </c>
      <c r="Q2236" s="57" t="n">
        <f aca="false">IF(O2236=1,M2236,"")</f>
        <v>0.597209645366</v>
      </c>
      <c r="R2236" s="56" t="str">
        <f aca="false">IF(K2236=1,ROW(),"")</f>
        <v/>
      </c>
      <c r="S2236" s="56" t="str">
        <f aca="false">IF(D2236="","",TRIM(D2236))</f>
        <v>FASAH CHARGES- INC</v>
      </c>
    </row>
    <row r="2237" customFormat="false" ht="15" hidden="false" customHeight="false" outlineLevel="0" collapsed="false">
      <c r="A2237" s="50" t="s">
        <v>579</v>
      </c>
      <c r="B2237" s="55" t="n">
        <v>45991</v>
      </c>
      <c r="C2237" s="50" t="n">
        <f aca="false">IF(S2237="","",IFERROR(IF(INDEX('Ledger Codes'!$C$6:$C$205,MATCH(S2237,'Ledger Codes'!$B$6:$B$205,0))="","",INDEX('Ledger Codes'!$C$6:$C$205,MATCH(S2237,'Ledger Codes'!$B$6:$B$205,0))),""))</f>
        <v>10066</v>
      </c>
      <c r="D2237" s="50" t="s">
        <v>204</v>
      </c>
      <c r="E2237" s="50" t="s">
        <v>580</v>
      </c>
      <c r="F2237" s="50" t="s">
        <v>581</v>
      </c>
      <c r="G2237" s="52" t="n">
        <v>0</v>
      </c>
      <c r="H2237" s="52" t="n">
        <v>8.63</v>
      </c>
      <c r="I2237" s="52" t="n">
        <f aca="false">IF(AND(G2237="",H2237=""),"",N(G2237)-N(H2237))</f>
        <v>-8.63</v>
      </c>
      <c r="J2237" s="52" t="n">
        <f aca="false">IF(I2237="","",ABS(I2237))</f>
        <v>8.63</v>
      </c>
      <c r="K2237" s="56" t="n">
        <f aca="false">IF(S2237="","",0)</f>
        <v>0</v>
      </c>
      <c r="L2237" s="56" t="n">
        <f aca="false">IF(J2237="","",IF(AND(J2237&gt;'Revenue Testing'!$E$9,K2237=0),1,0))</f>
        <v>0</v>
      </c>
      <c r="M2237" s="57" t="n">
        <v>0.407865003389</v>
      </c>
      <c r="N2237" s="56" t="str">
        <f aca="false">IF(OR(A2237="",I2237=""),"",IF(COUNTIFS($A$2:$A$4500,A2237,$D$2:$D$4500,D2237,$I$2:$I$4500,I2237)&gt;1,"Possible duplicate",""))</f>
        <v/>
      </c>
      <c r="O2237" s="56" t="n">
        <f aca="false">IF(J2237="","",IF(AND(L2237=0,K2237=0),1,0))</f>
        <v>1</v>
      </c>
      <c r="P2237" s="56" t="str">
        <f aca="false">IF(L2237=1,J2237+ROW()/10^7,"")</f>
        <v/>
      </c>
      <c r="Q2237" s="57" t="n">
        <f aca="false">IF(O2237=1,M2237,"")</f>
        <v>0.407865003389</v>
      </c>
      <c r="R2237" s="56" t="str">
        <f aca="false">IF(K2237=1,ROW(),"")</f>
        <v/>
      </c>
      <c r="S2237" s="56" t="str">
        <f aca="false">IF(D2237="","",TRIM(D2237))</f>
        <v>FASAH CHARGES- INC</v>
      </c>
    </row>
    <row r="2238" customFormat="false" ht="15" hidden="false" customHeight="false" outlineLevel="0" collapsed="false">
      <c r="A2238" s="50" t="s">
        <v>2102</v>
      </c>
      <c r="B2238" s="55" t="n">
        <v>45998</v>
      </c>
      <c r="C2238" s="50" t="n">
        <f aca="false">IF(S2238="","",IFERROR(IF(INDEX('Ledger Codes'!$C$6:$C$205,MATCH(S2238,'Ledger Codes'!$B$6:$B$205,0))="","",INDEX('Ledger Codes'!$C$6:$C$205,MATCH(S2238,'Ledger Codes'!$B$6:$B$205,0))),""))</f>
        <v>10066</v>
      </c>
      <c r="D2238" s="50" t="s">
        <v>204</v>
      </c>
      <c r="E2238" s="50" t="s">
        <v>2103</v>
      </c>
      <c r="F2238" s="50" t="s">
        <v>2104</v>
      </c>
      <c r="G2238" s="52" t="n">
        <v>0</v>
      </c>
      <c r="H2238" s="52" t="n">
        <v>8.63</v>
      </c>
      <c r="I2238" s="52" t="n">
        <f aca="false">IF(AND(G2238="",H2238=""),"",N(G2238)-N(H2238))</f>
        <v>-8.63</v>
      </c>
      <c r="J2238" s="52" t="n">
        <f aca="false">IF(I2238="","",ABS(I2238))</f>
        <v>8.63</v>
      </c>
      <c r="K2238" s="56" t="n">
        <f aca="false">IF(S2238="","",0)</f>
        <v>0</v>
      </c>
      <c r="L2238" s="56" t="n">
        <f aca="false">IF(J2238="","",IF(AND(J2238&gt;'Revenue Testing'!$E$9,K2238=0),1,0))</f>
        <v>0</v>
      </c>
      <c r="M2238" s="57" t="n">
        <v>0.783694854688</v>
      </c>
      <c r="N2238" s="56" t="str">
        <f aca="false">IF(OR(A2238="",I2238=""),"",IF(COUNTIFS($A$2:$A$4500,A2238,$D$2:$D$4500,D2238,$I$2:$I$4500,I2238)&gt;1,"Possible duplicate",""))</f>
        <v/>
      </c>
      <c r="O2238" s="56" t="n">
        <f aca="false">IF(J2238="","",IF(AND(L2238=0,K2238=0),1,0))</f>
        <v>1</v>
      </c>
      <c r="P2238" s="56" t="str">
        <f aca="false">IF(L2238=1,J2238+ROW()/10^7,"")</f>
        <v/>
      </c>
      <c r="Q2238" s="57" t="n">
        <f aca="false">IF(O2238=1,M2238,"")</f>
        <v>0.783694854688</v>
      </c>
      <c r="R2238" s="56" t="str">
        <f aca="false">IF(K2238=1,ROW(),"")</f>
        <v/>
      </c>
      <c r="S2238" s="56" t="str">
        <f aca="false">IF(D2238="","",TRIM(D2238))</f>
        <v>FASAH CHARGES- INC</v>
      </c>
    </row>
    <row r="2239" customFormat="false" ht="15" hidden="false" customHeight="false" outlineLevel="0" collapsed="false">
      <c r="A2239" s="50" t="s">
        <v>2105</v>
      </c>
      <c r="B2239" s="55" t="n">
        <v>45998</v>
      </c>
      <c r="C2239" s="50" t="n">
        <f aca="false">IF(S2239="","",IFERROR(IF(INDEX('Ledger Codes'!$C$6:$C$205,MATCH(S2239,'Ledger Codes'!$B$6:$B$205,0))="","",INDEX('Ledger Codes'!$C$6:$C$205,MATCH(S2239,'Ledger Codes'!$B$6:$B$205,0))),""))</f>
        <v>10066</v>
      </c>
      <c r="D2239" s="50" t="s">
        <v>204</v>
      </c>
      <c r="E2239" s="50" t="s">
        <v>2106</v>
      </c>
      <c r="F2239" s="50" t="s">
        <v>2107</v>
      </c>
      <c r="G2239" s="52" t="n">
        <v>0</v>
      </c>
      <c r="H2239" s="52" t="n">
        <v>8.63</v>
      </c>
      <c r="I2239" s="52" t="n">
        <f aca="false">IF(AND(G2239="",H2239=""),"",N(G2239)-N(H2239))</f>
        <v>-8.63</v>
      </c>
      <c r="J2239" s="52" t="n">
        <f aca="false">IF(I2239="","",ABS(I2239))</f>
        <v>8.63</v>
      </c>
      <c r="K2239" s="56" t="n">
        <f aca="false">IF(S2239="","",0)</f>
        <v>0</v>
      </c>
      <c r="L2239" s="56" t="n">
        <f aca="false">IF(J2239="","",IF(AND(J2239&gt;'Revenue Testing'!$E$9,K2239=0),1,0))</f>
        <v>0</v>
      </c>
      <c r="M2239" s="57" t="n">
        <v>0.533537695686</v>
      </c>
      <c r="N2239" s="56" t="str">
        <f aca="false">IF(OR(A2239="",I2239=""),"",IF(COUNTIFS($A$2:$A$4500,A2239,$D$2:$D$4500,D2239,$I$2:$I$4500,I2239)&gt;1,"Possible duplicate",""))</f>
        <v/>
      </c>
      <c r="O2239" s="56" t="n">
        <f aca="false">IF(J2239="","",IF(AND(L2239=0,K2239=0),1,0))</f>
        <v>1</v>
      </c>
      <c r="P2239" s="56" t="str">
        <f aca="false">IF(L2239=1,J2239+ROW()/10^7,"")</f>
        <v/>
      </c>
      <c r="Q2239" s="57" t="n">
        <f aca="false">IF(O2239=1,M2239,"")</f>
        <v>0.533537695686</v>
      </c>
      <c r="R2239" s="56" t="str">
        <f aca="false">IF(K2239=1,ROW(),"")</f>
        <v/>
      </c>
      <c r="S2239" s="56" t="str">
        <f aca="false">IF(D2239="","",TRIM(D2239))</f>
        <v>FASAH CHARGES- INC</v>
      </c>
    </row>
    <row r="2240" customFormat="false" ht="15" hidden="false" customHeight="false" outlineLevel="0" collapsed="false">
      <c r="A2240" s="50" t="s">
        <v>2108</v>
      </c>
      <c r="B2240" s="55" t="n">
        <v>45999</v>
      </c>
      <c r="C2240" s="50" t="n">
        <f aca="false">IF(S2240="","",IFERROR(IF(INDEX('Ledger Codes'!$C$6:$C$205,MATCH(S2240,'Ledger Codes'!$B$6:$B$205,0))="","",INDEX('Ledger Codes'!$C$6:$C$205,MATCH(S2240,'Ledger Codes'!$B$6:$B$205,0))),""))</f>
        <v>10066</v>
      </c>
      <c r="D2240" s="50" t="s">
        <v>204</v>
      </c>
      <c r="E2240" s="50" t="s">
        <v>2109</v>
      </c>
      <c r="F2240" s="58" t="s">
        <v>2110</v>
      </c>
      <c r="G2240" s="52" t="n">
        <v>0</v>
      </c>
      <c r="H2240" s="52" t="n">
        <v>8.63</v>
      </c>
      <c r="I2240" s="52" t="n">
        <f aca="false">IF(AND(G2240="",H2240=""),"",N(G2240)-N(H2240))</f>
        <v>-8.63</v>
      </c>
      <c r="J2240" s="52" t="n">
        <f aca="false">IF(I2240="","",ABS(I2240))</f>
        <v>8.63</v>
      </c>
      <c r="K2240" s="56" t="n">
        <f aca="false">IF(S2240="","",0)</f>
        <v>0</v>
      </c>
      <c r="L2240" s="56" t="n">
        <f aca="false">IF(J2240="","",IF(AND(J2240&gt;'Revenue Testing'!$E$9,K2240=0),1,0))</f>
        <v>0</v>
      </c>
      <c r="M2240" s="57" t="n">
        <v>0.099569278233</v>
      </c>
      <c r="N2240" s="56" t="str">
        <f aca="false">IF(OR(A2240="",I2240=""),"",IF(COUNTIFS($A$2:$A$4500,A2240,$D$2:$D$4500,D2240,$I$2:$I$4500,I2240)&gt;1,"Possible duplicate",""))</f>
        <v/>
      </c>
      <c r="O2240" s="56" t="n">
        <f aca="false">IF(J2240="","",IF(AND(L2240=0,K2240=0),1,0))</f>
        <v>1</v>
      </c>
      <c r="P2240" s="56" t="str">
        <f aca="false">IF(L2240=1,J2240+ROW()/10^7,"")</f>
        <v/>
      </c>
      <c r="Q2240" s="57" t="n">
        <f aca="false">IF(O2240=1,M2240,"")</f>
        <v>0.099569278233</v>
      </c>
      <c r="R2240" s="56" t="str">
        <f aca="false">IF(K2240=1,ROW(),"")</f>
        <v/>
      </c>
      <c r="S2240" s="56" t="str">
        <f aca="false">IF(D2240="","",TRIM(D2240))</f>
        <v>FASAH CHARGES- INC</v>
      </c>
    </row>
    <row r="2241" customFormat="false" ht="15" hidden="false" customHeight="false" outlineLevel="0" collapsed="false">
      <c r="A2241" s="50" t="s">
        <v>2111</v>
      </c>
      <c r="B2241" s="55" t="n">
        <v>46001</v>
      </c>
      <c r="C2241" s="50" t="n">
        <f aca="false">IF(S2241="","",IFERROR(IF(INDEX('Ledger Codes'!$C$6:$C$205,MATCH(S2241,'Ledger Codes'!$B$6:$B$205,0))="","",INDEX('Ledger Codes'!$C$6:$C$205,MATCH(S2241,'Ledger Codes'!$B$6:$B$205,0))),""))</f>
        <v>10066</v>
      </c>
      <c r="D2241" s="50" t="s">
        <v>204</v>
      </c>
      <c r="E2241" s="50" t="s">
        <v>2112</v>
      </c>
      <c r="F2241" s="50" t="s">
        <v>2113</v>
      </c>
      <c r="G2241" s="52" t="n">
        <v>0</v>
      </c>
      <c r="H2241" s="52" t="n">
        <v>8.63</v>
      </c>
      <c r="I2241" s="52" t="n">
        <f aca="false">IF(AND(G2241="",H2241=""),"",N(G2241)-N(H2241))</f>
        <v>-8.63</v>
      </c>
      <c r="J2241" s="52" t="n">
        <f aca="false">IF(I2241="","",ABS(I2241))</f>
        <v>8.63</v>
      </c>
      <c r="K2241" s="56" t="n">
        <f aca="false">IF(S2241="","",0)</f>
        <v>0</v>
      </c>
      <c r="L2241" s="56" t="n">
        <f aca="false">IF(J2241="","",IF(AND(J2241&gt;'Revenue Testing'!$E$9,K2241=0),1,0))</f>
        <v>0</v>
      </c>
      <c r="M2241" s="57" t="n">
        <v>0.261173229598</v>
      </c>
      <c r="N2241" s="56" t="str">
        <f aca="false">IF(OR(A2241="",I2241=""),"",IF(COUNTIFS($A$2:$A$4500,A2241,$D$2:$D$4500,D2241,$I$2:$I$4500,I2241)&gt;1,"Possible duplicate",""))</f>
        <v/>
      </c>
      <c r="O2241" s="56" t="n">
        <f aca="false">IF(J2241="","",IF(AND(L2241=0,K2241=0),1,0))</f>
        <v>1</v>
      </c>
      <c r="P2241" s="56" t="str">
        <f aca="false">IF(L2241=1,J2241+ROW()/10^7,"")</f>
        <v/>
      </c>
      <c r="Q2241" s="57" t="n">
        <f aca="false">IF(O2241=1,M2241,"")</f>
        <v>0.261173229598</v>
      </c>
      <c r="R2241" s="56" t="str">
        <f aca="false">IF(K2241=1,ROW(),"")</f>
        <v/>
      </c>
      <c r="S2241" s="56" t="str">
        <f aca="false">IF(D2241="","",TRIM(D2241))</f>
        <v>FASAH CHARGES- INC</v>
      </c>
    </row>
    <row r="2242" customFormat="false" ht="15" hidden="false" customHeight="false" outlineLevel="0" collapsed="false">
      <c r="A2242" s="50" t="s">
        <v>2166</v>
      </c>
      <c r="B2242" s="55" t="n">
        <v>46005</v>
      </c>
      <c r="C2242" s="50" t="n">
        <f aca="false">IF(S2242="","",IFERROR(IF(INDEX('Ledger Codes'!$C$6:$C$205,MATCH(S2242,'Ledger Codes'!$B$6:$B$205,0))="","",INDEX('Ledger Codes'!$C$6:$C$205,MATCH(S2242,'Ledger Codes'!$B$6:$B$205,0))),""))</f>
        <v>10066</v>
      </c>
      <c r="D2242" s="50" t="s">
        <v>204</v>
      </c>
      <c r="E2242" s="50" t="s">
        <v>2167</v>
      </c>
      <c r="F2242" s="50" t="s">
        <v>2113</v>
      </c>
      <c r="G2242" s="52" t="n">
        <v>0</v>
      </c>
      <c r="H2242" s="52" t="n">
        <v>8.63</v>
      </c>
      <c r="I2242" s="52" t="n">
        <f aca="false">IF(AND(G2242="",H2242=""),"",N(G2242)-N(H2242))</f>
        <v>-8.63</v>
      </c>
      <c r="J2242" s="52" t="n">
        <f aca="false">IF(I2242="","",ABS(I2242))</f>
        <v>8.63</v>
      </c>
      <c r="K2242" s="56" t="n">
        <f aca="false">IF(S2242="","",0)</f>
        <v>0</v>
      </c>
      <c r="L2242" s="56" t="n">
        <f aca="false">IF(J2242="","",IF(AND(J2242&gt;'Revenue Testing'!$E$9,K2242=0),1,0))</f>
        <v>0</v>
      </c>
      <c r="M2242" s="57" t="n">
        <v>0.407006910069</v>
      </c>
      <c r="N2242" s="56" t="str">
        <f aca="false">IF(OR(A2242="",I2242=""),"",IF(COUNTIFS($A$2:$A$4500,A2242,$D$2:$D$4500,D2242,$I$2:$I$4500,I2242)&gt;1,"Possible duplicate",""))</f>
        <v/>
      </c>
      <c r="O2242" s="56" t="n">
        <f aca="false">IF(J2242="","",IF(AND(L2242=0,K2242=0),1,0))</f>
        <v>1</v>
      </c>
      <c r="P2242" s="56" t="str">
        <f aca="false">IF(L2242=1,J2242+ROW()/10^7,"")</f>
        <v/>
      </c>
      <c r="Q2242" s="57" t="n">
        <f aca="false">IF(O2242=1,M2242,"")</f>
        <v>0.407006910069</v>
      </c>
      <c r="R2242" s="56" t="str">
        <f aca="false">IF(K2242=1,ROW(),"")</f>
        <v/>
      </c>
      <c r="S2242" s="56" t="str">
        <f aca="false">IF(D2242="","",TRIM(D2242))</f>
        <v>FASAH CHARGES- INC</v>
      </c>
    </row>
    <row r="2243" customFormat="false" ht="15" hidden="false" customHeight="false" outlineLevel="0" collapsed="false">
      <c r="A2243" s="50" t="s">
        <v>2114</v>
      </c>
      <c r="B2243" s="55" t="n">
        <v>46007</v>
      </c>
      <c r="C2243" s="50" t="n">
        <f aca="false">IF(S2243="","",IFERROR(IF(INDEX('Ledger Codes'!$C$6:$C$205,MATCH(S2243,'Ledger Codes'!$B$6:$B$205,0))="","",INDEX('Ledger Codes'!$C$6:$C$205,MATCH(S2243,'Ledger Codes'!$B$6:$B$205,0))),""))</f>
        <v>10066</v>
      </c>
      <c r="D2243" s="50" t="s">
        <v>204</v>
      </c>
      <c r="E2243" s="50" t="s">
        <v>2115</v>
      </c>
      <c r="F2243" s="50" t="s">
        <v>2116</v>
      </c>
      <c r="G2243" s="52" t="n">
        <v>0</v>
      </c>
      <c r="H2243" s="52" t="n">
        <v>8.63</v>
      </c>
      <c r="I2243" s="52" t="n">
        <f aca="false">IF(AND(G2243="",H2243=""),"",N(G2243)-N(H2243))</f>
        <v>-8.63</v>
      </c>
      <c r="J2243" s="52" t="n">
        <f aca="false">IF(I2243="","",ABS(I2243))</f>
        <v>8.63</v>
      </c>
      <c r="K2243" s="56" t="n">
        <f aca="false">IF(S2243="","",0)</f>
        <v>0</v>
      </c>
      <c r="L2243" s="56" t="n">
        <f aca="false">IF(J2243="","",IF(AND(J2243&gt;'Revenue Testing'!$E$9,K2243=0),1,0))</f>
        <v>0</v>
      </c>
      <c r="M2243" s="57" t="n">
        <v>0.091982862686</v>
      </c>
      <c r="N2243" s="56" t="str">
        <f aca="false">IF(OR(A2243="",I2243=""),"",IF(COUNTIFS($A$2:$A$4500,A2243,$D$2:$D$4500,D2243,$I$2:$I$4500,I2243)&gt;1,"Possible duplicate",""))</f>
        <v/>
      </c>
      <c r="O2243" s="56" t="n">
        <f aca="false">IF(J2243="","",IF(AND(L2243=0,K2243=0),1,0))</f>
        <v>1</v>
      </c>
      <c r="P2243" s="56" t="str">
        <f aca="false">IF(L2243=1,J2243+ROW()/10^7,"")</f>
        <v/>
      </c>
      <c r="Q2243" s="57" t="n">
        <f aca="false">IF(O2243=1,M2243,"")</f>
        <v>0.091982862686</v>
      </c>
      <c r="R2243" s="56" t="str">
        <f aca="false">IF(K2243=1,ROW(),"")</f>
        <v/>
      </c>
      <c r="S2243" s="56" t="str">
        <f aca="false">IF(D2243="","",TRIM(D2243))</f>
        <v>FASAH CHARGES- INC</v>
      </c>
    </row>
    <row r="2244" customFormat="false" ht="15" hidden="false" customHeight="false" outlineLevel="0" collapsed="false">
      <c r="A2244" s="50" t="s">
        <v>2117</v>
      </c>
      <c r="B2244" s="55" t="n">
        <v>46013</v>
      </c>
      <c r="C2244" s="50" t="n">
        <f aca="false">IF(S2244="","",IFERROR(IF(INDEX('Ledger Codes'!$C$6:$C$205,MATCH(S2244,'Ledger Codes'!$B$6:$B$205,0))="","",INDEX('Ledger Codes'!$C$6:$C$205,MATCH(S2244,'Ledger Codes'!$B$6:$B$205,0))),""))</f>
        <v>10066</v>
      </c>
      <c r="D2244" s="50" t="s">
        <v>204</v>
      </c>
      <c r="E2244" s="50" t="s">
        <v>2118</v>
      </c>
      <c r="F2244" s="50" t="s">
        <v>2119</v>
      </c>
      <c r="G2244" s="52" t="n">
        <v>0</v>
      </c>
      <c r="H2244" s="52" t="n">
        <v>8.63</v>
      </c>
      <c r="I2244" s="52" t="n">
        <f aca="false">IF(AND(G2244="",H2244=""),"",N(G2244)-N(H2244))</f>
        <v>-8.63</v>
      </c>
      <c r="J2244" s="52" t="n">
        <f aca="false">IF(I2244="","",ABS(I2244))</f>
        <v>8.63</v>
      </c>
      <c r="K2244" s="56" t="n">
        <f aca="false">IF(S2244="","",0)</f>
        <v>0</v>
      </c>
      <c r="L2244" s="56" t="n">
        <f aca="false">IF(J2244="","",IF(AND(J2244&gt;'Revenue Testing'!$E$9,K2244=0),1,0))</f>
        <v>0</v>
      </c>
      <c r="M2244" s="57" t="n">
        <v>0.097208588908</v>
      </c>
      <c r="N2244" s="56" t="str">
        <f aca="false">IF(OR(A2244="",I2244=""),"",IF(COUNTIFS($A$2:$A$4500,A2244,$D$2:$D$4500,D2244,$I$2:$I$4500,I2244)&gt;1,"Possible duplicate",""))</f>
        <v/>
      </c>
      <c r="O2244" s="56" t="n">
        <f aca="false">IF(J2244="","",IF(AND(L2244=0,K2244=0),1,0))</f>
        <v>1</v>
      </c>
      <c r="P2244" s="56" t="str">
        <f aca="false">IF(L2244=1,J2244+ROW()/10^7,"")</f>
        <v/>
      </c>
      <c r="Q2244" s="57" t="n">
        <f aca="false">IF(O2244=1,M2244,"")</f>
        <v>0.097208588908</v>
      </c>
      <c r="R2244" s="56" t="str">
        <f aca="false">IF(K2244=1,ROW(),"")</f>
        <v/>
      </c>
      <c r="S2244" s="56" t="str">
        <f aca="false">IF(D2244="","",TRIM(D2244))</f>
        <v>FASAH CHARGES- INC</v>
      </c>
    </row>
    <row r="2245" customFormat="false" ht="15" hidden="false" customHeight="false" outlineLevel="0" collapsed="false">
      <c r="A2245" s="50" t="s">
        <v>2120</v>
      </c>
      <c r="B2245" s="55" t="n">
        <v>46013</v>
      </c>
      <c r="C2245" s="50" t="n">
        <f aca="false">IF(S2245="","",IFERROR(IF(INDEX('Ledger Codes'!$C$6:$C$205,MATCH(S2245,'Ledger Codes'!$B$6:$B$205,0))="","",INDEX('Ledger Codes'!$C$6:$C$205,MATCH(S2245,'Ledger Codes'!$B$6:$B$205,0))),""))</f>
        <v>10066</v>
      </c>
      <c r="D2245" s="50" t="s">
        <v>204</v>
      </c>
      <c r="E2245" s="50" t="s">
        <v>2121</v>
      </c>
      <c r="F2245" s="50" t="s">
        <v>2122</v>
      </c>
      <c r="G2245" s="52" t="n">
        <v>0</v>
      </c>
      <c r="H2245" s="52" t="n">
        <v>8.63</v>
      </c>
      <c r="I2245" s="52" t="n">
        <f aca="false">IF(AND(G2245="",H2245=""),"",N(G2245)-N(H2245))</f>
        <v>-8.63</v>
      </c>
      <c r="J2245" s="52" t="n">
        <f aca="false">IF(I2245="","",ABS(I2245))</f>
        <v>8.63</v>
      </c>
      <c r="K2245" s="56" t="n">
        <f aca="false">IF(S2245="","",0)</f>
        <v>0</v>
      </c>
      <c r="L2245" s="56" t="n">
        <f aca="false">IF(J2245="","",IF(AND(J2245&gt;'Revenue Testing'!$E$9,K2245=0),1,0))</f>
        <v>0</v>
      </c>
      <c r="M2245" s="57" t="n">
        <v>0.341988864111</v>
      </c>
      <c r="N2245" s="56" t="str">
        <f aca="false">IF(OR(A2245="",I2245=""),"",IF(COUNTIFS($A$2:$A$4500,A2245,$D$2:$D$4500,D2245,$I$2:$I$4500,I2245)&gt;1,"Possible duplicate",""))</f>
        <v/>
      </c>
      <c r="O2245" s="56" t="n">
        <f aca="false">IF(J2245="","",IF(AND(L2245=0,K2245=0),1,0))</f>
        <v>1</v>
      </c>
      <c r="P2245" s="56" t="str">
        <f aca="false">IF(L2245=1,J2245+ROW()/10^7,"")</f>
        <v/>
      </c>
      <c r="Q2245" s="57" t="n">
        <f aca="false">IF(O2245=1,M2245,"")</f>
        <v>0.341988864111</v>
      </c>
      <c r="R2245" s="56" t="str">
        <f aca="false">IF(K2245=1,ROW(),"")</f>
        <v/>
      </c>
      <c r="S2245" s="56" t="str">
        <f aca="false">IF(D2245="","",TRIM(D2245))</f>
        <v>FASAH CHARGES- INC</v>
      </c>
    </row>
    <row r="2246" customFormat="false" ht="15" hidden="false" customHeight="false" outlineLevel="0" collapsed="false">
      <c r="A2246" s="50" t="s">
        <v>2171</v>
      </c>
      <c r="B2246" s="55" t="n">
        <v>45918</v>
      </c>
      <c r="C2246" s="50" t="n">
        <f aca="false">IF(S2246="","",IFERROR(IF(INDEX('Ledger Codes'!$C$6:$C$205,MATCH(S2246,'Ledger Codes'!$B$6:$B$205,0))="","",INDEX('Ledger Codes'!$C$6:$C$205,MATCH(S2246,'Ledger Codes'!$B$6:$B$205,0))),""))</f>
        <v>10074</v>
      </c>
      <c r="D2246" s="50" t="s">
        <v>205</v>
      </c>
      <c r="E2246" s="50" t="s">
        <v>2172</v>
      </c>
      <c r="F2246" s="50" t="s">
        <v>2173</v>
      </c>
      <c r="G2246" s="52" t="n">
        <v>0</v>
      </c>
      <c r="H2246" s="52" t="n">
        <v>250</v>
      </c>
      <c r="I2246" s="52" t="n">
        <f aca="false">IF(AND(G2246="",H2246=""),"",N(G2246)-N(H2246))</f>
        <v>-250</v>
      </c>
      <c r="J2246" s="52" t="n">
        <f aca="false">IF(I2246="","",ABS(I2246))</f>
        <v>250</v>
      </c>
      <c r="K2246" s="56" t="n">
        <f aca="false">IF(S2246="","",0)</f>
        <v>0</v>
      </c>
      <c r="L2246" s="56" t="n">
        <f aca="false">IF(J2246="","",IF(AND(J2246&gt;'Revenue Testing'!$E$9,K2246=0),1,0))</f>
        <v>0</v>
      </c>
      <c r="M2246" s="57" t="n">
        <v>0.697089796278</v>
      </c>
      <c r="N2246" s="56" t="str">
        <f aca="false">IF(OR(A2246="",I2246=""),"",IF(COUNTIFS($A$2:$A$4500,A2246,$D$2:$D$4500,D2246,$I$2:$I$4500,I2246)&gt;1,"Possible duplicate",""))</f>
        <v/>
      </c>
      <c r="O2246" s="56" t="n">
        <f aca="false">IF(J2246="","",IF(AND(L2246=0,K2246=0),1,0))</f>
        <v>1</v>
      </c>
      <c r="P2246" s="56" t="str">
        <f aca="false">IF(L2246=1,J2246+ROW()/10^7,"")</f>
        <v/>
      </c>
      <c r="Q2246" s="57" t="n">
        <f aca="false">IF(O2246=1,M2246,"")</f>
        <v>0.697089796278</v>
      </c>
      <c r="R2246" s="56" t="str">
        <f aca="false">IF(K2246=1,ROW(),"")</f>
        <v/>
      </c>
      <c r="S2246" s="56" t="str">
        <f aca="false">IF(D2246="","",TRIM(D2246))</f>
        <v>FUMIGATION PROFIT</v>
      </c>
    </row>
    <row r="2247" customFormat="false" ht="15" hidden="false" customHeight="false" outlineLevel="0" collapsed="false">
      <c r="A2247" s="50" t="s">
        <v>2174</v>
      </c>
      <c r="B2247" s="55" t="n">
        <v>45958</v>
      </c>
      <c r="C2247" s="50" t="n">
        <f aca="false">IF(S2247="","",IFERROR(IF(INDEX('Ledger Codes'!$C$6:$C$205,MATCH(S2247,'Ledger Codes'!$B$6:$B$205,0))="","",INDEX('Ledger Codes'!$C$6:$C$205,MATCH(S2247,'Ledger Codes'!$B$6:$B$205,0))),""))</f>
        <v>10074</v>
      </c>
      <c r="D2247" s="50" t="s">
        <v>205</v>
      </c>
      <c r="E2247" s="50" t="s">
        <v>2175</v>
      </c>
      <c r="F2247" s="50" t="s">
        <v>2176</v>
      </c>
      <c r="G2247" s="52" t="n">
        <v>0</v>
      </c>
      <c r="H2247" s="52" t="n">
        <v>250</v>
      </c>
      <c r="I2247" s="52" t="n">
        <f aca="false">IF(AND(G2247="",H2247=""),"",N(G2247)-N(H2247))</f>
        <v>-250</v>
      </c>
      <c r="J2247" s="52" t="n">
        <f aca="false">IF(I2247="","",ABS(I2247))</f>
        <v>250</v>
      </c>
      <c r="K2247" s="56" t="n">
        <f aca="false">IF(S2247="","",0)</f>
        <v>0</v>
      </c>
      <c r="L2247" s="56" t="n">
        <f aca="false">IF(J2247="","",IF(AND(J2247&gt;'Revenue Testing'!$E$9,K2247=0),1,0))</f>
        <v>0</v>
      </c>
      <c r="M2247" s="57" t="n">
        <v>0.520341664755</v>
      </c>
      <c r="N2247" s="56" t="str">
        <f aca="false">IF(OR(A2247="",I2247=""),"",IF(COUNTIFS($A$2:$A$4500,A2247,$D$2:$D$4500,D2247,$I$2:$I$4500,I2247)&gt;1,"Possible duplicate",""))</f>
        <v/>
      </c>
      <c r="O2247" s="56" t="n">
        <f aca="false">IF(J2247="","",IF(AND(L2247=0,K2247=0),1,0))</f>
        <v>1</v>
      </c>
      <c r="P2247" s="56" t="str">
        <f aca="false">IF(L2247=1,J2247+ROW()/10^7,"")</f>
        <v/>
      </c>
      <c r="Q2247" s="57" t="n">
        <f aca="false">IF(O2247=1,M2247,"")</f>
        <v>0.520341664755</v>
      </c>
      <c r="R2247" s="56" t="str">
        <f aca="false">IF(K2247=1,ROW(),"")</f>
        <v/>
      </c>
      <c r="S2247" s="56" t="str">
        <f aca="false">IF(D2247="","",TRIM(D2247))</f>
        <v>FUMIGATION PROFIT</v>
      </c>
    </row>
    <row r="2248" customFormat="false" ht="15" hidden="false" customHeight="false" outlineLevel="0" collapsed="false">
      <c r="A2248" s="50" t="s">
        <v>2177</v>
      </c>
      <c r="B2248" s="55" t="n">
        <v>45987</v>
      </c>
      <c r="C2248" s="50" t="n">
        <f aca="false">IF(S2248="","",IFERROR(IF(INDEX('Ledger Codes'!$C$6:$C$205,MATCH(S2248,'Ledger Codes'!$B$6:$B$205,0))="","",INDEX('Ledger Codes'!$C$6:$C$205,MATCH(S2248,'Ledger Codes'!$B$6:$B$205,0))),""))</f>
        <v>10075</v>
      </c>
      <c r="D2248" s="50" t="s">
        <v>206</v>
      </c>
      <c r="E2248" s="50" t="s">
        <v>1183</v>
      </c>
      <c r="F2248" s="58" t="s">
        <v>2178</v>
      </c>
      <c r="G2248" s="52" t="n">
        <v>0</v>
      </c>
      <c r="H2248" s="52" t="n">
        <v>281.25</v>
      </c>
      <c r="I2248" s="52" t="n">
        <f aca="false">IF(AND(G2248="",H2248=""),"",N(G2248)-N(H2248))</f>
        <v>-281.25</v>
      </c>
      <c r="J2248" s="52" t="n">
        <f aca="false">IF(I2248="","",ABS(I2248))</f>
        <v>281.25</v>
      </c>
      <c r="K2248" s="56" t="n">
        <f aca="false">IF(S2248="","",0)</f>
        <v>0</v>
      </c>
      <c r="L2248" s="56" t="n">
        <f aca="false">IF(J2248="","",IF(AND(J2248&gt;'Revenue Testing'!$E$9,K2248=0),1,0))</f>
        <v>0</v>
      </c>
      <c r="M2248" s="57" t="n">
        <v>0.956389844974</v>
      </c>
      <c r="N2248" s="56" t="str">
        <f aca="false">IF(OR(A2248="",I2248=""),"",IF(COUNTIFS($A$2:$A$4500,A2248,$D$2:$D$4500,D2248,$I$2:$I$4500,I2248)&gt;1,"Possible duplicate",""))</f>
        <v/>
      </c>
      <c r="O2248" s="56" t="n">
        <f aca="false">IF(J2248="","",IF(AND(L2248=0,K2248=0),1,0))</f>
        <v>1</v>
      </c>
      <c r="P2248" s="56" t="str">
        <f aca="false">IF(L2248=1,J2248+ROW()/10^7,"")</f>
        <v/>
      </c>
      <c r="Q2248" s="57" t="n">
        <f aca="false">IF(O2248=1,M2248,"")</f>
        <v>0.956389844974</v>
      </c>
      <c r="R2248" s="56" t="str">
        <f aca="false">IF(K2248=1,ROW(),"")</f>
        <v/>
      </c>
      <c r="S2248" s="56" t="str">
        <f aca="false">IF(D2248="","",TRIM(D2248))</f>
        <v>HANDLING CHARGES</v>
      </c>
    </row>
    <row r="2249" customFormat="false" ht="15" hidden="false" customHeight="false" outlineLevel="0" collapsed="false">
      <c r="A2249" s="50" t="s">
        <v>2179</v>
      </c>
      <c r="B2249" s="55" t="n">
        <v>45987</v>
      </c>
      <c r="C2249" s="50" t="n">
        <f aca="false">IF(S2249="","",IFERROR(IF(INDEX('Ledger Codes'!$C$6:$C$205,MATCH(S2249,'Ledger Codes'!$B$6:$B$205,0))="","",INDEX('Ledger Codes'!$C$6:$C$205,MATCH(S2249,'Ledger Codes'!$B$6:$B$205,0))),""))</f>
        <v>10075</v>
      </c>
      <c r="D2249" s="50" t="s">
        <v>206</v>
      </c>
      <c r="E2249" s="50" t="s">
        <v>2180</v>
      </c>
      <c r="F2249" s="58" t="s">
        <v>2181</v>
      </c>
      <c r="G2249" s="52" t="n">
        <v>0</v>
      </c>
      <c r="H2249" s="52" t="n">
        <v>281.25</v>
      </c>
      <c r="I2249" s="52" t="n">
        <f aca="false">IF(AND(G2249="",H2249=""),"",N(G2249)-N(H2249))</f>
        <v>-281.25</v>
      </c>
      <c r="J2249" s="52" t="n">
        <f aca="false">IF(I2249="","",ABS(I2249))</f>
        <v>281.25</v>
      </c>
      <c r="K2249" s="56" t="n">
        <f aca="false">IF(S2249="","",0)</f>
        <v>0</v>
      </c>
      <c r="L2249" s="56" t="n">
        <f aca="false">IF(J2249="","",IF(AND(J2249&gt;'Revenue Testing'!$E$9,K2249=0),1,0))</f>
        <v>0</v>
      </c>
      <c r="M2249" s="57" t="n">
        <v>0.935393319152</v>
      </c>
      <c r="N2249" s="56" t="str">
        <f aca="false">IF(OR(A2249="",I2249=""),"",IF(COUNTIFS($A$2:$A$4500,A2249,$D$2:$D$4500,D2249,$I$2:$I$4500,I2249)&gt;1,"Possible duplicate",""))</f>
        <v/>
      </c>
      <c r="O2249" s="56" t="n">
        <f aca="false">IF(J2249="","",IF(AND(L2249=0,K2249=0),1,0))</f>
        <v>1</v>
      </c>
      <c r="P2249" s="56" t="str">
        <f aca="false">IF(L2249=1,J2249+ROW()/10^7,"")</f>
        <v/>
      </c>
      <c r="Q2249" s="57" t="n">
        <f aca="false">IF(O2249=1,M2249,"")</f>
        <v>0.935393319152</v>
      </c>
      <c r="R2249" s="56" t="str">
        <f aca="false">IF(K2249=1,ROW(),"")</f>
        <v/>
      </c>
      <c r="S2249" s="56" t="str">
        <f aca="false">IF(D2249="","",TRIM(D2249))</f>
        <v>HANDLING CHARGES</v>
      </c>
    </row>
    <row r="2250" customFormat="false" ht="15" hidden="false" customHeight="false" outlineLevel="0" collapsed="false">
      <c r="A2250" s="50" t="s">
        <v>2182</v>
      </c>
      <c r="B2250" s="55" t="n">
        <v>45987</v>
      </c>
      <c r="C2250" s="50" t="n">
        <f aca="false">IF(S2250="","",IFERROR(IF(INDEX('Ledger Codes'!$C$6:$C$205,MATCH(S2250,'Ledger Codes'!$B$6:$B$205,0))="","",INDEX('Ledger Codes'!$C$6:$C$205,MATCH(S2250,'Ledger Codes'!$B$6:$B$205,0))),""))</f>
        <v>10075</v>
      </c>
      <c r="D2250" s="50" t="s">
        <v>206</v>
      </c>
      <c r="E2250" s="50" t="s">
        <v>2183</v>
      </c>
      <c r="F2250" s="50" t="s">
        <v>2184</v>
      </c>
      <c r="G2250" s="52" t="n">
        <v>562.5</v>
      </c>
      <c r="H2250" s="52" t="n">
        <v>0</v>
      </c>
      <c r="I2250" s="52" t="n">
        <f aca="false">IF(AND(G2250="",H2250=""),"",N(G2250)-N(H2250))</f>
        <v>562.5</v>
      </c>
      <c r="J2250" s="52" t="n">
        <f aca="false">IF(I2250="","",ABS(I2250))</f>
        <v>562.5</v>
      </c>
      <c r="K2250" s="56" t="n">
        <f aca="false">IF(S2250="","",0)</f>
        <v>0</v>
      </c>
      <c r="L2250" s="56" t="n">
        <f aca="false">IF(J2250="","",IF(AND(J2250&gt;'Revenue Testing'!$E$9,K2250=0),1,0))</f>
        <v>0</v>
      </c>
      <c r="M2250" s="57" t="n">
        <v>0.82735501023</v>
      </c>
      <c r="N2250" s="56" t="str">
        <f aca="false">IF(OR(A2250="",I2250=""),"",IF(COUNTIFS($A$2:$A$4500,A2250,$D$2:$D$4500,D2250,$I$2:$I$4500,I2250)&gt;1,"Possible duplicate",""))</f>
        <v/>
      </c>
      <c r="O2250" s="56" t="n">
        <f aca="false">IF(J2250="","",IF(AND(L2250=0,K2250=0),1,0))</f>
        <v>1</v>
      </c>
      <c r="P2250" s="56" t="str">
        <f aca="false">IF(L2250=1,J2250+ROW()/10^7,"")</f>
        <v/>
      </c>
      <c r="Q2250" s="57" t="n">
        <f aca="false">IF(O2250=1,M2250,"")</f>
        <v>0.82735501023</v>
      </c>
      <c r="R2250" s="56" t="str">
        <f aca="false">IF(K2250=1,ROW(),"")</f>
        <v/>
      </c>
      <c r="S2250" s="56" t="str">
        <f aca="false">IF(D2250="","",TRIM(D2250))</f>
        <v>HANDLING CHARGES</v>
      </c>
    </row>
    <row r="2251" customFormat="false" ht="15" hidden="false" customHeight="false" outlineLevel="0" collapsed="false">
      <c r="A2251" s="50" t="s">
        <v>2185</v>
      </c>
      <c r="B2251" s="55" t="n">
        <v>45994</v>
      </c>
      <c r="C2251" s="50" t="n">
        <f aca="false">IF(S2251="","",IFERROR(IF(INDEX('Ledger Codes'!$C$6:$C$205,MATCH(S2251,'Ledger Codes'!$B$6:$B$205,0))="","",INDEX('Ledger Codes'!$C$6:$C$205,MATCH(S2251,'Ledger Codes'!$B$6:$B$205,0))),""))</f>
        <v>10075</v>
      </c>
      <c r="D2251" s="50" t="s">
        <v>206</v>
      </c>
      <c r="E2251" s="50" t="s">
        <v>2186</v>
      </c>
      <c r="F2251" s="58" t="s">
        <v>2187</v>
      </c>
      <c r="G2251" s="52" t="n">
        <v>0</v>
      </c>
      <c r="H2251" s="52" t="n">
        <v>281.25</v>
      </c>
      <c r="I2251" s="52" t="n">
        <f aca="false">IF(AND(G2251="",H2251=""),"",N(G2251)-N(H2251))</f>
        <v>-281.25</v>
      </c>
      <c r="J2251" s="52" t="n">
        <f aca="false">IF(I2251="","",ABS(I2251))</f>
        <v>281.25</v>
      </c>
      <c r="K2251" s="56" t="n">
        <f aca="false">IF(S2251="","",0)</f>
        <v>0</v>
      </c>
      <c r="L2251" s="56" t="n">
        <f aca="false">IF(J2251="","",IF(AND(J2251&gt;'Revenue Testing'!$E$9,K2251=0),1,0))</f>
        <v>0</v>
      </c>
      <c r="M2251" s="57" t="n">
        <v>0.51552791078</v>
      </c>
      <c r="N2251" s="56" t="str">
        <f aca="false">IF(OR(A2251="",I2251=""),"",IF(COUNTIFS($A$2:$A$4500,A2251,$D$2:$D$4500,D2251,$I$2:$I$4500,I2251)&gt;1,"Possible duplicate",""))</f>
        <v/>
      </c>
      <c r="O2251" s="56" t="n">
        <f aca="false">IF(J2251="","",IF(AND(L2251=0,K2251=0),1,0))</f>
        <v>1</v>
      </c>
      <c r="P2251" s="56" t="str">
        <f aca="false">IF(L2251=1,J2251+ROW()/10^7,"")</f>
        <v/>
      </c>
      <c r="Q2251" s="57" t="n">
        <f aca="false">IF(O2251=1,M2251,"")</f>
        <v>0.51552791078</v>
      </c>
      <c r="R2251" s="56" t="str">
        <f aca="false">IF(K2251=1,ROW(),"")</f>
        <v/>
      </c>
      <c r="S2251" s="56" t="str">
        <f aca="false">IF(D2251="","",TRIM(D2251))</f>
        <v>HANDLING CHARGES</v>
      </c>
    </row>
    <row r="2252" customFormat="false" ht="15" hidden="false" customHeight="false" outlineLevel="0" collapsed="false">
      <c r="A2252" s="50" t="s">
        <v>2123</v>
      </c>
      <c r="B2252" s="55" t="n">
        <v>45995</v>
      </c>
      <c r="C2252" s="50" t="n">
        <f aca="false">IF(S2252="","",IFERROR(IF(INDEX('Ledger Codes'!$C$6:$C$205,MATCH(S2252,'Ledger Codes'!$B$6:$B$205,0))="","",INDEX('Ledger Codes'!$C$6:$C$205,MATCH(S2252,'Ledger Codes'!$B$6:$B$205,0))),""))</f>
        <v>10075</v>
      </c>
      <c r="D2252" s="50" t="s">
        <v>206</v>
      </c>
      <c r="E2252" s="50" t="s">
        <v>2124</v>
      </c>
      <c r="F2252" s="50" t="s">
        <v>2125</v>
      </c>
      <c r="G2252" s="52" t="n">
        <v>0</v>
      </c>
      <c r="H2252" s="52" t="n">
        <v>5625</v>
      </c>
      <c r="I2252" s="52" t="n">
        <f aca="false">IF(AND(G2252="",H2252=""),"",N(G2252)-N(H2252))</f>
        <v>-5625</v>
      </c>
      <c r="J2252" s="52" t="n">
        <f aca="false">IF(I2252="","",ABS(I2252))</f>
        <v>5625</v>
      </c>
      <c r="K2252" s="56" t="n">
        <f aca="false">IF(S2252="","",0)</f>
        <v>0</v>
      </c>
      <c r="L2252" s="56" t="n">
        <f aca="false">IF(J2252="","",IF(AND(J2252&gt;'Revenue Testing'!$E$9,K2252=0),1,0))</f>
        <v>1</v>
      </c>
      <c r="M2252" s="57" t="n">
        <v>0.264538766414</v>
      </c>
      <c r="N2252" s="56" t="str">
        <f aca="false">IF(OR(A2252="",I2252=""),"",IF(COUNTIFS($A$2:$A$4500,A2252,$D$2:$D$4500,D2252,$I$2:$I$4500,I2252)&gt;1,"Possible duplicate",""))</f>
        <v/>
      </c>
      <c r="O2252" s="56" t="n">
        <f aca="false">IF(J2252="","",IF(AND(L2252=0,K2252=0),1,0))</f>
        <v>0</v>
      </c>
      <c r="P2252" s="56" t="n">
        <f aca="false">IF(L2252=1,J2252+ROW()/10^7,"")</f>
        <v>5625.0002252</v>
      </c>
      <c r="Q2252" s="56" t="str">
        <f aca="false">IF(O2252=1,M2252,"")</f>
        <v/>
      </c>
      <c r="R2252" s="56" t="str">
        <f aca="false">IF(K2252=1,ROW(),"")</f>
        <v/>
      </c>
      <c r="S2252" s="56" t="str">
        <f aca="false">IF(D2252="","",TRIM(D2252))</f>
        <v>HANDLING CHARGES</v>
      </c>
    </row>
    <row r="2253" customFormat="false" ht="15" hidden="false" customHeight="false" outlineLevel="0" collapsed="false">
      <c r="A2253" s="50" t="s">
        <v>2188</v>
      </c>
      <c r="B2253" s="55" t="n">
        <v>46004</v>
      </c>
      <c r="C2253" s="50" t="n">
        <f aca="false">IF(S2253="","",IFERROR(IF(INDEX('Ledger Codes'!$C$6:$C$205,MATCH(S2253,'Ledger Codes'!$B$6:$B$205,0))="","",INDEX('Ledger Codes'!$C$6:$C$205,MATCH(S2253,'Ledger Codes'!$B$6:$B$205,0))),""))</f>
        <v>10075</v>
      </c>
      <c r="D2253" s="50" t="s">
        <v>206</v>
      </c>
      <c r="E2253" s="50" t="s">
        <v>2189</v>
      </c>
      <c r="F2253" s="50" t="s">
        <v>2190</v>
      </c>
      <c r="G2253" s="52" t="n">
        <v>0</v>
      </c>
      <c r="H2253" s="52" t="n">
        <v>56.25</v>
      </c>
      <c r="I2253" s="52" t="n">
        <f aca="false">IF(AND(G2253="",H2253=""),"",N(G2253)-N(H2253))</f>
        <v>-56.25</v>
      </c>
      <c r="J2253" s="52" t="n">
        <f aca="false">IF(I2253="","",ABS(I2253))</f>
        <v>56.25</v>
      </c>
      <c r="K2253" s="56" t="n">
        <f aca="false">IF(S2253="","",0)</f>
        <v>0</v>
      </c>
      <c r="L2253" s="56" t="n">
        <f aca="false">IF(J2253="","",IF(AND(J2253&gt;'Revenue Testing'!$E$9,K2253=0),1,0))</f>
        <v>0</v>
      </c>
      <c r="M2253" s="57" t="n">
        <v>0.694379333843</v>
      </c>
      <c r="N2253" s="56" t="str">
        <f aca="false">IF(OR(A2253="",I2253=""),"",IF(COUNTIFS($A$2:$A$4500,A2253,$D$2:$D$4500,D2253,$I$2:$I$4500,I2253)&gt;1,"Possible duplicate",""))</f>
        <v/>
      </c>
      <c r="O2253" s="56" t="n">
        <f aca="false">IF(J2253="","",IF(AND(L2253=0,K2253=0),1,0))</f>
        <v>1</v>
      </c>
      <c r="P2253" s="56" t="str">
        <f aca="false">IF(L2253=1,J2253+ROW()/10^7,"")</f>
        <v/>
      </c>
      <c r="Q2253" s="57" t="n">
        <f aca="false">IF(O2253=1,M2253,"")</f>
        <v>0.694379333843</v>
      </c>
      <c r="R2253" s="56" t="str">
        <f aca="false">IF(K2253=1,ROW(),"")</f>
        <v/>
      </c>
      <c r="S2253" s="56" t="str">
        <f aca="false">IF(D2253="","",TRIM(D2253))</f>
        <v>HANDLING CHARGES</v>
      </c>
    </row>
    <row r="2254" customFormat="false" ht="15" hidden="false" customHeight="false" outlineLevel="0" collapsed="false">
      <c r="A2254" s="50" t="s">
        <v>2191</v>
      </c>
      <c r="B2254" s="55" t="n">
        <v>46007</v>
      </c>
      <c r="C2254" s="50" t="n">
        <f aca="false">IF(S2254="","",IFERROR(IF(INDEX('Ledger Codes'!$C$6:$C$205,MATCH(S2254,'Ledger Codes'!$B$6:$B$205,0))="","",INDEX('Ledger Codes'!$C$6:$C$205,MATCH(S2254,'Ledger Codes'!$B$6:$B$205,0))),""))</f>
        <v>10075</v>
      </c>
      <c r="D2254" s="50" t="s">
        <v>206</v>
      </c>
      <c r="E2254" s="50" t="s">
        <v>2192</v>
      </c>
      <c r="F2254" s="58" t="s">
        <v>2193</v>
      </c>
      <c r="G2254" s="52" t="n">
        <v>0</v>
      </c>
      <c r="H2254" s="52" t="n">
        <v>56.25</v>
      </c>
      <c r="I2254" s="52" t="n">
        <f aca="false">IF(AND(G2254="",H2254=""),"",N(G2254)-N(H2254))</f>
        <v>-56.25</v>
      </c>
      <c r="J2254" s="52" t="n">
        <f aca="false">IF(I2254="","",ABS(I2254))</f>
        <v>56.25</v>
      </c>
      <c r="K2254" s="56" t="n">
        <f aca="false">IF(S2254="","",0)</f>
        <v>0</v>
      </c>
      <c r="L2254" s="56" t="n">
        <f aca="false">IF(J2254="","",IF(AND(J2254&gt;'Revenue Testing'!$E$9,K2254=0),1,0))</f>
        <v>0</v>
      </c>
      <c r="M2254" s="57" t="n">
        <v>0.293226610322</v>
      </c>
      <c r="N2254" s="56" t="str">
        <f aca="false">IF(OR(A2254="",I2254=""),"",IF(COUNTIFS($A$2:$A$4500,A2254,$D$2:$D$4500,D2254,$I$2:$I$4500,I2254)&gt;1,"Possible duplicate",""))</f>
        <v/>
      </c>
      <c r="O2254" s="56" t="n">
        <f aca="false">IF(J2254="","",IF(AND(L2254=0,K2254=0),1,0))</f>
        <v>1</v>
      </c>
      <c r="P2254" s="56" t="str">
        <f aca="false">IF(L2254=1,J2254+ROW()/10^7,"")</f>
        <v/>
      </c>
      <c r="Q2254" s="57" t="n">
        <f aca="false">IF(O2254=1,M2254,"")</f>
        <v>0.293226610322</v>
      </c>
      <c r="R2254" s="56" t="str">
        <f aca="false">IF(K2254=1,ROW(),"")</f>
        <v/>
      </c>
      <c r="S2254" s="56" t="str">
        <f aca="false">IF(D2254="","",TRIM(D2254))</f>
        <v>HANDLING CHARGES</v>
      </c>
    </row>
    <row r="2255" customFormat="false" ht="15" hidden="false" customHeight="false" outlineLevel="0" collapsed="false">
      <c r="A2255" s="50" t="s">
        <v>2194</v>
      </c>
      <c r="B2255" s="55" t="n">
        <v>46022</v>
      </c>
      <c r="C2255" s="50" t="n">
        <f aca="false">IF(S2255="","",IFERROR(IF(INDEX('Ledger Codes'!$C$6:$C$205,MATCH(S2255,'Ledger Codes'!$B$6:$B$205,0))="","",INDEX('Ledger Codes'!$C$6:$C$205,MATCH(S2255,'Ledger Codes'!$B$6:$B$205,0))),""))</f>
        <v>10075</v>
      </c>
      <c r="D2255" s="50" t="s">
        <v>206</v>
      </c>
      <c r="E2255" s="50" t="s">
        <v>2195</v>
      </c>
      <c r="F2255" s="58" t="s">
        <v>2196</v>
      </c>
      <c r="G2255" s="52" t="n">
        <v>0</v>
      </c>
      <c r="H2255" s="52" t="n">
        <v>562.5</v>
      </c>
      <c r="I2255" s="52" t="n">
        <f aca="false">IF(AND(G2255="",H2255=""),"",N(G2255)-N(H2255))</f>
        <v>-562.5</v>
      </c>
      <c r="J2255" s="52" t="n">
        <f aca="false">IF(I2255="","",ABS(I2255))</f>
        <v>562.5</v>
      </c>
      <c r="K2255" s="56" t="n">
        <f aca="false">IF(S2255="","",0)</f>
        <v>0</v>
      </c>
      <c r="L2255" s="56" t="n">
        <f aca="false">IF(J2255="","",IF(AND(J2255&gt;'Revenue Testing'!$E$9,K2255=0),1,0))</f>
        <v>0</v>
      </c>
      <c r="M2255" s="57" t="n">
        <v>0.765320612069</v>
      </c>
      <c r="N2255" s="56" t="str">
        <f aca="false">IF(OR(A2255="",I2255=""),"",IF(COUNTIFS($A$2:$A$4500,A2255,$D$2:$D$4500,D2255,$I$2:$I$4500,I2255)&gt;1,"Possible duplicate",""))</f>
        <v/>
      </c>
      <c r="O2255" s="56" t="n">
        <f aca="false">IF(J2255="","",IF(AND(L2255=0,K2255=0),1,0))</f>
        <v>1</v>
      </c>
      <c r="P2255" s="56" t="str">
        <f aca="false">IF(L2255=1,J2255+ROW()/10^7,"")</f>
        <v/>
      </c>
      <c r="Q2255" s="57" t="n">
        <f aca="false">IF(O2255=1,M2255,"")</f>
        <v>0.765320612069</v>
      </c>
      <c r="R2255" s="56" t="str">
        <f aca="false">IF(K2255=1,ROW(),"")</f>
        <v/>
      </c>
      <c r="S2255" s="56" t="str">
        <f aca="false">IF(D2255="","",TRIM(D2255))</f>
        <v>HANDLING CHARGES</v>
      </c>
    </row>
    <row r="2256" customFormat="false" ht="15" hidden="false" customHeight="false" outlineLevel="0" collapsed="false">
      <c r="A2256" s="50" t="s">
        <v>325</v>
      </c>
      <c r="B2256" s="55" t="n">
        <v>45930</v>
      </c>
      <c r="C2256" s="50" t="n">
        <f aca="false">IF(S2256="","",IFERROR(IF(INDEX('Ledger Codes'!$C$6:$C$205,MATCH(S2256,'Ledger Codes'!$B$6:$B$205,0))="","",INDEX('Ledger Codes'!$C$6:$C$205,MATCH(S2256,'Ledger Codes'!$B$6:$B$205,0))),""))</f>
        <v>10076</v>
      </c>
      <c r="D2256" s="50" t="s">
        <v>207</v>
      </c>
      <c r="E2256" s="50" t="s">
        <v>326</v>
      </c>
      <c r="F2256" s="50" t="s">
        <v>326</v>
      </c>
      <c r="G2256" s="52" t="n">
        <v>0</v>
      </c>
      <c r="H2256" s="52" t="n">
        <v>32</v>
      </c>
      <c r="I2256" s="52" t="n">
        <f aca="false">IF(AND(G2256="",H2256=""),"",N(G2256)-N(H2256))</f>
        <v>-32</v>
      </c>
      <c r="J2256" s="52" t="n">
        <f aca="false">IF(I2256="","",ABS(I2256))</f>
        <v>32</v>
      </c>
      <c r="K2256" s="56" t="n">
        <f aca="false">IF(S2256="","",0)</f>
        <v>0</v>
      </c>
      <c r="L2256" s="56" t="n">
        <f aca="false">IF(J2256="","",IF(AND(J2256&gt;'Revenue Testing'!$E$9,K2256=0),1,0))</f>
        <v>0</v>
      </c>
      <c r="M2256" s="57" t="n">
        <v>0.888369851202</v>
      </c>
      <c r="N2256" s="56" t="str">
        <f aca="false">IF(OR(A2256="",I2256=""),"",IF(COUNTIFS($A$2:$A$4500,A2256,$D$2:$D$4500,D2256,$I$2:$I$4500,I2256)&gt;1,"Possible duplicate",""))</f>
        <v/>
      </c>
      <c r="O2256" s="56" t="n">
        <f aca="false">IF(J2256="","",IF(AND(L2256=0,K2256=0),1,0))</f>
        <v>1</v>
      </c>
      <c r="P2256" s="56" t="str">
        <f aca="false">IF(L2256=1,J2256+ROW()/10^7,"")</f>
        <v/>
      </c>
      <c r="Q2256" s="57" t="n">
        <f aca="false">IF(O2256=1,M2256,"")</f>
        <v>0.888369851202</v>
      </c>
      <c r="R2256" s="56" t="str">
        <f aca="false">IF(K2256=1,ROW(),"")</f>
        <v/>
      </c>
      <c r="S2256" s="56" t="str">
        <f aca="false">IF(D2256="","",TRIM(D2256))</f>
        <v>IMPORT DETENTION COMMISSION- INC</v>
      </c>
    </row>
    <row r="2257" customFormat="false" ht="15" hidden="false" customHeight="false" outlineLevel="0" collapsed="false">
      <c r="A2257" s="50" t="s">
        <v>327</v>
      </c>
      <c r="B2257" s="55" t="n">
        <v>45961</v>
      </c>
      <c r="C2257" s="50" t="n">
        <f aca="false">IF(S2257="","",IFERROR(IF(INDEX('Ledger Codes'!$C$6:$C$205,MATCH(S2257,'Ledger Codes'!$B$6:$B$205,0))="","",INDEX('Ledger Codes'!$C$6:$C$205,MATCH(S2257,'Ledger Codes'!$B$6:$B$205,0))),""))</f>
        <v>10076</v>
      </c>
      <c r="D2257" s="50" t="s">
        <v>207</v>
      </c>
      <c r="E2257" s="50" t="s">
        <v>328</v>
      </c>
      <c r="F2257" s="58" t="s">
        <v>329</v>
      </c>
      <c r="G2257" s="52" t="n">
        <v>0</v>
      </c>
      <c r="H2257" s="52" t="n">
        <v>32</v>
      </c>
      <c r="I2257" s="52" t="n">
        <f aca="false">IF(AND(G2257="",H2257=""),"",N(G2257)-N(H2257))</f>
        <v>-32</v>
      </c>
      <c r="J2257" s="52" t="n">
        <f aca="false">IF(I2257="","",ABS(I2257))</f>
        <v>32</v>
      </c>
      <c r="K2257" s="56" t="n">
        <f aca="false">IF(S2257="","",0)</f>
        <v>0</v>
      </c>
      <c r="L2257" s="56" t="n">
        <f aca="false">IF(J2257="","",IF(AND(J2257&gt;'Revenue Testing'!$E$9,K2257=0),1,0))</f>
        <v>0</v>
      </c>
      <c r="M2257" s="57" t="n">
        <v>0.687658280839</v>
      </c>
      <c r="N2257" s="56" t="str">
        <f aca="false">IF(OR(A2257="",I2257=""),"",IF(COUNTIFS($A$2:$A$4500,A2257,$D$2:$D$4500,D2257,$I$2:$I$4500,I2257)&gt;1,"Possible duplicate",""))</f>
        <v/>
      </c>
      <c r="O2257" s="56" t="n">
        <f aca="false">IF(J2257="","",IF(AND(L2257=0,K2257=0),1,0))</f>
        <v>1</v>
      </c>
      <c r="P2257" s="56" t="str">
        <f aca="false">IF(L2257=1,J2257+ROW()/10^7,"")</f>
        <v/>
      </c>
      <c r="Q2257" s="57" t="n">
        <f aca="false">IF(O2257=1,M2257,"")</f>
        <v>0.687658280839</v>
      </c>
      <c r="R2257" s="56" t="str">
        <f aca="false">IF(K2257=1,ROW(),"")</f>
        <v/>
      </c>
      <c r="S2257" s="56" t="str">
        <f aca="false">IF(D2257="","",TRIM(D2257))</f>
        <v>IMPORT DETENTION COMMISSION- INC</v>
      </c>
    </row>
    <row r="2258" customFormat="false" ht="15" hidden="false" customHeight="false" outlineLevel="0" collapsed="false">
      <c r="A2258" s="50" t="s">
        <v>346</v>
      </c>
      <c r="B2258" s="55" t="n">
        <v>46022</v>
      </c>
      <c r="C2258" s="50" t="n">
        <f aca="false">IF(S2258="","",IFERROR(IF(INDEX('Ledger Codes'!$C$6:$C$205,MATCH(S2258,'Ledger Codes'!$B$6:$B$205,0))="","",INDEX('Ledger Codes'!$C$6:$C$205,MATCH(S2258,'Ledger Codes'!$B$6:$B$205,0))),""))</f>
        <v>10076</v>
      </c>
      <c r="D2258" s="50" t="s">
        <v>207</v>
      </c>
      <c r="E2258" s="50" t="s">
        <v>347</v>
      </c>
      <c r="F2258" s="50" t="s">
        <v>348</v>
      </c>
      <c r="G2258" s="52" t="n">
        <v>0</v>
      </c>
      <c r="H2258" s="52" t="n">
        <v>9</v>
      </c>
      <c r="I2258" s="52" t="n">
        <f aca="false">IF(AND(G2258="",H2258=""),"",N(G2258)-N(H2258))</f>
        <v>-9</v>
      </c>
      <c r="J2258" s="52" t="n">
        <f aca="false">IF(I2258="","",ABS(I2258))</f>
        <v>9</v>
      </c>
      <c r="K2258" s="56" t="n">
        <f aca="false">IF(S2258="","",0)</f>
        <v>0</v>
      </c>
      <c r="L2258" s="56" t="n">
        <f aca="false">IF(J2258="","",IF(AND(J2258&gt;'Revenue Testing'!$E$9,K2258=0),1,0))</f>
        <v>0</v>
      </c>
      <c r="M2258" s="57" t="n">
        <v>0.721815987156</v>
      </c>
      <c r="N2258" s="56" t="str">
        <f aca="false">IF(OR(A2258="",I2258=""),"",IF(COUNTIFS($A$2:$A$4500,A2258,$D$2:$D$4500,D2258,$I$2:$I$4500,I2258)&gt;1,"Possible duplicate",""))</f>
        <v/>
      </c>
      <c r="O2258" s="56" t="n">
        <f aca="false">IF(J2258="","",IF(AND(L2258=0,K2258=0),1,0))</f>
        <v>1</v>
      </c>
      <c r="P2258" s="56" t="str">
        <f aca="false">IF(L2258=1,J2258+ROW()/10^7,"")</f>
        <v/>
      </c>
      <c r="Q2258" s="57" t="n">
        <f aca="false">IF(O2258=1,M2258,"")</f>
        <v>0.721815987156</v>
      </c>
      <c r="R2258" s="56" t="str">
        <f aca="false">IF(K2258=1,ROW(),"")</f>
        <v/>
      </c>
      <c r="S2258" s="56" t="str">
        <f aca="false">IF(D2258="","",TRIM(D2258))</f>
        <v>IMPORT DETENTION COMMISSION- INC</v>
      </c>
    </row>
    <row r="2259" customFormat="false" ht="15" hidden="false" customHeight="false" outlineLevel="0" collapsed="false">
      <c r="A2259" s="50" t="s">
        <v>585</v>
      </c>
      <c r="B2259" s="55" t="n">
        <v>45887</v>
      </c>
      <c r="C2259" s="50" t="n">
        <f aca="false">IF(S2259="","",IFERROR(IF(INDEX('Ledger Codes'!$C$6:$C$205,MATCH(S2259,'Ledger Codes'!$B$6:$B$205,0))="","",INDEX('Ledger Codes'!$C$6:$C$205,MATCH(S2259,'Ledger Codes'!$B$6:$B$205,0))),""))</f>
        <v>10051</v>
      </c>
      <c r="D2259" s="50" t="s">
        <v>208</v>
      </c>
      <c r="E2259" s="50" t="s">
        <v>586</v>
      </c>
      <c r="F2259" s="50" t="s">
        <v>587</v>
      </c>
      <c r="G2259" s="52" t="n">
        <v>0</v>
      </c>
      <c r="H2259" s="52" t="n">
        <v>80</v>
      </c>
      <c r="I2259" s="52" t="n">
        <f aca="false">IF(AND(G2259="",H2259=""),"",N(G2259)-N(H2259))</f>
        <v>-80</v>
      </c>
      <c r="J2259" s="52" t="n">
        <f aca="false">IF(I2259="","",ABS(I2259))</f>
        <v>80</v>
      </c>
      <c r="K2259" s="56" t="n">
        <f aca="false">IF(S2259="","",0)</f>
        <v>0</v>
      </c>
      <c r="L2259" s="56" t="n">
        <f aca="false">IF(J2259="","",IF(AND(J2259&gt;'Revenue Testing'!$E$9,K2259=0),1,0))</f>
        <v>0</v>
      </c>
      <c r="M2259" s="57" t="n">
        <v>0.90272810381</v>
      </c>
      <c r="N2259" s="56" t="str">
        <f aca="false">IF(OR(A2259="",I2259=""),"",IF(COUNTIFS($A$2:$A$4500,A2259,$D$2:$D$4500,D2259,$I$2:$I$4500,I2259)&gt;1,"Possible duplicate",""))</f>
        <v/>
      </c>
      <c r="O2259" s="56" t="n">
        <f aca="false">IF(J2259="","",IF(AND(L2259=0,K2259=0),1,0))</f>
        <v>1</v>
      </c>
      <c r="P2259" s="56" t="str">
        <f aca="false">IF(L2259=1,J2259+ROW()/10^7,"")</f>
        <v/>
      </c>
      <c r="Q2259" s="57" t="n">
        <f aca="false">IF(O2259=1,M2259,"")</f>
        <v>0.90272810381</v>
      </c>
      <c r="R2259" s="56" t="str">
        <f aca="false">IF(K2259=1,ROW(),"")</f>
        <v/>
      </c>
      <c r="S2259" s="56" t="str">
        <f aca="false">IF(D2259="","",TRIM(D2259))</f>
        <v>LOLO CHARGES- INC</v>
      </c>
    </row>
    <row r="2260" customFormat="false" ht="15" hidden="false" customHeight="false" outlineLevel="0" collapsed="false">
      <c r="A2260" s="50" t="s">
        <v>588</v>
      </c>
      <c r="B2260" s="55" t="n">
        <v>45887</v>
      </c>
      <c r="C2260" s="50" t="n">
        <f aca="false">IF(S2260="","",IFERROR(IF(INDEX('Ledger Codes'!$C$6:$C$205,MATCH(S2260,'Ledger Codes'!$B$6:$B$205,0))="","",INDEX('Ledger Codes'!$C$6:$C$205,MATCH(S2260,'Ledger Codes'!$B$6:$B$205,0))),""))</f>
        <v>10051</v>
      </c>
      <c r="D2260" s="50" t="s">
        <v>208</v>
      </c>
      <c r="E2260" s="50" t="s">
        <v>589</v>
      </c>
      <c r="F2260" s="50" t="s">
        <v>590</v>
      </c>
      <c r="G2260" s="52" t="n">
        <v>0</v>
      </c>
      <c r="H2260" s="52" t="n">
        <v>80</v>
      </c>
      <c r="I2260" s="52" t="n">
        <f aca="false">IF(AND(G2260="",H2260=""),"",N(G2260)-N(H2260))</f>
        <v>-80</v>
      </c>
      <c r="J2260" s="52" t="n">
        <f aca="false">IF(I2260="","",ABS(I2260))</f>
        <v>80</v>
      </c>
      <c r="K2260" s="56" t="n">
        <f aca="false">IF(S2260="","",0)</f>
        <v>0</v>
      </c>
      <c r="L2260" s="56" t="n">
        <f aca="false">IF(J2260="","",IF(AND(J2260&gt;'Revenue Testing'!$E$9,K2260=0),1,0))</f>
        <v>0</v>
      </c>
      <c r="M2260" s="57" t="n">
        <v>0.597890043275</v>
      </c>
      <c r="N2260" s="56" t="str">
        <f aca="false">IF(OR(A2260="",I2260=""),"",IF(COUNTIFS($A$2:$A$4500,A2260,$D$2:$D$4500,D2260,$I$2:$I$4500,I2260)&gt;1,"Possible duplicate",""))</f>
        <v/>
      </c>
      <c r="O2260" s="56" t="n">
        <f aca="false">IF(J2260="","",IF(AND(L2260=0,K2260=0),1,0))</f>
        <v>1</v>
      </c>
      <c r="P2260" s="56" t="str">
        <f aca="false">IF(L2260=1,J2260+ROW()/10^7,"")</f>
        <v/>
      </c>
      <c r="Q2260" s="57" t="n">
        <f aca="false">IF(O2260=1,M2260,"")</f>
        <v>0.597890043275</v>
      </c>
      <c r="R2260" s="56" t="str">
        <f aca="false">IF(K2260=1,ROW(),"")</f>
        <v/>
      </c>
      <c r="S2260" s="56" t="str">
        <f aca="false">IF(D2260="","",TRIM(D2260))</f>
        <v>LOLO CHARGES- INC</v>
      </c>
    </row>
    <row r="2261" customFormat="false" ht="15" hidden="false" customHeight="false" outlineLevel="0" collapsed="false">
      <c r="A2261" s="50" t="s">
        <v>591</v>
      </c>
      <c r="B2261" s="55" t="n">
        <v>45887</v>
      </c>
      <c r="C2261" s="50" t="n">
        <f aca="false">IF(S2261="","",IFERROR(IF(INDEX('Ledger Codes'!$C$6:$C$205,MATCH(S2261,'Ledger Codes'!$B$6:$B$205,0))="","",INDEX('Ledger Codes'!$C$6:$C$205,MATCH(S2261,'Ledger Codes'!$B$6:$B$205,0))),""))</f>
        <v>10051</v>
      </c>
      <c r="D2261" s="50" t="s">
        <v>208</v>
      </c>
      <c r="E2261" s="50" t="s">
        <v>592</v>
      </c>
      <c r="F2261" s="50" t="s">
        <v>402</v>
      </c>
      <c r="G2261" s="52" t="n">
        <v>0</v>
      </c>
      <c r="H2261" s="52" t="n">
        <v>80</v>
      </c>
      <c r="I2261" s="52" t="n">
        <f aca="false">IF(AND(G2261="",H2261=""),"",N(G2261)-N(H2261))</f>
        <v>-80</v>
      </c>
      <c r="J2261" s="52" t="n">
        <f aca="false">IF(I2261="","",ABS(I2261))</f>
        <v>80</v>
      </c>
      <c r="K2261" s="56" t="n">
        <f aca="false">IF(S2261="","",0)</f>
        <v>0</v>
      </c>
      <c r="L2261" s="56" t="n">
        <f aca="false">IF(J2261="","",IF(AND(J2261&gt;'Revenue Testing'!$E$9,K2261=0),1,0))</f>
        <v>0</v>
      </c>
      <c r="M2261" s="57" t="n">
        <v>0.297143793036</v>
      </c>
      <c r="N2261" s="56" t="str">
        <f aca="false">IF(OR(A2261="",I2261=""),"",IF(COUNTIFS($A$2:$A$4500,A2261,$D$2:$D$4500,D2261,$I$2:$I$4500,I2261)&gt;1,"Possible duplicate",""))</f>
        <v/>
      </c>
      <c r="O2261" s="56" t="n">
        <f aca="false">IF(J2261="","",IF(AND(L2261=0,K2261=0),1,0))</f>
        <v>1</v>
      </c>
      <c r="P2261" s="56" t="str">
        <f aca="false">IF(L2261=1,J2261+ROW()/10^7,"")</f>
        <v/>
      </c>
      <c r="Q2261" s="57" t="n">
        <f aca="false">IF(O2261=1,M2261,"")</f>
        <v>0.297143793036</v>
      </c>
      <c r="R2261" s="56" t="str">
        <f aca="false">IF(K2261=1,ROW(),"")</f>
        <v/>
      </c>
      <c r="S2261" s="56" t="str">
        <f aca="false">IF(D2261="","",TRIM(D2261))</f>
        <v>LOLO CHARGES- INC</v>
      </c>
    </row>
    <row r="2262" customFormat="false" ht="15" hidden="false" customHeight="false" outlineLevel="0" collapsed="false">
      <c r="A2262" s="50" t="s">
        <v>593</v>
      </c>
      <c r="B2262" s="55" t="n">
        <v>45903</v>
      </c>
      <c r="C2262" s="50" t="n">
        <f aca="false">IF(S2262="","",IFERROR(IF(INDEX('Ledger Codes'!$C$6:$C$205,MATCH(S2262,'Ledger Codes'!$B$6:$B$205,0))="","",INDEX('Ledger Codes'!$C$6:$C$205,MATCH(S2262,'Ledger Codes'!$B$6:$B$205,0))),""))</f>
        <v>10051</v>
      </c>
      <c r="D2262" s="50" t="s">
        <v>208</v>
      </c>
      <c r="E2262" s="50" t="s">
        <v>594</v>
      </c>
      <c r="F2262" s="50" t="s">
        <v>482</v>
      </c>
      <c r="G2262" s="52" t="n">
        <v>0</v>
      </c>
      <c r="H2262" s="52" t="n">
        <v>520</v>
      </c>
      <c r="I2262" s="52" t="n">
        <f aca="false">IF(AND(G2262="",H2262=""),"",N(G2262)-N(H2262))</f>
        <v>-520</v>
      </c>
      <c r="J2262" s="52" t="n">
        <f aca="false">IF(I2262="","",ABS(I2262))</f>
        <v>520</v>
      </c>
      <c r="K2262" s="56" t="n">
        <f aca="false">IF(S2262="","",0)</f>
        <v>0</v>
      </c>
      <c r="L2262" s="56" t="n">
        <f aca="false">IF(J2262="","",IF(AND(J2262&gt;'Revenue Testing'!$E$9,K2262=0),1,0))</f>
        <v>0</v>
      </c>
      <c r="M2262" s="57" t="n">
        <v>0.114937384554</v>
      </c>
      <c r="N2262" s="56" t="str">
        <f aca="false">IF(OR(A2262="",I2262=""),"",IF(COUNTIFS($A$2:$A$4500,A2262,$D$2:$D$4500,D2262,$I$2:$I$4500,I2262)&gt;1,"Possible duplicate",""))</f>
        <v/>
      </c>
      <c r="O2262" s="56" t="n">
        <f aca="false">IF(J2262="","",IF(AND(L2262=0,K2262=0),1,0))</f>
        <v>1</v>
      </c>
      <c r="P2262" s="56" t="str">
        <f aca="false">IF(L2262=1,J2262+ROW()/10^7,"")</f>
        <v/>
      </c>
      <c r="Q2262" s="57" t="n">
        <f aca="false">IF(O2262=1,M2262,"")</f>
        <v>0.114937384554</v>
      </c>
      <c r="R2262" s="56" t="str">
        <f aca="false">IF(K2262=1,ROW(),"")</f>
        <v/>
      </c>
      <c r="S2262" s="56" t="str">
        <f aca="false">IF(D2262="","",TRIM(D2262))</f>
        <v>LOLO CHARGES- INC</v>
      </c>
    </row>
    <row r="2263" customFormat="false" ht="15" hidden="false" customHeight="false" outlineLevel="0" collapsed="false">
      <c r="A2263" s="50" t="s">
        <v>593</v>
      </c>
      <c r="B2263" s="55" t="n">
        <v>45903</v>
      </c>
      <c r="C2263" s="50" t="n">
        <f aca="false">IF(S2263="","",IFERROR(IF(INDEX('Ledger Codes'!$C$6:$C$205,MATCH(S2263,'Ledger Codes'!$B$6:$B$205,0))="","",INDEX('Ledger Codes'!$C$6:$C$205,MATCH(S2263,'Ledger Codes'!$B$6:$B$205,0))),""))</f>
        <v>10051</v>
      </c>
      <c r="D2263" s="50" t="s">
        <v>208</v>
      </c>
      <c r="E2263" s="50" t="s">
        <v>594</v>
      </c>
      <c r="F2263" s="50" t="s">
        <v>482</v>
      </c>
      <c r="G2263" s="52" t="n">
        <v>0</v>
      </c>
      <c r="H2263" s="52" t="n">
        <v>160</v>
      </c>
      <c r="I2263" s="52" t="n">
        <f aca="false">IF(AND(G2263="",H2263=""),"",N(G2263)-N(H2263))</f>
        <v>-160</v>
      </c>
      <c r="J2263" s="52" t="n">
        <f aca="false">IF(I2263="","",ABS(I2263))</f>
        <v>160</v>
      </c>
      <c r="K2263" s="56" t="n">
        <f aca="false">IF(S2263="","",0)</f>
        <v>0</v>
      </c>
      <c r="L2263" s="56" t="n">
        <f aca="false">IF(J2263="","",IF(AND(J2263&gt;'Revenue Testing'!$E$9,K2263=0),1,0))</f>
        <v>0</v>
      </c>
      <c r="M2263" s="57" t="n">
        <v>0.333965919313</v>
      </c>
      <c r="N2263" s="56" t="str">
        <f aca="false">IF(OR(A2263="",I2263=""),"",IF(COUNTIFS($A$2:$A$4500,A2263,$D$2:$D$4500,D2263,$I$2:$I$4500,I2263)&gt;1,"Possible duplicate",""))</f>
        <v/>
      </c>
      <c r="O2263" s="56" t="n">
        <f aca="false">IF(J2263="","",IF(AND(L2263=0,K2263=0),1,0))</f>
        <v>1</v>
      </c>
      <c r="P2263" s="56" t="str">
        <f aca="false">IF(L2263=1,J2263+ROW()/10^7,"")</f>
        <v/>
      </c>
      <c r="Q2263" s="57" t="n">
        <f aca="false">IF(O2263=1,M2263,"")</f>
        <v>0.333965919313</v>
      </c>
      <c r="R2263" s="56" t="str">
        <f aca="false">IF(K2263=1,ROW(),"")</f>
        <v/>
      </c>
      <c r="S2263" s="56" t="str">
        <f aca="false">IF(D2263="","",TRIM(D2263))</f>
        <v>LOLO CHARGES- INC</v>
      </c>
    </row>
    <row r="2264" customFormat="false" ht="15" hidden="false" customHeight="false" outlineLevel="0" collapsed="false">
      <c r="A2264" s="50" t="s">
        <v>595</v>
      </c>
      <c r="B2264" s="55" t="n">
        <v>45903</v>
      </c>
      <c r="C2264" s="50" t="n">
        <f aca="false">IF(S2264="","",IFERROR(IF(INDEX('Ledger Codes'!$C$6:$C$205,MATCH(S2264,'Ledger Codes'!$B$6:$B$205,0))="","",INDEX('Ledger Codes'!$C$6:$C$205,MATCH(S2264,'Ledger Codes'!$B$6:$B$205,0))),""))</f>
        <v>10051</v>
      </c>
      <c r="D2264" s="50" t="s">
        <v>208</v>
      </c>
      <c r="E2264" s="50" t="s">
        <v>596</v>
      </c>
      <c r="F2264" s="50" t="s">
        <v>597</v>
      </c>
      <c r="G2264" s="52" t="n">
        <v>0</v>
      </c>
      <c r="H2264" s="52" t="n">
        <v>130</v>
      </c>
      <c r="I2264" s="52" t="n">
        <f aca="false">IF(AND(G2264="",H2264=""),"",N(G2264)-N(H2264))</f>
        <v>-130</v>
      </c>
      <c r="J2264" s="52" t="n">
        <f aca="false">IF(I2264="","",ABS(I2264))</f>
        <v>130</v>
      </c>
      <c r="K2264" s="56" t="n">
        <f aca="false">IF(S2264="","",0)</f>
        <v>0</v>
      </c>
      <c r="L2264" s="56" t="n">
        <f aca="false">IF(J2264="","",IF(AND(J2264&gt;'Revenue Testing'!$E$9,K2264=0),1,0))</f>
        <v>0</v>
      </c>
      <c r="M2264" s="57" t="n">
        <v>0.883842647044</v>
      </c>
      <c r="N2264" s="56" t="str">
        <f aca="false">IF(OR(A2264="",I2264=""),"",IF(COUNTIFS($A$2:$A$4500,A2264,$D$2:$D$4500,D2264,$I$2:$I$4500,I2264)&gt;1,"Possible duplicate",""))</f>
        <v/>
      </c>
      <c r="O2264" s="56" t="n">
        <f aca="false">IF(J2264="","",IF(AND(L2264=0,K2264=0),1,0))</f>
        <v>1</v>
      </c>
      <c r="P2264" s="56" t="str">
        <f aca="false">IF(L2264=1,J2264+ROW()/10^7,"")</f>
        <v/>
      </c>
      <c r="Q2264" s="57" t="n">
        <f aca="false">IF(O2264=1,M2264,"")</f>
        <v>0.883842647044</v>
      </c>
      <c r="R2264" s="56" t="str">
        <f aca="false">IF(K2264=1,ROW(),"")</f>
        <v/>
      </c>
      <c r="S2264" s="56" t="str">
        <f aca="false">IF(D2264="","",TRIM(D2264))</f>
        <v>LOLO CHARGES- INC</v>
      </c>
    </row>
    <row r="2265" customFormat="false" ht="15" hidden="false" customHeight="false" outlineLevel="0" collapsed="false">
      <c r="A2265" s="50" t="s">
        <v>598</v>
      </c>
      <c r="B2265" s="55" t="n">
        <v>45903</v>
      </c>
      <c r="C2265" s="50" t="n">
        <f aca="false">IF(S2265="","",IFERROR(IF(INDEX('Ledger Codes'!$C$6:$C$205,MATCH(S2265,'Ledger Codes'!$B$6:$B$205,0))="","",INDEX('Ledger Codes'!$C$6:$C$205,MATCH(S2265,'Ledger Codes'!$B$6:$B$205,0))),""))</f>
        <v>10051</v>
      </c>
      <c r="D2265" s="50" t="s">
        <v>208</v>
      </c>
      <c r="E2265" s="50" t="s">
        <v>599</v>
      </c>
      <c r="F2265" s="50" t="s">
        <v>600</v>
      </c>
      <c r="G2265" s="52" t="n">
        <v>0</v>
      </c>
      <c r="H2265" s="52" t="n">
        <v>130</v>
      </c>
      <c r="I2265" s="52" t="n">
        <f aca="false">IF(AND(G2265="",H2265=""),"",N(G2265)-N(H2265))</f>
        <v>-130</v>
      </c>
      <c r="J2265" s="52" t="n">
        <f aca="false">IF(I2265="","",ABS(I2265))</f>
        <v>130</v>
      </c>
      <c r="K2265" s="56" t="n">
        <f aca="false">IF(S2265="","",0)</f>
        <v>0</v>
      </c>
      <c r="L2265" s="56" t="n">
        <f aca="false">IF(J2265="","",IF(AND(J2265&gt;'Revenue Testing'!$E$9,K2265=0),1,0))</f>
        <v>0</v>
      </c>
      <c r="M2265" s="57" t="n">
        <v>0.97435861185</v>
      </c>
      <c r="N2265" s="56" t="str">
        <f aca="false">IF(OR(A2265="",I2265=""),"",IF(COUNTIFS($A$2:$A$4500,A2265,$D$2:$D$4500,D2265,$I$2:$I$4500,I2265)&gt;1,"Possible duplicate",""))</f>
        <v/>
      </c>
      <c r="O2265" s="56" t="n">
        <f aca="false">IF(J2265="","",IF(AND(L2265=0,K2265=0),1,0))</f>
        <v>1</v>
      </c>
      <c r="P2265" s="56" t="str">
        <f aca="false">IF(L2265=1,J2265+ROW()/10^7,"")</f>
        <v/>
      </c>
      <c r="Q2265" s="57" t="n">
        <f aca="false">IF(O2265=1,M2265,"")</f>
        <v>0.97435861185</v>
      </c>
      <c r="R2265" s="56" t="str">
        <f aca="false">IF(K2265=1,ROW(),"")</f>
        <v/>
      </c>
      <c r="S2265" s="56" t="str">
        <f aca="false">IF(D2265="","",TRIM(D2265))</f>
        <v>LOLO CHARGES- INC</v>
      </c>
    </row>
    <row r="2266" customFormat="false" ht="15" hidden="false" customHeight="false" outlineLevel="0" collapsed="false">
      <c r="A2266" s="50" t="s">
        <v>601</v>
      </c>
      <c r="B2266" s="55" t="n">
        <v>45903</v>
      </c>
      <c r="C2266" s="50" t="n">
        <f aca="false">IF(S2266="","",IFERROR(IF(INDEX('Ledger Codes'!$C$6:$C$205,MATCH(S2266,'Ledger Codes'!$B$6:$B$205,0))="","",INDEX('Ledger Codes'!$C$6:$C$205,MATCH(S2266,'Ledger Codes'!$B$6:$B$205,0))),""))</f>
        <v>10051</v>
      </c>
      <c r="D2266" s="50" t="s">
        <v>208</v>
      </c>
      <c r="E2266" s="50" t="s">
        <v>602</v>
      </c>
      <c r="F2266" s="50" t="s">
        <v>603</v>
      </c>
      <c r="G2266" s="52" t="n">
        <v>0</v>
      </c>
      <c r="H2266" s="52" t="n">
        <v>130</v>
      </c>
      <c r="I2266" s="52" t="n">
        <f aca="false">IF(AND(G2266="",H2266=""),"",N(G2266)-N(H2266))</f>
        <v>-130</v>
      </c>
      <c r="J2266" s="52" t="n">
        <f aca="false">IF(I2266="","",ABS(I2266))</f>
        <v>130</v>
      </c>
      <c r="K2266" s="56" t="n">
        <f aca="false">IF(S2266="","",0)</f>
        <v>0</v>
      </c>
      <c r="L2266" s="56" t="n">
        <f aca="false">IF(J2266="","",IF(AND(J2266&gt;'Revenue Testing'!$E$9,K2266=0),1,0))</f>
        <v>0</v>
      </c>
      <c r="M2266" s="57" t="n">
        <v>0.386032308553</v>
      </c>
      <c r="N2266" s="56" t="str">
        <f aca="false">IF(OR(A2266="",I2266=""),"",IF(COUNTIFS($A$2:$A$4500,A2266,$D$2:$D$4500,D2266,$I$2:$I$4500,I2266)&gt;1,"Possible duplicate",""))</f>
        <v/>
      </c>
      <c r="O2266" s="56" t="n">
        <f aca="false">IF(J2266="","",IF(AND(L2266=0,K2266=0),1,0))</f>
        <v>1</v>
      </c>
      <c r="P2266" s="56" t="str">
        <f aca="false">IF(L2266=1,J2266+ROW()/10^7,"")</f>
        <v/>
      </c>
      <c r="Q2266" s="57" t="n">
        <f aca="false">IF(O2266=1,M2266,"")</f>
        <v>0.386032308553</v>
      </c>
      <c r="R2266" s="56" t="str">
        <f aca="false">IF(K2266=1,ROW(),"")</f>
        <v/>
      </c>
      <c r="S2266" s="56" t="str">
        <f aca="false">IF(D2266="","",TRIM(D2266))</f>
        <v>LOLO CHARGES- INC</v>
      </c>
    </row>
    <row r="2267" customFormat="false" ht="15" hidden="false" customHeight="false" outlineLevel="0" collapsed="false">
      <c r="A2267" s="50" t="s">
        <v>604</v>
      </c>
      <c r="B2267" s="55" t="n">
        <v>45903</v>
      </c>
      <c r="C2267" s="50" t="n">
        <f aca="false">IF(S2267="","",IFERROR(IF(INDEX('Ledger Codes'!$C$6:$C$205,MATCH(S2267,'Ledger Codes'!$B$6:$B$205,0))="","",INDEX('Ledger Codes'!$C$6:$C$205,MATCH(S2267,'Ledger Codes'!$B$6:$B$205,0))),""))</f>
        <v>10051</v>
      </c>
      <c r="D2267" s="50" t="s">
        <v>208</v>
      </c>
      <c r="E2267" s="50" t="s">
        <v>605</v>
      </c>
      <c r="F2267" s="50" t="s">
        <v>405</v>
      </c>
      <c r="G2267" s="52" t="n">
        <v>0</v>
      </c>
      <c r="H2267" s="52" t="n">
        <v>130</v>
      </c>
      <c r="I2267" s="52" t="n">
        <f aca="false">IF(AND(G2267="",H2267=""),"",N(G2267)-N(H2267))</f>
        <v>-130</v>
      </c>
      <c r="J2267" s="52" t="n">
        <f aca="false">IF(I2267="","",ABS(I2267))</f>
        <v>130</v>
      </c>
      <c r="K2267" s="56" t="n">
        <f aca="false">IF(S2267="","",0)</f>
        <v>0</v>
      </c>
      <c r="L2267" s="56" t="n">
        <f aca="false">IF(J2267="","",IF(AND(J2267&gt;'Revenue Testing'!$E$9,K2267=0),1,0))</f>
        <v>0</v>
      </c>
      <c r="M2267" s="57" t="n">
        <v>0.452058717827</v>
      </c>
      <c r="N2267" s="56" t="str">
        <f aca="false">IF(OR(A2267="",I2267=""),"",IF(COUNTIFS($A$2:$A$4500,A2267,$D$2:$D$4500,D2267,$I$2:$I$4500,I2267)&gt;1,"Possible duplicate",""))</f>
        <v/>
      </c>
      <c r="O2267" s="56" t="n">
        <f aca="false">IF(J2267="","",IF(AND(L2267=0,K2267=0),1,0))</f>
        <v>1</v>
      </c>
      <c r="P2267" s="56" t="str">
        <f aca="false">IF(L2267=1,J2267+ROW()/10^7,"")</f>
        <v/>
      </c>
      <c r="Q2267" s="57" t="n">
        <f aca="false">IF(O2267=1,M2267,"")</f>
        <v>0.452058717827</v>
      </c>
      <c r="R2267" s="56" t="str">
        <f aca="false">IF(K2267=1,ROW(),"")</f>
        <v/>
      </c>
      <c r="S2267" s="56" t="str">
        <f aca="false">IF(D2267="","",TRIM(D2267))</f>
        <v>LOLO CHARGES- INC</v>
      </c>
    </row>
    <row r="2268" customFormat="false" ht="15" hidden="false" customHeight="false" outlineLevel="0" collapsed="false">
      <c r="A2268" s="50" t="s">
        <v>606</v>
      </c>
      <c r="B2268" s="55" t="n">
        <v>45903</v>
      </c>
      <c r="C2268" s="50" t="n">
        <f aca="false">IF(S2268="","",IFERROR(IF(INDEX('Ledger Codes'!$C$6:$C$205,MATCH(S2268,'Ledger Codes'!$B$6:$B$205,0))="","",INDEX('Ledger Codes'!$C$6:$C$205,MATCH(S2268,'Ledger Codes'!$B$6:$B$205,0))),""))</f>
        <v>10051</v>
      </c>
      <c r="D2268" s="50" t="s">
        <v>208</v>
      </c>
      <c r="E2268" s="50" t="s">
        <v>607</v>
      </c>
      <c r="F2268" s="50" t="s">
        <v>608</v>
      </c>
      <c r="G2268" s="52" t="n">
        <v>0</v>
      </c>
      <c r="H2268" s="52" t="n">
        <v>130</v>
      </c>
      <c r="I2268" s="52" t="n">
        <f aca="false">IF(AND(G2268="",H2268=""),"",N(G2268)-N(H2268))</f>
        <v>-130</v>
      </c>
      <c r="J2268" s="52" t="n">
        <f aca="false">IF(I2268="","",ABS(I2268))</f>
        <v>130</v>
      </c>
      <c r="K2268" s="56" t="n">
        <f aca="false">IF(S2268="","",0)</f>
        <v>0</v>
      </c>
      <c r="L2268" s="56" t="n">
        <f aca="false">IF(J2268="","",IF(AND(J2268&gt;'Revenue Testing'!$E$9,K2268=0),1,0))</f>
        <v>0</v>
      </c>
      <c r="M2268" s="57" t="n">
        <v>0.94607531098</v>
      </c>
      <c r="N2268" s="56" t="str">
        <f aca="false">IF(OR(A2268="",I2268=""),"",IF(COUNTIFS($A$2:$A$4500,A2268,$D$2:$D$4500,D2268,$I$2:$I$4500,I2268)&gt;1,"Possible duplicate",""))</f>
        <v/>
      </c>
      <c r="O2268" s="56" t="n">
        <f aca="false">IF(J2268="","",IF(AND(L2268=0,K2268=0),1,0))</f>
        <v>1</v>
      </c>
      <c r="P2268" s="56" t="str">
        <f aca="false">IF(L2268=1,J2268+ROW()/10^7,"")</f>
        <v/>
      </c>
      <c r="Q2268" s="57" t="n">
        <f aca="false">IF(O2268=1,M2268,"")</f>
        <v>0.94607531098</v>
      </c>
      <c r="R2268" s="56" t="str">
        <f aca="false">IF(K2268=1,ROW(),"")</f>
        <v/>
      </c>
      <c r="S2268" s="56" t="str">
        <f aca="false">IF(D2268="","",TRIM(D2268))</f>
        <v>LOLO CHARGES- INC</v>
      </c>
    </row>
    <row r="2269" customFormat="false" ht="15" hidden="false" customHeight="false" outlineLevel="0" collapsed="false">
      <c r="A2269" s="50" t="s">
        <v>609</v>
      </c>
      <c r="B2269" s="55" t="n">
        <v>45903</v>
      </c>
      <c r="C2269" s="50" t="n">
        <f aca="false">IF(S2269="","",IFERROR(IF(INDEX('Ledger Codes'!$C$6:$C$205,MATCH(S2269,'Ledger Codes'!$B$6:$B$205,0))="","",INDEX('Ledger Codes'!$C$6:$C$205,MATCH(S2269,'Ledger Codes'!$B$6:$B$205,0))),""))</f>
        <v>10051</v>
      </c>
      <c r="D2269" s="50" t="s">
        <v>208</v>
      </c>
      <c r="E2269" s="50" t="s">
        <v>610</v>
      </c>
      <c r="F2269" s="50" t="s">
        <v>611</v>
      </c>
      <c r="G2269" s="52" t="n">
        <v>0</v>
      </c>
      <c r="H2269" s="52" t="n">
        <v>80</v>
      </c>
      <c r="I2269" s="52" t="n">
        <f aca="false">IF(AND(G2269="",H2269=""),"",N(G2269)-N(H2269))</f>
        <v>-80</v>
      </c>
      <c r="J2269" s="52" t="n">
        <f aca="false">IF(I2269="","",ABS(I2269))</f>
        <v>80</v>
      </c>
      <c r="K2269" s="56" t="n">
        <f aca="false">IF(S2269="","",0)</f>
        <v>0</v>
      </c>
      <c r="L2269" s="56" t="n">
        <f aca="false">IF(J2269="","",IF(AND(J2269&gt;'Revenue Testing'!$E$9,K2269=0),1,0))</f>
        <v>0</v>
      </c>
      <c r="M2269" s="57" t="n">
        <v>0.346772119628</v>
      </c>
      <c r="N2269" s="56" t="str">
        <f aca="false">IF(OR(A2269="",I2269=""),"",IF(COUNTIFS($A$2:$A$4500,A2269,$D$2:$D$4500,D2269,$I$2:$I$4500,I2269)&gt;1,"Possible duplicate",""))</f>
        <v/>
      </c>
      <c r="O2269" s="56" t="n">
        <f aca="false">IF(J2269="","",IF(AND(L2269=0,K2269=0),1,0))</f>
        <v>1</v>
      </c>
      <c r="P2269" s="56" t="str">
        <f aca="false">IF(L2269=1,J2269+ROW()/10^7,"")</f>
        <v/>
      </c>
      <c r="Q2269" s="57" t="n">
        <f aca="false">IF(O2269=1,M2269,"")</f>
        <v>0.346772119628</v>
      </c>
      <c r="R2269" s="56" t="str">
        <f aca="false">IF(K2269=1,ROW(),"")</f>
        <v/>
      </c>
      <c r="S2269" s="56" t="str">
        <f aca="false">IF(D2269="","",TRIM(D2269))</f>
        <v>LOLO CHARGES- INC</v>
      </c>
    </row>
    <row r="2270" customFormat="false" ht="15" hidden="false" customHeight="false" outlineLevel="0" collapsed="false">
      <c r="A2270" s="50" t="s">
        <v>612</v>
      </c>
      <c r="B2270" s="55" t="n">
        <v>45903</v>
      </c>
      <c r="C2270" s="50" t="n">
        <f aca="false">IF(S2270="","",IFERROR(IF(INDEX('Ledger Codes'!$C$6:$C$205,MATCH(S2270,'Ledger Codes'!$B$6:$B$205,0))="","",INDEX('Ledger Codes'!$C$6:$C$205,MATCH(S2270,'Ledger Codes'!$B$6:$B$205,0))),""))</f>
        <v>10051</v>
      </c>
      <c r="D2270" s="50" t="s">
        <v>208</v>
      </c>
      <c r="E2270" s="50" t="s">
        <v>613</v>
      </c>
      <c r="F2270" s="50" t="s">
        <v>614</v>
      </c>
      <c r="G2270" s="52" t="n">
        <v>0</v>
      </c>
      <c r="H2270" s="52" t="n">
        <v>130</v>
      </c>
      <c r="I2270" s="52" t="n">
        <f aca="false">IF(AND(G2270="",H2270=""),"",N(G2270)-N(H2270))</f>
        <v>-130</v>
      </c>
      <c r="J2270" s="52" t="n">
        <f aca="false">IF(I2270="","",ABS(I2270))</f>
        <v>130</v>
      </c>
      <c r="K2270" s="56" t="n">
        <f aca="false">IF(S2270="","",0)</f>
        <v>0</v>
      </c>
      <c r="L2270" s="56" t="n">
        <f aca="false">IF(J2270="","",IF(AND(J2270&gt;'Revenue Testing'!$E$9,K2270=0),1,0))</f>
        <v>0</v>
      </c>
      <c r="M2270" s="57" t="n">
        <v>0.359895722417</v>
      </c>
      <c r="N2270" s="56" t="str">
        <f aca="false">IF(OR(A2270="",I2270=""),"",IF(COUNTIFS($A$2:$A$4500,A2270,$D$2:$D$4500,D2270,$I$2:$I$4500,I2270)&gt;1,"Possible duplicate",""))</f>
        <v/>
      </c>
      <c r="O2270" s="56" t="n">
        <f aca="false">IF(J2270="","",IF(AND(L2270=0,K2270=0),1,0))</f>
        <v>1</v>
      </c>
      <c r="P2270" s="56" t="str">
        <f aca="false">IF(L2270=1,J2270+ROW()/10^7,"")</f>
        <v/>
      </c>
      <c r="Q2270" s="57" t="n">
        <f aca="false">IF(O2270=1,M2270,"")</f>
        <v>0.359895722417</v>
      </c>
      <c r="R2270" s="56" t="str">
        <f aca="false">IF(K2270=1,ROW(),"")</f>
        <v/>
      </c>
      <c r="S2270" s="56" t="str">
        <f aca="false">IF(D2270="","",TRIM(D2270))</f>
        <v>LOLO CHARGES- INC</v>
      </c>
    </row>
    <row r="2271" customFormat="false" ht="15" hidden="false" customHeight="false" outlineLevel="0" collapsed="false">
      <c r="A2271" s="50" t="s">
        <v>615</v>
      </c>
      <c r="B2271" s="55" t="n">
        <v>45903</v>
      </c>
      <c r="C2271" s="50" t="n">
        <f aca="false">IF(S2271="","",IFERROR(IF(INDEX('Ledger Codes'!$C$6:$C$205,MATCH(S2271,'Ledger Codes'!$B$6:$B$205,0))="","",INDEX('Ledger Codes'!$C$6:$C$205,MATCH(S2271,'Ledger Codes'!$B$6:$B$205,0))),""))</f>
        <v>10051</v>
      </c>
      <c r="D2271" s="50" t="s">
        <v>208</v>
      </c>
      <c r="E2271" s="50" t="s">
        <v>616</v>
      </c>
      <c r="F2271" s="50" t="s">
        <v>617</v>
      </c>
      <c r="G2271" s="52" t="n">
        <v>0</v>
      </c>
      <c r="H2271" s="52" t="n">
        <v>130</v>
      </c>
      <c r="I2271" s="52" t="n">
        <f aca="false">IF(AND(G2271="",H2271=""),"",N(G2271)-N(H2271))</f>
        <v>-130</v>
      </c>
      <c r="J2271" s="52" t="n">
        <f aca="false">IF(I2271="","",ABS(I2271))</f>
        <v>130</v>
      </c>
      <c r="K2271" s="56" t="n">
        <f aca="false">IF(S2271="","",0)</f>
        <v>0</v>
      </c>
      <c r="L2271" s="56" t="n">
        <f aca="false">IF(J2271="","",IF(AND(J2271&gt;'Revenue Testing'!$E$9,K2271=0),1,0))</f>
        <v>0</v>
      </c>
      <c r="M2271" s="57" t="n">
        <v>0.145742699548</v>
      </c>
      <c r="N2271" s="56" t="str">
        <f aca="false">IF(OR(A2271="",I2271=""),"",IF(COUNTIFS($A$2:$A$4500,A2271,$D$2:$D$4500,D2271,$I$2:$I$4500,I2271)&gt;1,"Possible duplicate",""))</f>
        <v/>
      </c>
      <c r="O2271" s="56" t="n">
        <f aca="false">IF(J2271="","",IF(AND(L2271=0,K2271=0),1,0))</f>
        <v>1</v>
      </c>
      <c r="P2271" s="56" t="str">
        <f aca="false">IF(L2271=1,J2271+ROW()/10^7,"")</f>
        <v/>
      </c>
      <c r="Q2271" s="57" t="n">
        <f aca="false">IF(O2271=1,M2271,"")</f>
        <v>0.145742699548</v>
      </c>
      <c r="R2271" s="56" t="str">
        <f aca="false">IF(K2271=1,ROW(),"")</f>
        <v/>
      </c>
      <c r="S2271" s="56" t="str">
        <f aca="false">IF(D2271="","",TRIM(D2271))</f>
        <v>LOLO CHARGES- INC</v>
      </c>
    </row>
    <row r="2272" customFormat="false" ht="15" hidden="false" customHeight="false" outlineLevel="0" collapsed="false">
      <c r="A2272" s="50" t="s">
        <v>618</v>
      </c>
      <c r="B2272" s="55" t="n">
        <v>45903</v>
      </c>
      <c r="C2272" s="50" t="n">
        <f aca="false">IF(S2272="","",IFERROR(IF(INDEX('Ledger Codes'!$C$6:$C$205,MATCH(S2272,'Ledger Codes'!$B$6:$B$205,0))="","",INDEX('Ledger Codes'!$C$6:$C$205,MATCH(S2272,'Ledger Codes'!$B$6:$B$205,0))),""))</f>
        <v>10051</v>
      </c>
      <c r="D2272" s="50" t="s">
        <v>208</v>
      </c>
      <c r="E2272" s="50" t="s">
        <v>619</v>
      </c>
      <c r="F2272" s="50" t="s">
        <v>620</v>
      </c>
      <c r="G2272" s="52" t="n">
        <v>0</v>
      </c>
      <c r="H2272" s="52" t="n">
        <v>130</v>
      </c>
      <c r="I2272" s="52" t="n">
        <f aca="false">IF(AND(G2272="",H2272=""),"",N(G2272)-N(H2272))</f>
        <v>-130</v>
      </c>
      <c r="J2272" s="52" t="n">
        <f aca="false">IF(I2272="","",ABS(I2272))</f>
        <v>130</v>
      </c>
      <c r="K2272" s="56" t="n">
        <f aca="false">IF(S2272="","",0)</f>
        <v>0</v>
      </c>
      <c r="L2272" s="56" t="n">
        <f aca="false">IF(J2272="","",IF(AND(J2272&gt;'Revenue Testing'!$E$9,K2272=0),1,0))</f>
        <v>0</v>
      </c>
      <c r="M2272" s="57" t="n">
        <v>0.28403596559</v>
      </c>
      <c r="N2272" s="56" t="str">
        <f aca="false">IF(OR(A2272="",I2272=""),"",IF(COUNTIFS($A$2:$A$4500,A2272,$D$2:$D$4500,D2272,$I$2:$I$4500,I2272)&gt;1,"Possible duplicate",""))</f>
        <v/>
      </c>
      <c r="O2272" s="56" t="n">
        <f aca="false">IF(J2272="","",IF(AND(L2272=0,K2272=0),1,0))</f>
        <v>1</v>
      </c>
      <c r="P2272" s="56" t="str">
        <f aca="false">IF(L2272=1,J2272+ROW()/10^7,"")</f>
        <v/>
      </c>
      <c r="Q2272" s="57" t="n">
        <f aca="false">IF(O2272=1,M2272,"")</f>
        <v>0.28403596559</v>
      </c>
      <c r="R2272" s="56" t="str">
        <f aca="false">IF(K2272=1,ROW(),"")</f>
        <v/>
      </c>
      <c r="S2272" s="56" t="str">
        <f aca="false">IF(D2272="","",TRIM(D2272))</f>
        <v>LOLO CHARGES- INC</v>
      </c>
    </row>
    <row r="2273" customFormat="false" ht="15" hidden="false" customHeight="false" outlineLevel="0" collapsed="false">
      <c r="A2273" s="50" t="s">
        <v>621</v>
      </c>
      <c r="B2273" s="55" t="n">
        <v>45903</v>
      </c>
      <c r="C2273" s="50" t="n">
        <f aca="false">IF(S2273="","",IFERROR(IF(INDEX('Ledger Codes'!$C$6:$C$205,MATCH(S2273,'Ledger Codes'!$B$6:$B$205,0))="","",INDEX('Ledger Codes'!$C$6:$C$205,MATCH(S2273,'Ledger Codes'!$B$6:$B$205,0))),""))</f>
        <v>10051</v>
      </c>
      <c r="D2273" s="50" t="s">
        <v>208</v>
      </c>
      <c r="E2273" s="50" t="s">
        <v>622</v>
      </c>
      <c r="F2273" s="50" t="s">
        <v>623</v>
      </c>
      <c r="G2273" s="52" t="n">
        <v>0</v>
      </c>
      <c r="H2273" s="52" t="n">
        <v>560</v>
      </c>
      <c r="I2273" s="52" t="n">
        <f aca="false">IF(AND(G2273="",H2273=""),"",N(G2273)-N(H2273))</f>
        <v>-560</v>
      </c>
      <c r="J2273" s="52" t="n">
        <f aca="false">IF(I2273="","",ABS(I2273))</f>
        <v>560</v>
      </c>
      <c r="K2273" s="56" t="n">
        <f aca="false">IF(S2273="","",0)</f>
        <v>0</v>
      </c>
      <c r="L2273" s="56" t="n">
        <f aca="false">IF(J2273="","",IF(AND(J2273&gt;'Revenue Testing'!$E$9,K2273=0),1,0))</f>
        <v>0</v>
      </c>
      <c r="M2273" s="57" t="n">
        <v>0.832836483871</v>
      </c>
      <c r="N2273" s="56" t="str">
        <f aca="false">IF(OR(A2273="",I2273=""),"",IF(COUNTIFS($A$2:$A$4500,A2273,$D$2:$D$4500,D2273,$I$2:$I$4500,I2273)&gt;1,"Possible duplicate",""))</f>
        <v/>
      </c>
      <c r="O2273" s="56" t="n">
        <f aca="false">IF(J2273="","",IF(AND(L2273=0,K2273=0),1,0))</f>
        <v>1</v>
      </c>
      <c r="P2273" s="56" t="str">
        <f aca="false">IF(L2273=1,J2273+ROW()/10^7,"")</f>
        <v/>
      </c>
      <c r="Q2273" s="57" t="n">
        <f aca="false">IF(O2273=1,M2273,"")</f>
        <v>0.832836483871</v>
      </c>
      <c r="R2273" s="56" t="str">
        <f aca="false">IF(K2273=1,ROW(),"")</f>
        <v/>
      </c>
      <c r="S2273" s="56" t="str">
        <f aca="false">IF(D2273="","",TRIM(D2273))</f>
        <v>LOLO CHARGES- INC</v>
      </c>
    </row>
    <row r="2274" customFormat="false" ht="15" hidden="false" customHeight="false" outlineLevel="0" collapsed="false">
      <c r="A2274" s="50" t="s">
        <v>624</v>
      </c>
      <c r="B2274" s="55" t="n">
        <v>45903</v>
      </c>
      <c r="C2274" s="50" t="n">
        <f aca="false">IF(S2274="","",IFERROR(IF(INDEX('Ledger Codes'!$C$6:$C$205,MATCH(S2274,'Ledger Codes'!$B$6:$B$205,0))="","",INDEX('Ledger Codes'!$C$6:$C$205,MATCH(S2274,'Ledger Codes'!$B$6:$B$205,0))),""))</f>
        <v>10051</v>
      </c>
      <c r="D2274" s="50" t="s">
        <v>208</v>
      </c>
      <c r="E2274" s="50" t="s">
        <v>625</v>
      </c>
      <c r="F2274" s="50" t="s">
        <v>626</v>
      </c>
      <c r="G2274" s="52" t="n">
        <v>0</v>
      </c>
      <c r="H2274" s="52" t="n">
        <v>130</v>
      </c>
      <c r="I2274" s="52" t="n">
        <f aca="false">IF(AND(G2274="",H2274=""),"",N(G2274)-N(H2274))</f>
        <v>-130</v>
      </c>
      <c r="J2274" s="52" t="n">
        <f aca="false">IF(I2274="","",ABS(I2274))</f>
        <v>130</v>
      </c>
      <c r="K2274" s="56" t="n">
        <f aca="false">IF(S2274="","",0)</f>
        <v>0</v>
      </c>
      <c r="L2274" s="56" t="n">
        <f aca="false">IF(J2274="","",IF(AND(J2274&gt;'Revenue Testing'!$E$9,K2274=0),1,0))</f>
        <v>0</v>
      </c>
      <c r="M2274" s="57" t="n">
        <v>0.315477710496</v>
      </c>
      <c r="N2274" s="56" t="str">
        <f aca="false">IF(OR(A2274="",I2274=""),"",IF(COUNTIFS($A$2:$A$4500,A2274,$D$2:$D$4500,D2274,$I$2:$I$4500,I2274)&gt;1,"Possible duplicate",""))</f>
        <v/>
      </c>
      <c r="O2274" s="56" t="n">
        <f aca="false">IF(J2274="","",IF(AND(L2274=0,K2274=0),1,0))</f>
        <v>1</v>
      </c>
      <c r="P2274" s="56" t="str">
        <f aca="false">IF(L2274=1,J2274+ROW()/10^7,"")</f>
        <v/>
      </c>
      <c r="Q2274" s="57" t="n">
        <f aca="false">IF(O2274=1,M2274,"")</f>
        <v>0.315477710496</v>
      </c>
      <c r="R2274" s="56" t="str">
        <f aca="false">IF(K2274=1,ROW(),"")</f>
        <v/>
      </c>
      <c r="S2274" s="56" t="str">
        <f aca="false">IF(D2274="","",TRIM(D2274))</f>
        <v>LOLO CHARGES- INC</v>
      </c>
    </row>
    <row r="2275" customFormat="false" ht="15" hidden="false" customHeight="false" outlineLevel="0" collapsed="false">
      <c r="A2275" s="50" t="s">
        <v>627</v>
      </c>
      <c r="B2275" s="55" t="n">
        <v>45903</v>
      </c>
      <c r="C2275" s="50" t="n">
        <f aca="false">IF(S2275="","",IFERROR(IF(INDEX('Ledger Codes'!$C$6:$C$205,MATCH(S2275,'Ledger Codes'!$B$6:$B$205,0))="","",INDEX('Ledger Codes'!$C$6:$C$205,MATCH(S2275,'Ledger Codes'!$B$6:$B$205,0))),""))</f>
        <v>10051</v>
      </c>
      <c r="D2275" s="50" t="s">
        <v>208</v>
      </c>
      <c r="E2275" s="50" t="s">
        <v>628</v>
      </c>
      <c r="F2275" s="50" t="s">
        <v>491</v>
      </c>
      <c r="G2275" s="52" t="n">
        <v>0</v>
      </c>
      <c r="H2275" s="52" t="n">
        <v>800</v>
      </c>
      <c r="I2275" s="52" t="n">
        <f aca="false">IF(AND(G2275="",H2275=""),"",N(G2275)-N(H2275))</f>
        <v>-800</v>
      </c>
      <c r="J2275" s="52" t="n">
        <f aca="false">IF(I2275="","",ABS(I2275))</f>
        <v>800</v>
      </c>
      <c r="K2275" s="56" t="n">
        <f aca="false">IF(S2275="","",0)</f>
        <v>0</v>
      </c>
      <c r="L2275" s="56" t="n">
        <f aca="false">IF(J2275="","",IF(AND(J2275&gt;'Revenue Testing'!$E$9,K2275=0),1,0))</f>
        <v>0</v>
      </c>
      <c r="M2275" s="57" t="n">
        <v>0.754425974741</v>
      </c>
      <c r="N2275" s="56" t="str">
        <f aca="false">IF(OR(A2275="",I2275=""),"",IF(COUNTIFS($A$2:$A$4500,A2275,$D$2:$D$4500,D2275,$I$2:$I$4500,I2275)&gt;1,"Possible duplicate",""))</f>
        <v/>
      </c>
      <c r="O2275" s="56" t="n">
        <f aca="false">IF(J2275="","",IF(AND(L2275=0,K2275=0),1,0))</f>
        <v>1</v>
      </c>
      <c r="P2275" s="56" t="str">
        <f aca="false">IF(L2275=1,J2275+ROW()/10^7,"")</f>
        <v/>
      </c>
      <c r="Q2275" s="57" t="n">
        <f aca="false">IF(O2275=1,M2275,"")</f>
        <v>0.754425974741</v>
      </c>
      <c r="R2275" s="56" t="str">
        <f aca="false">IF(K2275=1,ROW(),"")</f>
        <v/>
      </c>
      <c r="S2275" s="56" t="str">
        <f aca="false">IF(D2275="","",TRIM(D2275))</f>
        <v>LOLO CHARGES- INC</v>
      </c>
    </row>
    <row r="2276" customFormat="false" ht="15" hidden="false" customHeight="false" outlineLevel="0" collapsed="false">
      <c r="A2276" s="50" t="s">
        <v>629</v>
      </c>
      <c r="B2276" s="55" t="n">
        <v>45903</v>
      </c>
      <c r="C2276" s="50" t="n">
        <f aca="false">IF(S2276="","",IFERROR(IF(INDEX('Ledger Codes'!$C$6:$C$205,MATCH(S2276,'Ledger Codes'!$B$6:$B$205,0))="","",INDEX('Ledger Codes'!$C$6:$C$205,MATCH(S2276,'Ledger Codes'!$B$6:$B$205,0))),""))</f>
        <v>10051</v>
      </c>
      <c r="D2276" s="50" t="s">
        <v>208</v>
      </c>
      <c r="E2276" s="50" t="s">
        <v>630</v>
      </c>
      <c r="F2276" s="50" t="s">
        <v>417</v>
      </c>
      <c r="G2276" s="52" t="n">
        <v>0</v>
      </c>
      <c r="H2276" s="52" t="n">
        <v>520</v>
      </c>
      <c r="I2276" s="52" t="n">
        <f aca="false">IF(AND(G2276="",H2276=""),"",N(G2276)-N(H2276))</f>
        <v>-520</v>
      </c>
      <c r="J2276" s="52" t="n">
        <f aca="false">IF(I2276="","",ABS(I2276))</f>
        <v>520</v>
      </c>
      <c r="K2276" s="56" t="n">
        <f aca="false">IF(S2276="","",0)</f>
        <v>0</v>
      </c>
      <c r="L2276" s="56" t="n">
        <f aca="false">IF(J2276="","",IF(AND(J2276&gt;'Revenue Testing'!$E$9,K2276=0),1,0))</f>
        <v>0</v>
      </c>
      <c r="M2276" s="57" t="n">
        <v>0.762888134311</v>
      </c>
      <c r="N2276" s="56" t="str">
        <f aca="false">IF(OR(A2276="",I2276=""),"",IF(COUNTIFS($A$2:$A$4500,A2276,$D$2:$D$4500,D2276,$I$2:$I$4500,I2276)&gt;1,"Possible duplicate",""))</f>
        <v/>
      </c>
      <c r="O2276" s="56" t="n">
        <f aca="false">IF(J2276="","",IF(AND(L2276=0,K2276=0),1,0))</f>
        <v>1</v>
      </c>
      <c r="P2276" s="56" t="str">
        <f aca="false">IF(L2276=1,J2276+ROW()/10^7,"")</f>
        <v/>
      </c>
      <c r="Q2276" s="57" t="n">
        <f aca="false">IF(O2276=1,M2276,"")</f>
        <v>0.762888134311</v>
      </c>
      <c r="R2276" s="56" t="str">
        <f aca="false">IF(K2276=1,ROW(),"")</f>
        <v/>
      </c>
      <c r="S2276" s="56" t="str">
        <f aca="false">IF(D2276="","",TRIM(D2276))</f>
        <v>LOLO CHARGES- INC</v>
      </c>
    </row>
    <row r="2277" customFormat="false" ht="15" hidden="false" customHeight="false" outlineLevel="0" collapsed="false">
      <c r="A2277" s="50" t="s">
        <v>631</v>
      </c>
      <c r="B2277" s="55" t="n">
        <v>45903</v>
      </c>
      <c r="C2277" s="50" t="n">
        <f aca="false">IF(S2277="","",IFERROR(IF(INDEX('Ledger Codes'!$C$6:$C$205,MATCH(S2277,'Ledger Codes'!$B$6:$B$205,0))="","",INDEX('Ledger Codes'!$C$6:$C$205,MATCH(S2277,'Ledger Codes'!$B$6:$B$205,0))),""))</f>
        <v>10051</v>
      </c>
      <c r="D2277" s="50" t="s">
        <v>208</v>
      </c>
      <c r="E2277" s="50" t="s">
        <v>632</v>
      </c>
      <c r="F2277" s="50" t="s">
        <v>633</v>
      </c>
      <c r="G2277" s="52" t="n">
        <v>0</v>
      </c>
      <c r="H2277" s="52" t="n">
        <v>130</v>
      </c>
      <c r="I2277" s="52" t="n">
        <f aca="false">IF(AND(G2277="",H2277=""),"",N(G2277)-N(H2277))</f>
        <v>-130</v>
      </c>
      <c r="J2277" s="52" t="n">
        <f aca="false">IF(I2277="","",ABS(I2277))</f>
        <v>130</v>
      </c>
      <c r="K2277" s="56" t="n">
        <f aca="false">IF(S2277="","",0)</f>
        <v>0</v>
      </c>
      <c r="L2277" s="56" t="n">
        <f aca="false">IF(J2277="","",IF(AND(J2277&gt;'Revenue Testing'!$E$9,K2277=0),1,0))</f>
        <v>0</v>
      </c>
      <c r="M2277" s="57" t="n">
        <v>0.857221746638</v>
      </c>
      <c r="N2277" s="56" t="str">
        <f aca="false">IF(OR(A2277="",I2277=""),"",IF(COUNTIFS($A$2:$A$4500,A2277,$D$2:$D$4500,D2277,$I$2:$I$4500,I2277)&gt;1,"Possible duplicate",""))</f>
        <v/>
      </c>
      <c r="O2277" s="56" t="n">
        <f aca="false">IF(J2277="","",IF(AND(L2277=0,K2277=0),1,0))</f>
        <v>1</v>
      </c>
      <c r="P2277" s="56" t="str">
        <f aca="false">IF(L2277=1,J2277+ROW()/10^7,"")</f>
        <v/>
      </c>
      <c r="Q2277" s="57" t="n">
        <f aca="false">IF(O2277=1,M2277,"")</f>
        <v>0.857221746638</v>
      </c>
      <c r="R2277" s="56" t="str">
        <f aca="false">IF(K2277=1,ROW(),"")</f>
        <v/>
      </c>
      <c r="S2277" s="56" t="str">
        <f aca="false">IF(D2277="","",TRIM(D2277))</f>
        <v>LOLO CHARGES- INC</v>
      </c>
    </row>
    <row r="2278" customFormat="false" ht="15" hidden="false" customHeight="false" outlineLevel="0" collapsed="false">
      <c r="A2278" s="50" t="s">
        <v>634</v>
      </c>
      <c r="B2278" s="55" t="n">
        <v>45903</v>
      </c>
      <c r="C2278" s="50" t="n">
        <f aca="false">IF(S2278="","",IFERROR(IF(INDEX('Ledger Codes'!$C$6:$C$205,MATCH(S2278,'Ledger Codes'!$B$6:$B$205,0))="","",INDEX('Ledger Codes'!$C$6:$C$205,MATCH(S2278,'Ledger Codes'!$B$6:$B$205,0))),""))</f>
        <v>10051</v>
      </c>
      <c r="D2278" s="50" t="s">
        <v>208</v>
      </c>
      <c r="E2278" s="50" t="s">
        <v>635</v>
      </c>
      <c r="F2278" s="50" t="s">
        <v>485</v>
      </c>
      <c r="G2278" s="52" t="n">
        <v>0</v>
      </c>
      <c r="H2278" s="52" t="n">
        <v>780</v>
      </c>
      <c r="I2278" s="52" t="n">
        <f aca="false">IF(AND(G2278="",H2278=""),"",N(G2278)-N(H2278))</f>
        <v>-780</v>
      </c>
      <c r="J2278" s="52" t="n">
        <f aca="false">IF(I2278="","",ABS(I2278))</f>
        <v>780</v>
      </c>
      <c r="K2278" s="56" t="n">
        <f aca="false">IF(S2278="","",0)</f>
        <v>0</v>
      </c>
      <c r="L2278" s="56" t="n">
        <f aca="false">IF(J2278="","",IF(AND(J2278&gt;'Revenue Testing'!$E$9,K2278=0),1,0))</f>
        <v>0</v>
      </c>
      <c r="M2278" s="57" t="n">
        <v>0.544137114667</v>
      </c>
      <c r="N2278" s="56" t="str">
        <f aca="false">IF(OR(A2278="",I2278=""),"",IF(COUNTIFS($A$2:$A$4500,A2278,$D$2:$D$4500,D2278,$I$2:$I$4500,I2278)&gt;1,"Possible duplicate",""))</f>
        <v/>
      </c>
      <c r="O2278" s="56" t="n">
        <f aca="false">IF(J2278="","",IF(AND(L2278=0,K2278=0),1,0))</f>
        <v>1</v>
      </c>
      <c r="P2278" s="56" t="str">
        <f aca="false">IF(L2278=1,J2278+ROW()/10^7,"")</f>
        <v/>
      </c>
      <c r="Q2278" s="57" t="n">
        <f aca="false">IF(O2278=1,M2278,"")</f>
        <v>0.544137114667</v>
      </c>
      <c r="R2278" s="56" t="str">
        <f aca="false">IF(K2278=1,ROW(),"")</f>
        <v/>
      </c>
      <c r="S2278" s="56" t="str">
        <f aca="false">IF(D2278="","",TRIM(D2278))</f>
        <v>LOLO CHARGES- INC</v>
      </c>
    </row>
    <row r="2279" customFormat="false" ht="15" hidden="false" customHeight="false" outlineLevel="0" collapsed="false">
      <c r="A2279" s="50" t="s">
        <v>636</v>
      </c>
      <c r="B2279" s="55" t="n">
        <v>45903</v>
      </c>
      <c r="C2279" s="50" t="n">
        <f aca="false">IF(S2279="","",IFERROR(IF(INDEX('Ledger Codes'!$C$6:$C$205,MATCH(S2279,'Ledger Codes'!$B$6:$B$205,0))="","",INDEX('Ledger Codes'!$C$6:$C$205,MATCH(S2279,'Ledger Codes'!$B$6:$B$205,0))),""))</f>
        <v>10051</v>
      </c>
      <c r="D2279" s="50" t="s">
        <v>208</v>
      </c>
      <c r="E2279" s="50" t="s">
        <v>637</v>
      </c>
      <c r="F2279" s="50" t="s">
        <v>638</v>
      </c>
      <c r="G2279" s="52" t="n">
        <v>0</v>
      </c>
      <c r="H2279" s="52" t="n">
        <v>390</v>
      </c>
      <c r="I2279" s="52" t="n">
        <f aca="false">IF(AND(G2279="",H2279=""),"",N(G2279)-N(H2279))</f>
        <v>-390</v>
      </c>
      <c r="J2279" s="52" t="n">
        <f aca="false">IF(I2279="","",ABS(I2279))</f>
        <v>390</v>
      </c>
      <c r="K2279" s="56" t="n">
        <f aca="false">IF(S2279="","",0)</f>
        <v>0</v>
      </c>
      <c r="L2279" s="56" t="n">
        <f aca="false">IF(J2279="","",IF(AND(J2279&gt;'Revenue Testing'!$E$9,K2279=0),1,0))</f>
        <v>0</v>
      </c>
      <c r="M2279" s="57" t="n">
        <v>0.578093304596</v>
      </c>
      <c r="N2279" s="56" t="str">
        <f aca="false">IF(OR(A2279="",I2279=""),"",IF(COUNTIFS($A$2:$A$4500,A2279,$D$2:$D$4500,D2279,$I$2:$I$4500,I2279)&gt;1,"Possible duplicate",""))</f>
        <v/>
      </c>
      <c r="O2279" s="56" t="n">
        <f aca="false">IF(J2279="","",IF(AND(L2279=0,K2279=0),1,0))</f>
        <v>1</v>
      </c>
      <c r="P2279" s="56" t="str">
        <f aca="false">IF(L2279=1,J2279+ROW()/10^7,"")</f>
        <v/>
      </c>
      <c r="Q2279" s="57" t="n">
        <f aca="false">IF(O2279=1,M2279,"")</f>
        <v>0.578093304596</v>
      </c>
      <c r="R2279" s="56" t="str">
        <f aca="false">IF(K2279=1,ROW(),"")</f>
        <v/>
      </c>
      <c r="S2279" s="56" t="str">
        <f aca="false">IF(D2279="","",TRIM(D2279))</f>
        <v>LOLO CHARGES- INC</v>
      </c>
    </row>
    <row r="2280" customFormat="false" ht="15" hidden="false" customHeight="false" outlineLevel="0" collapsed="false">
      <c r="A2280" s="50" t="s">
        <v>639</v>
      </c>
      <c r="B2280" s="55" t="n">
        <v>45903</v>
      </c>
      <c r="C2280" s="50" t="n">
        <f aca="false">IF(S2280="","",IFERROR(IF(INDEX('Ledger Codes'!$C$6:$C$205,MATCH(S2280,'Ledger Codes'!$B$6:$B$205,0))="","",INDEX('Ledger Codes'!$C$6:$C$205,MATCH(S2280,'Ledger Codes'!$B$6:$B$205,0))),""))</f>
        <v>10051</v>
      </c>
      <c r="D2280" s="50" t="s">
        <v>208</v>
      </c>
      <c r="E2280" s="50" t="s">
        <v>640</v>
      </c>
      <c r="F2280" s="50" t="s">
        <v>641</v>
      </c>
      <c r="G2280" s="52" t="n">
        <v>0</v>
      </c>
      <c r="H2280" s="52" t="n">
        <v>130</v>
      </c>
      <c r="I2280" s="52" t="n">
        <f aca="false">IF(AND(G2280="",H2280=""),"",N(G2280)-N(H2280))</f>
        <v>-130</v>
      </c>
      <c r="J2280" s="52" t="n">
        <f aca="false">IF(I2280="","",ABS(I2280))</f>
        <v>130</v>
      </c>
      <c r="K2280" s="56" t="n">
        <f aca="false">IF(S2280="","",0)</f>
        <v>0</v>
      </c>
      <c r="L2280" s="56" t="n">
        <f aca="false">IF(J2280="","",IF(AND(J2280&gt;'Revenue Testing'!$E$9,K2280=0),1,0))</f>
        <v>0</v>
      </c>
      <c r="M2280" s="57" t="n">
        <v>0.889484164661</v>
      </c>
      <c r="N2280" s="56" t="str">
        <f aca="false">IF(OR(A2280="",I2280=""),"",IF(COUNTIFS($A$2:$A$4500,A2280,$D$2:$D$4500,D2280,$I$2:$I$4500,I2280)&gt;1,"Possible duplicate",""))</f>
        <v/>
      </c>
      <c r="O2280" s="56" t="n">
        <f aca="false">IF(J2280="","",IF(AND(L2280=0,K2280=0),1,0))</f>
        <v>1</v>
      </c>
      <c r="P2280" s="56" t="str">
        <f aca="false">IF(L2280=1,J2280+ROW()/10^7,"")</f>
        <v/>
      </c>
      <c r="Q2280" s="57" t="n">
        <f aca="false">IF(O2280=1,M2280,"")</f>
        <v>0.889484164661</v>
      </c>
      <c r="R2280" s="56" t="str">
        <f aca="false">IF(K2280=1,ROW(),"")</f>
        <v/>
      </c>
      <c r="S2280" s="56" t="str">
        <f aca="false">IF(D2280="","",TRIM(D2280))</f>
        <v>LOLO CHARGES- INC</v>
      </c>
    </row>
    <row r="2281" customFormat="false" ht="15" hidden="false" customHeight="false" outlineLevel="0" collapsed="false">
      <c r="A2281" s="50" t="s">
        <v>642</v>
      </c>
      <c r="B2281" s="55" t="n">
        <v>45903</v>
      </c>
      <c r="C2281" s="50" t="n">
        <f aca="false">IF(S2281="","",IFERROR(IF(INDEX('Ledger Codes'!$C$6:$C$205,MATCH(S2281,'Ledger Codes'!$B$6:$B$205,0))="","",INDEX('Ledger Codes'!$C$6:$C$205,MATCH(S2281,'Ledger Codes'!$B$6:$B$205,0))),""))</f>
        <v>10051</v>
      </c>
      <c r="D2281" s="50" t="s">
        <v>208</v>
      </c>
      <c r="E2281" s="50" t="s">
        <v>643</v>
      </c>
      <c r="F2281" s="50" t="s">
        <v>644</v>
      </c>
      <c r="G2281" s="52" t="n">
        <v>0</v>
      </c>
      <c r="H2281" s="52" t="n">
        <v>130</v>
      </c>
      <c r="I2281" s="52" t="n">
        <f aca="false">IF(AND(G2281="",H2281=""),"",N(G2281)-N(H2281))</f>
        <v>-130</v>
      </c>
      <c r="J2281" s="52" t="n">
        <f aca="false">IF(I2281="","",ABS(I2281))</f>
        <v>130</v>
      </c>
      <c r="K2281" s="56" t="n">
        <f aca="false">IF(S2281="","",0)</f>
        <v>0</v>
      </c>
      <c r="L2281" s="56" t="n">
        <f aca="false">IF(J2281="","",IF(AND(J2281&gt;'Revenue Testing'!$E$9,K2281=0),1,0))</f>
        <v>0</v>
      </c>
      <c r="M2281" s="57" t="n">
        <v>0.812252620825</v>
      </c>
      <c r="N2281" s="56" t="str">
        <f aca="false">IF(OR(A2281="",I2281=""),"",IF(COUNTIFS($A$2:$A$4500,A2281,$D$2:$D$4500,D2281,$I$2:$I$4500,I2281)&gt;1,"Possible duplicate",""))</f>
        <v/>
      </c>
      <c r="O2281" s="56" t="n">
        <f aca="false">IF(J2281="","",IF(AND(L2281=0,K2281=0),1,0))</f>
        <v>1</v>
      </c>
      <c r="P2281" s="56" t="str">
        <f aca="false">IF(L2281=1,J2281+ROW()/10^7,"")</f>
        <v/>
      </c>
      <c r="Q2281" s="57" t="n">
        <f aca="false">IF(O2281=1,M2281,"")</f>
        <v>0.812252620825</v>
      </c>
      <c r="R2281" s="56" t="str">
        <f aca="false">IF(K2281=1,ROW(),"")</f>
        <v/>
      </c>
      <c r="S2281" s="56" t="str">
        <f aca="false">IF(D2281="","",TRIM(D2281))</f>
        <v>LOLO CHARGES- INC</v>
      </c>
    </row>
    <row r="2282" customFormat="false" ht="15" hidden="false" customHeight="false" outlineLevel="0" collapsed="false">
      <c r="A2282" s="50" t="s">
        <v>645</v>
      </c>
      <c r="B2282" s="55" t="n">
        <v>45903</v>
      </c>
      <c r="C2282" s="50" t="n">
        <f aca="false">IF(S2282="","",IFERROR(IF(INDEX('Ledger Codes'!$C$6:$C$205,MATCH(S2282,'Ledger Codes'!$B$6:$B$205,0))="","",INDEX('Ledger Codes'!$C$6:$C$205,MATCH(S2282,'Ledger Codes'!$B$6:$B$205,0))),""))</f>
        <v>10051</v>
      </c>
      <c r="D2282" s="50" t="s">
        <v>208</v>
      </c>
      <c r="E2282" s="50" t="s">
        <v>646</v>
      </c>
      <c r="F2282" s="50" t="s">
        <v>647</v>
      </c>
      <c r="G2282" s="52" t="n">
        <v>0</v>
      </c>
      <c r="H2282" s="52" t="n">
        <v>130</v>
      </c>
      <c r="I2282" s="52" t="n">
        <f aca="false">IF(AND(G2282="",H2282=""),"",N(G2282)-N(H2282))</f>
        <v>-130</v>
      </c>
      <c r="J2282" s="52" t="n">
        <f aca="false">IF(I2282="","",ABS(I2282))</f>
        <v>130</v>
      </c>
      <c r="K2282" s="56" t="n">
        <f aca="false">IF(S2282="","",0)</f>
        <v>0</v>
      </c>
      <c r="L2282" s="56" t="n">
        <f aca="false">IF(J2282="","",IF(AND(J2282&gt;'Revenue Testing'!$E$9,K2282=0),1,0))</f>
        <v>0</v>
      </c>
      <c r="M2282" s="57" t="n">
        <v>0.91226161572</v>
      </c>
      <c r="N2282" s="56" t="str">
        <f aca="false">IF(OR(A2282="",I2282=""),"",IF(COUNTIFS($A$2:$A$4500,A2282,$D$2:$D$4500,D2282,$I$2:$I$4500,I2282)&gt;1,"Possible duplicate",""))</f>
        <v/>
      </c>
      <c r="O2282" s="56" t="n">
        <f aca="false">IF(J2282="","",IF(AND(L2282=0,K2282=0),1,0))</f>
        <v>1</v>
      </c>
      <c r="P2282" s="56" t="str">
        <f aca="false">IF(L2282=1,J2282+ROW()/10^7,"")</f>
        <v/>
      </c>
      <c r="Q2282" s="57" t="n">
        <f aca="false">IF(O2282=1,M2282,"")</f>
        <v>0.91226161572</v>
      </c>
      <c r="R2282" s="56" t="str">
        <f aca="false">IF(K2282=1,ROW(),"")</f>
        <v/>
      </c>
      <c r="S2282" s="56" t="str">
        <f aca="false">IF(D2282="","",TRIM(D2282))</f>
        <v>LOLO CHARGES- INC</v>
      </c>
    </row>
    <row r="2283" customFormat="false" ht="15" hidden="false" customHeight="false" outlineLevel="0" collapsed="false">
      <c r="A2283" s="50" t="s">
        <v>648</v>
      </c>
      <c r="B2283" s="55" t="n">
        <v>45903</v>
      </c>
      <c r="C2283" s="50" t="n">
        <f aca="false">IF(S2283="","",IFERROR(IF(INDEX('Ledger Codes'!$C$6:$C$205,MATCH(S2283,'Ledger Codes'!$B$6:$B$205,0))="","",INDEX('Ledger Codes'!$C$6:$C$205,MATCH(S2283,'Ledger Codes'!$B$6:$B$205,0))),""))</f>
        <v>10051</v>
      </c>
      <c r="D2283" s="50" t="s">
        <v>208</v>
      </c>
      <c r="E2283" s="50" t="s">
        <v>649</v>
      </c>
      <c r="F2283" s="50" t="s">
        <v>650</v>
      </c>
      <c r="G2283" s="52" t="n">
        <v>0</v>
      </c>
      <c r="H2283" s="52" t="n">
        <v>130</v>
      </c>
      <c r="I2283" s="52" t="n">
        <f aca="false">IF(AND(G2283="",H2283=""),"",N(G2283)-N(H2283))</f>
        <v>-130</v>
      </c>
      <c r="J2283" s="52" t="n">
        <f aca="false">IF(I2283="","",ABS(I2283))</f>
        <v>130</v>
      </c>
      <c r="K2283" s="56" t="n">
        <f aca="false">IF(S2283="","",0)</f>
        <v>0</v>
      </c>
      <c r="L2283" s="56" t="n">
        <f aca="false">IF(J2283="","",IF(AND(J2283&gt;'Revenue Testing'!$E$9,K2283=0),1,0))</f>
        <v>0</v>
      </c>
      <c r="M2283" s="57" t="n">
        <v>0.163748269642</v>
      </c>
      <c r="N2283" s="56" t="str">
        <f aca="false">IF(OR(A2283="",I2283=""),"",IF(COUNTIFS($A$2:$A$4500,A2283,$D$2:$D$4500,D2283,$I$2:$I$4500,I2283)&gt;1,"Possible duplicate",""))</f>
        <v/>
      </c>
      <c r="O2283" s="56" t="n">
        <f aca="false">IF(J2283="","",IF(AND(L2283=0,K2283=0),1,0))</f>
        <v>1</v>
      </c>
      <c r="P2283" s="56" t="str">
        <f aca="false">IF(L2283=1,J2283+ROW()/10^7,"")</f>
        <v/>
      </c>
      <c r="Q2283" s="57" t="n">
        <f aca="false">IF(O2283=1,M2283,"")</f>
        <v>0.163748269642</v>
      </c>
      <c r="R2283" s="56" t="str">
        <f aca="false">IF(K2283=1,ROW(),"")</f>
        <v/>
      </c>
      <c r="S2283" s="56" t="str">
        <f aca="false">IF(D2283="","",TRIM(D2283))</f>
        <v>LOLO CHARGES- INC</v>
      </c>
    </row>
    <row r="2284" customFormat="false" ht="15" hidden="false" customHeight="false" outlineLevel="0" collapsed="false">
      <c r="A2284" s="50" t="s">
        <v>651</v>
      </c>
      <c r="B2284" s="55" t="n">
        <v>45903</v>
      </c>
      <c r="C2284" s="50" t="n">
        <f aca="false">IF(S2284="","",IFERROR(IF(INDEX('Ledger Codes'!$C$6:$C$205,MATCH(S2284,'Ledger Codes'!$B$6:$B$205,0))="","",INDEX('Ledger Codes'!$C$6:$C$205,MATCH(S2284,'Ledger Codes'!$B$6:$B$205,0))),""))</f>
        <v>10051</v>
      </c>
      <c r="D2284" s="50" t="s">
        <v>208</v>
      </c>
      <c r="E2284" s="50" t="s">
        <v>652</v>
      </c>
      <c r="F2284" s="50" t="s">
        <v>653</v>
      </c>
      <c r="G2284" s="52" t="n">
        <v>0</v>
      </c>
      <c r="H2284" s="52" t="n">
        <v>80</v>
      </c>
      <c r="I2284" s="52" t="n">
        <f aca="false">IF(AND(G2284="",H2284=""),"",N(G2284)-N(H2284))</f>
        <v>-80</v>
      </c>
      <c r="J2284" s="52" t="n">
        <f aca="false">IF(I2284="","",ABS(I2284))</f>
        <v>80</v>
      </c>
      <c r="K2284" s="56" t="n">
        <f aca="false">IF(S2284="","",0)</f>
        <v>0</v>
      </c>
      <c r="L2284" s="56" t="n">
        <f aca="false">IF(J2284="","",IF(AND(J2284&gt;'Revenue Testing'!$E$9,K2284=0),1,0))</f>
        <v>0</v>
      </c>
      <c r="M2284" s="57" t="n">
        <v>0.401451350728</v>
      </c>
      <c r="N2284" s="56" t="str">
        <f aca="false">IF(OR(A2284="",I2284=""),"",IF(COUNTIFS($A$2:$A$4500,A2284,$D$2:$D$4500,D2284,$I$2:$I$4500,I2284)&gt;1,"Possible duplicate",""))</f>
        <v/>
      </c>
      <c r="O2284" s="56" t="n">
        <f aca="false">IF(J2284="","",IF(AND(L2284=0,K2284=0),1,0))</f>
        <v>1</v>
      </c>
      <c r="P2284" s="56" t="str">
        <f aca="false">IF(L2284=1,J2284+ROW()/10^7,"")</f>
        <v/>
      </c>
      <c r="Q2284" s="57" t="n">
        <f aca="false">IF(O2284=1,M2284,"")</f>
        <v>0.401451350728</v>
      </c>
      <c r="R2284" s="56" t="str">
        <f aca="false">IF(K2284=1,ROW(),"")</f>
        <v/>
      </c>
      <c r="S2284" s="56" t="str">
        <f aca="false">IF(D2284="","",TRIM(D2284))</f>
        <v>LOLO CHARGES- INC</v>
      </c>
    </row>
    <row r="2285" customFormat="false" ht="15" hidden="false" customHeight="false" outlineLevel="0" collapsed="false">
      <c r="A2285" s="50" t="s">
        <v>654</v>
      </c>
      <c r="B2285" s="55" t="n">
        <v>45903</v>
      </c>
      <c r="C2285" s="50" t="n">
        <f aca="false">IF(S2285="","",IFERROR(IF(INDEX('Ledger Codes'!$C$6:$C$205,MATCH(S2285,'Ledger Codes'!$B$6:$B$205,0))="","",INDEX('Ledger Codes'!$C$6:$C$205,MATCH(S2285,'Ledger Codes'!$B$6:$B$205,0))),""))</f>
        <v>10051</v>
      </c>
      <c r="D2285" s="50" t="s">
        <v>208</v>
      </c>
      <c r="E2285" s="50" t="s">
        <v>655</v>
      </c>
      <c r="F2285" s="50" t="s">
        <v>656</v>
      </c>
      <c r="G2285" s="52" t="n">
        <v>0</v>
      </c>
      <c r="H2285" s="52" t="n">
        <v>260</v>
      </c>
      <c r="I2285" s="52" t="n">
        <f aca="false">IF(AND(G2285="",H2285=""),"",N(G2285)-N(H2285))</f>
        <v>-260</v>
      </c>
      <c r="J2285" s="52" t="n">
        <f aca="false">IF(I2285="","",ABS(I2285))</f>
        <v>260</v>
      </c>
      <c r="K2285" s="56" t="n">
        <f aca="false">IF(S2285="","",0)</f>
        <v>0</v>
      </c>
      <c r="L2285" s="56" t="n">
        <f aca="false">IF(J2285="","",IF(AND(J2285&gt;'Revenue Testing'!$E$9,K2285=0),1,0))</f>
        <v>0</v>
      </c>
      <c r="M2285" s="57" t="n">
        <v>0.463665588519</v>
      </c>
      <c r="N2285" s="56" t="str">
        <f aca="false">IF(OR(A2285="",I2285=""),"",IF(COUNTIFS($A$2:$A$4500,A2285,$D$2:$D$4500,D2285,$I$2:$I$4500,I2285)&gt;1,"Possible duplicate",""))</f>
        <v/>
      </c>
      <c r="O2285" s="56" t="n">
        <f aca="false">IF(J2285="","",IF(AND(L2285=0,K2285=0),1,0))</f>
        <v>1</v>
      </c>
      <c r="P2285" s="56" t="str">
        <f aca="false">IF(L2285=1,J2285+ROW()/10^7,"")</f>
        <v/>
      </c>
      <c r="Q2285" s="57" t="n">
        <f aca="false">IF(O2285=1,M2285,"")</f>
        <v>0.463665588519</v>
      </c>
      <c r="R2285" s="56" t="str">
        <f aca="false">IF(K2285=1,ROW(),"")</f>
        <v/>
      </c>
      <c r="S2285" s="56" t="str">
        <f aca="false">IF(D2285="","",TRIM(D2285))</f>
        <v>LOLO CHARGES- INC</v>
      </c>
    </row>
    <row r="2286" customFormat="false" ht="15" hidden="false" customHeight="false" outlineLevel="0" collapsed="false">
      <c r="A2286" s="50" t="s">
        <v>657</v>
      </c>
      <c r="B2286" s="55" t="n">
        <v>45903</v>
      </c>
      <c r="C2286" s="50" t="n">
        <f aca="false">IF(S2286="","",IFERROR(IF(INDEX('Ledger Codes'!$C$6:$C$205,MATCH(S2286,'Ledger Codes'!$B$6:$B$205,0))="","",INDEX('Ledger Codes'!$C$6:$C$205,MATCH(S2286,'Ledger Codes'!$B$6:$B$205,0))),""))</f>
        <v>10051</v>
      </c>
      <c r="D2286" s="50" t="s">
        <v>208</v>
      </c>
      <c r="E2286" s="50" t="s">
        <v>658</v>
      </c>
      <c r="F2286" s="50" t="s">
        <v>659</v>
      </c>
      <c r="G2286" s="52" t="n">
        <v>0</v>
      </c>
      <c r="H2286" s="52" t="n">
        <v>130</v>
      </c>
      <c r="I2286" s="52" t="n">
        <f aca="false">IF(AND(G2286="",H2286=""),"",N(G2286)-N(H2286))</f>
        <v>-130</v>
      </c>
      <c r="J2286" s="52" t="n">
        <f aca="false">IF(I2286="","",ABS(I2286))</f>
        <v>130</v>
      </c>
      <c r="K2286" s="56" t="n">
        <f aca="false">IF(S2286="","",0)</f>
        <v>0</v>
      </c>
      <c r="L2286" s="56" t="n">
        <f aca="false">IF(J2286="","",IF(AND(J2286&gt;'Revenue Testing'!$E$9,K2286=0),1,0))</f>
        <v>0</v>
      </c>
      <c r="M2286" s="57" t="n">
        <v>0.603214014491</v>
      </c>
      <c r="N2286" s="56" t="str">
        <f aca="false">IF(OR(A2286="",I2286=""),"",IF(COUNTIFS($A$2:$A$4500,A2286,$D$2:$D$4500,D2286,$I$2:$I$4500,I2286)&gt;1,"Possible duplicate",""))</f>
        <v/>
      </c>
      <c r="O2286" s="56" t="n">
        <f aca="false">IF(J2286="","",IF(AND(L2286=0,K2286=0),1,0))</f>
        <v>1</v>
      </c>
      <c r="P2286" s="56" t="str">
        <f aca="false">IF(L2286=1,J2286+ROW()/10^7,"")</f>
        <v/>
      </c>
      <c r="Q2286" s="57" t="n">
        <f aca="false">IF(O2286=1,M2286,"")</f>
        <v>0.603214014491</v>
      </c>
      <c r="R2286" s="56" t="str">
        <f aca="false">IF(K2286=1,ROW(),"")</f>
        <v/>
      </c>
      <c r="S2286" s="56" t="str">
        <f aca="false">IF(D2286="","",TRIM(D2286))</f>
        <v>LOLO CHARGES- INC</v>
      </c>
    </row>
    <row r="2287" customFormat="false" ht="15" hidden="false" customHeight="false" outlineLevel="0" collapsed="false">
      <c r="A2287" s="50" t="s">
        <v>660</v>
      </c>
      <c r="B2287" s="55" t="n">
        <v>45903</v>
      </c>
      <c r="C2287" s="50" t="n">
        <f aca="false">IF(S2287="","",IFERROR(IF(INDEX('Ledger Codes'!$C$6:$C$205,MATCH(S2287,'Ledger Codes'!$B$6:$B$205,0))="","",INDEX('Ledger Codes'!$C$6:$C$205,MATCH(S2287,'Ledger Codes'!$B$6:$B$205,0))),""))</f>
        <v>10051</v>
      </c>
      <c r="D2287" s="50" t="s">
        <v>208</v>
      </c>
      <c r="E2287" s="50" t="s">
        <v>661</v>
      </c>
      <c r="F2287" s="50" t="s">
        <v>438</v>
      </c>
      <c r="G2287" s="52" t="n">
        <v>0</v>
      </c>
      <c r="H2287" s="52" t="n">
        <v>520</v>
      </c>
      <c r="I2287" s="52" t="n">
        <f aca="false">IF(AND(G2287="",H2287=""),"",N(G2287)-N(H2287))</f>
        <v>-520</v>
      </c>
      <c r="J2287" s="52" t="n">
        <f aca="false">IF(I2287="","",ABS(I2287))</f>
        <v>520</v>
      </c>
      <c r="K2287" s="56" t="n">
        <f aca="false">IF(S2287="","",0)</f>
        <v>0</v>
      </c>
      <c r="L2287" s="56" t="n">
        <f aca="false">IF(J2287="","",IF(AND(J2287&gt;'Revenue Testing'!$E$9,K2287=0),1,0))</f>
        <v>0</v>
      </c>
      <c r="M2287" s="57" t="n">
        <v>0.013069326028</v>
      </c>
      <c r="N2287" s="56" t="str">
        <f aca="false">IF(OR(A2287="",I2287=""),"",IF(COUNTIFS($A$2:$A$4500,A2287,$D$2:$D$4500,D2287,$I$2:$I$4500,I2287)&gt;1,"Possible duplicate",""))</f>
        <v/>
      </c>
      <c r="O2287" s="56" t="n">
        <f aca="false">IF(J2287="","",IF(AND(L2287=0,K2287=0),1,0))</f>
        <v>1</v>
      </c>
      <c r="P2287" s="56" t="str">
        <f aca="false">IF(L2287=1,J2287+ROW()/10^7,"")</f>
        <v/>
      </c>
      <c r="Q2287" s="57" t="n">
        <f aca="false">IF(O2287=1,M2287,"")</f>
        <v>0.013069326028</v>
      </c>
      <c r="R2287" s="56" t="str">
        <f aca="false">IF(K2287=1,ROW(),"")</f>
        <v/>
      </c>
      <c r="S2287" s="56" t="str">
        <f aca="false">IF(D2287="","",TRIM(D2287))</f>
        <v>LOLO CHARGES- INC</v>
      </c>
    </row>
    <row r="2288" customFormat="false" ht="15" hidden="false" customHeight="false" outlineLevel="0" collapsed="false">
      <c r="A2288" s="50" t="s">
        <v>662</v>
      </c>
      <c r="B2288" s="55" t="n">
        <v>45904</v>
      </c>
      <c r="C2288" s="50" t="n">
        <f aca="false">IF(S2288="","",IFERROR(IF(INDEX('Ledger Codes'!$C$6:$C$205,MATCH(S2288,'Ledger Codes'!$B$6:$B$205,0))="","",INDEX('Ledger Codes'!$C$6:$C$205,MATCH(S2288,'Ledger Codes'!$B$6:$B$205,0))),""))</f>
        <v>10051</v>
      </c>
      <c r="D2288" s="50" t="s">
        <v>208</v>
      </c>
      <c r="E2288" s="50" t="s">
        <v>663</v>
      </c>
      <c r="F2288" s="50" t="s">
        <v>664</v>
      </c>
      <c r="G2288" s="52" t="n">
        <v>0</v>
      </c>
      <c r="H2288" s="52" t="n">
        <v>130</v>
      </c>
      <c r="I2288" s="52" t="n">
        <f aca="false">IF(AND(G2288="",H2288=""),"",N(G2288)-N(H2288))</f>
        <v>-130</v>
      </c>
      <c r="J2288" s="52" t="n">
        <f aca="false">IF(I2288="","",ABS(I2288))</f>
        <v>130</v>
      </c>
      <c r="K2288" s="56" t="n">
        <f aca="false">IF(S2288="","",0)</f>
        <v>0</v>
      </c>
      <c r="L2288" s="56" t="n">
        <f aca="false">IF(J2288="","",IF(AND(J2288&gt;'Revenue Testing'!$E$9,K2288=0),1,0))</f>
        <v>0</v>
      </c>
      <c r="M2288" s="57" t="n">
        <v>0.18377184773</v>
      </c>
      <c r="N2288" s="56" t="str">
        <f aca="false">IF(OR(A2288="",I2288=""),"",IF(COUNTIFS($A$2:$A$4500,A2288,$D$2:$D$4500,D2288,$I$2:$I$4500,I2288)&gt;1,"Possible duplicate",""))</f>
        <v/>
      </c>
      <c r="O2288" s="56" t="n">
        <f aca="false">IF(J2288="","",IF(AND(L2288=0,K2288=0),1,0))</f>
        <v>1</v>
      </c>
      <c r="P2288" s="56" t="str">
        <f aca="false">IF(L2288=1,J2288+ROW()/10^7,"")</f>
        <v/>
      </c>
      <c r="Q2288" s="57" t="n">
        <f aca="false">IF(O2288=1,M2288,"")</f>
        <v>0.18377184773</v>
      </c>
      <c r="R2288" s="56" t="str">
        <f aca="false">IF(K2288=1,ROW(),"")</f>
        <v/>
      </c>
      <c r="S2288" s="56" t="str">
        <f aca="false">IF(D2288="","",TRIM(D2288))</f>
        <v>LOLO CHARGES- INC</v>
      </c>
    </row>
    <row r="2289" customFormat="false" ht="15" hidden="false" customHeight="false" outlineLevel="0" collapsed="false">
      <c r="A2289" s="50" t="s">
        <v>665</v>
      </c>
      <c r="B2289" s="55" t="n">
        <v>45904</v>
      </c>
      <c r="C2289" s="50" t="n">
        <f aca="false">IF(S2289="","",IFERROR(IF(INDEX('Ledger Codes'!$C$6:$C$205,MATCH(S2289,'Ledger Codes'!$B$6:$B$205,0))="","",INDEX('Ledger Codes'!$C$6:$C$205,MATCH(S2289,'Ledger Codes'!$B$6:$B$205,0))),""))</f>
        <v>10051</v>
      </c>
      <c r="D2289" s="50" t="s">
        <v>208</v>
      </c>
      <c r="E2289" s="50" t="s">
        <v>666</v>
      </c>
      <c r="F2289" s="50" t="s">
        <v>667</v>
      </c>
      <c r="G2289" s="52" t="n">
        <v>0</v>
      </c>
      <c r="H2289" s="52" t="n">
        <v>130</v>
      </c>
      <c r="I2289" s="52" t="n">
        <f aca="false">IF(AND(G2289="",H2289=""),"",N(G2289)-N(H2289))</f>
        <v>-130</v>
      </c>
      <c r="J2289" s="52" t="n">
        <f aca="false">IF(I2289="","",ABS(I2289))</f>
        <v>130</v>
      </c>
      <c r="K2289" s="56" t="n">
        <f aca="false">IF(S2289="","",0)</f>
        <v>0</v>
      </c>
      <c r="L2289" s="56" t="n">
        <f aca="false">IF(J2289="","",IF(AND(J2289&gt;'Revenue Testing'!$E$9,K2289=0),1,0))</f>
        <v>0</v>
      </c>
      <c r="M2289" s="57" t="n">
        <v>0.679958588801</v>
      </c>
      <c r="N2289" s="56" t="str">
        <f aca="false">IF(OR(A2289="",I2289=""),"",IF(COUNTIFS($A$2:$A$4500,A2289,$D$2:$D$4500,D2289,$I$2:$I$4500,I2289)&gt;1,"Possible duplicate",""))</f>
        <v/>
      </c>
      <c r="O2289" s="56" t="n">
        <f aca="false">IF(J2289="","",IF(AND(L2289=0,K2289=0),1,0))</f>
        <v>1</v>
      </c>
      <c r="P2289" s="56" t="str">
        <f aca="false">IF(L2289=1,J2289+ROW()/10^7,"")</f>
        <v/>
      </c>
      <c r="Q2289" s="57" t="n">
        <f aca="false">IF(O2289=1,M2289,"")</f>
        <v>0.679958588801</v>
      </c>
      <c r="R2289" s="56" t="str">
        <f aca="false">IF(K2289=1,ROW(),"")</f>
        <v/>
      </c>
      <c r="S2289" s="56" t="str">
        <f aca="false">IF(D2289="","",TRIM(D2289))</f>
        <v>LOLO CHARGES- INC</v>
      </c>
    </row>
    <row r="2290" customFormat="false" ht="15" hidden="false" customHeight="false" outlineLevel="0" collapsed="false">
      <c r="A2290" s="50" t="s">
        <v>668</v>
      </c>
      <c r="B2290" s="55" t="n">
        <v>45904</v>
      </c>
      <c r="C2290" s="50" t="n">
        <f aca="false">IF(S2290="","",IFERROR(IF(INDEX('Ledger Codes'!$C$6:$C$205,MATCH(S2290,'Ledger Codes'!$B$6:$B$205,0))="","",INDEX('Ledger Codes'!$C$6:$C$205,MATCH(S2290,'Ledger Codes'!$B$6:$B$205,0))),""))</f>
        <v>10051</v>
      </c>
      <c r="D2290" s="50" t="s">
        <v>208</v>
      </c>
      <c r="E2290" s="50" t="s">
        <v>669</v>
      </c>
      <c r="F2290" s="50" t="s">
        <v>670</v>
      </c>
      <c r="G2290" s="52" t="n">
        <v>0</v>
      </c>
      <c r="H2290" s="52" t="n">
        <v>130</v>
      </c>
      <c r="I2290" s="52" t="n">
        <f aca="false">IF(AND(G2290="",H2290=""),"",N(G2290)-N(H2290))</f>
        <v>-130</v>
      </c>
      <c r="J2290" s="52" t="n">
        <f aca="false">IF(I2290="","",ABS(I2290))</f>
        <v>130</v>
      </c>
      <c r="K2290" s="56" t="n">
        <f aca="false">IF(S2290="","",0)</f>
        <v>0</v>
      </c>
      <c r="L2290" s="56" t="n">
        <f aca="false">IF(J2290="","",IF(AND(J2290&gt;'Revenue Testing'!$E$9,K2290=0),1,0))</f>
        <v>0</v>
      </c>
      <c r="M2290" s="57" t="n">
        <v>0.776776203769</v>
      </c>
      <c r="N2290" s="56" t="str">
        <f aca="false">IF(OR(A2290="",I2290=""),"",IF(COUNTIFS($A$2:$A$4500,A2290,$D$2:$D$4500,D2290,$I$2:$I$4500,I2290)&gt;1,"Possible duplicate",""))</f>
        <v/>
      </c>
      <c r="O2290" s="56" t="n">
        <f aca="false">IF(J2290="","",IF(AND(L2290=0,K2290=0),1,0))</f>
        <v>1</v>
      </c>
      <c r="P2290" s="56" t="str">
        <f aca="false">IF(L2290=1,J2290+ROW()/10^7,"")</f>
        <v/>
      </c>
      <c r="Q2290" s="57" t="n">
        <f aca="false">IF(O2290=1,M2290,"")</f>
        <v>0.776776203769</v>
      </c>
      <c r="R2290" s="56" t="str">
        <f aca="false">IF(K2290=1,ROW(),"")</f>
        <v/>
      </c>
      <c r="S2290" s="56" t="str">
        <f aca="false">IF(D2290="","",TRIM(D2290))</f>
        <v>LOLO CHARGES- INC</v>
      </c>
    </row>
    <row r="2291" customFormat="false" ht="15" hidden="false" customHeight="false" outlineLevel="0" collapsed="false">
      <c r="A2291" s="50" t="s">
        <v>671</v>
      </c>
      <c r="B2291" s="55" t="n">
        <v>45904</v>
      </c>
      <c r="C2291" s="50" t="n">
        <f aca="false">IF(S2291="","",IFERROR(IF(INDEX('Ledger Codes'!$C$6:$C$205,MATCH(S2291,'Ledger Codes'!$B$6:$B$205,0))="","",INDEX('Ledger Codes'!$C$6:$C$205,MATCH(S2291,'Ledger Codes'!$B$6:$B$205,0))),""))</f>
        <v>10051</v>
      </c>
      <c r="D2291" s="50" t="s">
        <v>208</v>
      </c>
      <c r="E2291" s="50" t="s">
        <v>672</v>
      </c>
      <c r="F2291" s="50" t="s">
        <v>673</v>
      </c>
      <c r="G2291" s="52" t="n">
        <v>0</v>
      </c>
      <c r="H2291" s="52" t="n">
        <v>130</v>
      </c>
      <c r="I2291" s="52" t="n">
        <f aca="false">IF(AND(G2291="",H2291=""),"",N(G2291)-N(H2291))</f>
        <v>-130</v>
      </c>
      <c r="J2291" s="52" t="n">
        <f aca="false">IF(I2291="","",ABS(I2291))</f>
        <v>130</v>
      </c>
      <c r="K2291" s="56" t="n">
        <f aca="false">IF(S2291="","",0)</f>
        <v>0</v>
      </c>
      <c r="L2291" s="56" t="n">
        <f aca="false">IF(J2291="","",IF(AND(J2291&gt;'Revenue Testing'!$E$9,K2291=0),1,0))</f>
        <v>0</v>
      </c>
      <c r="M2291" s="57" t="n">
        <v>0.913101828459</v>
      </c>
      <c r="N2291" s="56" t="str">
        <f aca="false">IF(OR(A2291="",I2291=""),"",IF(COUNTIFS($A$2:$A$4500,A2291,$D$2:$D$4500,D2291,$I$2:$I$4500,I2291)&gt;1,"Possible duplicate",""))</f>
        <v/>
      </c>
      <c r="O2291" s="56" t="n">
        <f aca="false">IF(J2291="","",IF(AND(L2291=0,K2291=0),1,0))</f>
        <v>1</v>
      </c>
      <c r="P2291" s="56" t="str">
        <f aca="false">IF(L2291=1,J2291+ROW()/10^7,"")</f>
        <v/>
      </c>
      <c r="Q2291" s="57" t="n">
        <f aca="false">IF(O2291=1,M2291,"")</f>
        <v>0.913101828459</v>
      </c>
      <c r="R2291" s="56" t="str">
        <f aca="false">IF(K2291=1,ROW(),"")</f>
        <v/>
      </c>
      <c r="S2291" s="56" t="str">
        <f aca="false">IF(D2291="","",TRIM(D2291))</f>
        <v>LOLO CHARGES- INC</v>
      </c>
    </row>
    <row r="2292" customFormat="false" ht="15" hidden="false" customHeight="false" outlineLevel="0" collapsed="false">
      <c r="A2292" s="50" t="s">
        <v>674</v>
      </c>
      <c r="B2292" s="55" t="n">
        <v>45904</v>
      </c>
      <c r="C2292" s="50" t="n">
        <f aca="false">IF(S2292="","",IFERROR(IF(INDEX('Ledger Codes'!$C$6:$C$205,MATCH(S2292,'Ledger Codes'!$B$6:$B$205,0))="","",INDEX('Ledger Codes'!$C$6:$C$205,MATCH(S2292,'Ledger Codes'!$B$6:$B$205,0))),""))</f>
        <v>10051</v>
      </c>
      <c r="D2292" s="50" t="s">
        <v>208</v>
      </c>
      <c r="E2292" s="50" t="s">
        <v>675</v>
      </c>
      <c r="F2292" s="50" t="s">
        <v>676</v>
      </c>
      <c r="G2292" s="52" t="n">
        <v>0</v>
      </c>
      <c r="H2292" s="52" t="n">
        <v>130</v>
      </c>
      <c r="I2292" s="52" t="n">
        <f aca="false">IF(AND(G2292="",H2292=""),"",N(G2292)-N(H2292))</f>
        <v>-130</v>
      </c>
      <c r="J2292" s="52" t="n">
        <f aca="false">IF(I2292="","",ABS(I2292))</f>
        <v>130</v>
      </c>
      <c r="K2292" s="56" t="n">
        <f aca="false">IF(S2292="","",0)</f>
        <v>0</v>
      </c>
      <c r="L2292" s="56" t="n">
        <f aca="false">IF(J2292="","",IF(AND(J2292&gt;'Revenue Testing'!$E$9,K2292=0),1,0))</f>
        <v>0</v>
      </c>
      <c r="M2292" s="57" t="n">
        <v>0.048989641018</v>
      </c>
      <c r="N2292" s="56" t="str">
        <f aca="false">IF(OR(A2292="",I2292=""),"",IF(COUNTIFS($A$2:$A$4500,A2292,$D$2:$D$4500,D2292,$I$2:$I$4500,I2292)&gt;1,"Possible duplicate",""))</f>
        <v/>
      </c>
      <c r="O2292" s="56" t="n">
        <f aca="false">IF(J2292="","",IF(AND(L2292=0,K2292=0),1,0))</f>
        <v>1</v>
      </c>
      <c r="P2292" s="56" t="str">
        <f aca="false">IF(L2292=1,J2292+ROW()/10^7,"")</f>
        <v/>
      </c>
      <c r="Q2292" s="57" t="n">
        <f aca="false">IF(O2292=1,M2292,"")</f>
        <v>0.048989641018</v>
      </c>
      <c r="R2292" s="56" t="str">
        <f aca="false">IF(K2292=1,ROW(),"")</f>
        <v/>
      </c>
      <c r="S2292" s="56" t="str">
        <f aca="false">IF(D2292="","",TRIM(D2292))</f>
        <v>LOLO CHARGES- INC</v>
      </c>
    </row>
    <row r="2293" customFormat="false" ht="15" hidden="false" customHeight="false" outlineLevel="0" collapsed="false">
      <c r="A2293" s="50" t="s">
        <v>677</v>
      </c>
      <c r="B2293" s="55" t="n">
        <v>45904</v>
      </c>
      <c r="C2293" s="50" t="n">
        <f aca="false">IF(S2293="","",IFERROR(IF(INDEX('Ledger Codes'!$C$6:$C$205,MATCH(S2293,'Ledger Codes'!$B$6:$B$205,0))="","",INDEX('Ledger Codes'!$C$6:$C$205,MATCH(S2293,'Ledger Codes'!$B$6:$B$205,0))),""))</f>
        <v>10051</v>
      </c>
      <c r="D2293" s="50" t="s">
        <v>208</v>
      </c>
      <c r="E2293" s="50" t="s">
        <v>678</v>
      </c>
      <c r="F2293" s="50" t="s">
        <v>679</v>
      </c>
      <c r="G2293" s="52" t="n">
        <v>0</v>
      </c>
      <c r="H2293" s="52" t="n">
        <v>130</v>
      </c>
      <c r="I2293" s="52" t="n">
        <f aca="false">IF(AND(G2293="",H2293=""),"",N(G2293)-N(H2293))</f>
        <v>-130</v>
      </c>
      <c r="J2293" s="52" t="n">
        <f aca="false">IF(I2293="","",ABS(I2293))</f>
        <v>130</v>
      </c>
      <c r="K2293" s="56" t="n">
        <f aca="false">IF(S2293="","",0)</f>
        <v>0</v>
      </c>
      <c r="L2293" s="56" t="n">
        <f aca="false">IF(J2293="","",IF(AND(J2293&gt;'Revenue Testing'!$E$9,K2293=0),1,0))</f>
        <v>0</v>
      </c>
      <c r="M2293" s="57" t="n">
        <v>0.910245624016</v>
      </c>
      <c r="N2293" s="56" t="str">
        <f aca="false">IF(OR(A2293="",I2293=""),"",IF(COUNTIFS($A$2:$A$4500,A2293,$D$2:$D$4500,D2293,$I$2:$I$4500,I2293)&gt;1,"Possible duplicate",""))</f>
        <v/>
      </c>
      <c r="O2293" s="56" t="n">
        <f aca="false">IF(J2293="","",IF(AND(L2293=0,K2293=0),1,0))</f>
        <v>1</v>
      </c>
      <c r="P2293" s="56" t="str">
        <f aca="false">IF(L2293=1,J2293+ROW()/10^7,"")</f>
        <v/>
      </c>
      <c r="Q2293" s="57" t="n">
        <f aca="false">IF(O2293=1,M2293,"")</f>
        <v>0.910245624016</v>
      </c>
      <c r="R2293" s="56" t="str">
        <f aca="false">IF(K2293=1,ROW(),"")</f>
        <v/>
      </c>
      <c r="S2293" s="56" t="str">
        <f aca="false">IF(D2293="","",TRIM(D2293))</f>
        <v>LOLO CHARGES- INC</v>
      </c>
    </row>
    <row r="2294" customFormat="false" ht="15" hidden="false" customHeight="false" outlineLevel="0" collapsed="false">
      <c r="A2294" s="50" t="s">
        <v>680</v>
      </c>
      <c r="B2294" s="55" t="n">
        <v>45904</v>
      </c>
      <c r="C2294" s="50" t="n">
        <f aca="false">IF(S2294="","",IFERROR(IF(INDEX('Ledger Codes'!$C$6:$C$205,MATCH(S2294,'Ledger Codes'!$B$6:$B$205,0))="","",INDEX('Ledger Codes'!$C$6:$C$205,MATCH(S2294,'Ledger Codes'!$B$6:$B$205,0))),""))</f>
        <v>10051</v>
      </c>
      <c r="D2294" s="50" t="s">
        <v>208</v>
      </c>
      <c r="E2294" s="50" t="s">
        <v>681</v>
      </c>
      <c r="F2294" s="50" t="s">
        <v>682</v>
      </c>
      <c r="G2294" s="52" t="n">
        <v>0</v>
      </c>
      <c r="H2294" s="52" t="n">
        <v>130</v>
      </c>
      <c r="I2294" s="52" t="n">
        <f aca="false">IF(AND(G2294="",H2294=""),"",N(G2294)-N(H2294))</f>
        <v>-130</v>
      </c>
      <c r="J2294" s="52" t="n">
        <f aca="false">IF(I2294="","",ABS(I2294))</f>
        <v>130</v>
      </c>
      <c r="K2294" s="56" t="n">
        <f aca="false">IF(S2294="","",0)</f>
        <v>0</v>
      </c>
      <c r="L2294" s="56" t="n">
        <f aca="false">IF(J2294="","",IF(AND(J2294&gt;'Revenue Testing'!$E$9,K2294=0),1,0))</f>
        <v>0</v>
      </c>
      <c r="M2294" s="57" t="n">
        <v>0.339940271755</v>
      </c>
      <c r="N2294" s="56" t="str">
        <f aca="false">IF(OR(A2294="",I2294=""),"",IF(COUNTIFS($A$2:$A$4500,A2294,$D$2:$D$4500,D2294,$I$2:$I$4500,I2294)&gt;1,"Possible duplicate",""))</f>
        <v/>
      </c>
      <c r="O2294" s="56" t="n">
        <f aca="false">IF(J2294="","",IF(AND(L2294=0,K2294=0),1,0))</f>
        <v>1</v>
      </c>
      <c r="P2294" s="56" t="str">
        <f aca="false">IF(L2294=1,J2294+ROW()/10^7,"")</f>
        <v/>
      </c>
      <c r="Q2294" s="57" t="n">
        <f aca="false">IF(O2294=1,M2294,"")</f>
        <v>0.339940271755</v>
      </c>
      <c r="R2294" s="56" t="str">
        <f aca="false">IF(K2294=1,ROW(),"")</f>
        <v/>
      </c>
      <c r="S2294" s="56" t="str">
        <f aca="false">IF(D2294="","",TRIM(D2294))</f>
        <v>LOLO CHARGES- INC</v>
      </c>
    </row>
    <row r="2295" customFormat="false" ht="15" hidden="false" customHeight="false" outlineLevel="0" collapsed="false">
      <c r="A2295" s="50" t="s">
        <v>683</v>
      </c>
      <c r="B2295" s="55" t="n">
        <v>45904</v>
      </c>
      <c r="C2295" s="50" t="n">
        <f aca="false">IF(S2295="","",IFERROR(IF(INDEX('Ledger Codes'!$C$6:$C$205,MATCH(S2295,'Ledger Codes'!$B$6:$B$205,0))="","",INDEX('Ledger Codes'!$C$6:$C$205,MATCH(S2295,'Ledger Codes'!$B$6:$B$205,0))),""))</f>
        <v>10051</v>
      </c>
      <c r="D2295" s="50" t="s">
        <v>208</v>
      </c>
      <c r="E2295" s="50" t="s">
        <v>684</v>
      </c>
      <c r="F2295" s="50" t="s">
        <v>685</v>
      </c>
      <c r="G2295" s="52" t="n">
        <v>0</v>
      </c>
      <c r="H2295" s="52" t="n">
        <v>130</v>
      </c>
      <c r="I2295" s="52" t="n">
        <f aca="false">IF(AND(G2295="",H2295=""),"",N(G2295)-N(H2295))</f>
        <v>-130</v>
      </c>
      <c r="J2295" s="52" t="n">
        <f aca="false">IF(I2295="","",ABS(I2295))</f>
        <v>130</v>
      </c>
      <c r="K2295" s="56" t="n">
        <f aca="false">IF(S2295="","",0)</f>
        <v>0</v>
      </c>
      <c r="L2295" s="56" t="n">
        <f aca="false">IF(J2295="","",IF(AND(J2295&gt;'Revenue Testing'!$E$9,K2295=0),1,0))</f>
        <v>0</v>
      </c>
      <c r="M2295" s="57" t="n">
        <v>0.49456770071</v>
      </c>
      <c r="N2295" s="56" t="str">
        <f aca="false">IF(OR(A2295="",I2295=""),"",IF(COUNTIFS($A$2:$A$4500,A2295,$D$2:$D$4500,D2295,$I$2:$I$4500,I2295)&gt;1,"Possible duplicate",""))</f>
        <v/>
      </c>
      <c r="O2295" s="56" t="n">
        <f aca="false">IF(J2295="","",IF(AND(L2295=0,K2295=0),1,0))</f>
        <v>1</v>
      </c>
      <c r="P2295" s="56" t="str">
        <f aca="false">IF(L2295=1,J2295+ROW()/10^7,"")</f>
        <v/>
      </c>
      <c r="Q2295" s="57" t="n">
        <f aca="false">IF(O2295=1,M2295,"")</f>
        <v>0.49456770071</v>
      </c>
      <c r="R2295" s="56" t="str">
        <f aca="false">IF(K2295=1,ROW(),"")</f>
        <v/>
      </c>
      <c r="S2295" s="56" t="str">
        <f aca="false">IF(D2295="","",TRIM(D2295))</f>
        <v>LOLO CHARGES- INC</v>
      </c>
    </row>
    <row r="2296" customFormat="false" ht="15" hidden="false" customHeight="false" outlineLevel="0" collapsed="false">
      <c r="A2296" s="50" t="s">
        <v>686</v>
      </c>
      <c r="B2296" s="55" t="n">
        <v>45904</v>
      </c>
      <c r="C2296" s="50" t="n">
        <f aca="false">IF(S2296="","",IFERROR(IF(INDEX('Ledger Codes'!$C$6:$C$205,MATCH(S2296,'Ledger Codes'!$B$6:$B$205,0))="","",INDEX('Ledger Codes'!$C$6:$C$205,MATCH(S2296,'Ledger Codes'!$B$6:$B$205,0))),""))</f>
        <v>10051</v>
      </c>
      <c r="D2296" s="50" t="s">
        <v>208</v>
      </c>
      <c r="E2296" s="50" t="s">
        <v>687</v>
      </c>
      <c r="F2296" s="50" t="s">
        <v>688</v>
      </c>
      <c r="G2296" s="52" t="n">
        <v>0</v>
      </c>
      <c r="H2296" s="52" t="n">
        <v>130</v>
      </c>
      <c r="I2296" s="52" t="n">
        <f aca="false">IF(AND(G2296="",H2296=""),"",N(G2296)-N(H2296))</f>
        <v>-130</v>
      </c>
      <c r="J2296" s="52" t="n">
        <f aca="false">IF(I2296="","",ABS(I2296))</f>
        <v>130</v>
      </c>
      <c r="K2296" s="56" t="n">
        <f aca="false">IF(S2296="","",0)</f>
        <v>0</v>
      </c>
      <c r="L2296" s="56" t="n">
        <f aca="false">IF(J2296="","",IF(AND(J2296&gt;'Revenue Testing'!$E$9,K2296=0),1,0))</f>
        <v>0</v>
      </c>
      <c r="M2296" s="57" t="n">
        <v>0.278011098714</v>
      </c>
      <c r="N2296" s="56" t="str">
        <f aca="false">IF(OR(A2296="",I2296=""),"",IF(COUNTIFS($A$2:$A$4500,A2296,$D$2:$D$4500,D2296,$I$2:$I$4500,I2296)&gt;1,"Possible duplicate",""))</f>
        <v/>
      </c>
      <c r="O2296" s="56" t="n">
        <f aca="false">IF(J2296="","",IF(AND(L2296=0,K2296=0),1,0))</f>
        <v>1</v>
      </c>
      <c r="P2296" s="56" t="str">
        <f aca="false">IF(L2296=1,J2296+ROW()/10^7,"")</f>
        <v/>
      </c>
      <c r="Q2296" s="57" t="n">
        <f aca="false">IF(O2296=1,M2296,"")</f>
        <v>0.278011098714</v>
      </c>
      <c r="R2296" s="56" t="str">
        <f aca="false">IF(K2296=1,ROW(),"")</f>
        <v/>
      </c>
      <c r="S2296" s="56" t="str">
        <f aca="false">IF(D2296="","",TRIM(D2296))</f>
        <v>LOLO CHARGES- INC</v>
      </c>
    </row>
    <row r="2297" customFormat="false" ht="15" hidden="false" customHeight="false" outlineLevel="0" collapsed="false">
      <c r="A2297" s="50" t="s">
        <v>689</v>
      </c>
      <c r="B2297" s="55" t="n">
        <v>45904</v>
      </c>
      <c r="C2297" s="50" t="n">
        <f aca="false">IF(S2297="","",IFERROR(IF(INDEX('Ledger Codes'!$C$6:$C$205,MATCH(S2297,'Ledger Codes'!$B$6:$B$205,0))="","",INDEX('Ledger Codes'!$C$6:$C$205,MATCH(S2297,'Ledger Codes'!$B$6:$B$205,0))),""))</f>
        <v>10051</v>
      </c>
      <c r="D2297" s="50" t="s">
        <v>208</v>
      </c>
      <c r="E2297" s="50" t="s">
        <v>690</v>
      </c>
      <c r="F2297" s="50" t="s">
        <v>691</v>
      </c>
      <c r="G2297" s="52" t="n">
        <v>0</v>
      </c>
      <c r="H2297" s="52" t="n">
        <v>80</v>
      </c>
      <c r="I2297" s="52" t="n">
        <f aca="false">IF(AND(G2297="",H2297=""),"",N(G2297)-N(H2297))</f>
        <v>-80</v>
      </c>
      <c r="J2297" s="52" t="n">
        <f aca="false">IF(I2297="","",ABS(I2297))</f>
        <v>80</v>
      </c>
      <c r="K2297" s="56" t="n">
        <f aca="false">IF(S2297="","",0)</f>
        <v>0</v>
      </c>
      <c r="L2297" s="56" t="n">
        <f aca="false">IF(J2297="","",IF(AND(J2297&gt;'Revenue Testing'!$E$9,K2297=0),1,0))</f>
        <v>0</v>
      </c>
      <c r="M2297" s="57" t="n">
        <v>0.896088580741</v>
      </c>
      <c r="N2297" s="56" t="str">
        <f aca="false">IF(OR(A2297="",I2297=""),"",IF(COUNTIFS($A$2:$A$4500,A2297,$D$2:$D$4500,D2297,$I$2:$I$4500,I2297)&gt;1,"Possible duplicate",""))</f>
        <v/>
      </c>
      <c r="O2297" s="56" t="n">
        <f aca="false">IF(J2297="","",IF(AND(L2297=0,K2297=0),1,0))</f>
        <v>1</v>
      </c>
      <c r="P2297" s="56" t="str">
        <f aca="false">IF(L2297=1,J2297+ROW()/10^7,"")</f>
        <v/>
      </c>
      <c r="Q2297" s="57" t="n">
        <f aca="false">IF(O2297=1,M2297,"")</f>
        <v>0.896088580741</v>
      </c>
      <c r="R2297" s="56" t="str">
        <f aca="false">IF(K2297=1,ROW(),"")</f>
        <v/>
      </c>
      <c r="S2297" s="56" t="str">
        <f aca="false">IF(D2297="","",TRIM(D2297))</f>
        <v>LOLO CHARGES- INC</v>
      </c>
    </row>
    <row r="2298" customFormat="false" ht="15" hidden="false" customHeight="false" outlineLevel="0" collapsed="false">
      <c r="A2298" s="50" t="s">
        <v>692</v>
      </c>
      <c r="B2298" s="55" t="n">
        <v>45904</v>
      </c>
      <c r="C2298" s="50" t="n">
        <f aca="false">IF(S2298="","",IFERROR(IF(INDEX('Ledger Codes'!$C$6:$C$205,MATCH(S2298,'Ledger Codes'!$B$6:$B$205,0))="","",INDEX('Ledger Codes'!$C$6:$C$205,MATCH(S2298,'Ledger Codes'!$B$6:$B$205,0))),""))</f>
        <v>10051</v>
      </c>
      <c r="D2298" s="50" t="s">
        <v>208</v>
      </c>
      <c r="E2298" s="50" t="s">
        <v>693</v>
      </c>
      <c r="F2298" s="50" t="s">
        <v>411</v>
      </c>
      <c r="G2298" s="52" t="n">
        <v>0</v>
      </c>
      <c r="H2298" s="52" t="n">
        <v>910</v>
      </c>
      <c r="I2298" s="52" t="n">
        <f aca="false">IF(AND(G2298="",H2298=""),"",N(G2298)-N(H2298))</f>
        <v>-910</v>
      </c>
      <c r="J2298" s="52" t="n">
        <f aca="false">IF(I2298="","",ABS(I2298))</f>
        <v>910</v>
      </c>
      <c r="K2298" s="56" t="n">
        <f aca="false">IF(S2298="","",0)</f>
        <v>0</v>
      </c>
      <c r="L2298" s="56" t="n">
        <f aca="false">IF(J2298="","",IF(AND(J2298&gt;'Revenue Testing'!$E$9,K2298=0),1,0))</f>
        <v>0</v>
      </c>
      <c r="M2298" s="57" t="n">
        <v>0.63837085965</v>
      </c>
      <c r="N2298" s="56" t="str">
        <f aca="false">IF(OR(A2298="",I2298=""),"",IF(COUNTIFS($A$2:$A$4500,A2298,$D$2:$D$4500,D2298,$I$2:$I$4500,I2298)&gt;1,"Possible duplicate",""))</f>
        <v/>
      </c>
      <c r="O2298" s="56" t="n">
        <f aca="false">IF(J2298="","",IF(AND(L2298=0,K2298=0),1,0))</f>
        <v>1</v>
      </c>
      <c r="P2298" s="56" t="str">
        <f aca="false">IF(L2298=1,J2298+ROW()/10^7,"")</f>
        <v/>
      </c>
      <c r="Q2298" s="57" t="n">
        <f aca="false">IF(O2298=1,M2298,"")</f>
        <v>0.63837085965</v>
      </c>
      <c r="R2298" s="56" t="str">
        <f aca="false">IF(K2298=1,ROW(),"")</f>
        <v/>
      </c>
      <c r="S2298" s="56" t="str">
        <f aca="false">IF(D2298="","",TRIM(D2298))</f>
        <v>LOLO CHARGES- INC</v>
      </c>
    </row>
    <row r="2299" customFormat="false" ht="15" hidden="false" customHeight="false" outlineLevel="0" collapsed="false">
      <c r="A2299" s="50" t="s">
        <v>692</v>
      </c>
      <c r="B2299" s="55" t="n">
        <v>45904</v>
      </c>
      <c r="C2299" s="50" t="n">
        <f aca="false">IF(S2299="","",IFERROR(IF(INDEX('Ledger Codes'!$C$6:$C$205,MATCH(S2299,'Ledger Codes'!$B$6:$B$205,0))="","",INDEX('Ledger Codes'!$C$6:$C$205,MATCH(S2299,'Ledger Codes'!$B$6:$B$205,0))),""))</f>
        <v>10051</v>
      </c>
      <c r="D2299" s="50" t="s">
        <v>208</v>
      </c>
      <c r="E2299" s="50" t="s">
        <v>693</v>
      </c>
      <c r="F2299" s="50" t="s">
        <v>411</v>
      </c>
      <c r="G2299" s="52" t="n">
        <v>0</v>
      </c>
      <c r="H2299" s="52" t="n">
        <v>80</v>
      </c>
      <c r="I2299" s="52" t="n">
        <f aca="false">IF(AND(G2299="",H2299=""),"",N(G2299)-N(H2299))</f>
        <v>-80</v>
      </c>
      <c r="J2299" s="52" t="n">
        <f aca="false">IF(I2299="","",ABS(I2299))</f>
        <v>80</v>
      </c>
      <c r="K2299" s="56" t="n">
        <f aca="false">IF(S2299="","",0)</f>
        <v>0</v>
      </c>
      <c r="L2299" s="56" t="n">
        <f aca="false">IF(J2299="","",IF(AND(J2299&gt;'Revenue Testing'!$E$9,K2299=0),1,0))</f>
        <v>0</v>
      </c>
      <c r="M2299" s="57" t="n">
        <v>0.875649257826</v>
      </c>
      <c r="N2299" s="56" t="str">
        <f aca="false">IF(OR(A2299="",I2299=""),"",IF(COUNTIFS($A$2:$A$4500,A2299,$D$2:$D$4500,D2299,$I$2:$I$4500,I2299)&gt;1,"Possible duplicate",""))</f>
        <v/>
      </c>
      <c r="O2299" s="56" t="n">
        <f aca="false">IF(J2299="","",IF(AND(L2299=0,K2299=0),1,0))</f>
        <v>1</v>
      </c>
      <c r="P2299" s="56" t="str">
        <f aca="false">IF(L2299=1,J2299+ROW()/10^7,"")</f>
        <v/>
      </c>
      <c r="Q2299" s="57" t="n">
        <f aca="false">IF(O2299=1,M2299,"")</f>
        <v>0.875649257826</v>
      </c>
      <c r="R2299" s="56" t="str">
        <f aca="false">IF(K2299=1,ROW(),"")</f>
        <v/>
      </c>
      <c r="S2299" s="56" t="str">
        <f aca="false">IF(D2299="","",TRIM(D2299))</f>
        <v>LOLO CHARGES- INC</v>
      </c>
    </row>
    <row r="2300" customFormat="false" ht="15" hidden="false" customHeight="false" outlineLevel="0" collapsed="false">
      <c r="A2300" s="50" t="s">
        <v>694</v>
      </c>
      <c r="B2300" s="55" t="n">
        <v>45904</v>
      </c>
      <c r="C2300" s="50" t="n">
        <f aca="false">IF(S2300="","",IFERROR(IF(INDEX('Ledger Codes'!$C$6:$C$205,MATCH(S2300,'Ledger Codes'!$B$6:$B$205,0))="","",INDEX('Ledger Codes'!$C$6:$C$205,MATCH(S2300,'Ledger Codes'!$B$6:$B$205,0))),""))</f>
        <v>10051</v>
      </c>
      <c r="D2300" s="50" t="s">
        <v>208</v>
      </c>
      <c r="E2300" s="50" t="s">
        <v>695</v>
      </c>
      <c r="F2300" s="50" t="s">
        <v>696</v>
      </c>
      <c r="G2300" s="52" t="n">
        <v>0</v>
      </c>
      <c r="H2300" s="52" t="n">
        <v>80</v>
      </c>
      <c r="I2300" s="52" t="n">
        <f aca="false">IF(AND(G2300="",H2300=""),"",N(G2300)-N(H2300))</f>
        <v>-80</v>
      </c>
      <c r="J2300" s="52" t="n">
        <f aca="false">IF(I2300="","",ABS(I2300))</f>
        <v>80</v>
      </c>
      <c r="K2300" s="56" t="n">
        <f aca="false">IF(S2300="","",0)</f>
        <v>0</v>
      </c>
      <c r="L2300" s="56" t="n">
        <f aca="false">IF(J2300="","",IF(AND(J2300&gt;'Revenue Testing'!$E$9,K2300=0),1,0))</f>
        <v>0</v>
      </c>
      <c r="M2300" s="57" t="n">
        <v>0.625322760166</v>
      </c>
      <c r="N2300" s="56" t="str">
        <f aca="false">IF(OR(A2300="",I2300=""),"",IF(COUNTIFS($A$2:$A$4500,A2300,$D$2:$D$4500,D2300,$I$2:$I$4500,I2300)&gt;1,"Possible duplicate",""))</f>
        <v/>
      </c>
      <c r="O2300" s="56" t="n">
        <f aca="false">IF(J2300="","",IF(AND(L2300=0,K2300=0),1,0))</f>
        <v>1</v>
      </c>
      <c r="P2300" s="56" t="str">
        <f aca="false">IF(L2300=1,J2300+ROW()/10^7,"")</f>
        <v/>
      </c>
      <c r="Q2300" s="57" t="n">
        <f aca="false">IF(O2300=1,M2300,"")</f>
        <v>0.625322760166</v>
      </c>
      <c r="R2300" s="56" t="str">
        <f aca="false">IF(K2300=1,ROW(),"")</f>
        <v/>
      </c>
      <c r="S2300" s="56" t="str">
        <f aca="false">IF(D2300="","",TRIM(D2300))</f>
        <v>LOLO CHARGES- INC</v>
      </c>
    </row>
    <row r="2301" customFormat="false" ht="15" hidden="false" customHeight="false" outlineLevel="0" collapsed="false">
      <c r="A2301" s="50" t="s">
        <v>697</v>
      </c>
      <c r="B2301" s="55" t="n">
        <v>45904</v>
      </c>
      <c r="C2301" s="50" t="n">
        <f aca="false">IF(S2301="","",IFERROR(IF(INDEX('Ledger Codes'!$C$6:$C$205,MATCH(S2301,'Ledger Codes'!$B$6:$B$205,0))="","",INDEX('Ledger Codes'!$C$6:$C$205,MATCH(S2301,'Ledger Codes'!$B$6:$B$205,0))),""))</f>
        <v>10051</v>
      </c>
      <c r="D2301" s="50" t="s">
        <v>208</v>
      </c>
      <c r="E2301" s="50" t="s">
        <v>698</v>
      </c>
      <c r="F2301" s="50" t="s">
        <v>699</v>
      </c>
      <c r="G2301" s="52" t="n">
        <v>0</v>
      </c>
      <c r="H2301" s="52" t="n">
        <v>130</v>
      </c>
      <c r="I2301" s="52" t="n">
        <f aca="false">IF(AND(G2301="",H2301=""),"",N(G2301)-N(H2301))</f>
        <v>-130</v>
      </c>
      <c r="J2301" s="52" t="n">
        <f aca="false">IF(I2301="","",ABS(I2301))</f>
        <v>130</v>
      </c>
      <c r="K2301" s="56" t="n">
        <f aca="false">IF(S2301="","",0)</f>
        <v>0</v>
      </c>
      <c r="L2301" s="56" t="n">
        <f aca="false">IF(J2301="","",IF(AND(J2301&gt;'Revenue Testing'!$E$9,K2301=0),1,0))</f>
        <v>0</v>
      </c>
      <c r="M2301" s="57" t="n">
        <v>0.258791082347</v>
      </c>
      <c r="N2301" s="56" t="str">
        <f aca="false">IF(OR(A2301="",I2301=""),"",IF(COUNTIFS($A$2:$A$4500,A2301,$D$2:$D$4500,D2301,$I$2:$I$4500,I2301)&gt;1,"Possible duplicate",""))</f>
        <v/>
      </c>
      <c r="O2301" s="56" t="n">
        <f aca="false">IF(J2301="","",IF(AND(L2301=0,K2301=0),1,0))</f>
        <v>1</v>
      </c>
      <c r="P2301" s="56" t="str">
        <f aca="false">IF(L2301=1,J2301+ROW()/10^7,"")</f>
        <v/>
      </c>
      <c r="Q2301" s="57" t="n">
        <f aca="false">IF(O2301=1,M2301,"")</f>
        <v>0.258791082347</v>
      </c>
      <c r="R2301" s="56" t="str">
        <f aca="false">IF(K2301=1,ROW(),"")</f>
        <v/>
      </c>
      <c r="S2301" s="56" t="str">
        <f aca="false">IF(D2301="","",TRIM(D2301))</f>
        <v>LOLO CHARGES- INC</v>
      </c>
    </row>
    <row r="2302" customFormat="false" ht="15" hidden="false" customHeight="false" outlineLevel="0" collapsed="false">
      <c r="A2302" s="50" t="s">
        <v>700</v>
      </c>
      <c r="B2302" s="55" t="n">
        <v>45904</v>
      </c>
      <c r="C2302" s="50" t="n">
        <f aca="false">IF(S2302="","",IFERROR(IF(INDEX('Ledger Codes'!$C$6:$C$205,MATCH(S2302,'Ledger Codes'!$B$6:$B$205,0))="","",INDEX('Ledger Codes'!$C$6:$C$205,MATCH(S2302,'Ledger Codes'!$B$6:$B$205,0))),""))</f>
        <v>10051</v>
      </c>
      <c r="D2302" s="50" t="s">
        <v>208</v>
      </c>
      <c r="E2302" s="50" t="s">
        <v>701</v>
      </c>
      <c r="F2302" s="50" t="s">
        <v>702</v>
      </c>
      <c r="G2302" s="52" t="n">
        <v>0</v>
      </c>
      <c r="H2302" s="52" t="n">
        <v>130</v>
      </c>
      <c r="I2302" s="52" t="n">
        <f aca="false">IF(AND(G2302="",H2302=""),"",N(G2302)-N(H2302))</f>
        <v>-130</v>
      </c>
      <c r="J2302" s="52" t="n">
        <f aca="false">IF(I2302="","",ABS(I2302))</f>
        <v>130</v>
      </c>
      <c r="K2302" s="56" t="n">
        <f aca="false">IF(S2302="","",0)</f>
        <v>0</v>
      </c>
      <c r="L2302" s="56" t="n">
        <f aca="false">IF(J2302="","",IF(AND(J2302&gt;'Revenue Testing'!$E$9,K2302=0),1,0))</f>
        <v>0</v>
      </c>
      <c r="M2302" s="57" t="n">
        <v>0.106161589808</v>
      </c>
      <c r="N2302" s="56" t="str">
        <f aca="false">IF(OR(A2302="",I2302=""),"",IF(COUNTIFS($A$2:$A$4500,A2302,$D$2:$D$4500,D2302,$I$2:$I$4500,I2302)&gt;1,"Possible duplicate",""))</f>
        <v/>
      </c>
      <c r="O2302" s="56" t="n">
        <f aca="false">IF(J2302="","",IF(AND(L2302=0,K2302=0),1,0))</f>
        <v>1</v>
      </c>
      <c r="P2302" s="56" t="str">
        <f aca="false">IF(L2302=1,J2302+ROW()/10^7,"")</f>
        <v/>
      </c>
      <c r="Q2302" s="57" t="n">
        <f aca="false">IF(O2302=1,M2302,"")</f>
        <v>0.106161589808</v>
      </c>
      <c r="R2302" s="56" t="str">
        <f aca="false">IF(K2302=1,ROW(),"")</f>
        <v/>
      </c>
      <c r="S2302" s="56" t="str">
        <f aca="false">IF(D2302="","",TRIM(D2302))</f>
        <v>LOLO CHARGES- INC</v>
      </c>
    </row>
    <row r="2303" customFormat="false" ht="15" hidden="false" customHeight="false" outlineLevel="0" collapsed="false">
      <c r="A2303" s="50" t="s">
        <v>703</v>
      </c>
      <c r="B2303" s="55" t="n">
        <v>45904</v>
      </c>
      <c r="C2303" s="50" t="n">
        <f aca="false">IF(S2303="","",IFERROR(IF(INDEX('Ledger Codes'!$C$6:$C$205,MATCH(S2303,'Ledger Codes'!$B$6:$B$205,0))="","",INDEX('Ledger Codes'!$C$6:$C$205,MATCH(S2303,'Ledger Codes'!$B$6:$B$205,0))),""))</f>
        <v>10051</v>
      </c>
      <c r="D2303" s="50" t="s">
        <v>208</v>
      </c>
      <c r="E2303" s="50" t="s">
        <v>704</v>
      </c>
      <c r="F2303" s="50" t="s">
        <v>705</v>
      </c>
      <c r="G2303" s="52" t="n">
        <v>0</v>
      </c>
      <c r="H2303" s="52" t="n">
        <v>130</v>
      </c>
      <c r="I2303" s="52" t="n">
        <f aca="false">IF(AND(G2303="",H2303=""),"",N(G2303)-N(H2303))</f>
        <v>-130</v>
      </c>
      <c r="J2303" s="52" t="n">
        <f aca="false">IF(I2303="","",ABS(I2303))</f>
        <v>130</v>
      </c>
      <c r="K2303" s="56" t="n">
        <f aca="false">IF(S2303="","",0)</f>
        <v>0</v>
      </c>
      <c r="L2303" s="56" t="n">
        <f aca="false">IF(J2303="","",IF(AND(J2303&gt;'Revenue Testing'!$E$9,K2303=0),1,0))</f>
        <v>0</v>
      </c>
      <c r="M2303" s="57" t="n">
        <v>0.364510883919</v>
      </c>
      <c r="N2303" s="56" t="str">
        <f aca="false">IF(OR(A2303="",I2303=""),"",IF(COUNTIFS($A$2:$A$4500,A2303,$D$2:$D$4500,D2303,$I$2:$I$4500,I2303)&gt;1,"Possible duplicate",""))</f>
        <v/>
      </c>
      <c r="O2303" s="56" t="n">
        <f aca="false">IF(J2303="","",IF(AND(L2303=0,K2303=0),1,0))</f>
        <v>1</v>
      </c>
      <c r="P2303" s="56" t="str">
        <f aca="false">IF(L2303=1,J2303+ROW()/10^7,"")</f>
        <v/>
      </c>
      <c r="Q2303" s="57" t="n">
        <f aca="false">IF(O2303=1,M2303,"")</f>
        <v>0.364510883919</v>
      </c>
      <c r="R2303" s="56" t="str">
        <f aca="false">IF(K2303=1,ROW(),"")</f>
        <v/>
      </c>
      <c r="S2303" s="56" t="str">
        <f aca="false">IF(D2303="","",TRIM(D2303))</f>
        <v>LOLO CHARGES- INC</v>
      </c>
    </row>
    <row r="2304" customFormat="false" ht="15" hidden="false" customHeight="false" outlineLevel="0" collapsed="false">
      <c r="A2304" s="50" t="s">
        <v>706</v>
      </c>
      <c r="B2304" s="55" t="n">
        <v>45904</v>
      </c>
      <c r="C2304" s="50" t="n">
        <f aca="false">IF(S2304="","",IFERROR(IF(INDEX('Ledger Codes'!$C$6:$C$205,MATCH(S2304,'Ledger Codes'!$B$6:$B$205,0))="","",INDEX('Ledger Codes'!$C$6:$C$205,MATCH(S2304,'Ledger Codes'!$B$6:$B$205,0))),""))</f>
        <v>10051</v>
      </c>
      <c r="D2304" s="50" t="s">
        <v>208</v>
      </c>
      <c r="E2304" s="50" t="s">
        <v>707</v>
      </c>
      <c r="F2304" s="50" t="s">
        <v>708</v>
      </c>
      <c r="G2304" s="52" t="n">
        <v>0</v>
      </c>
      <c r="H2304" s="52" t="n">
        <v>80</v>
      </c>
      <c r="I2304" s="52" t="n">
        <f aca="false">IF(AND(G2304="",H2304=""),"",N(G2304)-N(H2304))</f>
        <v>-80</v>
      </c>
      <c r="J2304" s="52" t="n">
        <f aca="false">IF(I2304="","",ABS(I2304))</f>
        <v>80</v>
      </c>
      <c r="K2304" s="56" t="n">
        <f aca="false">IF(S2304="","",0)</f>
        <v>0</v>
      </c>
      <c r="L2304" s="56" t="n">
        <f aca="false">IF(J2304="","",IF(AND(J2304&gt;'Revenue Testing'!$E$9,K2304=0),1,0))</f>
        <v>0</v>
      </c>
      <c r="M2304" s="57" t="n">
        <v>0.928797915321</v>
      </c>
      <c r="N2304" s="56" t="str">
        <f aca="false">IF(OR(A2304="",I2304=""),"",IF(COUNTIFS($A$2:$A$4500,A2304,$D$2:$D$4500,D2304,$I$2:$I$4500,I2304)&gt;1,"Possible duplicate",""))</f>
        <v/>
      </c>
      <c r="O2304" s="56" t="n">
        <f aca="false">IF(J2304="","",IF(AND(L2304=0,K2304=0),1,0))</f>
        <v>1</v>
      </c>
      <c r="P2304" s="56" t="str">
        <f aca="false">IF(L2304=1,J2304+ROW()/10^7,"")</f>
        <v/>
      </c>
      <c r="Q2304" s="57" t="n">
        <f aca="false">IF(O2304=1,M2304,"")</f>
        <v>0.928797915321</v>
      </c>
      <c r="R2304" s="56" t="str">
        <f aca="false">IF(K2304=1,ROW(),"")</f>
        <v/>
      </c>
      <c r="S2304" s="56" t="str">
        <f aca="false">IF(D2304="","",TRIM(D2304))</f>
        <v>LOLO CHARGES- INC</v>
      </c>
    </row>
    <row r="2305" customFormat="false" ht="15" hidden="false" customHeight="false" outlineLevel="0" collapsed="false">
      <c r="A2305" s="50" t="s">
        <v>709</v>
      </c>
      <c r="B2305" s="55" t="n">
        <v>45904</v>
      </c>
      <c r="C2305" s="50" t="n">
        <f aca="false">IF(S2305="","",IFERROR(IF(INDEX('Ledger Codes'!$C$6:$C$205,MATCH(S2305,'Ledger Codes'!$B$6:$B$205,0))="","",INDEX('Ledger Codes'!$C$6:$C$205,MATCH(S2305,'Ledger Codes'!$B$6:$B$205,0))),""))</f>
        <v>10051</v>
      </c>
      <c r="D2305" s="50" t="s">
        <v>208</v>
      </c>
      <c r="E2305" s="50" t="s">
        <v>710</v>
      </c>
      <c r="F2305" s="50" t="s">
        <v>711</v>
      </c>
      <c r="G2305" s="52" t="n">
        <v>0</v>
      </c>
      <c r="H2305" s="52" t="n">
        <v>260</v>
      </c>
      <c r="I2305" s="52" t="n">
        <f aca="false">IF(AND(G2305="",H2305=""),"",N(G2305)-N(H2305))</f>
        <v>-260</v>
      </c>
      <c r="J2305" s="52" t="n">
        <f aca="false">IF(I2305="","",ABS(I2305))</f>
        <v>260</v>
      </c>
      <c r="K2305" s="56" t="n">
        <f aca="false">IF(S2305="","",0)</f>
        <v>0</v>
      </c>
      <c r="L2305" s="56" t="n">
        <f aca="false">IF(J2305="","",IF(AND(J2305&gt;'Revenue Testing'!$E$9,K2305=0),1,0))</f>
        <v>0</v>
      </c>
      <c r="M2305" s="57" t="n">
        <v>0.526114168691</v>
      </c>
      <c r="N2305" s="56" t="str">
        <f aca="false">IF(OR(A2305="",I2305=""),"",IF(COUNTIFS($A$2:$A$4500,A2305,$D$2:$D$4500,D2305,$I$2:$I$4500,I2305)&gt;1,"Possible duplicate",""))</f>
        <v/>
      </c>
      <c r="O2305" s="56" t="n">
        <f aca="false">IF(J2305="","",IF(AND(L2305=0,K2305=0),1,0))</f>
        <v>1</v>
      </c>
      <c r="P2305" s="56" t="str">
        <f aca="false">IF(L2305=1,J2305+ROW()/10^7,"")</f>
        <v/>
      </c>
      <c r="Q2305" s="57" t="n">
        <f aca="false">IF(O2305=1,M2305,"")</f>
        <v>0.526114168691</v>
      </c>
      <c r="R2305" s="56" t="str">
        <f aca="false">IF(K2305=1,ROW(),"")</f>
        <v/>
      </c>
      <c r="S2305" s="56" t="str">
        <f aca="false">IF(D2305="","",TRIM(D2305))</f>
        <v>LOLO CHARGES- INC</v>
      </c>
    </row>
    <row r="2306" customFormat="false" ht="15" hidden="false" customHeight="false" outlineLevel="0" collapsed="false">
      <c r="A2306" s="50" t="s">
        <v>712</v>
      </c>
      <c r="B2306" s="55" t="n">
        <v>45904</v>
      </c>
      <c r="C2306" s="50" t="n">
        <f aca="false">IF(S2306="","",IFERROR(IF(INDEX('Ledger Codes'!$C$6:$C$205,MATCH(S2306,'Ledger Codes'!$B$6:$B$205,0))="","",INDEX('Ledger Codes'!$C$6:$C$205,MATCH(S2306,'Ledger Codes'!$B$6:$B$205,0))),""))</f>
        <v>10051</v>
      </c>
      <c r="D2306" s="50" t="s">
        <v>208</v>
      </c>
      <c r="E2306" s="50" t="s">
        <v>713</v>
      </c>
      <c r="F2306" s="50" t="s">
        <v>714</v>
      </c>
      <c r="G2306" s="52" t="n">
        <v>0</v>
      </c>
      <c r="H2306" s="52" t="n">
        <v>390</v>
      </c>
      <c r="I2306" s="52" t="n">
        <f aca="false">IF(AND(G2306="",H2306=""),"",N(G2306)-N(H2306))</f>
        <v>-390</v>
      </c>
      <c r="J2306" s="52" t="n">
        <f aca="false">IF(I2306="","",ABS(I2306))</f>
        <v>390</v>
      </c>
      <c r="K2306" s="56" t="n">
        <f aca="false">IF(S2306="","",0)</f>
        <v>0</v>
      </c>
      <c r="L2306" s="56" t="n">
        <f aca="false">IF(J2306="","",IF(AND(J2306&gt;'Revenue Testing'!$E$9,K2306=0),1,0))</f>
        <v>0</v>
      </c>
      <c r="M2306" s="57" t="n">
        <v>0.119079796926</v>
      </c>
      <c r="N2306" s="56" t="str">
        <f aca="false">IF(OR(A2306="",I2306=""),"",IF(COUNTIFS($A$2:$A$4500,A2306,$D$2:$D$4500,D2306,$I$2:$I$4500,I2306)&gt;1,"Possible duplicate",""))</f>
        <v/>
      </c>
      <c r="O2306" s="56" t="n">
        <f aca="false">IF(J2306="","",IF(AND(L2306=0,K2306=0),1,0))</f>
        <v>1</v>
      </c>
      <c r="P2306" s="56" t="str">
        <f aca="false">IF(L2306=1,J2306+ROW()/10^7,"")</f>
        <v/>
      </c>
      <c r="Q2306" s="57" t="n">
        <f aca="false">IF(O2306=1,M2306,"")</f>
        <v>0.119079796926</v>
      </c>
      <c r="R2306" s="56" t="str">
        <f aca="false">IF(K2306=1,ROW(),"")</f>
        <v/>
      </c>
      <c r="S2306" s="56" t="str">
        <f aca="false">IF(D2306="","",TRIM(D2306))</f>
        <v>LOLO CHARGES- INC</v>
      </c>
    </row>
    <row r="2307" customFormat="false" ht="15" hidden="false" customHeight="false" outlineLevel="0" collapsed="false">
      <c r="A2307" s="50" t="s">
        <v>715</v>
      </c>
      <c r="B2307" s="55" t="n">
        <v>45904</v>
      </c>
      <c r="C2307" s="50" t="n">
        <f aca="false">IF(S2307="","",IFERROR(IF(INDEX('Ledger Codes'!$C$6:$C$205,MATCH(S2307,'Ledger Codes'!$B$6:$B$205,0))="","",INDEX('Ledger Codes'!$C$6:$C$205,MATCH(S2307,'Ledger Codes'!$B$6:$B$205,0))),""))</f>
        <v>10051</v>
      </c>
      <c r="D2307" s="50" t="s">
        <v>208</v>
      </c>
      <c r="E2307" s="50" t="s">
        <v>716</v>
      </c>
      <c r="F2307" s="50" t="s">
        <v>717</v>
      </c>
      <c r="G2307" s="52" t="n">
        <v>0</v>
      </c>
      <c r="H2307" s="52" t="n">
        <v>390</v>
      </c>
      <c r="I2307" s="52" t="n">
        <f aca="false">IF(AND(G2307="",H2307=""),"",N(G2307)-N(H2307))</f>
        <v>-390</v>
      </c>
      <c r="J2307" s="52" t="n">
        <f aca="false">IF(I2307="","",ABS(I2307))</f>
        <v>390</v>
      </c>
      <c r="K2307" s="56" t="n">
        <f aca="false">IF(S2307="","",0)</f>
        <v>0</v>
      </c>
      <c r="L2307" s="56" t="n">
        <f aca="false">IF(J2307="","",IF(AND(J2307&gt;'Revenue Testing'!$E$9,K2307=0),1,0))</f>
        <v>0</v>
      </c>
      <c r="M2307" s="57" t="n">
        <v>0.676319127737</v>
      </c>
      <c r="N2307" s="56" t="str">
        <f aca="false">IF(OR(A2307="",I2307=""),"",IF(COUNTIFS($A$2:$A$4500,A2307,$D$2:$D$4500,D2307,$I$2:$I$4500,I2307)&gt;1,"Possible duplicate",""))</f>
        <v/>
      </c>
      <c r="O2307" s="56" t="n">
        <f aca="false">IF(J2307="","",IF(AND(L2307=0,K2307=0),1,0))</f>
        <v>1</v>
      </c>
      <c r="P2307" s="56" t="str">
        <f aca="false">IF(L2307=1,J2307+ROW()/10^7,"")</f>
        <v/>
      </c>
      <c r="Q2307" s="57" t="n">
        <f aca="false">IF(O2307=1,M2307,"")</f>
        <v>0.676319127737</v>
      </c>
      <c r="R2307" s="56" t="str">
        <f aca="false">IF(K2307=1,ROW(),"")</f>
        <v/>
      </c>
      <c r="S2307" s="56" t="str">
        <f aca="false">IF(D2307="","",TRIM(D2307))</f>
        <v>LOLO CHARGES- INC</v>
      </c>
    </row>
    <row r="2308" customFormat="false" ht="15" hidden="false" customHeight="false" outlineLevel="0" collapsed="false">
      <c r="A2308" s="50" t="s">
        <v>718</v>
      </c>
      <c r="B2308" s="55" t="n">
        <v>45904</v>
      </c>
      <c r="C2308" s="50" t="n">
        <f aca="false">IF(S2308="","",IFERROR(IF(INDEX('Ledger Codes'!$C$6:$C$205,MATCH(S2308,'Ledger Codes'!$B$6:$B$205,0))="","",INDEX('Ledger Codes'!$C$6:$C$205,MATCH(S2308,'Ledger Codes'!$B$6:$B$205,0))),""))</f>
        <v>10051</v>
      </c>
      <c r="D2308" s="50" t="s">
        <v>208</v>
      </c>
      <c r="E2308" s="50" t="s">
        <v>719</v>
      </c>
      <c r="F2308" s="50" t="s">
        <v>720</v>
      </c>
      <c r="G2308" s="52" t="n">
        <v>0</v>
      </c>
      <c r="H2308" s="52" t="n">
        <v>130</v>
      </c>
      <c r="I2308" s="52" t="n">
        <f aca="false">IF(AND(G2308="",H2308=""),"",N(G2308)-N(H2308))</f>
        <v>-130</v>
      </c>
      <c r="J2308" s="52" t="n">
        <f aca="false">IF(I2308="","",ABS(I2308))</f>
        <v>130</v>
      </c>
      <c r="K2308" s="56" t="n">
        <f aca="false">IF(S2308="","",0)</f>
        <v>0</v>
      </c>
      <c r="L2308" s="56" t="n">
        <f aca="false">IF(J2308="","",IF(AND(J2308&gt;'Revenue Testing'!$E$9,K2308=0),1,0))</f>
        <v>0</v>
      </c>
      <c r="M2308" s="57" t="n">
        <v>0.044544584392</v>
      </c>
      <c r="N2308" s="56" t="str">
        <f aca="false">IF(OR(A2308="",I2308=""),"",IF(COUNTIFS($A$2:$A$4500,A2308,$D$2:$D$4500,D2308,$I$2:$I$4500,I2308)&gt;1,"Possible duplicate",""))</f>
        <v/>
      </c>
      <c r="O2308" s="56" t="n">
        <f aca="false">IF(J2308="","",IF(AND(L2308=0,K2308=0),1,0))</f>
        <v>1</v>
      </c>
      <c r="P2308" s="56" t="str">
        <f aca="false">IF(L2308=1,J2308+ROW()/10^7,"")</f>
        <v/>
      </c>
      <c r="Q2308" s="57" t="n">
        <f aca="false">IF(O2308=1,M2308,"")</f>
        <v>0.044544584392</v>
      </c>
      <c r="R2308" s="56" t="str">
        <f aca="false">IF(K2308=1,ROW(),"")</f>
        <v/>
      </c>
      <c r="S2308" s="56" t="str">
        <f aca="false">IF(D2308="","",TRIM(D2308))</f>
        <v>LOLO CHARGES- INC</v>
      </c>
    </row>
    <row r="2309" customFormat="false" ht="15" hidden="false" customHeight="false" outlineLevel="0" collapsed="false">
      <c r="A2309" s="50" t="s">
        <v>721</v>
      </c>
      <c r="B2309" s="55" t="n">
        <v>45904</v>
      </c>
      <c r="C2309" s="50" t="n">
        <f aca="false">IF(S2309="","",IFERROR(IF(INDEX('Ledger Codes'!$C$6:$C$205,MATCH(S2309,'Ledger Codes'!$B$6:$B$205,0))="","",INDEX('Ledger Codes'!$C$6:$C$205,MATCH(S2309,'Ledger Codes'!$B$6:$B$205,0))),""))</f>
        <v>10051</v>
      </c>
      <c r="D2309" s="50" t="s">
        <v>208</v>
      </c>
      <c r="E2309" s="50" t="s">
        <v>722</v>
      </c>
      <c r="F2309" s="50" t="s">
        <v>723</v>
      </c>
      <c r="G2309" s="52" t="n">
        <v>0</v>
      </c>
      <c r="H2309" s="52" t="n">
        <v>130</v>
      </c>
      <c r="I2309" s="52" t="n">
        <f aca="false">IF(AND(G2309="",H2309=""),"",N(G2309)-N(H2309))</f>
        <v>-130</v>
      </c>
      <c r="J2309" s="52" t="n">
        <f aca="false">IF(I2309="","",ABS(I2309))</f>
        <v>130</v>
      </c>
      <c r="K2309" s="56" t="n">
        <f aca="false">IF(S2309="","",0)</f>
        <v>0</v>
      </c>
      <c r="L2309" s="56" t="n">
        <f aca="false">IF(J2309="","",IF(AND(J2309&gt;'Revenue Testing'!$E$9,K2309=0),1,0))</f>
        <v>0</v>
      </c>
      <c r="M2309" s="57" t="n">
        <v>0.252662059893</v>
      </c>
      <c r="N2309" s="56" t="str">
        <f aca="false">IF(OR(A2309="",I2309=""),"",IF(COUNTIFS($A$2:$A$4500,A2309,$D$2:$D$4500,D2309,$I$2:$I$4500,I2309)&gt;1,"Possible duplicate",""))</f>
        <v/>
      </c>
      <c r="O2309" s="56" t="n">
        <f aca="false">IF(J2309="","",IF(AND(L2309=0,K2309=0),1,0))</f>
        <v>1</v>
      </c>
      <c r="P2309" s="56" t="str">
        <f aca="false">IF(L2309=1,J2309+ROW()/10^7,"")</f>
        <v/>
      </c>
      <c r="Q2309" s="57" t="n">
        <f aca="false">IF(O2309=1,M2309,"")</f>
        <v>0.252662059893</v>
      </c>
      <c r="R2309" s="56" t="str">
        <f aca="false">IF(K2309=1,ROW(),"")</f>
        <v/>
      </c>
      <c r="S2309" s="56" t="str">
        <f aca="false">IF(D2309="","",TRIM(D2309))</f>
        <v>LOLO CHARGES- INC</v>
      </c>
    </row>
    <row r="2310" customFormat="false" ht="15" hidden="false" customHeight="false" outlineLevel="0" collapsed="false">
      <c r="A2310" s="50" t="s">
        <v>724</v>
      </c>
      <c r="B2310" s="55" t="n">
        <v>45904</v>
      </c>
      <c r="C2310" s="50" t="n">
        <f aca="false">IF(S2310="","",IFERROR(IF(INDEX('Ledger Codes'!$C$6:$C$205,MATCH(S2310,'Ledger Codes'!$B$6:$B$205,0))="","",INDEX('Ledger Codes'!$C$6:$C$205,MATCH(S2310,'Ledger Codes'!$B$6:$B$205,0))),""))</f>
        <v>10051</v>
      </c>
      <c r="D2310" s="50" t="s">
        <v>208</v>
      </c>
      <c r="E2310" s="50" t="s">
        <v>725</v>
      </c>
      <c r="F2310" s="50" t="s">
        <v>726</v>
      </c>
      <c r="G2310" s="52" t="n">
        <v>0</v>
      </c>
      <c r="H2310" s="52" t="n">
        <v>260</v>
      </c>
      <c r="I2310" s="52" t="n">
        <f aca="false">IF(AND(G2310="",H2310=""),"",N(G2310)-N(H2310))</f>
        <v>-260</v>
      </c>
      <c r="J2310" s="52" t="n">
        <f aca="false">IF(I2310="","",ABS(I2310))</f>
        <v>260</v>
      </c>
      <c r="K2310" s="56" t="n">
        <f aca="false">IF(S2310="","",0)</f>
        <v>0</v>
      </c>
      <c r="L2310" s="56" t="n">
        <f aca="false">IF(J2310="","",IF(AND(J2310&gt;'Revenue Testing'!$E$9,K2310=0),1,0))</f>
        <v>0</v>
      </c>
      <c r="M2310" s="57" t="n">
        <v>0.237615007768</v>
      </c>
      <c r="N2310" s="56" t="str">
        <f aca="false">IF(OR(A2310="",I2310=""),"",IF(COUNTIFS($A$2:$A$4500,A2310,$D$2:$D$4500,D2310,$I$2:$I$4500,I2310)&gt;1,"Possible duplicate",""))</f>
        <v/>
      </c>
      <c r="O2310" s="56" t="n">
        <f aca="false">IF(J2310="","",IF(AND(L2310=0,K2310=0),1,0))</f>
        <v>1</v>
      </c>
      <c r="P2310" s="56" t="str">
        <f aca="false">IF(L2310=1,J2310+ROW()/10^7,"")</f>
        <v/>
      </c>
      <c r="Q2310" s="57" t="n">
        <f aca="false">IF(O2310=1,M2310,"")</f>
        <v>0.237615007768</v>
      </c>
      <c r="R2310" s="56" t="str">
        <f aca="false">IF(K2310=1,ROW(),"")</f>
        <v/>
      </c>
      <c r="S2310" s="56" t="str">
        <f aca="false">IF(D2310="","",TRIM(D2310))</f>
        <v>LOLO CHARGES- INC</v>
      </c>
    </row>
    <row r="2311" customFormat="false" ht="15" hidden="false" customHeight="false" outlineLevel="0" collapsed="false">
      <c r="A2311" s="50" t="s">
        <v>724</v>
      </c>
      <c r="B2311" s="55" t="n">
        <v>45904</v>
      </c>
      <c r="C2311" s="50" t="n">
        <f aca="false">IF(S2311="","",IFERROR(IF(INDEX('Ledger Codes'!$C$6:$C$205,MATCH(S2311,'Ledger Codes'!$B$6:$B$205,0))="","",INDEX('Ledger Codes'!$C$6:$C$205,MATCH(S2311,'Ledger Codes'!$B$6:$B$205,0))),""))</f>
        <v>10051</v>
      </c>
      <c r="D2311" s="50" t="s">
        <v>208</v>
      </c>
      <c r="E2311" s="50" t="s">
        <v>725</v>
      </c>
      <c r="F2311" s="50" t="s">
        <v>726</v>
      </c>
      <c r="G2311" s="52" t="n">
        <v>0</v>
      </c>
      <c r="H2311" s="52" t="n">
        <v>80</v>
      </c>
      <c r="I2311" s="52" t="n">
        <f aca="false">IF(AND(G2311="",H2311=""),"",N(G2311)-N(H2311))</f>
        <v>-80</v>
      </c>
      <c r="J2311" s="52" t="n">
        <f aca="false">IF(I2311="","",ABS(I2311))</f>
        <v>80</v>
      </c>
      <c r="K2311" s="56" t="n">
        <f aca="false">IF(S2311="","",0)</f>
        <v>0</v>
      </c>
      <c r="L2311" s="56" t="n">
        <f aca="false">IF(J2311="","",IF(AND(J2311&gt;'Revenue Testing'!$E$9,K2311=0),1,0))</f>
        <v>0</v>
      </c>
      <c r="M2311" s="57" t="n">
        <v>0.380310564067</v>
      </c>
      <c r="N2311" s="56" t="str">
        <f aca="false">IF(OR(A2311="",I2311=""),"",IF(COUNTIFS($A$2:$A$4500,A2311,$D$2:$D$4500,D2311,$I$2:$I$4500,I2311)&gt;1,"Possible duplicate",""))</f>
        <v/>
      </c>
      <c r="O2311" s="56" t="n">
        <f aca="false">IF(J2311="","",IF(AND(L2311=0,K2311=0),1,0))</f>
        <v>1</v>
      </c>
      <c r="P2311" s="56" t="str">
        <f aca="false">IF(L2311=1,J2311+ROW()/10^7,"")</f>
        <v/>
      </c>
      <c r="Q2311" s="57" t="n">
        <f aca="false">IF(O2311=1,M2311,"")</f>
        <v>0.380310564067</v>
      </c>
      <c r="R2311" s="56" t="str">
        <f aca="false">IF(K2311=1,ROW(),"")</f>
        <v/>
      </c>
      <c r="S2311" s="56" t="str">
        <f aca="false">IF(D2311="","",TRIM(D2311))</f>
        <v>LOLO CHARGES- INC</v>
      </c>
    </row>
    <row r="2312" customFormat="false" ht="15" hidden="false" customHeight="false" outlineLevel="0" collapsed="false">
      <c r="A2312" s="50" t="s">
        <v>727</v>
      </c>
      <c r="B2312" s="55" t="n">
        <v>45904</v>
      </c>
      <c r="C2312" s="50" t="n">
        <f aca="false">IF(S2312="","",IFERROR(IF(INDEX('Ledger Codes'!$C$6:$C$205,MATCH(S2312,'Ledger Codes'!$B$6:$B$205,0))="","",INDEX('Ledger Codes'!$C$6:$C$205,MATCH(S2312,'Ledger Codes'!$B$6:$B$205,0))),""))</f>
        <v>10051</v>
      </c>
      <c r="D2312" s="50" t="s">
        <v>208</v>
      </c>
      <c r="E2312" s="50" t="s">
        <v>728</v>
      </c>
      <c r="F2312" s="50" t="s">
        <v>729</v>
      </c>
      <c r="G2312" s="52" t="n">
        <v>0</v>
      </c>
      <c r="H2312" s="52" t="n">
        <v>130</v>
      </c>
      <c r="I2312" s="52" t="n">
        <f aca="false">IF(AND(G2312="",H2312=""),"",N(G2312)-N(H2312))</f>
        <v>-130</v>
      </c>
      <c r="J2312" s="52" t="n">
        <f aca="false">IF(I2312="","",ABS(I2312))</f>
        <v>130</v>
      </c>
      <c r="K2312" s="56" t="n">
        <f aca="false">IF(S2312="","",0)</f>
        <v>0</v>
      </c>
      <c r="L2312" s="56" t="n">
        <f aca="false">IF(J2312="","",IF(AND(J2312&gt;'Revenue Testing'!$E$9,K2312=0),1,0))</f>
        <v>0</v>
      </c>
      <c r="M2312" s="57" t="n">
        <v>0.23855064835</v>
      </c>
      <c r="N2312" s="56" t="str">
        <f aca="false">IF(OR(A2312="",I2312=""),"",IF(COUNTIFS($A$2:$A$4500,A2312,$D$2:$D$4500,D2312,$I$2:$I$4500,I2312)&gt;1,"Possible duplicate",""))</f>
        <v/>
      </c>
      <c r="O2312" s="56" t="n">
        <f aca="false">IF(J2312="","",IF(AND(L2312=0,K2312=0),1,0))</f>
        <v>1</v>
      </c>
      <c r="P2312" s="56" t="str">
        <f aca="false">IF(L2312=1,J2312+ROW()/10^7,"")</f>
        <v/>
      </c>
      <c r="Q2312" s="57" t="n">
        <f aca="false">IF(O2312=1,M2312,"")</f>
        <v>0.23855064835</v>
      </c>
      <c r="R2312" s="56" t="str">
        <f aca="false">IF(K2312=1,ROW(),"")</f>
        <v/>
      </c>
      <c r="S2312" s="56" t="str">
        <f aca="false">IF(D2312="","",TRIM(D2312))</f>
        <v>LOLO CHARGES- INC</v>
      </c>
    </row>
    <row r="2313" customFormat="false" ht="15" hidden="false" customHeight="false" outlineLevel="0" collapsed="false">
      <c r="A2313" s="50" t="s">
        <v>730</v>
      </c>
      <c r="B2313" s="55" t="n">
        <v>45904</v>
      </c>
      <c r="C2313" s="50" t="n">
        <f aca="false">IF(S2313="","",IFERROR(IF(INDEX('Ledger Codes'!$C$6:$C$205,MATCH(S2313,'Ledger Codes'!$B$6:$B$205,0))="","",INDEX('Ledger Codes'!$C$6:$C$205,MATCH(S2313,'Ledger Codes'!$B$6:$B$205,0))),""))</f>
        <v>10051</v>
      </c>
      <c r="D2313" s="50" t="s">
        <v>208</v>
      </c>
      <c r="E2313" s="50" t="s">
        <v>731</v>
      </c>
      <c r="F2313" s="50" t="s">
        <v>732</v>
      </c>
      <c r="G2313" s="52" t="n">
        <v>0</v>
      </c>
      <c r="H2313" s="52" t="n">
        <v>130</v>
      </c>
      <c r="I2313" s="52" t="n">
        <f aca="false">IF(AND(G2313="",H2313=""),"",N(G2313)-N(H2313))</f>
        <v>-130</v>
      </c>
      <c r="J2313" s="52" t="n">
        <f aca="false">IF(I2313="","",ABS(I2313))</f>
        <v>130</v>
      </c>
      <c r="K2313" s="56" t="n">
        <f aca="false">IF(S2313="","",0)</f>
        <v>0</v>
      </c>
      <c r="L2313" s="56" t="n">
        <f aca="false">IF(J2313="","",IF(AND(J2313&gt;'Revenue Testing'!$E$9,K2313=0),1,0))</f>
        <v>0</v>
      </c>
      <c r="M2313" s="57" t="n">
        <v>0.496284092423</v>
      </c>
      <c r="N2313" s="56" t="str">
        <f aca="false">IF(OR(A2313="",I2313=""),"",IF(COUNTIFS($A$2:$A$4500,A2313,$D$2:$D$4500,D2313,$I$2:$I$4500,I2313)&gt;1,"Possible duplicate",""))</f>
        <v/>
      </c>
      <c r="O2313" s="56" t="n">
        <f aca="false">IF(J2313="","",IF(AND(L2313=0,K2313=0),1,0))</f>
        <v>1</v>
      </c>
      <c r="P2313" s="56" t="str">
        <f aca="false">IF(L2313=1,J2313+ROW()/10^7,"")</f>
        <v/>
      </c>
      <c r="Q2313" s="57" t="n">
        <f aca="false">IF(O2313=1,M2313,"")</f>
        <v>0.496284092423</v>
      </c>
      <c r="R2313" s="56" t="str">
        <f aca="false">IF(K2313=1,ROW(),"")</f>
        <v/>
      </c>
      <c r="S2313" s="56" t="str">
        <f aca="false">IF(D2313="","",TRIM(D2313))</f>
        <v>LOLO CHARGES- INC</v>
      </c>
    </row>
    <row r="2314" customFormat="false" ht="15" hidden="false" customHeight="false" outlineLevel="0" collapsed="false">
      <c r="A2314" s="50" t="s">
        <v>733</v>
      </c>
      <c r="B2314" s="55" t="n">
        <v>45904</v>
      </c>
      <c r="C2314" s="50" t="n">
        <f aca="false">IF(S2314="","",IFERROR(IF(INDEX('Ledger Codes'!$C$6:$C$205,MATCH(S2314,'Ledger Codes'!$B$6:$B$205,0))="","",INDEX('Ledger Codes'!$C$6:$C$205,MATCH(S2314,'Ledger Codes'!$B$6:$B$205,0))),""))</f>
        <v>10051</v>
      </c>
      <c r="D2314" s="50" t="s">
        <v>208</v>
      </c>
      <c r="E2314" s="50" t="s">
        <v>734</v>
      </c>
      <c r="F2314" s="50" t="s">
        <v>735</v>
      </c>
      <c r="G2314" s="52" t="n">
        <v>0</v>
      </c>
      <c r="H2314" s="52" t="n">
        <v>130</v>
      </c>
      <c r="I2314" s="52" t="n">
        <f aca="false">IF(AND(G2314="",H2314=""),"",N(G2314)-N(H2314))</f>
        <v>-130</v>
      </c>
      <c r="J2314" s="52" t="n">
        <f aca="false">IF(I2314="","",ABS(I2314))</f>
        <v>130</v>
      </c>
      <c r="K2314" s="56" t="n">
        <f aca="false">IF(S2314="","",0)</f>
        <v>0</v>
      </c>
      <c r="L2314" s="56" t="n">
        <f aca="false">IF(J2314="","",IF(AND(J2314&gt;'Revenue Testing'!$E$9,K2314=0),1,0))</f>
        <v>0</v>
      </c>
      <c r="M2314" s="57" t="n">
        <v>0.20645776977</v>
      </c>
      <c r="N2314" s="56" t="str">
        <f aca="false">IF(OR(A2314="",I2314=""),"",IF(COUNTIFS($A$2:$A$4500,A2314,$D$2:$D$4500,D2314,$I$2:$I$4500,I2314)&gt;1,"Possible duplicate",""))</f>
        <v/>
      </c>
      <c r="O2314" s="56" t="n">
        <f aca="false">IF(J2314="","",IF(AND(L2314=0,K2314=0),1,0))</f>
        <v>1</v>
      </c>
      <c r="P2314" s="56" t="str">
        <f aca="false">IF(L2314=1,J2314+ROW()/10^7,"")</f>
        <v/>
      </c>
      <c r="Q2314" s="57" t="n">
        <f aca="false">IF(O2314=1,M2314,"")</f>
        <v>0.20645776977</v>
      </c>
      <c r="R2314" s="56" t="str">
        <f aca="false">IF(K2314=1,ROW(),"")</f>
        <v/>
      </c>
      <c r="S2314" s="56" t="str">
        <f aca="false">IF(D2314="","",TRIM(D2314))</f>
        <v>LOLO CHARGES- INC</v>
      </c>
    </row>
    <row r="2315" customFormat="false" ht="15" hidden="false" customHeight="false" outlineLevel="0" collapsed="false">
      <c r="A2315" s="50" t="s">
        <v>736</v>
      </c>
      <c r="B2315" s="55" t="n">
        <v>45904</v>
      </c>
      <c r="C2315" s="50" t="n">
        <f aca="false">IF(S2315="","",IFERROR(IF(INDEX('Ledger Codes'!$C$6:$C$205,MATCH(S2315,'Ledger Codes'!$B$6:$B$205,0))="","",INDEX('Ledger Codes'!$C$6:$C$205,MATCH(S2315,'Ledger Codes'!$B$6:$B$205,0))),""))</f>
        <v>10051</v>
      </c>
      <c r="D2315" s="50" t="s">
        <v>208</v>
      </c>
      <c r="E2315" s="50" t="s">
        <v>737</v>
      </c>
      <c r="F2315" s="50" t="s">
        <v>738</v>
      </c>
      <c r="G2315" s="52" t="n">
        <v>0</v>
      </c>
      <c r="H2315" s="52" t="n">
        <v>130</v>
      </c>
      <c r="I2315" s="52" t="n">
        <f aca="false">IF(AND(G2315="",H2315=""),"",N(G2315)-N(H2315))</f>
        <v>-130</v>
      </c>
      <c r="J2315" s="52" t="n">
        <f aca="false">IF(I2315="","",ABS(I2315))</f>
        <v>130</v>
      </c>
      <c r="K2315" s="56" t="n">
        <f aca="false">IF(S2315="","",0)</f>
        <v>0</v>
      </c>
      <c r="L2315" s="56" t="n">
        <f aca="false">IF(J2315="","",IF(AND(J2315&gt;'Revenue Testing'!$E$9,K2315=0),1,0))</f>
        <v>0</v>
      </c>
      <c r="M2315" s="57" t="n">
        <v>0.67059896947</v>
      </c>
      <c r="N2315" s="56" t="str">
        <f aca="false">IF(OR(A2315="",I2315=""),"",IF(COUNTIFS($A$2:$A$4500,A2315,$D$2:$D$4500,D2315,$I$2:$I$4500,I2315)&gt;1,"Possible duplicate",""))</f>
        <v/>
      </c>
      <c r="O2315" s="56" t="n">
        <f aca="false">IF(J2315="","",IF(AND(L2315=0,K2315=0),1,0))</f>
        <v>1</v>
      </c>
      <c r="P2315" s="56" t="str">
        <f aca="false">IF(L2315=1,J2315+ROW()/10^7,"")</f>
        <v/>
      </c>
      <c r="Q2315" s="57" t="n">
        <f aca="false">IF(O2315=1,M2315,"")</f>
        <v>0.67059896947</v>
      </c>
      <c r="R2315" s="56" t="str">
        <f aca="false">IF(K2315=1,ROW(),"")</f>
        <v/>
      </c>
      <c r="S2315" s="56" t="str">
        <f aca="false">IF(D2315="","",TRIM(D2315))</f>
        <v>LOLO CHARGES- INC</v>
      </c>
    </row>
    <row r="2316" customFormat="false" ht="15" hidden="false" customHeight="false" outlineLevel="0" collapsed="false">
      <c r="A2316" s="50" t="s">
        <v>739</v>
      </c>
      <c r="B2316" s="55" t="n">
        <v>45904</v>
      </c>
      <c r="C2316" s="50" t="n">
        <f aca="false">IF(S2316="","",IFERROR(IF(INDEX('Ledger Codes'!$C$6:$C$205,MATCH(S2316,'Ledger Codes'!$B$6:$B$205,0))="","",INDEX('Ledger Codes'!$C$6:$C$205,MATCH(S2316,'Ledger Codes'!$B$6:$B$205,0))),""))</f>
        <v>10051</v>
      </c>
      <c r="D2316" s="50" t="s">
        <v>208</v>
      </c>
      <c r="E2316" s="50" t="s">
        <v>740</v>
      </c>
      <c r="F2316" s="50" t="s">
        <v>741</v>
      </c>
      <c r="G2316" s="52" t="n">
        <v>0</v>
      </c>
      <c r="H2316" s="52" t="n">
        <v>130</v>
      </c>
      <c r="I2316" s="52" t="n">
        <f aca="false">IF(AND(G2316="",H2316=""),"",N(G2316)-N(H2316))</f>
        <v>-130</v>
      </c>
      <c r="J2316" s="52" t="n">
        <f aca="false">IF(I2316="","",ABS(I2316))</f>
        <v>130</v>
      </c>
      <c r="K2316" s="56" t="n">
        <f aca="false">IF(S2316="","",0)</f>
        <v>0</v>
      </c>
      <c r="L2316" s="56" t="n">
        <f aca="false">IF(J2316="","",IF(AND(J2316&gt;'Revenue Testing'!$E$9,K2316=0),1,0))</f>
        <v>0</v>
      </c>
      <c r="M2316" s="57" t="n">
        <v>0.855453751079</v>
      </c>
      <c r="N2316" s="56" t="str">
        <f aca="false">IF(OR(A2316="",I2316=""),"",IF(COUNTIFS($A$2:$A$4500,A2316,$D$2:$D$4500,D2316,$I$2:$I$4500,I2316)&gt;1,"Possible duplicate",""))</f>
        <v/>
      </c>
      <c r="O2316" s="56" t="n">
        <f aca="false">IF(J2316="","",IF(AND(L2316=0,K2316=0),1,0))</f>
        <v>1</v>
      </c>
      <c r="P2316" s="56" t="str">
        <f aca="false">IF(L2316=1,J2316+ROW()/10^7,"")</f>
        <v/>
      </c>
      <c r="Q2316" s="57" t="n">
        <f aca="false">IF(O2316=1,M2316,"")</f>
        <v>0.855453751079</v>
      </c>
      <c r="R2316" s="56" t="str">
        <f aca="false">IF(K2316=1,ROW(),"")</f>
        <v/>
      </c>
      <c r="S2316" s="56" t="str">
        <f aca="false">IF(D2316="","",TRIM(D2316))</f>
        <v>LOLO CHARGES- INC</v>
      </c>
    </row>
    <row r="2317" customFormat="false" ht="15" hidden="false" customHeight="false" outlineLevel="0" collapsed="false">
      <c r="A2317" s="50" t="s">
        <v>742</v>
      </c>
      <c r="B2317" s="55" t="n">
        <v>45904</v>
      </c>
      <c r="C2317" s="50" t="n">
        <f aca="false">IF(S2317="","",IFERROR(IF(INDEX('Ledger Codes'!$C$6:$C$205,MATCH(S2317,'Ledger Codes'!$B$6:$B$205,0))="","",INDEX('Ledger Codes'!$C$6:$C$205,MATCH(S2317,'Ledger Codes'!$B$6:$B$205,0))),""))</f>
        <v>10051</v>
      </c>
      <c r="D2317" s="50" t="s">
        <v>208</v>
      </c>
      <c r="E2317" s="50" t="s">
        <v>743</v>
      </c>
      <c r="F2317" s="50" t="s">
        <v>744</v>
      </c>
      <c r="G2317" s="52" t="n">
        <v>0</v>
      </c>
      <c r="H2317" s="52" t="n">
        <v>130</v>
      </c>
      <c r="I2317" s="52" t="n">
        <f aca="false">IF(AND(G2317="",H2317=""),"",N(G2317)-N(H2317))</f>
        <v>-130</v>
      </c>
      <c r="J2317" s="52" t="n">
        <f aca="false">IF(I2317="","",ABS(I2317))</f>
        <v>130</v>
      </c>
      <c r="K2317" s="56" t="n">
        <f aca="false">IF(S2317="","",0)</f>
        <v>0</v>
      </c>
      <c r="L2317" s="56" t="n">
        <f aca="false">IF(J2317="","",IF(AND(J2317&gt;'Revenue Testing'!$E$9,K2317=0),1,0))</f>
        <v>0</v>
      </c>
      <c r="M2317" s="57" t="n">
        <v>0.29369603355</v>
      </c>
      <c r="N2317" s="56" t="str">
        <f aca="false">IF(OR(A2317="",I2317=""),"",IF(COUNTIFS($A$2:$A$4500,A2317,$D$2:$D$4500,D2317,$I$2:$I$4500,I2317)&gt;1,"Possible duplicate",""))</f>
        <v/>
      </c>
      <c r="O2317" s="56" t="n">
        <f aca="false">IF(J2317="","",IF(AND(L2317=0,K2317=0),1,0))</f>
        <v>1</v>
      </c>
      <c r="P2317" s="56" t="str">
        <f aca="false">IF(L2317=1,J2317+ROW()/10^7,"")</f>
        <v/>
      </c>
      <c r="Q2317" s="57" t="n">
        <f aca="false">IF(O2317=1,M2317,"")</f>
        <v>0.29369603355</v>
      </c>
      <c r="R2317" s="56" t="str">
        <f aca="false">IF(K2317=1,ROW(),"")</f>
        <v/>
      </c>
      <c r="S2317" s="56" t="str">
        <f aca="false">IF(D2317="","",TRIM(D2317))</f>
        <v>LOLO CHARGES- INC</v>
      </c>
    </row>
    <row r="2318" customFormat="false" ht="15" hidden="false" customHeight="false" outlineLevel="0" collapsed="false">
      <c r="A2318" s="50" t="s">
        <v>745</v>
      </c>
      <c r="B2318" s="55" t="n">
        <v>45904</v>
      </c>
      <c r="C2318" s="50" t="n">
        <f aca="false">IF(S2318="","",IFERROR(IF(INDEX('Ledger Codes'!$C$6:$C$205,MATCH(S2318,'Ledger Codes'!$B$6:$B$205,0))="","",INDEX('Ledger Codes'!$C$6:$C$205,MATCH(S2318,'Ledger Codes'!$B$6:$B$205,0))),""))</f>
        <v>10051</v>
      </c>
      <c r="D2318" s="50" t="s">
        <v>208</v>
      </c>
      <c r="E2318" s="50" t="s">
        <v>746</v>
      </c>
      <c r="F2318" s="50" t="s">
        <v>747</v>
      </c>
      <c r="G2318" s="52" t="n">
        <v>0</v>
      </c>
      <c r="H2318" s="52" t="n">
        <v>130</v>
      </c>
      <c r="I2318" s="52" t="n">
        <f aca="false">IF(AND(G2318="",H2318=""),"",N(G2318)-N(H2318))</f>
        <v>-130</v>
      </c>
      <c r="J2318" s="52" t="n">
        <f aca="false">IF(I2318="","",ABS(I2318))</f>
        <v>130</v>
      </c>
      <c r="K2318" s="56" t="n">
        <f aca="false">IF(S2318="","",0)</f>
        <v>0</v>
      </c>
      <c r="L2318" s="56" t="n">
        <f aca="false">IF(J2318="","",IF(AND(J2318&gt;'Revenue Testing'!$E$9,K2318=0),1,0))</f>
        <v>0</v>
      </c>
      <c r="M2318" s="57" t="n">
        <v>0.488911517259</v>
      </c>
      <c r="N2318" s="56" t="str">
        <f aca="false">IF(OR(A2318="",I2318=""),"",IF(COUNTIFS($A$2:$A$4500,A2318,$D$2:$D$4500,D2318,$I$2:$I$4500,I2318)&gt;1,"Possible duplicate",""))</f>
        <v/>
      </c>
      <c r="O2318" s="56" t="n">
        <f aca="false">IF(J2318="","",IF(AND(L2318=0,K2318=0),1,0))</f>
        <v>1</v>
      </c>
      <c r="P2318" s="56" t="str">
        <f aca="false">IF(L2318=1,J2318+ROW()/10^7,"")</f>
        <v/>
      </c>
      <c r="Q2318" s="57" t="n">
        <f aca="false">IF(O2318=1,M2318,"")</f>
        <v>0.488911517259</v>
      </c>
      <c r="R2318" s="56" t="str">
        <f aca="false">IF(K2318=1,ROW(),"")</f>
        <v/>
      </c>
      <c r="S2318" s="56" t="str">
        <f aca="false">IF(D2318="","",TRIM(D2318))</f>
        <v>LOLO CHARGES- INC</v>
      </c>
    </row>
    <row r="2319" customFormat="false" ht="15" hidden="false" customHeight="false" outlineLevel="0" collapsed="false">
      <c r="A2319" s="50" t="s">
        <v>748</v>
      </c>
      <c r="B2319" s="55" t="n">
        <v>45904</v>
      </c>
      <c r="C2319" s="50" t="n">
        <f aca="false">IF(S2319="","",IFERROR(IF(INDEX('Ledger Codes'!$C$6:$C$205,MATCH(S2319,'Ledger Codes'!$B$6:$B$205,0))="","",INDEX('Ledger Codes'!$C$6:$C$205,MATCH(S2319,'Ledger Codes'!$B$6:$B$205,0))),""))</f>
        <v>10051</v>
      </c>
      <c r="D2319" s="50" t="s">
        <v>208</v>
      </c>
      <c r="E2319" s="50" t="s">
        <v>749</v>
      </c>
      <c r="F2319" s="50" t="s">
        <v>750</v>
      </c>
      <c r="G2319" s="52" t="n">
        <v>0</v>
      </c>
      <c r="H2319" s="52" t="n">
        <v>260</v>
      </c>
      <c r="I2319" s="52" t="n">
        <f aca="false">IF(AND(G2319="",H2319=""),"",N(G2319)-N(H2319))</f>
        <v>-260</v>
      </c>
      <c r="J2319" s="52" t="n">
        <f aca="false">IF(I2319="","",ABS(I2319))</f>
        <v>260</v>
      </c>
      <c r="K2319" s="56" t="n">
        <f aca="false">IF(S2319="","",0)</f>
        <v>0</v>
      </c>
      <c r="L2319" s="56" t="n">
        <f aca="false">IF(J2319="","",IF(AND(J2319&gt;'Revenue Testing'!$E$9,K2319=0),1,0))</f>
        <v>0</v>
      </c>
      <c r="M2319" s="57" t="n">
        <v>0.617363869573</v>
      </c>
      <c r="N2319" s="56" t="str">
        <f aca="false">IF(OR(A2319="",I2319=""),"",IF(COUNTIFS($A$2:$A$4500,A2319,$D$2:$D$4500,D2319,$I$2:$I$4500,I2319)&gt;1,"Possible duplicate",""))</f>
        <v/>
      </c>
      <c r="O2319" s="56" t="n">
        <f aca="false">IF(J2319="","",IF(AND(L2319=0,K2319=0),1,0))</f>
        <v>1</v>
      </c>
      <c r="P2319" s="56" t="str">
        <f aca="false">IF(L2319=1,J2319+ROW()/10^7,"")</f>
        <v/>
      </c>
      <c r="Q2319" s="57" t="n">
        <f aca="false">IF(O2319=1,M2319,"")</f>
        <v>0.617363869573</v>
      </c>
      <c r="R2319" s="56" t="str">
        <f aca="false">IF(K2319=1,ROW(),"")</f>
        <v/>
      </c>
      <c r="S2319" s="56" t="str">
        <f aca="false">IF(D2319="","",TRIM(D2319))</f>
        <v>LOLO CHARGES- INC</v>
      </c>
    </row>
    <row r="2320" customFormat="false" ht="15" hidden="false" customHeight="false" outlineLevel="0" collapsed="false">
      <c r="A2320" s="50" t="s">
        <v>751</v>
      </c>
      <c r="B2320" s="55" t="n">
        <v>45904</v>
      </c>
      <c r="C2320" s="50" t="n">
        <f aca="false">IF(S2320="","",IFERROR(IF(INDEX('Ledger Codes'!$C$6:$C$205,MATCH(S2320,'Ledger Codes'!$B$6:$B$205,0))="","",INDEX('Ledger Codes'!$C$6:$C$205,MATCH(S2320,'Ledger Codes'!$B$6:$B$205,0))),""))</f>
        <v>10051</v>
      </c>
      <c r="D2320" s="50" t="s">
        <v>208</v>
      </c>
      <c r="E2320" s="50" t="s">
        <v>752</v>
      </c>
      <c r="F2320" s="50" t="s">
        <v>753</v>
      </c>
      <c r="G2320" s="52" t="n">
        <v>0</v>
      </c>
      <c r="H2320" s="52" t="n">
        <v>80</v>
      </c>
      <c r="I2320" s="52" t="n">
        <f aca="false">IF(AND(G2320="",H2320=""),"",N(G2320)-N(H2320))</f>
        <v>-80</v>
      </c>
      <c r="J2320" s="52" t="n">
        <f aca="false">IF(I2320="","",ABS(I2320))</f>
        <v>80</v>
      </c>
      <c r="K2320" s="56" t="n">
        <f aca="false">IF(S2320="","",0)</f>
        <v>0</v>
      </c>
      <c r="L2320" s="56" t="n">
        <f aca="false">IF(J2320="","",IF(AND(J2320&gt;'Revenue Testing'!$E$9,K2320=0),1,0))</f>
        <v>0</v>
      </c>
      <c r="M2320" s="57" t="n">
        <v>0.094375783675</v>
      </c>
      <c r="N2320" s="56" t="str">
        <f aca="false">IF(OR(A2320="",I2320=""),"",IF(COUNTIFS($A$2:$A$4500,A2320,$D$2:$D$4500,D2320,$I$2:$I$4500,I2320)&gt;1,"Possible duplicate",""))</f>
        <v/>
      </c>
      <c r="O2320" s="56" t="n">
        <f aca="false">IF(J2320="","",IF(AND(L2320=0,K2320=0),1,0))</f>
        <v>1</v>
      </c>
      <c r="P2320" s="56" t="str">
        <f aca="false">IF(L2320=1,J2320+ROW()/10^7,"")</f>
        <v/>
      </c>
      <c r="Q2320" s="57" t="n">
        <f aca="false">IF(O2320=1,M2320,"")</f>
        <v>0.094375783675</v>
      </c>
      <c r="R2320" s="56" t="str">
        <f aca="false">IF(K2320=1,ROW(),"")</f>
        <v/>
      </c>
      <c r="S2320" s="56" t="str">
        <f aca="false">IF(D2320="","",TRIM(D2320))</f>
        <v>LOLO CHARGES- INC</v>
      </c>
    </row>
    <row r="2321" customFormat="false" ht="15" hidden="false" customHeight="false" outlineLevel="0" collapsed="false">
      <c r="A2321" s="50" t="s">
        <v>754</v>
      </c>
      <c r="B2321" s="55" t="n">
        <v>45904</v>
      </c>
      <c r="C2321" s="50" t="n">
        <f aca="false">IF(S2321="","",IFERROR(IF(INDEX('Ledger Codes'!$C$6:$C$205,MATCH(S2321,'Ledger Codes'!$B$6:$B$205,0))="","",INDEX('Ledger Codes'!$C$6:$C$205,MATCH(S2321,'Ledger Codes'!$B$6:$B$205,0))),""))</f>
        <v>10051</v>
      </c>
      <c r="D2321" s="50" t="s">
        <v>208</v>
      </c>
      <c r="E2321" s="50" t="s">
        <v>755</v>
      </c>
      <c r="F2321" s="50" t="s">
        <v>756</v>
      </c>
      <c r="G2321" s="52" t="n">
        <v>0</v>
      </c>
      <c r="H2321" s="52" t="n">
        <v>130</v>
      </c>
      <c r="I2321" s="52" t="n">
        <f aca="false">IF(AND(G2321="",H2321=""),"",N(G2321)-N(H2321))</f>
        <v>-130</v>
      </c>
      <c r="J2321" s="52" t="n">
        <f aca="false">IF(I2321="","",ABS(I2321))</f>
        <v>130</v>
      </c>
      <c r="K2321" s="56" t="n">
        <f aca="false">IF(S2321="","",0)</f>
        <v>0</v>
      </c>
      <c r="L2321" s="56" t="n">
        <f aca="false">IF(J2321="","",IF(AND(J2321&gt;'Revenue Testing'!$E$9,K2321=0),1,0))</f>
        <v>0</v>
      </c>
      <c r="M2321" s="57" t="n">
        <v>0.690905003344</v>
      </c>
      <c r="N2321" s="56" t="str">
        <f aca="false">IF(OR(A2321="",I2321=""),"",IF(COUNTIFS($A$2:$A$4500,A2321,$D$2:$D$4500,D2321,$I$2:$I$4500,I2321)&gt;1,"Possible duplicate",""))</f>
        <v/>
      </c>
      <c r="O2321" s="56" t="n">
        <f aca="false">IF(J2321="","",IF(AND(L2321=0,K2321=0),1,0))</f>
        <v>1</v>
      </c>
      <c r="P2321" s="56" t="str">
        <f aca="false">IF(L2321=1,J2321+ROW()/10^7,"")</f>
        <v/>
      </c>
      <c r="Q2321" s="57" t="n">
        <f aca="false">IF(O2321=1,M2321,"")</f>
        <v>0.690905003344</v>
      </c>
      <c r="R2321" s="56" t="str">
        <f aca="false">IF(K2321=1,ROW(),"")</f>
        <v/>
      </c>
      <c r="S2321" s="56" t="str">
        <f aca="false">IF(D2321="","",TRIM(D2321))</f>
        <v>LOLO CHARGES- INC</v>
      </c>
    </row>
    <row r="2322" customFormat="false" ht="15" hidden="false" customHeight="false" outlineLevel="0" collapsed="false">
      <c r="A2322" s="50" t="s">
        <v>757</v>
      </c>
      <c r="B2322" s="55" t="n">
        <v>45904</v>
      </c>
      <c r="C2322" s="50" t="n">
        <f aca="false">IF(S2322="","",IFERROR(IF(INDEX('Ledger Codes'!$C$6:$C$205,MATCH(S2322,'Ledger Codes'!$B$6:$B$205,0))="","",INDEX('Ledger Codes'!$C$6:$C$205,MATCH(S2322,'Ledger Codes'!$B$6:$B$205,0))),""))</f>
        <v>10051</v>
      </c>
      <c r="D2322" s="50" t="s">
        <v>208</v>
      </c>
      <c r="E2322" s="50" t="s">
        <v>758</v>
      </c>
      <c r="F2322" s="50" t="s">
        <v>759</v>
      </c>
      <c r="G2322" s="52" t="n">
        <v>0</v>
      </c>
      <c r="H2322" s="52" t="n">
        <v>130</v>
      </c>
      <c r="I2322" s="52" t="n">
        <f aca="false">IF(AND(G2322="",H2322=""),"",N(G2322)-N(H2322))</f>
        <v>-130</v>
      </c>
      <c r="J2322" s="52" t="n">
        <f aca="false">IF(I2322="","",ABS(I2322))</f>
        <v>130</v>
      </c>
      <c r="K2322" s="56" t="n">
        <f aca="false">IF(S2322="","",0)</f>
        <v>0</v>
      </c>
      <c r="L2322" s="56" t="n">
        <f aca="false">IF(J2322="","",IF(AND(J2322&gt;'Revenue Testing'!$E$9,K2322=0),1,0))</f>
        <v>0</v>
      </c>
      <c r="M2322" s="57" t="n">
        <v>0.260091274547</v>
      </c>
      <c r="N2322" s="56" t="str">
        <f aca="false">IF(OR(A2322="",I2322=""),"",IF(COUNTIFS($A$2:$A$4500,A2322,$D$2:$D$4500,D2322,$I$2:$I$4500,I2322)&gt;1,"Possible duplicate",""))</f>
        <v/>
      </c>
      <c r="O2322" s="56" t="n">
        <f aca="false">IF(J2322="","",IF(AND(L2322=0,K2322=0),1,0))</f>
        <v>1</v>
      </c>
      <c r="P2322" s="56" t="str">
        <f aca="false">IF(L2322=1,J2322+ROW()/10^7,"")</f>
        <v/>
      </c>
      <c r="Q2322" s="57" t="n">
        <f aca="false">IF(O2322=1,M2322,"")</f>
        <v>0.260091274547</v>
      </c>
      <c r="R2322" s="56" t="str">
        <f aca="false">IF(K2322=1,ROW(),"")</f>
        <v/>
      </c>
      <c r="S2322" s="56" t="str">
        <f aca="false">IF(D2322="","",TRIM(D2322))</f>
        <v>LOLO CHARGES- INC</v>
      </c>
    </row>
    <row r="2323" customFormat="false" ht="15" hidden="false" customHeight="false" outlineLevel="0" collapsed="false">
      <c r="A2323" s="50" t="s">
        <v>760</v>
      </c>
      <c r="B2323" s="55" t="n">
        <v>45904</v>
      </c>
      <c r="C2323" s="50" t="n">
        <f aca="false">IF(S2323="","",IFERROR(IF(INDEX('Ledger Codes'!$C$6:$C$205,MATCH(S2323,'Ledger Codes'!$B$6:$B$205,0))="","",INDEX('Ledger Codes'!$C$6:$C$205,MATCH(S2323,'Ledger Codes'!$B$6:$B$205,0))),""))</f>
        <v>10051</v>
      </c>
      <c r="D2323" s="50" t="s">
        <v>208</v>
      </c>
      <c r="E2323" s="50" t="s">
        <v>761</v>
      </c>
      <c r="F2323" s="50" t="s">
        <v>762</v>
      </c>
      <c r="G2323" s="52" t="n">
        <v>0</v>
      </c>
      <c r="H2323" s="52" t="n">
        <v>130</v>
      </c>
      <c r="I2323" s="52" t="n">
        <f aca="false">IF(AND(G2323="",H2323=""),"",N(G2323)-N(H2323))</f>
        <v>-130</v>
      </c>
      <c r="J2323" s="52" t="n">
        <f aca="false">IF(I2323="","",ABS(I2323))</f>
        <v>130</v>
      </c>
      <c r="K2323" s="56" t="n">
        <f aca="false">IF(S2323="","",0)</f>
        <v>0</v>
      </c>
      <c r="L2323" s="56" t="n">
        <f aca="false">IF(J2323="","",IF(AND(J2323&gt;'Revenue Testing'!$E$9,K2323=0),1,0))</f>
        <v>0</v>
      </c>
      <c r="M2323" s="57" t="n">
        <v>0.758763693922</v>
      </c>
      <c r="N2323" s="56" t="str">
        <f aca="false">IF(OR(A2323="",I2323=""),"",IF(COUNTIFS($A$2:$A$4500,A2323,$D$2:$D$4500,D2323,$I$2:$I$4500,I2323)&gt;1,"Possible duplicate",""))</f>
        <v/>
      </c>
      <c r="O2323" s="56" t="n">
        <f aca="false">IF(J2323="","",IF(AND(L2323=0,K2323=0),1,0))</f>
        <v>1</v>
      </c>
      <c r="P2323" s="56" t="str">
        <f aca="false">IF(L2323=1,J2323+ROW()/10^7,"")</f>
        <v/>
      </c>
      <c r="Q2323" s="57" t="n">
        <f aca="false">IF(O2323=1,M2323,"")</f>
        <v>0.758763693922</v>
      </c>
      <c r="R2323" s="56" t="str">
        <f aca="false">IF(K2323=1,ROW(),"")</f>
        <v/>
      </c>
      <c r="S2323" s="56" t="str">
        <f aca="false">IF(D2323="","",TRIM(D2323))</f>
        <v>LOLO CHARGES- INC</v>
      </c>
    </row>
    <row r="2324" customFormat="false" ht="15" hidden="false" customHeight="false" outlineLevel="0" collapsed="false">
      <c r="A2324" s="50" t="s">
        <v>763</v>
      </c>
      <c r="B2324" s="55" t="n">
        <v>45904</v>
      </c>
      <c r="C2324" s="50" t="n">
        <f aca="false">IF(S2324="","",IFERROR(IF(INDEX('Ledger Codes'!$C$6:$C$205,MATCH(S2324,'Ledger Codes'!$B$6:$B$205,0))="","",INDEX('Ledger Codes'!$C$6:$C$205,MATCH(S2324,'Ledger Codes'!$B$6:$B$205,0))),""))</f>
        <v>10051</v>
      </c>
      <c r="D2324" s="50" t="s">
        <v>208</v>
      </c>
      <c r="E2324" s="50" t="s">
        <v>764</v>
      </c>
      <c r="F2324" s="50" t="s">
        <v>765</v>
      </c>
      <c r="G2324" s="52" t="n">
        <v>0</v>
      </c>
      <c r="H2324" s="52" t="n">
        <v>130</v>
      </c>
      <c r="I2324" s="52" t="n">
        <f aca="false">IF(AND(G2324="",H2324=""),"",N(G2324)-N(H2324))</f>
        <v>-130</v>
      </c>
      <c r="J2324" s="52" t="n">
        <f aca="false">IF(I2324="","",ABS(I2324))</f>
        <v>130</v>
      </c>
      <c r="K2324" s="56" t="n">
        <f aca="false">IF(S2324="","",0)</f>
        <v>0</v>
      </c>
      <c r="L2324" s="56" t="n">
        <f aca="false">IF(J2324="","",IF(AND(J2324&gt;'Revenue Testing'!$E$9,K2324=0),1,0))</f>
        <v>0</v>
      </c>
      <c r="M2324" s="57" t="n">
        <v>0.563675814807</v>
      </c>
      <c r="N2324" s="56" t="str">
        <f aca="false">IF(OR(A2324="",I2324=""),"",IF(COUNTIFS($A$2:$A$4500,A2324,$D$2:$D$4500,D2324,$I$2:$I$4500,I2324)&gt;1,"Possible duplicate",""))</f>
        <v/>
      </c>
      <c r="O2324" s="56" t="n">
        <f aca="false">IF(J2324="","",IF(AND(L2324=0,K2324=0),1,0))</f>
        <v>1</v>
      </c>
      <c r="P2324" s="56" t="str">
        <f aca="false">IF(L2324=1,J2324+ROW()/10^7,"")</f>
        <v/>
      </c>
      <c r="Q2324" s="57" t="n">
        <f aca="false">IF(O2324=1,M2324,"")</f>
        <v>0.563675814807</v>
      </c>
      <c r="R2324" s="56" t="str">
        <f aca="false">IF(K2324=1,ROW(),"")</f>
        <v/>
      </c>
      <c r="S2324" s="56" t="str">
        <f aca="false">IF(D2324="","",TRIM(D2324))</f>
        <v>LOLO CHARGES- INC</v>
      </c>
    </row>
    <row r="2325" customFormat="false" ht="15" hidden="false" customHeight="false" outlineLevel="0" collapsed="false">
      <c r="A2325" s="50" t="s">
        <v>766</v>
      </c>
      <c r="B2325" s="55" t="n">
        <v>45904</v>
      </c>
      <c r="C2325" s="50" t="n">
        <f aca="false">IF(S2325="","",IFERROR(IF(INDEX('Ledger Codes'!$C$6:$C$205,MATCH(S2325,'Ledger Codes'!$B$6:$B$205,0))="","",INDEX('Ledger Codes'!$C$6:$C$205,MATCH(S2325,'Ledger Codes'!$B$6:$B$205,0))),""))</f>
        <v>10051</v>
      </c>
      <c r="D2325" s="50" t="s">
        <v>208</v>
      </c>
      <c r="E2325" s="50" t="s">
        <v>767</v>
      </c>
      <c r="F2325" s="50" t="s">
        <v>768</v>
      </c>
      <c r="G2325" s="52" t="n">
        <v>0</v>
      </c>
      <c r="H2325" s="52" t="n">
        <v>130</v>
      </c>
      <c r="I2325" s="52" t="n">
        <f aca="false">IF(AND(G2325="",H2325=""),"",N(G2325)-N(H2325))</f>
        <v>-130</v>
      </c>
      <c r="J2325" s="52" t="n">
        <f aca="false">IF(I2325="","",ABS(I2325))</f>
        <v>130</v>
      </c>
      <c r="K2325" s="56" t="n">
        <f aca="false">IF(S2325="","",0)</f>
        <v>0</v>
      </c>
      <c r="L2325" s="56" t="n">
        <f aca="false">IF(J2325="","",IF(AND(J2325&gt;'Revenue Testing'!$E$9,K2325=0),1,0))</f>
        <v>0</v>
      </c>
      <c r="M2325" s="57" t="n">
        <v>0.398386403716</v>
      </c>
      <c r="N2325" s="56" t="str">
        <f aca="false">IF(OR(A2325="",I2325=""),"",IF(COUNTIFS($A$2:$A$4500,A2325,$D$2:$D$4500,D2325,$I$2:$I$4500,I2325)&gt;1,"Possible duplicate",""))</f>
        <v/>
      </c>
      <c r="O2325" s="56" t="n">
        <f aca="false">IF(J2325="","",IF(AND(L2325=0,K2325=0),1,0))</f>
        <v>1</v>
      </c>
      <c r="P2325" s="56" t="str">
        <f aca="false">IF(L2325=1,J2325+ROW()/10^7,"")</f>
        <v/>
      </c>
      <c r="Q2325" s="57" t="n">
        <f aca="false">IF(O2325=1,M2325,"")</f>
        <v>0.398386403716</v>
      </c>
      <c r="R2325" s="56" t="str">
        <f aca="false">IF(K2325=1,ROW(),"")</f>
        <v/>
      </c>
      <c r="S2325" s="56" t="str">
        <f aca="false">IF(D2325="","",TRIM(D2325))</f>
        <v>LOLO CHARGES- INC</v>
      </c>
    </row>
    <row r="2326" customFormat="false" ht="15" hidden="false" customHeight="false" outlineLevel="0" collapsed="false">
      <c r="A2326" s="50" t="s">
        <v>769</v>
      </c>
      <c r="B2326" s="55" t="n">
        <v>45904</v>
      </c>
      <c r="C2326" s="50" t="n">
        <f aca="false">IF(S2326="","",IFERROR(IF(INDEX('Ledger Codes'!$C$6:$C$205,MATCH(S2326,'Ledger Codes'!$B$6:$B$205,0))="","",INDEX('Ledger Codes'!$C$6:$C$205,MATCH(S2326,'Ledger Codes'!$B$6:$B$205,0))),""))</f>
        <v>10051</v>
      </c>
      <c r="D2326" s="50" t="s">
        <v>208</v>
      </c>
      <c r="E2326" s="50" t="s">
        <v>770</v>
      </c>
      <c r="F2326" s="50" t="s">
        <v>771</v>
      </c>
      <c r="G2326" s="52" t="n">
        <v>0</v>
      </c>
      <c r="H2326" s="52" t="n">
        <v>130</v>
      </c>
      <c r="I2326" s="52" t="n">
        <f aca="false">IF(AND(G2326="",H2326=""),"",N(G2326)-N(H2326))</f>
        <v>-130</v>
      </c>
      <c r="J2326" s="52" t="n">
        <f aca="false">IF(I2326="","",ABS(I2326))</f>
        <v>130</v>
      </c>
      <c r="K2326" s="56" t="n">
        <f aca="false">IF(S2326="","",0)</f>
        <v>0</v>
      </c>
      <c r="L2326" s="56" t="n">
        <f aca="false">IF(J2326="","",IF(AND(J2326&gt;'Revenue Testing'!$E$9,K2326=0),1,0))</f>
        <v>0</v>
      </c>
      <c r="M2326" s="57" t="n">
        <v>0.492162174259</v>
      </c>
      <c r="N2326" s="56" t="str">
        <f aca="false">IF(OR(A2326="",I2326=""),"",IF(COUNTIFS($A$2:$A$4500,A2326,$D$2:$D$4500,D2326,$I$2:$I$4500,I2326)&gt;1,"Possible duplicate",""))</f>
        <v/>
      </c>
      <c r="O2326" s="56" t="n">
        <f aca="false">IF(J2326="","",IF(AND(L2326=0,K2326=0),1,0))</f>
        <v>1</v>
      </c>
      <c r="P2326" s="56" t="str">
        <f aca="false">IF(L2326=1,J2326+ROW()/10^7,"")</f>
        <v/>
      </c>
      <c r="Q2326" s="57" t="n">
        <f aca="false">IF(O2326=1,M2326,"")</f>
        <v>0.492162174259</v>
      </c>
      <c r="R2326" s="56" t="str">
        <f aca="false">IF(K2326=1,ROW(),"")</f>
        <v/>
      </c>
      <c r="S2326" s="56" t="str">
        <f aca="false">IF(D2326="","",TRIM(D2326))</f>
        <v>LOLO CHARGES- INC</v>
      </c>
    </row>
    <row r="2327" customFormat="false" ht="15" hidden="false" customHeight="false" outlineLevel="0" collapsed="false">
      <c r="A2327" s="50" t="s">
        <v>772</v>
      </c>
      <c r="B2327" s="55" t="n">
        <v>45904</v>
      </c>
      <c r="C2327" s="50" t="n">
        <f aca="false">IF(S2327="","",IFERROR(IF(INDEX('Ledger Codes'!$C$6:$C$205,MATCH(S2327,'Ledger Codes'!$B$6:$B$205,0))="","",INDEX('Ledger Codes'!$C$6:$C$205,MATCH(S2327,'Ledger Codes'!$B$6:$B$205,0))),""))</f>
        <v>10051</v>
      </c>
      <c r="D2327" s="50" t="s">
        <v>208</v>
      </c>
      <c r="E2327" s="50" t="s">
        <v>773</v>
      </c>
      <c r="F2327" s="50" t="s">
        <v>774</v>
      </c>
      <c r="G2327" s="52" t="n">
        <v>0</v>
      </c>
      <c r="H2327" s="52" t="n">
        <v>130</v>
      </c>
      <c r="I2327" s="52" t="n">
        <f aca="false">IF(AND(G2327="",H2327=""),"",N(G2327)-N(H2327))</f>
        <v>-130</v>
      </c>
      <c r="J2327" s="52" t="n">
        <f aca="false">IF(I2327="","",ABS(I2327))</f>
        <v>130</v>
      </c>
      <c r="K2327" s="56" t="n">
        <f aca="false">IF(S2327="","",0)</f>
        <v>0</v>
      </c>
      <c r="L2327" s="56" t="n">
        <f aca="false">IF(J2327="","",IF(AND(J2327&gt;'Revenue Testing'!$E$9,K2327=0),1,0))</f>
        <v>0</v>
      </c>
      <c r="M2327" s="57" t="n">
        <v>0.747318747156</v>
      </c>
      <c r="N2327" s="56" t="str">
        <f aca="false">IF(OR(A2327="",I2327=""),"",IF(COUNTIFS($A$2:$A$4500,A2327,$D$2:$D$4500,D2327,$I$2:$I$4500,I2327)&gt;1,"Possible duplicate",""))</f>
        <v/>
      </c>
      <c r="O2327" s="56" t="n">
        <f aca="false">IF(J2327="","",IF(AND(L2327=0,K2327=0),1,0))</f>
        <v>1</v>
      </c>
      <c r="P2327" s="56" t="str">
        <f aca="false">IF(L2327=1,J2327+ROW()/10^7,"")</f>
        <v/>
      </c>
      <c r="Q2327" s="57" t="n">
        <f aca="false">IF(O2327=1,M2327,"")</f>
        <v>0.747318747156</v>
      </c>
      <c r="R2327" s="56" t="str">
        <f aca="false">IF(K2327=1,ROW(),"")</f>
        <v/>
      </c>
      <c r="S2327" s="56" t="str">
        <f aca="false">IF(D2327="","",TRIM(D2327))</f>
        <v>LOLO CHARGES- INC</v>
      </c>
    </row>
    <row r="2328" customFormat="false" ht="15" hidden="false" customHeight="false" outlineLevel="0" collapsed="false">
      <c r="A2328" s="50" t="s">
        <v>775</v>
      </c>
      <c r="B2328" s="55" t="n">
        <v>45904</v>
      </c>
      <c r="C2328" s="50" t="n">
        <f aca="false">IF(S2328="","",IFERROR(IF(INDEX('Ledger Codes'!$C$6:$C$205,MATCH(S2328,'Ledger Codes'!$B$6:$B$205,0))="","",INDEX('Ledger Codes'!$C$6:$C$205,MATCH(S2328,'Ledger Codes'!$B$6:$B$205,0))),""))</f>
        <v>10051</v>
      </c>
      <c r="D2328" s="50" t="s">
        <v>208</v>
      </c>
      <c r="E2328" s="50" t="s">
        <v>776</v>
      </c>
      <c r="F2328" s="50" t="s">
        <v>777</v>
      </c>
      <c r="G2328" s="52" t="n">
        <v>0</v>
      </c>
      <c r="H2328" s="52" t="n">
        <v>130</v>
      </c>
      <c r="I2328" s="52" t="n">
        <f aca="false">IF(AND(G2328="",H2328=""),"",N(G2328)-N(H2328))</f>
        <v>-130</v>
      </c>
      <c r="J2328" s="52" t="n">
        <f aca="false">IF(I2328="","",ABS(I2328))</f>
        <v>130</v>
      </c>
      <c r="K2328" s="56" t="n">
        <f aca="false">IF(S2328="","",0)</f>
        <v>0</v>
      </c>
      <c r="L2328" s="56" t="n">
        <f aca="false">IF(J2328="","",IF(AND(J2328&gt;'Revenue Testing'!$E$9,K2328=0),1,0))</f>
        <v>0</v>
      </c>
      <c r="M2328" s="57" t="n">
        <v>0.046336638632</v>
      </c>
      <c r="N2328" s="56" t="str">
        <f aca="false">IF(OR(A2328="",I2328=""),"",IF(COUNTIFS($A$2:$A$4500,A2328,$D$2:$D$4500,D2328,$I$2:$I$4500,I2328)&gt;1,"Possible duplicate",""))</f>
        <v/>
      </c>
      <c r="O2328" s="56" t="n">
        <f aca="false">IF(J2328="","",IF(AND(L2328=0,K2328=0),1,0))</f>
        <v>1</v>
      </c>
      <c r="P2328" s="56" t="str">
        <f aca="false">IF(L2328=1,J2328+ROW()/10^7,"")</f>
        <v/>
      </c>
      <c r="Q2328" s="57" t="n">
        <f aca="false">IF(O2328=1,M2328,"")</f>
        <v>0.046336638632</v>
      </c>
      <c r="R2328" s="56" t="str">
        <f aca="false">IF(K2328=1,ROW(),"")</f>
        <v/>
      </c>
      <c r="S2328" s="56" t="str">
        <f aca="false">IF(D2328="","",TRIM(D2328))</f>
        <v>LOLO CHARGES- INC</v>
      </c>
    </row>
    <row r="2329" customFormat="false" ht="15" hidden="false" customHeight="false" outlineLevel="0" collapsed="false">
      <c r="A2329" s="50" t="s">
        <v>778</v>
      </c>
      <c r="B2329" s="55" t="n">
        <v>45904</v>
      </c>
      <c r="C2329" s="50" t="n">
        <f aca="false">IF(S2329="","",IFERROR(IF(INDEX('Ledger Codes'!$C$6:$C$205,MATCH(S2329,'Ledger Codes'!$B$6:$B$205,0))="","",INDEX('Ledger Codes'!$C$6:$C$205,MATCH(S2329,'Ledger Codes'!$B$6:$B$205,0))),""))</f>
        <v>10051</v>
      </c>
      <c r="D2329" s="50" t="s">
        <v>208</v>
      </c>
      <c r="E2329" s="50" t="s">
        <v>779</v>
      </c>
      <c r="F2329" s="50" t="s">
        <v>780</v>
      </c>
      <c r="G2329" s="52" t="n">
        <v>0</v>
      </c>
      <c r="H2329" s="52" t="n">
        <v>130</v>
      </c>
      <c r="I2329" s="52" t="n">
        <f aca="false">IF(AND(G2329="",H2329=""),"",N(G2329)-N(H2329))</f>
        <v>-130</v>
      </c>
      <c r="J2329" s="52" t="n">
        <f aca="false">IF(I2329="","",ABS(I2329))</f>
        <v>130</v>
      </c>
      <c r="K2329" s="56" t="n">
        <f aca="false">IF(S2329="","",0)</f>
        <v>0</v>
      </c>
      <c r="L2329" s="56" t="n">
        <f aca="false">IF(J2329="","",IF(AND(J2329&gt;'Revenue Testing'!$E$9,K2329=0),1,0))</f>
        <v>0</v>
      </c>
      <c r="M2329" s="57" t="n">
        <v>0.033072656726</v>
      </c>
      <c r="N2329" s="56" t="str">
        <f aca="false">IF(OR(A2329="",I2329=""),"",IF(COUNTIFS($A$2:$A$4500,A2329,$D$2:$D$4500,D2329,$I$2:$I$4500,I2329)&gt;1,"Possible duplicate",""))</f>
        <v/>
      </c>
      <c r="O2329" s="56" t="n">
        <f aca="false">IF(J2329="","",IF(AND(L2329=0,K2329=0),1,0))</f>
        <v>1</v>
      </c>
      <c r="P2329" s="56" t="str">
        <f aca="false">IF(L2329=1,J2329+ROW()/10^7,"")</f>
        <v/>
      </c>
      <c r="Q2329" s="57" t="n">
        <f aca="false">IF(O2329=1,M2329,"")</f>
        <v>0.033072656726</v>
      </c>
      <c r="R2329" s="56" t="str">
        <f aca="false">IF(K2329=1,ROW(),"")</f>
        <v/>
      </c>
      <c r="S2329" s="56" t="str">
        <f aca="false">IF(D2329="","",TRIM(D2329))</f>
        <v>LOLO CHARGES- INC</v>
      </c>
    </row>
    <row r="2330" customFormat="false" ht="15" hidden="false" customHeight="false" outlineLevel="0" collapsed="false">
      <c r="A2330" s="50" t="s">
        <v>781</v>
      </c>
      <c r="B2330" s="55" t="n">
        <v>45904</v>
      </c>
      <c r="C2330" s="50" t="n">
        <f aca="false">IF(S2330="","",IFERROR(IF(INDEX('Ledger Codes'!$C$6:$C$205,MATCH(S2330,'Ledger Codes'!$B$6:$B$205,0))="","",INDEX('Ledger Codes'!$C$6:$C$205,MATCH(S2330,'Ledger Codes'!$B$6:$B$205,0))),""))</f>
        <v>10051</v>
      </c>
      <c r="D2330" s="50" t="s">
        <v>208</v>
      </c>
      <c r="E2330" s="50" t="s">
        <v>782</v>
      </c>
      <c r="F2330" s="50" t="s">
        <v>783</v>
      </c>
      <c r="G2330" s="52" t="n">
        <v>0</v>
      </c>
      <c r="H2330" s="52" t="n">
        <v>130</v>
      </c>
      <c r="I2330" s="52" t="n">
        <f aca="false">IF(AND(G2330="",H2330=""),"",N(G2330)-N(H2330))</f>
        <v>-130</v>
      </c>
      <c r="J2330" s="52" t="n">
        <f aca="false">IF(I2330="","",ABS(I2330))</f>
        <v>130</v>
      </c>
      <c r="K2330" s="56" t="n">
        <f aca="false">IF(S2330="","",0)</f>
        <v>0</v>
      </c>
      <c r="L2330" s="56" t="n">
        <f aca="false">IF(J2330="","",IF(AND(J2330&gt;'Revenue Testing'!$E$9,K2330=0),1,0))</f>
        <v>0</v>
      </c>
      <c r="M2330" s="57" t="n">
        <v>0.04552405219</v>
      </c>
      <c r="N2330" s="56" t="str">
        <f aca="false">IF(OR(A2330="",I2330=""),"",IF(COUNTIFS($A$2:$A$4500,A2330,$D$2:$D$4500,D2330,$I$2:$I$4500,I2330)&gt;1,"Possible duplicate",""))</f>
        <v/>
      </c>
      <c r="O2330" s="56" t="n">
        <f aca="false">IF(J2330="","",IF(AND(L2330=0,K2330=0),1,0))</f>
        <v>1</v>
      </c>
      <c r="P2330" s="56" t="str">
        <f aca="false">IF(L2330=1,J2330+ROW()/10^7,"")</f>
        <v/>
      </c>
      <c r="Q2330" s="57" t="n">
        <f aca="false">IF(O2330=1,M2330,"")</f>
        <v>0.04552405219</v>
      </c>
      <c r="R2330" s="56" t="str">
        <f aca="false">IF(K2330=1,ROW(),"")</f>
        <v/>
      </c>
      <c r="S2330" s="56" t="str">
        <f aca="false">IF(D2330="","",TRIM(D2330))</f>
        <v>LOLO CHARGES- INC</v>
      </c>
    </row>
    <row r="2331" customFormat="false" ht="15" hidden="false" customHeight="false" outlineLevel="0" collapsed="false">
      <c r="A2331" s="50" t="s">
        <v>784</v>
      </c>
      <c r="B2331" s="55" t="n">
        <v>45904</v>
      </c>
      <c r="C2331" s="50" t="n">
        <f aca="false">IF(S2331="","",IFERROR(IF(INDEX('Ledger Codes'!$C$6:$C$205,MATCH(S2331,'Ledger Codes'!$B$6:$B$205,0))="","",INDEX('Ledger Codes'!$C$6:$C$205,MATCH(S2331,'Ledger Codes'!$B$6:$B$205,0))),""))</f>
        <v>10051</v>
      </c>
      <c r="D2331" s="50" t="s">
        <v>208</v>
      </c>
      <c r="E2331" s="50" t="s">
        <v>785</v>
      </c>
      <c r="F2331" s="50" t="s">
        <v>786</v>
      </c>
      <c r="G2331" s="52" t="n">
        <v>0</v>
      </c>
      <c r="H2331" s="52" t="n">
        <v>130</v>
      </c>
      <c r="I2331" s="52" t="n">
        <f aca="false">IF(AND(G2331="",H2331=""),"",N(G2331)-N(H2331))</f>
        <v>-130</v>
      </c>
      <c r="J2331" s="52" t="n">
        <f aca="false">IF(I2331="","",ABS(I2331))</f>
        <v>130</v>
      </c>
      <c r="K2331" s="56" t="n">
        <f aca="false">IF(S2331="","",0)</f>
        <v>0</v>
      </c>
      <c r="L2331" s="56" t="n">
        <f aca="false">IF(J2331="","",IF(AND(J2331&gt;'Revenue Testing'!$E$9,K2331=0),1,0))</f>
        <v>0</v>
      </c>
      <c r="M2331" s="57" t="n">
        <v>0.608358741804</v>
      </c>
      <c r="N2331" s="56" t="str">
        <f aca="false">IF(OR(A2331="",I2331=""),"",IF(COUNTIFS($A$2:$A$4500,A2331,$D$2:$D$4500,D2331,$I$2:$I$4500,I2331)&gt;1,"Possible duplicate",""))</f>
        <v/>
      </c>
      <c r="O2331" s="56" t="n">
        <f aca="false">IF(J2331="","",IF(AND(L2331=0,K2331=0),1,0))</f>
        <v>1</v>
      </c>
      <c r="P2331" s="56" t="str">
        <f aca="false">IF(L2331=1,J2331+ROW()/10^7,"")</f>
        <v/>
      </c>
      <c r="Q2331" s="57" t="n">
        <f aca="false">IF(O2331=1,M2331,"")</f>
        <v>0.608358741804</v>
      </c>
      <c r="R2331" s="56" t="str">
        <f aca="false">IF(K2331=1,ROW(),"")</f>
        <v/>
      </c>
      <c r="S2331" s="56" t="str">
        <f aca="false">IF(D2331="","",TRIM(D2331))</f>
        <v>LOLO CHARGES- INC</v>
      </c>
    </row>
    <row r="2332" customFormat="false" ht="15" hidden="false" customHeight="false" outlineLevel="0" collapsed="false">
      <c r="A2332" s="50" t="s">
        <v>787</v>
      </c>
      <c r="B2332" s="55" t="n">
        <v>45904</v>
      </c>
      <c r="C2332" s="50" t="n">
        <f aca="false">IF(S2332="","",IFERROR(IF(INDEX('Ledger Codes'!$C$6:$C$205,MATCH(S2332,'Ledger Codes'!$B$6:$B$205,0))="","",INDEX('Ledger Codes'!$C$6:$C$205,MATCH(S2332,'Ledger Codes'!$B$6:$B$205,0))),""))</f>
        <v>10051</v>
      </c>
      <c r="D2332" s="50" t="s">
        <v>208</v>
      </c>
      <c r="E2332" s="50" t="s">
        <v>788</v>
      </c>
      <c r="F2332" s="50" t="s">
        <v>789</v>
      </c>
      <c r="G2332" s="52" t="n">
        <v>0</v>
      </c>
      <c r="H2332" s="52" t="n">
        <v>130</v>
      </c>
      <c r="I2332" s="52" t="n">
        <f aca="false">IF(AND(G2332="",H2332=""),"",N(G2332)-N(H2332))</f>
        <v>-130</v>
      </c>
      <c r="J2332" s="52" t="n">
        <f aca="false">IF(I2332="","",ABS(I2332))</f>
        <v>130</v>
      </c>
      <c r="K2332" s="56" t="n">
        <f aca="false">IF(S2332="","",0)</f>
        <v>0</v>
      </c>
      <c r="L2332" s="56" t="n">
        <f aca="false">IF(J2332="","",IF(AND(J2332&gt;'Revenue Testing'!$E$9,K2332=0),1,0))</f>
        <v>0</v>
      </c>
      <c r="M2332" s="57" t="n">
        <v>0.463811638811</v>
      </c>
      <c r="N2332" s="56" t="str">
        <f aca="false">IF(OR(A2332="",I2332=""),"",IF(COUNTIFS($A$2:$A$4500,A2332,$D$2:$D$4500,D2332,$I$2:$I$4500,I2332)&gt;1,"Possible duplicate",""))</f>
        <v/>
      </c>
      <c r="O2332" s="56" t="n">
        <f aca="false">IF(J2332="","",IF(AND(L2332=0,K2332=0),1,0))</f>
        <v>1</v>
      </c>
      <c r="P2332" s="56" t="str">
        <f aca="false">IF(L2332=1,J2332+ROW()/10^7,"")</f>
        <v/>
      </c>
      <c r="Q2332" s="57" t="n">
        <f aca="false">IF(O2332=1,M2332,"")</f>
        <v>0.463811638811</v>
      </c>
      <c r="R2332" s="56" t="str">
        <f aca="false">IF(K2332=1,ROW(),"")</f>
        <v/>
      </c>
      <c r="S2332" s="56" t="str">
        <f aca="false">IF(D2332="","",TRIM(D2332))</f>
        <v>LOLO CHARGES- INC</v>
      </c>
    </row>
    <row r="2333" customFormat="false" ht="15" hidden="false" customHeight="false" outlineLevel="0" collapsed="false">
      <c r="A2333" s="50" t="s">
        <v>790</v>
      </c>
      <c r="B2333" s="55" t="n">
        <v>45904</v>
      </c>
      <c r="C2333" s="50" t="n">
        <f aca="false">IF(S2333="","",IFERROR(IF(INDEX('Ledger Codes'!$C$6:$C$205,MATCH(S2333,'Ledger Codes'!$B$6:$B$205,0))="","",INDEX('Ledger Codes'!$C$6:$C$205,MATCH(S2333,'Ledger Codes'!$B$6:$B$205,0))),""))</f>
        <v>10051</v>
      </c>
      <c r="D2333" s="50" t="s">
        <v>208</v>
      </c>
      <c r="E2333" s="50" t="s">
        <v>791</v>
      </c>
      <c r="F2333" s="50" t="s">
        <v>792</v>
      </c>
      <c r="G2333" s="52" t="n">
        <v>0</v>
      </c>
      <c r="H2333" s="52" t="n">
        <v>130</v>
      </c>
      <c r="I2333" s="52" t="n">
        <f aca="false">IF(AND(G2333="",H2333=""),"",N(G2333)-N(H2333))</f>
        <v>-130</v>
      </c>
      <c r="J2333" s="52" t="n">
        <f aca="false">IF(I2333="","",ABS(I2333))</f>
        <v>130</v>
      </c>
      <c r="K2333" s="56" t="n">
        <f aca="false">IF(S2333="","",0)</f>
        <v>0</v>
      </c>
      <c r="L2333" s="56" t="n">
        <f aca="false">IF(J2333="","",IF(AND(J2333&gt;'Revenue Testing'!$E$9,K2333=0),1,0))</f>
        <v>0</v>
      </c>
      <c r="M2333" s="57" t="n">
        <v>0.508985603125</v>
      </c>
      <c r="N2333" s="56" t="str">
        <f aca="false">IF(OR(A2333="",I2333=""),"",IF(COUNTIFS($A$2:$A$4500,A2333,$D$2:$D$4500,D2333,$I$2:$I$4500,I2333)&gt;1,"Possible duplicate",""))</f>
        <v/>
      </c>
      <c r="O2333" s="56" t="n">
        <f aca="false">IF(J2333="","",IF(AND(L2333=0,K2333=0),1,0))</f>
        <v>1</v>
      </c>
      <c r="P2333" s="56" t="str">
        <f aca="false">IF(L2333=1,J2333+ROW()/10^7,"")</f>
        <v/>
      </c>
      <c r="Q2333" s="57" t="n">
        <f aca="false">IF(O2333=1,M2333,"")</f>
        <v>0.508985603125</v>
      </c>
      <c r="R2333" s="56" t="str">
        <f aca="false">IF(K2333=1,ROW(),"")</f>
        <v/>
      </c>
      <c r="S2333" s="56" t="str">
        <f aca="false">IF(D2333="","",TRIM(D2333))</f>
        <v>LOLO CHARGES- INC</v>
      </c>
    </row>
    <row r="2334" customFormat="false" ht="15" hidden="false" customHeight="false" outlineLevel="0" collapsed="false">
      <c r="A2334" s="50" t="s">
        <v>793</v>
      </c>
      <c r="B2334" s="55" t="n">
        <v>45904</v>
      </c>
      <c r="C2334" s="50" t="n">
        <f aca="false">IF(S2334="","",IFERROR(IF(INDEX('Ledger Codes'!$C$6:$C$205,MATCH(S2334,'Ledger Codes'!$B$6:$B$205,0))="","",INDEX('Ledger Codes'!$C$6:$C$205,MATCH(S2334,'Ledger Codes'!$B$6:$B$205,0))),""))</f>
        <v>10051</v>
      </c>
      <c r="D2334" s="50" t="s">
        <v>208</v>
      </c>
      <c r="E2334" s="50" t="s">
        <v>794</v>
      </c>
      <c r="F2334" s="50" t="s">
        <v>795</v>
      </c>
      <c r="G2334" s="52" t="n">
        <v>0</v>
      </c>
      <c r="H2334" s="52" t="n">
        <v>260</v>
      </c>
      <c r="I2334" s="52" t="n">
        <f aca="false">IF(AND(G2334="",H2334=""),"",N(G2334)-N(H2334))</f>
        <v>-260</v>
      </c>
      <c r="J2334" s="52" t="n">
        <f aca="false">IF(I2334="","",ABS(I2334))</f>
        <v>260</v>
      </c>
      <c r="K2334" s="56" t="n">
        <f aca="false">IF(S2334="","",0)</f>
        <v>0</v>
      </c>
      <c r="L2334" s="56" t="n">
        <f aca="false">IF(J2334="","",IF(AND(J2334&gt;'Revenue Testing'!$E$9,K2334=0),1,0))</f>
        <v>0</v>
      </c>
      <c r="M2334" s="57" t="n">
        <v>0.274150282778</v>
      </c>
      <c r="N2334" s="56" t="str">
        <f aca="false">IF(OR(A2334="",I2334=""),"",IF(COUNTIFS($A$2:$A$4500,A2334,$D$2:$D$4500,D2334,$I$2:$I$4500,I2334)&gt;1,"Possible duplicate",""))</f>
        <v/>
      </c>
      <c r="O2334" s="56" t="n">
        <f aca="false">IF(J2334="","",IF(AND(L2334=0,K2334=0),1,0))</f>
        <v>1</v>
      </c>
      <c r="P2334" s="56" t="str">
        <f aca="false">IF(L2334=1,J2334+ROW()/10^7,"")</f>
        <v/>
      </c>
      <c r="Q2334" s="57" t="n">
        <f aca="false">IF(O2334=1,M2334,"")</f>
        <v>0.274150282778</v>
      </c>
      <c r="R2334" s="56" t="str">
        <f aca="false">IF(K2334=1,ROW(),"")</f>
        <v/>
      </c>
      <c r="S2334" s="56" t="str">
        <f aca="false">IF(D2334="","",TRIM(D2334))</f>
        <v>LOLO CHARGES- INC</v>
      </c>
    </row>
    <row r="2335" customFormat="false" ht="15" hidden="false" customHeight="false" outlineLevel="0" collapsed="false">
      <c r="A2335" s="50" t="s">
        <v>796</v>
      </c>
      <c r="B2335" s="55" t="n">
        <v>45904</v>
      </c>
      <c r="C2335" s="50" t="n">
        <f aca="false">IF(S2335="","",IFERROR(IF(INDEX('Ledger Codes'!$C$6:$C$205,MATCH(S2335,'Ledger Codes'!$B$6:$B$205,0))="","",INDEX('Ledger Codes'!$C$6:$C$205,MATCH(S2335,'Ledger Codes'!$B$6:$B$205,0))),""))</f>
        <v>10051</v>
      </c>
      <c r="D2335" s="50" t="s">
        <v>208</v>
      </c>
      <c r="E2335" s="50" t="s">
        <v>797</v>
      </c>
      <c r="F2335" s="50" t="s">
        <v>798</v>
      </c>
      <c r="G2335" s="52" t="n">
        <v>0</v>
      </c>
      <c r="H2335" s="52" t="n">
        <v>130</v>
      </c>
      <c r="I2335" s="52" t="n">
        <f aca="false">IF(AND(G2335="",H2335=""),"",N(G2335)-N(H2335))</f>
        <v>-130</v>
      </c>
      <c r="J2335" s="52" t="n">
        <f aca="false">IF(I2335="","",ABS(I2335))</f>
        <v>130</v>
      </c>
      <c r="K2335" s="56" t="n">
        <f aca="false">IF(S2335="","",0)</f>
        <v>0</v>
      </c>
      <c r="L2335" s="56" t="n">
        <f aca="false">IF(J2335="","",IF(AND(J2335&gt;'Revenue Testing'!$E$9,K2335=0),1,0))</f>
        <v>0</v>
      </c>
      <c r="M2335" s="57" t="n">
        <v>0.123711324818</v>
      </c>
      <c r="N2335" s="56" t="str">
        <f aca="false">IF(OR(A2335="",I2335=""),"",IF(COUNTIFS($A$2:$A$4500,A2335,$D$2:$D$4500,D2335,$I$2:$I$4500,I2335)&gt;1,"Possible duplicate",""))</f>
        <v/>
      </c>
      <c r="O2335" s="56" t="n">
        <f aca="false">IF(J2335="","",IF(AND(L2335=0,K2335=0),1,0))</f>
        <v>1</v>
      </c>
      <c r="P2335" s="56" t="str">
        <f aca="false">IF(L2335=1,J2335+ROW()/10^7,"")</f>
        <v/>
      </c>
      <c r="Q2335" s="57" t="n">
        <f aca="false">IF(O2335=1,M2335,"")</f>
        <v>0.123711324818</v>
      </c>
      <c r="R2335" s="56" t="str">
        <f aca="false">IF(K2335=1,ROW(),"")</f>
        <v/>
      </c>
      <c r="S2335" s="56" t="str">
        <f aca="false">IF(D2335="","",TRIM(D2335))</f>
        <v>LOLO CHARGES- INC</v>
      </c>
    </row>
    <row r="2336" customFormat="false" ht="15" hidden="false" customHeight="false" outlineLevel="0" collapsed="false">
      <c r="A2336" s="50" t="s">
        <v>799</v>
      </c>
      <c r="B2336" s="55" t="n">
        <v>45904</v>
      </c>
      <c r="C2336" s="50" t="n">
        <f aca="false">IF(S2336="","",IFERROR(IF(INDEX('Ledger Codes'!$C$6:$C$205,MATCH(S2336,'Ledger Codes'!$B$6:$B$205,0))="","",INDEX('Ledger Codes'!$C$6:$C$205,MATCH(S2336,'Ledger Codes'!$B$6:$B$205,0))),""))</f>
        <v>10051</v>
      </c>
      <c r="D2336" s="50" t="s">
        <v>208</v>
      </c>
      <c r="E2336" s="50" t="s">
        <v>800</v>
      </c>
      <c r="F2336" s="50" t="s">
        <v>801</v>
      </c>
      <c r="G2336" s="52" t="n">
        <v>0</v>
      </c>
      <c r="H2336" s="52" t="n">
        <v>130</v>
      </c>
      <c r="I2336" s="52" t="n">
        <f aca="false">IF(AND(G2336="",H2336=""),"",N(G2336)-N(H2336))</f>
        <v>-130</v>
      </c>
      <c r="J2336" s="52" t="n">
        <f aca="false">IF(I2336="","",ABS(I2336))</f>
        <v>130</v>
      </c>
      <c r="K2336" s="56" t="n">
        <f aca="false">IF(S2336="","",0)</f>
        <v>0</v>
      </c>
      <c r="L2336" s="56" t="n">
        <f aca="false">IF(J2336="","",IF(AND(J2336&gt;'Revenue Testing'!$E$9,K2336=0),1,0))</f>
        <v>0</v>
      </c>
      <c r="M2336" s="57" t="n">
        <v>0.564942240643</v>
      </c>
      <c r="N2336" s="56" t="str">
        <f aca="false">IF(OR(A2336="",I2336=""),"",IF(COUNTIFS($A$2:$A$4500,A2336,$D$2:$D$4500,D2336,$I$2:$I$4500,I2336)&gt;1,"Possible duplicate",""))</f>
        <v/>
      </c>
      <c r="O2336" s="56" t="n">
        <f aca="false">IF(J2336="","",IF(AND(L2336=0,K2336=0),1,0))</f>
        <v>1</v>
      </c>
      <c r="P2336" s="56" t="str">
        <f aca="false">IF(L2336=1,J2336+ROW()/10^7,"")</f>
        <v/>
      </c>
      <c r="Q2336" s="57" t="n">
        <f aca="false">IF(O2336=1,M2336,"")</f>
        <v>0.564942240643</v>
      </c>
      <c r="R2336" s="56" t="str">
        <f aca="false">IF(K2336=1,ROW(),"")</f>
        <v/>
      </c>
      <c r="S2336" s="56" t="str">
        <f aca="false">IF(D2336="","",TRIM(D2336))</f>
        <v>LOLO CHARGES- INC</v>
      </c>
    </row>
    <row r="2337" customFormat="false" ht="15" hidden="false" customHeight="false" outlineLevel="0" collapsed="false">
      <c r="A2337" s="50" t="s">
        <v>802</v>
      </c>
      <c r="B2337" s="55" t="n">
        <v>45904</v>
      </c>
      <c r="C2337" s="50" t="n">
        <f aca="false">IF(S2337="","",IFERROR(IF(INDEX('Ledger Codes'!$C$6:$C$205,MATCH(S2337,'Ledger Codes'!$B$6:$B$205,0))="","",INDEX('Ledger Codes'!$C$6:$C$205,MATCH(S2337,'Ledger Codes'!$B$6:$B$205,0))),""))</f>
        <v>10051</v>
      </c>
      <c r="D2337" s="50" t="s">
        <v>208</v>
      </c>
      <c r="E2337" s="50" t="s">
        <v>803</v>
      </c>
      <c r="F2337" s="50" t="s">
        <v>804</v>
      </c>
      <c r="G2337" s="52" t="n">
        <v>0</v>
      </c>
      <c r="H2337" s="52" t="n">
        <v>130</v>
      </c>
      <c r="I2337" s="52" t="n">
        <f aca="false">IF(AND(G2337="",H2337=""),"",N(G2337)-N(H2337))</f>
        <v>-130</v>
      </c>
      <c r="J2337" s="52" t="n">
        <f aca="false">IF(I2337="","",ABS(I2337))</f>
        <v>130</v>
      </c>
      <c r="K2337" s="56" t="n">
        <f aca="false">IF(S2337="","",0)</f>
        <v>0</v>
      </c>
      <c r="L2337" s="56" t="n">
        <f aca="false">IF(J2337="","",IF(AND(J2337&gt;'Revenue Testing'!$E$9,K2337=0),1,0))</f>
        <v>0</v>
      </c>
      <c r="M2337" s="57" t="n">
        <v>0.161314101057</v>
      </c>
      <c r="N2337" s="56" t="str">
        <f aca="false">IF(OR(A2337="",I2337=""),"",IF(COUNTIFS($A$2:$A$4500,A2337,$D$2:$D$4500,D2337,$I$2:$I$4500,I2337)&gt;1,"Possible duplicate",""))</f>
        <v/>
      </c>
      <c r="O2337" s="56" t="n">
        <f aca="false">IF(J2337="","",IF(AND(L2337=0,K2337=0),1,0))</f>
        <v>1</v>
      </c>
      <c r="P2337" s="56" t="str">
        <f aca="false">IF(L2337=1,J2337+ROW()/10^7,"")</f>
        <v/>
      </c>
      <c r="Q2337" s="57" t="n">
        <f aca="false">IF(O2337=1,M2337,"")</f>
        <v>0.161314101057</v>
      </c>
      <c r="R2337" s="56" t="str">
        <f aca="false">IF(K2337=1,ROW(),"")</f>
        <v/>
      </c>
      <c r="S2337" s="56" t="str">
        <f aca="false">IF(D2337="","",TRIM(D2337))</f>
        <v>LOLO CHARGES- INC</v>
      </c>
    </row>
    <row r="2338" customFormat="false" ht="15" hidden="false" customHeight="false" outlineLevel="0" collapsed="false">
      <c r="A2338" s="50" t="s">
        <v>805</v>
      </c>
      <c r="B2338" s="55" t="n">
        <v>45904</v>
      </c>
      <c r="C2338" s="50" t="n">
        <f aca="false">IF(S2338="","",IFERROR(IF(INDEX('Ledger Codes'!$C$6:$C$205,MATCH(S2338,'Ledger Codes'!$B$6:$B$205,0))="","",INDEX('Ledger Codes'!$C$6:$C$205,MATCH(S2338,'Ledger Codes'!$B$6:$B$205,0))),""))</f>
        <v>10051</v>
      </c>
      <c r="D2338" s="50" t="s">
        <v>208</v>
      </c>
      <c r="E2338" s="50" t="s">
        <v>806</v>
      </c>
      <c r="F2338" s="50" t="s">
        <v>807</v>
      </c>
      <c r="G2338" s="52" t="n">
        <v>0</v>
      </c>
      <c r="H2338" s="52" t="n">
        <v>130</v>
      </c>
      <c r="I2338" s="52" t="n">
        <f aca="false">IF(AND(G2338="",H2338=""),"",N(G2338)-N(H2338))</f>
        <v>-130</v>
      </c>
      <c r="J2338" s="52" t="n">
        <f aca="false">IF(I2338="","",ABS(I2338))</f>
        <v>130</v>
      </c>
      <c r="K2338" s="56" t="n">
        <f aca="false">IF(S2338="","",0)</f>
        <v>0</v>
      </c>
      <c r="L2338" s="56" t="n">
        <f aca="false">IF(J2338="","",IF(AND(J2338&gt;'Revenue Testing'!$E$9,K2338=0),1,0))</f>
        <v>0</v>
      </c>
      <c r="M2338" s="57" t="n">
        <v>0.883844478573</v>
      </c>
      <c r="N2338" s="56" t="str">
        <f aca="false">IF(OR(A2338="",I2338=""),"",IF(COUNTIFS($A$2:$A$4500,A2338,$D$2:$D$4500,D2338,$I$2:$I$4500,I2338)&gt;1,"Possible duplicate",""))</f>
        <v/>
      </c>
      <c r="O2338" s="56" t="n">
        <f aca="false">IF(J2338="","",IF(AND(L2338=0,K2338=0),1,0))</f>
        <v>1</v>
      </c>
      <c r="P2338" s="56" t="str">
        <f aca="false">IF(L2338=1,J2338+ROW()/10^7,"")</f>
        <v/>
      </c>
      <c r="Q2338" s="57" t="n">
        <f aca="false">IF(O2338=1,M2338,"")</f>
        <v>0.883844478573</v>
      </c>
      <c r="R2338" s="56" t="str">
        <f aca="false">IF(K2338=1,ROW(),"")</f>
        <v/>
      </c>
      <c r="S2338" s="56" t="str">
        <f aca="false">IF(D2338="","",TRIM(D2338))</f>
        <v>LOLO CHARGES- INC</v>
      </c>
    </row>
    <row r="2339" customFormat="false" ht="15" hidden="false" customHeight="false" outlineLevel="0" collapsed="false">
      <c r="A2339" s="50" t="s">
        <v>808</v>
      </c>
      <c r="B2339" s="55" t="n">
        <v>45904</v>
      </c>
      <c r="C2339" s="50" t="n">
        <f aca="false">IF(S2339="","",IFERROR(IF(INDEX('Ledger Codes'!$C$6:$C$205,MATCH(S2339,'Ledger Codes'!$B$6:$B$205,0))="","",INDEX('Ledger Codes'!$C$6:$C$205,MATCH(S2339,'Ledger Codes'!$B$6:$B$205,0))),""))</f>
        <v>10051</v>
      </c>
      <c r="D2339" s="50" t="s">
        <v>208</v>
      </c>
      <c r="E2339" s="50" t="s">
        <v>809</v>
      </c>
      <c r="F2339" s="50" t="s">
        <v>810</v>
      </c>
      <c r="G2339" s="52" t="n">
        <v>0</v>
      </c>
      <c r="H2339" s="52" t="n">
        <v>260</v>
      </c>
      <c r="I2339" s="52" t="n">
        <f aca="false">IF(AND(G2339="",H2339=""),"",N(G2339)-N(H2339))</f>
        <v>-260</v>
      </c>
      <c r="J2339" s="52" t="n">
        <f aca="false">IF(I2339="","",ABS(I2339))</f>
        <v>260</v>
      </c>
      <c r="K2339" s="56" t="n">
        <f aca="false">IF(S2339="","",0)</f>
        <v>0</v>
      </c>
      <c r="L2339" s="56" t="n">
        <f aca="false">IF(J2339="","",IF(AND(J2339&gt;'Revenue Testing'!$E$9,K2339=0),1,0))</f>
        <v>0</v>
      </c>
      <c r="M2339" s="57" t="n">
        <v>0.032529063364</v>
      </c>
      <c r="N2339" s="56" t="str">
        <f aca="false">IF(OR(A2339="",I2339=""),"",IF(COUNTIFS($A$2:$A$4500,A2339,$D$2:$D$4500,D2339,$I$2:$I$4500,I2339)&gt;1,"Possible duplicate",""))</f>
        <v/>
      </c>
      <c r="O2339" s="56" t="n">
        <f aca="false">IF(J2339="","",IF(AND(L2339=0,K2339=0),1,0))</f>
        <v>1</v>
      </c>
      <c r="P2339" s="56" t="str">
        <f aca="false">IF(L2339=1,J2339+ROW()/10^7,"")</f>
        <v/>
      </c>
      <c r="Q2339" s="57" t="n">
        <f aca="false">IF(O2339=1,M2339,"")</f>
        <v>0.032529063364</v>
      </c>
      <c r="R2339" s="56" t="str">
        <f aca="false">IF(K2339=1,ROW(),"")</f>
        <v/>
      </c>
      <c r="S2339" s="56" t="str">
        <f aca="false">IF(D2339="","",TRIM(D2339))</f>
        <v>LOLO CHARGES- INC</v>
      </c>
    </row>
    <row r="2340" customFormat="false" ht="15" hidden="false" customHeight="false" outlineLevel="0" collapsed="false">
      <c r="A2340" s="50" t="s">
        <v>811</v>
      </c>
      <c r="B2340" s="55" t="n">
        <v>45904</v>
      </c>
      <c r="C2340" s="50" t="n">
        <f aca="false">IF(S2340="","",IFERROR(IF(INDEX('Ledger Codes'!$C$6:$C$205,MATCH(S2340,'Ledger Codes'!$B$6:$B$205,0))="","",INDEX('Ledger Codes'!$C$6:$C$205,MATCH(S2340,'Ledger Codes'!$B$6:$B$205,0))),""))</f>
        <v>10051</v>
      </c>
      <c r="D2340" s="50" t="s">
        <v>208</v>
      </c>
      <c r="E2340" s="50" t="s">
        <v>812</v>
      </c>
      <c r="F2340" s="50" t="s">
        <v>813</v>
      </c>
      <c r="G2340" s="52" t="n">
        <v>0</v>
      </c>
      <c r="H2340" s="52" t="n">
        <v>130</v>
      </c>
      <c r="I2340" s="52" t="n">
        <f aca="false">IF(AND(G2340="",H2340=""),"",N(G2340)-N(H2340))</f>
        <v>-130</v>
      </c>
      <c r="J2340" s="52" t="n">
        <f aca="false">IF(I2340="","",ABS(I2340))</f>
        <v>130</v>
      </c>
      <c r="K2340" s="56" t="n">
        <f aca="false">IF(S2340="","",0)</f>
        <v>0</v>
      </c>
      <c r="L2340" s="56" t="n">
        <f aca="false">IF(J2340="","",IF(AND(J2340&gt;'Revenue Testing'!$E$9,K2340=0),1,0))</f>
        <v>0</v>
      </c>
      <c r="M2340" s="57" t="n">
        <v>0.574442376439</v>
      </c>
      <c r="N2340" s="56" t="str">
        <f aca="false">IF(OR(A2340="",I2340=""),"",IF(COUNTIFS($A$2:$A$4500,A2340,$D$2:$D$4500,D2340,$I$2:$I$4500,I2340)&gt;1,"Possible duplicate",""))</f>
        <v/>
      </c>
      <c r="O2340" s="56" t="n">
        <f aca="false">IF(J2340="","",IF(AND(L2340=0,K2340=0),1,0))</f>
        <v>1</v>
      </c>
      <c r="P2340" s="56" t="str">
        <f aca="false">IF(L2340=1,J2340+ROW()/10^7,"")</f>
        <v/>
      </c>
      <c r="Q2340" s="57" t="n">
        <f aca="false">IF(O2340=1,M2340,"")</f>
        <v>0.574442376439</v>
      </c>
      <c r="R2340" s="56" t="str">
        <f aca="false">IF(K2340=1,ROW(),"")</f>
        <v/>
      </c>
      <c r="S2340" s="56" t="str">
        <f aca="false">IF(D2340="","",TRIM(D2340))</f>
        <v>LOLO CHARGES- INC</v>
      </c>
    </row>
    <row r="2341" customFormat="false" ht="15" hidden="false" customHeight="false" outlineLevel="0" collapsed="false">
      <c r="A2341" s="50" t="s">
        <v>814</v>
      </c>
      <c r="B2341" s="55" t="n">
        <v>45904</v>
      </c>
      <c r="C2341" s="50" t="n">
        <f aca="false">IF(S2341="","",IFERROR(IF(INDEX('Ledger Codes'!$C$6:$C$205,MATCH(S2341,'Ledger Codes'!$B$6:$B$205,0))="","",INDEX('Ledger Codes'!$C$6:$C$205,MATCH(S2341,'Ledger Codes'!$B$6:$B$205,0))),""))</f>
        <v>10051</v>
      </c>
      <c r="D2341" s="50" t="s">
        <v>208</v>
      </c>
      <c r="E2341" s="50" t="s">
        <v>815</v>
      </c>
      <c r="F2341" s="50" t="s">
        <v>816</v>
      </c>
      <c r="G2341" s="52" t="n">
        <v>0</v>
      </c>
      <c r="H2341" s="52" t="n">
        <v>130</v>
      </c>
      <c r="I2341" s="52" t="n">
        <f aca="false">IF(AND(G2341="",H2341=""),"",N(G2341)-N(H2341))</f>
        <v>-130</v>
      </c>
      <c r="J2341" s="52" t="n">
        <f aca="false">IF(I2341="","",ABS(I2341))</f>
        <v>130</v>
      </c>
      <c r="K2341" s="56" t="n">
        <f aca="false">IF(S2341="","",0)</f>
        <v>0</v>
      </c>
      <c r="L2341" s="56" t="n">
        <f aca="false">IF(J2341="","",IF(AND(J2341&gt;'Revenue Testing'!$E$9,K2341=0),1,0))</f>
        <v>0</v>
      </c>
      <c r="M2341" s="57" t="n">
        <v>0.63038299772</v>
      </c>
      <c r="N2341" s="56" t="str">
        <f aca="false">IF(OR(A2341="",I2341=""),"",IF(COUNTIFS($A$2:$A$4500,A2341,$D$2:$D$4500,D2341,$I$2:$I$4500,I2341)&gt;1,"Possible duplicate",""))</f>
        <v/>
      </c>
      <c r="O2341" s="56" t="n">
        <f aca="false">IF(J2341="","",IF(AND(L2341=0,K2341=0),1,0))</f>
        <v>1</v>
      </c>
      <c r="P2341" s="56" t="str">
        <f aca="false">IF(L2341=1,J2341+ROW()/10^7,"")</f>
        <v/>
      </c>
      <c r="Q2341" s="57" t="n">
        <f aca="false">IF(O2341=1,M2341,"")</f>
        <v>0.63038299772</v>
      </c>
      <c r="R2341" s="56" t="str">
        <f aca="false">IF(K2341=1,ROW(),"")</f>
        <v/>
      </c>
      <c r="S2341" s="56" t="str">
        <f aca="false">IF(D2341="","",TRIM(D2341))</f>
        <v>LOLO CHARGES- INC</v>
      </c>
    </row>
    <row r="2342" customFormat="false" ht="15" hidden="false" customHeight="false" outlineLevel="0" collapsed="false">
      <c r="A2342" s="50" t="s">
        <v>817</v>
      </c>
      <c r="B2342" s="55" t="n">
        <v>45904</v>
      </c>
      <c r="C2342" s="50" t="n">
        <f aca="false">IF(S2342="","",IFERROR(IF(INDEX('Ledger Codes'!$C$6:$C$205,MATCH(S2342,'Ledger Codes'!$B$6:$B$205,0))="","",INDEX('Ledger Codes'!$C$6:$C$205,MATCH(S2342,'Ledger Codes'!$B$6:$B$205,0))),""))</f>
        <v>10051</v>
      </c>
      <c r="D2342" s="50" t="s">
        <v>208</v>
      </c>
      <c r="E2342" s="50" t="s">
        <v>818</v>
      </c>
      <c r="F2342" s="50" t="s">
        <v>819</v>
      </c>
      <c r="G2342" s="52" t="n">
        <v>0</v>
      </c>
      <c r="H2342" s="52" t="n">
        <v>130</v>
      </c>
      <c r="I2342" s="52" t="n">
        <f aca="false">IF(AND(G2342="",H2342=""),"",N(G2342)-N(H2342))</f>
        <v>-130</v>
      </c>
      <c r="J2342" s="52" t="n">
        <f aca="false">IF(I2342="","",ABS(I2342))</f>
        <v>130</v>
      </c>
      <c r="K2342" s="56" t="n">
        <f aca="false">IF(S2342="","",0)</f>
        <v>0</v>
      </c>
      <c r="L2342" s="56" t="n">
        <f aca="false">IF(J2342="","",IF(AND(J2342&gt;'Revenue Testing'!$E$9,K2342=0),1,0))</f>
        <v>0</v>
      </c>
      <c r="M2342" s="57" t="n">
        <v>0.297860070442</v>
      </c>
      <c r="N2342" s="56" t="str">
        <f aca="false">IF(OR(A2342="",I2342=""),"",IF(COUNTIFS($A$2:$A$4500,A2342,$D$2:$D$4500,D2342,$I$2:$I$4500,I2342)&gt;1,"Possible duplicate",""))</f>
        <v/>
      </c>
      <c r="O2342" s="56" t="n">
        <f aca="false">IF(J2342="","",IF(AND(L2342=0,K2342=0),1,0))</f>
        <v>1</v>
      </c>
      <c r="P2342" s="56" t="str">
        <f aca="false">IF(L2342=1,J2342+ROW()/10^7,"")</f>
        <v/>
      </c>
      <c r="Q2342" s="57" t="n">
        <f aca="false">IF(O2342=1,M2342,"")</f>
        <v>0.297860070442</v>
      </c>
      <c r="R2342" s="56" t="str">
        <f aca="false">IF(K2342=1,ROW(),"")</f>
        <v/>
      </c>
      <c r="S2342" s="56" t="str">
        <f aca="false">IF(D2342="","",TRIM(D2342))</f>
        <v>LOLO CHARGES- INC</v>
      </c>
    </row>
    <row r="2343" customFormat="false" ht="15" hidden="false" customHeight="false" outlineLevel="0" collapsed="false">
      <c r="A2343" s="50" t="s">
        <v>820</v>
      </c>
      <c r="B2343" s="55" t="n">
        <v>45904</v>
      </c>
      <c r="C2343" s="50" t="n">
        <f aca="false">IF(S2343="","",IFERROR(IF(INDEX('Ledger Codes'!$C$6:$C$205,MATCH(S2343,'Ledger Codes'!$B$6:$B$205,0))="","",INDEX('Ledger Codes'!$C$6:$C$205,MATCH(S2343,'Ledger Codes'!$B$6:$B$205,0))),""))</f>
        <v>10051</v>
      </c>
      <c r="D2343" s="50" t="s">
        <v>208</v>
      </c>
      <c r="E2343" s="50" t="s">
        <v>821</v>
      </c>
      <c r="F2343" s="50" t="s">
        <v>822</v>
      </c>
      <c r="G2343" s="52" t="n">
        <v>0</v>
      </c>
      <c r="H2343" s="52" t="n">
        <v>130</v>
      </c>
      <c r="I2343" s="52" t="n">
        <f aca="false">IF(AND(G2343="",H2343=""),"",N(G2343)-N(H2343))</f>
        <v>-130</v>
      </c>
      <c r="J2343" s="52" t="n">
        <f aca="false">IF(I2343="","",ABS(I2343))</f>
        <v>130</v>
      </c>
      <c r="K2343" s="56" t="n">
        <f aca="false">IF(S2343="","",0)</f>
        <v>0</v>
      </c>
      <c r="L2343" s="56" t="n">
        <f aca="false">IF(J2343="","",IF(AND(J2343&gt;'Revenue Testing'!$E$9,K2343=0),1,0))</f>
        <v>0</v>
      </c>
      <c r="M2343" s="57" t="n">
        <v>0.124385661074</v>
      </c>
      <c r="N2343" s="56" t="str">
        <f aca="false">IF(OR(A2343="",I2343=""),"",IF(COUNTIFS($A$2:$A$4500,A2343,$D$2:$D$4500,D2343,$I$2:$I$4500,I2343)&gt;1,"Possible duplicate",""))</f>
        <v/>
      </c>
      <c r="O2343" s="56" t="n">
        <f aca="false">IF(J2343="","",IF(AND(L2343=0,K2343=0),1,0))</f>
        <v>1</v>
      </c>
      <c r="P2343" s="56" t="str">
        <f aca="false">IF(L2343=1,J2343+ROW()/10^7,"")</f>
        <v/>
      </c>
      <c r="Q2343" s="57" t="n">
        <f aca="false">IF(O2343=1,M2343,"")</f>
        <v>0.124385661074</v>
      </c>
      <c r="R2343" s="56" t="str">
        <f aca="false">IF(K2343=1,ROW(),"")</f>
        <v/>
      </c>
      <c r="S2343" s="56" t="str">
        <f aca="false">IF(D2343="","",TRIM(D2343))</f>
        <v>LOLO CHARGES- INC</v>
      </c>
    </row>
    <row r="2344" customFormat="false" ht="15" hidden="false" customHeight="false" outlineLevel="0" collapsed="false">
      <c r="A2344" s="50" t="s">
        <v>823</v>
      </c>
      <c r="B2344" s="55" t="n">
        <v>45904</v>
      </c>
      <c r="C2344" s="50" t="n">
        <f aca="false">IF(S2344="","",IFERROR(IF(INDEX('Ledger Codes'!$C$6:$C$205,MATCH(S2344,'Ledger Codes'!$B$6:$B$205,0))="","",INDEX('Ledger Codes'!$C$6:$C$205,MATCH(S2344,'Ledger Codes'!$B$6:$B$205,0))),""))</f>
        <v>10051</v>
      </c>
      <c r="D2344" s="50" t="s">
        <v>208</v>
      </c>
      <c r="E2344" s="50" t="s">
        <v>824</v>
      </c>
      <c r="F2344" s="50" t="s">
        <v>825</v>
      </c>
      <c r="G2344" s="52" t="n">
        <v>0</v>
      </c>
      <c r="H2344" s="52" t="n">
        <v>130</v>
      </c>
      <c r="I2344" s="52" t="n">
        <f aca="false">IF(AND(G2344="",H2344=""),"",N(G2344)-N(H2344))</f>
        <v>-130</v>
      </c>
      <c r="J2344" s="52" t="n">
        <f aca="false">IF(I2344="","",ABS(I2344))</f>
        <v>130</v>
      </c>
      <c r="K2344" s="56" t="n">
        <f aca="false">IF(S2344="","",0)</f>
        <v>0</v>
      </c>
      <c r="L2344" s="56" t="n">
        <f aca="false">IF(J2344="","",IF(AND(J2344&gt;'Revenue Testing'!$E$9,K2344=0),1,0))</f>
        <v>0</v>
      </c>
      <c r="M2344" s="57" t="n">
        <v>0.488485631536</v>
      </c>
      <c r="N2344" s="56" t="str">
        <f aca="false">IF(OR(A2344="",I2344=""),"",IF(COUNTIFS($A$2:$A$4500,A2344,$D$2:$D$4500,D2344,$I$2:$I$4500,I2344)&gt;1,"Possible duplicate",""))</f>
        <v/>
      </c>
      <c r="O2344" s="56" t="n">
        <f aca="false">IF(J2344="","",IF(AND(L2344=0,K2344=0),1,0))</f>
        <v>1</v>
      </c>
      <c r="P2344" s="56" t="str">
        <f aca="false">IF(L2344=1,J2344+ROW()/10^7,"")</f>
        <v/>
      </c>
      <c r="Q2344" s="57" t="n">
        <f aca="false">IF(O2344=1,M2344,"")</f>
        <v>0.488485631536</v>
      </c>
      <c r="R2344" s="56" t="str">
        <f aca="false">IF(K2344=1,ROW(),"")</f>
        <v/>
      </c>
      <c r="S2344" s="56" t="str">
        <f aca="false">IF(D2344="","",TRIM(D2344))</f>
        <v>LOLO CHARGES- INC</v>
      </c>
    </row>
    <row r="2345" customFormat="false" ht="15" hidden="false" customHeight="false" outlineLevel="0" collapsed="false">
      <c r="A2345" s="50" t="s">
        <v>826</v>
      </c>
      <c r="B2345" s="55" t="n">
        <v>45904</v>
      </c>
      <c r="C2345" s="50" t="n">
        <f aca="false">IF(S2345="","",IFERROR(IF(INDEX('Ledger Codes'!$C$6:$C$205,MATCH(S2345,'Ledger Codes'!$B$6:$B$205,0))="","",INDEX('Ledger Codes'!$C$6:$C$205,MATCH(S2345,'Ledger Codes'!$B$6:$B$205,0))),""))</f>
        <v>10051</v>
      </c>
      <c r="D2345" s="50" t="s">
        <v>208</v>
      </c>
      <c r="E2345" s="50" t="s">
        <v>827</v>
      </c>
      <c r="F2345" s="50" t="s">
        <v>828</v>
      </c>
      <c r="G2345" s="52" t="n">
        <v>0</v>
      </c>
      <c r="H2345" s="52" t="n">
        <v>130</v>
      </c>
      <c r="I2345" s="52" t="n">
        <f aca="false">IF(AND(G2345="",H2345=""),"",N(G2345)-N(H2345))</f>
        <v>-130</v>
      </c>
      <c r="J2345" s="52" t="n">
        <f aca="false">IF(I2345="","",ABS(I2345))</f>
        <v>130</v>
      </c>
      <c r="K2345" s="56" t="n">
        <f aca="false">IF(S2345="","",0)</f>
        <v>0</v>
      </c>
      <c r="L2345" s="56" t="n">
        <f aca="false">IF(J2345="","",IF(AND(J2345&gt;'Revenue Testing'!$E$9,K2345=0),1,0))</f>
        <v>0</v>
      </c>
      <c r="M2345" s="57" t="n">
        <v>0.077143983645</v>
      </c>
      <c r="N2345" s="56" t="str">
        <f aca="false">IF(OR(A2345="",I2345=""),"",IF(COUNTIFS($A$2:$A$4500,A2345,$D$2:$D$4500,D2345,$I$2:$I$4500,I2345)&gt;1,"Possible duplicate",""))</f>
        <v/>
      </c>
      <c r="O2345" s="56" t="n">
        <f aca="false">IF(J2345="","",IF(AND(L2345=0,K2345=0),1,0))</f>
        <v>1</v>
      </c>
      <c r="P2345" s="56" t="str">
        <f aca="false">IF(L2345=1,J2345+ROW()/10^7,"")</f>
        <v/>
      </c>
      <c r="Q2345" s="57" t="n">
        <f aca="false">IF(O2345=1,M2345,"")</f>
        <v>0.077143983645</v>
      </c>
      <c r="R2345" s="56" t="str">
        <f aca="false">IF(K2345=1,ROW(),"")</f>
        <v/>
      </c>
      <c r="S2345" s="56" t="str">
        <f aca="false">IF(D2345="","",TRIM(D2345))</f>
        <v>LOLO CHARGES- INC</v>
      </c>
    </row>
    <row r="2346" customFormat="false" ht="15" hidden="false" customHeight="false" outlineLevel="0" collapsed="false">
      <c r="A2346" s="50" t="s">
        <v>829</v>
      </c>
      <c r="B2346" s="55" t="n">
        <v>45904</v>
      </c>
      <c r="C2346" s="50" t="n">
        <f aca="false">IF(S2346="","",IFERROR(IF(INDEX('Ledger Codes'!$C$6:$C$205,MATCH(S2346,'Ledger Codes'!$B$6:$B$205,0))="","",INDEX('Ledger Codes'!$C$6:$C$205,MATCH(S2346,'Ledger Codes'!$B$6:$B$205,0))),""))</f>
        <v>10051</v>
      </c>
      <c r="D2346" s="50" t="s">
        <v>208</v>
      </c>
      <c r="E2346" s="50" t="s">
        <v>830</v>
      </c>
      <c r="F2346" s="50" t="s">
        <v>831</v>
      </c>
      <c r="G2346" s="52" t="n">
        <v>0</v>
      </c>
      <c r="H2346" s="52" t="n">
        <v>130</v>
      </c>
      <c r="I2346" s="52" t="n">
        <f aca="false">IF(AND(G2346="",H2346=""),"",N(G2346)-N(H2346))</f>
        <v>-130</v>
      </c>
      <c r="J2346" s="52" t="n">
        <f aca="false">IF(I2346="","",ABS(I2346))</f>
        <v>130</v>
      </c>
      <c r="K2346" s="56" t="n">
        <f aca="false">IF(S2346="","",0)</f>
        <v>0</v>
      </c>
      <c r="L2346" s="56" t="n">
        <f aca="false">IF(J2346="","",IF(AND(J2346&gt;'Revenue Testing'!$E$9,K2346=0),1,0))</f>
        <v>0</v>
      </c>
      <c r="M2346" s="57" t="n">
        <v>0.247158763678</v>
      </c>
      <c r="N2346" s="56" t="str">
        <f aca="false">IF(OR(A2346="",I2346=""),"",IF(COUNTIFS($A$2:$A$4500,A2346,$D$2:$D$4500,D2346,$I$2:$I$4500,I2346)&gt;1,"Possible duplicate",""))</f>
        <v/>
      </c>
      <c r="O2346" s="56" t="n">
        <f aca="false">IF(J2346="","",IF(AND(L2346=0,K2346=0),1,0))</f>
        <v>1</v>
      </c>
      <c r="P2346" s="56" t="str">
        <f aca="false">IF(L2346=1,J2346+ROW()/10^7,"")</f>
        <v/>
      </c>
      <c r="Q2346" s="57" t="n">
        <f aca="false">IF(O2346=1,M2346,"")</f>
        <v>0.247158763678</v>
      </c>
      <c r="R2346" s="56" t="str">
        <f aca="false">IF(K2346=1,ROW(),"")</f>
        <v/>
      </c>
      <c r="S2346" s="56" t="str">
        <f aca="false">IF(D2346="","",TRIM(D2346))</f>
        <v>LOLO CHARGES- INC</v>
      </c>
    </row>
    <row r="2347" customFormat="false" ht="15" hidden="false" customHeight="false" outlineLevel="0" collapsed="false">
      <c r="A2347" s="50" t="s">
        <v>832</v>
      </c>
      <c r="B2347" s="55" t="n">
        <v>45904</v>
      </c>
      <c r="C2347" s="50" t="n">
        <f aca="false">IF(S2347="","",IFERROR(IF(INDEX('Ledger Codes'!$C$6:$C$205,MATCH(S2347,'Ledger Codes'!$B$6:$B$205,0))="","",INDEX('Ledger Codes'!$C$6:$C$205,MATCH(S2347,'Ledger Codes'!$B$6:$B$205,0))),""))</f>
        <v>10051</v>
      </c>
      <c r="D2347" s="50" t="s">
        <v>208</v>
      </c>
      <c r="E2347" s="50" t="s">
        <v>833</v>
      </c>
      <c r="F2347" s="50" t="s">
        <v>834</v>
      </c>
      <c r="G2347" s="52" t="n">
        <v>0</v>
      </c>
      <c r="H2347" s="52" t="n">
        <v>130</v>
      </c>
      <c r="I2347" s="52" t="n">
        <f aca="false">IF(AND(G2347="",H2347=""),"",N(G2347)-N(H2347))</f>
        <v>-130</v>
      </c>
      <c r="J2347" s="52" t="n">
        <f aca="false">IF(I2347="","",ABS(I2347))</f>
        <v>130</v>
      </c>
      <c r="K2347" s="56" t="n">
        <f aca="false">IF(S2347="","",0)</f>
        <v>0</v>
      </c>
      <c r="L2347" s="56" t="n">
        <f aca="false">IF(J2347="","",IF(AND(J2347&gt;'Revenue Testing'!$E$9,K2347=0),1,0))</f>
        <v>0</v>
      </c>
      <c r="M2347" s="57" t="n">
        <v>0.897660269105</v>
      </c>
      <c r="N2347" s="56" t="str">
        <f aca="false">IF(OR(A2347="",I2347=""),"",IF(COUNTIFS($A$2:$A$4500,A2347,$D$2:$D$4500,D2347,$I$2:$I$4500,I2347)&gt;1,"Possible duplicate",""))</f>
        <v/>
      </c>
      <c r="O2347" s="56" t="n">
        <f aca="false">IF(J2347="","",IF(AND(L2347=0,K2347=0),1,0))</f>
        <v>1</v>
      </c>
      <c r="P2347" s="56" t="str">
        <f aca="false">IF(L2347=1,J2347+ROW()/10^7,"")</f>
        <v/>
      </c>
      <c r="Q2347" s="57" t="n">
        <f aca="false">IF(O2347=1,M2347,"")</f>
        <v>0.897660269105</v>
      </c>
      <c r="R2347" s="56" t="str">
        <f aca="false">IF(K2347=1,ROW(),"")</f>
        <v/>
      </c>
      <c r="S2347" s="56" t="str">
        <f aca="false">IF(D2347="","",TRIM(D2347))</f>
        <v>LOLO CHARGES- INC</v>
      </c>
    </row>
    <row r="2348" customFormat="false" ht="15" hidden="false" customHeight="false" outlineLevel="0" collapsed="false">
      <c r="A2348" s="50" t="s">
        <v>835</v>
      </c>
      <c r="B2348" s="55" t="n">
        <v>45904</v>
      </c>
      <c r="C2348" s="50" t="n">
        <f aca="false">IF(S2348="","",IFERROR(IF(INDEX('Ledger Codes'!$C$6:$C$205,MATCH(S2348,'Ledger Codes'!$B$6:$B$205,0))="","",INDEX('Ledger Codes'!$C$6:$C$205,MATCH(S2348,'Ledger Codes'!$B$6:$B$205,0))),""))</f>
        <v>10051</v>
      </c>
      <c r="D2348" s="50" t="s">
        <v>208</v>
      </c>
      <c r="E2348" s="50" t="s">
        <v>836</v>
      </c>
      <c r="F2348" s="50" t="s">
        <v>450</v>
      </c>
      <c r="G2348" s="52" t="n">
        <v>0</v>
      </c>
      <c r="H2348" s="52" t="n">
        <v>160</v>
      </c>
      <c r="I2348" s="52" t="n">
        <f aca="false">IF(AND(G2348="",H2348=""),"",N(G2348)-N(H2348))</f>
        <v>-160</v>
      </c>
      <c r="J2348" s="52" t="n">
        <f aca="false">IF(I2348="","",ABS(I2348))</f>
        <v>160</v>
      </c>
      <c r="K2348" s="56" t="n">
        <f aca="false">IF(S2348="","",0)</f>
        <v>0</v>
      </c>
      <c r="L2348" s="56" t="n">
        <f aca="false">IF(J2348="","",IF(AND(J2348&gt;'Revenue Testing'!$E$9,K2348=0),1,0))</f>
        <v>0</v>
      </c>
      <c r="M2348" s="57" t="n">
        <v>0.909625881705</v>
      </c>
      <c r="N2348" s="56" t="str">
        <f aca="false">IF(OR(A2348="",I2348=""),"",IF(COUNTIFS($A$2:$A$4500,A2348,$D$2:$D$4500,D2348,$I$2:$I$4500,I2348)&gt;1,"Possible duplicate",""))</f>
        <v/>
      </c>
      <c r="O2348" s="56" t="n">
        <f aca="false">IF(J2348="","",IF(AND(L2348=0,K2348=0),1,0))</f>
        <v>1</v>
      </c>
      <c r="P2348" s="56" t="str">
        <f aca="false">IF(L2348=1,J2348+ROW()/10^7,"")</f>
        <v/>
      </c>
      <c r="Q2348" s="57" t="n">
        <f aca="false">IF(O2348=1,M2348,"")</f>
        <v>0.909625881705</v>
      </c>
      <c r="R2348" s="56" t="str">
        <f aca="false">IF(K2348=1,ROW(),"")</f>
        <v/>
      </c>
      <c r="S2348" s="56" t="str">
        <f aca="false">IF(D2348="","",TRIM(D2348))</f>
        <v>LOLO CHARGES- INC</v>
      </c>
    </row>
    <row r="2349" customFormat="false" ht="15" hidden="false" customHeight="false" outlineLevel="0" collapsed="false">
      <c r="A2349" s="50" t="s">
        <v>837</v>
      </c>
      <c r="B2349" s="55" t="n">
        <v>45904</v>
      </c>
      <c r="C2349" s="50" t="n">
        <f aca="false">IF(S2349="","",IFERROR(IF(INDEX('Ledger Codes'!$C$6:$C$205,MATCH(S2349,'Ledger Codes'!$B$6:$B$205,0))="","",INDEX('Ledger Codes'!$C$6:$C$205,MATCH(S2349,'Ledger Codes'!$B$6:$B$205,0))),""))</f>
        <v>10051</v>
      </c>
      <c r="D2349" s="50" t="s">
        <v>208</v>
      </c>
      <c r="E2349" s="50" t="s">
        <v>838</v>
      </c>
      <c r="F2349" s="50" t="s">
        <v>839</v>
      </c>
      <c r="G2349" s="52" t="n">
        <v>0</v>
      </c>
      <c r="H2349" s="52" t="n">
        <v>130</v>
      </c>
      <c r="I2349" s="52" t="n">
        <f aca="false">IF(AND(G2349="",H2349=""),"",N(G2349)-N(H2349))</f>
        <v>-130</v>
      </c>
      <c r="J2349" s="52" t="n">
        <f aca="false">IF(I2349="","",ABS(I2349))</f>
        <v>130</v>
      </c>
      <c r="K2349" s="56" t="n">
        <f aca="false">IF(S2349="","",0)</f>
        <v>0</v>
      </c>
      <c r="L2349" s="56" t="n">
        <f aca="false">IF(J2349="","",IF(AND(J2349&gt;'Revenue Testing'!$E$9,K2349=0),1,0))</f>
        <v>0</v>
      </c>
      <c r="M2349" s="57" t="n">
        <v>0.286527370173</v>
      </c>
      <c r="N2349" s="56" t="str">
        <f aca="false">IF(OR(A2349="",I2349=""),"",IF(COUNTIFS($A$2:$A$4500,A2349,$D$2:$D$4500,D2349,$I$2:$I$4500,I2349)&gt;1,"Possible duplicate",""))</f>
        <v/>
      </c>
      <c r="O2349" s="56" t="n">
        <f aca="false">IF(J2349="","",IF(AND(L2349=0,K2349=0),1,0))</f>
        <v>1</v>
      </c>
      <c r="P2349" s="56" t="str">
        <f aca="false">IF(L2349=1,J2349+ROW()/10^7,"")</f>
        <v/>
      </c>
      <c r="Q2349" s="57" t="n">
        <f aca="false">IF(O2349=1,M2349,"")</f>
        <v>0.286527370173</v>
      </c>
      <c r="R2349" s="56" t="str">
        <f aca="false">IF(K2349=1,ROW(),"")</f>
        <v/>
      </c>
      <c r="S2349" s="56" t="str">
        <f aca="false">IF(D2349="","",TRIM(D2349))</f>
        <v>LOLO CHARGES- INC</v>
      </c>
    </row>
    <row r="2350" customFormat="false" ht="15" hidden="false" customHeight="false" outlineLevel="0" collapsed="false">
      <c r="A2350" s="50" t="s">
        <v>840</v>
      </c>
      <c r="B2350" s="55" t="n">
        <v>45904</v>
      </c>
      <c r="C2350" s="50" t="n">
        <f aca="false">IF(S2350="","",IFERROR(IF(INDEX('Ledger Codes'!$C$6:$C$205,MATCH(S2350,'Ledger Codes'!$B$6:$B$205,0))="","",INDEX('Ledger Codes'!$C$6:$C$205,MATCH(S2350,'Ledger Codes'!$B$6:$B$205,0))),""))</f>
        <v>10051</v>
      </c>
      <c r="D2350" s="50" t="s">
        <v>208</v>
      </c>
      <c r="E2350" s="50" t="s">
        <v>841</v>
      </c>
      <c r="F2350" s="50" t="s">
        <v>842</v>
      </c>
      <c r="G2350" s="52" t="n">
        <v>0</v>
      </c>
      <c r="H2350" s="52" t="n">
        <v>130</v>
      </c>
      <c r="I2350" s="52" t="n">
        <f aca="false">IF(AND(G2350="",H2350=""),"",N(G2350)-N(H2350))</f>
        <v>-130</v>
      </c>
      <c r="J2350" s="52" t="n">
        <f aca="false">IF(I2350="","",ABS(I2350))</f>
        <v>130</v>
      </c>
      <c r="K2350" s="56" t="n">
        <f aca="false">IF(S2350="","",0)</f>
        <v>0</v>
      </c>
      <c r="L2350" s="56" t="n">
        <f aca="false">IF(J2350="","",IF(AND(J2350&gt;'Revenue Testing'!$E$9,K2350=0),1,0))</f>
        <v>0</v>
      </c>
      <c r="M2350" s="57" t="n">
        <v>0.570953822744</v>
      </c>
      <c r="N2350" s="56" t="str">
        <f aca="false">IF(OR(A2350="",I2350=""),"",IF(COUNTIFS($A$2:$A$4500,A2350,$D$2:$D$4500,D2350,$I$2:$I$4500,I2350)&gt;1,"Possible duplicate",""))</f>
        <v/>
      </c>
      <c r="O2350" s="56" t="n">
        <f aca="false">IF(J2350="","",IF(AND(L2350=0,K2350=0),1,0))</f>
        <v>1</v>
      </c>
      <c r="P2350" s="56" t="str">
        <f aca="false">IF(L2350=1,J2350+ROW()/10^7,"")</f>
        <v/>
      </c>
      <c r="Q2350" s="57" t="n">
        <f aca="false">IF(O2350=1,M2350,"")</f>
        <v>0.570953822744</v>
      </c>
      <c r="R2350" s="56" t="str">
        <f aca="false">IF(K2350=1,ROW(),"")</f>
        <v/>
      </c>
      <c r="S2350" s="56" t="str">
        <f aca="false">IF(D2350="","",TRIM(D2350))</f>
        <v>LOLO CHARGES- INC</v>
      </c>
    </row>
    <row r="2351" customFormat="false" ht="15" hidden="false" customHeight="false" outlineLevel="0" collapsed="false">
      <c r="A2351" s="50" t="s">
        <v>843</v>
      </c>
      <c r="B2351" s="55" t="n">
        <v>45904</v>
      </c>
      <c r="C2351" s="50" t="n">
        <f aca="false">IF(S2351="","",IFERROR(IF(INDEX('Ledger Codes'!$C$6:$C$205,MATCH(S2351,'Ledger Codes'!$B$6:$B$205,0))="","",INDEX('Ledger Codes'!$C$6:$C$205,MATCH(S2351,'Ledger Codes'!$B$6:$B$205,0))),""))</f>
        <v>10051</v>
      </c>
      <c r="D2351" s="50" t="s">
        <v>208</v>
      </c>
      <c r="E2351" s="50" t="s">
        <v>844</v>
      </c>
      <c r="F2351" s="50" t="s">
        <v>845</v>
      </c>
      <c r="G2351" s="52" t="n">
        <v>0</v>
      </c>
      <c r="H2351" s="52" t="n">
        <v>130</v>
      </c>
      <c r="I2351" s="52" t="n">
        <f aca="false">IF(AND(G2351="",H2351=""),"",N(G2351)-N(H2351))</f>
        <v>-130</v>
      </c>
      <c r="J2351" s="52" t="n">
        <f aca="false">IF(I2351="","",ABS(I2351))</f>
        <v>130</v>
      </c>
      <c r="K2351" s="56" t="n">
        <f aca="false">IF(S2351="","",0)</f>
        <v>0</v>
      </c>
      <c r="L2351" s="56" t="n">
        <f aca="false">IF(J2351="","",IF(AND(J2351&gt;'Revenue Testing'!$E$9,K2351=0),1,0))</f>
        <v>0</v>
      </c>
      <c r="M2351" s="57" t="n">
        <v>0.892483349516</v>
      </c>
      <c r="N2351" s="56" t="str">
        <f aca="false">IF(OR(A2351="",I2351=""),"",IF(COUNTIFS($A$2:$A$4500,A2351,$D$2:$D$4500,D2351,$I$2:$I$4500,I2351)&gt;1,"Possible duplicate",""))</f>
        <v/>
      </c>
      <c r="O2351" s="56" t="n">
        <f aca="false">IF(J2351="","",IF(AND(L2351=0,K2351=0),1,0))</f>
        <v>1</v>
      </c>
      <c r="P2351" s="56" t="str">
        <f aca="false">IF(L2351=1,J2351+ROW()/10^7,"")</f>
        <v/>
      </c>
      <c r="Q2351" s="57" t="n">
        <f aca="false">IF(O2351=1,M2351,"")</f>
        <v>0.892483349516</v>
      </c>
      <c r="R2351" s="56" t="str">
        <f aca="false">IF(K2351=1,ROW(),"")</f>
        <v/>
      </c>
      <c r="S2351" s="56" t="str">
        <f aca="false">IF(D2351="","",TRIM(D2351))</f>
        <v>LOLO CHARGES- INC</v>
      </c>
    </row>
    <row r="2352" customFormat="false" ht="15" hidden="false" customHeight="false" outlineLevel="0" collapsed="false">
      <c r="A2352" s="50" t="s">
        <v>846</v>
      </c>
      <c r="B2352" s="55" t="n">
        <v>45904</v>
      </c>
      <c r="C2352" s="50" t="n">
        <f aca="false">IF(S2352="","",IFERROR(IF(INDEX('Ledger Codes'!$C$6:$C$205,MATCH(S2352,'Ledger Codes'!$B$6:$B$205,0))="","",INDEX('Ledger Codes'!$C$6:$C$205,MATCH(S2352,'Ledger Codes'!$B$6:$B$205,0))),""))</f>
        <v>10051</v>
      </c>
      <c r="D2352" s="50" t="s">
        <v>208</v>
      </c>
      <c r="E2352" s="50" t="s">
        <v>847</v>
      </c>
      <c r="F2352" s="50" t="s">
        <v>848</v>
      </c>
      <c r="G2352" s="52" t="n">
        <v>0</v>
      </c>
      <c r="H2352" s="52" t="n">
        <v>130</v>
      </c>
      <c r="I2352" s="52" t="n">
        <f aca="false">IF(AND(G2352="",H2352=""),"",N(G2352)-N(H2352))</f>
        <v>-130</v>
      </c>
      <c r="J2352" s="52" t="n">
        <f aca="false">IF(I2352="","",ABS(I2352))</f>
        <v>130</v>
      </c>
      <c r="K2352" s="56" t="n">
        <f aca="false">IF(S2352="","",0)</f>
        <v>0</v>
      </c>
      <c r="L2352" s="56" t="n">
        <f aca="false">IF(J2352="","",IF(AND(J2352&gt;'Revenue Testing'!$E$9,K2352=0),1,0))</f>
        <v>0</v>
      </c>
      <c r="M2352" s="57" t="n">
        <v>0.166851460081</v>
      </c>
      <c r="N2352" s="56" t="str">
        <f aca="false">IF(OR(A2352="",I2352=""),"",IF(COUNTIFS($A$2:$A$4500,A2352,$D$2:$D$4500,D2352,$I$2:$I$4500,I2352)&gt;1,"Possible duplicate",""))</f>
        <v/>
      </c>
      <c r="O2352" s="56" t="n">
        <f aca="false">IF(J2352="","",IF(AND(L2352=0,K2352=0),1,0))</f>
        <v>1</v>
      </c>
      <c r="P2352" s="56" t="str">
        <f aca="false">IF(L2352=1,J2352+ROW()/10^7,"")</f>
        <v/>
      </c>
      <c r="Q2352" s="57" t="n">
        <f aca="false">IF(O2352=1,M2352,"")</f>
        <v>0.166851460081</v>
      </c>
      <c r="R2352" s="56" t="str">
        <f aca="false">IF(K2352=1,ROW(),"")</f>
        <v/>
      </c>
      <c r="S2352" s="56" t="str">
        <f aca="false">IF(D2352="","",TRIM(D2352))</f>
        <v>LOLO CHARGES- INC</v>
      </c>
    </row>
    <row r="2353" customFormat="false" ht="15" hidden="false" customHeight="false" outlineLevel="0" collapsed="false">
      <c r="A2353" s="50" t="s">
        <v>849</v>
      </c>
      <c r="B2353" s="55" t="n">
        <v>45904</v>
      </c>
      <c r="C2353" s="50" t="n">
        <f aca="false">IF(S2353="","",IFERROR(IF(INDEX('Ledger Codes'!$C$6:$C$205,MATCH(S2353,'Ledger Codes'!$B$6:$B$205,0))="","",INDEX('Ledger Codes'!$C$6:$C$205,MATCH(S2353,'Ledger Codes'!$B$6:$B$205,0))),""))</f>
        <v>10051</v>
      </c>
      <c r="D2353" s="50" t="s">
        <v>208</v>
      </c>
      <c r="E2353" s="50" t="s">
        <v>850</v>
      </c>
      <c r="F2353" s="50" t="s">
        <v>408</v>
      </c>
      <c r="G2353" s="52" t="n">
        <v>0</v>
      </c>
      <c r="H2353" s="52" t="n">
        <v>130</v>
      </c>
      <c r="I2353" s="52" t="n">
        <f aca="false">IF(AND(G2353="",H2353=""),"",N(G2353)-N(H2353))</f>
        <v>-130</v>
      </c>
      <c r="J2353" s="52" t="n">
        <f aca="false">IF(I2353="","",ABS(I2353))</f>
        <v>130</v>
      </c>
      <c r="K2353" s="56" t="n">
        <f aca="false">IF(S2353="","",0)</f>
        <v>0</v>
      </c>
      <c r="L2353" s="56" t="n">
        <f aca="false">IF(J2353="","",IF(AND(J2353&gt;'Revenue Testing'!$E$9,K2353=0),1,0))</f>
        <v>0</v>
      </c>
      <c r="M2353" s="57" t="n">
        <v>0.356006894199</v>
      </c>
      <c r="N2353" s="56" t="str">
        <f aca="false">IF(OR(A2353="",I2353=""),"",IF(COUNTIFS($A$2:$A$4500,A2353,$D$2:$D$4500,D2353,$I$2:$I$4500,I2353)&gt;1,"Possible duplicate",""))</f>
        <v/>
      </c>
      <c r="O2353" s="56" t="n">
        <f aca="false">IF(J2353="","",IF(AND(L2353=0,K2353=0),1,0))</f>
        <v>1</v>
      </c>
      <c r="P2353" s="56" t="str">
        <f aca="false">IF(L2353=1,J2353+ROW()/10^7,"")</f>
        <v/>
      </c>
      <c r="Q2353" s="57" t="n">
        <f aca="false">IF(O2353=1,M2353,"")</f>
        <v>0.356006894199</v>
      </c>
      <c r="R2353" s="56" t="str">
        <f aca="false">IF(K2353=1,ROW(),"")</f>
        <v/>
      </c>
      <c r="S2353" s="56" t="str">
        <f aca="false">IF(D2353="","",TRIM(D2353))</f>
        <v>LOLO CHARGES- INC</v>
      </c>
    </row>
    <row r="2354" customFormat="false" ht="15" hidden="false" customHeight="false" outlineLevel="0" collapsed="false">
      <c r="A2354" s="50" t="s">
        <v>851</v>
      </c>
      <c r="B2354" s="55" t="n">
        <v>45904</v>
      </c>
      <c r="C2354" s="50" t="n">
        <f aca="false">IF(S2354="","",IFERROR(IF(INDEX('Ledger Codes'!$C$6:$C$205,MATCH(S2354,'Ledger Codes'!$B$6:$B$205,0))="","",INDEX('Ledger Codes'!$C$6:$C$205,MATCH(S2354,'Ledger Codes'!$B$6:$B$205,0))),""))</f>
        <v>10051</v>
      </c>
      <c r="D2354" s="50" t="s">
        <v>208</v>
      </c>
      <c r="E2354" s="50" t="s">
        <v>852</v>
      </c>
      <c r="F2354" s="50" t="s">
        <v>853</v>
      </c>
      <c r="G2354" s="52" t="n">
        <v>0</v>
      </c>
      <c r="H2354" s="52" t="n">
        <v>130</v>
      </c>
      <c r="I2354" s="52" t="n">
        <f aca="false">IF(AND(G2354="",H2354=""),"",N(G2354)-N(H2354))</f>
        <v>-130</v>
      </c>
      <c r="J2354" s="52" t="n">
        <f aca="false">IF(I2354="","",ABS(I2354))</f>
        <v>130</v>
      </c>
      <c r="K2354" s="56" t="n">
        <f aca="false">IF(S2354="","",0)</f>
        <v>0</v>
      </c>
      <c r="L2354" s="56" t="n">
        <f aca="false">IF(J2354="","",IF(AND(J2354&gt;'Revenue Testing'!$E$9,K2354=0),1,0))</f>
        <v>0</v>
      </c>
      <c r="M2354" s="57" t="n">
        <v>0.378679010602</v>
      </c>
      <c r="N2354" s="56" t="str">
        <f aca="false">IF(OR(A2354="",I2354=""),"",IF(COUNTIFS($A$2:$A$4500,A2354,$D$2:$D$4500,D2354,$I$2:$I$4500,I2354)&gt;1,"Possible duplicate",""))</f>
        <v/>
      </c>
      <c r="O2354" s="56" t="n">
        <f aca="false">IF(J2354="","",IF(AND(L2354=0,K2354=0),1,0))</f>
        <v>1</v>
      </c>
      <c r="P2354" s="56" t="str">
        <f aca="false">IF(L2354=1,J2354+ROW()/10^7,"")</f>
        <v/>
      </c>
      <c r="Q2354" s="57" t="n">
        <f aca="false">IF(O2354=1,M2354,"")</f>
        <v>0.378679010602</v>
      </c>
      <c r="R2354" s="56" t="str">
        <f aca="false">IF(K2354=1,ROW(),"")</f>
        <v/>
      </c>
      <c r="S2354" s="56" t="str">
        <f aca="false">IF(D2354="","",TRIM(D2354))</f>
        <v>LOLO CHARGES- INC</v>
      </c>
    </row>
    <row r="2355" customFormat="false" ht="15" hidden="false" customHeight="false" outlineLevel="0" collapsed="false">
      <c r="A2355" s="50" t="s">
        <v>854</v>
      </c>
      <c r="B2355" s="55" t="n">
        <v>45904</v>
      </c>
      <c r="C2355" s="50" t="n">
        <f aca="false">IF(S2355="","",IFERROR(IF(INDEX('Ledger Codes'!$C$6:$C$205,MATCH(S2355,'Ledger Codes'!$B$6:$B$205,0))="","",INDEX('Ledger Codes'!$C$6:$C$205,MATCH(S2355,'Ledger Codes'!$B$6:$B$205,0))),""))</f>
        <v>10051</v>
      </c>
      <c r="D2355" s="50" t="s">
        <v>208</v>
      </c>
      <c r="E2355" s="50" t="s">
        <v>855</v>
      </c>
      <c r="F2355" s="50" t="s">
        <v>856</v>
      </c>
      <c r="G2355" s="52" t="n">
        <v>0</v>
      </c>
      <c r="H2355" s="52" t="n">
        <v>260</v>
      </c>
      <c r="I2355" s="52" t="n">
        <f aca="false">IF(AND(G2355="",H2355=""),"",N(G2355)-N(H2355))</f>
        <v>-260</v>
      </c>
      <c r="J2355" s="52" t="n">
        <f aca="false">IF(I2355="","",ABS(I2355))</f>
        <v>260</v>
      </c>
      <c r="K2355" s="56" t="n">
        <f aca="false">IF(S2355="","",0)</f>
        <v>0</v>
      </c>
      <c r="L2355" s="56" t="n">
        <f aca="false">IF(J2355="","",IF(AND(J2355&gt;'Revenue Testing'!$E$9,K2355=0),1,0))</f>
        <v>0</v>
      </c>
      <c r="M2355" s="57" t="n">
        <v>0.420085739363</v>
      </c>
      <c r="N2355" s="56" t="str">
        <f aca="false">IF(OR(A2355="",I2355=""),"",IF(COUNTIFS($A$2:$A$4500,A2355,$D$2:$D$4500,D2355,$I$2:$I$4500,I2355)&gt;1,"Possible duplicate",""))</f>
        <v/>
      </c>
      <c r="O2355" s="56" t="n">
        <f aca="false">IF(J2355="","",IF(AND(L2355=0,K2355=0),1,0))</f>
        <v>1</v>
      </c>
      <c r="P2355" s="56" t="str">
        <f aca="false">IF(L2355=1,J2355+ROW()/10^7,"")</f>
        <v/>
      </c>
      <c r="Q2355" s="57" t="n">
        <f aca="false">IF(O2355=1,M2355,"")</f>
        <v>0.420085739363</v>
      </c>
      <c r="R2355" s="56" t="str">
        <f aca="false">IF(K2355=1,ROW(),"")</f>
        <v/>
      </c>
      <c r="S2355" s="56" t="str">
        <f aca="false">IF(D2355="","",TRIM(D2355))</f>
        <v>LOLO CHARGES- INC</v>
      </c>
    </row>
    <row r="2356" customFormat="false" ht="15" hidden="false" customHeight="false" outlineLevel="0" collapsed="false">
      <c r="A2356" s="50" t="s">
        <v>857</v>
      </c>
      <c r="B2356" s="55" t="n">
        <v>45904</v>
      </c>
      <c r="C2356" s="50" t="n">
        <f aca="false">IF(S2356="","",IFERROR(IF(INDEX('Ledger Codes'!$C$6:$C$205,MATCH(S2356,'Ledger Codes'!$B$6:$B$205,0))="","",INDEX('Ledger Codes'!$C$6:$C$205,MATCH(S2356,'Ledger Codes'!$B$6:$B$205,0))),""))</f>
        <v>10051</v>
      </c>
      <c r="D2356" s="50" t="s">
        <v>208</v>
      </c>
      <c r="E2356" s="50" t="s">
        <v>858</v>
      </c>
      <c r="F2356" s="50" t="s">
        <v>859</v>
      </c>
      <c r="G2356" s="52" t="n">
        <v>0</v>
      </c>
      <c r="H2356" s="52" t="n">
        <v>130</v>
      </c>
      <c r="I2356" s="52" t="n">
        <f aca="false">IF(AND(G2356="",H2356=""),"",N(G2356)-N(H2356))</f>
        <v>-130</v>
      </c>
      <c r="J2356" s="52" t="n">
        <f aca="false">IF(I2356="","",ABS(I2356))</f>
        <v>130</v>
      </c>
      <c r="K2356" s="56" t="n">
        <f aca="false">IF(S2356="","",0)</f>
        <v>0</v>
      </c>
      <c r="L2356" s="56" t="n">
        <f aca="false">IF(J2356="","",IF(AND(J2356&gt;'Revenue Testing'!$E$9,K2356=0),1,0))</f>
        <v>0</v>
      </c>
      <c r="M2356" s="57" t="n">
        <v>0.229744833608</v>
      </c>
      <c r="N2356" s="56" t="str">
        <f aca="false">IF(OR(A2356="",I2356=""),"",IF(COUNTIFS($A$2:$A$4500,A2356,$D$2:$D$4500,D2356,$I$2:$I$4500,I2356)&gt;1,"Possible duplicate",""))</f>
        <v/>
      </c>
      <c r="O2356" s="56" t="n">
        <f aca="false">IF(J2356="","",IF(AND(L2356=0,K2356=0),1,0))</f>
        <v>1</v>
      </c>
      <c r="P2356" s="56" t="str">
        <f aca="false">IF(L2356=1,J2356+ROW()/10^7,"")</f>
        <v/>
      </c>
      <c r="Q2356" s="57" t="n">
        <f aca="false">IF(O2356=1,M2356,"")</f>
        <v>0.229744833608</v>
      </c>
      <c r="R2356" s="56" t="str">
        <f aca="false">IF(K2356=1,ROW(),"")</f>
        <v/>
      </c>
      <c r="S2356" s="56" t="str">
        <f aca="false">IF(D2356="","",TRIM(D2356))</f>
        <v>LOLO CHARGES- INC</v>
      </c>
    </row>
    <row r="2357" customFormat="false" ht="15" hidden="false" customHeight="false" outlineLevel="0" collapsed="false">
      <c r="A2357" s="50" t="s">
        <v>860</v>
      </c>
      <c r="B2357" s="55" t="n">
        <v>45904</v>
      </c>
      <c r="C2357" s="50" t="n">
        <f aca="false">IF(S2357="","",IFERROR(IF(INDEX('Ledger Codes'!$C$6:$C$205,MATCH(S2357,'Ledger Codes'!$B$6:$B$205,0))="","",INDEX('Ledger Codes'!$C$6:$C$205,MATCH(S2357,'Ledger Codes'!$B$6:$B$205,0))),""))</f>
        <v>10051</v>
      </c>
      <c r="D2357" s="50" t="s">
        <v>208</v>
      </c>
      <c r="E2357" s="50" t="s">
        <v>861</v>
      </c>
      <c r="F2357" s="50" t="s">
        <v>862</v>
      </c>
      <c r="G2357" s="52" t="n">
        <v>0</v>
      </c>
      <c r="H2357" s="52" t="n">
        <v>130</v>
      </c>
      <c r="I2357" s="52" t="n">
        <f aca="false">IF(AND(G2357="",H2357=""),"",N(G2357)-N(H2357))</f>
        <v>-130</v>
      </c>
      <c r="J2357" s="52" t="n">
        <f aca="false">IF(I2357="","",ABS(I2357))</f>
        <v>130</v>
      </c>
      <c r="K2357" s="56" t="n">
        <f aca="false">IF(S2357="","",0)</f>
        <v>0</v>
      </c>
      <c r="L2357" s="56" t="n">
        <f aca="false">IF(J2357="","",IF(AND(J2357&gt;'Revenue Testing'!$E$9,K2357=0),1,0))</f>
        <v>0</v>
      </c>
      <c r="M2357" s="57" t="n">
        <v>0.502366972123</v>
      </c>
      <c r="N2357" s="56" t="str">
        <f aca="false">IF(OR(A2357="",I2357=""),"",IF(COUNTIFS($A$2:$A$4500,A2357,$D$2:$D$4500,D2357,$I$2:$I$4500,I2357)&gt;1,"Possible duplicate",""))</f>
        <v/>
      </c>
      <c r="O2357" s="56" t="n">
        <f aca="false">IF(J2357="","",IF(AND(L2357=0,K2357=0),1,0))</f>
        <v>1</v>
      </c>
      <c r="P2357" s="56" t="str">
        <f aca="false">IF(L2357=1,J2357+ROW()/10^7,"")</f>
        <v/>
      </c>
      <c r="Q2357" s="57" t="n">
        <f aca="false">IF(O2357=1,M2357,"")</f>
        <v>0.502366972123</v>
      </c>
      <c r="R2357" s="56" t="str">
        <f aca="false">IF(K2357=1,ROW(),"")</f>
        <v/>
      </c>
      <c r="S2357" s="56" t="str">
        <f aca="false">IF(D2357="","",TRIM(D2357))</f>
        <v>LOLO CHARGES- INC</v>
      </c>
    </row>
    <row r="2358" customFormat="false" ht="15" hidden="false" customHeight="false" outlineLevel="0" collapsed="false">
      <c r="A2358" s="50" t="s">
        <v>863</v>
      </c>
      <c r="B2358" s="55" t="n">
        <v>45904</v>
      </c>
      <c r="C2358" s="50" t="n">
        <f aca="false">IF(S2358="","",IFERROR(IF(INDEX('Ledger Codes'!$C$6:$C$205,MATCH(S2358,'Ledger Codes'!$B$6:$B$205,0))="","",INDEX('Ledger Codes'!$C$6:$C$205,MATCH(S2358,'Ledger Codes'!$B$6:$B$205,0))),""))</f>
        <v>10051</v>
      </c>
      <c r="D2358" s="50" t="s">
        <v>208</v>
      </c>
      <c r="E2358" s="50" t="s">
        <v>864</v>
      </c>
      <c r="F2358" s="50" t="s">
        <v>865</v>
      </c>
      <c r="G2358" s="52" t="n">
        <v>0</v>
      </c>
      <c r="H2358" s="52" t="n">
        <v>130</v>
      </c>
      <c r="I2358" s="52" t="n">
        <f aca="false">IF(AND(G2358="",H2358=""),"",N(G2358)-N(H2358))</f>
        <v>-130</v>
      </c>
      <c r="J2358" s="52" t="n">
        <f aca="false">IF(I2358="","",ABS(I2358))</f>
        <v>130</v>
      </c>
      <c r="K2358" s="56" t="n">
        <f aca="false">IF(S2358="","",0)</f>
        <v>0</v>
      </c>
      <c r="L2358" s="56" t="n">
        <f aca="false">IF(J2358="","",IF(AND(J2358&gt;'Revenue Testing'!$E$9,K2358=0),1,0))</f>
        <v>0</v>
      </c>
      <c r="M2358" s="57" t="n">
        <v>0.023757194677</v>
      </c>
      <c r="N2358" s="56" t="str">
        <f aca="false">IF(OR(A2358="",I2358=""),"",IF(COUNTIFS($A$2:$A$4500,A2358,$D$2:$D$4500,D2358,$I$2:$I$4500,I2358)&gt;1,"Possible duplicate",""))</f>
        <v/>
      </c>
      <c r="O2358" s="56" t="n">
        <f aca="false">IF(J2358="","",IF(AND(L2358=0,K2358=0),1,0))</f>
        <v>1</v>
      </c>
      <c r="P2358" s="56" t="str">
        <f aca="false">IF(L2358=1,J2358+ROW()/10^7,"")</f>
        <v/>
      </c>
      <c r="Q2358" s="57" t="n">
        <f aca="false">IF(O2358=1,M2358,"")</f>
        <v>0.023757194677</v>
      </c>
      <c r="R2358" s="56" t="str">
        <f aca="false">IF(K2358=1,ROW(),"")</f>
        <v/>
      </c>
      <c r="S2358" s="56" t="str">
        <f aca="false">IF(D2358="","",TRIM(D2358))</f>
        <v>LOLO CHARGES- INC</v>
      </c>
    </row>
    <row r="2359" customFormat="false" ht="15" hidden="false" customHeight="false" outlineLevel="0" collapsed="false">
      <c r="A2359" s="50" t="s">
        <v>866</v>
      </c>
      <c r="B2359" s="55" t="n">
        <v>45904</v>
      </c>
      <c r="C2359" s="50" t="n">
        <f aca="false">IF(S2359="","",IFERROR(IF(INDEX('Ledger Codes'!$C$6:$C$205,MATCH(S2359,'Ledger Codes'!$B$6:$B$205,0))="","",INDEX('Ledger Codes'!$C$6:$C$205,MATCH(S2359,'Ledger Codes'!$B$6:$B$205,0))),""))</f>
        <v>10051</v>
      </c>
      <c r="D2359" s="50" t="s">
        <v>208</v>
      </c>
      <c r="E2359" s="50" t="s">
        <v>867</v>
      </c>
      <c r="F2359" s="50" t="s">
        <v>868</v>
      </c>
      <c r="G2359" s="52" t="n">
        <v>0</v>
      </c>
      <c r="H2359" s="52" t="n">
        <v>130</v>
      </c>
      <c r="I2359" s="52" t="n">
        <f aca="false">IF(AND(G2359="",H2359=""),"",N(G2359)-N(H2359))</f>
        <v>-130</v>
      </c>
      <c r="J2359" s="52" t="n">
        <f aca="false">IF(I2359="","",ABS(I2359))</f>
        <v>130</v>
      </c>
      <c r="K2359" s="56" t="n">
        <f aca="false">IF(S2359="","",0)</f>
        <v>0</v>
      </c>
      <c r="L2359" s="56" t="n">
        <f aca="false">IF(J2359="","",IF(AND(J2359&gt;'Revenue Testing'!$E$9,K2359=0),1,0))</f>
        <v>0</v>
      </c>
      <c r="M2359" s="57" t="n">
        <v>0.577238257877</v>
      </c>
      <c r="N2359" s="56" t="str">
        <f aca="false">IF(OR(A2359="",I2359=""),"",IF(COUNTIFS($A$2:$A$4500,A2359,$D$2:$D$4500,D2359,$I$2:$I$4500,I2359)&gt;1,"Possible duplicate",""))</f>
        <v/>
      </c>
      <c r="O2359" s="56" t="n">
        <f aca="false">IF(J2359="","",IF(AND(L2359=0,K2359=0),1,0))</f>
        <v>1</v>
      </c>
      <c r="P2359" s="56" t="str">
        <f aca="false">IF(L2359=1,J2359+ROW()/10^7,"")</f>
        <v/>
      </c>
      <c r="Q2359" s="57" t="n">
        <f aca="false">IF(O2359=1,M2359,"")</f>
        <v>0.577238257877</v>
      </c>
      <c r="R2359" s="56" t="str">
        <f aca="false">IF(K2359=1,ROW(),"")</f>
        <v/>
      </c>
      <c r="S2359" s="56" t="str">
        <f aca="false">IF(D2359="","",TRIM(D2359))</f>
        <v>LOLO CHARGES- INC</v>
      </c>
    </row>
    <row r="2360" customFormat="false" ht="15" hidden="false" customHeight="false" outlineLevel="0" collapsed="false">
      <c r="A2360" s="50" t="s">
        <v>869</v>
      </c>
      <c r="B2360" s="55" t="n">
        <v>45904</v>
      </c>
      <c r="C2360" s="50" t="n">
        <f aca="false">IF(S2360="","",IFERROR(IF(INDEX('Ledger Codes'!$C$6:$C$205,MATCH(S2360,'Ledger Codes'!$B$6:$B$205,0))="","",INDEX('Ledger Codes'!$C$6:$C$205,MATCH(S2360,'Ledger Codes'!$B$6:$B$205,0))),""))</f>
        <v>10051</v>
      </c>
      <c r="D2360" s="50" t="s">
        <v>208</v>
      </c>
      <c r="E2360" s="50" t="s">
        <v>870</v>
      </c>
      <c r="F2360" s="50" t="s">
        <v>871</v>
      </c>
      <c r="G2360" s="52" t="n">
        <v>0</v>
      </c>
      <c r="H2360" s="52" t="n">
        <v>1560</v>
      </c>
      <c r="I2360" s="52" t="n">
        <f aca="false">IF(AND(G2360="",H2360=""),"",N(G2360)-N(H2360))</f>
        <v>-1560</v>
      </c>
      <c r="J2360" s="52" t="n">
        <f aca="false">IF(I2360="","",ABS(I2360))</f>
        <v>1560</v>
      </c>
      <c r="K2360" s="56" t="n">
        <f aca="false">IF(S2360="","",0)</f>
        <v>0</v>
      </c>
      <c r="L2360" s="56" t="n">
        <f aca="false">IF(J2360="","",IF(AND(J2360&gt;'Revenue Testing'!$E$9,K2360=0),1,0))</f>
        <v>0</v>
      </c>
      <c r="M2360" s="57" t="n">
        <v>0.028901922514</v>
      </c>
      <c r="N2360" s="56" t="str">
        <f aca="false">IF(OR(A2360="",I2360=""),"",IF(COUNTIFS($A$2:$A$4500,A2360,$D$2:$D$4500,D2360,$I$2:$I$4500,I2360)&gt;1,"Possible duplicate",""))</f>
        <v/>
      </c>
      <c r="O2360" s="56" t="n">
        <f aca="false">IF(J2360="","",IF(AND(L2360=0,K2360=0),1,0))</f>
        <v>1</v>
      </c>
      <c r="P2360" s="56" t="str">
        <f aca="false">IF(L2360=1,J2360+ROW()/10^7,"")</f>
        <v/>
      </c>
      <c r="Q2360" s="57" t="n">
        <f aca="false">IF(O2360=1,M2360,"")</f>
        <v>0.028901922514</v>
      </c>
      <c r="R2360" s="56" t="str">
        <f aca="false">IF(K2360=1,ROW(),"")</f>
        <v/>
      </c>
      <c r="S2360" s="56" t="str">
        <f aca="false">IF(D2360="","",TRIM(D2360))</f>
        <v>LOLO CHARGES- INC</v>
      </c>
    </row>
    <row r="2361" customFormat="false" ht="15" hidden="false" customHeight="false" outlineLevel="0" collapsed="false">
      <c r="A2361" s="50" t="s">
        <v>872</v>
      </c>
      <c r="B2361" s="55" t="n">
        <v>45904</v>
      </c>
      <c r="C2361" s="50" t="n">
        <f aca="false">IF(S2361="","",IFERROR(IF(INDEX('Ledger Codes'!$C$6:$C$205,MATCH(S2361,'Ledger Codes'!$B$6:$B$205,0))="","",INDEX('Ledger Codes'!$C$6:$C$205,MATCH(S2361,'Ledger Codes'!$B$6:$B$205,0))),""))</f>
        <v>10051</v>
      </c>
      <c r="D2361" s="50" t="s">
        <v>208</v>
      </c>
      <c r="E2361" s="50" t="s">
        <v>873</v>
      </c>
      <c r="F2361" s="50" t="s">
        <v>874</v>
      </c>
      <c r="G2361" s="52" t="n">
        <v>0</v>
      </c>
      <c r="H2361" s="52" t="n">
        <v>1560</v>
      </c>
      <c r="I2361" s="52" t="n">
        <f aca="false">IF(AND(G2361="",H2361=""),"",N(G2361)-N(H2361))</f>
        <v>-1560</v>
      </c>
      <c r="J2361" s="52" t="n">
        <f aca="false">IF(I2361="","",ABS(I2361))</f>
        <v>1560</v>
      </c>
      <c r="K2361" s="56" t="n">
        <f aca="false">IF(S2361="","",0)</f>
        <v>0</v>
      </c>
      <c r="L2361" s="56" t="n">
        <f aca="false">IF(J2361="","",IF(AND(J2361&gt;'Revenue Testing'!$E$9,K2361=0),1,0))</f>
        <v>0</v>
      </c>
      <c r="M2361" s="57" t="n">
        <v>0.198092253392</v>
      </c>
      <c r="N2361" s="56" t="str">
        <f aca="false">IF(OR(A2361="",I2361=""),"",IF(COUNTIFS($A$2:$A$4500,A2361,$D$2:$D$4500,D2361,$I$2:$I$4500,I2361)&gt;1,"Possible duplicate",""))</f>
        <v/>
      </c>
      <c r="O2361" s="56" t="n">
        <f aca="false">IF(J2361="","",IF(AND(L2361=0,K2361=0),1,0))</f>
        <v>1</v>
      </c>
      <c r="P2361" s="56" t="str">
        <f aca="false">IF(L2361=1,J2361+ROW()/10^7,"")</f>
        <v/>
      </c>
      <c r="Q2361" s="57" t="n">
        <f aca="false">IF(O2361=1,M2361,"")</f>
        <v>0.198092253392</v>
      </c>
      <c r="R2361" s="56" t="str">
        <f aca="false">IF(K2361=1,ROW(),"")</f>
        <v/>
      </c>
      <c r="S2361" s="56" t="str">
        <f aca="false">IF(D2361="","",TRIM(D2361))</f>
        <v>LOLO CHARGES- INC</v>
      </c>
    </row>
    <row r="2362" customFormat="false" ht="15" hidden="false" customHeight="false" outlineLevel="0" collapsed="false">
      <c r="A2362" s="50" t="s">
        <v>875</v>
      </c>
      <c r="B2362" s="55" t="n">
        <v>45904</v>
      </c>
      <c r="C2362" s="50" t="n">
        <f aca="false">IF(S2362="","",IFERROR(IF(INDEX('Ledger Codes'!$C$6:$C$205,MATCH(S2362,'Ledger Codes'!$B$6:$B$205,0))="","",INDEX('Ledger Codes'!$C$6:$C$205,MATCH(S2362,'Ledger Codes'!$B$6:$B$205,0))),""))</f>
        <v>10051</v>
      </c>
      <c r="D2362" s="50" t="s">
        <v>208</v>
      </c>
      <c r="E2362" s="50" t="s">
        <v>876</v>
      </c>
      <c r="F2362" s="50" t="s">
        <v>877</v>
      </c>
      <c r="G2362" s="52" t="n">
        <v>0</v>
      </c>
      <c r="H2362" s="52" t="n">
        <v>1690</v>
      </c>
      <c r="I2362" s="52" t="n">
        <f aca="false">IF(AND(G2362="",H2362=""),"",N(G2362)-N(H2362))</f>
        <v>-1690</v>
      </c>
      <c r="J2362" s="52" t="n">
        <f aca="false">IF(I2362="","",ABS(I2362))</f>
        <v>1690</v>
      </c>
      <c r="K2362" s="56" t="n">
        <f aca="false">IF(S2362="","",0)</f>
        <v>0</v>
      </c>
      <c r="L2362" s="56" t="n">
        <f aca="false">IF(J2362="","",IF(AND(J2362&gt;'Revenue Testing'!$E$9,K2362=0),1,0))</f>
        <v>0</v>
      </c>
      <c r="M2362" s="57" t="n">
        <v>0.00747000857</v>
      </c>
      <c r="N2362" s="56" t="str">
        <f aca="false">IF(OR(A2362="",I2362=""),"",IF(COUNTIFS($A$2:$A$4500,A2362,$D$2:$D$4500,D2362,$I$2:$I$4500,I2362)&gt;1,"Possible duplicate",""))</f>
        <v/>
      </c>
      <c r="O2362" s="56" t="n">
        <f aca="false">IF(J2362="","",IF(AND(L2362=0,K2362=0),1,0))</f>
        <v>1</v>
      </c>
      <c r="P2362" s="56" t="str">
        <f aca="false">IF(L2362=1,J2362+ROW()/10^7,"")</f>
        <v/>
      </c>
      <c r="Q2362" s="57" t="n">
        <f aca="false">IF(O2362=1,M2362,"")</f>
        <v>0.00747000857</v>
      </c>
      <c r="R2362" s="56" t="str">
        <f aca="false">IF(K2362=1,ROW(),"")</f>
        <v/>
      </c>
      <c r="S2362" s="56" t="str">
        <f aca="false">IF(D2362="","",TRIM(D2362))</f>
        <v>LOLO CHARGES- INC</v>
      </c>
    </row>
    <row r="2363" customFormat="false" ht="15" hidden="false" customHeight="false" outlineLevel="0" collapsed="false">
      <c r="A2363" s="50" t="s">
        <v>878</v>
      </c>
      <c r="B2363" s="55" t="n">
        <v>45904</v>
      </c>
      <c r="C2363" s="50" t="n">
        <f aca="false">IF(S2363="","",IFERROR(IF(INDEX('Ledger Codes'!$C$6:$C$205,MATCH(S2363,'Ledger Codes'!$B$6:$B$205,0))="","",INDEX('Ledger Codes'!$C$6:$C$205,MATCH(S2363,'Ledger Codes'!$B$6:$B$205,0))),""))</f>
        <v>10051</v>
      </c>
      <c r="D2363" s="50" t="s">
        <v>208</v>
      </c>
      <c r="E2363" s="50" t="s">
        <v>879</v>
      </c>
      <c r="F2363" s="50" t="s">
        <v>476</v>
      </c>
      <c r="G2363" s="52" t="n">
        <v>0</v>
      </c>
      <c r="H2363" s="52" t="n">
        <v>1950</v>
      </c>
      <c r="I2363" s="52" t="n">
        <f aca="false">IF(AND(G2363="",H2363=""),"",N(G2363)-N(H2363))</f>
        <v>-1950</v>
      </c>
      <c r="J2363" s="52" t="n">
        <f aca="false">IF(I2363="","",ABS(I2363))</f>
        <v>1950</v>
      </c>
      <c r="K2363" s="56" t="n">
        <f aca="false">IF(S2363="","",0)</f>
        <v>0</v>
      </c>
      <c r="L2363" s="56" t="n">
        <f aca="false">IF(J2363="","",IF(AND(J2363&gt;'Revenue Testing'!$E$9,K2363=0),1,0))</f>
        <v>0</v>
      </c>
      <c r="M2363" s="57" t="n">
        <v>0.334493124568</v>
      </c>
      <c r="N2363" s="56" t="str">
        <f aca="false">IF(OR(A2363="",I2363=""),"",IF(COUNTIFS($A$2:$A$4500,A2363,$D$2:$D$4500,D2363,$I$2:$I$4500,I2363)&gt;1,"Possible duplicate",""))</f>
        <v/>
      </c>
      <c r="O2363" s="56" t="n">
        <f aca="false">IF(J2363="","",IF(AND(L2363=0,K2363=0),1,0))</f>
        <v>1</v>
      </c>
      <c r="P2363" s="56" t="str">
        <f aca="false">IF(L2363=1,J2363+ROW()/10^7,"")</f>
        <v/>
      </c>
      <c r="Q2363" s="57" t="n">
        <f aca="false">IF(O2363=1,M2363,"")</f>
        <v>0.334493124568</v>
      </c>
      <c r="R2363" s="56" t="str">
        <f aca="false">IF(K2363=1,ROW(),"")</f>
        <v/>
      </c>
      <c r="S2363" s="56" t="str">
        <f aca="false">IF(D2363="","",TRIM(D2363))</f>
        <v>LOLO CHARGES- INC</v>
      </c>
    </row>
    <row r="2364" customFormat="false" ht="15" hidden="false" customHeight="false" outlineLevel="0" collapsed="false">
      <c r="A2364" s="50" t="s">
        <v>880</v>
      </c>
      <c r="B2364" s="55" t="n">
        <v>45904</v>
      </c>
      <c r="C2364" s="50" t="n">
        <f aca="false">IF(S2364="","",IFERROR(IF(INDEX('Ledger Codes'!$C$6:$C$205,MATCH(S2364,'Ledger Codes'!$B$6:$B$205,0))="","",INDEX('Ledger Codes'!$C$6:$C$205,MATCH(S2364,'Ledger Codes'!$B$6:$B$205,0))),""))</f>
        <v>10051</v>
      </c>
      <c r="D2364" s="50" t="s">
        <v>208</v>
      </c>
      <c r="E2364" s="50" t="s">
        <v>881</v>
      </c>
      <c r="F2364" s="50" t="s">
        <v>882</v>
      </c>
      <c r="G2364" s="52" t="n">
        <v>0</v>
      </c>
      <c r="H2364" s="52" t="n">
        <v>130</v>
      </c>
      <c r="I2364" s="52" t="n">
        <f aca="false">IF(AND(G2364="",H2364=""),"",N(G2364)-N(H2364))</f>
        <v>-130</v>
      </c>
      <c r="J2364" s="52" t="n">
        <f aca="false">IF(I2364="","",ABS(I2364))</f>
        <v>130</v>
      </c>
      <c r="K2364" s="56" t="n">
        <f aca="false">IF(S2364="","",0)</f>
        <v>0</v>
      </c>
      <c r="L2364" s="56" t="n">
        <f aca="false">IF(J2364="","",IF(AND(J2364&gt;'Revenue Testing'!$E$9,K2364=0),1,0))</f>
        <v>0</v>
      </c>
      <c r="M2364" s="57" t="n">
        <v>0.491780160843</v>
      </c>
      <c r="N2364" s="56" t="str">
        <f aca="false">IF(OR(A2364="",I2364=""),"",IF(COUNTIFS($A$2:$A$4500,A2364,$D$2:$D$4500,D2364,$I$2:$I$4500,I2364)&gt;1,"Possible duplicate",""))</f>
        <v/>
      </c>
      <c r="O2364" s="56" t="n">
        <f aca="false">IF(J2364="","",IF(AND(L2364=0,K2364=0),1,0))</f>
        <v>1</v>
      </c>
      <c r="P2364" s="56" t="str">
        <f aca="false">IF(L2364=1,J2364+ROW()/10^7,"")</f>
        <v/>
      </c>
      <c r="Q2364" s="57" t="n">
        <f aca="false">IF(O2364=1,M2364,"")</f>
        <v>0.491780160843</v>
      </c>
      <c r="R2364" s="56" t="str">
        <f aca="false">IF(K2364=1,ROW(),"")</f>
        <v/>
      </c>
      <c r="S2364" s="56" t="str">
        <f aca="false">IF(D2364="","",TRIM(D2364))</f>
        <v>LOLO CHARGES- INC</v>
      </c>
    </row>
    <row r="2365" customFormat="false" ht="15" hidden="false" customHeight="false" outlineLevel="0" collapsed="false">
      <c r="A2365" s="50" t="s">
        <v>883</v>
      </c>
      <c r="B2365" s="55" t="n">
        <v>45904</v>
      </c>
      <c r="C2365" s="50" t="n">
        <f aca="false">IF(S2365="","",IFERROR(IF(INDEX('Ledger Codes'!$C$6:$C$205,MATCH(S2365,'Ledger Codes'!$B$6:$B$205,0))="","",INDEX('Ledger Codes'!$C$6:$C$205,MATCH(S2365,'Ledger Codes'!$B$6:$B$205,0))),""))</f>
        <v>10051</v>
      </c>
      <c r="D2365" s="50" t="s">
        <v>208</v>
      </c>
      <c r="E2365" s="50" t="s">
        <v>884</v>
      </c>
      <c r="F2365" s="50" t="s">
        <v>885</v>
      </c>
      <c r="G2365" s="52" t="n">
        <v>0</v>
      </c>
      <c r="H2365" s="52" t="n">
        <v>260</v>
      </c>
      <c r="I2365" s="52" t="n">
        <f aca="false">IF(AND(G2365="",H2365=""),"",N(G2365)-N(H2365))</f>
        <v>-260</v>
      </c>
      <c r="J2365" s="52" t="n">
        <f aca="false">IF(I2365="","",ABS(I2365))</f>
        <v>260</v>
      </c>
      <c r="K2365" s="56" t="n">
        <f aca="false">IF(S2365="","",0)</f>
        <v>0</v>
      </c>
      <c r="L2365" s="56" t="n">
        <f aca="false">IF(J2365="","",IF(AND(J2365&gt;'Revenue Testing'!$E$9,K2365=0),1,0))</f>
        <v>0</v>
      </c>
      <c r="M2365" s="57" t="n">
        <v>0.982383304688</v>
      </c>
      <c r="N2365" s="56" t="str">
        <f aca="false">IF(OR(A2365="",I2365=""),"",IF(COUNTIFS($A$2:$A$4500,A2365,$D$2:$D$4500,D2365,$I$2:$I$4500,I2365)&gt;1,"Possible duplicate",""))</f>
        <v/>
      </c>
      <c r="O2365" s="56" t="n">
        <f aca="false">IF(J2365="","",IF(AND(L2365=0,K2365=0),1,0))</f>
        <v>1</v>
      </c>
      <c r="P2365" s="56" t="str">
        <f aca="false">IF(L2365=1,J2365+ROW()/10^7,"")</f>
        <v/>
      </c>
      <c r="Q2365" s="57" t="n">
        <f aca="false">IF(O2365=1,M2365,"")</f>
        <v>0.982383304688</v>
      </c>
      <c r="R2365" s="56" t="str">
        <f aca="false">IF(K2365=1,ROW(),"")</f>
        <v/>
      </c>
      <c r="S2365" s="56" t="str">
        <f aca="false">IF(D2365="","",TRIM(D2365))</f>
        <v>LOLO CHARGES- INC</v>
      </c>
    </row>
    <row r="2366" customFormat="false" ht="15" hidden="false" customHeight="false" outlineLevel="0" collapsed="false">
      <c r="A2366" s="50" t="s">
        <v>886</v>
      </c>
      <c r="B2366" s="55" t="n">
        <v>45904</v>
      </c>
      <c r="C2366" s="50" t="n">
        <f aca="false">IF(S2366="","",IFERROR(IF(INDEX('Ledger Codes'!$C$6:$C$205,MATCH(S2366,'Ledger Codes'!$B$6:$B$205,0))="","",INDEX('Ledger Codes'!$C$6:$C$205,MATCH(S2366,'Ledger Codes'!$B$6:$B$205,0))),""))</f>
        <v>10051</v>
      </c>
      <c r="D2366" s="50" t="s">
        <v>208</v>
      </c>
      <c r="E2366" s="50" t="s">
        <v>887</v>
      </c>
      <c r="F2366" s="50" t="s">
        <v>888</v>
      </c>
      <c r="G2366" s="52" t="n">
        <v>0</v>
      </c>
      <c r="H2366" s="52" t="n">
        <v>130</v>
      </c>
      <c r="I2366" s="52" t="n">
        <f aca="false">IF(AND(G2366="",H2366=""),"",N(G2366)-N(H2366))</f>
        <v>-130</v>
      </c>
      <c r="J2366" s="52" t="n">
        <f aca="false">IF(I2366="","",ABS(I2366))</f>
        <v>130</v>
      </c>
      <c r="K2366" s="56" t="n">
        <f aca="false">IF(S2366="","",0)</f>
        <v>0</v>
      </c>
      <c r="L2366" s="56" t="n">
        <f aca="false">IF(J2366="","",IF(AND(J2366&gt;'Revenue Testing'!$E$9,K2366=0),1,0))</f>
        <v>0</v>
      </c>
      <c r="M2366" s="57" t="n">
        <v>0.524759361639</v>
      </c>
      <c r="N2366" s="56" t="str">
        <f aca="false">IF(OR(A2366="",I2366=""),"",IF(COUNTIFS($A$2:$A$4500,A2366,$D$2:$D$4500,D2366,$I$2:$I$4500,I2366)&gt;1,"Possible duplicate",""))</f>
        <v/>
      </c>
      <c r="O2366" s="56" t="n">
        <f aca="false">IF(J2366="","",IF(AND(L2366=0,K2366=0),1,0))</f>
        <v>1</v>
      </c>
      <c r="P2366" s="56" t="str">
        <f aca="false">IF(L2366=1,J2366+ROW()/10^7,"")</f>
        <v/>
      </c>
      <c r="Q2366" s="57" t="n">
        <f aca="false">IF(O2366=1,M2366,"")</f>
        <v>0.524759361639</v>
      </c>
      <c r="R2366" s="56" t="str">
        <f aca="false">IF(K2366=1,ROW(),"")</f>
        <v/>
      </c>
      <c r="S2366" s="56" t="str">
        <f aca="false">IF(D2366="","",TRIM(D2366))</f>
        <v>LOLO CHARGES- INC</v>
      </c>
    </row>
    <row r="2367" customFormat="false" ht="15" hidden="false" customHeight="false" outlineLevel="0" collapsed="false">
      <c r="A2367" s="50" t="s">
        <v>889</v>
      </c>
      <c r="B2367" s="55" t="n">
        <v>45904</v>
      </c>
      <c r="C2367" s="50" t="n">
        <f aca="false">IF(S2367="","",IFERROR(IF(INDEX('Ledger Codes'!$C$6:$C$205,MATCH(S2367,'Ledger Codes'!$B$6:$B$205,0))="","",INDEX('Ledger Codes'!$C$6:$C$205,MATCH(S2367,'Ledger Codes'!$B$6:$B$205,0))),""))</f>
        <v>10051</v>
      </c>
      <c r="D2367" s="50" t="s">
        <v>208</v>
      </c>
      <c r="E2367" s="50" t="s">
        <v>890</v>
      </c>
      <c r="F2367" s="50" t="s">
        <v>891</v>
      </c>
      <c r="G2367" s="52" t="n">
        <v>0</v>
      </c>
      <c r="H2367" s="52" t="n">
        <v>650</v>
      </c>
      <c r="I2367" s="52" t="n">
        <f aca="false">IF(AND(G2367="",H2367=""),"",N(G2367)-N(H2367))</f>
        <v>-650</v>
      </c>
      <c r="J2367" s="52" t="n">
        <f aca="false">IF(I2367="","",ABS(I2367))</f>
        <v>650</v>
      </c>
      <c r="K2367" s="56" t="n">
        <f aca="false">IF(S2367="","",0)</f>
        <v>0</v>
      </c>
      <c r="L2367" s="56" t="n">
        <f aca="false">IF(J2367="","",IF(AND(J2367&gt;'Revenue Testing'!$E$9,K2367=0),1,0))</f>
        <v>0</v>
      </c>
      <c r="M2367" s="57" t="n">
        <v>0.382228110816</v>
      </c>
      <c r="N2367" s="56" t="str">
        <f aca="false">IF(OR(A2367="",I2367=""),"",IF(COUNTIFS($A$2:$A$4500,A2367,$D$2:$D$4500,D2367,$I$2:$I$4500,I2367)&gt;1,"Possible duplicate",""))</f>
        <v/>
      </c>
      <c r="O2367" s="56" t="n">
        <f aca="false">IF(J2367="","",IF(AND(L2367=0,K2367=0),1,0))</f>
        <v>1</v>
      </c>
      <c r="P2367" s="56" t="str">
        <f aca="false">IF(L2367=1,J2367+ROW()/10^7,"")</f>
        <v/>
      </c>
      <c r="Q2367" s="57" t="n">
        <f aca="false">IF(O2367=1,M2367,"")</f>
        <v>0.382228110816</v>
      </c>
      <c r="R2367" s="56" t="str">
        <f aca="false">IF(K2367=1,ROW(),"")</f>
        <v/>
      </c>
      <c r="S2367" s="56" t="str">
        <f aca="false">IF(D2367="","",TRIM(D2367))</f>
        <v>LOLO CHARGES- INC</v>
      </c>
    </row>
    <row r="2368" customFormat="false" ht="15" hidden="false" customHeight="false" outlineLevel="0" collapsed="false">
      <c r="A2368" s="50" t="s">
        <v>892</v>
      </c>
      <c r="B2368" s="55" t="n">
        <v>45904</v>
      </c>
      <c r="C2368" s="50" t="n">
        <f aca="false">IF(S2368="","",IFERROR(IF(INDEX('Ledger Codes'!$C$6:$C$205,MATCH(S2368,'Ledger Codes'!$B$6:$B$205,0))="","",INDEX('Ledger Codes'!$C$6:$C$205,MATCH(S2368,'Ledger Codes'!$B$6:$B$205,0))),""))</f>
        <v>10051</v>
      </c>
      <c r="D2368" s="50" t="s">
        <v>208</v>
      </c>
      <c r="E2368" s="50" t="s">
        <v>893</v>
      </c>
      <c r="F2368" s="50" t="s">
        <v>423</v>
      </c>
      <c r="G2368" s="52" t="n">
        <v>0</v>
      </c>
      <c r="H2368" s="52" t="n">
        <v>130</v>
      </c>
      <c r="I2368" s="52" t="n">
        <f aca="false">IF(AND(G2368="",H2368=""),"",N(G2368)-N(H2368))</f>
        <v>-130</v>
      </c>
      <c r="J2368" s="52" t="n">
        <f aca="false">IF(I2368="","",ABS(I2368))</f>
        <v>130</v>
      </c>
      <c r="K2368" s="56" t="n">
        <f aca="false">IF(S2368="","",0)</f>
        <v>0</v>
      </c>
      <c r="L2368" s="56" t="n">
        <f aca="false">IF(J2368="","",IF(AND(J2368&gt;'Revenue Testing'!$E$9,K2368=0),1,0))</f>
        <v>0</v>
      </c>
      <c r="M2368" s="57" t="n">
        <v>0.425613093782</v>
      </c>
      <c r="N2368" s="56" t="str">
        <f aca="false">IF(OR(A2368="",I2368=""),"",IF(COUNTIFS($A$2:$A$4500,A2368,$D$2:$D$4500,D2368,$I$2:$I$4500,I2368)&gt;1,"Possible duplicate",""))</f>
        <v/>
      </c>
      <c r="O2368" s="56" t="n">
        <f aca="false">IF(J2368="","",IF(AND(L2368=0,K2368=0),1,0))</f>
        <v>1</v>
      </c>
      <c r="P2368" s="56" t="str">
        <f aca="false">IF(L2368=1,J2368+ROW()/10^7,"")</f>
        <v/>
      </c>
      <c r="Q2368" s="57" t="n">
        <f aca="false">IF(O2368=1,M2368,"")</f>
        <v>0.425613093782</v>
      </c>
      <c r="R2368" s="56" t="str">
        <f aca="false">IF(K2368=1,ROW(),"")</f>
        <v/>
      </c>
      <c r="S2368" s="56" t="str">
        <f aca="false">IF(D2368="","",TRIM(D2368))</f>
        <v>LOLO CHARGES- INC</v>
      </c>
    </row>
    <row r="2369" customFormat="false" ht="15" hidden="false" customHeight="false" outlineLevel="0" collapsed="false">
      <c r="A2369" s="50" t="s">
        <v>894</v>
      </c>
      <c r="B2369" s="55" t="n">
        <v>45904</v>
      </c>
      <c r="C2369" s="50" t="n">
        <f aca="false">IF(S2369="","",IFERROR(IF(INDEX('Ledger Codes'!$C$6:$C$205,MATCH(S2369,'Ledger Codes'!$B$6:$B$205,0))="","",INDEX('Ledger Codes'!$C$6:$C$205,MATCH(S2369,'Ledger Codes'!$B$6:$B$205,0))),""))</f>
        <v>10051</v>
      </c>
      <c r="D2369" s="50" t="s">
        <v>208</v>
      </c>
      <c r="E2369" s="50" t="s">
        <v>895</v>
      </c>
      <c r="F2369" s="50" t="s">
        <v>896</v>
      </c>
      <c r="G2369" s="52" t="n">
        <v>0</v>
      </c>
      <c r="H2369" s="52" t="n">
        <v>130</v>
      </c>
      <c r="I2369" s="52" t="n">
        <f aca="false">IF(AND(G2369="",H2369=""),"",N(G2369)-N(H2369))</f>
        <v>-130</v>
      </c>
      <c r="J2369" s="52" t="n">
        <f aca="false">IF(I2369="","",ABS(I2369))</f>
        <v>130</v>
      </c>
      <c r="K2369" s="56" t="n">
        <f aca="false">IF(S2369="","",0)</f>
        <v>0</v>
      </c>
      <c r="L2369" s="56" t="n">
        <f aca="false">IF(J2369="","",IF(AND(J2369&gt;'Revenue Testing'!$E$9,K2369=0),1,0))</f>
        <v>0</v>
      </c>
      <c r="M2369" s="57" t="n">
        <v>0.231226274945</v>
      </c>
      <c r="N2369" s="56" t="str">
        <f aca="false">IF(OR(A2369="",I2369=""),"",IF(COUNTIFS($A$2:$A$4500,A2369,$D$2:$D$4500,D2369,$I$2:$I$4500,I2369)&gt;1,"Possible duplicate",""))</f>
        <v/>
      </c>
      <c r="O2369" s="56" t="n">
        <f aca="false">IF(J2369="","",IF(AND(L2369=0,K2369=0),1,0))</f>
        <v>1</v>
      </c>
      <c r="P2369" s="56" t="str">
        <f aca="false">IF(L2369=1,J2369+ROW()/10^7,"")</f>
        <v/>
      </c>
      <c r="Q2369" s="57" t="n">
        <f aca="false">IF(O2369=1,M2369,"")</f>
        <v>0.231226274945</v>
      </c>
      <c r="R2369" s="56" t="str">
        <f aca="false">IF(K2369=1,ROW(),"")</f>
        <v/>
      </c>
      <c r="S2369" s="56" t="str">
        <f aca="false">IF(D2369="","",TRIM(D2369))</f>
        <v>LOLO CHARGES- INC</v>
      </c>
    </row>
    <row r="2370" customFormat="false" ht="15" hidden="false" customHeight="false" outlineLevel="0" collapsed="false">
      <c r="A2370" s="50" t="s">
        <v>897</v>
      </c>
      <c r="B2370" s="55" t="n">
        <v>45904</v>
      </c>
      <c r="C2370" s="50" t="n">
        <f aca="false">IF(S2370="","",IFERROR(IF(INDEX('Ledger Codes'!$C$6:$C$205,MATCH(S2370,'Ledger Codes'!$B$6:$B$205,0))="","",INDEX('Ledger Codes'!$C$6:$C$205,MATCH(S2370,'Ledger Codes'!$B$6:$B$205,0))),""))</f>
        <v>10051</v>
      </c>
      <c r="D2370" s="50" t="s">
        <v>208</v>
      </c>
      <c r="E2370" s="50" t="s">
        <v>898</v>
      </c>
      <c r="F2370" s="50" t="s">
        <v>899</v>
      </c>
      <c r="G2370" s="52" t="n">
        <v>0</v>
      </c>
      <c r="H2370" s="52" t="n">
        <v>80</v>
      </c>
      <c r="I2370" s="52" t="n">
        <f aca="false">IF(AND(G2370="",H2370=""),"",N(G2370)-N(H2370))</f>
        <v>-80</v>
      </c>
      <c r="J2370" s="52" t="n">
        <f aca="false">IF(I2370="","",ABS(I2370))</f>
        <v>80</v>
      </c>
      <c r="K2370" s="56" t="n">
        <f aca="false">IF(S2370="","",0)</f>
        <v>0</v>
      </c>
      <c r="L2370" s="56" t="n">
        <f aca="false">IF(J2370="","",IF(AND(J2370&gt;'Revenue Testing'!$E$9,K2370=0),1,0))</f>
        <v>0</v>
      </c>
      <c r="M2370" s="57" t="n">
        <v>0.577547003655</v>
      </c>
      <c r="N2370" s="56" t="str">
        <f aca="false">IF(OR(A2370="",I2370=""),"",IF(COUNTIFS($A$2:$A$4500,A2370,$D$2:$D$4500,D2370,$I$2:$I$4500,I2370)&gt;1,"Possible duplicate",""))</f>
        <v/>
      </c>
      <c r="O2370" s="56" t="n">
        <f aca="false">IF(J2370="","",IF(AND(L2370=0,K2370=0),1,0))</f>
        <v>1</v>
      </c>
      <c r="P2370" s="56" t="str">
        <f aca="false">IF(L2370=1,J2370+ROW()/10^7,"")</f>
        <v/>
      </c>
      <c r="Q2370" s="57" t="n">
        <f aca="false">IF(O2370=1,M2370,"")</f>
        <v>0.577547003655</v>
      </c>
      <c r="R2370" s="56" t="str">
        <f aca="false">IF(K2370=1,ROW(),"")</f>
        <v/>
      </c>
      <c r="S2370" s="56" t="str">
        <f aca="false">IF(D2370="","",TRIM(D2370))</f>
        <v>LOLO CHARGES- INC</v>
      </c>
    </row>
    <row r="2371" customFormat="false" ht="15" hidden="false" customHeight="false" outlineLevel="0" collapsed="false">
      <c r="A2371" s="50" t="s">
        <v>900</v>
      </c>
      <c r="B2371" s="55" t="n">
        <v>45904</v>
      </c>
      <c r="C2371" s="50" t="n">
        <f aca="false">IF(S2371="","",IFERROR(IF(INDEX('Ledger Codes'!$C$6:$C$205,MATCH(S2371,'Ledger Codes'!$B$6:$B$205,0))="","",INDEX('Ledger Codes'!$C$6:$C$205,MATCH(S2371,'Ledger Codes'!$B$6:$B$205,0))),""))</f>
        <v>10051</v>
      </c>
      <c r="D2371" s="50" t="s">
        <v>208</v>
      </c>
      <c r="E2371" s="50" t="s">
        <v>901</v>
      </c>
      <c r="F2371" s="50" t="s">
        <v>902</v>
      </c>
      <c r="G2371" s="52" t="n">
        <v>0</v>
      </c>
      <c r="H2371" s="52" t="n">
        <v>130</v>
      </c>
      <c r="I2371" s="52" t="n">
        <f aca="false">IF(AND(G2371="",H2371=""),"",N(G2371)-N(H2371))</f>
        <v>-130</v>
      </c>
      <c r="J2371" s="52" t="n">
        <f aca="false">IF(I2371="","",ABS(I2371))</f>
        <v>130</v>
      </c>
      <c r="K2371" s="56" t="n">
        <f aca="false">IF(S2371="","",0)</f>
        <v>0</v>
      </c>
      <c r="L2371" s="56" t="n">
        <f aca="false">IF(J2371="","",IF(AND(J2371&gt;'Revenue Testing'!$E$9,K2371=0),1,0))</f>
        <v>0</v>
      </c>
      <c r="M2371" s="57" t="n">
        <v>0.47798487209</v>
      </c>
      <c r="N2371" s="56" t="str">
        <f aca="false">IF(OR(A2371="",I2371=""),"",IF(COUNTIFS($A$2:$A$4500,A2371,$D$2:$D$4500,D2371,$I$2:$I$4500,I2371)&gt;1,"Possible duplicate",""))</f>
        <v/>
      </c>
      <c r="O2371" s="56" t="n">
        <f aca="false">IF(J2371="","",IF(AND(L2371=0,K2371=0),1,0))</f>
        <v>1</v>
      </c>
      <c r="P2371" s="56" t="str">
        <f aca="false">IF(L2371=1,J2371+ROW()/10^7,"")</f>
        <v/>
      </c>
      <c r="Q2371" s="57" t="n">
        <f aca="false">IF(O2371=1,M2371,"")</f>
        <v>0.47798487209</v>
      </c>
      <c r="R2371" s="56" t="str">
        <f aca="false">IF(K2371=1,ROW(),"")</f>
        <v/>
      </c>
      <c r="S2371" s="56" t="str">
        <f aca="false">IF(D2371="","",TRIM(D2371))</f>
        <v>LOLO CHARGES- INC</v>
      </c>
    </row>
    <row r="2372" customFormat="false" ht="15" hidden="false" customHeight="false" outlineLevel="0" collapsed="false">
      <c r="A2372" s="50" t="s">
        <v>903</v>
      </c>
      <c r="B2372" s="55" t="n">
        <v>45904</v>
      </c>
      <c r="C2372" s="50" t="n">
        <f aca="false">IF(S2372="","",IFERROR(IF(INDEX('Ledger Codes'!$C$6:$C$205,MATCH(S2372,'Ledger Codes'!$B$6:$B$205,0))="","",INDEX('Ledger Codes'!$C$6:$C$205,MATCH(S2372,'Ledger Codes'!$B$6:$B$205,0))),""))</f>
        <v>10051</v>
      </c>
      <c r="D2372" s="50" t="s">
        <v>208</v>
      </c>
      <c r="E2372" s="50" t="s">
        <v>904</v>
      </c>
      <c r="F2372" s="50" t="s">
        <v>905</v>
      </c>
      <c r="G2372" s="52" t="n">
        <v>0</v>
      </c>
      <c r="H2372" s="52" t="n">
        <v>130</v>
      </c>
      <c r="I2372" s="52" t="n">
        <f aca="false">IF(AND(G2372="",H2372=""),"",N(G2372)-N(H2372))</f>
        <v>-130</v>
      </c>
      <c r="J2372" s="52" t="n">
        <f aca="false">IF(I2372="","",ABS(I2372))</f>
        <v>130</v>
      </c>
      <c r="K2372" s="56" t="n">
        <f aca="false">IF(S2372="","",0)</f>
        <v>0</v>
      </c>
      <c r="L2372" s="56" t="n">
        <f aca="false">IF(J2372="","",IF(AND(J2372&gt;'Revenue Testing'!$E$9,K2372=0),1,0))</f>
        <v>0</v>
      </c>
      <c r="M2372" s="57" t="n">
        <v>0.720267088382</v>
      </c>
      <c r="N2372" s="56" t="str">
        <f aca="false">IF(OR(A2372="",I2372=""),"",IF(COUNTIFS($A$2:$A$4500,A2372,$D$2:$D$4500,D2372,$I$2:$I$4500,I2372)&gt;1,"Possible duplicate",""))</f>
        <v/>
      </c>
      <c r="O2372" s="56" t="n">
        <f aca="false">IF(J2372="","",IF(AND(L2372=0,K2372=0),1,0))</f>
        <v>1</v>
      </c>
      <c r="P2372" s="56" t="str">
        <f aca="false">IF(L2372=1,J2372+ROW()/10^7,"")</f>
        <v/>
      </c>
      <c r="Q2372" s="57" t="n">
        <f aca="false">IF(O2372=1,M2372,"")</f>
        <v>0.720267088382</v>
      </c>
      <c r="R2372" s="56" t="str">
        <f aca="false">IF(K2372=1,ROW(),"")</f>
        <v/>
      </c>
      <c r="S2372" s="56" t="str">
        <f aca="false">IF(D2372="","",TRIM(D2372))</f>
        <v>LOLO CHARGES- INC</v>
      </c>
    </row>
    <row r="2373" customFormat="false" ht="15" hidden="false" customHeight="false" outlineLevel="0" collapsed="false">
      <c r="A2373" s="50" t="s">
        <v>906</v>
      </c>
      <c r="B2373" s="55" t="n">
        <v>45904</v>
      </c>
      <c r="C2373" s="50" t="n">
        <f aca="false">IF(S2373="","",IFERROR(IF(INDEX('Ledger Codes'!$C$6:$C$205,MATCH(S2373,'Ledger Codes'!$B$6:$B$205,0))="","",INDEX('Ledger Codes'!$C$6:$C$205,MATCH(S2373,'Ledger Codes'!$B$6:$B$205,0))),""))</f>
        <v>10051</v>
      </c>
      <c r="D2373" s="50" t="s">
        <v>208</v>
      </c>
      <c r="E2373" s="50" t="s">
        <v>907</v>
      </c>
      <c r="F2373" s="50" t="s">
        <v>426</v>
      </c>
      <c r="G2373" s="52" t="n">
        <v>0</v>
      </c>
      <c r="H2373" s="52" t="n">
        <v>1300</v>
      </c>
      <c r="I2373" s="52" t="n">
        <f aca="false">IF(AND(G2373="",H2373=""),"",N(G2373)-N(H2373))</f>
        <v>-1300</v>
      </c>
      <c r="J2373" s="52" t="n">
        <f aca="false">IF(I2373="","",ABS(I2373))</f>
        <v>1300</v>
      </c>
      <c r="K2373" s="56" t="n">
        <f aca="false">IF(S2373="","",0)</f>
        <v>0</v>
      </c>
      <c r="L2373" s="56" t="n">
        <f aca="false">IF(J2373="","",IF(AND(J2373&gt;'Revenue Testing'!$E$9,K2373=0),1,0))</f>
        <v>0</v>
      </c>
      <c r="M2373" s="57" t="n">
        <v>0.50421783541</v>
      </c>
      <c r="N2373" s="56" t="str">
        <f aca="false">IF(OR(A2373="",I2373=""),"",IF(COUNTIFS($A$2:$A$4500,A2373,$D$2:$D$4500,D2373,$I$2:$I$4500,I2373)&gt;1,"Possible duplicate",""))</f>
        <v/>
      </c>
      <c r="O2373" s="56" t="n">
        <f aca="false">IF(J2373="","",IF(AND(L2373=0,K2373=0),1,0))</f>
        <v>1</v>
      </c>
      <c r="P2373" s="56" t="str">
        <f aca="false">IF(L2373=1,J2373+ROW()/10^7,"")</f>
        <v/>
      </c>
      <c r="Q2373" s="57" t="n">
        <f aca="false">IF(O2373=1,M2373,"")</f>
        <v>0.50421783541</v>
      </c>
      <c r="R2373" s="56" t="str">
        <f aca="false">IF(K2373=1,ROW(),"")</f>
        <v/>
      </c>
      <c r="S2373" s="56" t="str">
        <f aca="false">IF(D2373="","",TRIM(D2373))</f>
        <v>LOLO CHARGES- INC</v>
      </c>
    </row>
    <row r="2374" customFormat="false" ht="15" hidden="false" customHeight="false" outlineLevel="0" collapsed="false">
      <c r="A2374" s="50" t="s">
        <v>908</v>
      </c>
      <c r="B2374" s="55" t="n">
        <v>45904</v>
      </c>
      <c r="C2374" s="50" t="n">
        <f aca="false">IF(S2374="","",IFERROR(IF(INDEX('Ledger Codes'!$C$6:$C$205,MATCH(S2374,'Ledger Codes'!$B$6:$B$205,0))="","",INDEX('Ledger Codes'!$C$6:$C$205,MATCH(S2374,'Ledger Codes'!$B$6:$B$205,0))),""))</f>
        <v>10051</v>
      </c>
      <c r="D2374" s="50" t="s">
        <v>208</v>
      </c>
      <c r="E2374" s="50" t="s">
        <v>909</v>
      </c>
      <c r="F2374" s="50" t="s">
        <v>470</v>
      </c>
      <c r="G2374" s="52" t="n">
        <v>0</v>
      </c>
      <c r="H2374" s="52" t="n">
        <v>650</v>
      </c>
      <c r="I2374" s="52" t="n">
        <f aca="false">IF(AND(G2374="",H2374=""),"",N(G2374)-N(H2374))</f>
        <v>-650</v>
      </c>
      <c r="J2374" s="52" t="n">
        <f aca="false">IF(I2374="","",ABS(I2374))</f>
        <v>650</v>
      </c>
      <c r="K2374" s="56" t="n">
        <f aca="false">IF(S2374="","",0)</f>
        <v>0</v>
      </c>
      <c r="L2374" s="56" t="n">
        <f aca="false">IF(J2374="","",IF(AND(J2374&gt;'Revenue Testing'!$E$9,K2374=0),1,0))</f>
        <v>0</v>
      </c>
      <c r="M2374" s="57" t="n">
        <v>0.540632570524</v>
      </c>
      <c r="N2374" s="56" t="str">
        <f aca="false">IF(OR(A2374="",I2374=""),"",IF(COUNTIFS($A$2:$A$4500,A2374,$D$2:$D$4500,D2374,$I$2:$I$4500,I2374)&gt;1,"Possible duplicate",""))</f>
        <v/>
      </c>
      <c r="O2374" s="56" t="n">
        <f aca="false">IF(J2374="","",IF(AND(L2374=0,K2374=0),1,0))</f>
        <v>1</v>
      </c>
      <c r="P2374" s="56" t="str">
        <f aca="false">IF(L2374=1,J2374+ROW()/10^7,"")</f>
        <v/>
      </c>
      <c r="Q2374" s="57" t="n">
        <f aca="false">IF(O2374=1,M2374,"")</f>
        <v>0.540632570524</v>
      </c>
      <c r="R2374" s="56" t="str">
        <f aca="false">IF(K2374=1,ROW(),"")</f>
        <v/>
      </c>
      <c r="S2374" s="56" t="str">
        <f aca="false">IF(D2374="","",TRIM(D2374))</f>
        <v>LOLO CHARGES- INC</v>
      </c>
    </row>
    <row r="2375" customFormat="false" ht="15" hidden="false" customHeight="false" outlineLevel="0" collapsed="false">
      <c r="A2375" s="50" t="s">
        <v>910</v>
      </c>
      <c r="B2375" s="55" t="n">
        <v>45904</v>
      </c>
      <c r="C2375" s="50" t="n">
        <f aca="false">IF(S2375="","",IFERROR(IF(INDEX('Ledger Codes'!$C$6:$C$205,MATCH(S2375,'Ledger Codes'!$B$6:$B$205,0))="","",INDEX('Ledger Codes'!$C$6:$C$205,MATCH(S2375,'Ledger Codes'!$B$6:$B$205,0))),""))</f>
        <v>10051</v>
      </c>
      <c r="D2375" s="50" t="s">
        <v>208</v>
      </c>
      <c r="E2375" s="50" t="s">
        <v>911</v>
      </c>
      <c r="F2375" s="50" t="s">
        <v>912</v>
      </c>
      <c r="G2375" s="52" t="n">
        <v>0</v>
      </c>
      <c r="H2375" s="52" t="n">
        <v>130</v>
      </c>
      <c r="I2375" s="52" t="n">
        <f aca="false">IF(AND(G2375="",H2375=""),"",N(G2375)-N(H2375))</f>
        <v>-130</v>
      </c>
      <c r="J2375" s="52" t="n">
        <f aca="false">IF(I2375="","",ABS(I2375))</f>
        <v>130</v>
      </c>
      <c r="K2375" s="56" t="n">
        <f aca="false">IF(S2375="","",0)</f>
        <v>0</v>
      </c>
      <c r="L2375" s="56" t="n">
        <f aca="false">IF(J2375="","",IF(AND(J2375&gt;'Revenue Testing'!$E$9,K2375=0),1,0))</f>
        <v>0</v>
      </c>
      <c r="M2375" s="57" t="n">
        <v>0.407519015513</v>
      </c>
      <c r="N2375" s="56" t="str">
        <f aca="false">IF(OR(A2375="",I2375=""),"",IF(COUNTIFS($A$2:$A$4500,A2375,$D$2:$D$4500,D2375,$I$2:$I$4500,I2375)&gt;1,"Possible duplicate",""))</f>
        <v/>
      </c>
      <c r="O2375" s="56" t="n">
        <f aca="false">IF(J2375="","",IF(AND(L2375=0,K2375=0),1,0))</f>
        <v>1</v>
      </c>
      <c r="P2375" s="56" t="str">
        <f aca="false">IF(L2375=1,J2375+ROW()/10^7,"")</f>
        <v/>
      </c>
      <c r="Q2375" s="57" t="n">
        <f aca="false">IF(O2375=1,M2375,"")</f>
        <v>0.407519015513</v>
      </c>
      <c r="R2375" s="56" t="str">
        <f aca="false">IF(K2375=1,ROW(),"")</f>
        <v/>
      </c>
      <c r="S2375" s="56" t="str">
        <f aca="false">IF(D2375="","",TRIM(D2375))</f>
        <v>LOLO CHARGES- INC</v>
      </c>
    </row>
    <row r="2376" customFormat="false" ht="15" hidden="false" customHeight="false" outlineLevel="0" collapsed="false">
      <c r="A2376" s="50" t="s">
        <v>913</v>
      </c>
      <c r="B2376" s="55" t="n">
        <v>45904</v>
      </c>
      <c r="C2376" s="50" t="n">
        <f aca="false">IF(S2376="","",IFERROR(IF(INDEX('Ledger Codes'!$C$6:$C$205,MATCH(S2376,'Ledger Codes'!$B$6:$B$205,0))="","",INDEX('Ledger Codes'!$C$6:$C$205,MATCH(S2376,'Ledger Codes'!$B$6:$B$205,0))),""))</f>
        <v>10051</v>
      </c>
      <c r="D2376" s="50" t="s">
        <v>208</v>
      </c>
      <c r="E2376" s="50" t="s">
        <v>914</v>
      </c>
      <c r="F2376" s="50" t="s">
        <v>915</v>
      </c>
      <c r="G2376" s="52" t="n">
        <v>0</v>
      </c>
      <c r="H2376" s="52" t="n">
        <v>2080</v>
      </c>
      <c r="I2376" s="52" t="n">
        <f aca="false">IF(AND(G2376="",H2376=""),"",N(G2376)-N(H2376))</f>
        <v>-2080</v>
      </c>
      <c r="J2376" s="52" t="n">
        <f aca="false">IF(I2376="","",ABS(I2376))</f>
        <v>2080</v>
      </c>
      <c r="K2376" s="56" t="n">
        <f aca="false">IF(S2376="","",0)</f>
        <v>0</v>
      </c>
      <c r="L2376" s="56" t="n">
        <f aca="false">IF(J2376="","",IF(AND(J2376&gt;'Revenue Testing'!$E$9,K2376=0),1,0))</f>
        <v>0</v>
      </c>
      <c r="M2376" s="57" t="n">
        <v>0.369762118277</v>
      </c>
      <c r="N2376" s="56" t="str">
        <f aca="false">IF(OR(A2376="",I2376=""),"",IF(COUNTIFS($A$2:$A$4500,A2376,$D$2:$D$4500,D2376,$I$2:$I$4500,I2376)&gt;1,"Possible duplicate",""))</f>
        <v/>
      </c>
      <c r="O2376" s="56" t="n">
        <f aca="false">IF(J2376="","",IF(AND(L2376=0,K2376=0),1,0))</f>
        <v>1</v>
      </c>
      <c r="P2376" s="56" t="str">
        <f aca="false">IF(L2376=1,J2376+ROW()/10^7,"")</f>
        <v/>
      </c>
      <c r="Q2376" s="57" t="n">
        <f aca="false">IF(O2376=1,M2376,"")</f>
        <v>0.369762118277</v>
      </c>
      <c r="R2376" s="56" t="str">
        <f aca="false">IF(K2376=1,ROW(),"")</f>
        <v/>
      </c>
      <c r="S2376" s="56" t="str">
        <f aca="false">IF(D2376="","",TRIM(D2376))</f>
        <v>LOLO CHARGES- INC</v>
      </c>
    </row>
    <row r="2377" customFormat="false" ht="15" hidden="false" customHeight="false" outlineLevel="0" collapsed="false">
      <c r="A2377" s="50" t="s">
        <v>916</v>
      </c>
      <c r="B2377" s="55" t="n">
        <v>45904</v>
      </c>
      <c r="C2377" s="50" t="n">
        <f aca="false">IF(S2377="","",IFERROR(IF(INDEX('Ledger Codes'!$C$6:$C$205,MATCH(S2377,'Ledger Codes'!$B$6:$B$205,0))="","",INDEX('Ledger Codes'!$C$6:$C$205,MATCH(S2377,'Ledger Codes'!$B$6:$B$205,0))),""))</f>
        <v>10051</v>
      </c>
      <c r="D2377" s="50" t="s">
        <v>208</v>
      </c>
      <c r="E2377" s="50" t="s">
        <v>917</v>
      </c>
      <c r="F2377" s="50" t="s">
        <v>429</v>
      </c>
      <c r="G2377" s="52" t="n">
        <v>0</v>
      </c>
      <c r="H2377" s="52" t="n">
        <v>910</v>
      </c>
      <c r="I2377" s="52" t="n">
        <f aca="false">IF(AND(G2377="",H2377=""),"",N(G2377)-N(H2377))</f>
        <v>-910</v>
      </c>
      <c r="J2377" s="52" t="n">
        <f aca="false">IF(I2377="","",ABS(I2377))</f>
        <v>910</v>
      </c>
      <c r="K2377" s="56" t="n">
        <f aca="false">IF(S2377="","",0)</f>
        <v>0</v>
      </c>
      <c r="L2377" s="56" t="n">
        <f aca="false">IF(J2377="","",IF(AND(J2377&gt;'Revenue Testing'!$E$9,K2377=0),1,0))</f>
        <v>0</v>
      </c>
      <c r="M2377" s="57" t="n">
        <v>0.83339416832</v>
      </c>
      <c r="N2377" s="56" t="str">
        <f aca="false">IF(OR(A2377="",I2377=""),"",IF(COUNTIFS($A$2:$A$4500,A2377,$D$2:$D$4500,D2377,$I$2:$I$4500,I2377)&gt;1,"Possible duplicate",""))</f>
        <v/>
      </c>
      <c r="O2377" s="56" t="n">
        <f aca="false">IF(J2377="","",IF(AND(L2377=0,K2377=0),1,0))</f>
        <v>1</v>
      </c>
      <c r="P2377" s="56" t="str">
        <f aca="false">IF(L2377=1,J2377+ROW()/10^7,"")</f>
        <v/>
      </c>
      <c r="Q2377" s="57" t="n">
        <f aca="false">IF(O2377=1,M2377,"")</f>
        <v>0.83339416832</v>
      </c>
      <c r="R2377" s="56" t="str">
        <f aca="false">IF(K2377=1,ROW(),"")</f>
        <v/>
      </c>
      <c r="S2377" s="56" t="str">
        <f aca="false">IF(D2377="","",TRIM(D2377))</f>
        <v>LOLO CHARGES- INC</v>
      </c>
    </row>
    <row r="2378" customFormat="false" ht="15" hidden="false" customHeight="false" outlineLevel="0" collapsed="false">
      <c r="A2378" s="50" t="s">
        <v>918</v>
      </c>
      <c r="B2378" s="55" t="n">
        <v>45904</v>
      </c>
      <c r="C2378" s="50" t="n">
        <f aca="false">IF(S2378="","",IFERROR(IF(INDEX('Ledger Codes'!$C$6:$C$205,MATCH(S2378,'Ledger Codes'!$B$6:$B$205,0))="","",INDEX('Ledger Codes'!$C$6:$C$205,MATCH(S2378,'Ledger Codes'!$B$6:$B$205,0))),""))</f>
        <v>10051</v>
      </c>
      <c r="D2378" s="50" t="s">
        <v>208</v>
      </c>
      <c r="E2378" s="50" t="s">
        <v>919</v>
      </c>
      <c r="F2378" s="50" t="s">
        <v>920</v>
      </c>
      <c r="G2378" s="52" t="n">
        <v>0</v>
      </c>
      <c r="H2378" s="52" t="n">
        <v>260</v>
      </c>
      <c r="I2378" s="52" t="n">
        <f aca="false">IF(AND(G2378="",H2378=""),"",N(G2378)-N(H2378))</f>
        <v>-260</v>
      </c>
      <c r="J2378" s="52" t="n">
        <f aca="false">IF(I2378="","",ABS(I2378))</f>
        <v>260</v>
      </c>
      <c r="K2378" s="56" t="n">
        <f aca="false">IF(S2378="","",0)</f>
        <v>0</v>
      </c>
      <c r="L2378" s="56" t="n">
        <f aca="false">IF(J2378="","",IF(AND(J2378&gt;'Revenue Testing'!$E$9,K2378=0),1,0))</f>
        <v>0</v>
      </c>
      <c r="M2378" s="57" t="n">
        <v>0.245657634579</v>
      </c>
      <c r="N2378" s="56" t="str">
        <f aca="false">IF(OR(A2378="",I2378=""),"",IF(COUNTIFS($A$2:$A$4500,A2378,$D$2:$D$4500,D2378,$I$2:$I$4500,I2378)&gt;1,"Possible duplicate",""))</f>
        <v/>
      </c>
      <c r="O2378" s="56" t="n">
        <f aca="false">IF(J2378="","",IF(AND(L2378=0,K2378=0),1,0))</f>
        <v>1</v>
      </c>
      <c r="P2378" s="56" t="str">
        <f aca="false">IF(L2378=1,J2378+ROW()/10^7,"")</f>
        <v/>
      </c>
      <c r="Q2378" s="57" t="n">
        <f aca="false">IF(O2378=1,M2378,"")</f>
        <v>0.245657634579</v>
      </c>
      <c r="R2378" s="56" t="str">
        <f aca="false">IF(K2378=1,ROW(),"")</f>
        <v/>
      </c>
      <c r="S2378" s="56" t="str">
        <f aca="false">IF(D2378="","",TRIM(D2378))</f>
        <v>LOLO CHARGES- INC</v>
      </c>
    </row>
    <row r="2379" customFormat="false" ht="15" hidden="false" customHeight="false" outlineLevel="0" collapsed="false">
      <c r="A2379" s="50" t="s">
        <v>921</v>
      </c>
      <c r="B2379" s="55" t="n">
        <v>45904</v>
      </c>
      <c r="C2379" s="50" t="n">
        <f aca="false">IF(S2379="","",IFERROR(IF(INDEX('Ledger Codes'!$C$6:$C$205,MATCH(S2379,'Ledger Codes'!$B$6:$B$205,0))="","",INDEX('Ledger Codes'!$C$6:$C$205,MATCH(S2379,'Ledger Codes'!$B$6:$B$205,0))),""))</f>
        <v>10051</v>
      </c>
      <c r="D2379" s="50" t="s">
        <v>208</v>
      </c>
      <c r="E2379" s="50" t="s">
        <v>922</v>
      </c>
      <c r="F2379" s="50" t="s">
        <v>923</v>
      </c>
      <c r="G2379" s="52" t="n">
        <v>0</v>
      </c>
      <c r="H2379" s="52" t="n">
        <v>130</v>
      </c>
      <c r="I2379" s="52" t="n">
        <f aca="false">IF(AND(G2379="",H2379=""),"",N(G2379)-N(H2379))</f>
        <v>-130</v>
      </c>
      <c r="J2379" s="52" t="n">
        <f aca="false">IF(I2379="","",ABS(I2379))</f>
        <v>130</v>
      </c>
      <c r="K2379" s="56" t="n">
        <f aca="false">IF(S2379="","",0)</f>
        <v>0</v>
      </c>
      <c r="L2379" s="56" t="n">
        <f aca="false">IF(J2379="","",IF(AND(J2379&gt;'Revenue Testing'!$E$9,K2379=0),1,0))</f>
        <v>0</v>
      </c>
      <c r="M2379" s="57" t="n">
        <v>0.73555278799</v>
      </c>
      <c r="N2379" s="56" t="str">
        <f aca="false">IF(OR(A2379="",I2379=""),"",IF(COUNTIFS($A$2:$A$4500,A2379,$D$2:$D$4500,D2379,$I$2:$I$4500,I2379)&gt;1,"Possible duplicate",""))</f>
        <v/>
      </c>
      <c r="O2379" s="56" t="n">
        <f aca="false">IF(J2379="","",IF(AND(L2379=0,K2379=0),1,0))</f>
        <v>1</v>
      </c>
      <c r="P2379" s="56" t="str">
        <f aca="false">IF(L2379=1,J2379+ROW()/10^7,"")</f>
        <v/>
      </c>
      <c r="Q2379" s="57" t="n">
        <f aca="false">IF(O2379=1,M2379,"")</f>
        <v>0.73555278799</v>
      </c>
      <c r="R2379" s="56" t="str">
        <f aca="false">IF(K2379=1,ROW(),"")</f>
        <v/>
      </c>
      <c r="S2379" s="56" t="str">
        <f aca="false">IF(D2379="","",TRIM(D2379))</f>
        <v>LOLO CHARGES- INC</v>
      </c>
    </row>
    <row r="2380" customFormat="false" ht="15" hidden="false" customHeight="false" outlineLevel="0" collapsed="false">
      <c r="A2380" s="50" t="s">
        <v>924</v>
      </c>
      <c r="B2380" s="55" t="n">
        <v>45904</v>
      </c>
      <c r="C2380" s="50" t="n">
        <f aca="false">IF(S2380="","",IFERROR(IF(INDEX('Ledger Codes'!$C$6:$C$205,MATCH(S2380,'Ledger Codes'!$B$6:$B$205,0))="","",INDEX('Ledger Codes'!$C$6:$C$205,MATCH(S2380,'Ledger Codes'!$B$6:$B$205,0))),""))</f>
        <v>10051</v>
      </c>
      <c r="D2380" s="50" t="s">
        <v>208</v>
      </c>
      <c r="E2380" s="50" t="s">
        <v>925</v>
      </c>
      <c r="F2380" s="50" t="s">
        <v>926</v>
      </c>
      <c r="G2380" s="52" t="n">
        <v>0</v>
      </c>
      <c r="H2380" s="52" t="n">
        <v>910</v>
      </c>
      <c r="I2380" s="52" t="n">
        <f aca="false">IF(AND(G2380="",H2380=""),"",N(G2380)-N(H2380))</f>
        <v>-910</v>
      </c>
      <c r="J2380" s="52" t="n">
        <f aca="false">IF(I2380="","",ABS(I2380))</f>
        <v>910</v>
      </c>
      <c r="K2380" s="56" t="n">
        <f aca="false">IF(S2380="","",0)</f>
        <v>0</v>
      </c>
      <c r="L2380" s="56" t="n">
        <f aca="false">IF(J2380="","",IF(AND(J2380&gt;'Revenue Testing'!$E$9,K2380=0),1,0))</f>
        <v>0</v>
      </c>
      <c r="M2380" s="57" t="n">
        <v>0.339985702234</v>
      </c>
      <c r="N2380" s="56" t="str">
        <f aca="false">IF(OR(A2380="",I2380=""),"",IF(COUNTIFS($A$2:$A$4500,A2380,$D$2:$D$4500,D2380,$I$2:$I$4500,I2380)&gt;1,"Possible duplicate",""))</f>
        <v/>
      </c>
      <c r="O2380" s="56" t="n">
        <f aca="false">IF(J2380="","",IF(AND(L2380=0,K2380=0),1,0))</f>
        <v>1</v>
      </c>
      <c r="P2380" s="56" t="str">
        <f aca="false">IF(L2380=1,J2380+ROW()/10^7,"")</f>
        <v/>
      </c>
      <c r="Q2380" s="57" t="n">
        <f aca="false">IF(O2380=1,M2380,"")</f>
        <v>0.339985702234</v>
      </c>
      <c r="R2380" s="56" t="str">
        <f aca="false">IF(K2380=1,ROW(),"")</f>
        <v/>
      </c>
      <c r="S2380" s="56" t="str">
        <f aca="false">IF(D2380="","",TRIM(D2380))</f>
        <v>LOLO CHARGES- INC</v>
      </c>
    </row>
    <row r="2381" customFormat="false" ht="15" hidden="false" customHeight="false" outlineLevel="0" collapsed="false">
      <c r="A2381" s="50" t="s">
        <v>927</v>
      </c>
      <c r="B2381" s="55" t="n">
        <v>45904</v>
      </c>
      <c r="C2381" s="50" t="n">
        <f aca="false">IF(S2381="","",IFERROR(IF(INDEX('Ledger Codes'!$C$6:$C$205,MATCH(S2381,'Ledger Codes'!$B$6:$B$205,0))="","",INDEX('Ledger Codes'!$C$6:$C$205,MATCH(S2381,'Ledger Codes'!$B$6:$B$205,0))),""))</f>
        <v>10051</v>
      </c>
      <c r="D2381" s="50" t="s">
        <v>208</v>
      </c>
      <c r="E2381" s="50" t="s">
        <v>928</v>
      </c>
      <c r="F2381" s="50" t="s">
        <v>929</v>
      </c>
      <c r="G2381" s="52" t="n">
        <v>0</v>
      </c>
      <c r="H2381" s="52" t="n">
        <v>130</v>
      </c>
      <c r="I2381" s="52" t="n">
        <f aca="false">IF(AND(G2381="",H2381=""),"",N(G2381)-N(H2381))</f>
        <v>-130</v>
      </c>
      <c r="J2381" s="52" t="n">
        <f aca="false">IF(I2381="","",ABS(I2381))</f>
        <v>130</v>
      </c>
      <c r="K2381" s="56" t="n">
        <f aca="false">IF(S2381="","",0)</f>
        <v>0</v>
      </c>
      <c r="L2381" s="56" t="n">
        <f aca="false">IF(J2381="","",IF(AND(J2381&gt;'Revenue Testing'!$E$9,K2381=0),1,0))</f>
        <v>0</v>
      </c>
      <c r="M2381" s="57" t="n">
        <v>0.87875320208</v>
      </c>
      <c r="N2381" s="56" t="str">
        <f aca="false">IF(OR(A2381="",I2381=""),"",IF(COUNTIFS($A$2:$A$4500,A2381,$D$2:$D$4500,D2381,$I$2:$I$4500,I2381)&gt;1,"Possible duplicate",""))</f>
        <v/>
      </c>
      <c r="O2381" s="56" t="n">
        <f aca="false">IF(J2381="","",IF(AND(L2381=0,K2381=0),1,0))</f>
        <v>1</v>
      </c>
      <c r="P2381" s="56" t="str">
        <f aca="false">IF(L2381=1,J2381+ROW()/10^7,"")</f>
        <v/>
      </c>
      <c r="Q2381" s="57" t="n">
        <f aca="false">IF(O2381=1,M2381,"")</f>
        <v>0.87875320208</v>
      </c>
      <c r="R2381" s="56" t="str">
        <f aca="false">IF(K2381=1,ROW(),"")</f>
        <v/>
      </c>
      <c r="S2381" s="56" t="str">
        <f aca="false">IF(D2381="","",TRIM(D2381))</f>
        <v>LOLO CHARGES- INC</v>
      </c>
    </row>
    <row r="2382" customFormat="false" ht="15" hidden="false" customHeight="false" outlineLevel="0" collapsed="false">
      <c r="A2382" s="50" t="s">
        <v>930</v>
      </c>
      <c r="B2382" s="55" t="n">
        <v>45904</v>
      </c>
      <c r="C2382" s="50" t="n">
        <f aca="false">IF(S2382="","",IFERROR(IF(INDEX('Ledger Codes'!$C$6:$C$205,MATCH(S2382,'Ledger Codes'!$B$6:$B$205,0))="","",INDEX('Ledger Codes'!$C$6:$C$205,MATCH(S2382,'Ledger Codes'!$B$6:$B$205,0))),""))</f>
        <v>10051</v>
      </c>
      <c r="D2382" s="50" t="s">
        <v>208</v>
      </c>
      <c r="E2382" s="50" t="s">
        <v>931</v>
      </c>
      <c r="F2382" s="50" t="s">
        <v>473</v>
      </c>
      <c r="G2382" s="52" t="n">
        <v>0</v>
      </c>
      <c r="H2382" s="52" t="n">
        <v>130</v>
      </c>
      <c r="I2382" s="52" t="n">
        <f aca="false">IF(AND(G2382="",H2382=""),"",N(G2382)-N(H2382))</f>
        <v>-130</v>
      </c>
      <c r="J2382" s="52" t="n">
        <f aca="false">IF(I2382="","",ABS(I2382))</f>
        <v>130</v>
      </c>
      <c r="K2382" s="56" t="n">
        <f aca="false">IF(S2382="","",0)</f>
        <v>0</v>
      </c>
      <c r="L2382" s="56" t="n">
        <f aca="false">IF(J2382="","",IF(AND(J2382&gt;'Revenue Testing'!$E$9,K2382=0),1,0))</f>
        <v>0</v>
      </c>
      <c r="M2382" s="57" t="n">
        <v>0.358006325333</v>
      </c>
      <c r="N2382" s="56" t="str">
        <f aca="false">IF(OR(A2382="",I2382=""),"",IF(COUNTIFS($A$2:$A$4500,A2382,$D$2:$D$4500,D2382,$I$2:$I$4500,I2382)&gt;1,"Possible duplicate",""))</f>
        <v/>
      </c>
      <c r="O2382" s="56" t="n">
        <f aca="false">IF(J2382="","",IF(AND(L2382=0,K2382=0),1,0))</f>
        <v>1</v>
      </c>
      <c r="P2382" s="56" t="str">
        <f aca="false">IF(L2382=1,J2382+ROW()/10^7,"")</f>
        <v/>
      </c>
      <c r="Q2382" s="57" t="n">
        <f aca="false">IF(O2382=1,M2382,"")</f>
        <v>0.358006325333</v>
      </c>
      <c r="R2382" s="56" t="str">
        <f aca="false">IF(K2382=1,ROW(),"")</f>
        <v/>
      </c>
      <c r="S2382" s="56" t="str">
        <f aca="false">IF(D2382="","",TRIM(D2382))</f>
        <v>LOLO CHARGES- INC</v>
      </c>
    </row>
    <row r="2383" customFormat="false" ht="15" hidden="false" customHeight="false" outlineLevel="0" collapsed="false">
      <c r="A2383" s="50" t="s">
        <v>932</v>
      </c>
      <c r="B2383" s="55" t="n">
        <v>45904</v>
      </c>
      <c r="C2383" s="50" t="n">
        <f aca="false">IF(S2383="","",IFERROR(IF(INDEX('Ledger Codes'!$C$6:$C$205,MATCH(S2383,'Ledger Codes'!$B$6:$B$205,0))="","",INDEX('Ledger Codes'!$C$6:$C$205,MATCH(S2383,'Ledger Codes'!$B$6:$B$205,0))),""))</f>
        <v>10051</v>
      </c>
      <c r="D2383" s="50" t="s">
        <v>208</v>
      </c>
      <c r="E2383" s="50" t="s">
        <v>933</v>
      </c>
      <c r="F2383" s="50" t="s">
        <v>435</v>
      </c>
      <c r="G2383" s="52" t="n">
        <v>0</v>
      </c>
      <c r="H2383" s="52" t="n">
        <v>520</v>
      </c>
      <c r="I2383" s="52" t="n">
        <f aca="false">IF(AND(G2383="",H2383=""),"",N(G2383)-N(H2383))</f>
        <v>-520</v>
      </c>
      <c r="J2383" s="52" t="n">
        <f aca="false">IF(I2383="","",ABS(I2383))</f>
        <v>520</v>
      </c>
      <c r="K2383" s="56" t="n">
        <f aca="false">IF(S2383="","",0)</f>
        <v>0</v>
      </c>
      <c r="L2383" s="56" t="n">
        <f aca="false">IF(J2383="","",IF(AND(J2383&gt;'Revenue Testing'!$E$9,K2383=0),1,0))</f>
        <v>0</v>
      </c>
      <c r="M2383" s="57" t="n">
        <v>0.132060536286</v>
      </c>
      <c r="N2383" s="56" t="str">
        <f aca="false">IF(OR(A2383="",I2383=""),"",IF(COUNTIFS($A$2:$A$4500,A2383,$D$2:$D$4500,D2383,$I$2:$I$4500,I2383)&gt;1,"Possible duplicate",""))</f>
        <v/>
      </c>
      <c r="O2383" s="56" t="n">
        <f aca="false">IF(J2383="","",IF(AND(L2383=0,K2383=0),1,0))</f>
        <v>1</v>
      </c>
      <c r="P2383" s="56" t="str">
        <f aca="false">IF(L2383=1,J2383+ROW()/10^7,"")</f>
        <v/>
      </c>
      <c r="Q2383" s="57" t="n">
        <f aca="false">IF(O2383=1,M2383,"")</f>
        <v>0.132060536286</v>
      </c>
      <c r="R2383" s="56" t="str">
        <f aca="false">IF(K2383=1,ROW(),"")</f>
        <v/>
      </c>
      <c r="S2383" s="56" t="str">
        <f aca="false">IF(D2383="","",TRIM(D2383))</f>
        <v>LOLO CHARGES- INC</v>
      </c>
    </row>
    <row r="2384" customFormat="false" ht="15" hidden="false" customHeight="false" outlineLevel="0" collapsed="false">
      <c r="A2384" s="50" t="s">
        <v>934</v>
      </c>
      <c r="B2384" s="55" t="n">
        <v>45904</v>
      </c>
      <c r="C2384" s="50" t="n">
        <f aca="false">IF(S2384="","",IFERROR(IF(INDEX('Ledger Codes'!$C$6:$C$205,MATCH(S2384,'Ledger Codes'!$B$6:$B$205,0))="","",INDEX('Ledger Codes'!$C$6:$C$205,MATCH(S2384,'Ledger Codes'!$B$6:$B$205,0))),""))</f>
        <v>10051</v>
      </c>
      <c r="D2384" s="50" t="s">
        <v>208</v>
      </c>
      <c r="E2384" s="50" t="s">
        <v>935</v>
      </c>
      <c r="F2384" s="50" t="s">
        <v>936</v>
      </c>
      <c r="G2384" s="52" t="n">
        <v>0</v>
      </c>
      <c r="H2384" s="52" t="n">
        <v>80</v>
      </c>
      <c r="I2384" s="52" t="n">
        <f aca="false">IF(AND(G2384="",H2384=""),"",N(G2384)-N(H2384))</f>
        <v>-80</v>
      </c>
      <c r="J2384" s="52" t="n">
        <f aca="false">IF(I2384="","",ABS(I2384))</f>
        <v>80</v>
      </c>
      <c r="K2384" s="56" t="n">
        <f aca="false">IF(S2384="","",0)</f>
        <v>0</v>
      </c>
      <c r="L2384" s="56" t="n">
        <f aca="false">IF(J2384="","",IF(AND(J2384&gt;'Revenue Testing'!$E$9,K2384=0),1,0))</f>
        <v>0</v>
      </c>
      <c r="M2384" s="57" t="n">
        <v>0.629609535829</v>
      </c>
      <c r="N2384" s="56" t="str">
        <f aca="false">IF(OR(A2384="",I2384=""),"",IF(COUNTIFS($A$2:$A$4500,A2384,$D$2:$D$4500,D2384,$I$2:$I$4500,I2384)&gt;1,"Possible duplicate",""))</f>
        <v/>
      </c>
      <c r="O2384" s="56" t="n">
        <f aca="false">IF(J2384="","",IF(AND(L2384=0,K2384=0),1,0))</f>
        <v>1</v>
      </c>
      <c r="P2384" s="56" t="str">
        <f aca="false">IF(L2384=1,J2384+ROW()/10^7,"")</f>
        <v/>
      </c>
      <c r="Q2384" s="57" t="n">
        <f aca="false">IF(O2384=1,M2384,"")</f>
        <v>0.629609535829</v>
      </c>
      <c r="R2384" s="56" t="str">
        <f aca="false">IF(K2384=1,ROW(),"")</f>
        <v/>
      </c>
      <c r="S2384" s="56" t="str">
        <f aca="false">IF(D2384="","",TRIM(D2384))</f>
        <v>LOLO CHARGES- INC</v>
      </c>
    </row>
    <row r="2385" customFormat="false" ht="15" hidden="false" customHeight="false" outlineLevel="0" collapsed="false">
      <c r="A2385" s="50" t="s">
        <v>937</v>
      </c>
      <c r="B2385" s="55" t="n">
        <v>45904</v>
      </c>
      <c r="C2385" s="50" t="n">
        <f aca="false">IF(S2385="","",IFERROR(IF(INDEX('Ledger Codes'!$C$6:$C$205,MATCH(S2385,'Ledger Codes'!$B$6:$B$205,0))="","",INDEX('Ledger Codes'!$C$6:$C$205,MATCH(S2385,'Ledger Codes'!$B$6:$B$205,0))),""))</f>
        <v>10051</v>
      </c>
      <c r="D2385" s="50" t="s">
        <v>208</v>
      </c>
      <c r="E2385" s="50" t="s">
        <v>938</v>
      </c>
      <c r="F2385" s="50" t="s">
        <v>939</v>
      </c>
      <c r="G2385" s="52" t="n">
        <v>0</v>
      </c>
      <c r="H2385" s="52" t="n">
        <v>390</v>
      </c>
      <c r="I2385" s="52" t="n">
        <f aca="false">IF(AND(G2385="",H2385=""),"",N(G2385)-N(H2385))</f>
        <v>-390</v>
      </c>
      <c r="J2385" s="52" t="n">
        <f aca="false">IF(I2385="","",ABS(I2385))</f>
        <v>390</v>
      </c>
      <c r="K2385" s="56" t="n">
        <f aca="false">IF(S2385="","",0)</f>
        <v>0</v>
      </c>
      <c r="L2385" s="56" t="n">
        <f aca="false">IF(J2385="","",IF(AND(J2385&gt;'Revenue Testing'!$E$9,K2385=0),1,0))</f>
        <v>0</v>
      </c>
      <c r="M2385" s="57" t="n">
        <v>0.053417545084</v>
      </c>
      <c r="N2385" s="56" t="str">
        <f aca="false">IF(OR(A2385="",I2385=""),"",IF(COUNTIFS($A$2:$A$4500,A2385,$D$2:$D$4500,D2385,$I$2:$I$4500,I2385)&gt;1,"Possible duplicate",""))</f>
        <v/>
      </c>
      <c r="O2385" s="56" t="n">
        <f aca="false">IF(J2385="","",IF(AND(L2385=0,K2385=0),1,0))</f>
        <v>1</v>
      </c>
      <c r="P2385" s="56" t="str">
        <f aca="false">IF(L2385=1,J2385+ROW()/10^7,"")</f>
        <v/>
      </c>
      <c r="Q2385" s="57" t="n">
        <f aca="false">IF(O2385=1,M2385,"")</f>
        <v>0.053417545084</v>
      </c>
      <c r="R2385" s="56" t="str">
        <f aca="false">IF(K2385=1,ROW(),"")</f>
        <v/>
      </c>
      <c r="S2385" s="56" t="str">
        <f aca="false">IF(D2385="","",TRIM(D2385))</f>
        <v>LOLO CHARGES- INC</v>
      </c>
    </row>
    <row r="2386" customFormat="false" ht="15" hidden="false" customHeight="false" outlineLevel="0" collapsed="false">
      <c r="A2386" s="50" t="s">
        <v>940</v>
      </c>
      <c r="B2386" s="55" t="n">
        <v>45904</v>
      </c>
      <c r="C2386" s="50" t="n">
        <f aca="false">IF(S2386="","",IFERROR(IF(INDEX('Ledger Codes'!$C$6:$C$205,MATCH(S2386,'Ledger Codes'!$B$6:$B$205,0))="","",INDEX('Ledger Codes'!$C$6:$C$205,MATCH(S2386,'Ledger Codes'!$B$6:$B$205,0))),""))</f>
        <v>10051</v>
      </c>
      <c r="D2386" s="50" t="s">
        <v>208</v>
      </c>
      <c r="E2386" s="50" t="s">
        <v>941</v>
      </c>
      <c r="F2386" s="50" t="s">
        <v>942</v>
      </c>
      <c r="G2386" s="52" t="n">
        <v>0</v>
      </c>
      <c r="H2386" s="52" t="n">
        <v>130</v>
      </c>
      <c r="I2386" s="52" t="n">
        <f aca="false">IF(AND(G2386="",H2386=""),"",N(G2386)-N(H2386))</f>
        <v>-130</v>
      </c>
      <c r="J2386" s="52" t="n">
        <f aca="false">IF(I2386="","",ABS(I2386))</f>
        <v>130</v>
      </c>
      <c r="K2386" s="56" t="n">
        <f aca="false">IF(S2386="","",0)</f>
        <v>0</v>
      </c>
      <c r="L2386" s="56" t="n">
        <f aca="false">IF(J2386="","",IF(AND(J2386&gt;'Revenue Testing'!$E$9,K2386=0),1,0))</f>
        <v>0</v>
      </c>
      <c r="M2386" s="57" t="n">
        <v>0.946153795601</v>
      </c>
      <c r="N2386" s="56" t="str">
        <f aca="false">IF(OR(A2386="",I2386=""),"",IF(COUNTIFS($A$2:$A$4500,A2386,$D$2:$D$4500,D2386,$I$2:$I$4500,I2386)&gt;1,"Possible duplicate",""))</f>
        <v/>
      </c>
      <c r="O2386" s="56" t="n">
        <f aca="false">IF(J2386="","",IF(AND(L2386=0,K2386=0),1,0))</f>
        <v>1</v>
      </c>
      <c r="P2386" s="56" t="str">
        <f aca="false">IF(L2386=1,J2386+ROW()/10^7,"")</f>
        <v/>
      </c>
      <c r="Q2386" s="57" t="n">
        <f aca="false">IF(O2386=1,M2386,"")</f>
        <v>0.946153795601</v>
      </c>
      <c r="R2386" s="56" t="str">
        <f aca="false">IF(K2386=1,ROW(),"")</f>
        <v/>
      </c>
      <c r="S2386" s="56" t="str">
        <f aca="false">IF(D2386="","",TRIM(D2386))</f>
        <v>LOLO CHARGES- INC</v>
      </c>
    </row>
    <row r="2387" customFormat="false" ht="15" hidden="false" customHeight="false" outlineLevel="0" collapsed="false">
      <c r="A2387" s="50" t="s">
        <v>943</v>
      </c>
      <c r="B2387" s="55" t="n">
        <v>45904</v>
      </c>
      <c r="C2387" s="50" t="n">
        <f aca="false">IF(S2387="","",IFERROR(IF(INDEX('Ledger Codes'!$C$6:$C$205,MATCH(S2387,'Ledger Codes'!$B$6:$B$205,0))="","",INDEX('Ledger Codes'!$C$6:$C$205,MATCH(S2387,'Ledger Codes'!$B$6:$B$205,0))),""))</f>
        <v>10051</v>
      </c>
      <c r="D2387" s="50" t="s">
        <v>208</v>
      </c>
      <c r="E2387" s="50" t="s">
        <v>944</v>
      </c>
      <c r="F2387" s="50" t="s">
        <v>945</v>
      </c>
      <c r="G2387" s="52" t="n">
        <v>0</v>
      </c>
      <c r="H2387" s="52" t="n">
        <v>160</v>
      </c>
      <c r="I2387" s="52" t="n">
        <f aca="false">IF(AND(G2387="",H2387=""),"",N(G2387)-N(H2387))</f>
        <v>-160</v>
      </c>
      <c r="J2387" s="52" t="n">
        <f aca="false">IF(I2387="","",ABS(I2387))</f>
        <v>160</v>
      </c>
      <c r="K2387" s="56" t="n">
        <f aca="false">IF(S2387="","",0)</f>
        <v>0</v>
      </c>
      <c r="L2387" s="56" t="n">
        <f aca="false">IF(J2387="","",IF(AND(J2387&gt;'Revenue Testing'!$E$9,K2387=0),1,0))</f>
        <v>0</v>
      </c>
      <c r="M2387" s="57" t="n">
        <v>0.067189009771</v>
      </c>
      <c r="N2387" s="56" t="str">
        <f aca="false">IF(OR(A2387="",I2387=""),"",IF(COUNTIFS($A$2:$A$4500,A2387,$D$2:$D$4500,D2387,$I$2:$I$4500,I2387)&gt;1,"Possible duplicate",""))</f>
        <v/>
      </c>
      <c r="O2387" s="56" t="n">
        <f aca="false">IF(J2387="","",IF(AND(L2387=0,K2387=0),1,0))</f>
        <v>1</v>
      </c>
      <c r="P2387" s="56" t="str">
        <f aca="false">IF(L2387=1,J2387+ROW()/10^7,"")</f>
        <v/>
      </c>
      <c r="Q2387" s="57" t="n">
        <f aca="false">IF(O2387=1,M2387,"")</f>
        <v>0.067189009771</v>
      </c>
      <c r="R2387" s="56" t="str">
        <f aca="false">IF(K2387=1,ROW(),"")</f>
        <v/>
      </c>
      <c r="S2387" s="56" t="str">
        <f aca="false">IF(D2387="","",TRIM(D2387))</f>
        <v>LOLO CHARGES- INC</v>
      </c>
    </row>
    <row r="2388" customFormat="false" ht="15" hidden="false" customHeight="false" outlineLevel="0" collapsed="false">
      <c r="A2388" s="50" t="s">
        <v>946</v>
      </c>
      <c r="B2388" s="55" t="n">
        <v>45904</v>
      </c>
      <c r="C2388" s="50" t="n">
        <f aca="false">IF(S2388="","",IFERROR(IF(INDEX('Ledger Codes'!$C$6:$C$205,MATCH(S2388,'Ledger Codes'!$B$6:$B$205,0))="","",INDEX('Ledger Codes'!$C$6:$C$205,MATCH(S2388,'Ledger Codes'!$B$6:$B$205,0))),""))</f>
        <v>10051</v>
      </c>
      <c r="D2388" s="50" t="s">
        <v>208</v>
      </c>
      <c r="E2388" s="50" t="s">
        <v>947</v>
      </c>
      <c r="F2388" s="50" t="s">
        <v>948</v>
      </c>
      <c r="G2388" s="52" t="n">
        <v>0</v>
      </c>
      <c r="H2388" s="52" t="n">
        <v>390</v>
      </c>
      <c r="I2388" s="52" t="n">
        <f aca="false">IF(AND(G2388="",H2388=""),"",N(G2388)-N(H2388))</f>
        <v>-390</v>
      </c>
      <c r="J2388" s="52" t="n">
        <f aca="false">IF(I2388="","",ABS(I2388))</f>
        <v>390</v>
      </c>
      <c r="K2388" s="56" t="n">
        <f aca="false">IF(S2388="","",0)</f>
        <v>0</v>
      </c>
      <c r="L2388" s="56" t="n">
        <f aca="false">IF(J2388="","",IF(AND(J2388&gt;'Revenue Testing'!$E$9,K2388=0),1,0))</f>
        <v>0</v>
      </c>
      <c r="M2388" s="57" t="n">
        <v>0.064802594151</v>
      </c>
      <c r="N2388" s="56" t="str">
        <f aca="false">IF(OR(A2388="",I2388=""),"",IF(COUNTIFS($A$2:$A$4500,A2388,$D$2:$D$4500,D2388,$I$2:$I$4500,I2388)&gt;1,"Possible duplicate",""))</f>
        <v/>
      </c>
      <c r="O2388" s="56" t="n">
        <f aca="false">IF(J2388="","",IF(AND(L2388=0,K2388=0),1,0))</f>
        <v>1</v>
      </c>
      <c r="P2388" s="56" t="str">
        <f aca="false">IF(L2388=1,J2388+ROW()/10^7,"")</f>
        <v/>
      </c>
      <c r="Q2388" s="57" t="n">
        <f aca="false">IF(O2388=1,M2388,"")</f>
        <v>0.064802594151</v>
      </c>
      <c r="R2388" s="56" t="str">
        <f aca="false">IF(K2388=1,ROW(),"")</f>
        <v/>
      </c>
      <c r="S2388" s="56" t="str">
        <f aca="false">IF(D2388="","",TRIM(D2388))</f>
        <v>LOLO CHARGES- INC</v>
      </c>
    </row>
    <row r="2389" customFormat="false" ht="15" hidden="false" customHeight="false" outlineLevel="0" collapsed="false">
      <c r="A2389" s="50" t="s">
        <v>949</v>
      </c>
      <c r="B2389" s="55" t="n">
        <v>45904</v>
      </c>
      <c r="C2389" s="50" t="n">
        <f aca="false">IF(S2389="","",IFERROR(IF(INDEX('Ledger Codes'!$C$6:$C$205,MATCH(S2389,'Ledger Codes'!$B$6:$B$205,0))="","",INDEX('Ledger Codes'!$C$6:$C$205,MATCH(S2389,'Ledger Codes'!$B$6:$B$205,0))),""))</f>
        <v>10051</v>
      </c>
      <c r="D2389" s="50" t="s">
        <v>208</v>
      </c>
      <c r="E2389" s="50" t="s">
        <v>950</v>
      </c>
      <c r="F2389" s="50" t="s">
        <v>951</v>
      </c>
      <c r="G2389" s="52" t="n">
        <v>0</v>
      </c>
      <c r="H2389" s="52" t="n">
        <v>130</v>
      </c>
      <c r="I2389" s="52" t="n">
        <f aca="false">IF(AND(G2389="",H2389=""),"",N(G2389)-N(H2389))</f>
        <v>-130</v>
      </c>
      <c r="J2389" s="52" t="n">
        <f aca="false">IF(I2389="","",ABS(I2389))</f>
        <v>130</v>
      </c>
      <c r="K2389" s="56" t="n">
        <f aca="false">IF(S2389="","",0)</f>
        <v>0</v>
      </c>
      <c r="L2389" s="56" t="n">
        <f aca="false">IF(J2389="","",IF(AND(J2389&gt;'Revenue Testing'!$E$9,K2389=0),1,0))</f>
        <v>0</v>
      </c>
      <c r="M2389" s="57" t="n">
        <v>0.06432967191</v>
      </c>
      <c r="N2389" s="56" t="str">
        <f aca="false">IF(OR(A2389="",I2389=""),"",IF(COUNTIFS($A$2:$A$4500,A2389,$D$2:$D$4500,D2389,$I$2:$I$4500,I2389)&gt;1,"Possible duplicate",""))</f>
        <v/>
      </c>
      <c r="O2389" s="56" t="n">
        <f aca="false">IF(J2389="","",IF(AND(L2389=0,K2389=0),1,0))</f>
        <v>1</v>
      </c>
      <c r="P2389" s="56" t="str">
        <f aca="false">IF(L2389=1,J2389+ROW()/10^7,"")</f>
        <v/>
      </c>
      <c r="Q2389" s="57" t="n">
        <f aca="false">IF(O2389=1,M2389,"")</f>
        <v>0.06432967191</v>
      </c>
      <c r="R2389" s="56" t="str">
        <f aca="false">IF(K2389=1,ROW(),"")</f>
        <v/>
      </c>
      <c r="S2389" s="56" t="str">
        <f aca="false">IF(D2389="","",TRIM(D2389))</f>
        <v>LOLO CHARGES- INC</v>
      </c>
    </row>
    <row r="2390" customFormat="false" ht="15" hidden="false" customHeight="false" outlineLevel="0" collapsed="false">
      <c r="A2390" s="50" t="s">
        <v>952</v>
      </c>
      <c r="B2390" s="55" t="n">
        <v>45904</v>
      </c>
      <c r="C2390" s="50" t="n">
        <f aca="false">IF(S2390="","",IFERROR(IF(INDEX('Ledger Codes'!$C$6:$C$205,MATCH(S2390,'Ledger Codes'!$B$6:$B$205,0))="","",INDEX('Ledger Codes'!$C$6:$C$205,MATCH(S2390,'Ledger Codes'!$B$6:$B$205,0))),""))</f>
        <v>10051</v>
      </c>
      <c r="D2390" s="50" t="s">
        <v>208</v>
      </c>
      <c r="E2390" s="50" t="s">
        <v>953</v>
      </c>
      <c r="F2390" s="50" t="s">
        <v>954</v>
      </c>
      <c r="G2390" s="52" t="n">
        <v>0</v>
      </c>
      <c r="H2390" s="52" t="n">
        <v>130</v>
      </c>
      <c r="I2390" s="52" t="n">
        <f aca="false">IF(AND(G2390="",H2390=""),"",N(G2390)-N(H2390))</f>
        <v>-130</v>
      </c>
      <c r="J2390" s="52" t="n">
        <f aca="false">IF(I2390="","",ABS(I2390))</f>
        <v>130</v>
      </c>
      <c r="K2390" s="56" t="n">
        <f aca="false">IF(S2390="","",0)</f>
        <v>0</v>
      </c>
      <c r="L2390" s="56" t="n">
        <f aca="false">IF(J2390="","",IF(AND(J2390&gt;'Revenue Testing'!$E$9,K2390=0),1,0))</f>
        <v>0</v>
      </c>
      <c r="M2390" s="57" t="n">
        <v>0.556393071988</v>
      </c>
      <c r="N2390" s="56" t="str">
        <f aca="false">IF(OR(A2390="",I2390=""),"",IF(COUNTIFS($A$2:$A$4500,A2390,$D$2:$D$4500,D2390,$I$2:$I$4500,I2390)&gt;1,"Possible duplicate",""))</f>
        <v/>
      </c>
      <c r="O2390" s="56" t="n">
        <f aca="false">IF(J2390="","",IF(AND(L2390=0,K2390=0),1,0))</f>
        <v>1</v>
      </c>
      <c r="P2390" s="56" t="str">
        <f aca="false">IF(L2390=1,J2390+ROW()/10^7,"")</f>
        <v/>
      </c>
      <c r="Q2390" s="57" t="n">
        <f aca="false">IF(O2390=1,M2390,"")</f>
        <v>0.556393071988</v>
      </c>
      <c r="R2390" s="56" t="str">
        <f aca="false">IF(K2390=1,ROW(),"")</f>
        <v/>
      </c>
      <c r="S2390" s="56" t="str">
        <f aca="false">IF(D2390="","",TRIM(D2390))</f>
        <v>LOLO CHARGES- INC</v>
      </c>
    </row>
    <row r="2391" customFormat="false" ht="15" hidden="false" customHeight="false" outlineLevel="0" collapsed="false">
      <c r="A2391" s="50" t="s">
        <v>955</v>
      </c>
      <c r="B2391" s="55" t="n">
        <v>45905</v>
      </c>
      <c r="C2391" s="50" t="n">
        <f aca="false">IF(S2391="","",IFERROR(IF(INDEX('Ledger Codes'!$C$6:$C$205,MATCH(S2391,'Ledger Codes'!$B$6:$B$205,0))="","",INDEX('Ledger Codes'!$C$6:$C$205,MATCH(S2391,'Ledger Codes'!$B$6:$B$205,0))),""))</f>
        <v>10051</v>
      </c>
      <c r="D2391" s="50" t="s">
        <v>208</v>
      </c>
      <c r="E2391" s="50" t="s">
        <v>956</v>
      </c>
      <c r="F2391" s="50" t="s">
        <v>957</v>
      </c>
      <c r="G2391" s="52" t="n">
        <v>0</v>
      </c>
      <c r="H2391" s="52" t="n">
        <v>80</v>
      </c>
      <c r="I2391" s="52" t="n">
        <f aca="false">IF(AND(G2391="",H2391=""),"",N(G2391)-N(H2391))</f>
        <v>-80</v>
      </c>
      <c r="J2391" s="52" t="n">
        <f aca="false">IF(I2391="","",ABS(I2391))</f>
        <v>80</v>
      </c>
      <c r="K2391" s="56" t="n">
        <f aca="false">IF(S2391="","",0)</f>
        <v>0</v>
      </c>
      <c r="L2391" s="56" t="n">
        <f aca="false">IF(J2391="","",IF(AND(J2391&gt;'Revenue Testing'!$E$9,K2391=0),1,0))</f>
        <v>0</v>
      </c>
      <c r="M2391" s="57" t="n">
        <v>0.284583459915</v>
      </c>
      <c r="N2391" s="56" t="str">
        <f aca="false">IF(OR(A2391="",I2391=""),"",IF(COUNTIFS($A$2:$A$4500,A2391,$D$2:$D$4500,D2391,$I$2:$I$4500,I2391)&gt;1,"Possible duplicate",""))</f>
        <v/>
      </c>
      <c r="O2391" s="56" t="n">
        <f aca="false">IF(J2391="","",IF(AND(L2391=0,K2391=0),1,0))</f>
        <v>1</v>
      </c>
      <c r="P2391" s="56" t="str">
        <f aca="false">IF(L2391=1,J2391+ROW()/10^7,"")</f>
        <v/>
      </c>
      <c r="Q2391" s="57" t="n">
        <f aca="false">IF(O2391=1,M2391,"")</f>
        <v>0.284583459915</v>
      </c>
      <c r="R2391" s="56" t="str">
        <f aca="false">IF(K2391=1,ROW(),"")</f>
        <v/>
      </c>
      <c r="S2391" s="56" t="str">
        <f aca="false">IF(D2391="","",TRIM(D2391))</f>
        <v>LOLO CHARGES- INC</v>
      </c>
    </row>
    <row r="2392" customFormat="false" ht="15" hidden="false" customHeight="false" outlineLevel="0" collapsed="false">
      <c r="A2392" s="50" t="s">
        <v>958</v>
      </c>
      <c r="B2392" s="55" t="n">
        <v>45905</v>
      </c>
      <c r="C2392" s="50" t="n">
        <f aca="false">IF(S2392="","",IFERROR(IF(INDEX('Ledger Codes'!$C$6:$C$205,MATCH(S2392,'Ledger Codes'!$B$6:$B$205,0))="","",INDEX('Ledger Codes'!$C$6:$C$205,MATCH(S2392,'Ledger Codes'!$B$6:$B$205,0))),""))</f>
        <v>10051</v>
      </c>
      <c r="D2392" s="50" t="s">
        <v>208</v>
      </c>
      <c r="E2392" s="50" t="s">
        <v>959</v>
      </c>
      <c r="F2392" s="50" t="s">
        <v>960</v>
      </c>
      <c r="G2392" s="52" t="n">
        <v>0</v>
      </c>
      <c r="H2392" s="52" t="n">
        <v>400</v>
      </c>
      <c r="I2392" s="52" t="n">
        <f aca="false">IF(AND(G2392="",H2392=""),"",N(G2392)-N(H2392))</f>
        <v>-400</v>
      </c>
      <c r="J2392" s="52" t="n">
        <f aca="false">IF(I2392="","",ABS(I2392))</f>
        <v>400</v>
      </c>
      <c r="K2392" s="56" t="n">
        <f aca="false">IF(S2392="","",0)</f>
        <v>0</v>
      </c>
      <c r="L2392" s="56" t="n">
        <f aca="false">IF(J2392="","",IF(AND(J2392&gt;'Revenue Testing'!$E$9,K2392=0),1,0))</f>
        <v>0</v>
      </c>
      <c r="M2392" s="57" t="n">
        <v>0.693135169436</v>
      </c>
      <c r="N2392" s="56" t="str">
        <f aca="false">IF(OR(A2392="",I2392=""),"",IF(COUNTIFS($A$2:$A$4500,A2392,$D$2:$D$4500,D2392,$I$2:$I$4500,I2392)&gt;1,"Possible duplicate",""))</f>
        <v/>
      </c>
      <c r="O2392" s="56" t="n">
        <f aca="false">IF(J2392="","",IF(AND(L2392=0,K2392=0),1,0))</f>
        <v>1</v>
      </c>
      <c r="P2392" s="56" t="str">
        <f aca="false">IF(L2392=1,J2392+ROW()/10^7,"")</f>
        <v/>
      </c>
      <c r="Q2392" s="57" t="n">
        <f aca="false">IF(O2392=1,M2392,"")</f>
        <v>0.693135169436</v>
      </c>
      <c r="R2392" s="56" t="str">
        <f aca="false">IF(K2392=1,ROW(),"")</f>
        <v/>
      </c>
      <c r="S2392" s="56" t="str">
        <f aca="false">IF(D2392="","",TRIM(D2392))</f>
        <v>LOLO CHARGES- INC</v>
      </c>
    </row>
    <row r="2393" customFormat="false" ht="15" hidden="false" customHeight="false" outlineLevel="0" collapsed="false">
      <c r="A2393" s="50" t="s">
        <v>961</v>
      </c>
      <c r="B2393" s="55" t="n">
        <v>45905</v>
      </c>
      <c r="C2393" s="50" t="n">
        <f aca="false">IF(S2393="","",IFERROR(IF(INDEX('Ledger Codes'!$C$6:$C$205,MATCH(S2393,'Ledger Codes'!$B$6:$B$205,0))="","",INDEX('Ledger Codes'!$C$6:$C$205,MATCH(S2393,'Ledger Codes'!$B$6:$B$205,0))),""))</f>
        <v>10051</v>
      </c>
      <c r="D2393" s="50" t="s">
        <v>208</v>
      </c>
      <c r="E2393" s="50" t="s">
        <v>962</v>
      </c>
      <c r="F2393" s="50" t="s">
        <v>963</v>
      </c>
      <c r="G2393" s="52" t="n">
        <v>0</v>
      </c>
      <c r="H2393" s="52" t="n">
        <v>130</v>
      </c>
      <c r="I2393" s="52" t="n">
        <f aca="false">IF(AND(G2393="",H2393=""),"",N(G2393)-N(H2393))</f>
        <v>-130</v>
      </c>
      <c r="J2393" s="52" t="n">
        <f aca="false">IF(I2393="","",ABS(I2393))</f>
        <v>130</v>
      </c>
      <c r="K2393" s="56" t="n">
        <f aca="false">IF(S2393="","",0)</f>
        <v>0</v>
      </c>
      <c r="L2393" s="56" t="n">
        <f aca="false">IF(J2393="","",IF(AND(J2393&gt;'Revenue Testing'!$E$9,K2393=0),1,0))</f>
        <v>0</v>
      </c>
      <c r="M2393" s="57" t="n">
        <v>0.656923146125</v>
      </c>
      <c r="N2393" s="56" t="str">
        <f aca="false">IF(OR(A2393="",I2393=""),"",IF(COUNTIFS($A$2:$A$4500,A2393,$D$2:$D$4500,D2393,$I$2:$I$4500,I2393)&gt;1,"Possible duplicate",""))</f>
        <v/>
      </c>
      <c r="O2393" s="56" t="n">
        <f aca="false">IF(J2393="","",IF(AND(L2393=0,K2393=0),1,0))</f>
        <v>1</v>
      </c>
      <c r="P2393" s="56" t="str">
        <f aca="false">IF(L2393=1,J2393+ROW()/10^7,"")</f>
        <v/>
      </c>
      <c r="Q2393" s="57" t="n">
        <f aca="false">IF(O2393=1,M2393,"")</f>
        <v>0.656923146125</v>
      </c>
      <c r="R2393" s="56" t="str">
        <f aca="false">IF(K2393=1,ROW(),"")</f>
        <v/>
      </c>
      <c r="S2393" s="56" t="str">
        <f aca="false">IF(D2393="","",TRIM(D2393))</f>
        <v>LOLO CHARGES- INC</v>
      </c>
    </row>
    <row r="2394" customFormat="false" ht="15" hidden="false" customHeight="false" outlineLevel="0" collapsed="false">
      <c r="A2394" s="50" t="s">
        <v>964</v>
      </c>
      <c r="B2394" s="55" t="n">
        <v>45905</v>
      </c>
      <c r="C2394" s="50" t="n">
        <f aca="false">IF(S2394="","",IFERROR(IF(INDEX('Ledger Codes'!$C$6:$C$205,MATCH(S2394,'Ledger Codes'!$B$6:$B$205,0))="","",INDEX('Ledger Codes'!$C$6:$C$205,MATCH(S2394,'Ledger Codes'!$B$6:$B$205,0))),""))</f>
        <v>10051</v>
      </c>
      <c r="D2394" s="50" t="s">
        <v>208</v>
      </c>
      <c r="E2394" s="50" t="s">
        <v>965</v>
      </c>
      <c r="F2394" s="50" t="s">
        <v>966</v>
      </c>
      <c r="G2394" s="52" t="n">
        <v>0</v>
      </c>
      <c r="H2394" s="52" t="n">
        <v>260</v>
      </c>
      <c r="I2394" s="52" t="n">
        <f aca="false">IF(AND(G2394="",H2394=""),"",N(G2394)-N(H2394))</f>
        <v>-260</v>
      </c>
      <c r="J2394" s="52" t="n">
        <f aca="false">IF(I2394="","",ABS(I2394))</f>
        <v>260</v>
      </c>
      <c r="K2394" s="56" t="n">
        <f aca="false">IF(S2394="","",0)</f>
        <v>0</v>
      </c>
      <c r="L2394" s="56" t="n">
        <f aca="false">IF(J2394="","",IF(AND(J2394&gt;'Revenue Testing'!$E$9,K2394=0),1,0))</f>
        <v>0</v>
      </c>
      <c r="M2394" s="57" t="n">
        <v>0.751253825586</v>
      </c>
      <c r="N2394" s="56" t="str">
        <f aca="false">IF(OR(A2394="",I2394=""),"",IF(COUNTIFS($A$2:$A$4500,A2394,$D$2:$D$4500,D2394,$I$2:$I$4500,I2394)&gt;1,"Possible duplicate",""))</f>
        <v/>
      </c>
      <c r="O2394" s="56" t="n">
        <f aca="false">IF(J2394="","",IF(AND(L2394=0,K2394=0),1,0))</f>
        <v>1</v>
      </c>
      <c r="P2394" s="56" t="str">
        <f aca="false">IF(L2394=1,J2394+ROW()/10^7,"")</f>
        <v/>
      </c>
      <c r="Q2394" s="57" t="n">
        <f aca="false">IF(O2394=1,M2394,"")</f>
        <v>0.751253825586</v>
      </c>
      <c r="R2394" s="56" t="str">
        <f aca="false">IF(K2394=1,ROW(),"")</f>
        <v/>
      </c>
      <c r="S2394" s="56" t="str">
        <f aca="false">IF(D2394="","",TRIM(D2394))</f>
        <v>LOLO CHARGES- INC</v>
      </c>
    </row>
    <row r="2395" customFormat="false" ht="15" hidden="false" customHeight="false" outlineLevel="0" collapsed="false">
      <c r="A2395" s="50" t="s">
        <v>967</v>
      </c>
      <c r="B2395" s="55" t="n">
        <v>45905</v>
      </c>
      <c r="C2395" s="50" t="n">
        <f aca="false">IF(S2395="","",IFERROR(IF(INDEX('Ledger Codes'!$C$6:$C$205,MATCH(S2395,'Ledger Codes'!$B$6:$B$205,0))="","",INDEX('Ledger Codes'!$C$6:$C$205,MATCH(S2395,'Ledger Codes'!$B$6:$B$205,0))),""))</f>
        <v>10051</v>
      </c>
      <c r="D2395" s="50" t="s">
        <v>208</v>
      </c>
      <c r="E2395" s="50" t="s">
        <v>968</v>
      </c>
      <c r="F2395" s="50" t="s">
        <v>969</v>
      </c>
      <c r="G2395" s="52" t="n">
        <v>0</v>
      </c>
      <c r="H2395" s="52" t="n">
        <v>260</v>
      </c>
      <c r="I2395" s="52" t="n">
        <f aca="false">IF(AND(G2395="",H2395=""),"",N(G2395)-N(H2395))</f>
        <v>-260</v>
      </c>
      <c r="J2395" s="52" t="n">
        <f aca="false">IF(I2395="","",ABS(I2395))</f>
        <v>260</v>
      </c>
      <c r="K2395" s="56" t="n">
        <f aca="false">IF(S2395="","",0)</f>
        <v>0</v>
      </c>
      <c r="L2395" s="56" t="n">
        <f aca="false">IF(J2395="","",IF(AND(J2395&gt;'Revenue Testing'!$E$9,K2395=0),1,0))</f>
        <v>0</v>
      </c>
      <c r="M2395" s="57" t="n">
        <v>0.450266367938</v>
      </c>
      <c r="N2395" s="56" t="str">
        <f aca="false">IF(OR(A2395="",I2395=""),"",IF(COUNTIFS($A$2:$A$4500,A2395,$D$2:$D$4500,D2395,$I$2:$I$4500,I2395)&gt;1,"Possible duplicate",""))</f>
        <v/>
      </c>
      <c r="O2395" s="56" t="n">
        <f aca="false">IF(J2395="","",IF(AND(L2395=0,K2395=0),1,0))</f>
        <v>1</v>
      </c>
      <c r="P2395" s="56" t="str">
        <f aca="false">IF(L2395=1,J2395+ROW()/10^7,"")</f>
        <v/>
      </c>
      <c r="Q2395" s="57" t="n">
        <f aca="false">IF(O2395=1,M2395,"")</f>
        <v>0.450266367938</v>
      </c>
      <c r="R2395" s="56" t="str">
        <f aca="false">IF(K2395=1,ROW(),"")</f>
        <v/>
      </c>
      <c r="S2395" s="56" t="str">
        <f aca="false">IF(D2395="","",TRIM(D2395))</f>
        <v>LOLO CHARGES- INC</v>
      </c>
    </row>
    <row r="2396" customFormat="false" ht="15" hidden="false" customHeight="false" outlineLevel="0" collapsed="false">
      <c r="A2396" s="50" t="s">
        <v>970</v>
      </c>
      <c r="B2396" s="55" t="n">
        <v>45905</v>
      </c>
      <c r="C2396" s="50" t="n">
        <f aca="false">IF(S2396="","",IFERROR(IF(INDEX('Ledger Codes'!$C$6:$C$205,MATCH(S2396,'Ledger Codes'!$B$6:$B$205,0))="","",INDEX('Ledger Codes'!$C$6:$C$205,MATCH(S2396,'Ledger Codes'!$B$6:$B$205,0))),""))</f>
        <v>10051</v>
      </c>
      <c r="D2396" s="50" t="s">
        <v>208</v>
      </c>
      <c r="E2396" s="50" t="s">
        <v>971</v>
      </c>
      <c r="F2396" s="50" t="s">
        <v>972</v>
      </c>
      <c r="G2396" s="52" t="n">
        <v>0</v>
      </c>
      <c r="H2396" s="52" t="n">
        <v>130</v>
      </c>
      <c r="I2396" s="52" t="n">
        <f aca="false">IF(AND(G2396="",H2396=""),"",N(G2396)-N(H2396))</f>
        <v>-130</v>
      </c>
      <c r="J2396" s="52" t="n">
        <f aca="false">IF(I2396="","",ABS(I2396))</f>
        <v>130</v>
      </c>
      <c r="K2396" s="56" t="n">
        <f aca="false">IF(S2396="","",0)</f>
        <v>0</v>
      </c>
      <c r="L2396" s="56" t="n">
        <f aca="false">IF(J2396="","",IF(AND(J2396&gt;'Revenue Testing'!$E$9,K2396=0),1,0))</f>
        <v>0</v>
      </c>
      <c r="M2396" s="57" t="n">
        <v>0.045955797431</v>
      </c>
      <c r="N2396" s="56" t="str">
        <f aca="false">IF(OR(A2396="",I2396=""),"",IF(COUNTIFS($A$2:$A$4500,A2396,$D$2:$D$4500,D2396,$I$2:$I$4500,I2396)&gt;1,"Possible duplicate",""))</f>
        <v/>
      </c>
      <c r="O2396" s="56" t="n">
        <f aca="false">IF(J2396="","",IF(AND(L2396=0,K2396=0),1,0))</f>
        <v>1</v>
      </c>
      <c r="P2396" s="56" t="str">
        <f aca="false">IF(L2396=1,J2396+ROW()/10^7,"")</f>
        <v/>
      </c>
      <c r="Q2396" s="57" t="n">
        <f aca="false">IF(O2396=1,M2396,"")</f>
        <v>0.045955797431</v>
      </c>
      <c r="R2396" s="56" t="str">
        <f aca="false">IF(K2396=1,ROW(),"")</f>
        <v/>
      </c>
      <c r="S2396" s="56" t="str">
        <f aca="false">IF(D2396="","",TRIM(D2396))</f>
        <v>LOLO CHARGES- INC</v>
      </c>
    </row>
    <row r="2397" customFormat="false" ht="15" hidden="false" customHeight="false" outlineLevel="0" collapsed="false">
      <c r="A2397" s="50" t="s">
        <v>973</v>
      </c>
      <c r="B2397" s="55" t="n">
        <v>45905</v>
      </c>
      <c r="C2397" s="50" t="n">
        <f aca="false">IF(S2397="","",IFERROR(IF(INDEX('Ledger Codes'!$C$6:$C$205,MATCH(S2397,'Ledger Codes'!$B$6:$B$205,0))="","",INDEX('Ledger Codes'!$C$6:$C$205,MATCH(S2397,'Ledger Codes'!$B$6:$B$205,0))),""))</f>
        <v>10051</v>
      </c>
      <c r="D2397" s="50" t="s">
        <v>208</v>
      </c>
      <c r="E2397" s="50" t="s">
        <v>974</v>
      </c>
      <c r="F2397" s="50" t="s">
        <v>975</v>
      </c>
      <c r="G2397" s="52" t="n">
        <v>0</v>
      </c>
      <c r="H2397" s="52" t="n">
        <v>260</v>
      </c>
      <c r="I2397" s="52" t="n">
        <f aca="false">IF(AND(G2397="",H2397=""),"",N(G2397)-N(H2397))</f>
        <v>-260</v>
      </c>
      <c r="J2397" s="52" t="n">
        <f aca="false">IF(I2397="","",ABS(I2397))</f>
        <v>260</v>
      </c>
      <c r="K2397" s="56" t="n">
        <f aca="false">IF(S2397="","",0)</f>
        <v>0</v>
      </c>
      <c r="L2397" s="56" t="n">
        <f aca="false">IF(J2397="","",IF(AND(J2397&gt;'Revenue Testing'!$E$9,K2397=0),1,0))</f>
        <v>0</v>
      </c>
      <c r="M2397" s="57" t="n">
        <v>0.529911719754</v>
      </c>
      <c r="N2397" s="56" t="str">
        <f aca="false">IF(OR(A2397="",I2397=""),"",IF(COUNTIFS($A$2:$A$4500,A2397,$D$2:$D$4500,D2397,$I$2:$I$4500,I2397)&gt;1,"Possible duplicate",""))</f>
        <v/>
      </c>
      <c r="O2397" s="56" t="n">
        <f aca="false">IF(J2397="","",IF(AND(L2397=0,K2397=0),1,0))</f>
        <v>1</v>
      </c>
      <c r="P2397" s="56" t="str">
        <f aca="false">IF(L2397=1,J2397+ROW()/10^7,"")</f>
        <v/>
      </c>
      <c r="Q2397" s="57" t="n">
        <f aca="false">IF(O2397=1,M2397,"")</f>
        <v>0.529911719754</v>
      </c>
      <c r="R2397" s="56" t="str">
        <f aca="false">IF(K2397=1,ROW(),"")</f>
        <v/>
      </c>
      <c r="S2397" s="56" t="str">
        <f aca="false">IF(D2397="","",TRIM(D2397))</f>
        <v>LOLO CHARGES- INC</v>
      </c>
    </row>
    <row r="2398" customFormat="false" ht="15" hidden="false" customHeight="false" outlineLevel="0" collapsed="false">
      <c r="A2398" s="50" t="s">
        <v>976</v>
      </c>
      <c r="B2398" s="55" t="n">
        <v>45905</v>
      </c>
      <c r="C2398" s="50" t="n">
        <f aca="false">IF(S2398="","",IFERROR(IF(INDEX('Ledger Codes'!$C$6:$C$205,MATCH(S2398,'Ledger Codes'!$B$6:$B$205,0))="","",INDEX('Ledger Codes'!$C$6:$C$205,MATCH(S2398,'Ledger Codes'!$B$6:$B$205,0))),""))</f>
        <v>10051</v>
      </c>
      <c r="D2398" s="50" t="s">
        <v>208</v>
      </c>
      <c r="E2398" s="50" t="s">
        <v>977</v>
      </c>
      <c r="F2398" s="50" t="s">
        <v>467</v>
      </c>
      <c r="G2398" s="52" t="n">
        <v>0</v>
      </c>
      <c r="H2398" s="52" t="n">
        <v>80</v>
      </c>
      <c r="I2398" s="52" t="n">
        <f aca="false">IF(AND(G2398="",H2398=""),"",N(G2398)-N(H2398))</f>
        <v>-80</v>
      </c>
      <c r="J2398" s="52" t="n">
        <f aca="false">IF(I2398="","",ABS(I2398))</f>
        <v>80</v>
      </c>
      <c r="K2398" s="56" t="n">
        <f aca="false">IF(S2398="","",0)</f>
        <v>0</v>
      </c>
      <c r="L2398" s="56" t="n">
        <f aca="false">IF(J2398="","",IF(AND(J2398&gt;'Revenue Testing'!$E$9,K2398=0),1,0))</f>
        <v>0</v>
      </c>
      <c r="M2398" s="57" t="n">
        <v>0.627631649584</v>
      </c>
      <c r="N2398" s="56" t="str">
        <f aca="false">IF(OR(A2398="",I2398=""),"",IF(COUNTIFS($A$2:$A$4500,A2398,$D$2:$D$4500,D2398,$I$2:$I$4500,I2398)&gt;1,"Possible duplicate",""))</f>
        <v/>
      </c>
      <c r="O2398" s="56" t="n">
        <f aca="false">IF(J2398="","",IF(AND(L2398=0,K2398=0),1,0))</f>
        <v>1</v>
      </c>
      <c r="P2398" s="56" t="str">
        <f aca="false">IF(L2398=1,J2398+ROW()/10^7,"")</f>
        <v/>
      </c>
      <c r="Q2398" s="57" t="n">
        <f aca="false">IF(O2398=1,M2398,"")</f>
        <v>0.627631649584</v>
      </c>
      <c r="R2398" s="56" t="str">
        <f aca="false">IF(K2398=1,ROW(),"")</f>
        <v/>
      </c>
      <c r="S2398" s="56" t="str">
        <f aca="false">IF(D2398="","",TRIM(D2398))</f>
        <v>LOLO CHARGES- INC</v>
      </c>
    </row>
    <row r="2399" customFormat="false" ht="15" hidden="false" customHeight="false" outlineLevel="0" collapsed="false">
      <c r="A2399" s="50" t="s">
        <v>976</v>
      </c>
      <c r="B2399" s="55" t="n">
        <v>45905</v>
      </c>
      <c r="C2399" s="50" t="n">
        <f aca="false">IF(S2399="","",IFERROR(IF(INDEX('Ledger Codes'!$C$6:$C$205,MATCH(S2399,'Ledger Codes'!$B$6:$B$205,0))="","",INDEX('Ledger Codes'!$C$6:$C$205,MATCH(S2399,'Ledger Codes'!$B$6:$B$205,0))),""))</f>
        <v>10051</v>
      </c>
      <c r="D2399" s="50" t="s">
        <v>208</v>
      </c>
      <c r="E2399" s="50" t="s">
        <v>977</v>
      </c>
      <c r="F2399" s="50" t="s">
        <v>467</v>
      </c>
      <c r="G2399" s="52" t="n">
        <v>0</v>
      </c>
      <c r="H2399" s="52" t="n">
        <v>130</v>
      </c>
      <c r="I2399" s="52" t="n">
        <f aca="false">IF(AND(G2399="",H2399=""),"",N(G2399)-N(H2399))</f>
        <v>-130</v>
      </c>
      <c r="J2399" s="52" t="n">
        <f aca="false">IF(I2399="","",ABS(I2399))</f>
        <v>130</v>
      </c>
      <c r="K2399" s="56" t="n">
        <f aca="false">IF(S2399="","",0)</f>
        <v>0</v>
      </c>
      <c r="L2399" s="56" t="n">
        <f aca="false">IF(J2399="","",IF(AND(J2399&gt;'Revenue Testing'!$E$9,K2399=0),1,0))</f>
        <v>0</v>
      </c>
      <c r="M2399" s="57" t="n">
        <v>0.336651315036</v>
      </c>
      <c r="N2399" s="56" t="str">
        <f aca="false">IF(OR(A2399="",I2399=""),"",IF(COUNTIFS($A$2:$A$4500,A2399,$D$2:$D$4500,D2399,$I$2:$I$4500,I2399)&gt;1,"Possible duplicate",""))</f>
        <v/>
      </c>
      <c r="O2399" s="56" t="n">
        <f aca="false">IF(J2399="","",IF(AND(L2399=0,K2399=0),1,0))</f>
        <v>1</v>
      </c>
      <c r="P2399" s="56" t="str">
        <f aca="false">IF(L2399=1,J2399+ROW()/10^7,"")</f>
        <v/>
      </c>
      <c r="Q2399" s="57" t="n">
        <f aca="false">IF(O2399=1,M2399,"")</f>
        <v>0.336651315036</v>
      </c>
      <c r="R2399" s="56" t="str">
        <f aca="false">IF(K2399=1,ROW(),"")</f>
        <v/>
      </c>
      <c r="S2399" s="56" t="str">
        <f aca="false">IF(D2399="","",TRIM(D2399))</f>
        <v>LOLO CHARGES- INC</v>
      </c>
    </row>
    <row r="2400" customFormat="false" ht="15" hidden="false" customHeight="false" outlineLevel="0" collapsed="false">
      <c r="A2400" s="50" t="s">
        <v>978</v>
      </c>
      <c r="B2400" s="55" t="n">
        <v>45905</v>
      </c>
      <c r="C2400" s="50" t="n">
        <f aca="false">IF(S2400="","",IFERROR(IF(INDEX('Ledger Codes'!$C$6:$C$205,MATCH(S2400,'Ledger Codes'!$B$6:$B$205,0))="","",INDEX('Ledger Codes'!$C$6:$C$205,MATCH(S2400,'Ledger Codes'!$B$6:$B$205,0))),""))</f>
        <v>10051</v>
      </c>
      <c r="D2400" s="50" t="s">
        <v>208</v>
      </c>
      <c r="E2400" s="50" t="s">
        <v>979</v>
      </c>
      <c r="F2400" s="50" t="s">
        <v>980</v>
      </c>
      <c r="G2400" s="52" t="n">
        <v>0</v>
      </c>
      <c r="H2400" s="52" t="n">
        <v>80</v>
      </c>
      <c r="I2400" s="52" t="n">
        <f aca="false">IF(AND(G2400="",H2400=""),"",N(G2400)-N(H2400))</f>
        <v>-80</v>
      </c>
      <c r="J2400" s="52" t="n">
        <f aca="false">IF(I2400="","",ABS(I2400))</f>
        <v>80</v>
      </c>
      <c r="K2400" s="56" t="n">
        <f aca="false">IF(S2400="","",0)</f>
        <v>0</v>
      </c>
      <c r="L2400" s="56" t="n">
        <f aca="false">IF(J2400="","",IF(AND(J2400&gt;'Revenue Testing'!$E$9,K2400=0),1,0))</f>
        <v>0</v>
      </c>
      <c r="M2400" s="57" t="n">
        <v>0.339400681138</v>
      </c>
      <c r="N2400" s="56" t="str">
        <f aca="false">IF(OR(A2400="",I2400=""),"",IF(COUNTIFS($A$2:$A$4500,A2400,$D$2:$D$4500,D2400,$I$2:$I$4500,I2400)&gt;1,"Possible duplicate",""))</f>
        <v/>
      </c>
      <c r="O2400" s="56" t="n">
        <f aca="false">IF(J2400="","",IF(AND(L2400=0,K2400=0),1,0))</f>
        <v>1</v>
      </c>
      <c r="P2400" s="56" t="str">
        <f aca="false">IF(L2400=1,J2400+ROW()/10^7,"")</f>
        <v/>
      </c>
      <c r="Q2400" s="57" t="n">
        <f aca="false">IF(O2400=1,M2400,"")</f>
        <v>0.339400681138</v>
      </c>
      <c r="R2400" s="56" t="str">
        <f aca="false">IF(K2400=1,ROW(),"")</f>
        <v/>
      </c>
      <c r="S2400" s="56" t="str">
        <f aca="false">IF(D2400="","",TRIM(D2400))</f>
        <v>LOLO CHARGES- INC</v>
      </c>
    </row>
    <row r="2401" customFormat="false" ht="15" hidden="false" customHeight="false" outlineLevel="0" collapsed="false">
      <c r="A2401" s="50" t="s">
        <v>978</v>
      </c>
      <c r="B2401" s="55" t="n">
        <v>45905</v>
      </c>
      <c r="C2401" s="50" t="n">
        <f aca="false">IF(S2401="","",IFERROR(IF(INDEX('Ledger Codes'!$C$6:$C$205,MATCH(S2401,'Ledger Codes'!$B$6:$B$205,0))="","",INDEX('Ledger Codes'!$C$6:$C$205,MATCH(S2401,'Ledger Codes'!$B$6:$B$205,0))),""))</f>
        <v>10051</v>
      </c>
      <c r="D2401" s="50" t="s">
        <v>208</v>
      </c>
      <c r="E2401" s="50" t="s">
        <v>979</v>
      </c>
      <c r="F2401" s="50" t="s">
        <v>980</v>
      </c>
      <c r="G2401" s="52" t="n">
        <v>0</v>
      </c>
      <c r="H2401" s="52" t="n">
        <v>130</v>
      </c>
      <c r="I2401" s="52" t="n">
        <f aca="false">IF(AND(G2401="",H2401=""),"",N(G2401)-N(H2401))</f>
        <v>-130</v>
      </c>
      <c r="J2401" s="52" t="n">
        <f aca="false">IF(I2401="","",ABS(I2401))</f>
        <v>130</v>
      </c>
      <c r="K2401" s="56" t="n">
        <f aca="false">IF(S2401="","",0)</f>
        <v>0</v>
      </c>
      <c r="L2401" s="56" t="n">
        <f aca="false">IF(J2401="","",IF(AND(J2401&gt;'Revenue Testing'!$E$9,K2401=0),1,0))</f>
        <v>0</v>
      </c>
      <c r="M2401" s="57" t="n">
        <v>0.643941705195</v>
      </c>
      <c r="N2401" s="56" t="str">
        <f aca="false">IF(OR(A2401="",I2401=""),"",IF(COUNTIFS($A$2:$A$4500,A2401,$D$2:$D$4500,D2401,$I$2:$I$4500,I2401)&gt;1,"Possible duplicate",""))</f>
        <v/>
      </c>
      <c r="O2401" s="56" t="n">
        <f aca="false">IF(J2401="","",IF(AND(L2401=0,K2401=0),1,0))</f>
        <v>1</v>
      </c>
      <c r="P2401" s="56" t="str">
        <f aca="false">IF(L2401=1,J2401+ROW()/10^7,"")</f>
        <v/>
      </c>
      <c r="Q2401" s="57" t="n">
        <f aca="false">IF(O2401=1,M2401,"")</f>
        <v>0.643941705195</v>
      </c>
      <c r="R2401" s="56" t="str">
        <f aca="false">IF(K2401=1,ROW(),"")</f>
        <v/>
      </c>
      <c r="S2401" s="56" t="str">
        <f aca="false">IF(D2401="","",TRIM(D2401))</f>
        <v>LOLO CHARGES- INC</v>
      </c>
    </row>
    <row r="2402" customFormat="false" ht="15" hidden="false" customHeight="false" outlineLevel="0" collapsed="false">
      <c r="A2402" s="50" t="s">
        <v>981</v>
      </c>
      <c r="B2402" s="55" t="n">
        <v>45905</v>
      </c>
      <c r="C2402" s="50" t="n">
        <f aca="false">IF(S2402="","",IFERROR(IF(INDEX('Ledger Codes'!$C$6:$C$205,MATCH(S2402,'Ledger Codes'!$B$6:$B$205,0))="","",INDEX('Ledger Codes'!$C$6:$C$205,MATCH(S2402,'Ledger Codes'!$B$6:$B$205,0))),""))</f>
        <v>10051</v>
      </c>
      <c r="D2402" s="50" t="s">
        <v>208</v>
      </c>
      <c r="E2402" s="50" t="s">
        <v>982</v>
      </c>
      <c r="F2402" s="50" t="s">
        <v>983</v>
      </c>
      <c r="G2402" s="52" t="n">
        <v>0</v>
      </c>
      <c r="H2402" s="52" t="n">
        <v>130</v>
      </c>
      <c r="I2402" s="52" t="n">
        <f aca="false">IF(AND(G2402="",H2402=""),"",N(G2402)-N(H2402))</f>
        <v>-130</v>
      </c>
      <c r="J2402" s="52" t="n">
        <f aca="false">IF(I2402="","",ABS(I2402))</f>
        <v>130</v>
      </c>
      <c r="K2402" s="56" t="n">
        <f aca="false">IF(S2402="","",0)</f>
        <v>0</v>
      </c>
      <c r="L2402" s="56" t="n">
        <f aca="false">IF(J2402="","",IF(AND(J2402&gt;'Revenue Testing'!$E$9,K2402=0),1,0))</f>
        <v>0</v>
      </c>
      <c r="M2402" s="57" t="n">
        <v>0.790699776036</v>
      </c>
      <c r="N2402" s="56" t="str">
        <f aca="false">IF(OR(A2402="",I2402=""),"",IF(COUNTIFS($A$2:$A$4500,A2402,$D$2:$D$4500,D2402,$I$2:$I$4500,I2402)&gt;1,"Possible duplicate",""))</f>
        <v/>
      </c>
      <c r="O2402" s="56" t="n">
        <f aca="false">IF(J2402="","",IF(AND(L2402=0,K2402=0),1,0))</f>
        <v>1</v>
      </c>
      <c r="P2402" s="56" t="str">
        <f aca="false">IF(L2402=1,J2402+ROW()/10^7,"")</f>
        <v/>
      </c>
      <c r="Q2402" s="57" t="n">
        <f aca="false">IF(O2402=1,M2402,"")</f>
        <v>0.790699776036</v>
      </c>
      <c r="R2402" s="56" t="str">
        <f aca="false">IF(K2402=1,ROW(),"")</f>
        <v/>
      </c>
      <c r="S2402" s="56" t="str">
        <f aca="false">IF(D2402="","",TRIM(D2402))</f>
        <v>LOLO CHARGES- INC</v>
      </c>
    </row>
    <row r="2403" customFormat="false" ht="15" hidden="false" customHeight="false" outlineLevel="0" collapsed="false">
      <c r="A2403" s="50" t="s">
        <v>984</v>
      </c>
      <c r="B2403" s="55" t="n">
        <v>45905</v>
      </c>
      <c r="C2403" s="50" t="n">
        <f aca="false">IF(S2403="","",IFERROR(IF(INDEX('Ledger Codes'!$C$6:$C$205,MATCH(S2403,'Ledger Codes'!$B$6:$B$205,0))="","",INDEX('Ledger Codes'!$C$6:$C$205,MATCH(S2403,'Ledger Codes'!$B$6:$B$205,0))),""))</f>
        <v>10051</v>
      </c>
      <c r="D2403" s="50" t="s">
        <v>208</v>
      </c>
      <c r="E2403" s="50" t="s">
        <v>985</v>
      </c>
      <c r="F2403" s="50" t="s">
        <v>986</v>
      </c>
      <c r="G2403" s="52" t="n">
        <v>0</v>
      </c>
      <c r="H2403" s="52" t="n">
        <v>80</v>
      </c>
      <c r="I2403" s="52" t="n">
        <f aca="false">IF(AND(G2403="",H2403=""),"",N(G2403)-N(H2403))</f>
        <v>-80</v>
      </c>
      <c r="J2403" s="52" t="n">
        <f aca="false">IF(I2403="","",ABS(I2403))</f>
        <v>80</v>
      </c>
      <c r="K2403" s="56" t="n">
        <f aca="false">IF(S2403="","",0)</f>
        <v>0</v>
      </c>
      <c r="L2403" s="56" t="n">
        <f aca="false">IF(J2403="","",IF(AND(J2403&gt;'Revenue Testing'!$E$9,K2403=0),1,0))</f>
        <v>0</v>
      </c>
      <c r="M2403" s="57" t="n">
        <v>0.728404460933</v>
      </c>
      <c r="N2403" s="56" t="str">
        <f aca="false">IF(OR(A2403="",I2403=""),"",IF(COUNTIFS($A$2:$A$4500,A2403,$D$2:$D$4500,D2403,$I$2:$I$4500,I2403)&gt;1,"Possible duplicate",""))</f>
        <v/>
      </c>
      <c r="O2403" s="56" t="n">
        <f aca="false">IF(J2403="","",IF(AND(L2403=0,K2403=0),1,0))</f>
        <v>1</v>
      </c>
      <c r="P2403" s="56" t="str">
        <f aca="false">IF(L2403=1,J2403+ROW()/10^7,"")</f>
        <v/>
      </c>
      <c r="Q2403" s="57" t="n">
        <f aca="false">IF(O2403=1,M2403,"")</f>
        <v>0.728404460933</v>
      </c>
      <c r="R2403" s="56" t="str">
        <f aca="false">IF(K2403=1,ROW(),"")</f>
        <v/>
      </c>
      <c r="S2403" s="56" t="str">
        <f aca="false">IF(D2403="","",TRIM(D2403))</f>
        <v>LOLO CHARGES- INC</v>
      </c>
    </row>
    <row r="2404" customFormat="false" ht="15" hidden="false" customHeight="false" outlineLevel="0" collapsed="false">
      <c r="A2404" s="50" t="s">
        <v>987</v>
      </c>
      <c r="B2404" s="55" t="n">
        <v>45905</v>
      </c>
      <c r="C2404" s="50" t="n">
        <f aca="false">IF(S2404="","",IFERROR(IF(INDEX('Ledger Codes'!$C$6:$C$205,MATCH(S2404,'Ledger Codes'!$B$6:$B$205,0))="","",INDEX('Ledger Codes'!$C$6:$C$205,MATCH(S2404,'Ledger Codes'!$B$6:$B$205,0))),""))</f>
        <v>10051</v>
      </c>
      <c r="D2404" s="50" t="s">
        <v>208</v>
      </c>
      <c r="E2404" s="50" t="s">
        <v>988</v>
      </c>
      <c r="F2404" s="50" t="s">
        <v>989</v>
      </c>
      <c r="G2404" s="52" t="n">
        <v>0</v>
      </c>
      <c r="H2404" s="52" t="n">
        <v>130</v>
      </c>
      <c r="I2404" s="52" t="n">
        <f aca="false">IF(AND(G2404="",H2404=""),"",N(G2404)-N(H2404))</f>
        <v>-130</v>
      </c>
      <c r="J2404" s="52" t="n">
        <f aca="false">IF(I2404="","",ABS(I2404))</f>
        <v>130</v>
      </c>
      <c r="K2404" s="56" t="n">
        <f aca="false">IF(S2404="","",0)</f>
        <v>0</v>
      </c>
      <c r="L2404" s="56" t="n">
        <f aca="false">IF(J2404="","",IF(AND(J2404&gt;'Revenue Testing'!$E$9,K2404=0),1,0))</f>
        <v>0</v>
      </c>
      <c r="M2404" s="57" t="n">
        <v>0.581141100841</v>
      </c>
      <c r="N2404" s="56" t="str">
        <f aca="false">IF(OR(A2404="",I2404=""),"",IF(COUNTIFS($A$2:$A$4500,A2404,$D$2:$D$4500,D2404,$I$2:$I$4500,I2404)&gt;1,"Possible duplicate",""))</f>
        <v/>
      </c>
      <c r="O2404" s="56" t="n">
        <f aca="false">IF(J2404="","",IF(AND(L2404=0,K2404=0),1,0))</f>
        <v>1</v>
      </c>
      <c r="P2404" s="56" t="str">
        <f aca="false">IF(L2404=1,J2404+ROW()/10^7,"")</f>
        <v/>
      </c>
      <c r="Q2404" s="57" t="n">
        <f aca="false">IF(O2404=1,M2404,"")</f>
        <v>0.581141100841</v>
      </c>
      <c r="R2404" s="56" t="str">
        <f aca="false">IF(K2404=1,ROW(),"")</f>
        <v/>
      </c>
      <c r="S2404" s="56" t="str">
        <f aca="false">IF(D2404="","",TRIM(D2404))</f>
        <v>LOLO CHARGES- INC</v>
      </c>
    </row>
    <row r="2405" customFormat="false" ht="15" hidden="false" customHeight="false" outlineLevel="0" collapsed="false">
      <c r="A2405" s="50" t="s">
        <v>990</v>
      </c>
      <c r="B2405" s="55" t="n">
        <v>45905</v>
      </c>
      <c r="C2405" s="50" t="n">
        <f aca="false">IF(S2405="","",IFERROR(IF(INDEX('Ledger Codes'!$C$6:$C$205,MATCH(S2405,'Ledger Codes'!$B$6:$B$205,0))="","",INDEX('Ledger Codes'!$C$6:$C$205,MATCH(S2405,'Ledger Codes'!$B$6:$B$205,0))),""))</f>
        <v>10051</v>
      </c>
      <c r="D2405" s="50" t="s">
        <v>208</v>
      </c>
      <c r="E2405" s="50" t="s">
        <v>991</v>
      </c>
      <c r="F2405" s="50" t="s">
        <v>992</v>
      </c>
      <c r="G2405" s="52" t="n">
        <v>0</v>
      </c>
      <c r="H2405" s="52" t="n">
        <v>1170</v>
      </c>
      <c r="I2405" s="52" t="n">
        <f aca="false">IF(AND(G2405="",H2405=""),"",N(G2405)-N(H2405))</f>
        <v>-1170</v>
      </c>
      <c r="J2405" s="52" t="n">
        <f aca="false">IF(I2405="","",ABS(I2405))</f>
        <v>1170</v>
      </c>
      <c r="K2405" s="56" t="n">
        <f aca="false">IF(S2405="","",0)</f>
        <v>0</v>
      </c>
      <c r="L2405" s="56" t="n">
        <f aca="false">IF(J2405="","",IF(AND(J2405&gt;'Revenue Testing'!$E$9,K2405=0),1,0))</f>
        <v>0</v>
      </c>
      <c r="M2405" s="57" t="n">
        <v>0.421158921522</v>
      </c>
      <c r="N2405" s="56" t="str">
        <f aca="false">IF(OR(A2405="",I2405=""),"",IF(COUNTIFS($A$2:$A$4500,A2405,$D$2:$D$4500,D2405,$I$2:$I$4500,I2405)&gt;1,"Possible duplicate",""))</f>
        <v/>
      </c>
      <c r="O2405" s="56" t="n">
        <f aca="false">IF(J2405="","",IF(AND(L2405=0,K2405=0),1,0))</f>
        <v>1</v>
      </c>
      <c r="P2405" s="56" t="str">
        <f aca="false">IF(L2405=1,J2405+ROW()/10^7,"")</f>
        <v/>
      </c>
      <c r="Q2405" s="57" t="n">
        <f aca="false">IF(O2405=1,M2405,"")</f>
        <v>0.421158921522</v>
      </c>
      <c r="R2405" s="56" t="str">
        <f aca="false">IF(K2405=1,ROW(),"")</f>
        <v/>
      </c>
      <c r="S2405" s="56" t="str">
        <f aca="false">IF(D2405="","",TRIM(D2405))</f>
        <v>LOLO CHARGES- INC</v>
      </c>
    </row>
    <row r="2406" customFormat="false" ht="15" hidden="false" customHeight="false" outlineLevel="0" collapsed="false">
      <c r="A2406" s="50" t="s">
        <v>993</v>
      </c>
      <c r="B2406" s="55" t="n">
        <v>45905</v>
      </c>
      <c r="C2406" s="50" t="n">
        <f aca="false">IF(S2406="","",IFERROR(IF(INDEX('Ledger Codes'!$C$6:$C$205,MATCH(S2406,'Ledger Codes'!$B$6:$B$205,0))="","",INDEX('Ledger Codes'!$C$6:$C$205,MATCH(S2406,'Ledger Codes'!$B$6:$B$205,0))),""))</f>
        <v>10051</v>
      </c>
      <c r="D2406" s="50" t="s">
        <v>208</v>
      </c>
      <c r="E2406" s="50" t="s">
        <v>994</v>
      </c>
      <c r="F2406" s="50" t="s">
        <v>995</v>
      </c>
      <c r="G2406" s="52" t="n">
        <v>0</v>
      </c>
      <c r="H2406" s="52" t="n">
        <v>80</v>
      </c>
      <c r="I2406" s="52" t="n">
        <f aca="false">IF(AND(G2406="",H2406=""),"",N(G2406)-N(H2406))</f>
        <v>-80</v>
      </c>
      <c r="J2406" s="52" t="n">
        <f aca="false">IF(I2406="","",ABS(I2406))</f>
        <v>80</v>
      </c>
      <c r="K2406" s="56" t="n">
        <f aca="false">IF(S2406="","",0)</f>
        <v>0</v>
      </c>
      <c r="L2406" s="56" t="n">
        <f aca="false">IF(J2406="","",IF(AND(J2406&gt;'Revenue Testing'!$E$9,K2406=0),1,0))</f>
        <v>0</v>
      </c>
      <c r="M2406" s="57" t="n">
        <v>0.439543661102</v>
      </c>
      <c r="N2406" s="56" t="str">
        <f aca="false">IF(OR(A2406="",I2406=""),"",IF(COUNTIFS($A$2:$A$4500,A2406,$D$2:$D$4500,D2406,$I$2:$I$4500,I2406)&gt;1,"Possible duplicate",""))</f>
        <v/>
      </c>
      <c r="O2406" s="56" t="n">
        <f aca="false">IF(J2406="","",IF(AND(L2406=0,K2406=0),1,0))</f>
        <v>1</v>
      </c>
      <c r="P2406" s="56" t="str">
        <f aca="false">IF(L2406=1,J2406+ROW()/10^7,"")</f>
        <v/>
      </c>
      <c r="Q2406" s="57" t="n">
        <f aca="false">IF(O2406=1,M2406,"")</f>
        <v>0.439543661102</v>
      </c>
      <c r="R2406" s="56" t="str">
        <f aca="false">IF(K2406=1,ROW(),"")</f>
        <v/>
      </c>
      <c r="S2406" s="56" t="str">
        <f aca="false">IF(D2406="","",TRIM(D2406))</f>
        <v>LOLO CHARGES- INC</v>
      </c>
    </row>
    <row r="2407" customFormat="false" ht="15" hidden="false" customHeight="false" outlineLevel="0" collapsed="false">
      <c r="A2407" s="50" t="s">
        <v>993</v>
      </c>
      <c r="B2407" s="55" t="n">
        <v>45905</v>
      </c>
      <c r="C2407" s="50" t="n">
        <f aca="false">IF(S2407="","",IFERROR(IF(INDEX('Ledger Codes'!$C$6:$C$205,MATCH(S2407,'Ledger Codes'!$B$6:$B$205,0))="","",INDEX('Ledger Codes'!$C$6:$C$205,MATCH(S2407,'Ledger Codes'!$B$6:$B$205,0))),""))</f>
        <v>10051</v>
      </c>
      <c r="D2407" s="50" t="s">
        <v>208</v>
      </c>
      <c r="E2407" s="50" t="s">
        <v>994</v>
      </c>
      <c r="F2407" s="50" t="s">
        <v>995</v>
      </c>
      <c r="G2407" s="52" t="n">
        <v>0</v>
      </c>
      <c r="H2407" s="52" t="n">
        <v>260</v>
      </c>
      <c r="I2407" s="52" t="n">
        <f aca="false">IF(AND(G2407="",H2407=""),"",N(G2407)-N(H2407))</f>
        <v>-260</v>
      </c>
      <c r="J2407" s="52" t="n">
        <f aca="false">IF(I2407="","",ABS(I2407))</f>
        <v>260</v>
      </c>
      <c r="K2407" s="56" t="n">
        <f aca="false">IF(S2407="","",0)</f>
        <v>0</v>
      </c>
      <c r="L2407" s="56" t="n">
        <f aca="false">IF(J2407="","",IF(AND(J2407&gt;'Revenue Testing'!$E$9,K2407=0),1,0))</f>
        <v>0</v>
      </c>
      <c r="M2407" s="57" t="n">
        <v>0.537177886329</v>
      </c>
      <c r="N2407" s="56" t="str">
        <f aca="false">IF(OR(A2407="",I2407=""),"",IF(COUNTIFS($A$2:$A$4500,A2407,$D$2:$D$4500,D2407,$I$2:$I$4500,I2407)&gt;1,"Possible duplicate",""))</f>
        <v/>
      </c>
      <c r="O2407" s="56" t="n">
        <f aca="false">IF(J2407="","",IF(AND(L2407=0,K2407=0),1,0))</f>
        <v>1</v>
      </c>
      <c r="P2407" s="56" t="str">
        <f aca="false">IF(L2407=1,J2407+ROW()/10^7,"")</f>
        <v/>
      </c>
      <c r="Q2407" s="57" t="n">
        <f aca="false">IF(O2407=1,M2407,"")</f>
        <v>0.537177886329</v>
      </c>
      <c r="R2407" s="56" t="str">
        <f aca="false">IF(K2407=1,ROW(),"")</f>
        <v/>
      </c>
      <c r="S2407" s="56" t="str">
        <f aca="false">IF(D2407="","",TRIM(D2407))</f>
        <v>LOLO CHARGES- INC</v>
      </c>
    </row>
    <row r="2408" customFormat="false" ht="15" hidden="false" customHeight="false" outlineLevel="0" collapsed="false">
      <c r="A2408" s="50" t="s">
        <v>996</v>
      </c>
      <c r="B2408" s="55" t="n">
        <v>45905</v>
      </c>
      <c r="C2408" s="50" t="n">
        <f aca="false">IF(S2408="","",IFERROR(IF(INDEX('Ledger Codes'!$C$6:$C$205,MATCH(S2408,'Ledger Codes'!$B$6:$B$205,0))="","",INDEX('Ledger Codes'!$C$6:$C$205,MATCH(S2408,'Ledger Codes'!$B$6:$B$205,0))),""))</f>
        <v>10051</v>
      </c>
      <c r="D2408" s="50" t="s">
        <v>208</v>
      </c>
      <c r="E2408" s="50" t="s">
        <v>997</v>
      </c>
      <c r="F2408" s="50" t="s">
        <v>998</v>
      </c>
      <c r="G2408" s="52" t="n">
        <v>0</v>
      </c>
      <c r="H2408" s="52" t="n">
        <v>130</v>
      </c>
      <c r="I2408" s="52" t="n">
        <f aca="false">IF(AND(G2408="",H2408=""),"",N(G2408)-N(H2408))</f>
        <v>-130</v>
      </c>
      <c r="J2408" s="52" t="n">
        <f aca="false">IF(I2408="","",ABS(I2408))</f>
        <v>130</v>
      </c>
      <c r="K2408" s="56" t="n">
        <f aca="false">IF(S2408="","",0)</f>
        <v>0</v>
      </c>
      <c r="L2408" s="56" t="n">
        <f aca="false">IF(J2408="","",IF(AND(J2408&gt;'Revenue Testing'!$E$9,K2408=0),1,0))</f>
        <v>0</v>
      </c>
      <c r="M2408" s="57" t="n">
        <v>0.642932744764</v>
      </c>
      <c r="N2408" s="56" t="str">
        <f aca="false">IF(OR(A2408="",I2408=""),"",IF(COUNTIFS($A$2:$A$4500,A2408,$D$2:$D$4500,D2408,$I$2:$I$4500,I2408)&gt;1,"Possible duplicate",""))</f>
        <v/>
      </c>
      <c r="O2408" s="56" t="n">
        <f aca="false">IF(J2408="","",IF(AND(L2408=0,K2408=0),1,0))</f>
        <v>1</v>
      </c>
      <c r="P2408" s="56" t="str">
        <f aca="false">IF(L2408=1,J2408+ROW()/10^7,"")</f>
        <v/>
      </c>
      <c r="Q2408" s="57" t="n">
        <f aca="false">IF(O2408=1,M2408,"")</f>
        <v>0.642932744764</v>
      </c>
      <c r="R2408" s="56" t="str">
        <f aca="false">IF(K2408=1,ROW(),"")</f>
        <v/>
      </c>
      <c r="S2408" s="56" t="str">
        <f aca="false">IF(D2408="","",TRIM(D2408))</f>
        <v>LOLO CHARGES- INC</v>
      </c>
    </row>
    <row r="2409" customFormat="false" ht="15" hidden="false" customHeight="false" outlineLevel="0" collapsed="false">
      <c r="A2409" s="50" t="s">
        <v>999</v>
      </c>
      <c r="B2409" s="55" t="n">
        <v>45905</v>
      </c>
      <c r="C2409" s="50" t="n">
        <f aca="false">IF(S2409="","",IFERROR(IF(INDEX('Ledger Codes'!$C$6:$C$205,MATCH(S2409,'Ledger Codes'!$B$6:$B$205,0))="","",INDEX('Ledger Codes'!$C$6:$C$205,MATCH(S2409,'Ledger Codes'!$B$6:$B$205,0))),""))</f>
        <v>10051</v>
      </c>
      <c r="D2409" s="50" t="s">
        <v>208</v>
      </c>
      <c r="E2409" s="50" t="s">
        <v>1000</v>
      </c>
      <c r="F2409" s="50" t="s">
        <v>447</v>
      </c>
      <c r="G2409" s="52" t="n">
        <v>0</v>
      </c>
      <c r="H2409" s="52" t="n">
        <v>390</v>
      </c>
      <c r="I2409" s="52" t="n">
        <f aca="false">IF(AND(G2409="",H2409=""),"",N(G2409)-N(H2409))</f>
        <v>-390</v>
      </c>
      <c r="J2409" s="52" t="n">
        <f aca="false">IF(I2409="","",ABS(I2409))</f>
        <v>390</v>
      </c>
      <c r="K2409" s="56" t="n">
        <f aca="false">IF(S2409="","",0)</f>
        <v>0</v>
      </c>
      <c r="L2409" s="56" t="n">
        <f aca="false">IF(J2409="","",IF(AND(J2409&gt;'Revenue Testing'!$E$9,K2409=0),1,0))</f>
        <v>0</v>
      </c>
      <c r="M2409" s="57" t="n">
        <v>0.893813004364</v>
      </c>
      <c r="N2409" s="56" t="str">
        <f aca="false">IF(OR(A2409="",I2409=""),"",IF(COUNTIFS($A$2:$A$4500,A2409,$D$2:$D$4500,D2409,$I$2:$I$4500,I2409)&gt;1,"Possible duplicate",""))</f>
        <v/>
      </c>
      <c r="O2409" s="56" t="n">
        <f aca="false">IF(J2409="","",IF(AND(L2409=0,K2409=0),1,0))</f>
        <v>1</v>
      </c>
      <c r="P2409" s="56" t="str">
        <f aca="false">IF(L2409=1,J2409+ROW()/10^7,"")</f>
        <v/>
      </c>
      <c r="Q2409" s="57" t="n">
        <f aca="false">IF(O2409=1,M2409,"")</f>
        <v>0.893813004364</v>
      </c>
      <c r="R2409" s="56" t="str">
        <f aca="false">IF(K2409=1,ROW(),"")</f>
        <v/>
      </c>
      <c r="S2409" s="56" t="str">
        <f aca="false">IF(D2409="","",TRIM(D2409))</f>
        <v>LOLO CHARGES- INC</v>
      </c>
    </row>
    <row r="2410" customFormat="false" ht="15" hidden="false" customHeight="false" outlineLevel="0" collapsed="false">
      <c r="A2410" s="50" t="s">
        <v>1001</v>
      </c>
      <c r="B2410" s="55" t="n">
        <v>45905</v>
      </c>
      <c r="C2410" s="50" t="n">
        <f aca="false">IF(S2410="","",IFERROR(IF(INDEX('Ledger Codes'!$C$6:$C$205,MATCH(S2410,'Ledger Codes'!$B$6:$B$205,0))="","",INDEX('Ledger Codes'!$C$6:$C$205,MATCH(S2410,'Ledger Codes'!$B$6:$B$205,0))),""))</f>
        <v>10051</v>
      </c>
      <c r="D2410" s="50" t="s">
        <v>208</v>
      </c>
      <c r="E2410" s="50" t="s">
        <v>1002</v>
      </c>
      <c r="F2410" s="50" t="s">
        <v>1003</v>
      </c>
      <c r="G2410" s="52" t="n">
        <v>0</v>
      </c>
      <c r="H2410" s="52" t="n">
        <v>130</v>
      </c>
      <c r="I2410" s="52" t="n">
        <f aca="false">IF(AND(G2410="",H2410=""),"",N(G2410)-N(H2410))</f>
        <v>-130</v>
      </c>
      <c r="J2410" s="52" t="n">
        <f aca="false">IF(I2410="","",ABS(I2410))</f>
        <v>130</v>
      </c>
      <c r="K2410" s="56" t="n">
        <f aca="false">IF(S2410="","",0)</f>
        <v>0</v>
      </c>
      <c r="L2410" s="56" t="n">
        <f aca="false">IF(J2410="","",IF(AND(J2410&gt;'Revenue Testing'!$E$9,K2410=0),1,0))</f>
        <v>0</v>
      </c>
      <c r="M2410" s="57" t="n">
        <v>0.811421433859</v>
      </c>
      <c r="N2410" s="56" t="str">
        <f aca="false">IF(OR(A2410="",I2410=""),"",IF(COUNTIFS($A$2:$A$4500,A2410,$D$2:$D$4500,D2410,$I$2:$I$4500,I2410)&gt;1,"Possible duplicate",""))</f>
        <v/>
      </c>
      <c r="O2410" s="56" t="n">
        <f aca="false">IF(J2410="","",IF(AND(L2410=0,K2410=0),1,0))</f>
        <v>1</v>
      </c>
      <c r="P2410" s="56" t="str">
        <f aca="false">IF(L2410=1,J2410+ROW()/10^7,"")</f>
        <v/>
      </c>
      <c r="Q2410" s="57" t="n">
        <f aca="false">IF(O2410=1,M2410,"")</f>
        <v>0.811421433859</v>
      </c>
      <c r="R2410" s="56" t="str">
        <f aca="false">IF(K2410=1,ROW(),"")</f>
        <v/>
      </c>
      <c r="S2410" s="56" t="str">
        <f aca="false">IF(D2410="","",TRIM(D2410))</f>
        <v>LOLO CHARGES- INC</v>
      </c>
    </row>
    <row r="2411" customFormat="false" ht="15" hidden="false" customHeight="false" outlineLevel="0" collapsed="false">
      <c r="A2411" s="50" t="s">
        <v>1004</v>
      </c>
      <c r="B2411" s="55" t="n">
        <v>45905</v>
      </c>
      <c r="C2411" s="50" t="n">
        <f aca="false">IF(S2411="","",IFERROR(IF(INDEX('Ledger Codes'!$C$6:$C$205,MATCH(S2411,'Ledger Codes'!$B$6:$B$205,0))="","",INDEX('Ledger Codes'!$C$6:$C$205,MATCH(S2411,'Ledger Codes'!$B$6:$B$205,0))),""))</f>
        <v>10051</v>
      </c>
      <c r="D2411" s="50" t="s">
        <v>208</v>
      </c>
      <c r="E2411" s="50" t="s">
        <v>1005</v>
      </c>
      <c r="F2411" s="50" t="s">
        <v>1006</v>
      </c>
      <c r="G2411" s="52" t="n">
        <v>0</v>
      </c>
      <c r="H2411" s="52" t="n">
        <v>390</v>
      </c>
      <c r="I2411" s="52" t="n">
        <f aca="false">IF(AND(G2411="",H2411=""),"",N(G2411)-N(H2411))</f>
        <v>-390</v>
      </c>
      <c r="J2411" s="52" t="n">
        <f aca="false">IF(I2411="","",ABS(I2411))</f>
        <v>390</v>
      </c>
      <c r="K2411" s="56" t="n">
        <f aca="false">IF(S2411="","",0)</f>
        <v>0</v>
      </c>
      <c r="L2411" s="56" t="n">
        <f aca="false">IF(J2411="","",IF(AND(J2411&gt;'Revenue Testing'!$E$9,K2411=0),1,0))</f>
        <v>0</v>
      </c>
      <c r="M2411" s="57" t="n">
        <v>0.692376446496</v>
      </c>
      <c r="N2411" s="56" t="str">
        <f aca="false">IF(OR(A2411="",I2411=""),"",IF(COUNTIFS($A$2:$A$4500,A2411,$D$2:$D$4500,D2411,$I$2:$I$4500,I2411)&gt;1,"Possible duplicate",""))</f>
        <v/>
      </c>
      <c r="O2411" s="56" t="n">
        <f aca="false">IF(J2411="","",IF(AND(L2411=0,K2411=0),1,0))</f>
        <v>1</v>
      </c>
      <c r="P2411" s="56" t="str">
        <f aca="false">IF(L2411=1,J2411+ROW()/10^7,"")</f>
        <v/>
      </c>
      <c r="Q2411" s="57" t="n">
        <f aca="false">IF(O2411=1,M2411,"")</f>
        <v>0.692376446496</v>
      </c>
      <c r="R2411" s="56" t="str">
        <f aca="false">IF(K2411=1,ROW(),"")</f>
        <v/>
      </c>
      <c r="S2411" s="56" t="str">
        <f aca="false">IF(D2411="","",TRIM(D2411))</f>
        <v>LOLO CHARGES- INC</v>
      </c>
    </row>
    <row r="2412" customFormat="false" ht="15" hidden="false" customHeight="false" outlineLevel="0" collapsed="false">
      <c r="A2412" s="50" t="s">
        <v>1007</v>
      </c>
      <c r="B2412" s="55" t="n">
        <v>45905</v>
      </c>
      <c r="C2412" s="50" t="n">
        <f aca="false">IF(S2412="","",IFERROR(IF(INDEX('Ledger Codes'!$C$6:$C$205,MATCH(S2412,'Ledger Codes'!$B$6:$B$205,0))="","",INDEX('Ledger Codes'!$C$6:$C$205,MATCH(S2412,'Ledger Codes'!$B$6:$B$205,0))),""))</f>
        <v>10051</v>
      </c>
      <c r="D2412" s="50" t="s">
        <v>208</v>
      </c>
      <c r="E2412" s="50" t="s">
        <v>1008</v>
      </c>
      <c r="F2412" s="50" t="s">
        <v>1009</v>
      </c>
      <c r="G2412" s="52" t="n">
        <v>0</v>
      </c>
      <c r="H2412" s="52" t="n">
        <v>80</v>
      </c>
      <c r="I2412" s="52" t="n">
        <f aca="false">IF(AND(G2412="",H2412=""),"",N(G2412)-N(H2412))</f>
        <v>-80</v>
      </c>
      <c r="J2412" s="52" t="n">
        <f aca="false">IF(I2412="","",ABS(I2412))</f>
        <v>80</v>
      </c>
      <c r="K2412" s="56" t="n">
        <f aca="false">IF(S2412="","",0)</f>
        <v>0</v>
      </c>
      <c r="L2412" s="56" t="n">
        <f aca="false">IF(J2412="","",IF(AND(J2412&gt;'Revenue Testing'!$E$9,K2412=0),1,0))</f>
        <v>0</v>
      </c>
      <c r="M2412" s="57" t="n">
        <v>0.89851613399</v>
      </c>
      <c r="N2412" s="56" t="str">
        <f aca="false">IF(OR(A2412="",I2412=""),"",IF(COUNTIFS($A$2:$A$4500,A2412,$D$2:$D$4500,D2412,$I$2:$I$4500,I2412)&gt;1,"Possible duplicate",""))</f>
        <v/>
      </c>
      <c r="O2412" s="56" t="n">
        <f aca="false">IF(J2412="","",IF(AND(L2412=0,K2412=0),1,0))</f>
        <v>1</v>
      </c>
      <c r="P2412" s="56" t="str">
        <f aca="false">IF(L2412=1,J2412+ROW()/10^7,"")</f>
        <v/>
      </c>
      <c r="Q2412" s="57" t="n">
        <f aca="false">IF(O2412=1,M2412,"")</f>
        <v>0.89851613399</v>
      </c>
      <c r="R2412" s="56" t="str">
        <f aca="false">IF(K2412=1,ROW(),"")</f>
        <v/>
      </c>
      <c r="S2412" s="56" t="str">
        <f aca="false">IF(D2412="","",TRIM(D2412))</f>
        <v>LOLO CHARGES- INC</v>
      </c>
    </row>
    <row r="2413" customFormat="false" ht="15" hidden="false" customHeight="false" outlineLevel="0" collapsed="false">
      <c r="A2413" s="50" t="s">
        <v>1007</v>
      </c>
      <c r="B2413" s="55" t="n">
        <v>45905</v>
      </c>
      <c r="C2413" s="50" t="n">
        <f aca="false">IF(S2413="","",IFERROR(IF(INDEX('Ledger Codes'!$C$6:$C$205,MATCH(S2413,'Ledger Codes'!$B$6:$B$205,0))="","",INDEX('Ledger Codes'!$C$6:$C$205,MATCH(S2413,'Ledger Codes'!$B$6:$B$205,0))),""))</f>
        <v>10051</v>
      </c>
      <c r="D2413" s="50" t="s">
        <v>208</v>
      </c>
      <c r="E2413" s="50" t="s">
        <v>1008</v>
      </c>
      <c r="F2413" s="50" t="s">
        <v>1009</v>
      </c>
      <c r="G2413" s="52" t="n">
        <v>0</v>
      </c>
      <c r="H2413" s="52" t="n">
        <v>390</v>
      </c>
      <c r="I2413" s="52" t="n">
        <f aca="false">IF(AND(G2413="",H2413=""),"",N(G2413)-N(H2413))</f>
        <v>-390</v>
      </c>
      <c r="J2413" s="52" t="n">
        <f aca="false">IF(I2413="","",ABS(I2413))</f>
        <v>390</v>
      </c>
      <c r="K2413" s="56" t="n">
        <f aca="false">IF(S2413="","",0)</f>
        <v>0</v>
      </c>
      <c r="L2413" s="56" t="n">
        <f aca="false">IF(J2413="","",IF(AND(J2413&gt;'Revenue Testing'!$E$9,K2413=0),1,0))</f>
        <v>0</v>
      </c>
      <c r="M2413" s="57" t="n">
        <v>0.70937299468</v>
      </c>
      <c r="N2413" s="56" t="str">
        <f aca="false">IF(OR(A2413="",I2413=""),"",IF(COUNTIFS($A$2:$A$4500,A2413,$D$2:$D$4500,D2413,$I$2:$I$4500,I2413)&gt;1,"Possible duplicate",""))</f>
        <v/>
      </c>
      <c r="O2413" s="56" t="n">
        <f aca="false">IF(J2413="","",IF(AND(L2413=0,K2413=0),1,0))</f>
        <v>1</v>
      </c>
      <c r="P2413" s="56" t="str">
        <f aca="false">IF(L2413=1,J2413+ROW()/10^7,"")</f>
        <v/>
      </c>
      <c r="Q2413" s="57" t="n">
        <f aca="false">IF(O2413=1,M2413,"")</f>
        <v>0.70937299468</v>
      </c>
      <c r="R2413" s="56" t="str">
        <f aca="false">IF(K2413=1,ROW(),"")</f>
        <v/>
      </c>
      <c r="S2413" s="56" t="str">
        <f aca="false">IF(D2413="","",TRIM(D2413))</f>
        <v>LOLO CHARGES- INC</v>
      </c>
    </row>
    <row r="2414" customFormat="false" ht="15" hidden="false" customHeight="false" outlineLevel="0" collapsed="false">
      <c r="A2414" s="50" t="s">
        <v>1010</v>
      </c>
      <c r="B2414" s="55" t="n">
        <v>45905</v>
      </c>
      <c r="C2414" s="50" t="n">
        <f aca="false">IF(S2414="","",IFERROR(IF(INDEX('Ledger Codes'!$C$6:$C$205,MATCH(S2414,'Ledger Codes'!$B$6:$B$205,0))="","",INDEX('Ledger Codes'!$C$6:$C$205,MATCH(S2414,'Ledger Codes'!$B$6:$B$205,0))),""))</f>
        <v>10051</v>
      </c>
      <c r="D2414" s="50" t="s">
        <v>208</v>
      </c>
      <c r="E2414" s="50" t="s">
        <v>1011</v>
      </c>
      <c r="F2414" s="50" t="s">
        <v>1012</v>
      </c>
      <c r="G2414" s="52" t="n">
        <v>0</v>
      </c>
      <c r="H2414" s="52" t="n">
        <v>130</v>
      </c>
      <c r="I2414" s="52" t="n">
        <f aca="false">IF(AND(G2414="",H2414=""),"",N(G2414)-N(H2414))</f>
        <v>-130</v>
      </c>
      <c r="J2414" s="52" t="n">
        <f aca="false">IF(I2414="","",ABS(I2414))</f>
        <v>130</v>
      </c>
      <c r="K2414" s="56" t="n">
        <f aca="false">IF(S2414="","",0)</f>
        <v>0</v>
      </c>
      <c r="L2414" s="56" t="n">
        <f aca="false">IF(J2414="","",IF(AND(J2414&gt;'Revenue Testing'!$E$9,K2414=0),1,0))</f>
        <v>0</v>
      </c>
      <c r="M2414" s="57" t="n">
        <v>0.559393870559</v>
      </c>
      <c r="N2414" s="56" t="str">
        <f aca="false">IF(OR(A2414="",I2414=""),"",IF(COUNTIFS($A$2:$A$4500,A2414,$D$2:$D$4500,D2414,$I$2:$I$4500,I2414)&gt;1,"Possible duplicate",""))</f>
        <v/>
      </c>
      <c r="O2414" s="56" t="n">
        <f aca="false">IF(J2414="","",IF(AND(L2414=0,K2414=0),1,0))</f>
        <v>1</v>
      </c>
      <c r="P2414" s="56" t="str">
        <f aca="false">IF(L2414=1,J2414+ROW()/10^7,"")</f>
        <v/>
      </c>
      <c r="Q2414" s="57" t="n">
        <f aca="false">IF(O2414=1,M2414,"")</f>
        <v>0.559393870559</v>
      </c>
      <c r="R2414" s="56" t="str">
        <f aca="false">IF(K2414=1,ROW(),"")</f>
        <v/>
      </c>
      <c r="S2414" s="56" t="str">
        <f aca="false">IF(D2414="","",TRIM(D2414))</f>
        <v>LOLO CHARGES- INC</v>
      </c>
    </row>
    <row r="2415" customFormat="false" ht="15" hidden="false" customHeight="false" outlineLevel="0" collapsed="false">
      <c r="A2415" s="50" t="s">
        <v>1013</v>
      </c>
      <c r="B2415" s="55" t="n">
        <v>45905</v>
      </c>
      <c r="C2415" s="50" t="n">
        <f aca="false">IF(S2415="","",IFERROR(IF(INDEX('Ledger Codes'!$C$6:$C$205,MATCH(S2415,'Ledger Codes'!$B$6:$B$205,0))="","",INDEX('Ledger Codes'!$C$6:$C$205,MATCH(S2415,'Ledger Codes'!$B$6:$B$205,0))),""))</f>
        <v>10051</v>
      </c>
      <c r="D2415" s="50" t="s">
        <v>208</v>
      </c>
      <c r="E2415" s="50" t="s">
        <v>1014</v>
      </c>
      <c r="F2415" s="50" t="s">
        <v>1015</v>
      </c>
      <c r="G2415" s="52" t="n">
        <v>0</v>
      </c>
      <c r="H2415" s="52" t="n">
        <v>80</v>
      </c>
      <c r="I2415" s="52" t="n">
        <f aca="false">IF(AND(G2415="",H2415=""),"",N(G2415)-N(H2415))</f>
        <v>-80</v>
      </c>
      <c r="J2415" s="52" t="n">
        <f aca="false">IF(I2415="","",ABS(I2415))</f>
        <v>80</v>
      </c>
      <c r="K2415" s="56" t="n">
        <f aca="false">IF(S2415="","",0)</f>
        <v>0</v>
      </c>
      <c r="L2415" s="56" t="n">
        <f aca="false">IF(J2415="","",IF(AND(J2415&gt;'Revenue Testing'!$E$9,K2415=0),1,0))</f>
        <v>0</v>
      </c>
      <c r="M2415" s="57" t="n">
        <v>0.147200724458</v>
      </c>
      <c r="N2415" s="56" t="str">
        <f aca="false">IF(OR(A2415="",I2415=""),"",IF(COUNTIFS($A$2:$A$4500,A2415,$D$2:$D$4500,D2415,$I$2:$I$4500,I2415)&gt;1,"Possible duplicate",""))</f>
        <v/>
      </c>
      <c r="O2415" s="56" t="n">
        <f aca="false">IF(J2415="","",IF(AND(L2415=0,K2415=0),1,0))</f>
        <v>1</v>
      </c>
      <c r="P2415" s="56" t="str">
        <f aca="false">IF(L2415=1,J2415+ROW()/10^7,"")</f>
        <v/>
      </c>
      <c r="Q2415" s="57" t="n">
        <f aca="false">IF(O2415=1,M2415,"")</f>
        <v>0.147200724458</v>
      </c>
      <c r="R2415" s="56" t="str">
        <f aca="false">IF(K2415=1,ROW(),"")</f>
        <v/>
      </c>
      <c r="S2415" s="56" t="str">
        <f aca="false">IF(D2415="","",TRIM(D2415))</f>
        <v>LOLO CHARGES- INC</v>
      </c>
    </row>
    <row r="2416" customFormat="false" ht="15" hidden="false" customHeight="false" outlineLevel="0" collapsed="false">
      <c r="A2416" s="50" t="s">
        <v>1013</v>
      </c>
      <c r="B2416" s="55" t="n">
        <v>45905</v>
      </c>
      <c r="C2416" s="50" t="n">
        <f aca="false">IF(S2416="","",IFERROR(IF(INDEX('Ledger Codes'!$C$6:$C$205,MATCH(S2416,'Ledger Codes'!$B$6:$B$205,0))="","",INDEX('Ledger Codes'!$C$6:$C$205,MATCH(S2416,'Ledger Codes'!$B$6:$B$205,0))),""))</f>
        <v>10051</v>
      </c>
      <c r="D2416" s="50" t="s">
        <v>208</v>
      </c>
      <c r="E2416" s="50" t="s">
        <v>1014</v>
      </c>
      <c r="F2416" s="50" t="s">
        <v>1015</v>
      </c>
      <c r="G2416" s="52" t="n">
        <v>0</v>
      </c>
      <c r="H2416" s="52" t="n">
        <v>260</v>
      </c>
      <c r="I2416" s="52" t="n">
        <f aca="false">IF(AND(G2416="",H2416=""),"",N(G2416)-N(H2416))</f>
        <v>-260</v>
      </c>
      <c r="J2416" s="52" t="n">
        <f aca="false">IF(I2416="","",ABS(I2416))</f>
        <v>260</v>
      </c>
      <c r="K2416" s="56" t="n">
        <f aca="false">IF(S2416="","",0)</f>
        <v>0</v>
      </c>
      <c r="L2416" s="56" t="n">
        <f aca="false">IF(J2416="","",IF(AND(J2416&gt;'Revenue Testing'!$E$9,K2416=0),1,0))</f>
        <v>0</v>
      </c>
      <c r="M2416" s="57" t="n">
        <v>0.4882762307</v>
      </c>
      <c r="N2416" s="56" t="str">
        <f aca="false">IF(OR(A2416="",I2416=""),"",IF(COUNTIFS($A$2:$A$4500,A2416,$D$2:$D$4500,D2416,$I$2:$I$4500,I2416)&gt;1,"Possible duplicate",""))</f>
        <v/>
      </c>
      <c r="O2416" s="56" t="n">
        <f aca="false">IF(J2416="","",IF(AND(L2416=0,K2416=0),1,0))</f>
        <v>1</v>
      </c>
      <c r="P2416" s="56" t="str">
        <f aca="false">IF(L2416=1,J2416+ROW()/10^7,"")</f>
        <v/>
      </c>
      <c r="Q2416" s="57" t="n">
        <f aca="false">IF(O2416=1,M2416,"")</f>
        <v>0.4882762307</v>
      </c>
      <c r="R2416" s="56" t="str">
        <f aca="false">IF(K2416=1,ROW(),"")</f>
        <v/>
      </c>
      <c r="S2416" s="56" t="str">
        <f aca="false">IF(D2416="","",TRIM(D2416))</f>
        <v>LOLO CHARGES- INC</v>
      </c>
    </row>
    <row r="2417" customFormat="false" ht="15" hidden="false" customHeight="false" outlineLevel="0" collapsed="false">
      <c r="A2417" s="50" t="s">
        <v>1016</v>
      </c>
      <c r="B2417" s="55" t="n">
        <v>45905</v>
      </c>
      <c r="C2417" s="50" t="n">
        <f aca="false">IF(S2417="","",IFERROR(IF(INDEX('Ledger Codes'!$C$6:$C$205,MATCH(S2417,'Ledger Codes'!$B$6:$B$205,0))="","",INDEX('Ledger Codes'!$C$6:$C$205,MATCH(S2417,'Ledger Codes'!$B$6:$B$205,0))),""))</f>
        <v>10051</v>
      </c>
      <c r="D2417" s="50" t="s">
        <v>208</v>
      </c>
      <c r="E2417" s="50" t="s">
        <v>1017</v>
      </c>
      <c r="F2417" s="50" t="s">
        <v>1018</v>
      </c>
      <c r="G2417" s="52" t="n">
        <v>0</v>
      </c>
      <c r="H2417" s="52" t="n">
        <v>130</v>
      </c>
      <c r="I2417" s="52" t="n">
        <f aca="false">IF(AND(G2417="",H2417=""),"",N(G2417)-N(H2417))</f>
        <v>-130</v>
      </c>
      <c r="J2417" s="52" t="n">
        <f aca="false">IF(I2417="","",ABS(I2417))</f>
        <v>130</v>
      </c>
      <c r="K2417" s="56" t="n">
        <f aca="false">IF(S2417="","",0)</f>
        <v>0</v>
      </c>
      <c r="L2417" s="56" t="n">
        <f aca="false">IF(J2417="","",IF(AND(J2417&gt;'Revenue Testing'!$E$9,K2417=0),1,0))</f>
        <v>0</v>
      </c>
      <c r="M2417" s="57" t="n">
        <v>0.172281943563</v>
      </c>
      <c r="N2417" s="56" t="str">
        <f aca="false">IF(OR(A2417="",I2417=""),"",IF(COUNTIFS($A$2:$A$4500,A2417,$D$2:$D$4500,D2417,$I$2:$I$4500,I2417)&gt;1,"Possible duplicate",""))</f>
        <v/>
      </c>
      <c r="O2417" s="56" t="n">
        <f aca="false">IF(J2417="","",IF(AND(L2417=0,K2417=0),1,0))</f>
        <v>1</v>
      </c>
      <c r="P2417" s="56" t="str">
        <f aca="false">IF(L2417=1,J2417+ROW()/10^7,"")</f>
        <v/>
      </c>
      <c r="Q2417" s="57" t="n">
        <f aca="false">IF(O2417=1,M2417,"")</f>
        <v>0.172281943563</v>
      </c>
      <c r="R2417" s="56" t="str">
        <f aca="false">IF(K2417=1,ROW(),"")</f>
        <v/>
      </c>
      <c r="S2417" s="56" t="str">
        <f aca="false">IF(D2417="","",TRIM(D2417))</f>
        <v>LOLO CHARGES- INC</v>
      </c>
    </row>
    <row r="2418" customFormat="false" ht="15" hidden="false" customHeight="false" outlineLevel="0" collapsed="false">
      <c r="A2418" s="50" t="s">
        <v>1019</v>
      </c>
      <c r="B2418" s="55" t="n">
        <v>45905</v>
      </c>
      <c r="C2418" s="50" t="n">
        <f aca="false">IF(S2418="","",IFERROR(IF(INDEX('Ledger Codes'!$C$6:$C$205,MATCH(S2418,'Ledger Codes'!$B$6:$B$205,0))="","",INDEX('Ledger Codes'!$C$6:$C$205,MATCH(S2418,'Ledger Codes'!$B$6:$B$205,0))),""))</f>
        <v>10051</v>
      </c>
      <c r="D2418" s="50" t="s">
        <v>208</v>
      </c>
      <c r="E2418" s="50" t="s">
        <v>1020</v>
      </c>
      <c r="F2418" s="50" t="s">
        <v>479</v>
      </c>
      <c r="G2418" s="52" t="n">
        <v>0</v>
      </c>
      <c r="H2418" s="52" t="n">
        <v>390</v>
      </c>
      <c r="I2418" s="52" t="n">
        <f aca="false">IF(AND(G2418="",H2418=""),"",N(G2418)-N(H2418))</f>
        <v>-390</v>
      </c>
      <c r="J2418" s="52" t="n">
        <f aca="false">IF(I2418="","",ABS(I2418))</f>
        <v>390</v>
      </c>
      <c r="K2418" s="56" t="n">
        <f aca="false">IF(S2418="","",0)</f>
        <v>0</v>
      </c>
      <c r="L2418" s="56" t="n">
        <f aca="false">IF(J2418="","",IF(AND(J2418&gt;'Revenue Testing'!$E$9,K2418=0),1,0))</f>
        <v>0</v>
      </c>
      <c r="M2418" s="57" t="n">
        <v>0.764837363845</v>
      </c>
      <c r="N2418" s="56" t="str">
        <f aca="false">IF(OR(A2418="",I2418=""),"",IF(COUNTIFS($A$2:$A$4500,A2418,$D$2:$D$4500,D2418,$I$2:$I$4500,I2418)&gt;1,"Possible duplicate",""))</f>
        <v/>
      </c>
      <c r="O2418" s="56" t="n">
        <f aca="false">IF(J2418="","",IF(AND(L2418=0,K2418=0),1,0))</f>
        <v>1</v>
      </c>
      <c r="P2418" s="56" t="str">
        <f aca="false">IF(L2418=1,J2418+ROW()/10^7,"")</f>
        <v/>
      </c>
      <c r="Q2418" s="57" t="n">
        <f aca="false">IF(O2418=1,M2418,"")</f>
        <v>0.764837363845</v>
      </c>
      <c r="R2418" s="56" t="str">
        <f aca="false">IF(K2418=1,ROW(),"")</f>
        <v/>
      </c>
      <c r="S2418" s="56" t="str">
        <f aca="false">IF(D2418="","",TRIM(D2418))</f>
        <v>LOLO CHARGES- INC</v>
      </c>
    </row>
    <row r="2419" customFormat="false" ht="15" hidden="false" customHeight="false" outlineLevel="0" collapsed="false">
      <c r="A2419" s="50" t="s">
        <v>1021</v>
      </c>
      <c r="B2419" s="55" t="n">
        <v>45905</v>
      </c>
      <c r="C2419" s="50" t="n">
        <f aca="false">IF(S2419="","",IFERROR(IF(INDEX('Ledger Codes'!$C$6:$C$205,MATCH(S2419,'Ledger Codes'!$B$6:$B$205,0))="","",INDEX('Ledger Codes'!$C$6:$C$205,MATCH(S2419,'Ledger Codes'!$B$6:$B$205,0))),""))</f>
        <v>10051</v>
      </c>
      <c r="D2419" s="50" t="s">
        <v>208</v>
      </c>
      <c r="E2419" s="50" t="s">
        <v>1022</v>
      </c>
      <c r="F2419" s="50" t="s">
        <v>1023</v>
      </c>
      <c r="G2419" s="52" t="n">
        <v>0</v>
      </c>
      <c r="H2419" s="52" t="n">
        <v>130</v>
      </c>
      <c r="I2419" s="52" t="n">
        <f aca="false">IF(AND(G2419="",H2419=""),"",N(G2419)-N(H2419))</f>
        <v>-130</v>
      </c>
      <c r="J2419" s="52" t="n">
        <f aca="false">IF(I2419="","",ABS(I2419))</f>
        <v>130</v>
      </c>
      <c r="K2419" s="56" t="n">
        <f aca="false">IF(S2419="","",0)</f>
        <v>0</v>
      </c>
      <c r="L2419" s="56" t="n">
        <f aca="false">IF(J2419="","",IF(AND(J2419&gt;'Revenue Testing'!$E$9,K2419=0),1,0))</f>
        <v>0</v>
      </c>
      <c r="M2419" s="57" t="n">
        <v>0.83532389387</v>
      </c>
      <c r="N2419" s="56" t="str">
        <f aca="false">IF(OR(A2419="",I2419=""),"",IF(COUNTIFS($A$2:$A$4500,A2419,$D$2:$D$4500,D2419,$I$2:$I$4500,I2419)&gt;1,"Possible duplicate",""))</f>
        <v/>
      </c>
      <c r="O2419" s="56" t="n">
        <f aca="false">IF(J2419="","",IF(AND(L2419=0,K2419=0),1,0))</f>
        <v>1</v>
      </c>
      <c r="P2419" s="56" t="str">
        <f aca="false">IF(L2419=1,J2419+ROW()/10^7,"")</f>
        <v/>
      </c>
      <c r="Q2419" s="57" t="n">
        <f aca="false">IF(O2419=1,M2419,"")</f>
        <v>0.83532389387</v>
      </c>
      <c r="R2419" s="56" t="str">
        <f aca="false">IF(K2419=1,ROW(),"")</f>
        <v/>
      </c>
      <c r="S2419" s="56" t="str">
        <f aca="false">IF(D2419="","",TRIM(D2419))</f>
        <v>LOLO CHARGES- INC</v>
      </c>
    </row>
    <row r="2420" customFormat="false" ht="15" hidden="false" customHeight="false" outlineLevel="0" collapsed="false">
      <c r="A2420" s="50" t="s">
        <v>1024</v>
      </c>
      <c r="B2420" s="55" t="n">
        <v>45906</v>
      </c>
      <c r="C2420" s="50" t="n">
        <f aca="false">IF(S2420="","",IFERROR(IF(INDEX('Ledger Codes'!$C$6:$C$205,MATCH(S2420,'Ledger Codes'!$B$6:$B$205,0))="","",INDEX('Ledger Codes'!$C$6:$C$205,MATCH(S2420,'Ledger Codes'!$B$6:$B$205,0))),""))</f>
        <v>10051</v>
      </c>
      <c r="D2420" s="50" t="s">
        <v>208</v>
      </c>
      <c r="E2420" s="50" t="s">
        <v>1025</v>
      </c>
      <c r="F2420" s="50" t="s">
        <v>1026</v>
      </c>
      <c r="G2420" s="52" t="n">
        <v>0</v>
      </c>
      <c r="H2420" s="52" t="n">
        <v>260</v>
      </c>
      <c r="I2420" s="52" t="n">
        <f aca="false">IF(AND(G2420="",H2420=""),"",N(G2420)-N(H2420))</f>
        <v>-260</v>
      </c>
      <c r="J2420" s="52" t="n">
        <f aca="false">IF(I2420="","",ABS(I2420))</f>
        <v>260</v>
      </c>
      <c r="K2420" s="56" t="n">
        <f aca="false">IF(S2420="","",0)</f>
        <v>0</v>
      </c>
      <c r="L2420" s="56" t="n">
        <f aca="false">IF(J2420="","",IF(AND(J2420&gt;'Revenue Testing'!$E$9,K2420=0),1,0))</f>
        <v>0</v>
      </c>
      <c r="M2420" s="57" t="n">
        <v>0.647224011113</v>
      </c>
      <c r="N2420" s="56" t="str">
        <f aca="false">IF(OR(A2420="",I2420=""),"",IF(COUNTIFS($A$2:$A$4500,A2420,$D$2:$D$4500,D2420,$I$2:$I$4500,I2420)&gt;1,"Possible duplicate",""))</f>
        <v/>
      </c>
      <c r="O2420" s="56" t="n">
        <f aca="false">IF(J2420="","",IF(AND(L2420=0,K2420=0),1,0))</f>
        <v>1</v>
      </c>
      <c r="P2420" s="56" t="str">
        <f aca="false">IF(L2420=1,J2420+ROW()/10^7,"")</f>
        <v/>
      </c>
      <c r="Q2420" s="57" t="n">
        <f aca="false">IF(O2420=1,M2420,"")</f>
        <v>0.647224011113</v>
      </c>
      <c r="R2420" s="56" t="str">
        <f aca="false">IF(K2420=1,ROW(),"")</f>
        <v/>
      </c>
      <c r="S2420" s="56" t="str">
        <f aca="false">IF(D2420="","",TRIM(D2420))</f>
        <v>LOLO CHARGES- INC</v>
      </c>
    </row>
    <row r="2421" customFormat="false" ht="15" hidden="false" customHeight="false" outlineLevel="0" collapsed="false">
      <c r="A2421" s="50" t="s">
        <v>1027</v>
      </c>
      <c r="B2421" s="55" t="n">
        <v>45906</v>
      </c>
      <c r="C2421" s="50" t="n">
        <f aca="false">IF(S2421="","",IFERROR(IF(INDEX('Ledger Codes'!$C$6:$C$205,MATCH(S2421,'Ledger Codes'!$B$6:$B$205,0))="","",INDEX('Ledger Codes'!$C$6:$C$205,MATCH(S2421,'Ledger Codes'!$B$6:$B$205,0))),""))</f>
        <v>10051</v>
      </c>
      <c r="D2421" s="50" t="s">
        <v>208</v>
      </c>
      <c r="E2421" s="50" t="s">
        <v>1028</v>
      </c>
      <c r="F2421" s="50" t="s">
        <v>1029</v>
      </c>
      <c r="G2421" s="52" t="n">
        <v>0</v>
      </c>
      <c r="H2421" s="52" t="n">
        <v>260</v>
      </c>
      <c r="I2421" s="52" t="n">
        <f aca="false">IF(AND(G2421="",H2421=""),"",N(G2421)-N(H2421))</f>
        <v>-260</v>
      </c>
      <c r="J2421" s="52" t="n">
        <f aca="false">IF(I2421="","",ABS(I2421))</f>
        <v>260</v>
      </c>
      <c r="K2421" s="56" t="n">
        <f aca="false">IF(S2421="","",0)</f>
        <v>0</v>
      </c>
      <c r="L2421" s="56" t="n">
        <f aca="false">IF(J2421="","",IF(AND(J2421&gt;'Revenue Testing'!$E$9,K2421=0),1,0))</f>
        <v>0</v>
      </c>
      <c r="M2421" s="57" t="n">
        <v>0.76144869018</v>
      </c>
      <c r="N2421" s="56" t="str">
        <f aca="false">IF(OR(A2421="",I2421=""),"",IF(COUNTIFS($A$2:$A$4500,A2421,$D$2:$D$4500,D2421,$I$2:$I$4500,I2421)&gt;1,"Possible duplicate",""))</f>
        <v/>
      </c>
      <c r="O2421" s="56" t="n">
        <f aca="false">IF(J2421="","",IF(AND(L2421=0,K2421=0),1,0))</f>
        <v>1</v>
      </c>
      <c r="P2421" s="56" t="str">
        <f aca="false">IF(L2421=1,J2421+ROW()/10^7,"")</f>
        <v/>
      </c>
      <c r="Q2421" s="57" t="n">
        <f aca="false">IF(O2421=1,M2421,"")</f>
        <v>0.76144869018</v>
      </c>
      <c r="R2421" s="56" t="str">
        <f aca="false">IF(K2421=1,ROW(),"")</f>
        <v/>
      </c>
      <c r="S2421" s="56" t="str">
        <f aca="false">IF(D2421="","",TRIM(D2421))</f>
        <v>LOLO CHARGES- INC</v>
      </c>
    </row>
    <row r="2422" customFormat="false" ht="15" hidden="false" customHeight="false" outlineLevel="0" collapsed="false">
      <c r="A2422" s="50" t="s">
        <v>1030</v>
      </c>
      <c r="B2422" s="55" t="n">
        <v>45906</v>
      </c>
      <c r="C2422" s="50" t="n">
        <f aca="false">IF(S2422="","",IFERROR(IF(INDEX('Ledger Codes'!$C$6:$C$205,MATCH(S2422,'Ledger Codes'!$B$6:$B$205,0))="","",INDEX('Ledger Codes'!$C$6:$C$205,MATCH(S2422,'Ledger Codes'!$B$6:$B$205,0))),""))</f>
        <v>10051</v>
      </c>
      <c r="D2422" s="50" t="s">
        <v>208</v>
      </c>
      <c r="E2422" s="50" t="s">
        <v>1031</v>
      </c>
      <c r="F2422" s="50" t="s">
        <v>1032</v>
      </c>
      <c r="G2422" s="52" t="n">
        <v>0</v>
      </c>
      <c r="H2422" s="52" t="n">
        <v>130</v>
      </c>
      <c r="I2422" s="52" t="n">
        <f aca="false">IF(AND(G2422="",H2422=""),"",N(G2422)-N(H2422))</f>
        <v>-130</v>
      </c>
      <c r="J2422" s="52" t="n">
        <f aca="false">IF(I2422="","",ABS(I2422))</f>
        <v>130</v>
      </c>
      <c r="K2422" s="56" t="n">
        <f aca="false">IF(S2422="","",0)</f>
        <v>0</v>
      </c>
      <c r="L2422" s="56" t="n">
        <f aca="false">IF(J2422="","",IF(AND(J2422&gt;'Revenue Testing'!$E$9,K2422=0),1,0))</f>
        <v>0</v>
      </c>
      <c r="M2422" s="57" t="n">
        <v>0.85012370587</v>
      </c>
      <c r="N2422" s="56" t="str">
        <f aca="false">IF(OR(A2422="",I2422=""),"",IF(COUNTIFS($A$2:$A$4500,A2422,$D$2:$D$4500,D2422,$I$2:$I$4500,I2422)&gt;1,"Possible duplicate",""))</f>
        <v/>
      </c>
      <c r="O2422" s="56" t="n">
        <f aca="false">IF(J2422="","",IF(AND(L2422=0,K2422=0),1,0))</f>
        <v>1</v>
      </c>
      <c r="P2422" s="56" t="str">
        <f aca="false">IF(L2422=1,J2422+ROW()/10^7,"")</f>
        <v/>
      </c>
      <c r="Q2422" s="57" t="n">
        <f aca="false">IF(O2422=1,M2422,"")</f>
        <v>0.85012370587</v>
      </c>
      <c r="R2422" s="56" t="str">
        <f aca="false">IF(K2422=1,ROW(),"")</f>
        <v/>
      </c>
      <c r="S2422" s="56" t="str">
        <f aca="false">IF(D2422="","",TRIM(D2422))</f>
        <v>LOLO CHARGES- INC</v>
      </c>
    </row>
    <row r="2423" customFormat="false" ht="15" hidden="false" customHeight="false" outlineLevel="0" collapsed="false">
      <c r="A2423" s="50" t="s">
        <v>1033</v>
      </c>
      <c r="B2423" s="55" t="n">
        <v>45906</v>
      </c>
      <c r="C2423" s="50" t="n">
        <f aca="false">IF(S2423="","",IFERROR(IF(INDEX('Ledger Codes'!$C$6:$C$205,MATCH(S2423,'Ledger Codes'!$B$6:$B$205,0))="","",INDEX('Ledger Codes'!$C$6:$C$205,MATCH(S2423,'Ledger Codes'!$B$6:$B$205,0))),""))</f>
        <v>10051</v>
      </c>
      <c r="D2423" s="50" t="s">
        <v>208</v>
      </c>
      <c r="E2423" s="50" t="s">
        <v>1034</v>
      </c>
      <c r="F2423" s="50" t="s">
        <v>1035</v>
      </c>
      <c r="G2423" s="52" t="n">
        <v>0</v>
      </c>
      <c r="H2423" s="52" t="n">
        <v>80</v>
      </c>
      <c r="I2423" s="52" t="n">
        <f aca="false">IF(AND(G2423="",H2423=""),"",N(G2423)-N(H2423))</f>
        <v>-80</v>
      </c>
      <c r="J2423" s="52" t="n">
        <f aca="false">IF(I2423="","",ABS(I2423))</f>
        <v>80</v>
      </c>
      <c r="K2423" s="56" t="n">
        <f aca="false">IF(S2423="","",0)</f>
        <v>0</v>
      </c>
      <c r="L2423" s="56" t="n">
        <f aca="false">IF(J2423="","",IF(AND(J2423&gt;'Revenue Testing'!$E$9,K2423=0),1,0))</f>
        <v>0</v>
      </c>
      <c r="M2423" s="57" t="n">
        <v>0.360239089406</v>
      </c>
      <c r="N2423" s="56" t="str">
        <f aca="false">IF(OR(A2423="",I2423=""),"",IF(COUNTIFS($A$2:$A$4500,A2423,$D$2:$D$4500,D2423,$I$2:$I$4500,I2423)&gt;1,"Possible duplicate",""))</f>
        <v/>
      </c>
      <c r="O2423" s="56" t="n">
        <f aca="false">IF(J2423="","",IF(AND(L2423=0,K2423=0),1,0))</f>
        <v>1</v>
      </c>
      <c r="P2423" s="56" t="str">
        <f aca="false">IF(L2423=1,J2423+ROW()/10^7,"")</f>
        <v/>
      </c>
      <c r="Q2423" s="57" t="n">
        <f aca="false">IF(O2423=1,M2423,"")</f>
        <v>0.360239089406</v>
      </c>
      <c r="R2423" s="56" t="str">
        <f aca="false">IF(K2423=1,ROW(),"")</f>
        <v/>
      </c>
      <c r="S2423" s="56" t="str">
        <f aca="false">IF(D2423="","",TRIM(D2423))</f>
        <v>LOLO CHARGES- INC</v>
      </c>
    </row>
    <row r="2424" customFormat="false" ht="15" hidden="false" customHeight="false" outlineLevel="0" collapsed="false">
      <c r="A2424" s="50" t="s">
        <v>1036</v>
      </c>
      <c r="B2424" s="55" t="n">
        <v>45906</v>
      </c>
      <c r="C2424" s="50" t="n">
        <f aca="false">IF(S2424="","",IFERROR(IF(INDEX('Ledger Codes'!$C$6:$C$205,MATCH(S2424,'Ledger Codes'!$B$6:$B$205,0))="","",INDEX('Ledger Codes'!$C$6:$C$205,MATCH(S2424,'Ledger Codes'!$B$6:$B$205,0))),""))</f>
        <v>10051</v>
      </c>
      <c r="D2424" s="50" t="s">
        <v>208</v>
      </c>
      <c r="E2424" s="50" t="s">
        <v>1037</v>
      </c>
      <c r="F2424" s="50" t="s">
        <v>1038</v>
      </c>
      <c r="G2424" s="52" t="n">
        <v>0</v>
      </c>
      <c r="H2424" s="52" t="n">
        <v>130</v>
      </c>
      <c r="I2424" s="52" t="n">
        <f aca="false">IF(AND(G2424="",H2424=""),"",N(G2424)-N(H2424))</f>
        <v>-130</v>
      </c>
      <c r="J2424" s="52" t="n">
        <f aca="false">IF(I2424="","",ABS(I2424))</f>
        <v>130</v>
      </c>
      <c r="K2424" s="56" t="n">
        <f aca="false">IF(S2424="","",0)</f>
        <v>0</v>
      </c>
      <c r="L2424" s="56" t="n">
        <f aca="false">IF(J2424="","",IF(AND(J2424&gt;'Revenue Testing'!$E$9,K2424=0),1,0))</f>
        <v>0</v>
      </c>
      <c r="M2424" s="57" t="n">
        <v>0.638333990804</v>
      </c>
      <c r="N2424" s="56" t="str">
        <f aca="false">IF(OR(A2424="",I2424=""),"",IF(COUNTIFS($A$2:$A$4500,A2424,$D$2:$D$4500,D2424,$I$2:$I$4500,I2424)&gt;1,"Possible duplicate",""))</f>
        <v/>
      </c>
      <c r="O2424" s="56" t="n">
        <f aca="false">IF(J2424="","",IF(AND(L2424=0,K2424=0),1,0))</f>
        <v>1</v>
      </c>
      <c r="P2424" s="56" t="str">
        <f aca="false">IF(L2424=1,J2424+ROW()/10^7,"")</f>
        <v/>
      </c>
      <c r="Q2424" s="57" t="n">
        <f aca="false">IF(O2424=1,M2424,"")</f>
        <v>0.638333990804</v>
      </c>
      <c r="R2424" s="56" t="str">
        <f aca="false">IF(K2424=1,ROW(),"")</f>
        <v/>
      </c>
      <c r="S2424" s="56" t="str">
        <f aca="false">IF(D2424="","",TRIM(D2424))</f>
        <v>LOLO CHARGES- INC</v>
      </c>
    </row>
    <row r="2425" customFormat="false" ht="15" hidden="false" customHeight="false" outlineLevel="0" collapsed="false">
      <c r="A2425" s="50" t="s">
        <v>1039</v>
      </c>
      <c r="B2425" s="55" t="n">
        <v>45906</v>
      </c>
      <c r="C2425" s="50" t="n">
        <f aca="false">IF(S2425="","",IFERROR(IF(INDEX('Ledger Codes'!$C$6:$C$205,MATCH(S2425,'Ledger Codes'!$B$6:$B$205,0))="","",INDEX('Ledger Codes'!$C$6:$C$205,MATCH(S2425,'Ledger Codes'!$B$6:$B$205,0))),""))</f>
        <v>10051</v>
      </c>
      <c r="D2425" s="50" t="s">
        <v>208</v>
      </c>
      <c r="E2425" s="50" t="s">
        <v>1040</v>
      </c>
      <c r="F2425" s="50" t="s">
        <v>1041</v>
      </c>
      <c r="G2425" s="52" t="n">
        <v>0</v>
      </c>
      <c r="H2425" s="52" t="n">
        <v>130</v>
      </c>
      <c r="I2425" s="52" t="n">
        <f aca="false">IF(AND(G2425="",H2425=""),"",N(G2425)-N(H2425))</f>
        <v>-130</v>
      </c>
      <c r="J2425" s="52" t="n">
        <f aca="false">IF(I2425="","",ABS(I2425))</f>
        <v>130</v>
      </c>
      <c r="K2425" s="56" t="n">
        <f aca="false">IF(S2425="","",0)</f>
        <v>0</v>
      </c>
      <c r="L2425" s="56" t="n">
        <f aca="false">IF(J2425="","",IF(AND(J2425&gt;'Revenue Testing'!$E$9,K2425=0),1,0))</f>
        <v>0</v>
      </c>
      <c r="M2425" s="57" t="n">
        <v>0.795478599565</v>
      </c>
      <c r="N2425" s="56" t="str">
        <f aca="false">IF(OR(A2425="",I2425=""),"",IF(COUNTIFS($A$2:$A$4500,A2425,$D$2:$D$4500,D2425,$I$2:$I$4500,I2425)&gt;1,"Possible duplicate",""))</f>
        <v/>
      </c>
      <c r="O2425" s="56" t="n">
        <f aca="false">IF(J2425="","",IF(AND(L2425=0,K2425=0),1,0))</f>
        <v>1</v>
      </c>
      <c r="P2425" s="56" t="str">
        <f aca="false">IF(L2425=1,J2425+ROW()/10^7,"")</f>
        <v/>
      </c>
      <c r="Q2425" s="57" t="n">
        <f aca="false">IF(O2425=1,M2425,"")</f>
        <v>0.795478599565</v>
      </c>
      <c r="R2425" s="56" t="str">
        <f aca="false">IF(K2425=1,ROW(),"")</f>
        <v/>
      </c>
      <c r="S2425" s="56" t="str">
        <f aca="false">IF(D2425="","",TRIM(D2425))</f>
        <v>LOLO CHARGES- INC</v>
      </c>
    </row>
    <row r="2426" customFormat="false" ht="15" hidden="false" customHeight="false" outlineLevel="0" collapsed="false">
      <c r="A2426" s="50" t="s">
        <v>1042</v>
      </c>
      <c r="B2426" s="55" t="n">
        <v>45907</v>
      </c>
      <c r="C2426" s="50" t="n">
        <f aca="false">IF(S2426="","",IFERROR(IF(INDEX('Ledger Codes'!$C$6:$C$205,MATCH(S2426,'Ledger Codes'!$B$6:$B$205,0))="","",INDEX('Ledger Codes'!$C$6:$C$205,MATCH(S2426,'Ledger Codes'!$B$6:$B$205,0))),""))</f>
        <v>10051</v>
      </c>
      <c r="D2426" s="50" t="s">
        <v>208</v>
      </c>
      <c r="E2426" s="50" t="s">
        <v>1043</v>
      </c>
      <c r="F2426" s="50" t="s">
        <v>1044</v>
      </c>
      <c r="G2426" s="52" t="n">
        <v>0</v>
      </c>
      <c r="H2426" s="52" t="n">
        <v>130</v>
      </c>
      <c r="I2426" s="52" t="n">
        <f aca="false">IF(AND(G2426="",H2426=""),"",N(G2426)-N(H2426))</f>
        <v>-130</v>
      </c>
      <c r="J2426" s="52" t="n">
        <f aca="false">IF(I2426="","",ABS(I2426))</f>
        <v>130</v>
      </c>
      <c r="K2426" s="56" t="n">
        <f aca="false">IF(S2426="","",0)</f>
        <v>0</v>
      </c>
      <c r="L2426" s="56" t="n">
        <f aca="false">IF(J2426="","",IF(AND(J2426&gt;'Revenue Testing'!$E$9,K2426=0),1,0))</f>
        <v>0</v>
      </c>
      <c r="M2426" s="57" t="n">
        <v>0.070411652175</v>
      </c>
      <c r="N2426" s="56" t="str">
        <f aca="false">IF(OR(A2426="",I2426=""),"",IF(COUNTIFS($A$2:$A$4500,A2426,$D$2:$D$4500,D2426,$I$2:$I$4500,I2426)&gt;1,"Possible duplicate",""))</f>
        <v/>
      </c>
      <c r="O2426" s="56" t="n">
        <f aca="false">IF(J2426="","",IF(AND(L2426=0,K2426=0),1,0))</f>
        <v>1</v>
      </c>
      <c r="P2426" s="56" t="str">
        <f aca="false">IF(L2426=1,J2426+ROW()/10^7,"")</f>
        <v/>
      </c>
      <c r="Q2426" s="57" t="n">
        <f aca="false">IF(O2426=1,M2426,"")</f>
        <v>0.070411652175</v>
      </c>
      <c r="R2426" s="56" t="str">
        <f aca="false">IF(K2426=1,ROW(),"")</f>
        <v/>
      </c>
      <c r="S2426" s="56" t="str">
        <f aca="false">IF(D2426="","",TRIM(D2426))</f>
        <v>LOLO CHARGES- INC</v>
      </c>
    </row>
    <row r="2427" customFormat="false" ht="15" hidden="false" customHeight="false" outlineLevel="0" collapsed="false">
      <c r="A2427" s="50" t="s">
        <v>1045</v>
      </c>
      <c r="B2427" s="55" t="n">
        <v>45907</v>
      </c>
      <c r="C2427" s="50" t="n">
        <f aca="false">IF(S2427="","",IFERROR(IF(INDEX('Ledger Codes'!$C$6:$C$205,MATCH(S2427,'Ledger Codes'!$B$6:$B$205,0))="","",INDEX('Ledger Codes'!$C$6:$C$205,MATCH(S2427,'Ledger Codes'!$B$6:$B$205,0))),""))</f>
        <v>10051</v>
      </c>
      <c r="D2427" s="50" t="s">
        <v>208</v>
      </c>
      <c r="E2427" s="50" t="s">
        <v>1046</v>
      </c>
      <c r="F2427" s="50" t="s">
        <v>414</v>
      </c>
      <c r="G2427" s="52" t="n">
        <v>0</v>
      </c>
      <c r="H2427" s="52" t="n">
        <v>260</v>
      </c>
      <c r="I2427" s="52" t="n">
        <f aca="false">IF(AND(G2427="",H2427=""),"",N(G2427)-N(H2427))</f>
        <v>-260</v>
      </c>
      <c r="J2427" s="52" t="n">
        <f aca="false">IF(I2427="","",ABS(I2427))</f>
        <v>260</v>
      </c>
      <c r="K2427" s="56" t="n">
        <f aca="false">IF(S2427="","",0)</f>
        <v>0</v>
      </c>
      <c r="L2427" s="56" t="n">
        <f aca="false">IF(J2427="","",IF(AND(J2427&gt;'Revenue Testing'!$E$9,K2427=0),1,0))</f>
        <v>0</v>
      </c>
      <c r="M2427" s="57" t="n">
        <v>0.35381903296</v>
      </c>
      <c r="N2427" s="56" t="str">
        <f aca="false">IF(OR(A2427="",I2427=""),"",IF(COUNTIFS($A$2:$A$4500,A2427,$D$2:$D$4500,D2427,$I$2:$I$4500,I2427)&gt;1,"Possible duplicate",""))</f>
        <v/>
      </c>
      <c r="O2427" s="56" t="n">
        <f aca="false">IF(J2427="","",IF(AND(L2427=0,K2427=0),1,0))</f>
        <v>1</v>
      </c>
      <c r="P2427" s="56" t="str">
        <f aca="false">IF(L2427=1,J2427+ROW()/10^7,"")</f>
        <v/>
      </c>
      <c r="Q2427" s="57" t="n">
        <f aca="false">IF(O2427=1,M2427,"")</f>
        <v>0.35381903296</v>
      </c>
      <c r="R2427" s="56" t="str">
        <f aca="false">IF(K2427=1,ROW(),"")</f>
        <v/>
      </c>
      <c r="S2427" s="56" t="str">
        <f aca="false">IF(D2427="","",TRIM(D2427))</f>
        <v>LOLO CHARGES- INC</v>
      </c>
    </row>
    <row r="2428" customFormat="false" ht="15" hidden="false" customHeight="false" outlineLevel="0" collapsed="false">
      <c r="A2428" s="50" t="s">
        <v>1047</v>
      </c>
      <c r="B2428" s="55" t="n">
        <v>45907</v>
      </c>
      <c r="C2428" s="50" t="n">
        <f aca="false">IF(S2428="","",IFERROR(IF(INDEX('Ledger Codes'!$C$6:$C$205,MATCH(S2428,'Ledger Codes'!$B$6:$B$205,0))="","",INDEX('Ledger Codes'!$C$6:$C$205,MATCH(S2428,'Ledger Codes'!$B$6:$B$205,0))),""))</f>
        <v>10051</v>
      </c>
      <c r="D2428" s="50" t="s">
        <v>208</v>
      </c>
      <c r="E2428" s="50" t="s">
        <v>1048</v>
      </c>
      <c r="F2428" s="50" t="s">
        <v>1049</v>
      </c>
      <c r="G2428" s="52" t="n">
        <v>0</v>
      </c>
      <c r="H2428" s="52" t="n">
        <v>130</v>
      </c>
      <c r="I2428" s="52" t="n">
        <f aca="false">IF(AND(G2428="",H2428=""),"",N(G2428)-N(H2428))</f>
        <v>-130</v>
      </c>
      <c r="J2428" s="52" t="n">
        <f aca="false">IF(I2428="","",ABS(I2428))</f>
        <v>130</v>
      </c>
      <c r="K2428" s="56" t="n">
        <f aca="false">IF(S2428="","",0)</f>
        <v>0</v>
      </c>
      <c r="L2428" s="56" t="n">
        <f aca="false">IF(J2428="","",IF(AND(J2428&gt;'Revenue Testing'!$E$9,K2428=0),1,0))</f>
        <v>0</v>
      </c>
      <c r="M2428" s="57" t="n">
        <v>0.746156913796</v>
      </c>
      <c r="N2428" s="56" t="str">
        <f aca="false">IF(OR(A2428="",I2428=""),"",IF(COUNTIFS($A$2:$A$4500,A2428,$D$2:$D$4500,D2428,$I$2:$I$4500,I2428)&gt;1,"Possible duplicate",""))</f>
        <v/>
      </c>
      <c r="O2428" s="56" t="n">
        <f aca="false">IF(J2428="","",IF(AND(L2428=0,K2428=0),1,0))</f>
        <v>1</v>
      </c>
      <c r="P2428" s="56" t="str">
        <f aca="false">IF(L2428=1,J2428+ROW()/10^7,"")</f>
        <v/>
      </c>
      <c r="Q2428" s="57" t="n">
        <f aca="false">IF(O2428=1,M2428,"")</f>
        <v>0.746156913796</v>
      </c>
      <c r="R2428" s="56" t="str">
        <f aca="false">IF(K2428=1,ROW(),"")</f>
        <v/>
      </c>
      <c r="S2428" s="56" t="str">
        <f aca="false">IF(D2428="","",TRIM(D2428))</f>
        <v>LOLO CHARGES- INC</v>
      </c>
    </row>
    <row r="2429" customFormat="false" ht="15" hidden="false" customHeight="false" outlineLevel="0" collapsed="false">
      <c r="A2429" s="50" t="s">
        <v>1050</v>
      </c>
      <c r="B2429" s="55" t="n">
        <v>45907</v>
      </c>
      <c r="C2429" s="50" t="n">
        <f aca="false">IF(S2429="","",IFERROR(IF(INDEX('Ledger Codes'!$C$6:$C$205,MATCH(S2429,'Ledger Codes'!$B$6:$B$205,0))="","",INDEX('Ledger Codes'!$C$6:$C$205,MATCH(S2429,'Ledger Codes'!$B$6:$B$205,0))),""))</f>
        <v>10051</v>
      </c>
      <c r="D2429" s="50" t="s">
        <v>208</v>
      </c>
      <c r="E2429" s="50" t="s">
        <v>1051</v>
      </c>
      <c r="F2429" s="50" t="s">
        <v>1052</v>
      </c>
      <c r="G2429" s="52" t="n">
        <v>0</v>
      </c>
      <c r="H2429" s="52" t="n">
        <v>130</v>
      </c>
      <c r="I2429" s="52" t="n">
        <f aca="false">IF(AND(G2429="",H2429=""),"",N(G2429)-N(H2429))</f>
        <v>-130</v>
      </c>
      <c r="J2429" s="52" t="n">
        <f aca="false">IF(I2429="","",ABS(I2429))</f>
        <v>130</v>
      </c>
      <c r="K2429" s="56" t="n">
        <f aca="false">IF(S2429="","",0)</f>
        <v>0</v>
      </c>
      <c r="L2429" s="56" t="n">
        <f aca="false">IF(J2429="","",IF(AND(J2429&gt;'Revenue Testing'!$E$9,K2429=0),1,0))</f>
        <v>0</v>
      </c>
      <c r="M2429" s="57" t="n">
        <v>0.297302491851</v>
      </c>
      <c r="N2429" s="56" t="str">
        <f aca="false">IF(OR(A2429="",I2429=""),"",IF(COUNTIFS($A$2:$A$4500,A2429,$D$2:$D$4500,D2429,$I$2:$I$4500,I2429)&gt;1,"Possible duplicate",""))</f>
        <v/>
      </c>
      <c r="O2429" s="56" t="n">
        <f aca="false">IF(J2429="","",IF(AND(L2429=0,K2429=0),1,0))</f>
        <v>1</v>
      </c>
      <c r="P2429" s="56" t="str">
        <f aca="false">IF(L2429=1,J2429+ROW()/10^7,"")</f>
        <v/>
      </c>
      <c r="Q2429" s="57" t="n">
        <f aca="false">IF(O2429=1,M2429,"")</f>
        <v>0.297302491851</v>
      </c>
      <c r="R2429" s="56" t="str">
        <f aca="false">IF(K2429=1,ROW(),"")</f>
        <v/>
      </c>
      <c r="S2429" s="56" t="str">
        <f aca="false">IF(D2429="","",TRIM(D2429))</f>
        <v>LOLO CHARGES- INC</v>
      </c>
    </row>
    <row r="2430" customFormat="false" ht="15" hidden="false" customHeight="false" outlineLevel="0" collapsed="false">
      <c r="A2430" s="50" t="s">
        <v>1053</v>
      </c>
      <c r="B2430" s="55" t="n">
        <v>45907</v>
      </c>
      <c r="C2430" s="50" t="n">
        <f aca="false">IF(S2430="","",IFERROR(IF(INDEX('Ledger Codes'!$C$6:$C$205,MATCH(S2430,'Ledger Codes'!$B$6:$B$205,0))="","",INDEX('Ledger Codes'!$C$6:$C$205,MATCH(S2430,'Ledger Codes'!$B$6:$B$205,0))),""))</f>
        <v>10051</v>
      </c>
      <c r="D2430" s="50" t="s">
        <v>208</v>
      </c>
      <c r="E2430" s="50" t="s">
        <v>1054</v>
      </c>
      <c r="F2430" s="50" t="s">
        <v>420</v>
      </c>
      <c r="G2430" s="52" t="n">
        <v>0</v>
      </c>
      <c r="H2430" s="52" t="n">
        <v>130</v>
      </c>
      <c r="I2430" s="52" t="n">
        <f aca="false">IF(AND(G2430="",H2430=""),"",N(G2430)-N(H2430))</f>
        <v>-130</v>
      </c>
      <c r="J2430" s="52" t="n">
        <f aca="false">IF(I2430="","",ABS(I2430))</f>
        <v>130</v>
      </c>
      <c r="K2430" s="56" t="n">
        <f aca="false">IF(S2430="","",0)</f>
        <v>0</v>
      </c>
      <c r="L2430" s="56" t="n">
        <f aca="false">IF(J2430="","",IF(AND(J2430&gt;'Revenue Testing'!$E$9,K2430=0),1,0))</f>
        <v>0</v>
      </c>
      <c r="M2430" s="57" t="n">
        <v>0.293935539252</v>
      </c>
      <c r="N2430" s="56" t="str">
        <f aca="false">IF(OR(A2430="",I2430=""),"",IF(COUNTIFS($A$2:$A$4500,A2430,$D$2:$D$4500,D2430,$I$2:$I$4500,I2430)&gt;1,"Possible duplicate",""))</f>
        <v/>
      </c>
      <c r="O2430" s="56" t="n">
        <f aca="false">IF(J2430="","",IF(AND(L2430=0,K2430=0),1,0))</f>
        <v>1</v>
      </c>
      <c r="P2430" s="56" t="str">
        <f aca="false">IF(L2430=1,J2430+ROW()/10^7,"")</f>
        <v/>
      </c>
      <c r="Q2430" s="57" t="n">
        <f aca="false">IF(O2430=1,M2430,"")</f>
        <v>0.293935539252</v>
      </c>
      <c r="R2430" s="56" t="str">
        <f aca="false">IF(K2430=1,ROW(),"")</f>
        <v/>
      </c>
      <c r="S2430" s="56" t="str">
        <f aca="false">IF(D2430="","",TRIM(D2430))</f>
        <v>LOLO CHARGES- INC</v>
      </c>
    </row>
    <row r="2431" customFormat="false" ht="15" hidden="false" customHeight="false" outlineLevel="0" collapsed="false">
      <c r="A2431" s="50" t="s">
        <v>1055</v>
      </c>
      <c r="B2431" s="55" t="n">
        <v>45907</v>
      </c>
      <c r="C2431" s="50" t="n">
        <f aca="false">IF(S2431="","",IFERROR(IF(INDEX('Ledger Codes'!$C$6:$C$205,MATCH(S2431,'Ledger Codes'!$B$6:$B$205,0))="","",INDEX('Ledger Codes'!$C$6:$C$205,MATCH(S2431,'Ledger Codes'!$B$6:$B$205,0))),""))</f>
        <v>10051</v>
      </c>
      <c r="D2431" s="50" t="s">
        <v>208</v>
      </c>
      <c r="E2431" s="50" t="s">
        <v>1056</v>
      </c>
      <c r="F2431" s="50" t="s">
        <v>1057</v>
      </c>
      <c r="G2431" s="52" t="n">
        <v>0</v>
      </c>
      <c r="H2431" s="52" t="n">
        <v>130</v>
      </c>
      <c r="I2431" s="52" t="n">
        <f aca="false">IF(AND(G2431="",H2431=""),"",N(G2431)-N(H2431))</f>
        <v>-130</v>
      </c>
      <c r="J2431" s="52" t="n">
        <f aca="false">IF(I2431="","",ABS(I2431))</f>
        <v>130</v>
      </c>
      <c r="K2431" s="56" t="n">
        <f aca="false">IF(S2431="","",0)</f>
        <v>0</v>
      </c>
      <c r="L2431" s="56" t="n">
        <f aca="false">IF(J2431="","",IF(AND(J2431&gt;'Revenue Testing'!$E$9,K2431=0),1,0))</f>
        <v>0</v>
      </c>
      <c r="M2431" s="57" t="n">
        <v>0.428036422526</v>
      </c>
      <c r="N2431" s="56" t="str">
        <f aca="false">IF(OR(A2431="",I2431=""),"",IF(COUNTIFS($A$2:$A$4500,A2431,$D$2:$D$4500,D2431,$I$2:$I$4500,I2431)&gt;1,"Possible duplicate",""))</f>
        <v/>
      </c>
      <c r="O2431" s="56" t="n">
        <f aca="false">IF(J2431="","",IF(AND(L2431=0,K2431=0),1,0))</f>
        <v>1</v>
      </c>
      <c r="P2431" s="56" t="str">
        <f aca="false">IF(L2431=1,J2431+ROW()/10^7,"")</f>
        <v/>
      </c>
      <c r="Q2431" s="57" t="n">
        <f aca="false">IF(O2431=1,M2431,"")</f>
        <v>0.428036422526</v>
      </c>
      <c r="R2431" s="56" t="str">
        <f aca="false">IF(K2431=1,ROW(),"")</f>
        <v/>
      </c>
      <c r="S2431" s="56" t="str">
        <f aca="false">IF(D2431="","",TRIM(D2431))</f>
        <v>LOLO CHARGES- INC</v>
      </c>
    </row>
    <row r="2432" customFormat="false" ht="15" hidden="false" customHeight="false" outlineLevel="0" collapsed="false">
      <c r="A2432" s="50" t="s">
        <v>1058</v>
      </c>
      <c r="B2432" s="55" t="n">
        <v>45907</v>
      </c>
      <c r="C2432" s="50" t="n">
        <f aca="false">IF(S2432="","",IFERROR(IF(INDEX('Ledger Codes'!$C$6:$C$205,MATCH(S2432,'Ledger Codes'!$B$6:$B$205,0))="","",INDEX('Ledger Codes'!$C$6:$C$205,MATCH(S2432,'Ledger Codes'!$B$6:$B$205,0))),""))</f>
        <v>10051</v>
      </c>
      <c r="D2432" s="50" t="s">
        <v>208</v>
      </c>
      <c r="E2432" s="50" t="s">
        <v>1059</v>
      </c>
      <c r="F2432" s="50" t="s">
        <v>1060</v>
      </c>
      <c r="G2432" s="52" t="n">
        <v>0</v>
      </c>
      <c r="H2432" s="52" t="n">
        <v>80</v>
      </c>
      <c r="I2432" s="52" t="n">
        <f aca="false">IF(AND(G2432="",H2432=""),"",N(G2432)-N(H2432))</f>
        <v>-80</v>
      </c>
      <c r="J2432" s="52" t="n">
        <f aca="false">IF(I2432="","",ABS(I2432))</f>
        <v>80</v>
      </c>
      <c r="K2432" s="56" t="n">
        <f aca="false">IF(S2432="","",0)</f>
        <v>0</v>
      </c>
      <c r="L2432" s="56" t="n">
        <f aca="false">IF(J2432="","",IF(AND(J2432&gt;'Revenue Testing'!$E$9,K2432=0),1,0))</f>
        <v>0</v>
      </c>
      <c r="M2432" s="57" t="n">
        <v>0.499975911768</v>
      </c>
      <c r="N2432" s="56" t="str">
        <f aca="false">IF(OR(A2432="",I2432=""),"",IF(COUNTIFS($A$2:$A$4500,A2432,$D$2:$D$4500,D2432,$I$2:$I$4500,I2432)&gt;1,"Possible duplicate",""))</f>
        <v/>
      </c>
      <c r="O2432" s="56" t="n">
        <f aca="false">IF(J2432="","",IF(AND(L2432=0,K2432=0),1,0))</f>
        <v>1</v>
      </c>
      <c r="P2432" s="56" t="str">
        <f aca="false">IF(L2432=1,J2432+ROW()/10^7,"")</f>
        <v/>
      </c>
      <c r="Q2432" s="57" t="n">
        <f aca="false">IF(O2432=1,M2432,"")</f>
        <v>0.499975911768</v>
      </c>
      <c r="R2432" s="56" t="str">
        <f aca="false">IF(K2432=1,ROW(),"")</f>
        <v/>
      </c>
      <c r="S2432" s="56" t="str">
        <f aca="false">IF(D2432="","",TRIM(D2432))</f>
        <v>LOLO CHARGES- INC</v>
      </c>
    </row>
    <row r="2433" customFormat="false" ht="15" hidden="false" customHeight="false" outlineLevel="0" collapsed="false">
      <c r="A2433" s="50" t="s">
        <v>1061</v>
      </c>
      <c r="B2433" s="55" t="n">
        <v>45907</v>
      </c>
      <c r="C2433" s="50" t="n">
        <f aca="false">IF(S2433="","",IFERROR(IF(INDEX('Ledger Codes'!$C$6:$C$205,MATCH(S2433,'Ledger Codes'!$B$6:$B$205,0))="","",INDEX('Ledger Codes'!$C$6:$C$205,MATCH(S2433,'Ledger Codes'!$B$6:$B$205,0))),""))</f>
        <v>10051</v>
      </c>
      <c r="D2433" s="50" t="s">
        <v>208</v>
      </c>
      <c r="E2433" s="50" t="s">
        <v>1062</v>
      </c>
      <c r="F2433" s="50" t="s">
        <v>1063</v>
      </c>
      <c r="G2433" s="52" t="n">
        <v>0</v>
      </c>
      <c r="H2433" s="52" t="n">
        <v>130</v>
      </c>
      <c r="I2433" s="52" t="n">
        <f aca="false">IF(AND(G2433="",H2433=""),"",N(G2433)-N(H2433))</f>
        <v>-130</v>
      </c>
      <c r="J2433" s="52" t="n">
        <f aca="false">IF(I2433="","",ABS(I2433))</f>
        <v>130</v>
      </c>
      <c r="K2433" s="56" t="n">
        <f aca="false">IF(S2433="","",0)</f>
        <v>0</v>
      </c>
      <c r="L2433" s="56" t="n">
        <f aca="false">IF(J2433="","",IF(AND(J2433&gt;'Revenue Testing'!$E$9,K2433=0),1,0))</f>
        <v>0</v>
      </c>
      <c r="M2433" s="57" t="n">
        <v>0.989665362552</v>
      </c>
      <c r="N2433" s="56" t="str">
        <f aca="false">IF(OR(A2433="",I2433=""),"",IF(COUNTIFS($A$2:$A$4500,A2433,$D$2:$D$4500,D2433,$I$2:$I$4500,I2433)&gt;1,"Possible duplicate",""))</f>
        <v/>
      </c>
      <c r="O2433" s="56" t="n">
        <f aca="false">IF(J2433="","",IF(AND(L2433=0,K2433=0),1,0))</f>
        <v>1</v>
      </c>
      <c r="P2433" s="56" t="str">
        <f aca="false">IF(L2433=1,J2433+ROW()/10^7,"")</f>
        <v/>
      </c>
      <c r="Q2433" s="57" t="n">
        <f aca="false">IF(O2433=1,M2433,"")</f>
        <v>0.989665362552</v>
      </c>
      <c r="R2433" s="56" t="str">
        <f aca="false">IF(K2433=1,ROW(),"")</f>
        <v/>
      </c>
      <c r="S2433" s="56" t="str">
        <f aca="false">IF(D2433="","",TRIM(D2433))</f>
        <v>LOLO CHARGES- INC</v>
      </c>
    </row>
    <row r="2434" customFormat="false" ht="15" hidden="false" customHeight="false" outlineLevel="0" collapsed="false">
      <c r="A2434" s="50" t="s">
        <v>1064</v>
      </c>
      <c r="B2434" s="55" t="n">
        <v>45907</v>
      </c>
      <c r="C2434" s="50" t="n">
        <f aca="false">IF(S2434="","",IFERROR(IF(INDEX('Ledger Codes'!$C$6:$C$205,MATCH(S2434,'Ledger Codes'!$B$6:$B$205,0))="","",INDEX('Ledger Codes'!$C$6:$C$205,MATCH(S2434,'Ledger Codes'!$B$6:$B$205,0))),""))</f>
        <v>10051</v>
      </c>
      <c r="D2434" s="50" t="s">
        <v>208</v>
      </c>
      <c r="E2434" s="50" t="s">
        <v>1065</v>
      </c>
      <c r="F2434" s="50" t="s">
        <v>453</v>
      </c>
      <c r="G2434" s="52" t="n">
        <v>0</v>
      </c>
      <c r="H2434" s="52" t="n">
        <v>910</v>
      </c>
      <c r="I2434" s="52" t="n">
        <f aca="false">IF(AND(G2434="",H2434=""),"",N(G2434)-N(H2434))</f>
        <v>-910</v>
      </c>
      <c r="J2434" s="52" t="n">
        <f aca="false">IF(I2434="","",ABS(I2434))</f>
        <v>910</v>
      </c>
      <c r="K2434" s="56" t="n">
        <f aca="false">IF(S2434="","",0)</f>
        <v>0</v>
      </c>
      <c r="L2434" s="56" t="n">
        <f aca="false">IF(J2434="","",IF(AND(J2434&gt;'Revenue Testing'!$E$9,K2434=0),1,0))</f>
        <v>0</v>
      </c>
      <c r="M2434" s="57" t="n">
        <v>0.204934836884</v>
      </c>
      <c r="N2434" s="56" t="str">
        <f aca="false">IF(OR(A2434="",I2434=""),"",IF(COUNTIFS($A$2:$A$4500,A2434,$D$2:$D$4500,D2434,$I$2:$I$4500,I2434)&gt;1,"Possible duplicate",""))</f>
        <v/>
      </c>
      <c r="O2434" s="56" t="n">
        <f aca="false">IF(J2434="","",IF(AND(L2434=0,K2434=0),1,0))</f>
        <v>1</v>
      </c>
      <c r="P2434" s="56" t="str">
        <f aca="false">IF(L2434=1,J2434+ROW()/10^7,"")</f>
        <v/>
      </c>
      <c r="Q2434" s="57" t="n">
        <f aca="false">IF(O2434=1,M2434,"")</f>
        <v>0.204934836884</v>
      </c>
      <c r="R2434" s="56" t="str">
        <f aca="false">IF(K2434=1,ROW(),"")</f>
        <v/>
      </c>
      <c r="S2434" s="56" t="str">
        <f aca="false">IF(D2434="","",TRIM(D2434))</f>
        <v>LOLO CHARGES- INC</v>
      </c>
    </row>
    <row r="2435" customFormat="false" ht="15" hidden="false" customHeight="false" outlineLevel="0" collapsed="false">
      <c r="A2435" s="50" t="s">
        <v>1066</v>
      </c>
      <c r="B2435" s="55" t="n">
        <v>45907</v>
      </c>
      <c r="C2435" s="50" t="n">
        <f aca="false">IF(S2435="","",IFERROR(IF(INDEX('Ledger Codes'!$C$6:$C$205,MATCH(S2435,'Ledger Codes'!$B$6:$B$205,0))="","",INDEX('Ledger Codes'!$C$6:$C$205,MATCH(S2435,'Ledger Codes'!$B$6:$B$205,0))),""))</f>
        <v>10051</v>
      </c>
      <c r="D2435" s="50" t="s">
        <v>208</v>
      </c>
      <c r="E2435" s="50" t="s">
        <v>1067</v>
      </c>
      <c r="F2435" s="50" t="s">
        <v>1068</v>
      </c>
      <c r="G2435" s="52" t="n">
        <v>0</v>
      </c>
      <c r="H2435" s="52" t="n">
        <v>130</v>
      </c>
      <c r="I2435" s="52" t="n">
        <f aca="false">IF(AND(G2435="",H2435=""),"",N(G2435)-N(H2435))</f>
        <v>-130</v>
      </c>
      <c r="J2435" s="52" t="n">
        <f aca="false">IF(I2435="","",ABS(I2435))</f>
        <v>130</v>
      </c>
      <c r="K2435" s="56" t="n">
        <f aca="false">IF(S2435="","",0)</f>
        <v>0</v>
      </c>
      <c r="L2435" s="56" t="n">
        <f aca="false">IF(J2435="","",IF(AND(J2435&gt;'Revenue Testing'!$E$9,K2435=0),1,0))</f>
        <v>0</v>
      </c>
      <c r="M2435" s="57" t="n">
        <v>0.7594083877</v>
      </c>
      <c r="N2435" s="56" t="str">
        <f aca="false">IF(OR(A2435="",I2435=""),"",IF(COUNTIFS($A$2:$A$4500,A2435,$D$2:$D$4500,D2435,$I$2:$I$4500,I2435)&gt;1,"Possible duplicate",""))</f>
        <v/>
      </c>
      <c r="O2435" s="56" t="n">
        <f aca="false">IF(J2435="","",IF(AND(L2435=0,K2435=0),1,0))</f>
        <v>1</v>
      </c>
      <c r="P2435" s="56" t="str">
        <f aca="false">IF(L2435=1,J2435+ROW()/10^7,"")</f>
        <v/>
      </c>
      <c r="Q2435" s="57" t="n">
        <f aca="false">IF(O2435=1,M2435,"")</f>
        <v>0.7594083877</v>
      </c>
      <c r="R2435" s="56" t="str">
        <f aca="false">IF(K2435=1,ROW(),"")</f>
        <v/>
      </c>
      <c r="S2435" s="56" t="str">
        <f aca="false">IF(D2435="","",TRIM(D2435))</f>
        <v>LOLO CHARGES- INC</v>
      </c>
    </row>
    <row r="2436" customFormat="false" ht="15" hidden="false" customHeight="false" outlineLevel="0" collapsed="false">
      <c r="A2436" s="50" t="s">
        <v>1069</v>
      </c>
      <c r="B2436" s="55" t="n">
        <v>45907</v>
      </c>
      <c r="C2436" s="50" t="n">
        <f aca="false">IF(S2436="","",IFERROR(IF(INDEX('Ledger Codes'!$C$6:$C$205,MATCH(S2436,'Ledger Codes'!$B$6:$B$205,0))="","",INDEX('Ledger Codes'!$C$6:$C$205,MATCH(S2436,'Ledger Codes'!$B$6:$B$205,0))),""))</f>
        <v>10051</v>
      </c>
      <c r="D2436" s="50" t="s">
        <v>208</v>
      </c>
      <c r="E2436" s="50" t="s">
        <v>1070</v>
      </c>
      <c r="F2436" s="50" t="s">
        <v>1071</v>
      </c>
      <c r="G2436" s="52" t="n">
        <v>0</v>
      </c>
      <c r="H2436" s="52" t="n">
        <v>130</v>
      </c>
      <c r="I2436" s="52" t="n">
        <f aca="false">IF(AND(G2436="",H2436=""),"",N(G2436)-N(H2436))</f>
        <v>-130</v>
      </c>
      <c r="J2436" s="52" t="n">
        <f aca="false">IF(I2436="","",ABS(I2436))</f>
        <v>130</v>
      </c>
      <c r="K2436" s="56" t="n">
        <f aca="false">IF(S2436="","",0)</f>
        <v>0</v>
      </c>
      <c r="L2436" s="56" t="n">
        <f aca="false">IF(J2436="","",IF(AND(J2436&gt;'Revenue Testing'!$E$9,K2436=0),1,0))</f>
        <v>0</v>
      </c>
      <c r="M2436" s="57" t="n">
        <v>0.925919854908</v>
      </c>
      <c r="N2436" s="56" t="str">
        <f aca="false">IF(OR(A2436="",I2436=""),"",IF(COUNTIFS($A$2:$A$4500,A2436,$D$2:$D$4500,D2436,$I$2:$I$4500,I2436)&gt;1,"Possible duplicate",""))</f>
        <v/>
      </c>
      <c r="O2436" s="56" t="n">
        <f aca="false">IF(J2436="","",IF(AND(L2436=0,K2436=0),1,0))</f>
        <v>1</v>
      </c>
      <c r="P2436" s="56" t="str">
        <f aca="false">IF(L2436=1,J2436+ROW()/10^7,"")</f>
        <v/>
      </c>
      <c r="Q2436" s="57" t="n">
        <f aca="false">IF(O2436=1,M2436,"")</f>
        <v>0.925919854908</v>
      </c>
      <c r="R2436" s="56" t="str">
        <f aca="false">IF(K2436=1,ROW(),"")</f>
        <v/>
      </c>
      <c r="S2436" s="56" t="str">
        <f aca="false">IF(D2436="","",TRIM(D2436))</f>
        <v>LOLO CHARGES- INC</v>
      </c>
    </row>
    <row r="2437" customFormat="false" ht="15" hidden="false" customHeight="false" outlineLevel="0" collapsed="false">
      <c r="A2437" s="50" t="s">
        <v>1072</v>
      </c>
      <c r="B2437" s="55" t="n">
        <v>45907</v>
      </c>
      <c r="C2437" s="50" t="n">
        <f aca="false">IF(S2437="","",IFERROR(IF(INDEX('Ledger Codes'!$C$6:$C$205,MATCH(S2437,'Ledger Codes'!$B$6:$B$205,0))="","",INDEX('Ledger Codes'!$C$6:$C$205,MATCH(S2437,'Ledger Codes'!$B$6:$B$205,0))),""))</f>
        <v>10051</v>
      </c>
      <c r="D2437" s="50" t="s">
        <v>208</v>
      </c>
      <c r="E2437" s="50" t="s">
        <v>1073</v>
      </c>
      <c r="F2437" s="50" t="s">
        <v>1074</v>
      </c>
      <c r="G2437" s="52" t="n">
        <v>0</v>
      </c>
      <c r="H2437" s="52" t="n">
        <v>130</v>
      </c>
      <c r="I2437" s="52" t="n">
        <f aca="false">IF(AND(G2437="",H2437=""),"",N(G2437)-N(H2437))</f>
        <v>-130</v>
      </c>
      <c r="J2437" s="52" t="n">
        <f aca="false">IF(I2437="","",ABS(I2437))</f>
        <v>130</v>
      </c>
      <c r="K2437" s="56" t="n">
        <f aca="false">IF(S2437="","",0)</f>
        <v>0</v>
      </c>
      <c r="L2437" s="56" t="n">
        <f aca="false">IF(J2437="","",IF(AND(J2437&gt;'Revenue Testing'!$E$9,K2437=0),1,0))</f>
        <v>0</v>
      </c>
      <c r="M2437" s="57" t="n">
        <v>0.205263810572</v>
      </c>
      <c r="N2437" s="56" t="str">
        <f aca="false">IF(OR(A2437="",I2437=""),"",IF(COUNTIFS($A$2:$A$4500,A2437,$D$2:$D$4500,D2437,$I$2:$I$4500,I2437)&gt;1,"Possible duplicate",""))</f>
        <v/>
      </c>
      <c r="O2437" s="56" t="n">
        <f aca="false">IF(J2437="","",IF(AND(L2437=0,K2437=0),1,0))</f>
        <v>1</v>
      </c>
      <c r="P2437" s="56" t="str">
        <f aca="false">IF(L2437=1,J2437+ROW()/10^7,"")</f>
        <v/>
      </c>
      <c r="Q2437" s="57" t="n">
        <f aca="false">IF(O2437=1,M2437,"")</f>
        <v>0.205263810572</v>
      </c>
      <c r="R2437" s="56" t="str">
        <f aca="false">IF(K2437=1,ROW(),"")</f>
        <v/>
      </c>
      <c r="S2437" s="56" t="str">
        <f aca="false">IF(D2437="","",TRIM(D2437))</f>
        <v>LOLO CHARGES- INC</v>
      </c>
    </row>
    <row r="2438" customFormat="false" ht="15" hidden="false" customHeight="false" outlineLevel="0" collapsed="false">
      <c r="A2438" s="50" t="s">
        <v>1075</v>
      </c>
      <c r="B2438" s="55" t="n">
        <v>45907</v>
      </c>
      <c r="C2438" s="50" t="n">
        <f aca="false">IF(S2438="","",IFERROR(IF(INDEX('Ledger Codes'!$C$6:$C$205,MATCH(S2438,'Ledger Codes'!$B$6:$B$205,0))="","",INDEX('Ledger Codes'!$C$6:$C$205,MATCH(S2438,'Ledger Codes'!$B$6:$B$205,0))),""))</f>
        <v>10051</v>
      </c>
      <c r="D2438" s="50" t="s">
        <v>208</v>
      </c>
      <c r="E2438" s="50" t="s">
        <v>1076</v>
      </c>
      <c r="F2438" s="50" t="s">
        <v>1077</v>
      </c>
      <c r="G2438" s="52" t="n">
        <v>0</v>
      </c>
      <c r="H2438" s="52" t="n">
        <v>80</v>
      </c>
      <c r="I2438" s="52" t="n">
        <f aca="false">IF(AND(G2438="",H2438=""),"",N(G2438)-N(H2438))</f>
        <v>-80</v>
      </c>
      <c r="J2438" s="52" t="n">
        <f aca="false">IF(I2438="","",ABS(I2438))</f>
        <v>80</v>
      </c>
      <c r="K2438" s="56" t="n">
        <f aca="false">IF(S2438="","",0)</f>
        <v>0</v>
      </c>
      <c r="L2438" s="56" t="n">
        <f aca="false">IF(J2438="","",IF(AND(J2438&gt;'Revenue Testing'!$E$9,K2438=0),1,0))</f>
        <v>0</v>
      </c>
      <c r="M2438" s="57" t="n">
        <v>0.74976435835</v>
      </c>
      <c r="N2438" s="56" t="str">
        <f aca="false">IF(OR(A2438="",I2438=""),"",IF(COUNTIFS($A$2:$A$4500,A2438,$D$2:$D$4500,D2438,$I$2:$I$4500,I2438)&gt;1,"Possible duplicate",""))</f>
        <v/>
      </c>
      <c r="O2438" s="56" t="n">
        <f aca="false">IF(J2438="","",IF(AND(L2438=0,K2438=0),1,0))</f>
        <v>1</v>
      </c>
      <c r="P2438" s="56" t="str">
        <f aca="false">IF(L2438=1,J2438+ROW()/10^7,"")</f>
        <v/>
      </c>
      <c r="Q2438" s="57" t="n">
        <f aca="false">IF(O2438=1,M2438,"")</f>
        <v>0.74976435835</v>
      </c>
      <c r="R2438" s="56" t="str">
        <f aca="false">IF(K2438=1,ROW(),"")</f>
        <v/>
      </c>
      <c r="S2438" s="56" t="str">
        <f aca="false">IF(D2438="","",TRIM(D2438))</f>
        <v>LOLO CHARGES- INC</v>
      </c>
    </row>
    <row r="2439" customFormat="false" ht="15" hidden="false" customHeight="false" outlineLevel="0" collapsed="false">
      <c r="A2439" s="50" t="s">
        <v>1078</v>
      </c>
      <c r="B2439" s="55" t="n">
        <v>45907</v>
      </c>
      <c r="C2439" s="50" t="n">
        <f aca="false">IF(S2439="","",IFERROR(IF(INDEX('Ledger Codes'!$C$6:$C$205,MATCH(S2439,'Ledger Codes'!$B$6:$B$205,0))="","",INDEX('Ledger Codes'!$C$6:$C$205,MATCH(S2439,'Ledger Codes'!$B$6:$B$205,0))),""))</f>
        <v>10051</v>
      </c>
      <c r="D2439" s="50" t="s">
        <v>208</v>
      </c>
      <c r="E2439" s="50" t="s">
        <v>1079</v>
      </c>
      <c r="F2439" s="50" t="s">
        <v>1080</v>
      </c>
      <c r="G2439" s="52" t="n">
        <v>0</v>
      </c>
      <c r="H2439" s="52" t="n">
        <v>130</v>
      </c>
      <c r="I2439" s="52" t="n">
        <f aca="false">IF(AND(G2439="",H2439=""),"",N(G2439)-N(H2439))</f>
        <v>-130</v>
      </c>
      <c r="J2439" s="52" t="n">
        <f aca="false">IF(I2439="","",ABS(I2439))</f>
        <v>130</v>
      </c>
      <c r="K2439" s="56" t="n">
        <f aca="false">IF(S2439="","",0)</f>
        <v>0</v>
      </c>
      <c r="L2439" s="56" t="n">
        <f aca="false">IF(J2439="","",IF(AND(J2439&gt;'Revenue Testing'!$E$9,K2439=0),1,0))</f>
        <v>0</v>
      </c>
      <c r="M2439" s="57" t="n">
        <v>0.811884180725</v>
      </c>
      <c r="N2439" s="56" t="str">
        <f aca="false">IF(OR(A2439="",I2439=""),"",IF(COUNTIFS($A$2:$A$4500,A2439,$D$2:$D$4500,D2439,$I$2:$I$4500,I2439)&gt;1,"Possible duplicate",""))</f>
        <v/>
      </c>
      <c r="O2439" s="56" t="n">
        <f aca="false">IF(J2439="","",IF(AND(L2439=0,K2439=0),1,0))</f>
        <v>1</v>
      </c>
      <c r="P2439" s="56" t="str">
        <f aca="false">IF(L2439=1,J2439+ROW()/10^7,"")</f>
        <v/>
      </c>
      <c r="Q2439" s="57" t="n">
        <f aca="false">IF(O2439=1,M2439,"")</f>
        <v>0.811884180725</v>
      </c>
      <c r="R2439" s="56" t="str">
        <f aca="false">IF(K2439=1,ROW(),"")</f>
        <v/>
      </c>
      <c r="S2439" s="56" t="str">
        <f aca="false">IF(D2439="","",TRIM(D2439))</f>
        <v>LOLO CHARGES- INC</v>
      </c>
    </row>
    <row r="2440" customFormat="false" ht="15" hidden="false" customHeight="false" outlineLevel="0" collapsed="false">
      <c r="A2440" s="50" t="s">
        <v>1081</v>
      </c>
      <c r="B2440" s="55" t="n">
        <v>45907</v>
      </c>
      <c r="C2440" s="50" t="n">
        <f aca="false">IF(S2440="","",IFERROR(IF(INDEX('Ledger Codes'!$C$6:$C$205,MATCH(S2440,'Ledger Codes'!$B$6:$B$205,0))="","",INDEX('Ledger Codes'!$C$6:$C$205,MATCH(S2440,'Ledger Codes'!$B$6:$B$205,0))),""))</f>
        <v>10051</v>
      </c>
      <c r="D2440" s="50" t="s">
        <v>208</v>
      </c>
      <c r="E2440" s="50" t="s">
        <v>1082</v>
      </c>
      <c r="F2440" s="50" t="s">
        <v>1083</v>
      </c>
      <c r="G2440" s="52" t="n">
        <v>0</v>
      </c>
      <c r="H2440" s="52" t="n">
        <v>130</v>
      </c>
      <c r="I2440" s="52" t="n">
        <f aca="false">IF(AND(G2440="",H2440=""),"",N(G2440)-N(H2440))</f>
        <v>-130</v>
      </c>
      <c r="J2440" s="52" t="n">
        <f aca="false">IF(I2440="","",ABS(I2440))</f>
        <v>130</v>
      </c>
      <c r="K2440" s="56" t="n">
        <f aca="false">IF(S2440="","",0)</f>
        <v>0</v>
      </c>
      <c r="L2440" s="56" t="n">
        <f aca="false">IF(J2440="","",IF(AND(J2440&gt;'Revenue Testing'!$E$9,K2440=0),1,0))</f>
        <v>0</v>
      </c>
      <c r="M2440" s="57" t="n">
        <v>0.420926228602</v>
      </c>
      <c r="N2440" s="56" t="str">
        <f aca="false">IF(OR(A2440="",I2440=""),"",IF(COUNTIFS($A$2:$A$4500,A2440,$D$2:$D$4500,D2440,$I$2:$I$4500,I2440)&gt;1,"Possible duplicate",""))</f>
        <v/>
      </c>
      <c r="O2440" s="56" t="n">
        <f aca="false">IF(J2440="","",IF(AND(L2440=0,K2440=0),1,0))</f>
        <v>1</v>
      </c>
      <c r="P2440" s="56" t="str">
        <f aca="false">IF(L2440=1,J2440+ROW()/10^7,"")</f>
        <v/>
      </c>
      <c r="Q2440" s="57" t="n">
        <f aca="false">IF(O2440=1,M2440,"")</f>
        <v>0.420926228602</v>
      </c>
      <c r="R2440" s="56" t="str">
        <f aca="false">IF(K2440=1,ROW(),"")</f>
        <v/>
      </c>
      <c r="S2440" s="56" t="str">
        <f aca="false">IF(D2440="","",TRIM(D2440))</f>
        <v>LOLO CHARGES- INC</v>
      </c>
    </row>
    <row r="2441" customFormat="false" ht="15" hidden="false" customHeight="false" outlineLevel="0" collapsed="false">
      <c r="A2441" s="50" t="s">
        <v>1084</v>
      </c>
      <c r="B2441" s="55" t="n">
        <v>45907</v>
      </c>
      <c r="C2441" s="50" t="n">
        <f aca="false">IF(S2441="","",IFERROR(IF(INDEX('Ledger Codes'!$C$6:$C$205,MATCH(S2441,'Ledger Codes'!$B$6:$B$205,0))="","",INDEX('Ledger Codes'!$C$6:$C$205,MATCH(S2441,'Ledger Codes'!$B$6:$B$205,0))),""))</f>
        <v>10051</v>
      </c>
      <c r="D2441" s="50" t="s">
        <v>208</v>
      </c>
      <c r="E2441" s="50" t="s">
        <v>1085</v>
      </c>
      <c r="F2441" s="50" t="s">
        <v>1086</v>
      </c>
      <c r="G2441" s="52" t="n">
        <v>0</v>
      </c>
      <c r="H2441" s="52" t="n">
        <v>130</v>
      </c>
      <c r="I2441" s="52" t="n">
        <f aca="false">IF(AND(G2441="",H2441=""),"",N(G2441)-N(H2441))</f>
        <v>-130</v>
      </c>
      <c r="J2441" s="52" t="n">
        <f aca="false">IF(I2441="","",ABS(I2441))</f>
        <v>130</v>
      </c>
      <c r="K2441" s="56" t="n">
        <f aca="false">IF(S2441="","",0)</f>
        <v>0</v>
      </c>
      <c r="L2441" s="56" t="n">
        <f aca="false">IF(J2441="","",IF(AND(J2441&gt;'Revenue Testing'!$E$9,K2441=0),1,0))</f>
        <v>0</v>
      </c>
      <c r="M2441" s="57" t="n">
        <v>0.259643683424</v>
      </c>
      <c r="N2441" s="56" t="str">
        <f aca="false">IF(OR(A2441="",I2441=""),"",IF(COUNTIFS($A$2:$A$4500,A2441,$D$2:$D$4500,D2441,$I$2:$I$4500,I2441)&gt;1,"Possible duplicate",""))</f>
        <v/>
      </c>
      <c r="O2441" s="56" t="n">
        <f aca="false">IF(J2441="","",IF(AND(L2441=0,K2441=0),1,0))</f>
        <v>1</v>
      </c>
      <c r="P2441" s="56" t="str">
        <f aca="false">IF(L2441=1,J2441+ROW()/10^7,"")</f>
        <v/>
      </c>
      <c r="Q2441" s="57" t="n">
        <f aca="false">IF(O2441=1,M2441,"")</f>
        <v>0.259643683424</v>
      </c>
      <c r="R2441" s="56" t="str">
        <f aca="false">IF(K2441=1,ROW(),"")</f>
        <v/>
      </c>
      <c r="S2441" s="56" t="str">
        <f aca="false">IF(D2441="","",TRIM(D2441))</f>
        <v>LOLO CHARGES- INC</v>
      </c>
    </row>
    <row r="2442" customFormat="false" ht="15" hidden="false" customHeight="false" outlineLevel="0" collapsed="false">
      <c r="A2442" s="50" t="s">
        <v>1087</v>
      </c>
      <c r="B2442" s="55" t="n">
        <v>45907</v>
      </c>
      <c r="C2442" s="50" t="n">
        <f aca="false">IF(S2442="","",IFERROR(IF(INDEX('Ledger Codes'!$C$6:$C$205,MATCH(S2442,'Ledger Codes'!$B$6:$B$205,0))="","",INDEX('Ledger Codes'!$C$6:$C$205,MATCH(S2442,'Ledger Codes'!$B$6:$B$205,0))),""))</f>
        <v>10051</v>
      </c>
      <c r="D2442" s="50" t="s">
        <v>208</v>
      </c>
      <c r="E2442" s="50" t="s">
        <v>1088</v>
      </c>
      <c r="F2442" s="50" t="s">
        <v>1089</v>
      </c>
      <c r="G2442" s="52" t="n">
        <v>0</v>
      </c>
      <c r="H2442" s="52" t="n">
        <v>130</v>
      </c>
      <c r="I2442" s="52" t="n">
        <f aca="false">IF(AND(G2442="",H2442=""),"",N(G2442)-N(H2442))</f>
        <v>-130</v>
      </c>
      <c r="J2442" s="52" t="n">
        <f aca="false">IF(I2442="","",ABS(I2442))</f>
        <v>130</v>
      </c>
      <c r="K2442" s="56" t="n">
        <f aca="false">IF(S2442="","",0)</f>
        <v>0</v>
      </c>
      <c r="L2442" s="56" t="n">
        <f aca="false">IF(J2442="","",IF(AND(J2442&gt;'Revenue Testing'!$E$9,K2442=0),1,0))</f>
        <v>0</v>
      </c>
      <c r="M2442" s="57" t="n">
        <v>0.737293225777</v>
      </c>
      <c r="N2442" s="56" t="str">
        <f aca="false">IF(OR(A2442="",I2442=""),"",IF(COUNTIFS($A$2:$A$4500,A2442,$D$2:$D$4500,D2442,$I$2:$I$4500,I2442)&gt;1,"Possible duplicate",""))</f>
        <v/>
      </c>
      <c r="O2442" s="56" t="n">
        <f aca="false">IF(J2442="","",IF(AND(L2442=0,K2442=0),1,0))</f>
        <v>1</v>
      </c>
      <c r="P2442" s="56" t="str">
        <f aca="false">IF(L2442=1,J2442+ROW()/10^7,"")</f>
        <v/>
      </c>
      <c r="Q2442" s="57" t="n">
        <f aca="false">IF(O2442=1,M2442,"")</f>
        <v>0.737293225777</v>
      </c>
      <c r="R2442" s="56" t="str">
        <f aca="false">IF(K2442=1,ROW(),"")</f>
        <v/>
      </c>
      <c r="S2442" s="56" t="str">
        <f aca="false">IF(D2442="","",TRIM(D2442))</f>
        <v>LOLO CHARGES- INC</v>
      </c>
    </row>
    <row r="2443" customFormat="false" ht="15" hidden="false" customHeight="false" outlineLevel="0" collapsed="false">
      <c r="A2443" s="50" t="s">
        <v>1090</v>
      </c>
      <c r="B2443" s="55" t="n">
        <v>45907</v>
      </c>
      <c r="C2443" s="50" t="n">
        <f aca="false">IF(S2443="","",IFERROR(IF(INDEX('Ledger Codes'!$C$6:$C$205,MATCH(S2443,'Ledger Codes'!$B$6:$B$205,0))="","",INDEX('Ledger Codes'!$C$6:$C$205,MATCH(S2443,'Ledger Codes'!$B$6:$B$205,0))),""))</f>
        <v>10051</v>
      </c>
      <c r="D2443" s="50" t="s">
        <v>208</v>
      </c>
      <c r="E2443" s="50" t="s">
        <v>1091</v>
      </c>
      <c r="F2443" s="50" t="s">
        <v>464</v>
      </c>
      <c r="G2443" s="52" t="n">
        <v>0</v>
      </c>
      <c r="H2443" s="52" t="n">
        <v>130</v>
      </c>
      <c r="I2443" s="52" t="n">
        <f aca="false">IF(AND(G2443="",H2443=""),"",N(G2443)-N(H2443))</f>
        <v>-130</v>
      </c>
      <c r="J2443" s="52" t="n">
        <f aca="false">IF(I2443="","",ABS(I2443))</f>
        <v>130</v>
      </c>
      <c r="K2443" s="56" t="n">
        <f aca="false">IF(S2443="","",0)</f>
        <v>0</v>
      </c>
      <c r="L2443" s="56" t="n">
        <f aca="false">IF(J2443="","",IF(AND(J2443&gt;'Revenue Testing'!$E$9,K2443=0),1,0))</f>
        <v>0</v>
      </c>
      <c r="M2443" s="57" t="n">
        <v>0.447302839319</v>
      </c>
      <c r="N2443" s="56" t="str">
        <f aca="false">IF(OR(A2443="",I2443=""),"",IF(COUNTIFS($A$2:$A$4500,A2443,$D$2:$D$4500,D2443,$I$2:$I$4500,I2443)&gt;1,"Possible duplicate",""))</f>
        <v/>
      </c>
      <c r="O2443" s="56" t="n">
        <f aca="false">IF(J2443="","",IF(AND(L2443=0,K2443=0),1,0))</f>
        <v>1</v>
      </c>
      <c r="P2443" s="56" t="str">
        <f aca="false">IF(L2443=1,J2443+ROW()/10^7,"")</f>
        <v/>
      </c>
      <c r="Q2443" s="57" t="n">
        <f aca="false">IF(O2443=1,M2443,"")</f>
        <v>0.447302839319</v>
      </c>
      <c r="R2443" s="56" t="str">
        <f aca="false">IF(K2443=1,ROW(),"")</f>
        <v/>
      </c>
      <c r="S2443" s="56" t="str">
        <f aca="false">IF(D2443="","",TRIM(D2443))</f>
        <v>LOLO CHARGES- INC</v>
      </c>
    </row>
    <row r="2444" customFormat="false" ht="15" hidden="false" customHeight="false" outlineLevel="0" collapsed="false">
      <c r="A2444" s="50" t="s">
        <v>1092</v>
      </c>
      <c r="B2444" s="55" t="n">
        <v>45907</v>
      </c>
      <c r="C2444" s="50" t="n">
        <f aca="false">IF(S2444="","",IFERROR(IF(INDEX('Ledger Codes'!$C$6:$C$205,MATCH(S2444,'Ledger Codes'!$B$6:$B$205,0))="","",INDEX('Ledger Codes'!$C$6:$C$205,MATCH(S2444,'Ledger Codes'!$B$6:$B$205,0))),""))</f>
        <v>10051</v>
      </c>
      <c r="D2444" s="50" t="s">
        <v>208</v>
      </c>
      <c r="E2444" s="50" t="s">
        <v>1093</v>
      </c>
      <c r="F2444" s="50" t="s">
        <v>1094</v>
      </c>
      <c r="G2444" s="52" t="n">
        <v>0</v>
      </c>
      <c r="H2444" s="52" t="n">
        <v>80</v>
      </c>
      <c r="I2444" s="52" t="n">
        <f aca="false">IF(AND(G2444="",H2444=""),"",N(G2444)-N(H2444))</f>
        <v>-80</v>
      </c>
      <c r="J2444" s="52" t="n">
        <f aca="false">IF(I2444="","",ABS(I2444))</f>
        <v>80</v>
      </c>
      <c r="K2444" s="56" t="n">
        <f aca="false">IF(S2444="","",0)</f>
        <v>0</v>
      </c>
      <c r="L2444" s="56" t="n">
        <f aca="false">IF(J2444="","",IF(AND(J2444&gt;'Revenue Testing'!$E$9,K2444=0),1,0))</f>
        <v>0</v>
      </c>
      <c r="M2444" s="57" t="n">
        <v>0.062290165484</v>
      </c>
      <c r="N2444" s="56" t="str">
        <f aca="false">IF(OR(A2444="",I2444=""),"",IF(COUNTIFS($A$2:$A$4500,A2444,$D$2:$D$4500,D2444,$I$2:$I$4500,I2444)&gt;1,"Possible duplicate",""))</f>
        <v/>
      </c>
      <c r="O2444" s="56" t="n">
        <f aca="false">IF(J2444="","",IF(AND(L2444=0,K2444=0),1,0))</f>
        <v>1</v>
      </c>
      <c r="P2444" s="56" t="str">
        <f aca="false">IF(L2444=1,J2444+ROW()/10^7,"")</f>
        <v/>
      </c>
      <c r="Q2444" s="57" t="n">
        <f aca="false">IF(O2444=1,M2444,"")</f>
        <v>0.062290165484</v>
      </c>
      <c r="R2444" s="56" t="str">
        <f aca="false">IF(K2444=1,ROW(),"")</f>
        <v/>
      </c>
      <c r="S2444" s="56" t="str">
        <f aca="false">IF(D2444="","",TRIM(D2444))</f>
        <v>LOLO CHARGES- INC</v>
      </c>
    </row>
    <row r="2445" customFormat="false" ht="15" hidden="false" customHeight="false" outlineLevel="0" collapsed="false">
      <c r="A2445" s="50" t="s">
        <v>1095</v>
      </c>
      <c r="B2445" s="55" t="n">
        <v>45907</v>
      </c>
      <c r="C2445" s="50" t="n">
        <f aca="false">IF(S2445="","",IFERROR(IF(INDEX('Ledger Codes'!$C$6:$C$205,MATCH(S2445,'Ledger Codes'!$B$6:$B$205,0))="","",INDEX('Ledger Codes'!$C$6:$C$205,MATCH(S2445,'Ledger Codes'!$B$6:$B$205,0))),""))</f>
        <v>10051</v>
      </c>
      <c r="D2445" s="50" t="s">
        <v>208</v>
      </c>
      <c r="E2445" s="50" t="s">
        <v>1096</v>
      </c>
      <c r="F2445" s="50" t="s">
        <v>432</v>
      </c>
      <c r="G2445" s="52" t="n">
        <v>0</v>
      </c>
      <c r="H2445" s="52" t="n">
        <v>80</v>
      </c>
      <c r="I2445" s="52" t="n">
        <f aca="false">IF(AND(G2445="",H2445=""),"",N(G2445)-N(H2445))</f>
        <v>-80</v>
      </c>
      <c r="J2445" s="52" t="n">
        <f aca="false">IF(I2445="","",ABS(I2445))</f>
        <v>80</v>
      </c>
      <c r="K2445" s="56" t="n">
        <f aca="false">IF(S2445="","",0)</f>
        <v>0</v>
      </c>
      <c r="L2445" s="56" t="n">
        <f aca="false">IF(J2445="","",IF(AND(J2445&gt;'Revenue Testing'!$E$9,K2445=0),1,0))</f>
        <v>0</v>
      </c>
      <c r="M2445" s="57" t="n">
        <v>0.317899758387</v>
      </c>
      <c r="N2445" s="56" t="str">
        <f aca="false">IF(OR(A2445="",I2445=""),"",IF(COUNTIFS($A$2:$A$4500,A2445,$D$2:$D$4500,D2445,$I$2:$I$4500,I2445)&gt;1,"Possible duplicate",""))</f>
        <v/>
      </c>
      <c r="O2445" s="56" t="n">
        <f aca="false">IF(J2445="","",IF(AND(L2445=0,K2445=0),1,0))</f>
        <v>1</v>
      </c>
      <c r="P2445" s="56" t="str">
        <f aca="false">IF(L2445=1,J2445+ROW()/10^7,"")</f>
        <v/>
      </c>
      <c r="Q2445" s="57" t="n">
        <f aca="false">IF(O2445=1,M2445,"")</f>
        <v>0.317899758387</v>
      </c>
      <c r="R2445" s="56" t="str">
        <f aca="false">IF(K2445=1,ROW(),"")</f>
        <v/>
      </c>
      <c r="S2445" s="56" t="str">
        <f aca="false">IF(D2445="","",TRIM(D2445))</f>
        <v>LOLO CHARGES- INC</v>
      </c>
    </row>
    <row r="2446" customFormat="false" ht="15" hidden="false" customHeight="false" outlineLevel="0" collapsed="false">
      <c r="A2446" s="50" t="s">
        <v>1095</v>
      </c>
      <c r="B2446" s="55" t="n">
        <v>45907</v>
      </c>
      <c r="C2446" s="50" t="n">
        <f aca="false">IF(S2446="","",IFERROR(IF(INDEX('Ledger Codes'!$C$6:$C$205,MATCH(S2446,'Ledger Codes'!$B$6:$B$205,0))="","",INDEX('Ledger Codes'!$C$6:$C$205,MATCH(S2446,'Ledger Codes'!$B$6:$B$205,0))),""))</f>
        <v>10051</v>
      </c>
      <c r="D2446" s="50" t="s">
        <v>208</v>
      </c>
      <c r="E2446" s="50" t="s">
        <v>1096</v>
      </c>
      <c r="F2446" s="50" t="s">
        <v>432</v>
      </c>
      <c r="G2446" s="52" t="n">
        <v>0</v>
      </c>
      <c r="H2446" s="52" t="n">
        <v>390</v>
      </c>
      <c r="I2446" s="52" t="n">
        <f aca="false">IF(AND(G2446="",H2446=""),"",N(G2446)-N(H2446))</f>
        <v>-390</v>
      </c>
      <c r="J2446" s="52" t="n">
        <f aca="false">IF(I2446="","",ABS(I2446))</f>
        <v>390</v>
      </c>
      <c r="K2446" s="56" t="n">
        <f aca="false">IF(S2446="","",0)</f>
        <v>0</v>
      </c>
      <c r="L2446" s="56" t="n">
        <f aca="false">IF(J2446="","",IF(AND(J2446&gt;'Revenue Testing'!$E$9,K2446=0),1,0))</f>
        <v>0</v>
      </c>
      <c r="M2446" s="57" t="n">
        <v>0.794799338447</v>
      </c>
      <c r="N2446" s="56" t="str">
        <f aca="false">IF(OR(A2446="",I2446=""),"",IF(COUNTIFS($A$2:$A$4500,A2446,$D$2:$D$4500,D2446,$I$2:$I$4500,I2446)&gt;1,"Possible duplicate",""))</f>
        <v/>
      </c>
      <c r="O2446" s="56" t="n">
        <f aca="false">IF(J2446="","",IF(AND(L2446=0,K2446=0),1,0))</f>
        <v>1</v>
      </c>
      <c r="P2446" s="56" t="str">
        <f aca="false">IF(L2446=1,J2446+ROW()/10^7,"")</f>
        <v/>
      </c>
      <c r="Q2446" s="57" t="n">
        <f aca="false">IF(O2446=1,M2446,"")</f>
        <v>0.794799338447</v>
      </c>
      <c r="R2446" s="56" t="str">
        <f aca="false">IF(K2446=1,ROW(),"")</f>
        <v/>
      </c>
      <c r="S2446" s="56" t="str">
        <f aca="false">IF(D2446="","",TRIM(D2446))</f>
        <v>LOLO CHARGES- INC</v>
      </c>
    </row>
    <row r="2447" customFormat="false" ht="15" hidden="false" customHeight="false" outlineLevel="0" collapsed="false">
      <c r="A2447" s="50" t="s">
        <v>1097</v>
      </c>
      <c r="B2447" s="55" t="n">
        <v>45907</v>
      </c>
      <c r="C2447" s="50" t="n">
        <f aca="false">IF(S2447="","",IFERROR(IF(INDEX('Ledger Codes'!$C$6:$C$205,MATCH(S2447,'Ledger Codes'!$B$6:$B$205,0))="","",INDEX('Ledger Codes'!$C$6:$C$205,MATCH(S2447,'Ledger Codes'!$B$6:$B$205,0))),""))</f>
        <v>10051</v>
      </c>
      <c r="D2447" s="50" t="s">
        <v>208</v>
      </c>
      <c r="E2447" s="50" t="s">
        <v>1098</v>
      </c>
      <c r="F2447" s="50" t="s">
        <v>1099</v>
      </c>
      <c r="G2447" s="52" t="n">
        <v>0</v>
      </c>
      <c r="H2447" s="52" t="n">
        <v>130</v>
      </c>
      <c r="I2447" s="52" t="n">
        <f aca="false">IF(AND(G2447="",H2447=""),"",N(G2447)-N(H2447))</f>
        <v>-130</v>
      </c>
      <c r="J2447" s="52" t="n">
        <f aca="false">IF(I2447="","",ABS(I2447))</f>
        <v>130</v>
      </c>
      <c r="K2447" s="56" t="n">
        <f aca="false">IF(S2447="","",0)</f>
        <v>0</v>
      </c>
      <c r="L2447" s="56" t="n">
        <f aca="false">IF(J2447="","",IF(AND(J2447&gt;'Revenue Testing'!$E$9,K2447=0),1,0))</f>
        <v>0</v>
      </c>
      <c r="M2447" s="57" t="n">
        <v>0.375297516437</v>
      </c>
      <c r="N2447" s="56" t="str">
        <f aca="false">IF(OR(A2447="",I2447=""),"",IF(COUNTIFS($A$2:$A$4500,A2447,$D$2:$D$4500,D2447,$I$2:$I$4500,I2447)&gt;1,"Possible duplicate",""))</f>
        <v/>
      </c>
      <c r="O2447" s="56" t="n">
        <f aca="false">IF(J2447="","",IF(AND(L2447=0,K2447=0),1,0))</f>
        <v>1</v>
      </c>
      <c r="P2447" s="56" t="str">
        <f aca="false">IF(L2447=1,J2447+ROW()/10^7,"")</f>
        <v/>
      </c>
      <c r="Q2447" s="57" t="n">
        <f aca="false">IF(O2447=1,M2447,"")</f>
        <v>0.375297516437</v>
      </c>
      <c r="R2447" s="56" t="str">
        <f aca="false">IF(K2447=1,ROW(),"")</f>
        <v/>
      </c>
      <c r="S2447" s="56" t="str">
        <f aca="false">IF(D2447="","",TRIM(D2447))</f>
        <v>LOLO CHARGES- INC</v>
      </c>
    </row>
    <row r="2448" customFormat="false" ht="15" hidden="false" customHeight="false" outlineLevel="0" collapsed="false">
      <c r="A2448" s="50" t="s">
        <v>1100</v>
      </c>
      <c r="B2448" s="55" t="n">
        <v>45907</v>
      </c>
      <c r="C2448" s="50" t="n">
        <f aca="false">IF(S2448="","",IFERROR(IF(INDEX('Ledger Codes'!$C$6:$C$205,MATCH(S2448,'Ledger Codes'!$B$6:$B$205,0))="","",INDEX('Ledger Codes'!$C$6:$C$205,MATCH(S2448,'Ledger Codes'!$B$6:$B$205,0))),""))</f>
        <v>10051</v>
      </c>
      <c r="D2448" s="50" t="s">
        <v>208</v>
      </c>
      <c r="E2448" s="50" t="s">
        <v>1101</v>
      </c>
      <c r="F2448" s="50" t="s">
        <v>1102</v>
      </c>
      <c r="G2448" s="52" t="n">
        <v>0</v>
      </c>
      <c r="H2448" s="52" t="n">
        <v>130</v>
      </c>
      <c r="I2448" s="52" t="n">
        <f aca="false">IF(AND(G2448="",H2448=""),"",N(G2448)-N(H2448))</f>
        <v>-130</v>
      </c>
      <c r="J2448" s="52" t="n">
        <f aca="false">IF(I2448="","",ABS(I2448))</f>
        <v>130</v>
      </c>
      <c r="K2448" s="56" t="n">
        <f aca="false">IF(S2448="","",0)</f>
        <v>0</v>
      </c>
      <c r="L2448" s="56" t="n">
        <f aca="false">IF(J2448="","",IF(AND(J2448&gt;'Revenue Testing'!$E$9,K2448=0),1,0))</f>
        <v>0</v>
      </c>
      <c r="M2448" s="57" t="n">
        <v>0.807242142194</v>
      </c>
      <c r="N2448" s="56" t="str">
        <f aca="false">IF(OR(A2448="",I2448=""),"",IF(COUNTIFS($A$2:$A$4500,A2448,$D$2:$D$4500,D2448,$I$2:$I$4500,I2448)&gt;1,"Possible duplicate",""))</f>
        <v/>
      </c>
      <c r="O2448" s="56" t="n">
        <f aca="false">IF(J2448="","",IF(AND(L2448=0,K2448=0),1,0))</f>
        <v>1</v>
      </c>
      <c r="P2448" s="56" t="str">
        <f aca="false">IF(L2448=1,J2448+ROW()/10^7,"")</f>
        <v/>
      </c>
      <c r="Q2448" s="57" t="n">
        <f aca="false">IF(O2448=1,M2448,"")</f>
        <v>0.807242142194</v>
      </c>
      <c r="R2448" s="56" t="str">
        <f aca="false">IF(K2448=1,ROW(),"")</f>
        <v/>
      </c>
      <c r="S2448" s="56" t="str">
        <f aca="false">IF(D2448="","",TRIM(D2448))</f>
        <v>LOLO CHARGES- INC</v>
      </c>
    </row>
    <row r="2449" customFormat="false" ht="15" hidden="false" customHeight="false" outlineLevel="0" collapsed="false">
      <c r="A2449" s="50" t="s">
        <v>1103</v>
      </c>
      <c r="B2449" s="55" t="n">
        <v>45908</v>
      </c>
      <c r="C2449" s="50" t="n">
        <f aca="false">IF(S2449="","",IFERROR(IF(INDEX('Ledger Codes'!$C$6:$C$205,MATCH(S2449,'Ledger Codes'!$B$6:$B$205,0))="","",INDEX('Ledger Codes'!$C$6:$C$205,MATCH(S2449,'Ledger Codes'!$B$6:$B$205,0))),""))</f>
        <v>10051</v>
      </c>
      <c r="D2449" s="50" t="s">
        <v>208</v>
      </c>
      <c r="E2449" s="50" t="s">
        <v>1104</v>
      </c>
      <c r="F2449" s="50" t="s">
        <v>1105</v>
      </c>
      <c r="G2449" s="52" t="n">
        <v>0</v>
      </c>
      <c r="H2449" s="52" t="n">
        <v>260</v>
      </c>
      <c r="I2449" s="52" t="n">
        <f aca="false">IF(AND(G2449="",H2449=""),"",N(G2449)-N(H2449))</f>
        <v>-260</v>
      </c>
      <c r="J2449" s="52" t="n">
        <f aca="false">IF(I2449="","",ABS(I2449))</f>
        <v>260</v>
      </c>
      <c r="K2449" s="56" t="n">
        <f aca="false">IF(S2449="","",0)</f>
        <v>0</v>
      </c>
      <c r="L2449" s="56" t="n">
        <f aca="false">IF(J2449="","",IF(AND(J2449&gt;'Revenue Testing'!$E$9,K2449=0),1,0))</f>
        <v>0</v>
      </c>
      <c r="M2449" s="57" t="n">
        <v>0.462361337323</v>
      </c>
      <c r="N2449" s="56" t="str">
        <f aca="false">IF(OR(A2449="",I2449=""),"",IF(COUNTIFS($A$2:$A$4500,A2449,$D$2:$D$4500,D2449,$I$2:$I$4500,I2449)&gt;1,"Possible duplicate",""))</f>
        <v/>
      </c>
      <c r="O2449" s="56" t="n">
        <f aca="false">IF(J2449="","",IF(AND(L2449=0,K2449=0),1,0))</f>
        <v>1</v>
      </c>
      <c r="P2449" s="56" t="str">
        <f aca="false">IF(L2449=1,J2449+ROW()/10^7,"")</f>
        <v/>
      </c>
      <c r="Q2449" s="57" t="n">
        <f aca="false">IF(O2449=1,M2449,"")</f>
        <v>0.462361337323</v>
      </c>
      <c r="R2449" s="56" t="str">
        <f aca="false">IF(K2449=1,ROW(),"")</f>
        <v/>
      </c>
      <c r="S2449" s="56" t="str">
        <f aca="false">IF(D2449="","",TRIM(D2449))</f>
        <v>LOLO CHARGES- INC</v>
      </c>
    </row>
    <row r="2450" customFormat="false" ht="15" hidden="false" customHeight="false" outlineLevel="0" collapsed="false">
      <c r="A2450" s="50" t="s">
        <v>1106</v>
      </c>
      <c r="B2450" s="55" t="n">
        <v>45908</v>
      </c>
      <c r="C2450" s="50" t="n">
        <f aca="false">IF(S2450="","",IFERROR(IF(INDEX('Ledger Codes'!$C$6:$C$205,MATCH(S2450,'Ledger Codes'!$B$6:$B$205,0))="","",INDEX('Ledger Codes'!$C$6:$C$205,MATCH(S2450,'Ledger Codes'!$B$6:$B$205,0))),""))</f>
        <v>10051</v>
      </c>
      <c r="D2450" s="50" t="s">
        <v>208</v>
      </c>
      <c r="E2450" s="50" t="s">
        <v>1107</v>
      </c>
      <c r="F2450" s="50" t="s">
        <v>1108</v>
      </c>
      <c r="G2450" s="52" t="n">
        <v>0</v>
      </c>
      <c r="H2450" s="52" t="n">
        <v>130</v>
      </c>
      <c r="I2450" s="52" t="n">
        <f aca="false">IF(AND(G2450="",H2450=""),"",N(G2450)-N(H2450))</f>
        <v>-130</v>
      </c>
      <c r="J2450" s="52" t="n">
        <f aca="false">IF(I2450="","",ABS(I2450))</f>
        <v>130</v>
      </c>
      <c r="K2450" s="56" t="n">
        <f aca="false">IF(S2450="","",0)</f>
        <v>0</v>
      </c>
      <c r="L2450" s="56" t="n">
        <f aca="false">IF(J2450="","",IF(AND(J2450&gt;'Revenue Testing'!$E$9,K2450=0),1,0))</f>
        <v>0</v>
      </c>
      <c r="M2450" s="57" t="n">
        <v>0.273006952246</v>
      </c>
      <c r="N2450" s="56" t="str">
        <f aca="false">IF(OR(A2450="",I2450=""),"",IF(COUNTIFS($A$2:$A$4500,A2450,$D$2:$D$4500,D2450,$I$2:$I$4500,I2450)&gt;1,"Possible duplicate",""))</f>
        <v/>
      </c>
      <c r="O2450" s="56" t="n">
        <f aca="false">IF(J2450="","",IF(AND(L2450=0,K2450=0),1,0))</f>
        <v>1</v>
      </c>
      <c r="P2450" s="56" t="str">
        <f aca="false">IF(L2450=1,J2450+ROW()/10^7,"")</f>
        <v/>
      </c>
      <c r="Q2450" s="57" t="n">
        <f aca="false">IF(O2450=1,M2450,"")</f>
        <v>0.273006952246</v>
      </c>
      <c r="R2450" s="56" t="str">
        <f aca="false">IF(K2450=1,ROW(),"")</f>
        <v/>
      </c>
      <c r="S2450" s="56" t="str">
        <f aca="false">IF(D2450="","",TRIM(D2450))</f>
        <v>LOLO CHARGES- INC</v>
      </c>
    </row>
    <row r="2451" customFormat="false" ht="15" hidden="false" customHeight="false" outlineLevel="0" collapsed="false">
      <c r="A2451" s="50" t="s">
        <v>1109</v>
      </c>
      <c r="B2451" s="55" t="n">
        <v>45908</v>
      </c>
      <c r="C2451" s="50" t="n">
        <f aca="false">IF(S2451="","",IFERROR(IF(INDEX('Ledger Codes'!$C$6:$C$205,MATCH(S2451,'Ledger Codes'!$B$6:$B$205,0))="","",INDEX('Ledger Codes'!$C$6:$C$205,MATCH(S2451,'Ledger Codes'!$B$6:$B$205,0))),""))</f>
        <v>10051</v>
      </c>
      <c r="D2451" s="50" t="s">
        <v>208</v>
      </c>
      <c r="E2451" s="50" t="s">
        <v>1110</v>
      </c>
      <c r="F2451" s="50" t="s">
        <v>1111</v>
      </c>
      <c r="G2451" s="52" t="n">
        <v>0</v>
      </c>
      <c r="H2451" s="52" t="n">
        <v>130</v>
      </c>
      <c r="I2451" s="52" t="n">
        <f aca="false">IF(AND(G2451="",H2451=""),"",N(G2451)-N(H2451))</f>
        <v>-130</v>
      </c>
      <c r="J2451" s="52" t="n">
        <f aca="false">IF(I2451="","",ABS(I2451))</f>
        <v>130</v>
      </c>
      <c r="K2451" s="56" t="n">
        <f aca="false">IF(S2451="","",0)</f>
        <v>0</v>
      </c>
      <c r="L2451" s="56" t="n">
        <f aca="false">IF(J2451="","",IF(AND(J2451&gt;'Revenue Testing'!$E$9,K2451=0),1,0))</f>
        <v>0</v>
      </c>
      <c r="M2451" s="57" t="n">
        <v>0.560208535151</v>
      </c>
      <c r="N2451" s="56" t="str">
        <f aca="false">IF(OR(A2451="",I2451=""),"",IF(COUNTIFS($A$2:$A$4500,A2451,$D$2:$D$4500,D2451,$I$2:$I$4500,I2451)&gt;1,"Possible duplicate",""))</f>
        <v/>
      </c>
      <c r="O2451" s="56" t="n">
        <f aca="false">IF(J2451="","",IF(AND(L2451=0,K2451=0),1,0))</f>
        <v>1</v>
      </c>
      <c r="P2451" s="56" t="str">
        <f aca="false">IF(L2451=1,J2451+ROW()/10^7,"")</f>
        <v/>
      </c>
      <c r="Q2451" s="57" t="n">
        <f aca="false">IF(O2451=1,M2451,"")</f>
        <v>0.560208535151</v>
      </c>
      <c r="R2451" s="56" t="str">
        <f aca="false">IF(K2451=1,ROW(),"")</f>
        <v/>
      </c>
      <c r="S2451" s="56" t="str">
        <f aca="false">IF(D2451="","",TRIM(D2451))</f>
        <v>LOLO CHARGES- INC</v>
      </c>
    </row>
    <row r="2452" customFormat="false" ht="15" hidden="false" customHeight="false" outlineLevel="0" collapsed="false">
      <c r="A2452" s="50" t="s">
        <v>1112</v>
      </c>
      <c r="B2452" s="55" t="n">
        <v>45909</v>
      </c>
      <c r="C2452" s="50" t="n">
        <f aca="false">IF(S2452="","",IFERROR(IF(INDEX('Ledger Codes'!$C$6:$C$205,MATCH(S2452,'Ledger Codes'!$B$6:$B$205,0))="","",INDEX('Ledger Codes'!$C$6:$C$205,MATCH(S2452,'Ledger Codes'!$B$6:$B$205,0))),""))</f>
        <v>10051</v>
      </c>
      <c r="D2452" s="50" t="s">
        <v>208</v>
      </c>
      <c r="E2452" s="50" t="s">
        <v>1113</v>
      </c>
      <c r="F2452" s="50" t="s">
        <v>1114</v>
      </c>
      <c r="G2452" s="52" t="n">
        <v>0</v>
      </c>
      <c r="H2452" s="52" t="n">
        <v>130</v>
      </c>
      <c r="I2452" s="52" t="n">
        <f aca="false">IF(AND(G2452="",H2452=""),"",N(G2452)-N(H2452))</f>
        <v>-130</v>
      </c>
      <c r="J2452" s="52" t="n">
        <f aca="false">IF(I2452="","",ABS(I2452))</f>
        <v>130</v>
      </c>
      <c r="K2452" s="56" t="n">
        <f aca="false">IF(S2452="","",0)</f>
        <v>0</v>
      </c>
      <c r="L2452" s="56" t="n">
        <f aca="false">IF(J2452="","",IF(AND(J2452&gt;'Revenue Testing'!$E$9,K2452=0),1,0))</f>
        <v>0</v>
      </c>
      <c r="M2452" s="57" t="n">
        <v>0.837995675743</v>
      </c>
      <c r="N2452" s="56" t="str">
        <f aca="false">IF(OR(A2452="",I2452=""),"",IF(COUNTIFS($A$2:$A$4500,A2452,$D$2:$D$4500,D2452,$I$2:$I$4500,I2452)&gt;1,"Possible duplicate",""))</f>
        <v/>
      </c>
      <c r="O2452" s="56" t="n">
        <f aca="false">IF(J2452="","",IF(AND(L2452=0,K2452=0),1,0))</f>
        <v>1</v>
      </c>
      <c r="P2452" s="56" t="str">
        <f aca="false">IF(L2452=1,J2452+ROW()/10^7,"")</f>
        <v/>
      </c>
      <c r="Q2452" s="57" t="n">
        <f aca="false">IF(O2452=1,M2452,"")</f>
        <v>0.837995675743</v>
      </c>
      <c r="R2452" s="56" t="str">
        <f aca="false">IF(K2452=1,ROW(),"")</f>
        <v/>
      </c>
      <c r="S2452" s="56" t="str">
        <f aca="false">IF(D2452="","",TRIM(D2452))</f>
        <v>LOLO CHARGES- INC</v>
      </c>
    </row>
    <row r="2453" customFormat="false" ht="15" hidden="false" customHeight="false" outlineLevel="0" collapsed="false">
      <c r="A2453" s="50" t="s">
        <v>1115</v>
      </c>
      <c r="B2453" s="55" t="n">
        <v>45909</v>
      </c>
      <c r="C2453" s="50" t="n">
        <f aca="false">IF(S2453="","",IFERROR(IF(INDEX('Ledger Codes'!$C$6:$C$205,MATCH(S2453,'Ledger Codes'!$B$6:$B$205,0))="","",INDEX('Ledger Codes'!$C$6:$C$205,MATCH(S2453,'Ledger Codes'!$B$6:$B$205,0))),""))</f>
        <v>10051</v>
      </c>
      <c r="D2453" s="50" t="s">
        <v>208</v>
      </c>
      <c r="E2453" s="50" t="s">
        <v>1116</v>
      </c>
      <c r="F2453" s="50" t="s">
        <v>1117</v>
      </c>
      <c r="G2453" s="52" t="n">
        <v>0</v>
      </c>
      <c r="H2453" s="52" t="n">
        <v>130</v>
      </c>
      <c r="I2453" s="52" t="n">
        <f aca="false">IF(AND(G2453="",H2453=""),"",N(G2453)-N(H2453))</f>
        <v>-130</v>
      </c>
      <c r="J2453" s="52" t="n">
        <f aca="false">IF(I2453="","",ABS(I2453))</f>
        <v>130</v>
      </c>
      <c r="K2453" s="56" t="n">
        <f aca="false">IF(S2453="","",0)</f>
        <v>0</v>
      </c>
      <c r="L2453" s="56" t="n">
        <f aca="false">IF(J2453="","",IF(AND(J2453&gt;'Revenue Testing'!$E$9,K2453=0),1,0))</f>
        <v>0</v>
      </c>
      <c r="M2453" s="57" t="n">
        <v>0.22613608715</v>
      </c>
      <c r="N2453" s="56" t="str">
        <f aca="false">IF(OR(A2453="",I2453=""),"",IF(COUNTIFS($A$2:$A$4500,A2453,$D$2:$D$4500,D2453,$I$2:$I$4500,I2453)&gt;1,"Possible duplicate",""))</f>
        <v/>
      </c>
      <c r="O2453" s="56" t="n">
        <f aca="false">IF(J2453="","",IF(AND(L2453=0,K2453=0),1,0))</f>
        <v>1</v>
      </c>
      <c r="P2453" s="56" t="str">
        <f aca="false">IF(L2453=1,J2453+ROW()/10^7,"")</f>
        <v/>
      </c>
      <c r="Q2453" s="57" t="n">
        <f aca="false">IF(O2453=1,M2453,"")</f>
        <v>0.22613608715</v>
      </c>
      <c r="R2453" s="56" t="str">
        <f aca="false">IF(K2453=1,ROW(),"")</f>
        <v/>
      </c>
      <c r="S2453" s="56" t="str">
        <f aca="false">IF(D2453="","",TRIM(D2453))</f>
        <v>LOLO CHARGES- INC</v>
      </c>
    </row>
    <row r="2454" customFormat="false" ht="15" hidden="false" customHeight="false" outlineLevel="0" collapsed="false">
      <c r="A2454" s="50" t="s">
        <v>1118</v>
      </c>
      <c r="B2454" s="55" t="n">
        <v>45909</v>
      </c>
      <c r="C2454" s="50" t="n">
        <f aca="false">IF(S2454="","",IFERROR(IF(INDEX('Ledger Codes'!$C$6:$C$205,MATCH(S2454,'Ledger Codes'!$B$6:$B$205,0))="","",INDEX('Ledger Codes'!$C$6:$C$205,MATCH(S2454,'Ledger Codes'!$B$6:$B$205,0))),""))</f>
        <v>10051</v>
      </c>
      <c r="D2454" s="50" t="s">
        <v>208</v>
      </c>
      <c r="E2454" s="50" t="s">
        <v>1119</v>
      </c>
      <c r="F2454" s="50" t="s">
        <v>1120</v>
      </c>
      <c r="G2454" s="52" t="n">
        <v>0</v>
      </c>
      <c r="H2454" s="52" t="n">
        <v>130</v>
      </c>
      <c r="I2454" s="52" t="n">
        <f aca="false">IF(AND(G2454="",H2454=""),"",N(G2454)-N(H2454))</f>
        <v>-130</v>
      </c>
      <c r="J2454" s="52" t="n">
        <f aca="false">IF(I2454="","",ABS(I2454))</f>
        <v>130</v>
      </c>
      <c r="K2454" s="56" t="n">
        <f aca="false">IF(S2454="","",0)</f>
        <v>0</v>
      </c>
      <c r="L2454" s="56" t="n">
        <f aca="false">IF(J2454="","",IF(AND(J2454&gt;'Revenue Testing'!$E$9,K2454=0),1,0))</f>
        <v>0</v>
      </c>
      <c r="M2454" s="57" t="n">
        <v>0.854322867969</v>
      </c>
      <c r="N2454" s="56" t="str">
        <f aca="false">IF(OR(A2454="",I2454=""),"",IF(COUNTIFS($A$2:$A$4500,A2454,$D$2:$D$4500,D2454,$I$2:$I$4500,I2454)&gt;1,"Possible duplicate",""))</f>
        <v/>
      </c>
      <c r="O2454" s="56" t="n">
        <f aca="false">IF(J2454="","",IF(AND(L2454=0,K2454=0),1,0))</f>
        <v>1</v>
      </c>
      <c r="P2454" s="56" t="str">
        <f aca="false">IF(L2454=1,J2454+ROW()/10^7,"")</f>
        <v/>
      </c>
      <c r="Q2454" s="57" t="n">
        <f aca="false">IF(O2454=1,M2454,"")</f>
        <v>0.854322867969</v>
      </c>
      <c r="R2454" s="56" t="str">
        <f aca="false">IF(K2454=1,ROW(),"")</f>
        <v/>
      </c>
      <c r="S2454" s="56" t="str">
        <f aca="false">IF(D2454="","",TRIM(D2454))</f>
        <v>LOLO CHARGES- INC</v>
      </c>
    </row>
    <row r="2455" customFormat="false" ht="15" hidden="false" customHeight="false" outlineLevel="0" collapsed="false">
      <c r="A2455" s="50" t="s">
        <v>1121</v>
      </c>
      <c r="B2455" s="55" t="n">
        <v>45909</v>
      </c>
      <c r="C2455" s="50" t="n">
        <f aca="false">IF(S2455="","",IFERROR(IF(INDEX('Ledger Codes'!$C$6:$C$205,MATCH(S2455,'Ledger Codes'!$B$6:$B$205,0))="","",INDEX('Ledger Codes'!$C$6:$C$205,MATCH(S2455,'Ledger Codes'!$B$6:$B$205,0))),""))</f>
        <v>10051</v>
      </c>
      <c r="D2455" s="50" t="s">
        <v>208</v>
      </c>
      <c r="E2455" s="50" t="s">
        <v>1122</v>
      </c>
      <c r="F2455" s="50" t="s">
        <v>1123</v>
      </c>
      <c r="G2455" s="52" t="n">
        <v>0</v>
      </c>
      <c r="H2455" s="52" t="n">
        <v>130</v>
      </c>
      <c r="I2455" s="52" t="n">
        <f aca="false">IF(AND(G2455="",H2455=""),"",N(G2455)-N(H2455))</f>
        <v>-130</v>
      </c>
      <c r="J2455" s="52" t="n">
        <f aca="false">IF(I2455="","",ABS(I2455))</f>
        <v>130</v>
      </c>
      <c r="K2455" s="56" t="n">
        <f aca="false">IF(S2455="","",0)</f>
        <v>0</v>
      </c>
      <c r="L2455" s="56" t="n">
        <f aca="false">IF(J2455="","",IF(AND(J2455&gt;'Revenue Testing'!$E$9,K2455=0),1,0))</f>
        <v>0</v>
      </c>
      <c r="M2455" s="57" t="n">
        <v>0.032565158848</v>
      </c>
      <c r="N2455" s="56" t="str">
        <f aca="false">IF(OR(A2455="",I2455=""),"",IF(COUNTIFS($A$2:$A$4500,A2455,$D$2:$D$4500,D2455,$I$2:$I$4500,I2455)&gt;1,"Possible duplicate",""))</f>
        <v/>
      </c>
      <c r="O2455" s="56" t="n">
        <f aca="false">IF(J2455="","",IF(AND(L2455=0,K2455=0),1,0))</f>
        <v>1</v>
      </c>
      <c r="P2455" s="56" t="str">
        <f aca="false">IF(L2455=1,J2455+ROW()/10^7,"")</f>
        <v/>
      </c>
      <c r="Q2455" s="57" t="n">
        <f aca="false">IF(O2455=1,M2455,"")</f>
        <v>0.032565158848</v>
      </c>
      <c r="R2455" s="56" t="str">
        <f aca="false">IF(K2455=1,ROW(),"")</f>
        <v/>
      </c>
      <c r="S2455" s="56" t="str">
        <f aca="false">IF(D2455="","",TRIM(D2455))</f>
        <v>LOLO CHARGES- INC</v>
      </c>
    </row>
    <row r="2456" customFormat="false" ht="15" hidden="false" customHeight="false" outlineLevel="0" collapsed="false">
      <c r="A2456" s="50" t="s">
        <v>1124</v>
      </c>
      <c r="B2456" s="55" t="n">
        <v>45909</v>
      </c>
      <c r="C2456" s="50" t="n">
        <f aca="false">IF(S2456="","",IFERROR(IF(INDEX('Ledger Codes'!$C$6:$C$205,MATCH(S2456,'Ledger Codes'!$B$6:$B$205,0))="","",INDEX('Ledger Codes'!$C$6:$C$205,MATCH(S2456,'Ledger Codes'!$B$6:$B$205,0))),""))</f>
        <v>10051</v>
      </c>
      <c r="D2456" s="50" t="s">
        <v>208</v>
      </c>
      <c r="E2456" s="50" t="s">
        <v>1125</v>
      </c>
      <c r="F2456" s="50" t="s">
        <v>1126</v>
      </c>
      <c r="G2456" s="52" t="n">
        <v>0</v>
      </c>
      <c r="H2456" s="52" t="n">
        <v>130</v>
      </c>
      <c r="I2456" s="52" t="n">
        <f aca="false">IF(AND(G2456="",H2456=""),"",N(G2456)-N(H2456))</f>
        <v>-130</v>
      </c>
      <c r="J2456" s="52" t="n">
        <f aca="false">IF(I2456="","",ABS(I2456))</f>
        <v>130</v>
      </c>
      <c r="K2456" s="56" t="n">
        <f aca="false">IF(S2456="","",0)</f>
        <v>0</v>
      </c>
      <c r="L2456" s="56" t="n">
        <f aca="false">IF(J2456="","",IF(AND(J2456&gt;'Revenue Testing'!$E$9,K2456=0),1,0))</f>
        <v>0</v>
      </c>
      <c r="M2456" s="57" t="n">
        <v>0.561923138279</v>
      </c>
      <c r="N2456" s="56" t="str">
        <f aca="false">IF(OR(A2456="",I2456=""),"",IF(COUNTIFS($A$2:$A$4500,A2456,$D$2:$D$4500,D2456,$I$2:$I$4500,I2456)&gt;1,"Possible duplicate",""))</f>
        <v/>
      </c>
      <c r="O2456" s="56" t="n">
        <f aca="false">IF(J2456="","",IF(AND(L2456=0,K2456=0),1,0))</f>
        <v>1</v>
      </c>
      <c r="P2456" s="56" t="str">
        <f aca="false">IF(L2456=1,J2456+ROW()/10^7,"")</f>
        <v/>
      </c>
      <c r="Q2456" s="57" t="n">
        <f aca="false">IF(O2456=1,M2456,"")</f>
        <v>0.561923138279</v>
      </c>
      <c r="R2456" s="56" t="str">
        <f aca="false">IF(K2456=1,ROW(),"")</f>
        <v/>
      </c>
      <c r="S2456" s="56" t="str">
        <f aca="false">IF(D2456="","",TRIM(D2456))</f>
        <v>LOLO CHARGES- INC</v>
      </c>
    </row>
    <row r="2457" customFormat="false" ht="15" hidden="false" customHeight="false" outlineLevel="0" collapsed="false">
      <c r="A2457" s="50" t="s">
        <v>1127</v>
      </c>
      <c r="B2457" s="55" t="n">
        <v>45909</v>
      </c>
      <c r="C2457" s="50" t="n">
        <f aca="false">IF(S2457="","",IFERROR(IF(INDEX('Ledger Codes'!$C$6:$C$205,MATCH(S2457,'Ledger Codes'!$B$6:$B$205,0))="","",INDEX('Ledger Codes'!$C$6:$C$205,MATCH(S2457,'Ledger Codes'!$B$6:$B$205,0))),""))</f>
        <v>10051</v>
      </c>
      <c r="D2457" s="50" t="s">
        <v>208</v>
      </c>
      <c r="E2457" s="50" t="s">
        <v>1128</v>
      </c>
      <c r="F2457" s="50" t="s">
        <v>1129</v>
      </c>
      <c r="G2457" s="52" t="n">
        <v>0</v>
      </c>
      <c r="H2457" s="52" t="n">
        <v>130</v>
      </c>
      <c r="I2457" s="52" t="n">
        <f aca="false">IF(AND(G2457="",H2457=""),"",N(G2457)-N(H2457))</f>
        <v>-130</v>
      </c>
      <c r="J2457" s="52" t="n">
        <f aca="false">IF(I2457="","",ABS(I2457))</f>
        <v>130</v>
      </c>
      <c r="K2457" s="56" t="n">
        <f aca="false">IF(S2457="","",0)</f>
        <v>0</v>
      </c>
      <c r="L2457" s="56" t="n">
        <f aca="false">IF(J2457="","",IF(AND(J2457&gt;'Revenue Testing'!$E$9,K2457=0),1,0))</f>
        <v>0</v>
      </c>
      <c r="M2457" s="57" t="n">
        <v>0.196892226255</v>
      </c>
      <c r="N2457" s="56" t="str">
        <f aca="false">IF(OR(A2457="",I2457=""),"",IF(COUNTIFS($A$2:$A$4500,A2457,$D$2:$D$4500,D2457,$I$2:$I$4500,I2457)&gt;1,"Possible duplicate",""))</f>
        <v/>
      </c>
      <c r="O2457" s="56" t="n">
        <f aca="false">IF(J2457="","",IF(AND(L2457=0,K2457=0),1,0))</f>
        <v>1</v>
      </c>
      <c r="P2457" s="56" t="str">
        <f aca="false">IF(L2457=1,J2457+ROW()/10^7,"")</f>
        <v/>
      </c>
      <c r="Q2457" s="57" t="n">
        <f aca="false">IF(O2457=1,M2457,"")</f>
        <v>0.196892226255</v>
      </c>
      <c r="R2457" s="56" t="str">
        <f aca="false">IF(K2457=1,ROW(),"")</f>
        <v/>
      </c>
      <c r="S2457" s="56" t="str">
        <f aca="false">IF(D2457="","",TRIM(D2457))</f>
        <v>LOLO CHARGES- INC</v>
      </c>
    </row>
    <row r="2458" customFormat="false" ht="15" hidden="false" customHeight="false" outlineLevel="0" collapsed="false">
      <c r="A2458" s="50" t="s">
        <v>1130</v>
      </c>
      <c r="B2458" s="55" t="n">
        <v>45909</v>
      </c>
      <c r="C2458" s="50" t="n">
        <f aca="false">IF(S2458="","",IFERROR(IF(INDEX('Ledger Codes'!$C$6:$C$205,MATCH(S2458,'Ledger Codes'!$B$6:$B$205,0))="","",INDEX('Ledger Codes'!$C$6:$C$205,MATCH(S2458,'Ledger Codes'!$B$6:$B$205,0))),""))</f>
        <v>10051</v>
      </c>
      <c r="D2458" s="50" t="s">
        <v>208</v>
      </c>
      <c r="E2458" s="50" t="s">
        <v>1131</v>
      </c>
      <c r="F2458" s="50" t="s">
        <v>1132</v>
      </c>
      <c r="G2458" s="52" t="n">
        <v>0</v>
      </c>
      <c r="H2458" s="52" t="n">
        <v>80</v>
      </c>
      <c r="I2458" s="52" t="n">
        <f aca="false">IF(AND(G2458="",H2458=""),"",N(G2458)-N(H2458))</f>
        <v>-80</v>
      </c>
      <c r="J2458" s="52" t="n">
        <f aca="false">IF(I2458="","",ABS(I2458))</f>
        <v>80</v>
      </c>
      <c r="K2458" s="56" t="n">
        <f aca="false">IF(S2458="","",0)</f>
        <v>0</v>
      </c>
      <c r="L2458" s="56" t="n">
        <f aca="false">IF(J2458="","",IF(AND(J2458&gt;'Revenue Testing'!$E$9,K2458=0),1,0))</f>
        <v>0</v>
      </c>
      <c r="M2458" s="57" t="n">
        <v>0.734923632828</v>
      </c>
      <c r="N2458" s="56" t="str">
        <f aca="false">IF(OR(A2458="",I2458=""),"",IF(COUNTIFS($A$2:$A$4500,A2458,$D$2:$D$4500,D2458,$I$2:$I$4500,I2458)&gt;1,"Possible duplicate",""))</f>
        <v/>
      </c>
      <c r="O2458" s="56" t="n">
        <f aca="false">IF(J2458="","",IF(AND(L2458=0,K2458=0),1,0))</f>
        <v>1</v>
      </c>
      <c r="P2458" s="56" t="str">
        <f aca="false">IF(L2458=1,J2458+ROW()/10^7,"")</f>
        <v/>
      </c>
      <c r="Q2458" s="57" t="n">
        <f aca="false">IF(O2458=1,M2458,"")</f>
        <v>0.734923632828</v>
      </c>
      <c r="R2458" s="56" t="str">
        <f aca="false">IF(K2458=1,ROW(),"")</f>
        <v/>
      </c>
      <c r="S2458" s="56" t="str">
        <f aca="false">IF(D2458="","",TRIM(D2458))</f>
        <v>LOLO CHARGES- INC</v>
      </c>
    </row>
    <row r="2459" customFormat="false" ht="15" hidden="false" customHeight="false" outlineLevel="0" collapsed="false">
      <c r="A2459" s="50" t="s">
        <v>1133</v>
      </c>
      <c r="B2459" s="55" t="n">
        <v>45909</v>
      </c>
      <c r="C2459" s="50" t="n">
        <f aca="false">IF(S2459="","",IFERROR(IF(INDEX('Ledger Codes'!$C$6:$C$205,MATCH(S2459,'Ledger Codes'!$B$6:$B$205,0))="","",INDEX('Ledger Codes'!$C$6:$C$205,MATCH(S2459,'Ledger Codes'!$B$6:$B$205,0))),""))</f>
        <v>10051</v>
      </c>
      <c r="D2459" s="50" t="s">
        <v>208</v>
      </c>
      <c r="E2459" s="50" t="s">
        <v>1134</v>
      </c>
      <c r="F2459" s="50" t="s">
        <v>1135</v>
      </c>
      <c r="G2459" s="52" t="n">
        <v>0</v>
      </c>
      <c r="H2459" s="52" t="n">
        <v>130</v>
      </c>
      <c r="I2459" s="52" t="n">
        <f aca="false">IF(AND(G2459="",H2459=""),"",N(G2459)-N(H2459))</f>
        <v>-130</v>
      </c>
      <c r="J2459" s="52" t="n">
        <f aca="false">IF(I2459="","",ABS(I2459))</f>
        <v>130</v>
      </c>
      <c r="K2459" s="56" t="n">
        <f aca="false">IF(S2459="","",0)</f>
        <v>0</v>
      </c>
      <c r="L2459" s="56" t="n">
        <f aca="false">IF(J2459="","",IF(AND(J2459&gt;'Revenue Testing'!$E$9,K2459=0),1,0))</f>
        <v>0</v>
      </c>
      <c r="M2459" s="57" t="n">
        <v>0.185139466558</v>
      </c>
      <c r="N2459" s="56" t="str">
        <f aca="false">IF(OR(A2459="",I2459=""),"",IF(COUNTIFS($A$2:$A$4500,A2459,$D$2:$D$4500,D2459,$I$2:$I$4500,I2459)&gt;1,"Possible duplicate",""))</f>
        <v/>
      </c>
      <c r="O2459" s="56" t="n">
        <f aca="false">IF(J2459="","",IF(AND(L2459=0,K2459=0),1,0))</f>
        <v>1</v>
      </c>
      <c r="P2459" s="56" t="str">
        <f aca="false">IF(L2459=1,J2459+ROW()/10^7,"")</f>
        <v/>
      </c>
      <c r="Q2459" s="57" t="n">
        <f aca="false">IF(O2459=1,M2459,"")</f>
        <v>0.185139466558</v>
      </c>
      <c r="R2459" s="56" t="str">
        <f aca="false">IF(K2459=1,ROW(),"")</f>
        <v/>
      </c>
      <c r="S2459" s="56" t="str">
        <f aca="false">IF(D2459="","",TRIM(D2459))</f>
        <v>LOLO CHARGES- INC</v>
      </c>
    </row>
    <row r="2460" customFormat="false" ht="15" hidden="false" customHeight="false" outlineLevel="0" collapsed="false">
      <c r="A2460" s="50" t="s">
        <v>1136</v>
      </c>
      <c r="B2460" s="55" t="n">
        <v>45909</v>
      </c>
      <c r="C2460" s="50" t="n">
        <f aca="false">IF(S2460="","",IFERROR(IF(INDEX('Ledger Codes'!$C$6:$C$205,MATCH(S2460,'Ledger Codes'!$B$6:$B$205,0))="","",INDEX('Ledger Codes'!$C$6:$C$205,MATCH(S2460,'Ledger Codes'!$B$6:$B$205,0))),""))</f>
        <v>10051</v>
      </c>
      <c r="D2460" s="50" t="s">
        <v>208</v>
      </c>
      <c r="E2460" s="50" t="s">
        <v>1137</v>
      </c>
      <c r="F2460" s="50" t="s">
        <v>1138</v>
      </c>
      <c r="G2460" s="52" t="n">
        <v>0</v>
      </c>
      <c r="H2460" s="52" t="n">
        <v>240</v>
      </c>
      <c r="I2460" s="52" t="n">
        <f aca="false">IF(AND(G2460="",H2460=""),"",N(G2460)-N(H2460))</f>
        <v>-240</v>
      </c>
      <c r="J2460" s="52" t="n">
        <f aca="false">IF(I2460="","",ABS(I2460))</f>
        <v>240</v>
      </c>
      <c r="K2460" s="56" t="n">
        <f aca="false">IF(S2460="","",0)</f>
        <v>0</v>
      </c>
      <c r="L2460" s="56" t="n">
        <f aca="false">IF(J2460="","",IF(AND(J2460&gt;'Revenue Testing'!$E$9,K2460=0),1,0))</f>
        <v>0</v>
      </c>
      <c r="M2460" s="57" t="n">
        <v>0.928416008381</v>
      </c>
      <c r="N2460" s="56" t="str">
        <f aca="false">IF(OR(A2460="",I2460=""),"",IF(COUNTIFS($A$2:$A$4500,A2460,$D$2:$D$4500,D2460,$I$2:$I$4500,I2460)&gt;1,"Possible duplicate",""))</f>
        <v/>
      </c>
      <c r="O2460" s="56" t="n">
        <f aca="false">IF(J2460="","",IF(AND(L2460=0,K2460=0),1,0))</f>
        <v>1</v>
      </c>
      <c r="P2460" s="56" t="str">
        <f aca="false">IF(L2460=1,J2460+ROW()/10^7,"")</f>
        <v/>
      </c>
      <c r="Q2460" s="57" t="n">
        <f aca="false">IF(O2460=1,M2460,"")</f>
        <v>0.928416008381</v>
      </c>
      <c r="R2460" s="56" t="str">
        <f aca="false">IF(K2460=1,ROW(),"")</f>
        <v/>
      </c>
      <c r="S2460" s="56" t="str">
        <f aca="false">IF(D2460="","",TRIM(D2460))</f>
        <v>LOLO CHARGES- INC</v>
      </c>
    </row>
    <row r="2461" customFormat="false" ht="15" hidden="false" customHeight="false" outlineLevel="0" collapsed="false">
      <c r="A2461" s="50" t="s">
        <v>1139</v>
      </c>
      <c r="B2461" s="55" t="n">
        <v>45917</v>
      </c>
      <c r="C2461" s="50" t="n">
        <f aca="false">IF(S2461="","",IFERROR(IF(INDEX('Ledger Codes'!$C$6:$C$205,MATCH(S2461,'Ledger Codes'!$B$6:$B$205,0))="","",INDEX('Ledger Codes'!$C$6:$C$205,MATCH(S2461,'Ledger Codes'!$B$6:$B$205,0))),""))</f>
        <v>10051</v>
      </c>
      <c r="D2461" s="50" t="s">
        <v>208</v>
      </c>
      <c r="E2461" s="50" t="s">
        <v>1140</v>
      </c>
      <c r="F2461" s="50" t="s">
        <v>503</v>
      </c>
      <c r="G2461" s="52" t="n">
        <v>0</v>
      </c>
      <c r="H2461" s="52" t="n">
        <v>130</v>
      </c>
      <c r="I2461" s="52" t="n">
        <f aca="false">IF(AND(G2461="",H2461=""),"",N(G2461)-N(H2461))</f>
        <v>-130</v>
      </c>
      <c r="J2461" s="52" t="n">
        <f aca="false">IF(I2461="","",ABS(I2461))</f>
        <v>130</v>
      </c>
      <c r="K2461" s="56" t="n">
        <f aca="false">IF(S2461="","",0)</f>
        <v>0</v>
      </c>
      <c r="L2461" s="56" t="n">
        <f aca="false">IF(J2461="","",IF(AND(J2461&gt;'Revenue Testing'!$E$9,K2461=0),1,0))</f>
        <v>0</v>
      </c>
      <c r="M2461" s="57" t="n">
        <v>0.743722491407</v>
      </c>
      <c r="N2461" s="56" t="str">
        <f aca="false">IF(OR(A2461="",I2461=""),"",IF(COUNTIFS($A$2:$A$4500,A2461,$D$2:$D$4500,D2461,$I$2:$I$4500,I2461)&gt;1,"Possible duplicate",""))</f>
        <v/>
      </c>
      <c r="O2461" s="56" t="n">
        <f aca="false">IF(J2461="","",IF(AND(L2461=0,K2461=0),1,0))</f>
        <v>1</v>
      </c>
      <c r="P2461" s="56" t="str">
        <f aca="false">IF(L2461=1,J2461+ROW()/10^7,"")</f>
        <v/>
      </c>
      <c r="Q2461" s="57" t="n">
        <f aca="false">IF(O2461=1,M2461,"")</f>
        <v>0.743722491407</v>
      </c>
      <c r="R2461" s="56" t="str">
        <f aca="false">IF(K2461=1,ROW(),"")</f>
        <v/>
      </c>
      <c r="S2461" s="56" t="str">
        <f aca="false">IF(D2461="","",TRIM(D2461))</f>
        <v>LOLO CHARGES- INC</v>
      </c>
    </row>
    <row r="2462" customFormat="false" ht="15" hidden="false" customHeight="false" outlineLevel="0" collapsed="false">
      <c r="A2462" s="50" t="s">
        <v>1141</v>
      </c>
      <c r="B2462" s="55" t="n">
        <v>45922</v>
      </c>
      <c r="C2462" s="50" t="n">
        <f aca="false">IF(S2462="","",IFERROR(IF(INDEX('Ledger Codes'!$C$6:$C$205,MATCH(S2462,'Ledger Codes'!$B$6:$B$205,0))="","",INDEX('Ledger Codes'!$C$6:$C$205,MATCH(S2462,'Ledger Codes'!$B$6:$B$205,0))),""))</f>
        <v>10051</v>
      </c>
      <c r="D2462" s="50" t="s">
        <v>208</v>
      </c>
      <c r="E2462" s="50" t="s">
        <v>1142</v>
      </c>
      <c r="F2462" s="50" t="s">
        <v>497</v>
      </c>
      <c r="G2462" s="52" t="n">
        <v>0</v>
      </c>
      <c r="H2462" s="52" t="n">
        <v>130</v>
      </c>
      <c r="I2462" s="52" t="n">
        <f aca="false">IF(AND(G2462="",H2462=""),"",N(G2462)-N(H2462))</f>
        <v>-130</v>
      </c>
      <c r="J2462" s="52" t="n">
        <f aca="false">IF(I2462="","",ABS(I2462))</f>
        <v>130</v>
      </c>
      <c r="K2462" s="56" t="n">
        <f aca="false">IF(S2462="","",0)</f>
        <v>0</v>
      </c>
      <c r="L2462" s="56" t="n">
        <f aca="false">IF(J2462="","",IF(AND(J2462&gt;'Revenue Testing'!$E$9,K2462=0),1,0))</f>
        <v>0</v>
      </c>
      <c r="M2462" s="57" t="n">
        <v>0.746488484866</v>
      </c>
      <c r="N2462" s="56" t="str">
        <f aca="false">IF(OR(A2462="",I2462=""),"",IF(COUNTIFS($A$2:$A$4500,A2462,$D$2:$D$4500,D2462,$I$2:$I$4500,I2462)&gt;1,"Possible duplicate",""))</f>
        <v/>
      </c>
      <c r="O2462" s="56" t="n">
        <f aca="false">IF(J2462="","",IF(AND(L2462=0,K2462=0),1,0))</f>
        <v>1</v>
      </c>
      <c r="P2462" s="56" t="str">
        <f aca="false">IF(L2462=1,J2462+ROW()/10^7,"")</f>
        <v/>
      </c>
      <c r="Q2462" s="57" t="n">
        <f aca="false">IF(O2462=1,M2462,"")</f>
        <v>0.746488484866</v>
      </c>
      <c r="R2462" s="56" t="str">
        <f aca="false">IF(K2462=1,ROW(),"")</f>
        <v/>
      </c>
      <c r="S2462" s="56" t="str">
        <f aca="false">IF(D2462="","",TRIM(D2462))</f>
        <v>LOLO CHARGES- INC</v>
      </c>
    </row>
    <row r="2463" customFormat="false" ht="15" hidden="false" customHeight="false" outlineLevel="0" collapsed="false">
      <c r="A2463" s="50" t="s">
        <v>1143</v>
      </c>
      <c r="B2463" s="55" t="n">
        <v>45922</v>
      </c>
      <c r="C2463" s="50" t="n">
        <f aca="false">IF(S2463="","",IFERROR(IF(INDEX('Ledger Codes'!$C$6:$C$205,MATCH(S2463,'Ledger Codes'!$B$6:$B$205,0))="","",INDEX('Ledger Codes'!$C$6:$C$205,MATCH(S2463,'Ledger Codes'!$B$6:$B$205,0))),""))</f>
        <v>10051</v>
      </c>
      <c r="D2463" s="50" t="s">
        <v>208</v>
      </c>
      <c r="E2463" s="50" t="s">
        <v>1144</v>
      </c>
      <c r="F2463" s="50" t="s">
        <v>488</v>
      </c>
      <c r="G2463" s="52" t="n">
        <v>0</v>
      </c>
      <c r="H2463" s="52" t="n">
        <v>260</v>
      </c>
      <c r="I2463" s="52" t="n">
        <f aca="false">IF(AND(G2463="",H2463=""),"",N(G2463)-N(H2463))</f>
        <v>-260</v>
      </c>
      <c r="J2463" s="52" t="n">
        <f aca="false">IF(I2463="","",ABS(I2463))</f>
        <v>260</v>
      </c>
      <c r="K2463" s="56" t="n">
        <f aca="false">IF(S2463="","",0)</f>
        <v>0</v>
      </c>
      <c r="L2463" s="56" t="n">
        <f aca="false">IF(J2463="","",IF(AND(J2463&gt;'Revenue Testing'!$E$9,K2463=0),1,0))</f>
        <v>0</v>
      </c>
      <c r="M2463" s="57" t="n">
        <v>0.321448974206</v>
      </c>
      <c r="N2463" s="56" t="str">
        <f aca="false">IF(OR(A2463="",I2463=""),"",IF(COUNTIFS($A$2:$A$4500,A2463,$D$2:$D$4500,D2463,$I$2:$I$4500,I2463)&gt;1,"Possible duplicate",""))</f>
        <v/>
      </c>
      <c r="O2463" s="56" t="n">
        <f aca="false">IF(J2463="","",IF(AND(L2463=0,K2463=0),1,0))</f>
        <v>1</v>
      </c>
      <c r="P2463" s="56" t="str">
        <f aca="false">IF(L2463=1,J2463+ROW()/10^7,"")</f>
        <v/>
      </c>
      <c r="Q2463" s="57" t="n">
        <f aca="false">IF(O2463=1,M2463,"")</f>
        <v>0.321448974206</v>
      </c>
      <c r="R2463" s="56" t="str">
        <f aca="false">IF(K2463=1,ROW(),"")</f>
        <v/>
      </c>
      <c r="S2463" s="56" t="str">
        <f aca="false">IF(D2463="","",TRIM(D2463))</f>
        <v>LOLO CHARGES- INC</v>
      </c>
    </row>
    <row r="2464" customFormat="false" ht="15" hidden="false" customHeight="false" outlineLevel="0" collapsed="false">
      <c r="A2464" s="50" t="s">
        <v>1145</v>
      </c>
      <c r="B2464" s="55" t="n">
        <v>45925</v>
      </c>
      <c r="C2464" s="50" t="n">
        <f aca="false">IF(S2464="","",IFERROR(IF(INDEX('Ledger Codes'!$C$6:$C$205,MATCH(S2464,'Ledger Codes'!$B$6:$B$205,0))="","",INDEX('Ledger Codes'!$C$6:$C$205,MATCH(S2464,'Ledger Codes'!$B$6:$B$205,0))),""))</f>
        <v>10051</v>
      </c>
      <c r="D2464" s="50" t="s">
        <v>208</v>
      </c>
      <c r="E2464" s="50" t="s">
        <v>1146</v>
      </c>
      <c r="F2464" s="50" t="s">
        <v>1147</v>
      </c>
      <c r="G2464" s="52" t="n">
        <v>0</v>
      </c>
      <c r="H2464" s="52" t="n">
        <v>130</v>
      </c>
      <c r="I2464" s="52" t="n">
        <f aca="false">IF(AND(G2464="",H2464=""),"",N(G2464)-N(H2464))</f>
        <v>-130</v>
      </c>
      <c r="J2464" s="52" t="n">
        <f aca="false">IF(I2464="","",ABS(I2464))</f>
        <v>130</v>
      </c>
      <c r="K2464" s="56" t="n">
        <f aca="false">IF(S2464="","",0)</f>
        <v>0</v>
      </c>
      <c r="L2464" s="56" t="n">
        <f aca="false">IF(J2464="","",IF(AND(J2464&gt;'Revenue Testing'!$E$9,K2464=0),1,0))</f>
        <v>0</v>
      </c>
      <c r="M2464" s="57" t="n">
        <v>0.236900765791</v>
      </c>
      <c r="N2464" s="56" t="str">
        <f aca="false">IF(OR(A2464="",I2464=""),"",IF(COUNTIFS($A$2:$A$4500,A2464,$D$2:$D$4500,D2464,$I$2:$I$4500,I2464)&gt;1,"Possible duplicate",""))</f>
        <v/>
      </c>
      <c r="O2464" s="56" t="n">
        <f aca="false">IF(J2464="","",IF(AND(L2464=0,K2464=0),1,0))</f>
        <v>1</v>
      </c>
      <c r="P2464" s="56" t="str">
        <f aca="false">IF(L2464=1,J2464+ROW()/10^7,"")</f>
        <v/>
      </c>
      <c r="Q2464" s="57" t="n">
        <f aca="false">IF(O2464=1,M2464,"")</f>
        <v>0.236900765791</v>
      </c>
      <c r="R2464" s="56" t="str">
        <f aca="false">IF(K2464=1,ROW(),"")</f>
        <v/>
      </c>
      <c r="S2464" s="56" t="str">
        <f aca="false">IF(D2464="","",TRIM(D2464))</f>
        <v>LOLO CHARGES- INC</v>
      </c>
    </row>
    <row r="2465" customFormat="false" ht="15" hidden="false" customHeight="false" outlineLevel="0" collapsed="false">
      <c r="A2465" s="50" t="s">
        <v>1148</v>
      </c>
      <c r="B2465" s="55" t="n">
        <v>45927</v>
      </c>
      <c r="C2465" s="50" t="n">
        <f aca="false">IF(S2465="","",IFERROR(IF(INDEX('Ledger Codes'!$C$6:$C$205,MATCH(S2465,'Ledger Codes'!$B$6:$B$205,0))="","",INDEX('Ledger Codes'!$C$6:$C$205,MATCH(S2465,'Ledger Codes'!$B$6:$B$205,0))),""))</f>
        <v>10051</v>
      </c>
      <c r="D2465" s="50" t="s">
        <v>208</v>
      </c>
      <c r="E2465" s="50" t="s">
        <v>1149</v>
      </c>
      <c r="F2465" s="50" t="s">
        <v>494</v>
      </c>
      <c r="G2465" s="52" t="n">
        <v>0</v>
      </c>
      <c r="H2465" s="52" t="n">
        <v>260</v>
      </c>
      <c r="I2465" s="52" t="n">
        <f aca="false">IF(AND(G2465="",H2465=""),"",N(G2465)-N(H2465))</f>
        <v>-260</v>
      </c>
      <c r="J2465" s="52" t="n">
        <f aca="false">IF(I2465="","",ABS(I2465))</f>
        <v>260</v>
      </c>
      <c r="K2465" s="56" t="n">
        <f aca="false">IF(S2465="","",0)</f>
        <v>0</v>
      </c>
      <c r="L2465" s="56" t="n">
        <f aca="false">IF(J2465="","",IF(AND(J2465&gt;'Revenue Testing'!$E$9,K2465=0),1,0))</f>
        <v>0</v>
      </c>
      <c r="M2465" s="57" t="n">
        <v>0.890955871335</v>
      </c>
      <c r="N2465" s="56" t="str">
        <f aca="false">IF(OR(A2465="",I2465=""),"",IF(COUNTIFS($A$2:$A$4500,A2465,$D$2:$D$4500,D2465,$I$2:$I$4500,I2465)&gt;1,"Possible duplicate",""))</f>
        <v/>
      </c>
      <c r="O2465" s="56" t="n">
        <f aca="false">IF(J2465="","",IF(AND(L2465=0,K2465=0),1,0))</f>
        <v>1</v>
      </c>
      <c r="P2465" s="56" t="str">
        <f aca="false">IF(L2465=1,J2465+ROW()/10^7,"")</f>
        <v/>
      </c>
      <c r="Q2465" s="57" t="n">
        <f aca="false">IF(O2465=1,M2465,"")</f>
        <v>0.890955871335</v>
      </c>
      <c r="R2465" s="56" t="str">
        <f aca="false">IF(K2465=1,ROW(),"")</f>
        <v/>
      </c>
      <c r="S2465" s="56" t="str">
        <f aca="false">IF(D2465="","",TRIM(D2465))</f>
        <v>LOLO CHARGES- INC</v>
      </c>
    </row>
    <row r="2466" customFormat="false" ht="15" hidden="false" customHeight="false" outlineLevel="0" collapsed="false">
      <c r="A2466" s="50" t="s">
        <v>1150</v>
      </c>
      <c r="B2466" s="55" t="n">
        <v>45927</v>
      </c>
      <c r="C2466" s="50" t="n">
        <f aca="false">IF(S2466="","",IFERROR(IF(INDEX('Ledger Codes'!$C$6:$C$205,MATCH(S2466,'Ledger Codes'!$B$6:$B$205,0))="","",INDEX('Ledger Codes'!$C$6:$C$205,MATCH(S2466,'Ledger Codes'!$B$6:$B$205,0))),""))</f>
        <v>10051</v>
      </c>
      <c r="D2466" s="50" t="s">
        <v>208</v>
      </c>
      <c r="E2466" s="50" t="s">
        <v>1151</v>
      </c>
      <c r="F2466" s="50" t="s">
        <v>1152</v>
      </c>
      <c r="G2466" s="52" t="n">
        <v>0</v>
      </c>
      <c r="H2466" s="52" t="n">
        <v>80</v>
      </c>
      <c r="I2466" s="52" t="n">
        <f aca="false">IF(AND(G2466="",H2466=""),"",N(G2466)-N(H2466))</f>
        <v>-80</v>
      </c>
      <c r="J2466" s="52" t="n">
        <f aca="false">IF(I2466="","",ABS(I2466))</f>
        <v>80</v>
      </c>
      <c r="K2466" s="56" t="n">
        <f aca="false">IF(S2466="","",0)</f>
        <v>0</v>
      </c>
      <c r="L2466" s="56" t="n">
        <f aca="false">IF(J2466="","",IF(AND(J2466&gt;'Revenue Testing'!$E$9,K2466=0),1,0))</f>
        <v>0</v>
      </c>
      <c r="M2466" s="57" t="n">
        <v>0.022783859841</v>
      </c>
      <c r="N2466" s="56" t="str">
        <f aca="false">IF(OR(A2466="",I2466=""),"",IF(COUNTIFS($A$2:$A$4500,A2466,$D$2:$D$4500,D2466,$I$2:$I$4500,I2466)&gt;1,"Possible duplicate",""))</f>
        <v/>
      </c>
      <c r="O2466" s="56" t="n">
        <f aca="false">IF(J2466="","",IF(AND(L2466=0,K2466=0),1,0))</f>
        <v>1</v>
      </c>
      <c r="P2466" s="56" t="str">
        <f aca="false">IF(L2466=1,J2466+ROW()/10^7,"")</f>
        <v/>
      </c>
      <c r="Q2466" s="57" t="n">
        <f aca="false">IF(O2466=1,M2466,"")</f>
        <v>0.022783859841</v>
      </c>
      <c r="R2466" s="56" t="str">
        <f aca="false">IF(K2466=1,ROW(),"")</f>
        <v/>
      </c>
      <c r="S2466" s="56" t="str">
        <f aca="false">IF(D2466="","",TRIM(D2466))</f>
        <v>LOLO CHARGES- INC</v>
      </c>
    </row>
    <row r="2467" customFormat="false" ht="15" hidden="false" customHeight="false" outlineLevel="0" collapsed="false">
      <c r="A2467" s="50" t="s">
        <v>1153</v>
      </c>
      <c r="B2467" s="55" t="n">
        <v>45928</v>
      </c>
      <c r="C2467" s="50" t="n">
        <f aca="false">IF(S2467="","",IFERROR(IF(INDEX('Ledger Codes'!$C$6:$C$205,MATCH(S2467,'Ledger Codes'!$B$6:$B$205,0))="","",INDEX('Ledger Codes'!$C$6:$C$205,MATCH(S2467,'Ledger Codes'!$B$6:$B$205,0))),""))</f>
        <v>10051</v>
      </c>
      <c r="D2467" s="50" t="s">
        <v>208</v>
      </c>
      <c r="E2467" s="50" t="s">
        <v>1154</v>
      </c>
      <c r="F2467" s="50" t="s">
        <v>1155</v>
      </c>
      <c r="G2467" s="52" t="n">
        <v>0</v>
      </c>
      <c r="H2467" s="52" t="n">
        <v>130</v>
      </c>
      <c r="I2467" s="52" t="n">
        <f aca="false">IF(AND(G2467="",H2467=""),"",N(G2467)-N(H2467))</f>
        <v>-130</v>
      </c>
      <c r="J2467" s="52" t="n">
        <f aca="false">IF(I2467="","",ABS(I2467))</f>
        <v>130</v>
      </c>
      <c r="K2467" s="56" t="n">
        <f aca="false">IF(S2467="","",0)</f>
        <v>0</v>
      </c>
      <c r="L2467" s="56" t="n">
        <f aca="false">IF(J2467="","",IF(AND(J2467&gt;'Revenue Testing'!$E$9,K2467=0),1,0))</f>
        <v>0</v>
      </c>
      <c r="M2467" s="57" t="n">
        <v>0.748592539357</v>
      </c>
      <c r="N2467" s="56" t="str">
        <f aca="false">IF(OR(A2467="",I2467=""),"",IF(COUNTIFS($A$2:$A$4500,A2467,$D$2:$D$4500,D2467,$I$2:$I$4500,I2467)&gt;1,"Possible duplicate",""))</f>
        <v/>
      </c>
      <c r="O2467" s="56" t="n">
        <f aca="false">IF(J2467="","",IF(AND(L2467=0,K2467=0),1,0))</f>
        <v>1</v>
      </c>
      <c r="P2467" s="56" t="str">
        <f aca="false">IF(L2467=1,J2467+ROW()/10^7,"")</f>
        <v/>
      </c>
      <c r="Q2467" s="57" t="n">
        <f aca="false">IF(O2467=1,M2467,"")</f>
        <v>0.748592539357</v>
      </c>
      <c r="R2467" s="56" t="str">
        <f aca="false">IF(K2467=1,ROW(),"")</f>
        <v/>
      </c>
      <c r="S2467" s="56" t="str">
        <f aca="false">IF(D2467="","",TRIM(D2467))</f>
        <v>LOLO CHARGES- INC</v>
      </c>
    </row>
    <row r="2468" customFormat="false" ht="15" hidden="false" customHeight="false" outlineLevel="0" collapsed="false">
      <c r="A2468" s="50" t="s">
        <v>1156</v>
      </c>
      <c r="B2468" s="55" t="n">
        <v>45928</v>
      </c>
      <c r="C2468" s="50" t="n">
        <f aca="false">IF(S2468="","",IFERROR(IF(INDEX('Ledger Codes'!$C$6:$C$205,MATCH(S2468,'Ledger Codes'!$B$6:$B$205,0))="","",INDEX('Ledger Codes'!$C$6:$C$205,MATCH(S2468,'Ledger Codes'!$B$6:$B$205,0))),""))</f>
        <v>10051</v>
      </c>
      <c r="D2468" s="50" t="s">
        <v>208</v>
      </c>
      <c r="E2468" s="50" t="s">
        <v>1157</v>
      </c>
      <c r="F2468" s="50" t="s">
        <v>1158</v>
      </c>
      <c r="G2468" s="52" t="n">
        <v>0</v>
      </c>
      <c r="H2468" s="52" t="n">
        <v>260</v>
      </c>
      <c r="I2468" s="52" t="n">
        <f aca="false">IF(AND(G2468="",H2468=""),"",N(G2468)-N(H2468))</f>
        <v>-260</v>
      </c>
      <c r="J2468" s="52" t="n">
        <f aca="false">IF(I2468="","",ABS(I2468))</f>
        <v>260</v>
      </c>
      <c r="K2468" s="56" t="n">
        <f aca="false">IF(S2468="","",0)</f>
        <v>0</v>
      </c>
      <c r="L2468" s="56" t="n">
        <f aca="false">IF(J2468="","",IF(AND(J2468&gt;'Revenue Testing'!$E$9,K2468=0),1,0))</f>
        <v>0</v>
      </c>
      <c r="M2468" s="57" t="n">
        <v>0.672879052976</v>
      </c>
      <c r="N2468" s="56" t="str">
        <f aca="false">IF(OR(A2468="",I2468=""),"",IF(COUNTIFS($A$2:$A$4500,A2468,$D$2:$D$4500,D2468,$I$2:$I$4500,I2468)&gt;1,"Possible duplicate",""))</f>
        <v/>
      </c>
      <c r="O2468" s="56" t="n">
        <f aca="false">IF(J2468="","",IF(AND(L2468=0,K2468=0),1,0))</f>
        <v>1</v>
      </c>
      <c r="P2468" s="56" t="str">
        <f aca="false">IF(L2468=1,J2468+ROW()/10^7,"")</f>
        <v/>
      </c>
      <c r="Q2468" s="57" t="n">
        <f aca="false">IF(O2468=1,M2468,"")</f>
        <v>0.672879052976</v>
      </c>
      <c r="R2468" s="56" t="str">
        <f aca="false">IF(K2468=1,ROW(),"")</f>
        <v/>
      </c>
      <c r="S2468" s="56" t="str">
        <f aca="false">IF(D2468="","",TRIM(D2468))</f>
        <v>LOLO CHARGES- INC</v>
      </c>
    </row>
    <row r="2469" customFormat="false" ht="15" hidden="false" customHeight="false" outlineLevel="0" collapsed="false">
      <c r="A2469" s="50" t="s">
        <v>1159</v>
      </c>
      <c r="B2469" s="55" t="n">
        <v>45928</v>
      </c>
      <c r="C2469" s="50" t="n">
        <f aca="false">IF(S2469="","",IFERROR(IF(INDEX('Ledger Codes'!$C$6:$C$205,MATCH(S2469,'Ledger Codes'!$B$6:$B$205,0))="","",INDEX('Ledger Codes'!$C$6:$C$205,MATCH(S2469,'Ledger Codes'!$B$6:$B$205,0))),""))</f>
        <v>10051</v>
      </c>
      <c r="D2469" s="50" t="s">
        <v>208</v>
      </c>
      <c r="E2469" s="50" t="s">
        <v>1160</v>
      </c>
      <c r="F2469" s="50" t="s">
        <v>1161</v>
      </c>
      <c r="G2469" s="52" t="n">
        <v>0</v>
      </c>
      <c r="H2469" s="52" t="n">
        <v>130</v>
      </c>
      <c r="I2469" s="52" t="n">
        <f aca="false">IF(AND(G2469="",H2469=""),"",N(G2469)-N(H2469))</f>
        <v>-130</v>
      </c>
      <c r="J2469" s="52" t="n">
        <f aca="false">IF(I2469="","",ABS(I2469))</f>
        <v>130</v>
      </c>
      <c r="K2469" s="56" t="n">
        <f aca="false">IF(S2469="","",0)</f>
        <v>0</v>
      </c>
      <c r="L2469" s="56" t="n">
        <f aca="false">IF(J2469="","",IF(AND(J2469&gt;'Revenue Testing'!$E$9,K2469=0),1,0))</f>
        <v>0</v>
      </c>
      <c r="M2469" s="57" t="n">
        <v>0.812077649139</v>
      </c>
      <c r="N2469" s="56" t="str">
        <f aca="false">IF(OR(A2469="",I2469=""),"",IF(COUNTIFS($A$2:$A$4500,A2469,$D$2:$D$4500,D2469,$I$2:$I$4500,I2469)&gt;1,"Possible duplicate",""))</f>
        <v/>
      </c>
      <c r="O2469" s="56" t="n">
        <f aca="false">IF(J2469="","",IF(AND(L2469=0,K2469=0),1,0))</f>
        <v>1</v>
      </c>
      <c r="P2469" s="56" t="str">
        <f aca="false">IF(L2469=1,J2469+ROW()/10^7,"")</f>
        <v/>
      </c>
      <c r="Q2469" s="57" t="n">
        <f aca="false">IF(O2469=1,M2469,"")</f>
        <v>0.812077649139</v>
      </c>
      <c r="R2469" s="56" t="str">
        <f aca="false">IF(K2469=1,ROW(),"")</f>
        <v/>
      </c>
      <c r="S2469" s="56" t="str">
        <f aca="false">IF(D2469="","",TRIM(D2469))</f>
        <v>LOLO CHARGES- INC</v>
      </c>
    </row>
    <row r="2470" customFormat="false" ht="15" hidden="false" customHeight="false" outlineLevel="0" collapsed="false">
      <c r="A2470" s="50" t="s">
        <v>1162</v>
      </c>
      <c r="B2470" s="55" t="n">
        <v>45928</v>
      </c>
      <c r="C2470" s="50" t="n">
        <f aca="false">IF(S2470="","",IFERROR(IF(INDEX('Ledger Codes'!$C$6:$C$205,MATCH(S2470,'Ledger Codes'!$B$6:$B$205,0))="","",INDEX('Ledger Codes'!$C$6:$C$205,MATCH(S2470,'Ledger Codes'!$B$6:$B$205,0))),""))</f>
        <v>10051</v>
      </c>
      <c r="D2470" s="50" t="s">
        <v>208</v>
      </c>
      <c r="E2470" s="50" t="s">
        <v>1163</v>
      </c>
      <c r="F2470" s="50" t="s">
        <v>1164</v>
      </c>
      <c r="G2470" s="52" t="n">
        <v>0</v>
      </c>
      <c r="H2470" s="52" t="n">
        <v>130</v>
      </c>
      <c r="I2470" s="52" t="n">
        <f aca="false">IF(AND(G2470="",H2470=""),"",N(G2470)-N(H2470))</f>
        <v>-130</v>
      </c>
      <c r="J2470" s="52" t="n">
        <f aca="false">IF(I2470="","",ABS(I2470))</f>
        <v>130</v>
      </c>
      <c r="K2470" s="56" t="n">
        <f aca="false">IF(S2470="","",0)</f>
        <v>0</v>
      </c>
      <c r="L2470" s="56" t="n">
        <f aca="false">IF(J2470="","",IF(AND(J2470&gt;'Revenue Testing'!$E$9,K2470=0),1,0))</f>
        <v>0</v>
      </c>
      <c r="M2470" s="57" t="n">
        <v>0.702346797624</v>
      </c>
      <c r="N2470" s="56" t="str">
        <f aca="false">IF(OR(A2470="",I2470=""),"",IF(COUNTIFS($A$2:$A$4500,A2470,$D$2:$D$4500,D2470,$I$2:$I$4500,I2470)&gt;1,"Possible duplicate",""))</f>
        <v/>
      </c>
      <c r="O2470" s="56" t="n">
        <f aca="false">IF(J2470="","",IF(AND(L2470=0,K2470=0),1,0))</f>
        <v>1</v>
      </c>
      <c r="P2470" s="56" t="str">
        <f aca="false">IF(L2470=1,J2470+ROW()/10^7,"")</f>
        <v/>
      </c>
      <c r="Q2470" s="57" t="n">
        <f aca="false">IF(O2470=1,M2470,"")</f>
        <v>0.702346797624</v>
      </c>
      <c r="R2470" s="56" t="str">
        <f aca="false">IF(K2470=1,ROW(),"")</f>
        <v/>
      </c>
      <c r="S2470" s="56" t="str">
        <f aca="false">IF(D2470="","",TRIM(D2470))</f>
        <v>LOLO CHARGES- INC</v>
      </c>
    </row>
    <row r="2471" customFormat="false" ht="15" hidden="false" customHeight="false" outlineLevel="0" collapsed="false">
      <c r="A2471" s="50" t="s">
        <v>1165</v>
      </c>
      <c r="B2471" s="55" t="n">
        <v>45928</v>
      </c>
      <c r="C2471" s="50" t="n">
        <f aca="false">IF(S2471="","",IFERROR(IF(INDEX('Ledger Codes'!$C$6:$C$205,MATCH(S2471,'Ledger Codes'!$B$6:$B$205,0))="","",INDEX('Ledger Codes'!$C$6:$C$205,MATCH(S2471,'Ledger Codes'!$B$6:$B$205,0))),""))</f>
        <v>10051</v>
      </c>
      <c r="D2471" s="50" t="s">
        <v>208</v>
      </c>
      <c r="E2471" s="50" t="s">
        <v>1166</v>
      </c>
      <c r="F2471" s="50" t="s">
        <v>1167</v>
      </c>
      <c r="G2471" s="52" t="n">
        <v>0</v>
      </c>
      <c r="H2471" s="52" t="n">
        <v>80</v>
      </c>
      <c r="I2471" s="52" t="n">
        <f aca="false">IF(AND(G2471="",H2471=""),"",N(G2471)-N(H2471))</f>
        <v>-80</v>
      </c>
      <c r="J2471" s="52" t="n">
        <f aca="false">IF(I2471="","",ABS(I2471))</f>
        <v>80</v>
      </c>
      <c r="K2471" s="56" t="n">
        <f aca="false">IF(S2471="","",0)</f>
        <v>0</v>
      </c>
      <c r="L2471" s="56" t="n">
        <f aca="false">IF(J2471="","",IF(AND(J2471&gt;'Revenue Testing'!$E$9,K2471=0),1,0))</f>
        <v>0</v>
      </c>
      <c r="M2471" s="57" t="n">
        <v>0.601139191456</v>
      </c>
      <c r="N2471" s="56" t="str">
        <f aca="false">IF(OR(A2471="",I2471=""),"",IF(COUNTIFS($A$2:$A$4500,A2471,$D$2:$D$4500,D2471,$I$2:$I$4500,I2471)&gt;1,"Possible duplicate",""))</f>
        <v/>
      </c>
      <c r="O2471" s="56" t="n">
        <f aca="false">IF(J2471="","",IF(AND(L2471=0,K2471=0),1,0))</f>
        <v>1</v>
      </c>
      <c r="P2471" s="56" t="str">
        <f aca="false">IF(L2471=1,J2471+ROW()/10^7,"")</f>
        <v/>
      </c>
      <c r="Q2471" s="57" t="n">
        <f aca="false">IF(O2471=1,M2471,"")</f>
        <v>0.601139191456</v>
      </c>
      <c r="R2471" s="56" t="str">
        <f aca="false">IF(K2471=1,ROW(),"")</f>
        <v/>
      </c>
      <c r="S2471" s="56" t="str">
        <f aca="false">IF(D2471="","",TRIM(D2471))</f>
        <v>LOLO CHARGES- INC</v>
      </c>
    </row>
    <row r="2472" customFormat="false" ht="15" hidden="false" customHeight="false" outlineLevel="0" collapsed="false">
      <c r="A2472" s="50" t="s">
        <v>1168</v>
      </c>
      <c r="B2472" s="55" t="n">
        <v>45928</v>
      </c>
      <c r="C2472" s="50" t="n">
        <f aca="false">IF(S2472="","",IFERROR(IF(INDEX('Ledger Codes'!$C$6:$C$205,MATCH(S2472,'Ledger Codes'!$B$6:$B$205,0))="","",INDEX('Ledger Codes'!$C$6:$C$205,MATCH(S2472,'Ledger Codes'!$B$6:$B$205,0))),""))</f>
        <v>10051</v>
      </c>
      <c r="D2472" s="50" t="s">
        <v>208</v>
      </c>
      <c r="E2472" s="50" t="s">
        <v>1169</v>
      </c>
      <c r="F2472" s="50" t="s">
        <v>500</v>
      </c>
      <c r="G2472" s="52" t="n">
        <v>0</v>
      </c>
      <c r="H2472" s="52" t="n">
        <v>80</v>
      </c>
      <c r="I2472" s="52" t="n">
        <f aca="false">IF(AND(G2472="",H2472=""),"",N(G2472)-N(H2472))</f>
        <v>-80</v>
      </c>
      <c r="J2472" s="52" t="n">
        <f aca="false">IF(I2472="","",ABS(I2472))</f>
        <v>80</v>
      </c>
      <c r="K2472" s="56" t="n">
        <f aca="false">IF(S2472="","",0)</f>
        <v>0</v>
      </c>
      <c r="L2472" s="56" t="n">
        <f aca="false">IF(J2472="","",IF(AND(J2472&gt;'Revenue Testing'!$E$9,K2472=0),1,0))</f>
        <v>0</v>
      </c>
      <c r="M2472" s="57" t="n">
        <v>0.460753929425</v>
      </c>
      <c r="N2472" s="56" t="str">
        <f aca="false">IF(OR(A2472="",I2472=""),"",IF(COUNTIFS($A$2:$A$4500,A2472,$D$2:$D$4500,D2472,$I$2:$I$4500,I2472)&gt;1,"Possible duplicate",""))</f>
        <v/>
      </c>
      <c r="O2472" s="56" t="n">
        <f aca="false">IF(J2472="","",IF(AND(L2472=0,K2472=0),1,0))</f>
        <v>1</v>
      </c>
      <c r="P2472" s="56" t="str">
        <f aca="false">IF(L2472=1,J2472+ROW()/10^7,"")</f>
        <v/>
      </c>
      <c r="Q2472" s="57" t="n">
        <f aca="false">IF(O2472=1,M2472,"")</f>
        <v>0.460753929425</v>
      </c>
      <c r="R2472" s="56" t="str">
        <f aca="false">IF(K2472=1,ROW(),"")</f>
        <v/>
      </c>
      <c r="S2472" s="56" t="str">
        <f aca="false">IF(D2472="","",TRIM(D2472))</f>
        <v>LOLO CHARGES- INC</v>
      </c>
    </row>
    <row r="2473" customFormat="false" ht="15" hidden="false" customHeight="false" outlineLevel="0" collapsed="false">
      <c r="A2473" s="50" t="s">
        <v>1170</v>
      </c>
      <c r="B2473" s="55" t="n">
        <v>45929</v>
      </c>
      <c r="C2473" s="50" t="n">
        <f aca="false">IF(S2473="","",IFERROR(IF(INDEX('Ledger Codes'!$C$6:$C$205,MATCH(S2473,'Ledger Codes'!$B$6:$B$205,0))="","",INDEX('Ledger Codes'!$C$6:$C$205,MATCH(S2473,'Ledger Codes'!$B$6:$B$205,0))),""))</f>
        <v>10051</v>
      </c>
      <c r="D2473" s="50" t="s">
        <v>208</v>
      </c>
      <c r="E2473" s="50" t="s">
        <v>1171</v>
      </c>
      <c r="F2473" s="50" t="s">
        <v>1172</v>
      </c>
      <c r="G2473" s="52" t="n">
        <v>0</v>
      </c>
      <c r="H2473" s="52" t="n">
        <v>130</v>
      </c>
      <c r="I2473" s="52" t="n">
        <f aca="false">IF(AND(G2473="",H2473=""),"",N(G2473)-N(H2473))</f>
        <v>-130</v>
      </c>
      <c r="J2473" s="52" t="n">
        <f aca="false">IF(I2473="","",ABS(I2473))</f>
        <v>130</v>
      </c>
      <c r="K2473" s="56" t="n">
        <f aca="false">IF(S2473="","",0)</f>
        <v>0</v>
      </c>
      <c r="L2473" s="56" t="n">
        <f aca="false">IF(J2473="","",IF(AND(J2473&gt;'Revenue Testing'!$E$9,K2473=0),1,0))</f>
        <v>0</v>
      </c>
      <c r="M2473" s="57" t="n">
        <v>0.92465135167</v>
      </c>
      <c r="N2473" s="56" t="str">
        <f aca="false">IF(OR(A2473="",I2473=""),"",IF(COUNTIFS($A$2:$A$4500,A2473,$D$2:$D$4500,D2473,$I$2:$I$4500,I2473)&gt;1,"Possible duplicate",""))</f>
        <v/>
      </c>
      <c r="O2473" s="56" t="n">
        <f aca="false">IF(J2473="","",IF(AND(L2473=0,K2473=0),1,0))</f>
        <v>1</v>
      </c>
      <c r="P2473" s="56" t="str">
        <f aca="false">IF(L2473=1,J2473+ROW()/10^7,"")</f>
        <v/>
      </c>
      <c r="Q2473" s="57" t="n">
        <f aca="false">IF(O2473=1,M2473,"")</f>
        <v>0.92465135167</v>
      </c>
      <c r="R2473" s="56" t="str">
        <f aca="false">IF(K2473=1,ROW(),"")</f>
        <v/>
      </c>
      <c r="S2473" s="56" t="str">
        <f aca="false">IF(D2473="","",TRIM(D2473))</f>
        <v>LOLO CHARGES- INC</v>
      </c>
    </row>
    <row r="2474" customFormat="false" ht="15" hidden="false" customHeight="false" outlineLevel="0" collapsed="false">
      <c r="A2474" s="50" t="s">
        <v>1173</v>
      </c>
      <c r="B2474" s="55" t="n">
        <v>45929</v>
      </c>
      <c r="C2474" s="50" t="n">
        <f aca="false">IF(S2474="","",IFERROR(IF(INDEX('Ledger Codes'!$C$6:$C$205,MATCH(S2474,'Ledger Codes'!$B$6:$B$205,0))="","",INDEX('Ledger Codes'!$C$6:$C$205,MATCH(S2474,'Ledger Codes'!$B$6:$B$205,0))),""))</f>
        <v>10051</v>
      </c>
      <c r="D2474" s="50" t="s">
        <v>208</v>
      </c>
      <c r="E2474" s="50" t="s">
        <v>1174</v>
      </c>
      <c r="F2474" s="50" t="s">
        <v>1175</v>
      </c>
      <c r="G2474" s="52" t="n">
        <v>0</v>
      </c>
      <c r="H2474" s="52" t="n">
        <v>130</v>
      </c>
      <c r="I2474" s="52" t="n">
        <f aca="false">IF(AND(G2474="",H2474=""),"",N(G2474)-N(H2474))</f>
        <v>-130</v>
      </c>
      <c r="J2474" s="52" t="n">
        <f aca="false">IF(I2474="","",ABS(I2474))</f>
        <v>130</v>
      </c>
      <c r="K2474" s="56" t="n">
        <f aca="false">IF(S2474="","",0)</f>
        <v>0</v>
      </c>
      <c r="L2474" s="56" t="n">
        <f aca="false">IF(J2474="","",IF(AND(J2474&gt;'Revenue Testing'!$E$9,K2474=0),1,0))</f>
        <v>0</v>
      </c>
      <c r="M2474" s="57" t="n">
        <v>0.658931805884</v>
      </c>
      <c r="N2474" s="56" t="str">
        <f aca="false">IF(OR(A2474="",I2474=""),"",IF(COUNTIFS($A$2:$A$4500,A2474,$D$2:$D$4500,D2474,$I$2:$I$4500,I2474)&gt;1,"Possible duplicate",""))</f>
        <v/>
      </c>
      <c r="O2474" s="56" t="n">
        <f aca="false">IF(J2474="","",IF(AND(L2474=0,K2474=0),1,0))</f>
        <v>1</v>
      </c>
      <c r="P2474" s="56" t="str">
        <f aca="false">IF(L2474=1,J2474+ROW()/10^7,"")</f>
        <v/>
      </c>
      <c r="Q2474" s="57" t="n">
        <f aca="false">IF(O2474=1,M2474,"")</f>
        <v>0.658931805884</v>
      </c>
      <c r="R2474" s="56" t="str">
        <f aca="false">IF(K2474=1,ROW(),"")</f>
        <v/>
      </c>
      <c r="S2474" s="56" t="str">
        <f aca="false">IF(D2474="","",TRIM(D2474))</f>
        <v>LOLO CHARGES- INC</v>
      </c>
    </row>
    <row r="2475" customFormat="false" ht="15" hidden="false" customHeight="false" outlineLevel="0" collapsed="false">
      <c r="A2475" s="50" t="s">
        <v>1176</v>
      </c>
      <c r="B2475" s="55" t="n">
        <v>45929</v>
      </c>
      <c r="C2475" s="50" t="n">
        <f aca="false">IF(S2475="","",IFERROR(IF(INDEX('Ledger Codes'!$C$6:$C$205,MATCH(S2475,'Ledger Codes'!$B$6:$B$205,0))="","",INDEX('Ledger Codes'!$C$6:$C$205,MATCH(S2475,'Ledger Codes'!$B$6:$B$205,0))),""))</f>
        <v>10051</v>
      </c>
      <c r="D2475" s="50" t="s">
        <v>208</v>
      </c>
      <c r="E2475" s="50" t="s">
        <v>1177</v>
      </c>
      <c r="F2475" s="50" t="s">
        <v>1178</v>
      </c>
      <c r="G2475" s="52" t="n">
        <v>0</v>
      </c>
      <c r="H2475" s="52" t="n">
        <v>260</v>
      </c>
      <c r="I2475" s="52" t="n">
        <f aca="false">IF(AND(G2475="",H2475=""),"",N(G2475)-N(H2475))</f>
        <v>-260</v>
      </c>
      <c r="J2475" s="52" t="n">
        <f aca="false">IF(I2475="","",ABS(I2475))</f>
        <v>260</v>
      </c>
      <c r="K2475" s="56" t="n">
        <f aca="false">IF(S2475="","",0)</f>
        <v>0</v>
      </c>
      <c r="L2475" s="56" t="n">
        <f aca="false">IF(J2475="","",IF(AND(J2475&gt;'Revenue Testing'!$E$9,K2475=0),1,0))</f>
        <v>0</v>
      </c>
      <c r="M2475" s="57" t="n">
        <v>0.3210957033</v>
      </c>
      <c r="N2475" s="56" t="str">
        <f aca="false">IF(OR(A2475="",I2475=""),"",IF(COUNTIFS($A$2:$A$4500,A2475,$D$2:$D$4500,D2475,$I$2:$I$4500,I2475)&gt;1,"Possible duplicate",""))</f>
        <v/>
      </c>
      <c r="O2475" s="56" t="n">
        <f aca="false">IF(J2475="","",IF(AND(L2475=0,K2475=0),1,0))</f>
        <v>1</v>
      </c>
      <c r="P2475" s="56" t="str">
        <f aca="false">IF(L2475=1,J2475+ROW()/10^7,"")</f>
        <v/>
      </c>
      <c r="Q2475" s="57" t="n">
        <f aca="false">IF(O2475=1,M2475,"")</f>
        <v>0.3210957033</v>
      </c>
      <c r="R2475" s="56" t="str">
        <f aca="false">IF(K2475=1,ROW(),"")</f>
        <v/>
      </c>
      <c r="S2475" s="56" t="str">
        <f aca="false">IF(D2475="","",TRIM(D2475))</f>
        <v>LOLO CHARGES- INC</v>
      </c>
    </row>
    <row r="2476" customFormat="false" ht="15" hidden="false" customHeight="false" outlineLevel="0" collapsed="false">
      <c r="A2476" s="50" t="s">
        <v>1179</v>
      </c>
      <c r="B2476" s="55" t="n">
        <v>45929</v>
      </c>
      <c r="C2476" s="50" t="n">
        <f aca="false">IF(S2476="","",IFERROR(IF(INDEX('Ledger Codes'!$C$6:$C$205,MATCH(S2476,'Ledger Codes'!$B$6:$B$205,0))="","",INDEX('Ledger Codes'!$C$6:$C$205,MATCH(S2476,'Ledger Codes'!$B$6:$B$205,0))),""))</f>
        <v>10051</v>
      </c>
      <c r="D2476" s="50" t="s">
        <v>208</v>
      </c>
      <c r="E2476" s="50" t="s">
        <v>1180</v>
      </c>
      <c r="F2476" s="50" t="s">
        <v>1181</v>
      </c>
      <c r="G2476" s="52" t="n">
        <v>0</v>
      </c>
      <c r="H2476" s="52" t="n">
        <v>260</v>
      </c>
      <c r="I2476" s="52" t="n">
        <f aca="false">IF(AND(G2476="",H2476=""),"",N(G2476)-N(H2476))</f>
        <v>-260</v>
      </c>
      <c r="J2476" s="52" t="n">
        <f aca="false">IF(I2476="","",ABS(I2476))</f>
        <v>260</v>
      </c>
      <c r="K2476" s="56" t="n">
        <f aca="false">IF(S2476="","",0)</f>
        <v>0</v>
      </c>
      <c r="L2476" s="56" t="n">
        <f aca="false">IF(J2476="","",IF(AND(J2476&gt;'Revenue Testing'!$E$9,K2476=0),1,0))</f>
        <v>0</v>
      </c>
      <c r="M2476" s="57" t="n">
        <v>0.49046314141</v>
      </c>
      <c r="N2476" s="56" t="str">
        <f aca="false">IF(OR(A2476="",I2476=""),"",IF(COUNTIFS($A$2:$A$4500,A2476,$D$2:$D$4500,D2476,$I$2:$I$4500,I2476)&gt;1,"Possible duplicate",""))</f>
        <v/>
      </c>
      <c r="O2476" s="56" t="n">
        <f aca="false">IF(J2476="","",IF(AND(L2476=0,K2476=0),1,0))</f>
        <v>1</v>
      </c>
      <c r="P2476" s="56" t="str">
        <f aca="false">IF(L2476=1,J2476+ROW()/10^7,"")</f>
        <v/>
      </c>
      <c r="Q2476" s="57" t="n">
        <f aca="false">IF(O2476=1,M2476,"")</f>
        <v>0.49046314141</v>
      </c>
      <c r="R2476" s="56" t="str">
        <f aca="false">IF(K2476=1,ROW(),"")</f>
        <v/>
      </c>
      <c r="S2476" s="56" t="str">
        <f aca="false">IF(D2476="","",TRIM(D2476))</f>
        <v>LOLO CHARGES- INC</v>
      </c>
    </row>
    <row r="2477" customFormat="false" ht="15" hidden="false" customHeight="false" outlineLevel="0" collapsed="false">
      <c r="A2477" s="50" t="s">
        <v>1182</v>
      </c>
      <c r="B2477" s="55" t="n">
        <v>45931</v>
      </c>
      <c r="C2477" s="50" t="n">
        <f aca="false">IF(S2477="","",IFERROR(IF(INDEX('Ledger Codes'!$C$6:$C$205,MATCH(S2477,'Ledger Codes'!$B$6:$B$205,0))="","",INDEX('Ledger Codes'!$C$6:$C$205,MATCH(S2477,'Ledger Codes'!$B$6:$B$205,0))),""))</f>
        <v>10051</v>
      </c>
      <c r="D2477" s="50" t="s">
        <v>208</v>
      </c>
      <c r="E2477" s="50" t="s">
        <v>1183</v>
      </c>
      <c r="F2477" s="50" t="s">
        <v>1184</v>
      </c>
      <c r="G2477" s="52" t="n">
        <v>0</v>
      </c>
      <c r="H2477" s="52" t="n">
        <v>130</v>
      </c>
      <c r="I2477" s="52" t="n">
        <f aca="false">IF(AND(G2477="",H2477=""),"",N(G2477)-N(H2477))</f>
        <v>-130</v>
      </c>
      <c r="J2477" s="52" t="n">
        <f aca="false">IF(I2477="","",ABS(I2477))</f>
        <v>130</v>
      </c>
      <c r="K2477" s="56" t="n">
        <f aca="false">IF(S2477="","",0)</f>
        <v>0</v>
      </c>
      <c r="L2477" s="56" t="n">
        <f aca="false">IF(J2477="","",IF(AND(J2477&gt;'Revenue Testing'!$E$9,K2477=0),1,0))</f>
        <v>0</v>
      </c>
      <c r="M2477" s="57" t="n">
        <v>0.948304915772</v>
      </c>
      <c r="N2477" s="56" t="str">
        <f aca="false">IF(OR(A2477="",I2477=""),"",IF(COUNTIFS($A$2:$A$4500,A2477,$D$2:$D$4500,D2477,$I$2:$I$4500,I2477)&gt;1,"Possible duplicate",""))</f>
        <v/>
      </c>
      <c r="O2477" s="56" t="n">
        <f aca="false">IF(J2477="","",IF(AND(L2477=0,K2477=0),1,0))</f>
        <v>1</v>
      </c>
      <c r="P2477" s="56" t="str">
        <f aca="false">IF(L2477=1,J2477+ROW()/10^7,"")</f>
        <v/>
      </c>
      <c r="Q2477" s="57" t="n">
        <f aca="false">IF(O2477=1,M2477,"")</f>
        <v>0.948304915772</v>
      </c>
      <c r="R2477" s="56" t="str">
        <f aca="false">IF(K2477=1,ROW(),"")</f>
        <v/>
      </c>
      <c r="S2477" s="56" t="str">
        <f aca="false">IF(D2477="","",TRIM(D2477))</f>
        <v>LOLO CHARGES- INC</v>
      </c>
    </row>
    <row r="2478" customFormat="false" ht="15" hidden="false" customHeight="false" outlineLevel="0" collapsed="false">
      <c r="A2478" s="50" t="s">
        <v>1185</v>
      </c>
      <c r="B2478" s="55" t="n">
        <v>45931</v>
      </c>
      <c r="C2478" s="50" t="n">
        <f aca="false">IF(S2478="","",IFERROR(IF(INDEX('Ledger Codes'!$C$6:$C$205,MATCH(S2478,'Ledger Codes'!$B$6:$B$205,0))="","",INDEX('Ledger Codes'!$C$6:$C$205,MATCH(S2478,'Ledger Codes'!$B$6:$B$205,0))),""))</f>
        <v>10051</v>
      </c>
      <c r="D2478" s="50" t="s">
        <v>208</v>
      </c>
      <c r="E2478" s="50" t="s">
        <v>1186</v>
      </c>
      <c r="F2478" s="50" t="s">
        <v>1187</v>
      </c>
      <c r="G2478" s="52" t="n">
        <v>0</v>
      </c>
      <c r="H2478" s="52" t="n">
        <v>390</v>
      </c>
      <c r="I2478" s="52" t="n">
        <f aca="false">IF(AND(G2478="",H2478=""),"",N(G2478)-N(H2478))</f>
        <v>-390</v>
      </c>
      <c r="J2478" s="52" t="n">
        <f aca="false">IF(I2478="","",ABS(I2478))</f>
        <v>390</v>
      </c>
      <c r="K2478" s="56" t="n">
        <f aca="false">IF(S2478="","",0)</f>
        <v>0</v>
      </c>
      <c r="L2478" s="56" t="n">
        <f aca="false">IF(J2478="","",IF(AND(J2478&gt;'Revenue Testing'!$E$9,K2478=0),1,0))</f>
        <v>0</v>
      </c>
      <c r="M2478" s="57" t="n">
        <v>0.908664573103</v>
      </c>
      <c r="N2478" s="56" t="str">
        <f aca="false">IF(OR(A2478="",I2478=""),"",IF(COUNTIFS($A$2:$A$4500,A2478,$D$2:$D$4500,D2478,$I$2:$I$4500,I2478)&gt;1,"Possible duplicate",""))</f>
        <v/>
      </c>
      <c r="O2478" s="56" t="n">
        <f aca="false">IF(J2478="","",IF(AND(L2478=0,K2478=0),1,0))</f>
        <v>1</v>
      </c>
      <c r="P2478" s="56" t="str">
        <f aca="false">IF(L2478=1,J2478+ROW()/10^7,"")</f>
        <v/>
      </c>
      <c r="Q2478" s="57" t="n">
        <f aca="false">IF(O2478=1,M2478,"")</f>
        <v>0.908664573103</v>
      </c>
      <c r="R2478" s="56" t="str">
        <f aca="false">IF(K2478=1,ROW(),"")</f>
        <v/>
      </c>
      <c r="S2478" s="56" t="str">
        <f aca="false">IF(D2478="","",TRIM(D2478))</f>
        <v>LOLO CHARGES- INC</v>
      </c>
    </row>
    <row r="2479" customFormat="false" ht="15" hidden="false" customHeight="false" outlineLevel="0" collapsed="false">
      <c r="A2479" s="50" t="s">
        <v>1188</v>
      </c>
      <c r="B2479" s="55" t="n">
        <v>45931</v>
      </c>
      <c r="C2479" s="50" t="n">
        <f aca="false">IF(S2479="","",IFERROR(IF(INDEX('Ledger Codes'!$C$6:$C$205,MATCH(S2479,'Ledger Codes'!$B$6:$B$205,0))="","",INDEX('Ledger Codes'!$C$6:$C$205,MATCH(S2479,'Ledger Codes'!$B$6:$B$205,0))),""))</f>
        <v>10051</v>
      </c>
      <c r="D2479" s="50" t="s">
        <v>208</v>
      </c>
      <c r="E2479" s="50" t="s">
        <v>1189</v>
      </c>
      <c r="F2479" s="50" t="s">
        <v>1190</v>
      </c>
      <c r="G2479" s="52" t="n">
        <v>0</v>
      </c>
      <c r="H2479" s="52" t="n">
        <v>520</v>
      </c>
      <c r="I2479" s="52" t="n">
        <f aca="false">IF(AND(G2479="",H2479=""),"",N(G2479)-N(H2479))</f>
        <v>-520</v>
      </c>
      <c r="J2479" s="52" t="n">
        <f aca="false">IF(I2479="","",ABS(I2479))</f>
        <v>520</v>
      </c>
      <c r="K2479" s="56" t="n">
        <f aca="false">IF(S2479="","",0)</f>
        <v>0</v>
      </c>
      <c r="L2479" s="56" t="n">
        <f aca="false">IF(J2479="","",IF(AND(J2479&gt;'Revenue Testing'!$E$9,K2479=0),1,0))</f>
        <v>0</v>
      </c>
      <c r="M2479" s="57" t="n">
        <v>0.815869959103</v>
      </c>
      <c r="N2479" s="56" t="str">
        <f aca="false">IF(OR(A2479="",I2479=""),"",IF(COUNTIFS($A$2:$A$4500,A2479,$D$2:$D$4500,D2479,$I$2:$I$4500,I2479)&gt;1,"Possible duplicate",""))</f>
        <v/>
      </c>
      <c r="O2479" s="56" t="n">
        <f aca="false">IF(J2479="","",IF(AND(L2479=0,K2479=0),1,0))</f>
        <v>1</v>
      </c>
      <c r="P2479" s="56" t="str">
        <f aca="false">IF(L2479=1,J2479+ROW()/10^7,"")</f>
        <v/>
      </c>
      <c r="Q2479" s="57" t="n">
        <f aca="false">IF(O2479=1,M2479,"")</f>
        <v>0.815869959103</v>
      </c>
      <c r="R2479" s="56" t="str">
        <f aca="false">IF(K2479=1,ROW(),"")</f>
        <v/>
      </c>
      <c r="S2479" s="56" t="str">
        <f aca="false">IF(D2479="","",TRIM(D2479))</f>
        <v>LOLO CHARGES- INC</v>
      </c>
    </row>
    <row r="2480" customFormat="false" ht="15" hidden="false" customHeight="false" outlineLevel="0" collapsed="false">
      <c r="A2480" s="50" t="s">
        <v>1191</v>
      </c>
      <c r="B2480" s="55" t="n">
        <v>45931</v>
      </c>
      <c r="C2480" s="50" t="n">
        <f aca="false">IF(S2480="","",IFERROR(IF(INDEX('Ledger Codes'!$C$6:$C$205,MATCH(S2480,'Ledger Codes'!$B$6:$B$205,0))="","",INDEX('Ledger Codes'!$C$6:$C$205,MATCH(S2480,'Ledger Codes'!$B$6:$B$205,0))),""))</f>
        <v>10051</v>
      </c>
      <c r="D2480" s="50" t="s">
        <v>208</v>
      </c>
      <c r="E2480" s="50" t="s">
        <v>1192</v>
      </c>
      <c r="F2480" s="50" t="s">
        <v>1193</v>
      </c>
      <c r="G2480" s="52" t="n">
        <v>0</v>
      </c>
      <c r="H2480" s="52" t="n">
        <v>130</v>
      </c>
      <c r="I2480" s="52" t="n">
        <f aca="false">IF(AND(G2480="",H2480=""),"",N(G2480)-N(H2480))</f>
        <v>-130</v>
      </c>
      <c r="J2480" s="52" t="n">
        <f aca="false">IF(I2480="","",ABS(I2480))</f>
        <v>130</v>
      </c>
      <c r="K2480" s="56" t="n">
        <f aca="false">IF(S2480="","",0)</f>
        <v>0</v>
      </c>
      <c r="L2480" s="56" t="n">
        <f aca="false">IF(J2480="","",IF(AND(J2480&gt;'Revenue Testing'!$E$9,K2480=0),1,0))</f>
        <v>0</v>
      </c>
      <c r="M2480" s="57" t="n">
        <v>0.660346368084</v>
      </c>
      <c r="N2480" s="56" t="str">
        <f aca="false">IF(OR(A2480="",I2480=""),"",IF(COUNTIFS($A$2:$A$4500,A2480,$D$2:$D$4500,D2480,$I$2:$I$4500,I2480)&gt;1,"Possible duplicate",""))</f>
        <v/>
      </c>
      <c r="O2480" s="56" t="n">
        <f aca="false">IF(J2480="","",IF(AND(L2480=0,K2480=0),1,0))</f>
        <v>1</v>
      </c>
      <c r="P2480" s="56" t="str">
        <f aca="false">IF(L2480=1,J2480+ROW()/10^7,"")</f>
        <v/>
      </c>
      <c r="Q2480" s="57" t="n">
        <f aca="false">IF(O2480=1,M2480,"")</f>
        <v>0.660346368084</v>
      </c>
      <c r="R2480" s="56" t="str">
        <f aca="false">IF(K2480=1,ROW(),"")</f>
        <v/>
      </c>
      <c r="S2480" s="56" t="str">
        <f aca="false">IF(D2480="","",TRIM(D2480))</f>
        <v>LOLO CHARGES- INC</v>
      </c>
    </row>
    <row r="2481" customFormat="false" ht="15" hidden="false" customHeight="false" outlineLevel="0" collapsed="false">
      <c r="A2481" s="50" t="s">
        <v>1194</v>
      </c>
      <c r="B2481" s="55" t="n">
        <v>45932</v>
      </c>
      <c r="C2481" s="50" t="n">
        <f aca="false">IF(S2481="","",IFERROR(IF(INDEX('Ledger Codes'!$C$6:$C$205,MATCH(S2481,'Ledger Codes'!$B$6:$B$205,0))="","",INDEX('Ledger Codes'!$C$6:$C$205,MATCH(S2481,'Ledger Codes'!$B$6:$B$205,0))),""))</f>
        <v>10051</v>
      </c>
      <c r="D2481" s="50" t="s">
        <v>208</v>
      </c>
      <c r="E2481" s="50" t="s">
        <v>1195</v>
      </c>
      <c r="F2481" s="50" t="s">
        <v>1196</v>
      </c>
      <c r="G2481" s="52" t="n">
        <v>0</v>
      </c>
      <c r="H2481" s="52" t="n">
        <v>80</v>
      </c>
      <c r="I2481" s="52" t="n">
        <f aca="false">IF(AND(G2481="",H2481=""),"",N(G2481)-N(H2481))</f>
        <v>-80</v>
      </c>
      <c r="J2481" s="52" t="n">
        <f aca="false">IF(I2481="","",ABS(I2481))</f>
        <v>80</v>
      </c>
      <c r="K2481" s="56" t="n">
        <f aca="false">IF(S2481="","",0)</f>
        <v>0</v>
      </c>
      <c r="L2481" s="56" t="n">
        <f aca="false">IF(J2481="","",IF(AND(J2481&gt;'Revenue Testing'!$E$9,K2481=0),1,0))</f>
        <v>0</v>
      </c>
      <c r="M2481" s="57" t="n">
        <v>0.361211709971</v>
      </c>
      <c r="N2481" s="56" t="str">
        <f aca="false">IF(OR(A2481="",I2481=""),"",IF(COUNTIFS($A$2:$A$4500,A2481,$D$2:$D$4500,D2481,$I$2:$I$4500,I2481)&gt;1,"Possible duplicate",""))</f>
        <v/>
      </c>
      <c r="O2481" s="56" t="n">
        <f aca="false">IF(J2481="","",IF(AND(L2481=0,K2481=0),1,0))</f>
        <v>1</v>
      </c>
      <c r="P2481" s="56" t="str">
        <f aca="false">IF(L2481=1,J2481+ROW()/10^7,"")</f>
        <v/>
      </c>
      <c r="Q2481" s="57" t="n">
        <f aca="false">IF(O2481=1,M2481,"")</f>
        <v>0.361211709971</v>
      </c>
      <c r="R2481" s="56" t="str">
        <f aca="false">IF(K2481=1,ROW(),"")</f>
        <v/>
      </c>
      <c r="S2481" s="56" t="str">
        <f aca="false">IF(D2481="","",TRIM(D2481))</f>
        <v>LOLO CHARGES- INC</v>
      </c>
    </row>
    <row r="2482" customFormat="false" ht="15" hidden="false" customHeight="false" outlineLevel="0" collapsed="false">
      <c r="A2482" s="50" t="s">
        <v>1194</v>
      </c>
      <c r="B2482" s="55" t="n">
        <v>45932</v>
      </c>
      <c r="C2482" s="50" t="n">
        <f aca="false">IF(S2482="","",IFERROR(IF(INDEX('Ledger Codes'!$C$6:$C$205,MATCH(S2482,'Ledger Codes'!$B$6:$B$205,0))="","",INDEX('Ledger Codes'!$C$6:$C$205,MATCH(S2482,'Ledger Codes'!$B$6:$B$205,0))),""))</f>
        <v>10051</v>
      </c>
      <c r="D2482" s="50" t="s">
        <v>208</v>
      </c>
      <c r="E2482" s="50" t="s">
        <v>1195</v>
      </c>
      <c r="F2482" s="50" t="s">
        <v>1196</v>
      </c>
      <c r="G2482" s="52" t="n">
        <v>0</v>
      </c>
      <c r="H2482" s="52" t="n">
        <v>520</v>
      </c>
      <c r="I2482" s="52" t="n">
        <f aca="false">IF(AND(G2482="",H2482=""),"",N(G2482)-N(H2482))</f>
        <v>-520</v>
      </c>
      <c r="J2482" s="52" t="n">
        <f aca="false">IF(I2482="","",ABS(I2482))</f>
        <v>520</v>
      </c>
      <c r="K2482" s="56" t="n">
        <f aca="false">IF(S2482="","",0)</f>
        <v>0</v>
      </c>
      <c r="L2482" s="56" t="n">
        <f aca="false">IF(J2482="","",IF(AND(J2482&gt;'Revenue Testing'!$E$9,K2482=0),1,0))</f>
        <v>0</v>
      </c>
      <c r="M2482" s="57" t="n">
        <v>0.510863803625</v>
      </c>
      <c r="N2482" s="56" t="str">
        <f aca="false">IF(OR(A2482="",I2482=""),"",IF(COUNTIFS($A$2:$A$4500,A2482,$D$2:$D$4500,D2482,$I$2:$I$4500,I2482)&gt;1,"Possible duplicate",""))</f>
        <v/>
      </c>
      <c r="O2482" s="56" t="n">
        <f aca="false">IF(J2482="","",IF(AND(L2482=0,K2482=0),1,0))</f>
        <v>1</v>
      </c>
      <c r="P2482" s="56" t="str">
        <f aca="false">IF(L2482=1,J2482+ROW()/10^7,"")</f>
        <v/>
      </c>
      <c r="Q2482" s="57" t="n">
        <f aca="false">IF(O2482=1,M2482,"")</f>
        <v>0.510863803625</v>
      </c>
      <c r="R2482" s="56" t="str">
        <f aca="false">IF(K2482=1,ROW(),"")</f>
        <v/>
      </c>
      <c r="S2482" s="56" t="str">
        <f aca="false">IF(D2482="","",TRIM(D2482))</f>
        <v>LOLO CHARGES- INC</v>
      </c>
    </row>
    <row r="2483" customFormat="false" ht="15" hidden="false" customHeight="false" outlineLevel="0" collapsed="false">
      <c r="A2483" s="50" t="s">
        <v>1197</v>
      </c>
      <c r="B2483" s="55" t="n">
        <v>45944</v>
      </c>
      <c r="C2483" s="50" t="n">
        <f aca="false">IF(S2483="","",IFERROR(IF(INDEX('Ledger Codes'!$C$6:$C$205,MATCH(S2483,'Ledger Codes'!$B$6:$B$205,0))="","",INDEX('Ledger Codes'!$C$6:$C$205,MATCH(S2483,'Ledger Codes'!$B$6:$B$205,0))),""))</f>
        <v>10051</v>
      </c>
      <c r="D2483" s="50" t="s">
        <v>208</v>
      </c>
      <c r="E2483" s="50" t="s">
        <v>1198</v>
      </c>
      <c r="F2483" s="50" t="s">
        <v>1199</v>
      </c>
      <c r="G2483" s="52" t="n">
        <v>0</v>
      </c>
      <c r="H2483" s="52" t="n">
        <v>80</v>
      </c>
      <c r="I2483" s="52" t="n">
        <f aca="false">IF(AND(G2483="",H2483=""),"",N(G2483)-N(H2483))</f>
        <v>-80</v>
      </c>
      <c r="J2483" s="52" t="n">
        <f aca="false">IF(I2483="","",ABS(I2483))</f>
        <v>80</v>
      </c>
      <c r="K2483" s="56" t="n">
        <f aca="false">IF(S2483="","",0)</f>
        <v>0</v>
      </c>
      <c r="L2483" s="56" t="n">
        <f aca="false">IF(J2483="","",IF(AND(J2483&gt;'Revenue Testing'!$E$9,K2483=0),1,0))</f>
        <v>0</v>
      </c>
      <c r="M2483" s="57" t="n">
        <v>0.744824761429</v>
      </c>
      <c r="N2483" s="56" t="str">
        <f aca="false">IF(OR(A2483="",I2483=""),"",IF(COUNTIFS($A$2:$A$4500,A2483,$D$2:$D$4500,D2483,$I$2:$I$4500,I2483)&gt;1,"Possible duplicate",""))</f>
        <v/>
      </c>
      <c r="O2483" s="56" t="n">
        <f aca="false">IF(J2483="","",IF(AND(L2483=0,K2483=0),1,0))</f>
        <v>1</v>
      </c>
      <c r="P2483" s="56" t="str">
        <f aca="false">IF(L2483=1,J2483+ROW()/10^7,"")</f>
        <v/>
      </c>
      <c r="Q2483" s="57" t="n">
        <f aca="false">IF(O2483=1,M2483,"")</f>
        <v>0.744824761429</v>
      </c>
      <c r="R2483" s="56" t="str">
        <f aca="false">IF(K2483=1,ROW(),"")</f>
        <v/>
      </c>
      <c r="S2483" s="56" t="str">
        <f aca="false">IF(D2483="","",TRIM(D2483))</f>
        <v>LOLO CHARGES- INC</v>
      </c>
    </row>
    <row r="2484" customFormat="false" ht="15" hidden="false" customHeight="false" outlineLevel="0" collapsed="false">
      <c r="A2484" s="50" t="s">
        <v>1200</v>
      </c>
      <c r="B2484" s="55" t="n">
        <v>45944</v>
      </c>
      <c r="C2484" s="50" t="n">
        <f aca="false">IF(S2484="","",IFERROR(IF(INDEX('Ledger Codes'!$C$6:$C$205,MATCH(S2484,'Ledger Codes'!$B$6:$B$205,0))="","",INDEX('Ledger Codes'!$C$6:$C$205,MATCH(S2484,'Ledger Codes'!$B$6:$B$205,0))),""))</f>
        <v>10051</v>
      </c>
      <c r="D2484" s="50" t="s">
        <v>208</v>
      </c>
      <c r="E2484" s="50" t="s">
        <v>1201</v>
      </c>
      <c r="F2484" s="50" t="s">
        <v>1202</v>
      </c>
      <c r="G2484" s="52" t="n">
        <v>0</v>
      </c>
      <c r="H2484" s="52" t="n">
        <v>130</v>
      </c>
      <c r="I2484" s="52" t="n">
        <f aca="false">IF(AND(G2484="",H2484=""),"",N(G2484)-N(H2484))</f>
        <v>-130</v>
      </c>
      <c r="J2484" s="52" t="n">
        <f aca="false">IF(I2484="","",ABS(I2484))</f>
        <v>130</v>
      </c>
      <c r="K2484" s="56" t="n">
        <f aca="false">IF(S2484="","",0)</f>
        <v>0</v>
      </c>
      <c r="L2484" s="56" t="n">
        <f aca="false">IF(J2484="","",IF(AND(J2484&gt;'Revenue Testing'!$E$9,K2484=0),1,0))</f>
        <v>0</v>
      </c>
      <c r="M2484" s="57" t="n">
        <v>0.635284362515</v>
      </c>
      <c r="N2484" s="56" t="str">
        <f aca="false">IF(OR(A2484="",I2484=""),"",IF(COUNTIFS($A$2:$A$4500,A2484,$D$2:$D$4500,D2484,$I$2:$I$4500,I2484)&gt;1,"Possible duplicate",""))</f>
        <v/>
      </c>
      <c r="O2484" s="56" t="n">
        <f aca="false">IF(J2484="","",IF(AND(L2484=0,K2484=0),1,0))</f>
        <v>1</v>
      </c>
      <c r="P2484" s="56" t="str">
        <f aca="false">IF(L2484=1,J2484+ROW()/10^7,"")</f>
        <v/>
      </c>
      <c r="Q2484" s="57" t="n">
        <f aca="false">IF(O2484=1,M2484,"")</f>
        <v>0.635284362515</v>
      </c>
      <c r="R2484" s="56" t="str">
        <f aca="false">IF(K2484=1,ROW(),"")</f>
        <v/>
      </c>
      <c r="S2484" s="56" t="str">
        <f aca="false">IF(D2484="","",TRIM(D2484))</f>
        <v>LOLO CHARGES- INC</v>
      </c>
    </row>
    <row r="2485" customFormat="false" ht="15" hidden="false" customHeight="false" outlineLevel="0" collapsed="false">
      <c r="A2485" s="50" t="s">
        <v>1203</v>
      </c>
      <c r="B2485" s="55" t="n">
        <v>45945</v>
      </c>
      <c r="C2485" s="50" t="n">
        <f aca="false">IF(S2485="","",IFERROR(IF(INDEX('Ledger Codes'!$C$6:$C$205,MATCH(S2485,'Ledger Codes'!$B$6:$B$205,0))="","",INDEX('Ledger Codes'!$C$6:$C$205,MATCH(S2485,'Ledger Codes'!$B$6:$B$205,0))),""))</f>
        <v>10051</v>
      </c>
      <c r="D2485" s="50" t="s">
        <v>208</v>
      </c>
      <c r="E2485" s="50" t="s">
        <v>1204</v>
      </c>
      <c r="F2485" s="50" t="s">
        <v>509</v>
      </c>
      <c r="G2485" s="52" t="n">
        <v>0</v>
      </c>
      <c r="H2485" s="52" t="n">
        <v>390</v>
      </c>
      <c r="I2485" s="52" t="n">
        <f aca="false">IF(AND(G2485="",H2485=""),"",N(G2485)-N(H2485))</f>
        <v>-390</v>
      </c>
      <c r="J2485" s="52" t="n">
        <f aca="false">IF(I2485="","",ABS(I2485))</f>
        <v>390</v>
      </c>
      <c r="K2485" s="56" t="n">
        <f aca="false">IF(S2485="","",0)</f>
        <v>0</v>
      </c>
      <c r="L2485" s="56" t="n">
        <f aca="false">IF(J2485="","",IF(AND(J2485&gt;'Revenue Testing'!$E$9,K2485=0),1,0))</f>
        <v>0</v>
      </c>
      <c r="M2485" s="57" t="n">
        <v>0.508982747281</v>
      </c>
      <c r="N2485" s="56" t="str">
        <f aca="false">IF(OR(A2485="",I2485=""),"",IF(COUNTIFS($A$2:$A$4500,A2485,$D$2:$D$4500,D2485,$I$2:$I$4500,I2485)&gt;1,"Possible duplicate",""))</f>
        <v/>
      </c>
      <c r="O2485" s="56" t="n">
        <f aca="false">IF(J2485="","",IF(AND(L2485=0,K2485=0),1,0))</f>
        <v>1</v>
      </c>
      <c r="P2485" s="56" t="str">
        <f aca="false">IF(L2485=1,J2485+ROW()/10^7,"")</f>
        <v/>
      </c>
      <c r="Q2485" s="57" t="n">
        <f aca="false">IF(O2485=1,M2485,"")</f>
        <v>0.508982747281</v>
      </c>
      <c r="R2485" s="56" t="str">
        <f aca="false">IF(K2485=1,ROW(),"")</f>
        <v/>
      </c>
      <c r="S2485" s="56" t="str">
        <f aca="false">IF(D2485="","",TRIM(D2485))</f>
        <v>LOLO CHARGES- INC</v>
      </c>
    </row>
    <row r="2486" customFormat="false" ht="15" hidden="false" customHeight="false" outlineLevel="0" collapsed="false">
      <c r="A2486" s="50" t="s">
        <v>1205</v>
      </c>
      <c r="B2486" s="55" t="n">
        <v>45945</v>
      </c>
      <c r="C2486" s="50" t="n">
        <f aca="false">IF(S2486="","",IFERROR(IF(INDEX('Ledger Codes'!$C$6:$C$205,MATCH(S2486,'Ledger Codes'!$B$6:$B$205,0))="","",INDEX('Ledger Codes'!$C$6:$C$205,MATCH(S2486,'Ledger Codes'!$B$6:$B$205,0))),""))</f>
        <v>10051</v>
      </c>
      <c r="D2486" s="50" t="s">
        <v>208</v>
      </c>
      <c r="E2486" s="50" t="s">
        <v>1206</v>
      </c>
      <c r="F2486" s="50" t="s">
        <v>1207</v>
      </c>
      <c r="G2486" s="52" t="n">
        <v>0</v>
      </c>
      <c r="H2486" s="52" t="n">
        <v>130</v>
      </c>
      <c r="I2486" s="52" t="n">
        <f aca="false">IF(AND(G2486="",H2486=""),"",N(G2486)-N(H2486))</f>
        <v>-130</v>
      </c>
      <c r="J2486" s="52" t="n">
        <f aca="false">IF(I2486="","",ABS(I2486))</f>
        <v>130</v>
      </c>
      <c r="K2486" s="56" t="n">
        <f aca="false">IF(S2486="","",0)</f>
        <v>0</v>
      </c>
      <c r="L2486" s="56" t="n">
        <f aca="false">IF(J2486="","",IF(AND(J2486&gt;'Revenue Testing'!$E$9,K2486=0),1,0))</f>
        <v>0</v>
      </c>
      <c r="M2486" s="57" t="n">
        <v>0.43143865952</v>
      </c>
      <c r="N2486" s="56" t="str">
        <f aca="false">IF(OR(A2486="",I2486=""),"",IF(COUNTIFS($A$2:$A$4500,A2486,$D$2:$D$4500,D2486,$I$2:$I$4500,I2486)&gt;1,"Possible duplicate",""))</f>
        <v/>
      </c>
      <c r="O2486" s="56" t="n">
        <f aca="false">IF(J2486="","",IF(AND(L2486=0,K2486=0),1,0))</f>
        <v>1</v>
      </c>
      <c r="P2486" s="56" t="str">
        <f aca="false">IF(L2486=1,J2486+ROW()/10^7,"")</f>
        <v/>
      </c>
      <c r="Q2486" s="57" t="n">
        <f aca="false">IF(O2486=1,M2486,"")</f>
        <v>0.43143865952</v>
      </c>
      <c r="R2486" s="56" t="str">
        <f aca="false">IF(K2486=1,ROW(),"")</f>
        <v/>
      </c>
      <c r="S2486" s="56" t="str">
        <f aca="false">IF(D2486="","",TRIM(D2486))</f>
        <v>LOLO CHARGES- INC</v>
      </c>
    </row>
    <row r="2487" customFormat="false" ht="15" hidden="false" customHeight="false" outlineLevel="0" collapsed="false">
      <c r="A2487" s="50" t="s">
        <v>1208</v>
      </c>
      <c r="B2487" s="55" t="n">
        <v>45945</v>
      </c>
      <c r="C2487" s="50" t="n">
        <f aca="false">IF(S2487="","",IFERROR(IF(INDEX('Ledger Codes'!$C$6:$C$205,MATCH(S2487,'Ledger Codes'!$B$6:$B$205,0))="","",INDEX('Ledger Codes'!$C$6:$C$205,MATCH(S2487,'Ledger Codes'!$B$6:$B$205,0))),""))</f>
        <v>10051</v>
      </c>
      <c r="D2487" s="50" t="s">
        <v>208</v>
      </c>
      <c r="E2487" s="50" t="s">
        <v>1209</v>
      </c>
      <c r="F2487" s="50" t="s">
        <v>1210</v>
      </c>
      <c r="G2487" s="52" t="n">
        <v>0</v>
      </c>
      <c r="H2487" s="52" t="n">
        <v>130</v>
      </c>
      <c r="I2487" s="52" t="n">
        <f aca="false">IF(AND(G2487="",H2487=""),"",N(G2487)-N(H2487))</f>
        <v>-130</v>
      </c>
      <c r="J2487" s="52" t="n">
        <f aca="false">IF(I2487="","",ABS(I2487))</f>
        <v>130</v>
      </c>
      <c r="K2487" s="56" t="n">
        <f aca="false">IF(S2487="","",0)</f>
        <v>0</v>
      </c>
      <c r="L2487" s="56" t="n">
        <f aca="false">IF(J2487="","",IF(AND(J2487&gt;'Revenue Testing'!$E$9,K2487=0),1,0))</f>
        <v>0</v>
      </c>
      <c r="M2487" s="57" t="n">
        <v>0.364724192988</v>
      </c>
      <c r="N2487" s="56" t="str">
        <f aca="false">IF(OR(A2487="",I2487=""),"",IF(COUNTIFS($A$2:$A$4500,A2487,$D$2:$D$4500,D2487,$I$2:$I$4500,I2487)&gt;1,"Possible duplicate",""))</f>
        <v/>
      </c>
      <c r="O2487" s="56" t="n">
        <f aca="false">IF(J2487="","",IF(AND(L2487=0,K2487=0),1,0))</f>
        <v>1</v>
      </c>
      <c r="P2487" s="56" t="str">
        <f aca="false">IF(L2487=1,J2487+ROW()/10^7,"")</f>
        <v/>
      </c>
      <c r="Q2487" s="57" t="n">
        <f aca="false">IF(O2487=1,M2487,"")</f>
        <v>0.364724192988</v>
      </c>
      <c r="R2487" s="56" t="str">
        <f aca="false">IF(K2487=1,ROW(),"")</f>
        <v/>
      </c>
      <c r="S2487" s="56" t="str">
        <f aca="false">IF(D2487="","",TRIM(D2487))</f>
        <v>LOLO CHARGES- INC</v>
      </c>
    </row>
    <row r="2488" customFormat="false" ht="15" hidden="false" customHeight="false" outlineLevel="0" collapsed="false">
      <c r="A2488" s="50" t="s">
        <v>1211</v>
      </c>
      <c r="B2488" s="55" t="n">
        <v>45945</v>
      </c>
      <c r="C2488" s="50" t="n">
        <f aca="false">IF(S2488="","",IFERROR(IF(INDEX('Ledger Codes'!$C$6:$C$205,MATCH(S2488,'Ledger Codes'!$B$6:$B$205,0))="","",INDEX('Ledger Codes'!$C$6:$C$205,MATCH(S2488,'Ledger Codes'!$B$6:$B$205,0))),""))</f>
        <v>10051</v>
      </c>
      <c r="D2488" s="50" t="s">
        <v>208</v>
      </c>
      <c r="E2488" s="50" t="s">
        <v>1212</v>
      </c>
      <c r="F2488" s="50" t="s">
        <v>1213</v>
      </c>
      <c r="G2488" s="52" t="n">
        <v>0</v>
      </c>
      <c r="H2488" s="52" t="n">
        <v>390</v>
      </c>
      <c r="I2488" s="52" t="n">
        <f aca="false">IF(AND(G2488="",H2488=""),"",N(G2488)-N(H2488))</f>
        <v>-390</v>
      </c>
      <c r="J2488" s="52" t="n">
        <f aca="false">IF(I2488="","",ABS(I2488))</f>
        <v>390</v>
      </c>
      <c r="K2488" s="56" t="n">
        <f aca="false">IF(S2488="","",0)</f>
        <v>0</v>
      </c>
      <c r="L2488" s="56" t="n">
        <f aca="false">IF(J2488="","",IF(AND(J2488&gt;'Revenue Testing'!$E$9,K2488=0),1,0))</f>
        <v>0</v>
      </c>
      <c r="M2488" s="57" t="n">
        <v>0.900508632115</v>
      </c>
      <c r="N2488" s="56" t="str">
        <f aca="false">IF(OR(A2488="",I2488=""),"",IF(COUNTIFS($A$2:$A$4500,A2488,$D$2:$D$4500,D2488,$I$2:$I$4500,I2488)&gt;1,"Possible duplicate",""))</f>
        <v/>
      </c>
      <c r="O2488" s="56" t="n">
        <f aca="false">IF(J2488="","",IF(AND(L2488=0,K2488=0),1,0))</f>
        <v>1</v>
      </c>
      <c r="P2488" s="56" t="str">
        <f aca="false">IF(L2488=1,J2488+ROW()/10^7,"")</f>
        <v/>
      </c>
      <c r="Q2488" s="57" t="n">
        <f aca="false">IF(O2488=1,M2488,"")</f>
        <v>0.900508632115</v>
      </c>
      <c r="R2488" s="56" t="str">
        <f aca="false">IF(K2488=1,ROW(),"")</f>
        <v/>
      </c>
      <c r="S2488" s="56" t="str">
        <f aca="false">IF(D2488="","",TRIM(D2488))</f>
        <v>LOLO CHARGES- INC</v>
      </c>
    </row>
    <row r="2489" customFormat="false" ht="15" hidden="false" customHeight="false" outlineLevel="0" collapsed="false">
      <c r="A2489" s="50" t="s">
        <v>1214</v>
      </c>
      <c r="B2489" s="55" t="n">
        <v>45945</v>
      </c>
      <c r="C2489" s="50" t="n">
        <f aca="false">IF(S2489="","",IFERROR(IF(INDEX('Ledger Codes'!$C$6:$C$205,MATCH(S2489,'Ledger Codes'!$B$6:$B$205,0))="","",INDEX('Ledger Codes'!$C$6:$C$205,MATCH(S2489,'Ledger Codes'!$B$6:$B$205,0))),""))</f>
        <v>10051</v>
      </c>
      <c r="D2489" s="50" t="s">
        <v>208</v>
      </c>
      <c r="E2489" s="50" t="s">
        <v>1215</v>
      </c>
      <c r="F2489" s="50" t="s">
        <v>1216</v>
      </c>
      <c r="G2489" s="52" t="n">
        <v>0</v>
      </c>
      <c r="H2489" s="52" t="n">
        <v>390</v>
      </c>
      <c r="I2489" s="52" t="n">
        <f aca="false">IF(AND(G2489="",H2489=""),"",N(G2489)-N(H2489))</f>
        <v>-390</v>
      </c>
      <c r="J2489" s="52" t="n">
        <f aca="false">IF(I2489="","",ABS(I2489))</f>
        <v>390</v>
      </c>
      <c r="K2489" s="56" t="n">
        <f aca="false">IF(S2489="","",0)</f>
        <v>0</v>
      </c>
      <c r="L2489" s="56" t="n">
        <f aca="false">IF(J2489="","",IF(AND(J2489&gt;'Revenue Testing'!$E$9,K2489=0),1,0))</f>
        <v>0</v>
      </c>
      <c r="M2489" s="57" t="n">
        <v>0.292795387245</v>
      </c>
      <c r="N2489" s="56" t="str">
        <f aca="false">IF(OR(A2489="",I2489=""),"",IF(COUNTIFS($A$2:$A$4500,A2489,$D$2:$D$4500,D2489,$I$2:$I$4500,I2489)&gt;1,"Possible duplicate",""))</f>
        <v/>
      </c>
      <c r="O2489" s="56" t="n">
        <f aca="false">IF(J2489="","",IF(AND(L2489=0,K2489=0),1,0))</f>
        <v>1</v>
      </c>
      <c r="P2489" s="56" t="str">
        <f aca="false">IF(L2489=1,J2489+ROW()/10^7,"")</f>
        <v/>
      </c>
      <c r="Q2489" s="57" t="n">
        <f aca="false">IF(O2489=1,M2489,"")</f>
        <v>0.292795387245</v>
      </c>
      <c r="R2489" s="56" t="str">
        <f aca="false">IF(K2489=1,ROW(),"")</f>
        <v/>
      </c>
      <c r="S2489" s="56" t="str">
        <f aca="false">IF(D2489="","",TRIM(D2489))</f>
        <v>LOLO CHARGES- INC</v>
      </c>
    </row>
    <row r="2490" customFormat="false" ht="15" hidden="false" customHeight="false" outlineLevel="0" collapsed="false">
      <c r="A2490" s="50" t="s">
        <v>1217</v>
      </c>
      <c r="B2490" s="55" t="n">
        <v>45945</v>
      </c>
      <c r="C2490" s="50" t="n">
        <f aca="false">IF(S2490="","",IFERROR(IF(INDEX('Ledger Codes'!$C$6:$C$205,MATCH(S2490,'Ledger Codes'!$B$6:$B$205,0))="","",INDEX('Ledger Codes'!$C$6:$C$205,MATCH(S2490,'Ledger Codes'!$B$6:$B$205,0))),""))</f>
        <v>10051</v>
      </c>
      <c r="D2490" s="50" t="s">
        <v>208</v>
      </c>
      <c r="E2490" s="50" t="s">
        <v>1218</v>
      </c>
      <c r="F2490" s="50" t="s">
        <v>1219</v>
      </c>
      <c r="G2490" s="52" t="n">
        <v>0</v>
      </c>
      <c r="H2490" s="52" t="n">
        <v>520</v>
      </c>
      <c r="I2490" s="52" t="n">
        <f aca="false">IF(AND(G2490="",H2490=""),"",N(G2490)-N(H2490))</f>
        <v>-520</v>
      </c>
      <c r="J2490" s="52" t="n">
        <f aca="false">IF(I2490="","",ABS(I2490))</f>
        <v>520</v>
      </c>
      <c r="K2490" s="56" t="n">
        <f aca="false">IF(S2490="","",0)</f>
        <v>0</v>
      </c>
      <c r="L2490" s="56" t="n">
        <f aca="false">IF(J2490="","",IF(AND(J2490&gt;'Revenue Testing'!$E$9,K2490=0),1,0))</f>
        <v>0</v>
      </c>
      <c r="M2490" s="57" t="n">
        <v>0.292857128611</v>
      </c>
      <c r="N2490" s="56" t="str">
        <f aca="false">IF(OR(A2490="",I2490=""),"",IF(COUNTIFS($A$2:$A$4500,A2490,$D$2:$D$4500,D2490,$I$2:$I$4500,I2490)&gt;1,"Possible duplicate",""))</f>
        <v/>
      </c>
      <c r="O2490" s="56" t="n">
        <f aca="false">IF(J2490="","",IF(AND(L2490=0,K2490=0),1,0))</f>
        <v>1</v>
      </c>
      <c r="P2490" s="56" t="str">
        <f aca="false">IF(L2490=1,J2490+ROW()/10^7,"")</f>
        <v/>
      </c>
      <c r="Q2490" s="57" t="n">
        <f aca="false">IF(O2490=1,M2490,"")</f>
        <v>0.292857128611</v>
      </c>
      <c r="R2490" s="56" t="str">
        <f aca="false">IF(K2490=1,ROW(),"")</f>
        <v/>
      </c>
      <c r="S2490" s="56" t="str">
        <f aca="false">IF(D2490="","",TRIM(D2490))</f>
        <v>LOLO CHARGES- INC</v>
      </c>
    </row>
    <row r="2491" customFormat="false" ht="15" hidden="false" customHeight="false" outlineLevel="0" collapsed="false">
      <c r="A2491" s="50" t="s">
        <v>1220</v>
      </c>
      <c r="B2491" s="55" t="n">
        <v>45945</v>
      </c>
      <c r="C2491" s="50" t="n">
        <f aca="false">IF(S2491="","",IFERROR(IF(INDEX('Ledger Codes'!$C$6:$C$205,MATCH(S2491,'Ledger Codes'!$B$6:$B$205,0))="","",INDEX('Ledger Codes'!$C$6:$C$205,MATCH(S2491,'Ledger Codes'!$B$6:$B$205,0))),""))</f>
        <v>10051</v>
      </c>
      <c r="D2491" s="50" t="s">
        <v>208</v>
      </c>
      <c r="E2491" s="50" t="s">
        <v>1221</v>
      </c>
      <c r="F2491" s="50" t="s">
        <v>506</v>
      </c>
      <c r="G2491" s="52" t="n">
        <v>0</v>
      </c>
      <c r="H2491" s="52" t="n">
        <v>480</v>
      </c>
      <c r="I2491" s="52" t="n">
        <f aca="false">IF(AND(G2491="",H2491=""),"",N(G2491)-N(H2491))</f>
        <v>-480</v>
      </c>
      <c r="J2491" s="52" t="n">
        <f aca="false">IF(I2491="","",ABS(I2491))</f>
        <v>480</v>
      </c>
      <c r="K2491" s="56" t="n">
        <f aca="false">IF(S2491="","",0)</f>
        <v>0</v>
      </c>
      <c r="L2491" s="56" t="n">
        <f aca="false">IF(J2491="","",IF(AND(J2491&gt;'Revenue Testing'!$E$9,K2491=0),1,0))</f>
        <v>0</v>
      </c>
      <c r="M2491" s="57" t="n">
        <v>0.880037815227</v>
      </c>
      <c r="N2491" s="56" t="str">
        <f aca="false">IF(OR(A2491="",I2491=""),"",IF(COUNTIFS($A$2:$A$4500,A2491,$D$2:$D$4500,D2491,$I$2:$I$4500,I2491)&gt;1,"Possible duplicate",""))</f>
        <v/>
      </c>
      <c r="O2491" s="56" t="n">
        <f aca="false">IF(J2491="","",IF(AND(L2491=0,K2491=0),1,0))</f>
        <v>1</v>
      </c>
      <c r="P2491" s="56" t="str">
        <f aca="false">IF(L2491=1,J2491+ROW()/10^7,"")</f>
        <v/>
      </c>
      <c r="Q2491" s="57" t="n">
        <f aca="false">IF(O2491=1,M2491,"")</f>
        <v>0.880037815227</v>
      </c>
      <c r="R2491" s="56" t="str">
        <f aca="false">IF(K2491=1,ROW(),"")</f>
        <v/>
      </c>
      <c r="S2491" s="56" t="str">
        <f aca="false">IF(D2491="","",TRIM(D2491))</f>
        <v>LOLO CHARGES- INC</v>
      </c>
    </row>
    <row r="2492" customFormat="false" ht="15" hidden="false" customHeight="false" outlineLevel="0" collapsed="false">
      <c r="A2492" s="50" t="s">
        <v>1222</v>
      </c>
      <c r="B2492" s="55" t="n">
        <v>45948</v>
      </c>
      <c r="C2492" s="50" t="n">
        <f aca="false">IF(S2492="","",IFERROR(IF(INDEX('Ledger Codes'!$C$6:$C$205,MATCH(S2492,'Ledger Codes'!$B$6:$B$205,0))="","",INDEX('Ledger Codes'!$C$6:$C$205,MATCH(S2492,'Ledger Codes'!$B$6:$B$205,0))),""))</f>
        <v>10051</v>
      </c>
      <c r="D2492" s="50" t="s">
        <v>208</v>
      </c>
      <c r="E2492" s="50" t="s">
        <v>1223</v>
      </c>
      <c r="F2492" s="50" t="s">
        <v>1224</v>
      </c>
      <c r="G2492" s="52" t="n">
        <v>0</v>
      </c>
      <c r="H2492" s="52" t="n">
        <v>130</v>
      </c>
      <c r="I2492" s="52" t="n">
        <f aca="false">IF(AND(G2492="",H2492=""),"",N(G2492)-N(H2492))</f>
        <v>-130</v>
      </c>
      <c r="J2492" s="52" t="n">
        <f aca="false">IF(I2492="","",ABS(I2492))</f>
        <v>130</v>
      </c>
      <c r="K2492" s="56" t="n">
        <f aca="false">IF(S2492="","",0)</f>
        <v>0</v>
      </c>
      <c r="L2492" s="56" t="n">
        <f aca="false">IF(J2492="","",IF(AND(J2492&gt;'Revenue Testing'!$E$9,K2492=0),1,0))</f>
        <v>0</v>
      </c>
      <c r="M2492" s="57" t="n">
        <v>0.136078455643</v>
      </c>
      <c r="N2492" s="56" t="str">
        <f aca="false">IF(OR(A2492="",I2492=""),"",IF(COUNTIFS($A$2:$A$4500,A2492,$D$2:$D$4500,D2492,$I$2:$I$4500,I2492)&gt;1,"Possible duplicate",""))</f>
        <v/>
      </c>
      <c r="O2492" s="56" t="n">
        <f aca="false">IF(J2492="","",IF(AND(L2492=0,K2492=0),1,0))</f>
        <v>1</v>
      </c>
      <c r="P2492" s="56" t="str">
        <f aca="false">IF(L2492=1,J2492+ROW()/10^7,"")</f>
        <v/>
      </c>
      <c r="Q2492" s="57" t="n">
        <f aca="false">IF(O2492=1,M2492,"")</f>
        <v>0.136078455643</v>
      </c>
      <c r="R2492" s="56" t="str">
        <f aca="false">IF(K2492=1,ROW(),"")</f>
        <v/>
      </c>
      <c r="S2492" s="56" t="str">
        <f aca="false">IF(D2492="","",TRIM(D2492))</f>
        <v>LOLO CHARGES- INC</v>
      </c>
    </row>
    <row r="2493" customFormat="false" ht="15" hidden="false" customHeight="false" outlineLevel="0" collapsed="false">
      <c r="A2493" s="50" t="s">
        <v>1225</v>
      </c>
      <c r="B2493" s="55" t="n">
        <v>45948</v>
      </c>
      <c r="C2493" s="50" t="n">
        <f aca="false">IF(S2493="","",IFERROR(IF(INDEX('Ledger Codes'!$C$6:$C$205,MATCH(S2493,'Ledger Codes'!$B$6:$B$205,0))="","",INDEX('Ledger Codes'!$C$6:$C$205,MATCH(S2493,'Ledger Codes'!$B$6:$B$205,0))),""))</f>
        <v>10051</v>
      </c>
      <c r="D2493" s="50" t="s">
        <v>208</v>
      </c>
      <c r="E2493" s="50" t="s">
        <v>1226</v>
      </c>
      <c r="F2493" s="50" t="s">
        <v>1227</v>
      </c>
      <c r="G2493" s="52" t="n">
        <v>0</v>
      </c>
      <c r="H2493" s="52" t="n">
        <v>130</v>
      </c>
      <c r="I2493" s="52" t="n">
        <f aca="false">IF(AND(G2493="",H2493=""),"",N(G2493)-N(H2493))</f>
        <v>-130</v>
      </c>
      <c r="J2493" s="52" t="n">
        <f aca="false">IF(I2493="","",ABS(I2493))</f>
        <v>130</v>
      </c>
      <c r="K2493" s="56" t="n">
        <f aca="false">IF(S2493="","",0)</f>
        <v>0</v>
      </c>
      <c r="L2493" s="56" t="n">
        <f aca="false">IF(J2493="","",IF(AND(J2493&gt;'Revenue Testing'!$E$9,K2493=0),1,0))</f>
        <v>0</v>
      </c>
      <c r="M2493" s="57" t="n">
        <v>0.826477781613</v>
      </c>
      <c r="N2493" s="56" t="str">
        <f aca="false">IF(OR(A2493="",I2493=""),"",IF(COUNTIFS($A$2:$A$4500,A2493,$D$2:$D$4500,D2493,$I$2:$I$4500,I2493)&gt;1,"Possible duplicate",""))</f>
        <v/>
      </c>
      <c r="O2493" s="56" t="n">
        <f aca="false">IF(J2493="","",IF(AND(L2493=0,K2493=0),1,0))</f>
        <v>1</v>
      </c>
      <c r="P2493" s="56" t="str">
        <f aca="false">IF(L2493=1,J2493+ROW()/10^7,"")</f>
        <v/>
      </c>
      <c r="Q2493" s="57" t="n">
        <f aca="false">IF(O2493=1,M2493,"")</f>
        <v>0.826477781613</v>
      </c>
      <c r="R2493" s="56" t="str">
        <f aca="false">IF(K2493=1,ROW(),"")</f>
        <v/>
      </c>
      <c r="S2493" s="56" t="str">
        <f aca="false">IF(D2493="","",TRIM(D2493))</f>
        <v>LOLO CHARGES- INC</v>
      </c>
    </row>
    <row r="2494" customFormat="false" ht="15" hidden="false" customHeight="false" outlineLevel="0" collapsed="false">
      <c r="A2494" s="50" t="s">
        <v>1228</v>
      </c>
      <c r="B2494" s="55" t="n">
        <v>45949</v>
      </c>
      <c r="C2494" s="50" t="n">
        <f aca="false">IF(S2494="","",IFERROR(IF(INDEX('Ledger Codes'!$C$6:$C$205,MATCH(S2494,'Ledger Codes'!$B$6:$B$205,0))="","",INDEX('Ledger Codes'!$C$6:$C$205,MATCH(S2494,'Ledger Codes'!$B$6:$B$205,0))),""))</f>
        <v>10051</v>
      </c>
      <c r="D2494" s="50" t="s">
        <v>208</v>
      </c>
      <c r="E2494" s="50" t="s">
        <v>1229</v>
      </c>
      <c r="F2494" s="50" t="s">
        <v>1230</v>
      </c>
      <c r="G2494" s="52" t="n">
        <v>0</v>
      </c>
      <c r="H2494" s="52" t="n">
        <v>260</v>
      </c>
      <c r="I2494" s="52" t="n">
        <f aca="false">IF(AND(G2494="",H2494=""),"",N(G2494)-N(H2494))</f>
        <v>-260</v>
      </c>
      <c r="J2494" s="52" t="n">
        <f aca="false">IF(I2494="","",ABS(I2494))</f>
        <v>260</v>
      </c>
      <c r="K2494" s="56" t="n">
        <f aca="false">IF(S2494="","",0)</f>
        <v>0</v>
      </c>
      <c r="L2494" s="56" t="n">
        <f aca="false">IF(J2494="","",IF(AND(J2494&gt;'Revenue Testing'!$E$9,K2494=0),1,0))</f>
        <v>0</v>
      </c>
      <c r="M2494" s="57" t="n">
        <v>0.70454371324</v>
      </c>
      <c r="N2494" s="56" t="str">
        <f aca="false">IF(OR(A2494="",I2494=""),"",IF(COUNTIFS($A$2:$A$4500,A2494,$D$2:$D$4500,D2494,$I$2:$I$4500,I2494)&gt;1,"Possible duplicate",""))</f>
        <v/>
      </c>
      <c r="O2494" s="56" t="n">
        <f aca="false">IF(J2494="","",IF(AND(L2494=0,K2494=0),1,0))</f>
        <v>1</v>
      </c>
      <c r="P2494" s="56" t="str">
        <f aca="false">IF(L2494=1,J2494+ROW()/10^7,"")</f>
        <v/>
      </c>
      <c r="Q2494" s="57" t="n">
        <f aca="false">IF(O2494=1,M2494,"")</f>
        <v>0.70454371324</v>
      </c>
      <c r="R2494" s="56" t="str">
        <f aca="false">IF(K2494=1,ROW(),"")</f>
        <v/>
      </c>
      <c r="S2494" s="56" t="str">
        <f aca="false">IF(D2494="","",TRIM(D2494))</f>
        <v>LOLO CHARGES- INC</v>
      </c>
    </row>
    <row r="2495" customFormat="false" ht="15" hidden="false" customHeight="false" outlineLevel="0" collapsed="false">
      <c r="A2495" s="50" t="s">
        <v>1231</v>
      </c>
      <c r="B2495" s="55" t="n">
        <v>45949</v>
      </c>
      <c r="C2495" s="50" t="n">
        <f aca="false">IF(S2495="","",IFERROR(IF(INDEX('Ledger Codes'!$C$6:$C$205,MATCH(S2495,'Ledger Codes'!$B$6:$B$205,0))="","",INDEX('Ledger Codes'!$C$6:$C$205,MATCH(S2495,'Ledger Codes'!$B$6:$B$205,0))),""))</f>
        <v>10051</v>
      </c>
      <c r="D2495" s="50" t="s">
        <v>208</v>
      </c>
      <c r="E2495" s="50" t="s">
        <v>1232</v>
      </c>
      <c r="F2495" s="50" t="s">
        <v>1233</v>
      </c>
      <c r="G2495" s="52" t="n">
        <v>0</v>
      </c>
      <c r="H2495" s="52" t="n">
        <v>520</v>
      </c>
      <c r="I2495" s="52" t="n">
        <f aca="false">IF(AND(G2495="",H2495=""),"",N(G2495)-N(H2495))</f>
        <v>-520</v>
      </c>
      <c r="J2495" s="52" t="n">
        <f aca="false">IF(I2495="","",ABS(I2495))</f>
        <v>520</v>
      </c>
      <c r="K2495" s="56" t="n">
        <f aca="false">IF(S2495="","",0)</f>
        <v>0</v>
      </c>
      <c r="L2495" s="56" t="n">
        <f aca="false">IF(J2495="","",IF(AND(J2495&gt;'Revenue Testing'!$E$9,K2495=0),1,0))</f>
        <v>0</v>
      </c>
      <c r="M2495" s="57" t="n">
        <v>0.676978275332</v>
      </c>
      <c r="N2495" s="56" t="str">
        <f aca="false">IF(OR(A2495="",I2495=""),"",IF(COUNTIFS($A$2:$A$4500,A2495,$D$2:$D$4500,D2495,$I$2:$I$4500,I2495)&gt;1,"Possible duplicate",""))</f>
        <v/>
      </c>
      <c r="O2495" s="56" t="n">
        <f aca="false">IF(J2495="","",IF(AND(L2495=0,K2495=0),1,0))</f>
        <v>1</v>
      </c>
      <c r="P2495" s="56" t="str">
        <f aca="false">IF(L2495=1,J2495+ROW()/10^7,"")</f>
        <v/>
      </c>
      <c r="Q2495" s="57" t="n">
        <f aca="false">IF(O2495=1,M2495,"")</f>
        <v>0.676978275332</v>
      </c>
      <c r="R2495" s="56" t="str">
        <f aca="false">IF(K2495=1,ROW(),"")</f>
        <v/>
      </c>
      <c r="S2495" s="56" t="str">
        <f aca="false">IF(D2495="","",TRIM(D2495))</f>
        <v>LOLO CHARGES- INC</v>
      </c>
    </row>
    <row r="2496" customFormat="false" ht="15" hidden="false" customHeight="false" outlineLevel="0" collapsed="false">
      <c r="A2496" s="50" t="s">
        <v>1234</v>
      </c>
      <c r="B2496" s="55" t="n">
        <v>45949</v>
      </c>
      <c r="C2496" s="50" t="n">
        <f aca="false">IF(S2496="","",IFERROR(IF(INDEX('Ledger Codes'!$C$6:$C$205,MATCH(S2496,'Ledger Codes'!$B$6:$B$205,0))="","",INDEX('Ledger Codes'!$C$6:$C$205,MATCH(S2496,'Ledger Codes'!$B$6:$B$205,0))),""))</f>
        <v>10051</v>
      </c>
      <c r="D2496" s="50" t="s">
        <v>208</v>
      </c>
      <c r="E2496" s="50" t="s">
        <v>1235</v>
      </c>
      <c r="F2496" s="50" t="s">
        <v>1236</v>
      </c>
      <c r="G2496" s="52" t="n">
        <v>0</v>
      </c>
      <c r="H2496" s="52" t="n">
        <v>130</v>
      </c>
      <c r="I2496" s="52" t="n">
        <f aca="false">IF(AND(G2496="",H2496=""),"",N(G2496)-N(H2496))</f>
        <v>-130</v>
      </c>
      <c r="J2496" s="52" t="n">
        <f aca="false">IF(I2496="","",ABS(I2496))</f>
        <v>130</v>
      </c>
      <c r="K2496" s="56" t="n">
        <f aca="false">IF(S2496="","",0)</f>
        <v>0</v>
      </c>
      <c r="L2496" s="56" t="n">
        <f aca="false">IF(J2496="","",IF(AND(J2496&gt;'Revenue Testing'!$E$9,K2496=0),1,0))</f>
        <v>0</v>
      </c>
      <c r="M2496" s="57" t="n">
        <v>0.036644547711</v>
      </c>
      <c r="N2496" s="56" t="str">
        <f aca="false">IF(OR(A2496="",I2496=""),"",IF(COUNTIFS($A$2:$A$4500,A2496,$D$2:$D$4500,D2496,$I$2:$I$4500,I2496)&gt;1,"Possible duplicate",""))</f>
        <v/>
      </c>
      <c r="O2496" s="56" t="n">
        <f aca="false">IF(J2496="","",IF(AND(L2496=0,K2496=0),1,0))</f>
        <v>1</v>
      </c>
      <c r="P2496" s="56" t="str">
        <f aca="false">IF(L2496=1,J2496+ROW()/10^7,"")</f>
        <v/>
      </c>
      <c r="Q2496" s="57" t="n">
        <f aca="false">IF(O2496=1,M2496,"")</f>
        <v>0.036644547711</v>
      </c>
      <c r="R2496" s="56" t="str">
        <f aca="false">IF(K2496=1,ROW(),"")</f>
        <v/>
      </c>
      <c r="S2496" s="56" t="str">
        <f aca="false">IF(D2496="","",TRIM(D2496))</f>
        <v>LOLO CHARGES- INC</v>
      </c>
    </row>
    <row r="2497" customFormat="false" ht="15" hidden="false" customHeight="false" outlineLevel="0" collapsed="false">
      <c r="A2497" s="50" t="s">
        <v>1237</v>
      </c>
      <c r="B2497" s="55" t="n">
        <v>45949</v>
      </c>
      <c r="C2497" s="50" t="n">
        <f aca="false">IF(S2497="","",IFERROR(IF(INDEX('Ledger Codes'!$C$6:$C$205,MATCH(S2497,'Ledger Codes'!$B$6:$B$205,0))="","",INDEX('Ledger Codes'!$C$6:$C$205,MATCH(S2497,'Ledger Codes'!$B$6:$B$205,0))),""))</f>
        <v>10051</v>
      </c>
      <c r="D2497" s="50" t="s">
        <v>208</v>
      </c>
      <c r="E2497" s="50" t="s">
        <v>1238</v>
      </c>
      <c r="F2497" s="50" t="s">
        <v>1239</v>
      </c>
      <c r="G2497" s="52" t="n">
        <v>0</v>
      </c>
      <c r="H2497" s="52" t="n">
        <v>130</v>
      </c>
      <c r="I2497" s="52" t="n">
        <f aca="false">IF(AND(G2497="",H2497=""),"",N(G2497)-N(H2497))</f>
        <v>-130</v>
      </c>
      <c r="J2497" s="52" t="n">
        <f aca="false">IF(I2497="","",ABS(I2497))</f>
        <v>130</v>
      </c>
      <c r="K2497" s="56" t="n">
        <f aca="false">IF(S2497="","",0)</f>
        <v>0</v>
      </c>
      <c r="L2497" s="56" t="n">
        <f aca="false">IF(J2497="","",IF(AND(J2497&gt;'Revenue Testing'!$E$9,K2497=0),1,0))</f>
        <v>0</v>
      </c>
      <c r="M2497" s="57" t="n">
        <v>0.103280981416</v>
      </c>
      <c r="N2497" s="56" t="str">
        <f aca="false">IF(OR(A2497="",I2497=""),"",IF(COUNTIFS($A$2:$A$4500,A2497,$D$2:$D$4500,D2497,$I$2:$I$4500,I2497)&gt;1,"Possible duplicate",""))</f>
        <v/>
      </c>
      <c r="O2497" s="56" t="n">
        <f aca="false">IF(J2497="","",IF(AND(L2497=0,K2497=0),1,0))</f>
        <v>1</v>
      </c>
      <c r="P2497" s="56" t="str">
        <f aca="false">IF(L2497=1,J2497+ROW()/10^7,"")</f>
        <v/>
      </c>
      <c r="Q2497" s="57" t="n">
        <f aca="false">IF(O2497=1,M2497,"")</f>
        <v>0.103280981416</v>
      </c>
      <c r="R2497" s="56" t="str">
        <f aca="false">IF(K2497=1,ROW(),"")</f>
        <v/>
      </c>
      <c r="S2497" s="56" t="str">
        <f aca="false">IF(D2497="","",TRIM(D2497))</f>
        <v>LOLO CHARGES- INC</v>
      </c>
    </row>
    <row r="2498" customFormat="false" ht="15" hidden="false" customHeight="false" outlineLevel="0" collapsed="false">
      <c r="A2498" s="50" t="s">
        <v>1240</v>
      </c>
      <c r="B2498" s="55" t="n">
        <v>45949</v>
      </c>
      <c r="C2498" s="50" t="n">
        <f aca="false">IF(S2498="","",IFERROR(IF(INDEX('Ledger Codes'!$C$6:$C$205,MATCH(S2498,'Ledger Codes'!$B$6:$B$205,0))="","",INDEX('Ledger Codes'!$C$6:$C$205,MATCH(S2498,'Ledger Codes'!$B$6:$B$205,0))),""))</f>
        <v>10051</v>
      </c>
      <c r="D2498" s="50" t="s">
        <v>208</v>
      </c>
      <c r="E2498" s="50" t="s">
        <v>1241</v>
      </c>
      <c r="F2498" s="50" t="s">
        <v>1242</v>
      </c>
      <c r="G2498" s="52" t="n">
        <v>0</v>
      </c>
      <c r="H2498" s="52" t="n">
        <v>130</v>
      </c>
      <c r="I2498" s="52" t="n">
        <f aca="false">IF(AND(G2498="",H2498=""),"",N(G2498)-N(H2498))</f>
        <v>-130</v>
      </c>
      <c r="J2498" s="52" t="n">
        <f aca="false">IF(I2498="","",ABS(I2498))</f>
        <v>130</v>
      </c>
      <c r="K2498" s="56" t="n">
        <f aca="false">IF(S2498="","",0)</f>
        <v>0</v>
      </c>
      <c r="L2498" s="56" t="n">
        <f aca="false">IF(J2498="","",IF(AND(J2498&gt;'Revenue Testing'!$E$9,K2498=0),1,0))</f>
        <v>0</v>
      </c>
      <c r="M2498" s="57" t="n">
        <v>0.399075319869</v>
      </c>
      <c r="N2498" s="56" t="str">
        <f aca="false">IF(OR(A2498="",I2498=""),"",IF(COUNTIFS($A$2:$A$4500,A2498,$D$2:$D$4500,D2498,$I$2:$I$4500,I2498)&gt;1,"Possible duplicate",""))</f>
        <v/>
      </c>
      <c r="O2498" s="56" t="n">
        <f aca="false">IF(J2498="","",IF(AND(L2498=0,K2498=0),1,0))</f>
        <v>1</v>
      </c>
      <c r="P2498" s="56" t="str">
        <f aca="false">IF(L2498=1,J2498+ROW()/10^7,"")</f>
        <v/>
      </c>
      <c r="Q2498" s="57" t="n">
        <f aca="false">IF(O2498=1,M2498,"")</f>
        <v>0.399075319869</v>
      </c>
      <c r="R2498" s="56" t="str">
        <f aca="false">IF(K2498=1,ROW(),"")</f>
        <v/>
      </c>
      <c r="S2498" s="56" t="str">
        <f aca="false">IF(D2498="","",TRIM(D2498))</f>
        <v>LOLO CHARGES- INC</v>
      </c>
    </row>
    <row r="2499" customFormat="false" ht="15" hidden="false" customHeight="false" outlineLevel="0" collapsed="false">
      <c r="A2499" s="50" t="s">
        <v>1243</v>
      </c>
      <c r="B2499" s="55" t="n">
        <v>45949</v>
      </c>
      <c r="C2499" s="50" t="n">
        <f aca="false">IF(S2499="","",IFERROR(IF(INDEX('Ledger Codes'!$C$6:$C$205,MATCH(S2499,'Ledger Codes'!$B$6:$B$205,0))="","",INDEX('Ledger Codes'!$C$6:$C$205,MATCH(S2499,'Ledger Codes'!$B$6:$B$205,0))),""))</f>
        <v>10051</v>
      </c>
      <c r="D2499" s="50" t="s">
        <v>208</v>
      </c>
      <c r="E2499" s="50" t="s">
        <v>1244</v>
      </c>
      <c r="F2499" s="50" t="s">
        <v>1245</v>
      </c>
      <c r="G2499" s="52" t="n">
        <v>0</v>
      </c>
      <c r="H2499" s="52" t="n">
        <v>130</v>
      </c>
      <c r="I2499" s="52" t="n">
        <f aca="false">IF(AND(G2499="",H2499=""),"",N(G2499)-N(H2499))</f>
        <v>-130</v>
      </c>
      <c r="J2499" s="52" t="n">
        <f aca="false">IF(I2499="","",ABS(I2499))</f>
        <v>130</v>
      </c>
      <c r="K2499" s="56" t="n">
        <f aca="false">IF(S2499="","",0)</f>
        <v>0</v>
      </c>
      <c r="L2499" s="56" t="n">
        <f aca="false">IF(J2499="","",IF(AND(J2499&gt;'Revenue Testing'!$E$9,K2499=0),1,0))</f>
        <v>0</v>
      </c>
      <c r="M2499" s="57" t="n">
        <v>0.236421718084</v>
      </c>
      <c r="N2499" s="56" t="str">
        <f aca="false">IF(OR(A2499="",I2499=""),"",IF(COUNTIFS($A$2:$A$4500,A2499,$D$2:$D$4500,D2499,$I$2:$I$4500,I2499)&gt;1,"Possible duplicate",""))</f>
        <v/>
      </c>
      <c r="O2499" s="56" t="n">
        <f aca="false">IF(J2499="","",IF(AND(L2499=0,K2499=0),1,0))</f>
        <v>1</v>
      </c>
      <c r="P2499" s="56" t="str">
        <f aca="false">IF(L2499=1,J2499+ROW()/10^7,"")</f>
        <v/>
      </c>
      <c r="Q2499" s="57" t="n">
        <f aca="false">IF(O2499=1,M2499,"")</f>
        <v>0.236421718084</v>
      </c>
      <c r="R2499" s="56" t="str">
        <f aca="false">IF(K2499=1,ROW(),"")</f>
        <v/>
      </c>
      <c r="S2499" s="56" t="str">
        <f aca="false">IF(D2499="","",TRIM(D2499))</f>
        <v>LOLO CHARGES- INC</v>
      </c>
    </row>
    <row r="2500" customFormat="false" ht="15" hidden="false" customHeight="false" outlineLevel="0" collapsed="false">
      <c r="A2500" s="50" t="s">
        <v>1246</v>
      </c>
      <c r="B2500" s="55" t="n">
        <v>45949</v>
      </c>
      <c r="C2500" s="50" t="n">
        <f aca="false">IF(S2500="","",IFERROR(IF(INDEX('Ledger Codes'!$C$6:$C$205,MATCH(S2500,'Ledger Codes'!$B$6:$B$205,0))="","",INDEX('Ledger Codes'!$C$6:$C$205,MATCH(S2500,'Ledger Codes'!$B$6:$B$205,0))),""))</f>
        <v>10051</v>
      </c>
      <c r="D2500" s="50" t="s">
        <v>208</v>
      </c>
      <c r="E2500" s="50" t="s">
        <v>1247</v>
      </c>
      <c r="F2500" s="50" t="s">
        <v>1248</v>
      </c>
      <c r="G2500" s="52" t="n">
        <v>0</v>
      </c>
      <c r="H2500" s="52" t="n">
        <v>130</v>
      </c>
      <c r="I2500" s="52" t="n">
        <f aca="false">IF(AND(G2500="",H2500=""),"",N(G2500)-N(H2500))</f>
        <v>-130</v>
      </c>
      <c r="J2500" s="52" t="n">
        <f aca="false">IF(I2500="","",ABS(I2500))</f>
        <v>130</v>
      </c>
      <c r="K2500" s="56" t="n">
        <f aca="false">IF(S2500="","",0)</f>
        <v>0</v>
      </c>
      <c r="L2500" s="56" t="n">
        <f aca="false">IF(J2500="","",IF(AND(J2500&gt;'Revenue Testing'!$E$9,K2500=0),1,0))</f>
        <v>0</v>
      </c>
      <c r="M2500" s="57" t="n">
        <v>0.633541179827</v>
      </c>
      <c r="N2500" s="56" t="str">
        <f aca="false">IF(OR(A2500="",I2500=""),"",IF(COUNTIFS($A$2:$A$4500,A2500,$D$2:$D$4500,D2500,$I$2:$I$4500,I2500)&gt;1,"Possible duplicate",""))</f>
        <v/>
      </c>
      <c r="O2500" s="56" t="n">
        <f aca="false">IF(J2500="","",IF(AND(L2500=0,K2500=0),1,0))</f>
        <v>1</v>
      </c>
      <c r="P2500" s="56" t="str">
        <f aca="false">IF(L2500=1,J2500+ROW()/10^7,"")</f>
        <v/>
      </c>
      <c r="Q2500" s="57" t="n">
        <f aca="false">IF(O2500=1,M2500,"")</f>
        <v>0.633541179827</v>
      </c>
      <c r="R2500" s="56" t="str">
        <f aca="false">IF(K2500=1,ROW(),"")</f>
        <v/>
      </c>
      <c r="S2500" s="56" t="str">
        <f aca="false">IF(D2500="","",TRIM(D2500))</f>
        <v>LOLO CHARGES- INC</v>
      </c>
    </row>
    <row r="2501" customFormat="false" ht="15" hidden="false" customHeight="false" outlineLevel="0" collapsed="false">
      <c r="A2501" s="50" t="s">
        <v>1249</v>
      </c>
      <c r="B2501" s="55" t="n">
        <v>45949</v>
      </c>
      <c r="C2501" s="50" t="n">
        <f aca="false">IF(S2501="","",IFERROR(IF(INDEX('Ledger Codes'!$C$6:$C$205,MATCH(S2501,'Ledger Codes'!$B$6:$B$205,0))="","",INDEX('Ledger Codes'!$C$6:$C$205,MATCH(S2501,'Ledger Codes'!$B$6:$B$205,0))),""))</f>
        <v>10051</v>
      </c>
      <c r="D2501" s="50" t="s">
        <v>208</v>
      </c>
      <c r="E2501" s="50" t="s">
        <v>1250</v>
      </c>
      <c r="F2501" s="50" t="s">
        <v>1251</v>
      </c>
      <c r="G2501" s="52" t="n">
        <v>0</v>
      </c>
      <c r="H2501" s="52" t="n">
        <v>130</v>
      </c>
      <c r="I2501" s="52" t="n">
        <f aca="false">IF(AND(G2501="",H2501=""),"",N(G2501)-N(H2501))</f>
        <v>-130</v>
      </c>
      <c r="J2501" s="52" t="n">
        <f aca="false">IF(I2501="","",ABS(I2501))</f>
        <v>130</v>
      </c>
      <c r="K2501" s="56" t="n">
        <f aca="false">IF(S2501="","",0)</f>
        <v>0</v>
      </c>
      <c r="L2501" s="56" t="n">
        <f aca="false">IF(J2501="","",IF(AND(J2501&gt;'Revenue Testing'!$E$9,K2501=0),1,0))</f>
        <v>0</v>
      </c>
      <c r="M2501" s="57" t="n">
        <v>0.89776114476</v>
      </c>
      <c r="N2501" s="56" t="str">
        <f aca="false">IF(OR(A2501="",I2501=""),"",IF(COUNTIFS($A$2:$A$4500,A2501,$D$2:$D$4500,D2501,$I$2:$I$4500,I2501)&gt;1,"Possible duplicate",""))</f>
        <v/>
      </c>
      <c r="O2501" s="56" t="n">
        <f aca="false">IF(J2501="","",IF(AND(L2501=0,K2501=0),1,0))</f>
        <v>1</v>
      </c>
      <c r="P2501" s="56" t="str">
        <f aca="false">IF(L2501=1,J2501+ROW()/10^7,"")</f>
        <v/>
      </c>
      <c r="Q2501" s="57" t="n">
        <f aca="false">IF(O2501=1,M2501,"")</f>
        <v>0.89776114476</v>
      </c>
      <c r="R2501" s="56" t="str">
        <f aca="false">IF(K2501=1,ROW(),"")</f>
        <v/>
      </c>
      <c r="S2501" s="56" t="str">
        <f aca="false">IF(D2501="","",TRIM(D2501))</f>
        <v>LOLO CHARGES- INC</v>
      </c>
    </row>
    <row r="2502" customFormat="false" ht="15" hidden="false" customHeight="false" outlineLevel="0" collapsed="false">
      <c r="A2502" s="50" t="s">
        <v>1252</v>
      </c>
      <c r="B2502" s="55" t="n">
        <v>45949</v>
      </c>
      <c r="C2502" s="50" t="n">
        <f aca="false">IF(S2502="","",IFERROR(IF(INDEX('Ledger Codes'!$C$6:$C$205,MATCH(S2502,'Ledger Codes'!$B$6:$B$205,0))="","",INDEX('Ledger Codes'!$C$6:$C$205,MATCH(S2502,'Ledger Codes'!$B$6:$B$205,0))),""))</f>
        <v>10051</v>
      </c>
      <c r="D2502" s="50" t="s">
        <v>208</v>
      </c>
      <c r="E2502" s="50" t="s">
        <v>1253</v>
      </c>
      <c r="F2502" s="50" t="s">
        <v>1254</v>
      </c>
      <c r="G2502" s="52" t="n">
        <v>0</v>
      </c>
      <c r="H2502" s="52" t="n">
        <v>390</v>
      </c>
      <c r="I2502" s="52" t="n">
        <f aca="false">IF(AND(G2502="",H2502=""),"",N(G2502)-N(H2502))</f>
        <v>-390</v>
      </c>
      <c r="J2502" s="52" t="n">
        <f aca="false">IF(I2502="","",ABS(I2502))</f>
        <v>390</v>
      </c>
      <c r="K2502" s="56" t="n">
        <f aca="false">IF(S2502="","",0)</f>
        <v>0</v>
      </c>
      <c r="L2502" s="56" t="n">
        <f aca="false">IF(J2502="","",IF(AND(J2502&gt;'Revenue Testing'!$E$9,K2502=0),1,0))</f>
        <v>0</v>
      </c>
      <c r="M2502" s="57" t="n">
        <v>0.307626150583</v>
      </c>
      <c r="N2502" s="56" t="str">
        <f aca="false">IF(OR(A2502="",I2502=""),"",IF(COUNTIFS($A$2:$A$4500,A2502,$D$2:$D$4500,D2502,$I$2:$I$4500,I2502)&gt;1,"Possible duplicate",""))</f>
        <v/>
      </c>
      <c r="O2502" s="56" t="n">
        <f aca="false">IF(J2502="","",IF(AND(L2502=0,K2502=0),1,0))</f>
        <v>1</v>
      </c>
      <c r="P2502" s="56" t="str">
        <f aca="false">IF(L2502=1,J2502+ROW()/10^7,"")</f>
        <v/>
      </c>
      <c r="Q2502" s="57" t="n">
        <f aca="false">IF(O2502=1,M2502,"")</f>
        <v>0.307626150583</v>
      </c>
      <c r="R2502" s="56" t="str">
        <f aca="false">IF(K2502=1,ROW(),"")</f>
        <v/>
      </c>
      <c r="S2502" s="56" t="str">
        <f aca="false">IF(D2502="","",TRIM(D2502))</f>
        <v>LOLO CHARGES- INC</v>
      </c>
    </row>
    <row r="2503" customFormat="false" ht="15" hidden="false" customHeight="false" outlineLevel="0" collapsed="false">
      <c r="A2503" s="50" t="s">
        <v>1255</v>
      </c>
      <c r="B2503" s="55" t="n">
        <v>45949</v>
      </c>
      <c r="C2503" s="50" t="n">
        <f aca="false">IF(S2503="","",IFERROR(IF(INDEX('Ledger Codes'!$C$6:$C$205,MATCH(S2503,'Ledger Codes'!$B$6:$B$205,0))="","",INDEX('Ledger Codes'!$C$6:$C$205,MATCH(S2503,'Ledger Codes'!$B$6:$B$205,0))),""))</f>
        <v>10051</v>
      </c>
      <c r="D2503" s="50" t="s">
        <v>208</v>
      </c>
      <c r="E2503" s="50" t="s">
        <v>1256</v>
      </c>
      <c r="F2503" s="50" t="s">
        <v>512</v>
      </c>
      <c r="G2503" s="52" t="n">
        <v>0</v>
      </c>
      <c r="H2503" s="52" t="n">
        <v>650</v>
      </c>
      <c r="I2503" s="52" t="n">
        <f aca="false">IF(AND(G2503="",H2503=""),"",N(G2503)-N(H2503))</f>
        <v>-650</v>
      </c>
      <c r="J2503" s="52" t="n">
        <f aca="false">IF(I2503="","",ABS(I2503))</f>
        <v>650</v>
      </c>
      <c r="K2503" s="56" t="n">
        <f aca="false">IF(S2503="","",0)</f>
        <v>0</v>
      </c>
      <c r="L2503" s="56" t="n">
        <f aca="false">IF(J2503="","",IF(AND(J2503&gt;'Revenue Testing'!$E$9,K2503=0),1,0))</f>
        <v>0</v>
      </c>
      <c r="M2503" s="57" t="n">
        <v>0.954325322047</v>
      </c>
      <c r="N2503" s="56" t="str">
        <f aca="false">IF(OR(A2503="",I2503=""),"",IF(COUNTIFS($A$2:$A$4500,A2503,$D$2:$D$4500,D2503,$I$2:$I$4500,I2503)&gt;1,"Possible duplicate",""))</f>
        <v/>
      </c>
      <c r="O2503" s="56" t="n">
        <f aca="false">IF(J2503="","",IF(AND(L2503=0,K2503=0),1,0))</f>
        <v>1</v>
      </c>
      <c r="P2503" s="56" t="str">
        <f aca="false">IF(L2503=1,J2503+ROW()/10^7,"")</f>
        <v/>
      </c>
      <c r="Q2503" s="57" t="n">
        <f aca="false">IF(O2503=1,M2503,"")</f>
        <v>0.954325322047</v>
      </c>
      <c r="R2503" s="56" t="str">
        <f aca="false">IF(K2503=1,ROW(),"")</f>
        <v/>
      </c>
      <c r="S2503" s="56" t="str">
        <f aca="false">IF(D2503="","",TRIM(D2503))</f>
        <v>LOLO CHARGES- INC</v>
      </c>
    </row>
    <row r="2504" customFormat="false" ht="15" hidden="false" customHeight="false" outlineLevel="0" collapsed="false">
      <c r="A2504" s="50" t="s">
        <v>1257</v>
      </c>
      <c r="B2504" s="55" t="n">
        <v>45949</v>
      </c>
      <c r="C2504" s="50" t="n">
        <f aca="false">IF(S2504="","",IFERROR(IF(INDEX('Ledger Codes'!$C$6:$C$205,MATCH(S2504,'Ledger Codes'!$B$6:$B$205,0))="","",INDEX('Ledger Codes'!$C$6:$C$205,MATCH(S2504,'Ledger Codes'!$B$6:$B$205,0))),""))</f>
        <v>10051</v>
      </c>
      <c r="D2504" s="50" t="s">
        <v>208</v>
      </c>
      <c r="E2504" s="50" t="s">
        <v>1258</v>
      </c>
      <c r="F2504" s="50" t="s">
        <v>515</v>
      </c>
      <c r="G2504" s="52" t="n">
        <v>0</v>
      </c>
      <c r="H2504" s="52" t="n">
        <v>650</v>
      </c>
      <c r="I2504" s="52" t="n">
        <f aca="false">IF(AND(G2504="",H2504=""),"",N(G2504)-N(H2504))</f>
        <v>-650</v>
      </c>
      <c r="J2504" s="52" t="n">
        <f aca="false">IF(I2504="","",ABS(I2504))</f>
        <v>650</v>
      </c>
      <c r="K2504" s="56" t="n">
        <f aca="false">IF(S2504="","",0)</f>
        <v>0</v>
      </c>
      <c r="L2504" s="56" t="n">
        <f aca="false">IF(J2504="","",IF(AND(J2504&gt;'Revenue Testing'!$E$9,K2504=0),1,0))</f>
        <v>0</v>
      </c>
      <c r="M2504" s="57" t="n">
        <v>0.773593544662</v>
      </c>
      <c r="N2504" s="56" t="str">
        <f aca="false">IF(OR(A2504="",I2504=""),"",IF(COUNTIFS($A$2:$A$4500,A2504,$D$2:$D$4500,D2504,$I$2:$I$4500,I2504)&gt;1,"Possible duplicate",""))</f>
        <v/>
      </c>
      <c r="O2504" s="56" t="n">
        <f aca="false">IF(J2504="","",IF(AND(L2504=0,K2504=0),1,0))</f>
        <v>1</v>
      </c>
      <c r="P2504" s="56" t="str">
        <f aca="false">IF(L2504=1,J2504+ROW()/10^7,"")</f>
        <v/>
      </c>
      <c r="Q2504" s="57" t="n">
        <f aca="false">IF(O2504=1,M2504,"")</f>
        <v>0.773593544662</v>
      </c>
      <c r="R2504" s="56" t="str">
        <f aca="false">IF(K2504=1,ROW(),"")</f>
        <v/>
      </c>
      <c r="S2504" s="56" t="str">
        <f aca="false">IF(D2504="","",TRIM(D2504))</f>
        <v>LOLO CHARGES- INC</v>
      </c>
    </row>
    <row r="2505" customFormat="false" ht="15" hidden="false" customHeight="false" outlineLevel="0" collapsed="false">
      <c r="A2505" s="50" t="s">
        <v>1259</v>
      </c>
      <c r="B2505" s="55" t="n">
        <v>45949</v>
      </c>
      <c r="C2505" s="50" t="n">
        <f aca="false">IF(S2505="","",IFERROR(IF(INDEX('Ledger Codes'!$C$6:$C$205,MATCH(S2505,'Ledger Codes'!$B$6:$B$205,0))="","",INDEX('Ledger Codes'!$C$6:$C$205,MATCH(S2505,'Ledger Codes'!$B$6:$B$205,0))),""))</f>
        <v>10051</v>
      </c>
      <c r="D2505" s="50" t="s">
        <v>208</v>
      </c>
      <c r="E2505" s="50" t="s">
        <v>1260</v>
      </c>
      <c r="F2505" s="50" t="s">
        <v>1261</v>
      </c>
      <c r="G2505" s="52" t="n">
        <v>0</v>
      </c>
      <c r="H2505" s="52" t="n">
        <v>130</v>
      </c>
      <c r="I2505" s="52" t="n">
        <f aca="false">IF(AND(G2505="",H2505=""),"",N(G2505)-N(H2505))</f>
        <v>-130</v>
      </c>
      <c r="J2505" s="52" t="n">
        <f aca="false">IF(I2505="","",ABS(I2505))</f>
        <v>130</v>
      </c>
      <c r="K2505" s="56" t="n">
        <f aca="false">IF(S2505="","",0)</f>
        <v>0</v>
      </c>
      <c r="L2505" s="56" t="n">
        <f aca="false">IF(J2505="","",IF(AND(J2505&gt;'Revenue Testing'!$E$9,K2505=0),1,0))</f>
        <v>0</v>
      </c>
      <c r="M2505" s="57" t="n">
        <v>0.796606643857</v>
      </c>
      <c r="N2505" s="56" t="str">
        <f aca="false">IF(OR(A2505="",I2505=""),"",IF(COUNTIFS($A$2:$A$4500,A2505,$D$2:$D$4500,D2505,$I$2:$I$4500,I2505)&gt;1,"Possible duplicate",""))</f>
        <v/>
      </c>
      <c r="O2505" s="56" t="n">
        <f aca="false">IF(J2505="","",IF(AND(L2505=0,K2505=0),1,0))</f>
        <v>1</v>
      </c>
      <c r="P2505" s="56" t="str">
        <f aca="false">IF(L2505=1,J2505+ROW()/10^7,"")</f>
        <v/>
      </c>
      <c r="Q2505" s="57" t="n">
        <f aca="false">IF(O2505=1,M2505,"")</f>
        <v>0.796606643857</v>
      </c>
      <c r="R2505" s="56" t="str">
        <f aca="false">IF(K2505=1,ROW(),"")</f>
        <v/>
      </c>
      <c r="S2505" s="56" t="str">
        <f aca="false">IF(D2505="","",TRIM(D2505))</f>
        <v>LOLO CHARGES- INC</v>
      </c>
    </row>
    <row r="2506" customFormat="false" ht="15" hidden="false" customHeight="false" outlineLevel="0" collapsed="false">
      <c r="A2506" s="50" t="s">
        <v>1262</v>
      </c>
      <c r="B2506" s="55" t="n">
        <v>45949</v>
      </c>
      <c r="C2506" s="50" t="n">
        <f aca="false">IF(S2506="","",IFERROR(IF(INDEX('Ledger Codes'!$C$6:$C$205,MATCH(S2506,'Ledger Codes'!$B$6:$B$205,0))="","",INDEX('Ledger Codes'!$C$6:$C$205,MATCH(S2506,'Ledger Codes'!$B$6:$B$205,0))),""))</f>
        <v>10051</v>
      </c>
      <c r="D2506" s="50" t="s">
        <v>208</v>
      </c>
      <c r="E2506" s="50" t="s">
        <v>1263</v>
      </c>
      <c r="F2506" s="50" t="s">
        <v>1264</v>
      </c>
      <c r="G2506" s="52" t="n">
        <v>0</v>
      </c>
      <c r="H2506" s="52" t="n">
        <v>130</v>
      </c>
      <c r="I2506" s="52" t="n">
        <f aca="false">IF(AND(G2506="",H2506=""),"",N(G2506)-N(H2506))</f>
        <v>-130</v>
      </c>
      <c r="J2506" s="52" t="n">
        <f aca="false">IF(I2506="","",ABS(I2506))</f>
        <v>130</v>
      </c>
      <c r="K2506" s="56" t="n">
        <f aca="false">IF(S2506="","",0)</f>
        <v>0</v>
      </c>
      <c r="L2506" s="56" t="n">
        <f aca="false">IF(J2506="","",IF(AND(J2506&gt;'Revenue Testing'!$E$9,K2506=0),1,0))</f>
        <v>0</v>
      </c>
      <c r="M2506" s="57" t="n">
        <v>0.843878888487</v>
      </c>
      <c r="N2506" s="56" t="str">
        <f aca="false">IF(OR(A2506="",I2506=""),"",IF(COUNTIFS($A$2:$A$4500,A2506,$D$2:$D$4500,D2506,$I$2:$I$4500,I2506)&gt;1,"Possible duplicate",""))</f>
        <v/>
      </c>
      <c r="O2506" s="56" t="n">
        <f aca="false">IF(J2506="","",IF(AND(L2506=0,K2506=0),1,0))</f>
        <v>1</v>
      </c>
      <c r="P2506" s="56" t="str">
        <f aca="false">IF(L2506=1,J2506+ROW()/10^7,"")</f>
        <v/>
      </c>
      <c r="Q2506" s="57" t="n">
        <f aca="false">IF(O2506=1,M2506,"")</f>
        <v>0.843878888487</v>
      </c>
      <c r="R2506" s="56" t="str">
        <f aca="false">IF(K2506=1,ROW(),"")</f>
        <v/>
      </c>
      <c r="S2506" s="56" t="str">
        <f aca="false">IF(D2506="","",TRIM(D2506))</f>
        <v>LOLO CHARGES- INC</v>
      </c>
    </row>
    <row r="2507" customFormat="false" ht="15" hidden="false" customHeight="false" outlineLevel="0" collapsed="false">
      <c r="A2507" s="50" t="s">
        <v>1265</v>
      </c>
      <c r="B2507" s="55" t="n">
        <v>45949</v>
      </c>
      <c r="C2507" s="50" t="n">
        <f aca="false">IF(S2507="","",IFERROR(IF(INDEX('Ledger Codes'!$C$6:$C$205,MATCH(S2507,'Ledger Codes'!$B$6:$B$205,0))="","",INDEX('Ledger Codes'!$C$6:$C$205,MATCH(S2507,'Ledger Codes'!$B$6:$B$205,0))),""))</f>
        <v>10051</v>
      </c>
      <c r="D2507" s="50" t="s">
        <v>208</v>
      </c>
      <c r="E2507" s="50" t="s">
        <v>1266</v>
      </c>
      <c r="F2507" s="50" t="s">
        <v>550</v>
      </c>
      <c r="G2507" s="52" t="n">
        <v>0</v>
      </c>
      <c r="H2507" s="52" t="n">
        <v>80</v>
      </c>
      <c r="I2507" s="52" t="n">
        <f aca="false">IF(AND(G2507="",H2507=""),"",N(G2507)-N(H2507))</f>
        <v>-80</v>
      </c>
      <c r="J2507" s="52" t="n">
        <f aca="false">IF(I2507="","",ABS(I2507))</f>
        <v>80</v>
      </c>
      <c r="K2507" s="56" t="n">
        <f aca="false">IF(S2507="","",0)</f>
        <v>0</v>
      </c>
      <c r="L2507" s="56" t="n">
        <f aca="false">IF(J2507="","",IF(AND(J2507&gt;'Revenue Testing'!$E$9,K2507=0),1,0))</f>
        <v>0</v>
      </c>
      <c r="M2507" s="57" t="n">
        <v>0.593839545148</v>
      </c>
      <c r="N2507" s="56" t="str">
        <f aca="false">IF(OR(A2507="",I2507=""),"",IF(COUNTIFS($A$2:$A$4500,A2507,$D$2:$D$4500,D2507,$I$2:$I$4500,I2507)&gt;1,"Possible duplicate",""))</f>
        <v/>
      </c>
      <c r="O2507" s="56" t="n">
        <f aca="false">IF(J2507="","",IF(AND(L2507=0,K2507=0),1,0))</f>
        <v>1</v>
      </c>
      <c r="P2507" s="56" t="str">
        <f aca="false">IF(L2507=1,J2507+ROW()/10^7,"")</f>
        <v/>
      </c>
      <c r="Q2507" s="57" t="n">
        <f aca="false">IF(O2507=1,M2507,"")</f>
        <v>0.593839545148</v>
      </c>
      <c r="R2507" s="56" t="str">
        <f aca="false">IF(K2507=1,ROW(),"")</f>
        <v/>
      </c>
      <c r="S2507" s="56" t="str">
        <f aca="false">IF(D2507="","",TRIM(D2507))</f>
        <v>LOLO CHARGES- INC</v>
      </c>
    </row>
    <row r="2508" customFormat="false" ht="15" hidden="false" customHeight="false" outlineLevel="0" collapsed="false">
      <c r="A2508" s="50" t="s">
        <v>1267</v>
      </c>
      <c r="B2508" s="55" t="n">
        <v>45949</v>
      </c>
      <c r="C2508" s="50" t="n">
        <f aca="false">IF(S2508="","",IFERROR(IF(INDEX('Ledger Codes'!$C$6:$C$205,MATCH(S2508,'Ledger Codes'!$B$6:$B$205,0))="","",INDEX('Ledger Codes'!$C$6:$C$205,MATCH(S2508,'Ledger Codes'!$B$6:$B$205,0))),""))</f>
        <v>10051</v>
      </c>
      <c r="D2508" s="50" t="s">
        <v>208</v>
      </c>
      <c r="E2508" s="50" t="s">
        <v>1268</v>
      </c>
      <c r="F2508" s="50" t="s">
        <v>1269</v>
      </c>
      <c r="G2508" s="52" t="n">
        <v>0</v>
      </c>
      <c r="H2508" s="52" t="n">
        <v>80</v>
      </c>
      <c r="I2508" s="52" t="n">
        <f aca="false">IF(AND(G2508="",H2508=""),"",N(G2508)-N(H2508))</f>
        <v>-80</v>
      </c>
      <c r="J2508" s="52" t="n">
        <f aca="false">IF(I2508="","",ABS(I2508))</f>
        <v>80</v>
      </c>
      <c r="K2508" s="56" t="n">
        <f aca="false">IF(S2508="","",0)</f>
        <v>0</v>
      </c>
      <c r="L2508" s="56" t="n">
        <f aca="false">IF(J2508="","",IF(AND(J2508&gt;'Revenue Testing'!$E$9,K2508=0),1,0))</f>
        <v>0</v>
      </c>
      <c r="M2508" s="57" t="n">
        <v>0.366492585887</v>
      </c>
      <c r="N2508" s="56" t="str">
        <f aca="false">IF(OR(A2508="",I2508=""),"",IF(COUNTIFS($A$2:$A$4500,A2508,$D$2:$D$4500,D2508,$I$2:$I$4500,I2508)&gt;1,"Possible duplicate",""))</f>
        <v/>
      </c>
      <c r="O2508" s="56" t="n">
        <f aca="false">IF(J2508="","",IF(AND(L2508=0,K2508=0),1,0))</f>
        <v>1</v>
      </c>
      <c r="P2508" s="56" t="str">
        <f aca="false">IF(L2508=1,J2508+ROW()/10^7,"")</f>
        <v/>
      </c>
      <c r="Q2508" s="57" t="n">
        <f aca="false">IF(O2508=1,M2508,"")</f>
        <v>0.366492585887</v>
      </c>
      <c r="R2508" s="56" t="str">
        <f aca="false">IF(K2508=1,ROW(),"")</f>
        <v/>
      </c>
      <c r="S2508" s="56" t="str">
        <f aca="false">IF(D2508="","",TRIM(D2508))</f>
        <v>LOLO CHARGES- INC</v>
      </c>
    </row>
    <row r="2509" customFormat="false" ht="15" hidden="false" customHeight="false" outlineLevel="0" collapsed="false">
      <c r="A2509" s="50" t="s">
        <v>1270</v>
      </c>
      <c r="B2509" s="55" t="n">
        <v>45949</v>
      </c>
      <c r="C2509" s="50" t="n">
        <f aca="false">IF(S2509="","",IFERROR(IF(INDEX('Ledger Codes'!$C$6:$C$205,MATCH(S2509,'Ledger Codes'!$B$6:$B$205,0))="","",INDEX('Ledger Codes'!$C$6:$C$205,MATCH(S2509,'Ledger Codes'!$B$6:$B$205,0))),""))</f>
        <v>10051</v>
      </c>
      <c r="D2509" s="50" t="s">
        <v>208</v>
      </c>
      <c r="E2509" s="50" t="s">
        <v>1271</v>
      </c>
      <c r="F2509" s="50" t="s">
        <v>564</v>
      </c>
      <c r="G2509" s="52" t="n">
        <v>0</v>
      </c>
      <c r="H2509" s="52" t="n">
        <v>80</v>
      </c>
      <c r="I2509" s="52" t="n">
        <f aca="false">IF(AND(G2509="",H2509=""),"",N(G2509)-N(H2509))</f>
        <v>-80</v>
      </c>
      <c r="J2509" s="52" t="n">
        <f aca="false">IF(I2509="","",ABS(I2509))</f>
        <v>80</v>
      </c>
      <c r="K2509" s="56" t="n">
        <f aca="false">IF(S2509="","",0)</f>
        <v>0</v>
      </c>
      <c r="L2509" s="56" t="n">
        <f aca="false">IF(J2509="","",IF(AND(J2509&gt;'Revenue Testing'!$E$9,K2509=0),1,0))</f>
        <v>0</v>
      </c>
      <c r="M2509" s="57" t="n">
        <v>0.290888951352</v>
      </c>
      <c r="N2509" s="56" t="str">
        <f aca="false">IF(OR(A2509="",I2509=""),"",IF(COUNTIFS($A$2:$A$4500,A2509,$D$2:$D$4500,D2509,$I$2:$I$4500,I2509)&gt;1,"Possible duplicate",""))</f>
        <v/>
      </c>
      <c r="O2509" s="56" t="n">
        <f aca="false">IF(J2509="","",IF(AND(L2509=0,K2509=0),1,0))</f>
        <v>1</v>
      </c>
      <c r="P2509" s="56" t="str">
        <f aca="false">IF(L2509=1,J2509+ROW()/10^7,"")</f>
        <v/>
      </c>
      <c r="Q2509" s="57" t="n">
        <f aca="false">IF(O2509=1,M2509,"")</f>
        <v>0.290888951352</v>
      </c>
      <c r="R2509" s="56" t="str">
        <f aca="false">IF(K2509=1,ROW(),"")</f>
        <v/>
      </c>
      <c r="S2509" s="56" t="str">
        <f aca="false">IF(D2509="","",TRIM(D2509))</f>
        <v>LOLO CHARGES- INC</v>
      </c>
    </row>
    <row r="2510" customFormat="false" ht="15" hidden="false" customHeight="false" outlineLevel="0" collapsed="false">
      <c r="A2510" s="50" t="s">
        <v>1270</v>
      </c>
      <c r="B2510" s="55" t="n">
        <v>45949</v>
      </c>
      <c r="C2510" s="50" t="n">
        <f aca="false">IF(S2510="","",IFERROR(IF(INDEX('Ledger Codes'!$C$6:$C$205,MATCH(S2510,'Ledger Codes'!$B$6:$B$205,0))="","",INDEX('Ledger Codes'!$C$6:$C$205,MATCH(S2510,'Ledger Codes'!$B$6:$B$205,0))),""))</f>
        <v>10051</v>
      </c>
      <c r="D2510" s="50" t="s">
        <v>208</v>
      </c>
      <c r="E2510" s="50" t="s">
        <v>1271</v>
      </c>
      <c r="F2510" s="50" t="s">
        <v>564</v>
      </c>
      <c r="G2510" s="52" t="n">
        <v>0</v>
      </c>
      <c r="H2510" s="52" t="n">
        <v>390</v>
      </c>
      <c r="I2510" s="52" t="n">
        <f aca="false">IF(AND(G2510="",H2510=""),"",N(G2510)-N(H2510))</f>
        <v>-390</v>
      </c>
      <c r="J2510" s="52" t="n">
        <f aca="false">IF(I2510="","",ABS(I2510))</f>
        <v>390</v>
      </c>
      <c r="K2510" s="56" t="n">
        <f aca="false">IF(S2510="","",0)</f>
        <v>0</v>
      </c>
      <c r="L2510" s="56" t="n">
        <f aca="false">IF(J2510="","",IF(AND(J2510&gt;'Revenue Testing'!$E$9,K2510=0),1,0))</f>
        <v>0</v>
      </c>
      <c r="M2510" s="57" t="n">
        <v>0.484136207876</v>
      </c>
      <c r="N2510" s="56" t="str">
        <f aca="false">IF(OR(A2510="",I2510=""),"",IF(COUNTIFS($A$2:$A$4500,A2510,$D$2:$D$4500,D2510,$I$2:$I$4500,I2510)&gt;1,"Possible duplicate",""))</f>
        <v/>
      </c>
      <c r="O2510" s="56" t="n">
        <f aca="false">IF(J2510="","",IF(AND(L2510=0,K2510=0),1,0))</f>
        <v>1</v>
      </c>
      <c r="P2510" s="56" t="str">
        <f aca="false">IF(L2510=1,J2510+ROW()/10^7,"")</f>
        <v/>
      </c>
      <c r="Q2510" s="57" t="n">
        <f aca="false">IF(O2510=1,M2510,"")</f>
        <v>0.484136207876</v>
      </c>
      <c r="R2510" s="56" t="str">
        <f aca="false">IF(K2510=1,ROW(),"")</f>
        <v/>
      </c>
      <c r="S2510" s="56" t="str">
        <f aca="false">IF(D2510="","",TRIM(D2510))</f>
        <v>LOLO CHARGES- INC</v>
      </c>
    </row>
    <row r="2511" customFormat="false" ht="15" hidden="false" customHeight="false" outlineLevel="0" collapsed="false">
      <c r="A2511" s="50" t="s">
        <v>1272</v>
      </c>
      <c r="B2511" s="55" t="n">
        <v>45949</v>
      </c>
      <c r="C2511" s="50" t="n">
        <f aca="false">IF(S2511="","",IFERROR(IF(INDEX('Ledger Codes'!$C$6:$C$205,MATCH(S2511,'Ledger Codes'!$B$6:$B$205,0))="","",INDEX('Ledger Codes'!$C$6:$C$205,MATCH(S2511,'Ledger Codes'!$B$6:$B$205,0))),""))</f>
        <v>10051</v>
      </c>
      <c r="D2511" s="50" t="s">
        <v>208</v>
      </c>
      <c r="E2511" s="50" t="s">
        <v>1273</v>
      </c>
      <c r="F2511" s="50" t="s">
        <v>1274</v>
      </c>
      <c r="G2511" s="52" t="n">
        <v>0</v>
      </c>
      <c r="H2511" s="52" t="n">
        <v>80</v>
      </c>
      <c r="I2511" s="52" t="n">
        <f aca="false">IF(AND(G2511="",H2511=""),"",N(G2511)-N(H2511))</f>
        <v>-80</v>
      </c>
      <c r="J2511" s="52" t="n">
        <f aca="false">IF(I2511="","",ABS(I2511))</f>
        <v>80</v>
      </c>
      <c r="K2511" s="56" t="n">
        <f aca="false">IF(S2511="","",0)</f>
        <v>0</v>
      </c>
      <c r="L2511" s="56" t="n">
        <f aca="false">IF(J2511="","",IF(AND(J2511&gt;'Revenue Testing'!$E$9,K2511=0),1,0))</f>
        <v>0</v>
      </c>
      <c r="M2511" s="57" t="n">
        <v>0.859978451608</v>
      </c>
      <c r="N2511" s="56" t="str">
        <f aca="false">IF(OR(A2511="",I2511=""),"",IF(COUNTIFS($A$2:$A$4500,A2511,$D$2:$D$4500,D2511,$I$2:$I$4500,I2511)&gt;1,"Possible duplicate",""))</f>
        <v/>
      </c>
      <c r="O2511" s="56" t="n">
        <f aca="false">IF(J2511="","",IF(AND(L2511=0,K2511=0),1,0))</f>
        <v>1</v>
      </c>
      <c r="P2511" s="56" t="str">
        <f aca="false">IF(L2511=1,J2511+ROW()/10^7,"")</f>
        <v/>
      </c>
      <c r="Q2511" s="57" t="n">
        <f aca="false">IF(O2511=1,M2511,"")</f>
        <v>0.859978451608</v>
      </c>
      <c r="R2511" s="56" t="str">
        <f aca="false">IF(K2511=1,ROW(),"")</f>
        <v/>
      </c>
      <c r="S2511" s="56" t="str">
        <f aca="false">IF(D2511="","",TRIM(D2511))</f>
        <v>LOLO CHARGES- INC</v>
      </c>
    </row>
    <row r="2512" customFormat="false" ht="15" hidden="false" customHeight="false" outlineLevel="0" collapsed="false">
      <c r="A2512" s="50" t="s">
        <v>1275</v>
      </c>
      <c r="B2512" s="55" t="n">
        <v>45949</v>
      </c>
      <c r="C2512" s="50" t="n">
        <f aca="false">IF(S2512="","",IFERROR(IF(INDEX('Ledger Codes'!$C$6:$C$205,MATCH(S2512,'Ledger Codes'!$B$6:$B$205,0))="","",INDEX('Ledger Codes'!$C$6:$C$205,MATCH(S2512,'Ledger Codes'!$B$6:$B$205,0))),""))</f>
        <v>10051</v>
      </c>
      <c r="D2512" s="50" t="s">
        <v>208</v>
      </c>
      <c r="E2512" s="50" t="s">
        <v>1276</v>
      </c>
      <c r="F2512" s="50" t="s">
        <v>1277</v>
      </c>
      <c r="G2512" s="52" t="n">
        <v>0</v>
      </c>
      <c r="H2512" s="52" t="n">
        <v>80</v>
      </c>
      <c r="I2512" s="52" t="n">
        <f aca="false">IF(AND(G2512="",H2512=""),"",N(G2512)-N(H2512))</f>
        <v>-80</v>
      </c>
      <c r="J2512" s="52" t="n">
        <f aca="false">IF(I2512="","",ABS(I2512))</f>
        <v>80</v>
      </c>
      <c r="K2512" s="56" t="n">
        <f aca="false">IF(S2512="","",0)</f>
        <v>0</v>
      </c>
      <c r="L2512" s="56" t="n">
        <f aca="false">IF(J2512="","",IF(AND(J2512&gt;'Revenue Testing'!$E$9,K2512=0),1,0))</f>
        <v>0</v>
      </c>
      <c r="M2512" s="57" t="n">
        <v>0.715805050255</v>
      </c>
      <c r="N2512" s="56" t="str">
        <f aca="false">IF(OR(A2512="",I2512=""),"",IF(COUNTIFS($A$2:$A$4500,A2512,$D$2:$D$4500,D2512,$I$2:$I$4500,I2512)&gt;1,"Possible duplicate",""))</f>
        <v/>
      </c>
      <c r="O2512" s="56" t="n">
        <f aca="false">IF(J2512="","",IF(AND(L2512=0,K2512=0),1,0))</f>
        <v>1</v>
      </c>
      <c r="P2512" s="56" t="str">
        <f aca="false">IF(L2512=1,J2512+ROW()/10^7,"")</f>
        <v/>
      </c>
      <c r="Q2512" s="57" t="n">
        <f aca="false">IF(O2512=1,M2512,"")</f>
        <v>0.715805050255</v>
      </c>
      <c r="R2512" s="56" t="str">
        <f aca="false">IF(K2512=1,ROW(),"")</f>
        <v/>
      </c>
      <c r="S2512" s="56" t="str">
        <f aca="false">IF(D2512="","",TRIM(D2512))</f>
        <v>LOLO CHARGES- INC</v>
      </c>
    </row>
    <row r="2513" customFormat="false" ht="15" hidden="false" customHeight="false" outlineLevel="0" collapsed="false">
      <c r="A2513" s="50" t="s">
        <v>1275</v>
      </c>
      <c r="B2513" s="55" t="n">
        <v>45949</v>
      </c>
      <c r="C2513" s="50" t="n">
        <f aca="false">IF(S2513="","",IFERROR(IF(INDEX('Ledger Codes'!$C$6:$C$205,MATCH(S2513,'Ledger Codes'!$B$6:$B$205,0))="","",INDEX('Ledger Codes'!$C$6:$C$205,MATCH(S2513,'Ledger Codes'!$B$6:$B$205,0))),""))</f>
        <v>10051</v>
      </c>
      <c r="D2513" s="50" t="s">
        <v>208</v>
      </c>
      <c r="E2513" s="50" t="s">
        <v>1276</v>
      </c>
      <c r="F2513" s="50" t="s">
        <v>1277</v>
      </c>
      <c r="G2513" s="52" t="n">
        <v>0</v>
      </c>
      <c r="H2513" s="52" t="n">
        <v>130</v>
      </c>
      <c r="I2513" s="52" t="n">
        <f aca="false">IF(AND(G2513="",H2513=""),"",N(G2513)-N(H2513))</f>
        <v>-130</v>
      </c>
      <c r="J2513" s="52" t="n">
        <f aca="false">IF(I2513="","",ABS(I2513))</f>
        <v>130</v>
      </c>
      <c r="K2513" s="56" t="n">
        <f aca="false">IF(S2513="","",0)</f>
        <v>0</v>
      </c>
      <c r="L2513" s="56" t="n">
        <f aca="false">IF(J2513="","",IF(AND(J2513&gt;'Revenue Testing'!$E$9,K2513=0),1,0))</f>
        <v>0</v>
      </c>
      <c r="M2513" s="57" t="n">
        <v>0.786062087625</v>
      </c>
      <c r="N2513" s="56" t="str">
        <f aca="false">IF(OR(A2513="",I2513=""),"",IF(COUNTIFS($A$2:$A$4500,A2513,$D$2:$D$4500,D2513,$I$2:$I$4500,I2513)&gt;1,"Possible duplicate",""))</f>
        <v/>
      </c>
      <c r="O2513" s="56" t="n">
        <f aca="false">IF(J2513="","",IF(AND(L2513=0,K2513=0),1,0))</f>
        <v>1</v>
      </c>
      <c r="P2513" s="56" t="str">
        <f aca="false">IF(L2513=1,J2513+ROW()/10^7,"")</f>
        <v/>
      </c>
      <c r="Q2513" s="57" t="n">
        <f aca="false">IF(O2513=1,M2513,"")</f>
        <v>0.786062087625</v>
      </c>
      <c r="R2513" s="56" t="str">
        <f aca="false">IF(K2513=1,ROW(),"")</f>
        <v/>
      </c>
      <c r="S2513" s="56" t="str">
        <f aca="false">IF(D2513="","",TRIM(D2513))</f>
        <v>LOLO CHARGES- INC</v>
      </c>
    </row>
    <row r="2514" customFormat="false" ht="15" hidden="false" customHeight="false" outlineLevel="0" collapsed="false">
      <c r="A2514" s="50" t="s">
        <v>1278</v>
      </c>
      <c r="B2514" s="55" t="n">
        <v>45949</v>
      </c>
      <c r="C2514" s="50" t="n">
        <f aca="false">IF(S2514="","",IFERROR(IF(INDEX('Ledger Codes'!$C$6:$C$205,MATCH(S2514,'Ledger Codes'!$B$6:$B$205,0))="","",INDEX('Ledger Codes'!$C$6:$C$205,MATCH(S2514,'Ledger Codes'!$B$6:$B$205,0))),""))</f>
        <v>10051</v>
      </c>
      <c r="D2514" s="50" t="s">
        <v>208</v>
      </c>
      <c r="E2514" s="50" t="s">
        <v>1279</v>
      </c>
      <c r="F2514" s="50" t="s">
        <v>1280</v>
      </c>
      <c r="G2514" s="52" t="n">
        <v>0</v>
      </c>
      <c r="H2514" s="52" t="n">
        <v>480</v>
      </c>
      <c r="I2514" s="52" t="n">
        <f aca="false">IF(AND(G2514="",H2514=""),"",N(G2514)-N(H2514))</f>
        <v>-480</v>
      </c>
      <c r="J2514" s="52" t="n">
        <f aca="false">IF(I2514="","",ABS(I2514))</f>
        <v>480</v>
      </c>
      <c r="K2514" s="56" t="n">
        <f aca="false">IF(S2514="","",0)</f>
        <v>0</v>
      </c>
      <c r="L2514" s="56" t="n">
        <f aca="false">IF(J2514="","",IF(AND(J2514&gt;'Revenue Testing'!$E$9,K2514=0),1,0))</f>
        <v>0</v>
      </c>
      <c r="M2514" s="57" t="n">
        <v>0.350721381497</v>
      </c>
      <c r="N2514" s="56" t="str">
        <f aca="false">IF(OR(A2514="",I2514=""),"",IF(COUNTIFS($A$2:$A$4500,A2514,$D$2:$D$4500,D2514,$I$2:$I$4500,I2514)&gt;1,"Possible duplicate",""))</f>
        <v/>
      </c>
      <c r="O2514" s="56" t="n">
        <f aca="false">IF(J2514="","",IF(AND(L2514=0,K2514=0),1,0))</f>
        <v>1</v>
      </c>
      <c r="P2514" s="56" t="str">
        <f aca="false">IF(L2514=1,J2514+ROW()/10^7,"")</f>
        <v/>
      </c>
      <c r="Q2514" s="57" t="n">
        <f aca="false">IF(O2514=1,M2514,"")</f>
        <v>0.350721381497</v>
      </c>
      <c r="R2514" s="56" t="str">
        <f aca="false">IF(K2514=1,ROW(),"")</f>
        <v/>
      </c>
      <c r="S2514" s="56" t="str">
        <f aca="false">IF(D2514="","",TRIM(D2514))</f>
        <v>LOLO CHARGES- INC</v>
      </c>
    </row>
    <row r="2515" customFormat="false" ht="15" hidden="false" customHeight="false" outlineLevel="0" collapsed="false">
      <c r="A2515" s="50" t="s">
        <v>1281</v>
      </c>
      <c r="B2515" s="55" t="n">
        <v>45950</v>
      </c>
      <c r="C2515" s="50" t="n">
        <f aca="false">IF(S2515="","",IFERROR(IF(INDEX('Ledger Codes'!$C$6:$C$205,MATCH(S2515,'Ledger Codes'!$B$6:$B$205,0))="","",INDEX('Ledger Codes'!$C$6:$C$205,MATCH(S2515,'Ledger Codes'!$B$6:$B$205,0))),""))</f>
        <v>10051</v>
      </c>
      <c r="D2515" s="50" t="s">
        <v>208</v>
      </c>
      <c r="E2515" s="50" t="s">
        <v>1282</v>
      </c>
      <c r="F2515" s="50" t="s">
        <v>1283</v>
      </c>
      <c r="G2515" s="52" t="n">
        <v>0</v>
      </c>
      <c r="H2515" s="52" t="n">
        <v>1170</v>
      </c>
      <c r="I2515" s="52" t="n">
        <f aca="false">IF(AND(G2515="",H2515=""),"",N(G2515)-N(H2515))</f>
        <v>-1170</v>
      </c>
      <c r="J2515" s="52" t="n">
        <f aca="false">IF(I2515="","",ABS(I2515))</f>
        <v>1170</v>
      </c>
      <c r="K2515" s="56" t="n">
        <f aca="false">IF(S2515="","",0)</f>
        <v>0</v>
      </c>
      <c r="L2515" s="56" t="n">
        <f aca="false">IF(J2515="","",IF(AND(J2515&gt;'Revenue Testing'!$E$9,K2515=0),1,0))</f>
        <v>0</v>
      </c>
      <c r="M2515" s="57" t="n">
        <v>0.416833823441</v>
      </c>
      <c r="N2515" s="56" t="str">
        <f aca="false">IF(OR(A2515="",I2515=""),"",IF(COUNTIFS($A$2:$A$4500,A2515,$D$2:$D$4500,D2515,$I$2:$I$4500,I2515)&gt;1,"Possible duplicate",""))</f>
        <v/>
      </c>
      <c r="O2515" s="56" t="n">
        <f aca="false">IF(J2515="","",IF(AND(L2515=0,K2515=0),1,0))</f>
        <v>1</v>
      </c>
      <c r="P2515" s="56" t="str">
        <f aca="false">IF(L2515=1,J2515+ROW()/10^7,"")</f>
        <v/>
      </c>
      <c r="Q2515" s="57" t="n">
        <f aca="false">IF(O2515=1,M2515,"")</f>
        <v>0.416833823441</v>
      </c>
      <c r="R2515" s="56" t="str">
        <f aca="false">IF(K2515=1,ROW(),"")</f>
        <v/>
      </c>
      <c r="S2515" s="56" t="str">
        <f aca="false">IF(D2515="","",TRIM(D2515))</f>
        <v>LOLO CHARGES- INC</v>
      </c>
    </row>
    <row r="2516" customFormat="false" ht="15" hidden="false" customHeight="false" outlineLevel="0" collapsed="false">
      <c r="A2516" s="50" t="s">
        <v>1284</v>
      </c>
      <c r="B2516" s="55" t="n">
        <v>45950</v>
      </c>
      <c r="C2516" s="50" t="n">
        <f aca="false">IF(S2516="","",IFERROR(IF(INDEX('Ledger Codes'!$C$6:$C$205,MATCH(S2516,'Ledger Codes'!$B$6:$B$205,0))="","",INDEX('Ledger Codes'!$C$6:$C$205,MATCH(S2516,'Ledger Codes'!$B$6:$B$205,0))),""))</f>
        <v>10051</v>
      </c>
      <c r="D2516" s="50" t="s">
        <v>208</v>
      </c>
      <c r="E2516" s="50" t="s">
        <v>1285</v>
      </c>
      <c r="F2516" s="50" t="s">
        <v>1286</v>
      </c>
      <c r="G2516" s="52" t="n">
        <v>0</v>
      </c>
      <c r="H2516" s="52" t="n">
        <v>260</v>
      </c>
      <c r="I2516" s="52" t="n">
        <f aca="false">IF(AND(G2516="",H2516=""),"",N(G2516)-N(H2516))</f>
        <v>-260</v>
      </c>
      <c r="J2516" s="52" t="n">
        <f aca="false">IF(I2516="","",ABS(I2516))</f>
        <v>260</v>
      </c>
      <c r="K2516" s="56" t="n">
        <f aca="false">IF(S2516="","",0)</f>
        <v>0</v>
      </c>
      <c r="L2516" s="56" t="n">
        <f aca="false">IF(J2516="","",IF(AND(J2516&gt;'Revenue Testing'!$E$9,K2516=0),1,0))</f>
        <v>0</v>
      </c>
      <c r="M2516" s="57" t="n">
        <v>0.404327913198</v>
      </c>
      <c r="N2516" s="56" t="str">
        <f aca="false">IF(OR(A2516="",I2516=""),"",IF(COUNTIFS($A$2:$A$4500,A2516,$D$2:$D$4500,D2516,$I$2:$I$4500,I2516)&gt;1,"Possible duplicate",""))</f>
        <v/>
      </c>
      <c r="O2516" s="56" t="n">
        <f aca="false">IF(J2516="","",IF(AND(L2516=0,K2516=0),1,0))</f>
        <v>1</v>
      </c>
      <c r="P2516" s="56" t="str">
        <f aca="false">IF(L2516=1,J2516+ROW()/10^7,"")</f>
        <v/>
      </c>
      <c r="Q2516" s="57" t="n">
        <f aca="false">IF(O2516=1,M2516,"")</f>
        <v>0.404327913198</v>
      </c>
      <c r="R2516" s="56" t="str">
        <f aca="false">IF(K2516=1,ROW(),"")</f>
        <v/>
      </c>
      <c r="S2516" s="56" t="str">
        <f aca="false">IF(D2516="","",TRIM(D2516))</f>
        <v>LOLO CHARGES- INC</v>
      </c>
    </row>
    <row r="2517" customFormat="false" ht="15" hidden="false" customHeight="false" outlineLevel="0" collapsed="false">
      <c r="A2517" s="50" t="s">
        <v>1287</v>
      </c>
      <c r="B2517" s="55" t="n">
        <v>45951</v>
      </c>
      <c r="C2517" s="50" t="n">
        <f aca="false">IF(S2517="","",IFERROR(IF(INDEX('Ledger Codes'!$C$6:$C$205,MATCH(S2517,'Ledger Codes'!$B$6:$B$205,0))="","",INDEX('Ledger Codes'!$C$6:$C$205,MATCH(S2517,'Ledger Codes'!$B$6:$B$205,0))),""))</f>
        <v>10051</v>
      </c>
      <c r="D2517" s="50" t="s">
        <v>208</v>
      </c>
      <c r="E2517" s="50" t="s">
        <v>1288</v>
      </c>
      <c r="F2517" s="50" t="s">
        <v>1289</v>
      </c>
      <c r="G2517" s="52" t="n">
        <v>0</v>
      </c>
      <c r="H2517" s="52" t="n">
        <v>260</v>
      </c>
      <c r="I2517" s="52" t="n">
        <f aca="false">IF(AND(G2517="",H2517=""),"",N(G2517)-N(H2517))</f>
        <v>-260</v>
      </c>
      <c r="J2517" s="52" t="n">
        <f aca="false">IF(I2517="","",ABS(I2517))</f>
        <v>260</v>
      </c>
      <c r="K2517" s="56" t="n">
        <f aca="false">IF(S2517="","",0)</f>
        <v>0</v>
      </c>
      <c r="L2517" s="56" t="n">
        <f aca="false">IF(J2517="","",IF(AND(J2517&gt;'Revenue Testing'!$E$9,K2517=0),1,0))</f>
        <v>0</v>
      </c>
      <c r="M2517" s="57" t="n">
        <v>0.06343696322</v>
      </c>
      <c r="N2517" s="56" t="str">
        <f aca="false">IF(OR(A2517="",I2517=""),"",IF(COUNTIFS($A$2:$A$4500,A2517,$D$2:$D$4500,D2517,$I$2:$I$4500,I2517)&gt;1,"Possible duplicate",""))</f>
        <v/>
      </c>
      <c r="O2517" s="56" t="n">
        <f aca="false">IF(J2517="","",IF(AND(L2517=0,K2517=0),1,0))</f>
        <v>1</v>
      </c>
      <c r="P2517" s="56" t="str">
        <f aca="false">IF(L2517=1,J2517+ROW()/10^7,"")</f>
        <v/>
      </c>
      <c r="Q2517" s="57" t="n">
        <f aca="false">IF(O2517=1,M2517,"")</f>
        <v>0.06343696322</v>
      </c>
      <c r="R2517" s="56" t="str">
        <f aca="false">IF(K2517=1,ROW(),"")</f>
        <v/>
      </c>
      <c r="S2517" s="56" t="str">
        <f aca="false">IF(D2517="","",TRIM(D2517))</f>
        <v>LOLO CHARGES- INC</v>
      </c>
    </row>
    <row r="2518" customFormat="false" ht="15" hidden="false" customHeight="false" outlineLevel="0" collapsed="false">
      <c r="A2518" s="50" t="s">
        <v>1290</v>
      </c>
      <c r="B2518" s="55" t="n">
        <v>45951</v>
      </c>
      <c r="C2518" s="50" t="n">
        <f aca="false">IF(S2518="","",IFERROR(IF(INDEX('Ledger Codes'!$C$6:$C$205,MATCH(S2518,'Ledger Codes'!$B$6:$B$205,0))="","",INDEX('Ledger Codes'!$C$6:$C$205,MATCH(S2518,'Ledger Codes'!$B$6:$B$205,0))),""))</f>
        <v>10051</v>
      </c>
      <c r="D2518" s="50" t="s">
        <v>208</v>
      </c>
      <c r="E2518" s="50" t="s">
        <v>1291</v>
      </c>
      <c r="F2518" s="50" t="s">
        <v>1292</v>
      </c>
      <c r="G2518" s="52" t="n">
        <v>0</v>
      </c>
      <c r="H2518" s="52" t="n">
        <v>130</v>
      </c>
      <c r="I2518" s="52" t="n">
        <f aca="false">IF(AND(G2518="",H2518=""),"",N(G2518)-N(H2518))</f>
        <v>-130</v>
      </c>
      <c r="J2518" s="52" t="n">
        <f aca="false">IF(I2518="","",ABS(I2518))</f>
        <v>130</v>
      </c>
      <c r="K2518" s="56" t="n">
        <f aca="false">IF(S2518="","",0)</f>
        <v>0</v>
      </c>
      <c r="L2518" s="56" t="n">
        <f aca="false">IF(J2518="","",IF(AND(J2518&gt;'Revenue Testing'!$E$9,K2518=0),1,0))</f>
        <v>0</v>
      </c>
      <c r="M2518" s="57" t="n">
        <v>0.390398722339</v>
      </c>
      <c r="N2518" s="56" t="str">
        <f aca="false">IF(OR(A2518="",I2518=""),"",IF(COUNTIFS($A$2:$A$4500,A2518,$D$2:$D$4500,D2518,$I$2:$I$4500,I2518)&gt;1,"Possible duplicate",""))</f>
        <v/>
      </c>
      <c r="O2518" s="56" t="n">
        <f aca="false">IF(J2518="","",IF(AND(L2518=0,K2518=0),1,0))</f>
        <v>1</v>
      </c>
      <c r="P2518" s="56" t="str">
        <f aca="false">IF(L2518=1,J2518+ROW()/10^7,"")</f>
        <v/>
      </c>
      <c r="Q2518" s="57" t="n">
        <f aca="false">IF(O2518=1,M2518,"")</f>
        <v>0.390398722339</v>
      </c>
      <c r="R2518" s="56" t="str">
        <f aca="false">IF(K2518=1,ROW(),"")</f>
        <v/>
      </c>
      <c r="S2518" s="56" t="str">
        <f aca="false">IF(D2518="","",TRIM(D2518))</f>
        <v>LOLO CHARGES- INC</v>
      </c>
    </row>
    <row r="2519" customFormat="false" ht="15" hidden="false" customHeight="false" outlineLevel="0" collapsed="false">
      <c r="A2519" s="50" t="s">
        <v>1293</v>
      </c>
      <c r="B2519" s="55" t="n">
        <v>45951</v>
      </c>
      <c r="C2519" s="50" t="n">
        <f aca="false">IF(S2519="","",IFERROR(IF(INDEX('Ledger Codes'!$C$6:$C$205,MATCH(S2519,'Ledger Codes'!$B$6:$B$205,0))="","",INDEX('Ledger Codes'!$C$6:$C$205,MATCH(S2519,'Ledger Codes'!$B$6:$B$205,0))),""))</f>
        <v>10051</v>
      </c>
      <c r="D2519" s="50" t="s">
        <v>208</v>
      </c>
      <c r="E2519" s="50" t="s">
        <v>1294</v>
      </c>
      <c r="F2519" s="50" t="s">
        <v>1295</v>
      </c>
      <c r="G2519" s="52" t="n">
        <v>0</v>
      </c>
      <c r="H2519" s="52" t="n">
        <v>130</v>
      </c>
      <c r="I2519" s="52" t="n">
        <f aca="false">IF(AND(G2519="",H2519=""),"",N(G2519)-N(H2519))</f>
        <v>-130</v>
      </c>
      <c r="J2519" s="52" t="n">
        <f aca="false">IF(I2519="","",ABS(I2519))</f>
        <v>130</v>
      </c>
      <c r="K2519" s="56" t="n">
        <f aca="false">IF(S2519="","",0)</f>
        <v>0</v>
      </c>
      <c r="L2519" s="56" t="n">
        <f aca="false">IF(J2519="","",IF(AND(J2519&gt;'Revenue Testing'!$E$9,K2519=0),1,0))</f>
        <v>0</v>
      </c>
      <c r="M2519" s="57" t="n">
        <v>0.791700554136</v>
      </c>
      <c r="N2519" s="56" t="str">
        <f aca="false">IF(OR(A2519="",I2519=""),"",IF(COUNTIFS($A$2:$A$4500,A2519,$D$2:$D$4500,D2519,$I$2:$I$4500,I2519)&gt;1,"Possible duplicate",""))</f>
        <v/>
      </c>
      <c r="O2519" s="56" t="n">
        <f aca="false">IF(J2519="","",IF(AND(L2519=0,K2519=0),1,0))</f>
        <v>1</v>
      </c>
      <c r="P2519" s="56" t="str">
        <f aca="false">IF(L2519=1,J2519+ROW()/10^7,"")</f>
        <v/>
      </c>
      <c r="Q2519" s="57" t="n">
        <f aca="false">IF(O2519=1,M2519,"")</f>
        <v>0.791700554136</v>
      </c>
      <c r="R2519" s="56" t="str">
        <f aca="false">IF(K2519=1,ROW(),"")</f>
        <v/>
      </c>
      <c r="S2519" s="56" t="str">
        <f aca="false">IF(D2519="","",TRIM(D2519))</f>
        <v>LOLO CHARGES- INC</v>
      </c>
    </row>
    <row r="2520" customFormat="false" ht="15" hidden="false" customHeight="false" outlineLevel="0" collapsed="false">
      <c r="A2520" s="50" t="s">
        <v>1296</v>
      </c>
      <c r="B2520" s="55" t="n">
        <v>45951</v>
      </c>
      <c r="C2520" s="50" t="n">
        <f aca="false">IF(S2520="","",IFERROR(IF(INDEX('Ledger Codes'!$C$6:$C$205,MATCH(S2520,'Ledger Codes'!$B$6:$B$205,0))="","",INDEX('Ledger Codes'!$C$6:$C$205,MATCH(S2520,'Ledger Codes'!$B$6:$B$205,0))),""))</f>
        <v>10051</v>
      </c>
      <c r="D2520" s="50" t="s">
        <v>208</v>
      </c>
      <c r="E2520" s="50" t="s">
        <v>1297</v>
      </c>
      <c r="F2520" s="50" t="s">
        <v>1298</v>
      </c>
      <c r="G2520" s="52" t="n">
        <v>0</v>
      </c>
      <c r="H2520" s="52" t="n">
        <v>130</v>
      </c>
      <c r="I2520" s="52" t="n">
        <f aca="false">IF(AND(G2520="",H2520=""),"",N(G2520)-N(H2520))</f>
        <v>-130</v>
      </c>
      <c r="J2520" s="52" t="n">
        <f aca="false">IF(I2520="","",ABS(I2520))</f>
        <v>130</v>
      </c>
      <c r="K2520" s="56" t="n">
        <f aca="false">IF(S2520="","",0)</f>
        <v>0</v>
      </c>
      <c r="L2520" s="56" t="n">
        <f aca="false">IF(J2520="","",IF(AND(J2520&gt;'Revenue Testing'!$E$9,K2520=0),1,0))</f>
        <v>0</v>
      </c>
      <c r="M2520" s="57" t="n">
        <v>0.984509771031</v>
      </c>
      <c r="N2520" s="56" t="str">
        <f aca="false">IF(OR(A2520="",I2520=""),"",IF(COUNTIFS($A$2:$A$4500,A2520,$D$2:$D$4500,D2520,$I$2:$I$4500,I2520)&gt;1,"Possible duplicate",""))</f>
        <v/>
      </c>
      <c r="O2520" s="56" t="n">
        <f aca="false">IF(J2520="","",IF(AND(L2520=0,K2520=0),1,0))</f>
        <v>1</v>
      </c>
      <c r="P2520" s="56" t="str">
        <f aca="false">IF(L2520=1,J2520+ROW()/10^7,"")</f>
        <v/>
      </c>
      <c r="Q2520" s="57" t="n">
        <f aca="false">IF(O2520=1,M2520,"")</f>
        <v>0.984509771031</v>
      </c>
      <c r="R2520" s="56" t="str">
        <f aca="false">IF(K2520=1,ROW(),"")</f>
        <v/>
      </c>
      <c r="S2520" s="56" t="str">
        <f aca="false">IF(D2520="","",TRIM(D2520))</f>
        <v>LOLO CHARGES- INC</v>
      </c>
    </row>
    <row r="2521" customFormat="false" ht="15" hidden="false" customHeight="false" outlineLevel="0" collapsed="false">
      <c r="A2521" s="50" t="s">
        <v>1299</v>
      </c>
      <c r="B2521" s="55" t="n">
        <v>45951</v>
      </c>
      <c r="C2521" s="50" t="n">
        <f aca="false">IF(S2521="","",IFERROR(IF(INDEX('Ledger Codes'!$C$6:$C$205,MATCH(S2521,'Ledger Codes'!$B$6:$B$205,0))="","",INDEX('Ledger Codes'!$C$6:$C$205,MATCH(S2521,'Ledger Codes'!$B$6:$B$205,0))),""))</f>
        <v>10051</v>
      </c>
      <c r="D2521" s="50" t="s">
        <v>208</v>
      </c>
      <c r="E2521" s="50" t="s">
        <v>1300</v>
      </c>
      <c r="F2521" s="50" t="s">
        <v>1301</v>
      </c>
      <c r="G2521" s="52" t="n">
        <v>0</v>
      </c>
      <c r="H2521" s="52" t="n">
        <v>130</v>
      </c>
      <c r="I2521" s="52" t="n">
        <f aca="false">IF(AND(G2521="",H2521=""),"",N(G2521)-N(H2521))</f>
        <v>-130</v>
      </c>
      <c r="J2521" s="52" t="n">
        <f aca="false">IF(I2521="","",ABS(I2521))</f>
        <v>130</v>
      </c>
      <c r="K2521" s="56" t="n">
        <f aca="false">IF(S2521="","",0)</f>
        <v>0</v>
      </c>
      <c r="L2521" s="56" t="n">
        <f aca="false">IF(J2521="","",IF(AND(J2521&gt;'Revenue Testing'!$E$9,K2521=0),1,0))</f>
        <v>0</v>
      </c>
      <c r="M2521" s="57" t="n">
        <v>0.560443796538</v>
      </c>
      <c r="N2521" s="56" t="str">
        <f aca="false">IF(OR(A2521="",I2521=""),"",IF(COUNTIFS($A$2:$A$4500,A2521,$D$2:$D$4500,D2521,$I$2:$I$4500,I2521)&gt;1,"Possible duplicate",""))</f>
        <v/>
      </c>
      <c r="O2521" s="56" t="n">
        <f aca="false">IF(J2521="","",IF(AND(L2521=0,K2521=0),1,0))</f>
        <v>1</v>
      </c>
      <c r="P2521" s="56" t="str">
        <f aca="false">IF(L2521=1,J2521+ROW()/10^7,"")</f>
        <v/>
      </c>
      <c r="Q2521" s="57" t="n">
        <f aca="false">IF(O2521=1,M2521,"")</f>
        <v>0.560443796538</v>
      </c>
      <c r="R2521" s="56" t="str">
        <f aca="false">IF(K2521=1,ROW(),"")</f>
        <v/>
      </c>
      <c r="S2521" s="56" t="str">
        <f aca="false">IF(D2521="","",TRIM(D2521))</f>
        <v>LOLO CHARGES- INC</v>
      </c>
    </row>
    <row r="2522" customFormat="false" ht="15" hidden="false" customHeight="false" outlineLevel="0" collapsed="false">
      <c r="A2522" s="50" t="s">
        <v>1302</v>
      </c>
      <c r="B2522" s="55" t="n">
        <v>45951</v>
      </c>
      <c r="C2522" s="50" t="n">
        <f aca="false">IF(S2522="","",IFERROR(IF(INDEX('Ledger Codes'!$C$6:$C$205,MATCH(S2522,'Ledger Codes'!$B$6:$B$205,0))="","",INDEX('Ledger Codes'!$C$6:$C$205,MATCH(S2522,'Ledger Codes'!$B$6:$B$205,0))),""))</f>
        <v>10051</v>
      </c>
      <c r="D2522" s="50" t="s">
        <v>208</v>
      </c>
      <c r="E2522" s="50" t="s">
        <v>1303</v>
      </c>
      <c r="F2522" s="50" t="s">
        <v>1304</v>
      </c>
      <c r="G2522" s="52" t="n">
        <v>0</v>
      </c>
      <c r="H2522" s="52" t="n">
        <v>130</v>
      </c>
      <c r="I2522" s="52" t="n">
        <f aca="false">IF(AND(G2522="",H2522=""),"",N(G2522)-N(H2522))</f>
        <v>-130</v>
      </c>
      <c r="J2522" s="52" t="n">
        <f aca="false">IF(I2522="","",ABS(I2522))</f>
        <v>130</v>
      </c>
      <c r="K2522" s="56" t="n">
        <f aca="false">IF(S2522="","",0)</f>
        <v>0</v>
      </c>
      <c r="L2522" s="56" t="n">
        <f aca="false">IF(J2522="","",IF(AND(J2522&gt;'Revenue Testing'!$E$9,K2522=0),1,0))</f>
        <v>0</v>
      </c>
      <c r="M2522" s="57" t="n">
        <v>0.192398329365</v>
      </c>
      <c r="N2522" s="56" t="str">
        <f aca="false">IF(OR(A2522="",I2522=""),"",IF(COUNTIFS($A$2:$A$4500,A2522,$D$2:$D$4500,D2522,$I$2:$I$4500,I2522)&gt;1,"Possible duplicate",""))</f>
        <v/>
      </c>
      <c r="O2522" s="56" t="n">
        <f aca="false">IF(J2522="","",IF(AND(L2522=0,K2522=0),1,0))</f>
        <v>1</v>
      </c>
      <c r="P2522" s="56" t="str">
        <f aca="false">IF(L2522=1,J2522+ROW()/10^7,"")</f>
        <v/>
      </c>
      <c r="Q2522" s="57" t="n">
        <f aca="false">IF(O2522=1,M2522,"")</f>
        <v>0.192398329365</v>
      </c>
      <c r="R2522" s="56" t="str">
        <f aca="false">IF(K2522=1,ROW(),"")</f>
        <v/>
      </c>
      <c r="S2522" s="56" t="str">
        <f aca="false">IF(D2522="","",TRIM(D2522))</f>
        <v>LOLO CHARGES- INC</v>
      </c>
    </row>
    <row r="2523" customFormat="false" ht="15" hidden="false" customHeight="false" outlineLevel="0" collapsed="false">
      <c r="A2523" s="50" t="s">
        <v>1305</v>
      </c>
      <c r="B2523" s="55" t="n">
        <v>45951</v>
      </c>
      <c r="C2523" s="50" t="n">
        <f aca="false">IF(S2523="","",IFERROR(IF(INDEX('Ledger Codes'!$C$6:$C$205,MATCH(S2523,'Ledger Codes'!$B$6:$B$205,0))="","",INDEX('Ledger Codes'!$C$6:$C$205,MATCH(S2523,'Ledger Codes'!$B$6:$B$205,0))),""))</f>
        <v>10051</v>
      </c>
      <c r="D2523" s="50" t="s">
        <v>208</v>
      </c>
      <c r="E2523" s="50" t="s">
        <v>1306</v>
      </c>
      <c r="F2523" s="50" t="s">
        <v>1307</v>
      </c>
      <c r="G2523" s="52" t="n">
        <v>0</v>
      </c>
      <c r="H2523" s="52" t="n">
        <v>650</v>
      </c>
      <c r="I2523" s="52" t="n">
        <f aca="false">IF(AND(G2523="",H2523=""),"",N(G2523)-N(H2523))</f>
        <v>-650</v>
      </c>
      <c r="J2523" s="52" t="n">
        <f aca="false">IF(I2523="","",ABS(I2523))</f>
        <v>650</v>
      </c>
      <c r="K2523" s="56" t="n">
        <f aca="false">IF(S2523="","",0)</f>
        <v>0</v>
      </c>
      <c r="L2523" s="56" t="n">
        <f aca="false">IF(J2523="","",IF(AND(J2523&gt;'Revenue Testing'!$E$9,K2523=0),1,0))</f>
        <v>0</v>
      </c>
      <c r="M2523" s="57" t="n">
        <v>0.866293868688</v>
      </c>
      <c r="N2523" s="56" t="str">
        <f aca="false">IF(OR(A2523="",I2523=""),"",IF(COUNTIFS($A$2:$A$4500,A2523,$D$2:$D$4500,D2523,$I$2:$I$4500,I2523)&gt;1,"Possible duplicate",""))</f>
        <v/>
      </c>
      <c r="O2523" s="56" t="n">
        <f aca="false">IF(J2523="","",IF(AND(L2523=0,K2523=0),1,0))</f>
        <v>1</v>
      </c>
      <c r="P2523" s="56" t="str">
        <f aca="false">IF(L2523=1,J2523+ROW()/10^7,"")</f>
        <v/>
      </c>
      <c r="Q2523" s="57" t="n">
        <f aca="false">IF(O2523=1,M2523,"")</f>
        <v>0.866293868688</v>
      </c>
      <c r="R2523" s="56" t="str">
        <f aca="false">IF(K2523=1,ROW(),"")</f>
        <v/>
      </c>
      <c r="S2523" s="56" t="str">
        <f aca="false">IF(D2523="","",TRIM(D2523))</f>
        <v>LOLO CHARGES- INC</v>
      </c>
    </row>
    <row r="2524" customFormat="false" ht="15" hidden="false" customHeight="false" outlineLevel="0" collapsed="false">
      <c r="A2524" s="50" t="s">
        <v>1308</v>
      </c>
      <c r="B2524" s="55" t="n">
        <v>45951</v>
      </c>
      <c r="C2524" s="50" t="n">
        <f aca="false">IF(S2524="","",IFERROR(IF(INDEX('Ledger Codes'!$C$6:$C$205,MATCH(S2524,'Ledger Codes'!$B$6:$B$205,0))="","",INDEX('Ledger Codes'!$C$6:$C$205,MATCH(S2524,'Ledger Codes'!$B$6:$B$205,0))),""))</f>
        <v>10051</v>
      </c>
      <c r="D2524" s="50" t="s">
        <v>208</v>
      </c>
      <c r="E2524" s="50" t="s">
        <v>1309</v>
      </c>
      <c r="F2524" s="50" t="s">
        <v>1310</v>
      </c>
      <c r="G2524" s="52" t="n">
        <v>0</v>
      </c>
      <c r="H2524" s="52" t="n">
        <v>130</v>
      </c>
      <c r="I2524" s="52" t="n">
        <f aca="false">IF(AND(G2524="",H2524=""),"",N(G2524)-N(H2524))</f>
        <v>-130</v>
      </c>
      <c r="J2524" s="52" t="n">
        <f aca="false">IF(I2524="","",ABS(I2524))</f>
        <v>130</v>
      </c>
      <c r="K2524" s="56" t="n">
        <f aca="false">IF(S2524="","",0)</f>
        <v>0</v>
      </c>
      <c r="L2524" s="56" t="n">
        <f aca="false">IF(J2524="","",IF(AND(J2524&gt;'Revenue Testing'!$E$9,K2524=0),1,0))</f>
        <v>0</v>
      </c>
      <c r="M2524" s="57" t="n">
        <v>0.062539940753</v>
      </c>
      <c r="N2524" s="56" t="str">
        <f aca="false">IF(OR(A2524="",I2524=""),"",IF(COUNTIFS($A$2:$A$4500,A2524,$D$2:$D$4500,D2524,$I$2:$I$4500,I2524)&gt;1,"Possible duplicate",""))</f>
        <v/>
      </c>
      <c r="O2524" s="56" t="n">
        <f aca="false">IF(J2524="","",IF(AND(L2524=0,K2524=0),1,0))</f>
        <v>1</v>
      </c>
      <c r="P2524" s="56" t="str">
        <f aca="false">IF(L2524=1,J2524+ROW()/10^7,"")</f>
        <v/>
      </c>
      <c r="Q2524" s="57" t="n">
        <f aca="false">IF(O2524=1,M2524,"")</f>
        <v>0.062539940753</v>
      </c>
      <c r="R2524" s="56" t="str">
        <f aca="false">IF(K2524=1,ROW(),"")</f>
        <v/>
      </c>
      <c r="S2524" s="56" t="str">
        <f aca="false">IF(D2524="","",TRIM(D2524))</f>
        <v>LOLO CHARGES- INC</v>
      </c>
    </row>
    <row r="2525" customFormat="false" ht="15" hidden="false" customHeight="false" outlineLevel="0" collapsed="false">
      <c r="A2525" s="50" t="s">
        <v>1311</v>
      </c>
      <c r="B2525" s="55" t="n">
        <v>45951</v>
      </c>
      <c r="C2525" s="50" t="n">
        <f aca="false">IF(S2525="","",IFERROR(IF(INDEX('Ledger Codes'!$C$6:$C$205,MATCH(S2525,'Ledger Codes'!$B$6:$B$205,0))="","",INDEX('Ledger Codes'!$C$6:$C$205,MATCH(S2525,'Ledger Codes'!$B$6:$B$205,0))),""))</f>
        <v>10051</v>
      </c>
      <c r="D2525" s="50" t="s">
        <v>208</v>
      </c>
      <c r="E2525" s="50" t="s">
        <v>1312</v>
      </c>
      <c r="F2525" s="50" t="s">
        <v>1313</v>
      </c>
      <c r="G2525" s="52" t="n">
        <v>0</v>
      </c>
      <c r="H2525" s="52" t="n">
        <v>130</v>
      </c>
      <c r="I2525" s="52" t="n">
        <f aca="false">IF(AND(G2525="",H2525=""),"",N(G2525)-N(H2525))</f>
        <v>-130</v>
      </c>
      <c r="J2525" s="52" t="n">
        <f aca="false">IF(I2525="","",ABS(I2525))</f>
        <v>130</v>
      </c>
      <c r="K2525" s="56" t="n">
        <f aca="false">IF(S2525="","",0)</f>
        <v>0</v>
      </c>
      <c r="L2525" s="56" t="n">
        <f aca="false">IF(J2525="","",IF(AND(J2525&gt;'Revenue Testing'!$E$9,K2525=0),1,0))</f>
        <v>0</v>
      </c>
      <c r="M2525" s="57" t="n">
        <v>0.996013342265</v>
      </c>
      <c r="N2525" s="56" t="str">
        <f aca="false">IF(OR(A2525="",I2525=""),"",IF(COUNTIFS($A$2:$A$4500,A2525,$D$2:$D$4500,D2525,$I$2:$I$4500,I2525)&gt;1,"Possible duplicate",""))</f>
        <v/>
      </c>
      <c r="O2525" s="56" t="n">
        <f aca="false">IF(J2525="","",IF(AND(L2525=0,K2525=0),1,0))</f>
        <v>1</v>
      </c>
      <c r="P2525" s="56" t="str">
        <f aca="false">IF(L2525=1,J2525+ROW()/10^7,"")</f>
        <v/>
      </c>
      <c r="Q2525" s="57" t="n">
        <f aca="false">IF(O2525=1,M2525,"")</f>
        <v>0.996013342265</v>
      </c>
      <c r="R2525" s="56" t="str">
        <f aca="false">IF(K2525=1,ROW(),"")</f>
        <v/>
      </c>
      <c r="S2525" s="56" t="str">
        <f aca="false">IF(D2525="","",TRIM(D2525))</f>
        <v>LOLO CHARGES- INC</v>
      </c>
    </row>
    <row r="2526" customFormat="false" ht="15" hidden="false" customHeight="false" outlineLevel="0" collapsed="false">
      <c r="A2526" s="50" t="s">
        <v>1314</v>
      </c>
      <c r="B2526" s="55" t="n">
        <v>45951</v>
      </c>
      <c r="C2526" s="50" t="n">
        <f aca="false">IF(S2526="","",IFERROR(IF(INDEX('Ledger Codes'!$C$6:$C$205,MATCH(S2526,'Ledger Codes'!$B$6:$B$205,0))="","",INDEX('Ledger Codes'!$C$6:$C$205,MATCH(S2526,'Ledger Codes'!$B$6:$B$205,0))),""))</f>
        <v>10051</v>
      </c>
      <c r="D2526" s="50" t="s">
        <v>208</v>
      </c>
      <c r="E2526" s="50" t="s">
        <v>1315</v>
      </c>
      <c r="F2526" s="50" t="s">
        <v>1316</v>
      </c>
      <c r="G2526" s="52" t="n">
        <v>0</v>
      </c>
      <c r="H2526" s="52" t="n">
        <v>130</v>
      </c>
      <c r="I2526" s="52" t="n">
        <f aca="false">IF(AND(G2526="",H2526=""),"",N(G2526)-N(H2526))</f>
        <v>-130</v>
      </c>
      <c r="J2526" s="52" t="n">
        <f aca="false">IF(I2526="","",ABS(I2526))</f>
        <v>130</v>
      </c>
      <c r="K2526" s="56" t="n">
        <f aca="false">IF(S2526="","",0)</f>
        <v>0</v>
      </c>
      <c r="L2526" s="56" t="n">
        <f aca="false">IF(J2526="","",IF(AND(J2526&gt;'Revenue Testing'!$E$9,K2526=0),1,0))</f>
        <v>0</v>
      </c>
      <c r="M2526" s="57" t="n">
        <v>0.775626936011</v>
      </c>
      <c r="N2526" s="56" t="str">
        <f aca="false">IF(OR(A2526="",I2526=""),"",IF(COUNTIFS($A$2:$A$4500,A2526,$D$2:$D$4500,D2526,$I$2:$I$4500,I2526)&gt;1,"Possible duplicate",""))</f>
        <v/>
      </c>
      <c r="O2526" s="56" t="n">
        <f aca="false">IF(J2526="","",IF(AND(L2526=0,K2526=0),1,0))</f>
        <v>1</v>
      </c>
      <c r="P2526" s="56" t="str">
        <f aca="false">IF(L2526=1,J2526+ROW()/10^7,"")</f>
        <v/>
      </c>
      <c r="Q2526" s="57" t="n">
        <f aca="false">IF(O2526=1,M2526,"")</f>
        <v>0.775626936011</v>
      </c>
      <c r="R2526" s="56" t="str">
        <f aca="false">IF(K2526=1,ROW(),"")</f>
        <v/>
      </c>
      <c r="S2526" s="56" t="str">
        <f aca="false">IF(D2526="","",TRIM(D2526))</f>
        <v>LOLO CHARGES- INC</v>
      </c>
    </row>
    <row r="2527" customFormat="false" ht="15" hidden="false" customHeight="false" outlineLevel="0" collapsed="false">
      <c r="A2527" s="50" t="s">
        <v>1317</v>
      </c>
      <c r="B2527" s="55" t="n">
        <v>45951</v>
      </c>
      <c r="C2527" s="50" t="n">
        <f aca="false">IF(S2527="","",IFERROR(IF(INDEX('Ledger Codes'!$C$6:$C$205,MATCH(S2527,'Ledger Codes'!$B$6:$B$205,0))="","",INDEX('Ledger Codes'!$C$6:$C$205,MATCH(S2527,'Ledger Codes'!$B$6:$B$205,0))),""))</f>
        <v>10051</v>
      </c>
      <c r="D2527" s="50" t="s">
        <v>208</v>
      </c>
      <c r="E2527" s="50" t="s">
        <v>1318</v>
      </c>
      <c r="F2527" s="50" t="s">
        <v>1319</v>
      </c>
      <c r="G2527" s="52" t="n">
        <v>0</v>
      </c>
      <c r="H2527" s="52" t="n">
        <v>130</v>
      </c>
      <c r="I2527" s="52" t="n">
        <f aca="false">IF(AND(G2527="",H2527=""),"",N(G2527)-N(H2527))</f>
        <v>-130</v>
      </c>
      <c r="J2527" s="52" t="n">
        <f aca="false">IF(I2527="","",ABS(I2527))</f>
        <v>130</v>
      </c>
      <c r="K2527" s="56" t="n">
        <f aca="false">IF(S2527="","",0)</f>
        <v>0</v>
      </c>
      <c r="L2527" s="56" t="n">
        <f aca="false">IF(J2527="","",IF(AND(J2527&gt;'Revenue Testing'!$E$9,K2527=0),1,0))</f>
        <v>0</v>
      </c>
      <c r="M2527" s="57" t="n">
        <v>0.63557248654</v>
      </c>
      <c r="N2527" s="56" t="str">
        <f aca="false">IF(OR(A2527="",I2527=""),"",IF(COUNTIFS($A$2:$A$4500,A2527,$D$2:$D$4500,D2527,$I$2:$I$4500,I2527)&gt;1,"Possible duplicate",""))</f>
        <v/>
      </c>
      <c r="O2527" s="56" t="n">
        <f aca="false">IF(J2527="","",IF(AND(L2527=0,K2527=0),1,0))</f>
        <v>1</v>
      </c>
      <c r="P2527" s="56" t="str">
        <f aca="false">IF(L2527=1,J2527+ROW()/10^7,"")</f>
        <v/>
      </c>
      <c r="Q2527" s="57" t="n">
        <f aca="false">IF(O2527=1,M2527,"")</f>
        <v>0.63557248654</v>
      </c>
      <c r="R2527" s="56" t="str">
        <f aca="false">IF(K2527=1,ROW(),"")</f>
        <v/>
      </c>
      <c r="S2527" s="56" t="str">
        <f aca="false">IF(D2527="","",TRIM(D2527))</f>
        <v>LOLO CHARGES- INC</v>
      </c>
    </row>
    <row r="2528" customFormat="false" ht="15" hidden="false" customHeight="false" outlineLevel="0" collapsed="false">
      <c r="A2528" s="50" t="s">
        <v>1320</v>
      </c>
      <c r="B2528" s="55" t="n">
        <v>45951</v>
      </c>
      <c r="C2528" s="50" t="n">
        <f aca="false">IF(S2528="","",IFERROR(IF(INDEX('Ledger Codes'!$C$6:$C$205,MATCH(S2528,'Ledger Codes'!$B$6:$B$205,0))="","",INDEX('Ledger Codes'!$C$6:$C$205,MATCH(S2528,'Ledger Codes'!$B$6:$B$205,0))),""))</f>
        <v>10051</v>
      </c>
      <c r="D2528" s="50" t="s">
        <v>208</v>
      </c>
      <c r="E2528" s="50" t="s">
        <v>1321</v>
      </c>
      <c r="F2528" s="50" t="s">
        <v>1322</v>
      </c>
      <c r="G2528" s="52" t="n">
        <v>0</v>
      </c>
      <c r="H2528" s="52" t="n">
        <v>130</v>
      </c>
      <c r="I2528" s="52" t="n">
        <f aca="false">IF(AND(G2528="",H2528=""),"",N(G2528)-N(H2528))</f>
        <v>-130</v>
      </c>
      <c r="J2528" s="52" t="n">
        <f aca="false">IF(I2528="","",ABS(I2528))</f>
        <v>130</v>
      </c>
      <c r="K2528" s="56" t="n">
        <f aca="false">IF(S2528="","",0)</f>
        <v>0</v>
      </c>
      <c r="L2528" s="56" t="n">
        <f aca="false">IF(J2528="","",IF(AND(J2528&gt;'Revenue Testing'!$E$9,K2528=0),1,0))</f>
        <v>0</v>
      </c>
      <c r="M2528" s="57" t="n">
        <v>0.447573790493</v>
      </c>
      <c r="N2528" s="56" t="str">
        <f aca="false">IF(OR(A2528="",I2528=""),"",IF(COUNTIFS($A$2:$A$4500,A2528,$D$2:$D$4500,D2528,$I$2:$I$4500,I2528)&gt;1,"Possible duplicate",""))</f>
        <v/>
      </c>
      <c r="O2528" s="56" t="n">
        <f aca="false">IF(J2528="","",IF(AND(L2528=0,K2528=0),1,0))</f>
        <v>1</v>
      </c>
      <c r="P2528" s="56" t="str">
        <f aca="false">IF(L2528=1,J2528+ROW()/10^7,"")</f>
        <v/>
      </c>
      <c r="Q2528" s="57" t="n">
        <f aca="false">IF(O2528=1,M2528,"")</f>
        <v>0.447573790493</v>
      </c>
      <c r="R2528" s="56" t="str">
        <f aca="false">IF(K2528=1,ROW(),"")</f>
        <v/>
      </c>
      <c r="S2528" s="56" t="str">
        <f aca="false">IF(D2528="","",TRIM(D2528))</f>
        <v>LOLO CHARGES- INC</v>
      </c>
    </row>
    <row r="2529" customFormat="false" ht="15" hidden="false" customHeight="false" outlineLevel="0" collapsed="false">
      <c r="A2529" s="50" t="s">
        <v>1323</v>
      </c>
      <c r="B2529" s="55" t="n">
        <v>45951</v>
      </c>
      <c r="C2529" s="50" t="n">
        <f aca="false">IF(S2529="","",IFERROR(IF(INDEX('Ledger Codes'!$C$6:$C$205,MATCH(S2529,'Ledger Codes'!$B$6:$B$205,0))="","",INDEX('Ledger Codes'!$C$6:$C$205,MATCH(S2529,'Ledger Codes'!$B$6:$B$205,0))),""))</f>
        <v>10051</v>
      </c>
      <c r="D2529" s="50" t="s">
        <v>208</v>
      </c>
      <c r="E2529" s="50" t="s">
        <v>1324</v>
      </c>
      <c r="F2529" s="50" t="s">
        <v>1325</v>
      </c>
      <c r="G2529" s="52" t="n">
        <v>0</v>
      </c>
      <c r="H2529" s="52" t="n">
        <v>390</v>
      </c>
      <c r="I2529" s="52" t="n">
        <f aca="false">IF(AND(G2529="",H2529=""),"",N(G2529)-N(H2529))</f>
        <v>-390</v>
      </c>
      <c r="J2529" s="52" t="n">
        <f aca="false">IF(I2529="","",ABS(I2529))</f>
        <v>390</v>
      </c>
      <c r="K2529" s="56" t="n">
        <f aca="false">IF(S2529="","",0)</f>
        <v>0</v>
      </c>
      <c r="L2529" s="56" t="n">
        <f aca="false">IF(J2529="","",IF(AND(J2529&gt;'Revenue Testing'!$E$9,K2529=0),1,0))</f>
        <v>0</v>
      </c>
      <c r="M2529" s="57" t="n">
        <v>0.372000697086</v>
      </c>
      <c r="N2529" s="56" t="str">
        <f aca="false">IF(OR(A2529="",I2529=""),"",IF(COUNTIFS($A$2:$A$4500,A2529,$D$2:$D$4500,D2529,$I$2:$I$4500,I2529)&gt;1,"Possible duplicate",""))</f>
        <v/>
      </c>
      <c r="O2529" s="56" t="n">
        <f aca="false">IF(J2529="","",IF(AND(L2529=0,K2529=0),1,0))</f>
        <v>1</v>
      </c>
      <c r="P2529" s="56" t="str">
        <f aca="false">IF(L2529=1,J2529+ROW()/10^7,"")</f>
        <v/>
      </c>
      <c r="Q2529" s="57" t="n">
        <f aca="false">IF(O2529=1,M2529,"")</f>
        <v>0.372000697086</v>
      </c>
      <c r="R2529" s="56" t="str">
        <f aca="false">IF(K2529=1,ROW(),"")</f>
        <v/>
      </c>
      <c r="S2529" s="56" t="str">
        <f aca="false">IF(D2529="","",TRIM(D2529))</f>
        <v>LOLO CHARGES- INC</v>
      </c>
    </row>
    <row r="2530" customFormat="false" ht="15" hidden="false" customHeight="false" outlineLevel="0" collapsed="false">
      <c r="A2530" s="50" t="s">
        <v>1326</v>
      </c>
      <c r="B2530" s="55" t="n">
        <v>45951</v>
      </c>
      <c r="C2530" s="50" t="n">
        <f aca="false">IF(S2530="","",IFERROR(IF(INDEX('Ledger Codes'!$C$6:$C$205,MATCH(S2530,'Ledger Codes'!$B$6:$B$205,0))="","",INDEX('Ledger Codes'!$C$6:$C$205,MATCH(S2530,'Ledger Codes'!$B$6:$B$205,0))),""))</f>
        <v>10051</v>
      </c>
      <c r="D2530" s="50" t="s">
        <v>208</v>
      </c>
      <c r="E2530" s="50" t="s">
        <v>1327</v>
      </c>
      <c r="F2530" s="50" t="s">
        <v>1328</v>
      </c>
      <c r="G2530" s="52" t="n">
        <v>0</v>
      </c>
      <c r="H2530" s="52" t="n">
        <v>390</v>
      </c>
      <c r="I2530" s="52" t="n">
        <f aca="false">IF(AND(G2530="",H2530=""),"",N(G2530)-N(H2530))</f>
        <v>-390</v>
      </c>
      <c r="J2530" s="52" t="n">
        <f aca="false">IF(I2530="","",ABS(I2530))</f>
        <v>390</v>
      </c>
      <c r="K2530" s="56" t="n">
        <f aca="false">IF(S2530="","",0)</f>
        <v>0</v>
      </c>
      <c r="L2530" s="56" t="n">
        <f aca="false">IF(J2530="","",IF(AND(J2530&gt;'Revenue Testing'!$E$9,K2530=0),1,0))</f>
        <v>0</v>
      </c>
      <c r="M2530" s="57" t="n">
        <v>0.899598171554</v>
      </c>
      <c r="N2530" s="56" t="str">
        <f aca="false">IF(OR(A2530="",I2530=""),"",IF(COUNTIFS($A$2:$A$4500,A2530,$D$2:$D$4500,D2530,$I$2:$I$4500,I2530)&gt;1,"Possible duplicate",""))</f>
        <v/>
      </c>
      <c r="O2530" s="56" t="n">
        <f aca="false">IF(J2530="","",IF(AND(L2530=0,K2530=0),1,0))</f>
        <v>1</v>
      </c>
      <c r="P2530" s="56" t="str">
        <f aca="false">IF(L2530=1,J2530+ROW()/10^7,"")</f>
        <v/>
      </c>
      <c r="Q2530" s="57" t="n">
        <f aca="false">IF(O2530=1,M2530,"")</f>
        <v>0.899598171554</v>
      </c>
      <c r="R2530" s="56" t="str">
        <f aca="false">IF(K2530=1,ROW(),"")</f>
        <v/>
      </c>
      <c r="S2530" s="56" t="str">
        <f aca="false">IF(D2530="","",TRIM(D2530))</f>
        <v>LOLO CHARGES- INC</v>
      </c>
    </row>
    <row r="2531" customFormat="false" ht="15" hidden="false" customHeight="false" outlineLevel="0" collapsed="false">
      <c r="A2531" s="50" t="s">
        <v>1329</v>
      </c>
      <c r="B2531" s="55" t="n">
        <v>45951</v>
      </c>
      <c r="C2531" s="50" t="n">
        <f aca="false">IF(S2531="","",IFERROR(IF(INDEX('Ledger Codes'!$C$6:$C$205,MATCH(S2531,'Ledger Codes'!$B$6:$B$205,0))="","",INDEX('Ledger Codes'!$C$6:$C$205,MATCH(S2531,'Ledger Codes'!$B$6:$B$205,0))),""))</f>
        <v>10051</v>
      </c>
      <c r="D2531" s="50" t="s">
        <v>208</v>
      </c>
      <c r="E2531" s="50" t="s">
        <v>1330</v>
      </c>
      <c r="F2531" s="50" t="s">
        <v>1331</v>
      </c>
      <c r="G2531" s="52" t="n">
        <v>0</v>
      </c>
      <c r="H2531" s="52" t="n">
        <v>130</v>
      </c>
      <c r="I2531" s="52" t="n">
        <f aca="false">IF(AND(G2531="",H2531=""),"",N(G2531)-N(H2531))</f>
        <v>-130</v>
      </c>
      <c r="J2531" s="52" t="n">
        <f aca="false">IF(I2531="","",ABS(I2531))</f>
        <v>130</v>
      </c>
      <c r="K2531" s="56" t="n">
        <f aca="false">IF(S2531="","",0)</f>
        <v>0</v>
      </c>
      <c r="L2531" s="56" t="n">
        <f aca="false">IF(J2531="","",IF(AND(J2531&gt;'Revenue Testing'!$E$9,K2531=0),1,0))</f>
        <v>0</v>
      </c>
      <c r="M2531" s="57" t="n">
        <v>0.739343302905</v>
      </c>
      <c r="N2531" s="56" t="str">
        <f aca="false">IF(OR(A2531="",I2531=""),"",IF(COUNTIFS($A$2:$A$4500,A2531,$D$2:$D$4500,D2531,$I$2:$I$4500,I2531)&gt;1,"Possible duplicate",""))</f>
        <v/>
      </c>
      <c r="O2531" s="56" t="n">
        <f aca="false">IF(J2531="","",IF(AND(L2531=0,K2531=0),1,0))</f>
        <v>1</v>
      </c>
      <c r="P2531" s="56" t="str">
        <f aca="false">IF(L2531=1,J2531+ROW()/10^7,"")</f>
        <v/>
      </c>
      <c r="Q2531" s="57" t="n">
        <f aca="false">IF(O2531=1,M2531,"")</f>
        <v>0.739343302905</v>
      </c>
      <c r="R2531" s="56" t="str">
        <f aca="false">IF(K2531=1,ROW(),"")</f>
        <v/>
      </c>
      <c r="S2531" s="56" t="str">
        <f aca="false">IF(D2531="","",TRIM(D2531))</f>
        <v>LOLO CHARGES- INC</v>
      </c>
    </row>
    <row r="2532" customFormat="false" ht="15" hidden="false" customHeight="false" outlineLevel="0" collapsed="false">
      <c r="A2532" s="50" t="s">
        <v>1332</v>
      </c>
      <c r="B2532" s="55" t="n">
        <v>45951</v>
      </c>
      <c r="C2532" s="50" t="n">
        <f aca="false">IF(S2532="","",IFERROR(IF(INDEX('Ledger Codes'!$C$6:$C$205,MATCH(S2532,'Ledger Codes'!$B$6:$B$205,0))="","",INDEX('Ledger Codes'!$C$6:$C$205,MATCH(S2532,'Ledger Codes'!$B$6:$B$205,0))),""))</f>
        <v>10051</v>
      </c>
      <c r="D2532" s="50" t="s">
        <v>208</v>
      </c>
      <c r="E2532" s="50" t="s">
        <v>1333</v>
      </c>
      <c r="F2532" s="50" t="s">
        <v>1334</v>
      </c>
      <c r="G2532" s="52" t="n">
        <v>0</v>
      </c>
      <c r="H2532" s="52" t="n">
        <v>130</v>
      </c>
      <c r="I2532" s="52" t="n">
        <f aca="false">IF(AND(G2532="",H2532=""),"",N(G2532)-N(H2532))</f>
        <v>-130</v>
      </c>
      <c r="J2532" s="52" t="n">
        <f aca="false">IF(I2532="","",ABS(I2532))</f>
        <v>130</v>
      </c>
      <c r="K2532" s="56" t="n">
        <f aca="false">IF(S2532="","",0)</f>
        <v>0</v>
      </c>
      <c r="L2532" s="56" t="n">
        <f aca="false">IF(J2532="","",IF(AND(J2532&gt;'Revenue Testing'!$E$9,K2532=0),1,0))</f>
        <v>0</v>
      </c>
      <c r="M2532" s="57" t="n">
        <v>0.110921483519</v>
      </c>
      <c r="N2532" s="56" t="str">
        <f aca="false">IF(OR(A2532="",I2532=""),"",IF(COUNTIFS($A$2:$A$4500,A2532,$D$2:$D$4500,D2532,$I$2:$I$4500,I2532)&gt;1,"Possible duplicate",""))</f>
        <v/>
      </c>
      <c r="O2532" s="56" t="n">
        <f aca="false">IF(J2532="","",IF(AND(L2532=0,K2532=0),1,0))</f>
        <v>1</v>
      </c>
      <c r="P2532" s="56" t="str">
        <f aca="false">IF(L2532=1,J2532+ROW()/10^7,"")</f>
        <v/>
      </c>
      <c r="Q2532" s="57" t="n">
        <f aca="false">IF(O2532=1,M2532,"")</f>
        <v>0.110921483519</v>
      </c>
      <c r="R2532" s="56" t="str">
        <f aca="false">IF(K2532=1,ROW(),"")</f>
        <v/>
      </c>
      <c r="S2532" s="56" t="str">
        <f aca="false">IF(D2532="","",TRIM(D2532))</f>
        <v>LOLO CHARGES- INC</v>
      </c>
    </row>
    <row r="2533" customFormat="false" ht="15" hidden="false" customHeight="false" outlineLevel="0" collapsed="false">
      <c r="A2533" s="50" t="s">
        <v>1335</v>
      </c>
      <c r="B2533" s="55" t="n">
        <v>45951</v>
      </c>
      <c r="C2533" s="50" t="n">
        <f aca="false">IF(S2533="","",IFERROR(IF(INDEX('Ledger Codes'!$C$6:$C$205,MATCH(S2533,'Ledger Codes'!$B$6:$B$205,0))="","",INDEX('Ledger Codes'!$C$6:$C$205,MATCH(S2533,'Ledger Codes'!$B$6:$B$205,0))),""))</f>
        <v>10051</v>
      </c>
      <c r="D2533" s="50" t="s">
        <v>208</v>
      </c>
      <c r="E2533" s="50" t="s">
        <v>1336</v>
      </c>
      <c r="F2533" s="50" t="s">
        <v>1337</v>
      </c>
      <c r="G2533" s="52" t="n">
        <v>0</v>
      </c>
      <c r="H2533" s="52" t="n">
        <v>130</v>
      </c>
      <c r="I2533" s="52" t="n">
        <f aca="false">IF(AND(G2533="",H2533=""),"",N(G2533)-N(H2533))</f>
        <v>-130</v>
      </c>
      <c r="J2533" s="52" t="n">
        <f aca="false">IF(I2533="","",ABS(I2533))</f>
        <v>130</v>
      </c>
      <c r="K2533" s="56" t="n">
        <f aca="false">IF(S2533="","",0)</f>
        <v>0</v>
      </c>
      <c r="L2533" s="56" t="n">
        <f aca="false">IF(J2533="","",IF(AND(J2533&gt;'Revenue Testing'!$E$9,K2533=0),1,0))</f>
        <v>0</v>
      </c>
      <c r="M2533" s="57" t="n">
        <v>0.284152885716</v>
      </c>
      <c r="N2533" s="56" t="str">
        <f aca="false">IF(OR(A2533="",I2533=""),"",IF(COUNTIFS($A$2:$A$4500,A2533,$D$2:$D$4500,D2533,$I$2:$I$4500,I2533)&gt;1,"Possible duplicate",""))</f>
        <v/>
      </c>
      <c r="O2533" s="56" t="n">
        <f aca="false">IF(J2533="","",IF(AND(L2533=0,K2533=0),1,0))</f>
        <v>1</v>
      </c>
      <c r="P2533" s="56" t="str">
        <f aca="false">IF(L2533=1,J2533+ROW()/10^7,"")</f>
        <v/>
      </c>
      <c r="Q2533" s="57" t="n">
        <f aca="false">IF(O2533=1,M2533,"")</f>
        <v>0.284152885716</v>
      </c>
      <c r="R2533" s="56" t="str">
        <f aca="false">IF(K2533=1,ROW(),"")</f>
        <v/>
      </c>
      <c r="S2533" s="56" t="str">
        <f aca="false">IF(D2533="","",TRIM(D2533))</f>
        <v>LOLO CHARGES- INC</v>
      </c>
    </row>
    <row r="2534" customFormat="false" ht="15" hidden="false" customHeight="false" outlineLevel="0" collapsed="false">
      <c r="A2534" s="50" t="s">
        <v>1338</v>
      </c>
      <c r="B2534" s="55" t="n">
        <v>45951</v>
      </c>
      <c r="C2534" s="50" t="n">
        <f aca="false">IF(S2534="","",IFERROR(IF(INDEX('Ledger Codes'!$C$6:$C$205,MATCH(S2534,'Ledger Codes'!$B$6:$B$205,0))="","",INDEX('Ledger Codes'!$C$6:$C$205,MATCH(S2534,'Ledger Codes'!$B$6:$B$205,0))),""))</f>
        <v>10051</v>
      </c>
      <c r="D2534" s="50" t="s">
        <v>208</v>
      </c>
      <c r="E2534" s="50" t="s">
        <v>1339</v>
      </c>
      <c r="F2534" s="50" t="s">
        <v>1340</v>
      </c>
      <c r="G2534" s="52" t="n">
        <v>0</v>
      </c>
      <c r="H2534" s="52" t="n">
        <v>520</v>
      </c>
      <c r="I2534" s="52" t="n">
        <f aca="false">IF(AND(G2534="",H2534=""),"",N(G2534)-N(H2534))</f>
        <v>-520</v>
      </c>
      <c r="J2534" s="52" t="n">
        <f aca="false">IF(I2534="","",ABS(I2534))</f>
        <v>520</v>
      </c>
      <c r="K2534" s="56" t="n">
        <f aca="false">IF(S2534="","",0)</f>
        <v>0</v>
      </c>
      <c r="L2534" s="56" t="n">
        <f aca="false">IF(J2534="","",IF(AND(J2534&gt;'Revenue Testing'!$E$9,K2534=0),1,0))</f>
        <v>0</v>
      </c>
      <c r="M2534" s="57" t="n">
        <v>0.599702334662</v>
      </c>
      <c r="N2534" s="56" t="str">
        <f aca="false">IF(OR(A2534="",I2534=""),"",IF(COUNTIFS($A$2:$A$4500,A2534,$D$2:$D$4500,D2534,$I$2:$I$4500,I2534)&gt;1,"Possible duplicate",""))</f>
        <v/>
      </c>
      <c r="O2534" s="56" t="n">
        <f aca="false">IF(J2534="","",IF(AND(L2534=0,K2534=0),1,0))</f>
        <v>1</v>
      </c>
      <c r="P2534" s="56" t="str">
        <f aca="false">IF(L2534=1,J2534+ROW()/10^7,"")</f>
        <v/>
      </c>
      <c r="Q2534" s="57" t="n">
        <f aca="false">IF(O2534=1,M2534,"")</f>
        <v>0.599702334662</v>
      </c>
      <c r="R2534" s="56" t="str">
        <f aca="false">IF(K2534=1,ROW(),"")</f>
        <v/>
      </c>
      <c r="S2534" s="56" t="str">
        <f aca="false">IF(D2534="","",TRIM(D2534))</f>
        <v>LOLO CHARGES- INC</v>
      </c>
    </row>
    <row r="2535" customFormat="false" ht="15" hidden="false" customHeight="false" outlineLevel="0" collapsed="false">
      <c r="A2535" s="50" t="s">
        <v>1341</v>
      </c>
      <c r="B2535" s="55" t="n">
        <v>45951</v>
      </c>
      <c r="C2535" s="50" t="n">
        <f aca="false">IF(S2535="","",IFERROR(IF(INDEX('Ledger Codes'!$C$6:$C$205,MATCH(S2535,'Ledger Codes'!$B$6:$B$205,0))="","",INDEX('Ledger Codes'!$C$6:$C$205,MATCH(S2535,'Ledger Codes'!$B$6:$B$205,0))),""))</f>
        <v>10051</v>
      </c>
      <c r="D2535" s="50" t="s">
        <v>208</v>
      </c>
      <c r="E2535" s="50" t="s">
        <v>1342</v>
      </c>
      <c r="F2535" s="50" t="s">
        <v>567</v>
      </c>
      <c r="G2535" s="52" t="n">
        <v>0</v>
      </c>
      <c r="H2535" s="52" t="n">
        <v>650</v>
      </c>
      <c r="I2535" s="52" t="n">
        <f aca="false">IF(AND(G2535="",H2535=""),"",N(G2535)-N(H2535))</f>
        <v>-650</v>
      </c>
      <c r="J2535" s="52" t="n">
        <f aca="false">IF(I2535="","",ABS(I2535))</f>
        <v>650</v>
      </c>
      <c r="K2535" s="56" t="n">
        <f aca="false">IF(S2535="","",0)</f>
        <v>0</v>
      </c>
      <c r="L2535" s="56" t="n">
        <f aca="false">IF(J2535="","",IF(AND(J2535&gt;'Revenue Testing'!$E$9,K2535=0),1,0))</f>
        <v>0</v>
      </c>
      <c r="M2535" s="57" t="n">
        <v>0.340097802901</v>
      </c>
      <c r="N2535" s="56" t="str">
        <f aca="false">IF(OR(A2535="",I2535=""),"",IF(COUNTIFS($A$2:$A$4500,A2535,$D$2:$D$4500,D2535,$I$2:$I$4500,I2535)&gt;1,"Possible duplicate",""))</f>
        <v/>
      </c>
      <c r="O2535" s="56" t="n">
        <f aca="false">IF(J2535="","",IF(AND(L2535=0,K2535=0),1,0))</f>
        <v>1</v>
      </c>
      <c r="P2535" s="56" t="str">
        <f aca="false">IF(L2535=1,J2535+ROW()/10^7,"")</f>
        <v/>
      </c>
      <c r="Q2535" s="57" t="n">
        <f aca="false">IF(O2535=1,M2535,"")</f>
        <v>0.340097802901</v>
      </c>
      <c r="R2535" s="56" t="str">
        <f aca="false">IF(K2535=1,ROW(),"")</f>
        <v/>
      </c>
      <c r="S2535" s="56" t="str">
        <f aca="false">IF(D2535="","",TRIM(D2535))</f>
        <v>LOLO CHARGES- INC</v>
      </c>
    </row>
    <row r="2536" customFormat="false" ht="15" hidden="false" customHeight="false" outlineLevel="0" collapsed="false">
      <c r="A2536" s="50" t="s">
        <v>1343</v>
      </c>
      <c r="B2536" s="55" t="n">
        <v>45951</v>
      </c>
      <c r="C2536" s="50" t="n">
        <f aca="false">IF(S2536="","",IFERROR(IF(INDEX('Ledger Codes'!$C$6:$C$205,MATCH(S2536,'Ledger Codes'!$B$6:$B$205,0))="","",INDEX('Ledger Codes'!$C$6:$C$205,MATCH(S2536,'Ledger Codes'!$B$6:$B$205,0))),""))</f>
        <v>10051</v>
      </c>
      <c r="D2536" s="50" t="s">
        <v>208</v>
      </c>
      <c r="E2536" s="50" t="s">
        <v>1344</v>
      </c>
      <c r="F2536" s="50" t="s">
        <v>1345</v>
      </c>
      <c r="G2536" s="52" t="n">
        <v>0</v>
      </c>
      <c r="H2536" s="52" t="n">
        <v>520</v>
      </c>
      <c r="I2536" s="52" t="n">
        <f aca="false">IF(AND(G2536="",H2536=""),"",N(G2536)-N(H2536))</f>
        <v>-520</v>
      </c>
      <c r="J2536" s="52" t="n">
        <f aca="false">IF(I2536="","",ABS(I2536))</f>
        <v>520</v>
      </c>
      <c r="K2536" s="56" t="n">
        <f aca="false">IF(S2536="","",0)</f>
        <v>0</v>
      </c>
      <c r="L2536" s="56" t="n">
        <f aca="false">IF(J2536="","",IF(AND(J2536&gt;'Revenue Testing'!$E$9,K2536=0),1,0))</f>
        <v>0</v>
      </c>
      <c r="M2536" s="57" t="n">
        <v>0.321131717222</v>
      </c>
      <c r="N2536" s="56" t="str">
        <f aca="false">IF(OR(A2536="",I2536=""),"",IF(COUNTIFS($A$2:$A$4500,A2536,$D$2:$D$4500,D2536,$I$2:$I$4500,I2536)&gt;1,"Possible duplicate",""))</f>
        <v/>
      </c>
      <c r="O2536" s="56" t="n">
        <f aca="false">IF(J2536="","",IF(AND(L2536=0,K2536=0),1,0))</f>
        <v>1</v>
      </c>
      <c r="P2536" s="56" t="str">
        <f aca="false">IF(L2536=1,J2536+ROW()/10^7,"")</f>
        <v/>
      </c>
      <c r="Q2536" s="57" t="n">
        <f aca="false">IF(O2536=1,M2536,"")</f>
        <v>0.321131717222</v>
      </c>
      <c r="R2536" s="56" t="str">
        <f aca="false">IF(K2536=1,ROW(),"")</f>
        <v/>
      </c>
      <c r="S2536" s="56" t="str">
        <f aca="false">IF(D2536="","",TRIM(D2536))</f>
        <v>LOLO CHARGES- INC</v>
      </c>
    </row>
    <row r="2537" customFormat="false" ht="15" hidden="false" customHeight="false" outlineLevel="0" collapsed="false">
      <c r="A2537" s="50" t="s">
        <v>1346</v>
      </c>
      <c r="B2537" s="55" t="n">
        <v>45951</v>
      </c>
      <c r="C2537" s="50" t="n">
        <f aca="false">IF(S2537="","",IFERROR(IF(INDEX('Ledger Codes'!$C$6:$C$205,MATCH(S2537,'Ledger Codes'!$B$6:$B$205,0))="","",INDEX('Ledger Codes'!$C$6:$C$205,MATCH(S2537,'Ledger Codes'!$B$6:$B$205,0))),""))</f>
        <v>10051</v>
      </c>
      <c r="D2537" s="50" t="s">
        <v>208</v>
      </c>
      <c r="E2537" s="50" t="s">
        <v>1347</v>
      </c>
      <c r="F2537" s="50" t="s">
        <v>1348</v>
      </c>
      <c r="G2537" s="52" t="n">
        <v>0</v>
      </c>
      <c r="H2537" s="52" t="n">
        <v>650</v>
      </c>
      <c r="I2537" s="52" t="n">
        <f aca="false">IF(AND(G2537="",H2537=""),"",N(G2537)-N(H2537))</f>
        <v>-650</v>
      </c>
      <c r="J2537" s="52" t="n">
        <f aca="false">IF(I2537="","",ABS(I2537))</f>
        <v>650</v>
      </c>
      <c r="K2537" s="56" t="n">
        <f aca="false">IF(S2537="","",0)</f>
        <v>0</v>
      </c>
      <c r="L2537" s="56" t="n">
        <f aca="false">IF(J2537="","",IF(AND(J2537&gt;'Revenue Testing'!$E$9,K2537=0),1,0))</f>
        <v>0</v>
      </c>
      <c r="M2537" s="57" t="n">
        <v>0.50011525142</v>
      </c>
      <c r="N2537" s="56" t="str">
        <f aca="false">IF(OR(A2537="",I2537=""),"",IF(COUNTIFS($A$2:$A$4500,A2537,$D$2:$D$4500,D2537,$I$2:$I$4500,I2537)&gt;1,"Possible duplicate",""))</f>
        <v/>
      </c>
      <c r="O2537" s="56" t="n">
        <f aca="false">IF(J2537="","",IF(AND(L2537=0,K2537=0),1,0))</f>
        <v>1</v>
      </c>
      <c r="P2537" s="56" t="str">
        <f aca="false">IF(L2537=1,J2537+ROW()/10^7,"")</f>
        <v/>
      </c>
      <c r="Q2537" s="57" t="n">
        <f aca="false">IF(O2537=1,M2537,"")</f>
        <v>0.50011525142</v>
      </c>
      <c r="R2537" s="56" t="str">
        <f aca="false">IF(K2537=1,ROW(),"")</f>
        <v/>
      </c>
      <c r="S2537" s="56" t="str">
        <f aca="false">IF(D2537="","",TRIM(D2537))</f>
        <v>LOLO CHARGES- INC</v>
      </c>
    </row>
    <row r="2538" customFormat="false" ht="15" hidden="false" customHeight="false" outlineLevel="0" collapsed="false">
      <c r="A2538" s="50" t="s">
        <v>1349</v>
      </c>
      <c r="B2538" s="55" t="n">
        <v>45951</v>
      </c>
      <c r="C2538" s="50" t="n">
        <f aca="false">IF(S2538="","",IFERROR(IF(INDEX('Ledger Codes'!$C$6:$C$205,MATCH(S2538,'Ledger Codes'!$B$6:$B$205,0))="","",INDEX('Ledger Codes'!$C$6:$C$205,MATCH(S2538,'Ledger Codes'!$B$6:$B$205,0))),""))</f>
        <v>10051</v>
      </c>
      <c r="D2538" s="50" t="s">
        <v>208</v>
      </c>
      <c r="E2538" s="50" t="s">
        <v>1350</v>
      </c>
      <c r="F2538" s="50" t="s">
        <v>1351</v>
      </c>
      <c r="G2538" s="52" t="n">
        <v>0</v>
      </c>
      <c r="H2538" s="52" t="n">
        <v>130</v>
      </c>
      <c r="I2538" s="52" t="n">
        <f aca="false">IF(AND(G2538="",H2538=""),"",N(G2538)-N(H2538))</f>
        <v>-130</v>
      </c>
      <c r="J2538" s="52" t="n">
        <f aca="false">IF(I2538="","",ABS(I2538))</f>
        <v>130</v>
      </c>
      <c r="K2538" s="56" t="n">
        <f aca="false">IF(S2538="","",0)</f>
        <v>0</v>
      </c>
      <c r="L2538" s="56" t="n">
        <f aca="false">IF(J2538="","",IF(AND(J2538&gt;'Revenue Testing'!$E$9,K2538=0),1,0))</f>
        <v>0</v>
      </c>
      <c r="M2538" s="57" t="n">
        <v>0.919548994987</v>
      </c>
      <c r="N2538" s="56" t="str">
        <f aca="false">IF(OR(A2538="",I2538=""),"",IF(COUNTIFS($A$2:$A$4500,A2538,$D$2:$D$4500,D2538,$I$2:$I$4500,I2538)&gt;1,"Possible duplicate",""))</f>
        <v/>
      </c>
      <c r="O2538" s="56" t="n">
        <f aca="false">IF(J2538="","",IF(AND(L2538=0,K2538=0),1,0))</f>
        <v>1</v>
      </c>
      <c r="P2538" s="56" t="str">
        <f aca="false">IF(L2538=1,J2538+ROW()/10^7,"")</f>
        <v/>
      </c>
      <c r="Q2538" s="57" t="n">
        <f aca="false">IF(O2538=1,M2538,"")</f>
        <v>0.919548994987</v>
      </c>
      <c r="R2538" s="56" t="str">
        <f aca="false">IF(K2538=1,ROW(),"")</f>
        <v/>
      </c>
      <c r="S2538" s="56" t="str">
        <f aca="false">IF(D2538="","",TRIM(D2538))</f>
        <v>LOLO CHARGES- INC</v>
      </c>
    </row>
    <row r="2539" customFormat="false" ht="15" hidden="false" customHeight="false" outlineLevel="0" collapsed="false">
      <c r="A2539" s="50" t="s">
        <v>1352</v>
      </c>
      <c r="B2539" s="55" t="n">
        <v>45951</v>
      </c>
      <c r="C2539" s="50" t="n">
        <f aca="false">IF(S2539="","",IFERROR(IF(INDEX('Ledger Codes'!$C$6:$C$205,MATCH(S2539,'Ledger Codes'!$B$6:$B$205,0))="","",INDEX('Ledger Codes'!$C$6:$C$205,MATCH(S2539,'Ledger Codes'!$B$6:$B$205,0))),""))</f>
        <v>10051</v>
      </c>
      <c r="D2539" s="50" t="s">
        <v>208</v>
      </c>
      <c r="E2539" s="50" t="s">
        <v>1353</v>
      </c>
      <c r="F2539" s="50" t="s">
        <v>1354</v>
      </c>
      <c r="G2539" s="52" t="n">
        <v>0</v>
      </c>
      <c r="H2539" s="52" t="n">
        <v>130</v>
      </c>
      <c r="I2539" s="52" t="n">
        <f aca="false">IF(AND(G2539="",H2539=""),"",N(G2539)-N(H2539))</f>
        <v>-130</v>
      </c>
      <c r="J2539" s="52" t="n">
        <f aca="false">IF(I2539="","",ABS(I2539))</f>
        <v>130</v>
      </c>
      <c r="K2539" s="56" t="n">
        <f aca="false">IF(S2539="","",0)</f>
        <v>0</v>
      </c>
      <c r="L2539" s="56" t="n">
        <f aca="false">IF(J2539="","",IF(AND(J2539&gt;'Revenue Testing'!$E$9,K2539=0),1,0))</f>
        <v>0</v>
      </c>
      <c r="M2539" s="57" t="n">
        <v>0.562214531346</v>
      </c>
      <c r="N2539" s="56" t="str">
        <f aca="false">IF(OR(A2539="",I2539=""),"",IF(COUNTIFS($A$2:$A$4500,A2539,$D$2:$D$4500,D2539,$I$2:$I$4500,I2539)&gt;1,"Possible duplicate",""))</f>
        <v/>
      </c>
      <c r="O2539" s="56" t="n">
        <f aca="false">IF(J2539="","",IF(AND(L2539=0,K2539=0),1,0))</f>
        <v>1</v>
      </c>
      <c r="P2539" s="56" t="str">
        <f aca="false">IF(L2539=1,J2539+ROW()/10^7,"")</f>
        <v/>
      </c>
      <c r="Q2539" s="57" t="n">
        <f aca="false">IF(O2539=1,M2539,"")</f>
        <v>0.562214531346</v>
      </c>
      <c r="R2539" s="56" t="str">
        <f aca="false">IF(K2539=1,ROW(),"")</f>
        <v/>
      </c>
      <c r="S2539" s="56" t="str">
        <f aca="false">IF(D2539="","",TRIM(D2539))</f>
        <v>LOLO CHARGES- INC</v>
      </c>
    </row>
    <row r="2540" customFormat="false" ht="15" hidden="false" customHeight="false" outlineLevel="0" collapsed="false">
      <c r="A2540" s="50" t="s">
        <v>1355</v>
      </c>
      <c r="B2540" s="55" t="n">
        <v>45951</v>
      </c>
      <c r="C2540" s="50" t="n">
        <f aca="false">IF(S2540="","",IFERROR(IF(INDEX('Ledger Codes'!$C$6:$C$205,MATCH(S2540,'Ledger Codes'!$B$6:$B$205,0))="","",INDEX('Ledger Codes'!$C$6:$C$205,MATCH(S2540,'Ledger Codes'!$B$6:$B$205,0))),""))</f>
        <v>10051</v>
      </c>
      <c r="D2540" s="50" t="s">
        <v>208</v>
      </c>
      <c r="E2540" s="50" t="s">
        <v>1356</v>
      </c>
      <c r="F2540" s="50" t="s">
        <v>1357</v>
      </c>
      <c r="G2540" s="52" t="n">
        <v>0</v>
      </c>
      <c r="H2540" s="52" t="n">
        <v>130</v>
      </c>
      <c r="I2540" s="52" t="n">
        <f aca="false">IF(AND(G2540="",H2540=""),"",N(G2540)-N(H2540))</f>
        <v>-130</v>
      </c>
      <c r="J2540" s="52" t="n">
        <f aca="false">IF(I2540="","",ABS(I2540))</f>
        <v>130</v>
      </c>
      <c r="K2540" s="56" t="n">
        <f aca="false">IF(S2540="","",0)</f>
        <v>0</v>
      </c>
      <c r="L2540" s="56" t="n">
        <f aca="false">IF(J2540="","",IF(AND(J2540&gt;'Revenue Testing'!$E$9,K2540=0),1,0))</f>
        <v>0</v>
      </c>
      <c r="M2540" s="57" t="n">
        <v>0.49459556407</v>
      </c>
      <c r="N2540" s="56" t="str">
        <f aca="false">IF(OR(A2540="",I2540=""),"",IF(COUNTIFS($A$2:$A$4500,A2540,$D$2:$D$4500,D2540,$I$2:$I$4500,I2540)&gt;1,"Possible duplicate",""))</f>
        <v/>
      </c>
      <c r="O2540" s="56" t="n">
        <f aca="false">IF(J2540="","",IF(AND(L2540=0,K2540=0),1,0))</f>
        <v>1</v>
      </c>
      <c r="P2540" s="56" t="str">
        <f aca="false">IF(L2540=1,J2540+ROW()/10^7,"")</f>
        <v/>
      </c>
      <c r="Q2540" s="57" t="n">
        <f aca="false">IF(O2540=1,M2540,"")</f>
        <v>0.49459556407</v>
      </c>
      <c r="R2540" s="56" t="str">
        <f aca="false">IF(K2540=1,ROW(),"")</f>
        <v/>
      </c>
      <c r="S2540" s="56" t="str">
        <f aca="false">IF(D2540="","",TRIM(D2540))</f>
        <v>LOLO CHARGES- INC</v>
      </c>
    </row>
    <row r="2541" customFormat="false" ht="15" hidden="false" customHeight="false" outlineLevel="0" collapsed="false">
      <c r="A2541" s="50" t="s">
        <v>1358</v>
      </c>
      <c r="B2541" s="55" t="n">
        <v>45951</v>
      </c>
      <c r="C2541" s="50" t="n">
        <f aca="false">IF(S2541="","",IFERROR(IF(INDEX('Ledger Codes'!$C$6:$C$205,MATCH(S2541,'Ledger Codes'!$B$6:$B$205,0))="","",INDEX('Ledger Codes'!$C$6:$C$205,MATCH(S2541,'Ledger Codes'!$B$6:$B$205,0))),""))</f>
        <v>10051</v>
      </c>
      <c r="D2541" s="50" t="s">
        <v>208</v>
      </c>
      <c r="E2541" s="50" t="s">
        <v>1359</v>
      </c>
      <c r="F2541" s="50" t="s">
        <v>1360</v>
      </c>
      <c r="G2541" s="52" t="n">
        <v>0</v>
      </c>
      <c r="H2541" s="52" t="n">
        <v>260</v>
      </c>
      <c r="I2541" s="52" t="n">
        <f aca="false">IF(AND(G2541="",H2541=""),"",N(G2541)-N(H2541))</f>
        <v>-260</v>
      </c>
      <c r="J2541" s="52" t="n">
        <f aca="false">IF(I2541="","",ABS(I2541))</f>
        <v>260</v>
      </c>
      <c r="K2541" s="56" t="n">
        <f aca="false">IF(S2541="","",0)</f>
        <v>0</v>
      </c>
      <c r="L2541" s="56" t="n">
        <f aca="false">IF(J2541="","",IF(AND(J2541&gt;'Revenue Testing'!$E$9,K2541=0),1,0))</f>
        <v>0</v>
      </c>
      <c r="M2541" s="57" t="n">
        <v>0.281530657869</v>
      </c>
      <c r="N2541" s="56" t="str">
        <f aca="false">IF(OR(A2541="",I2541=""),"",IF(COUNTIFS($A$2:$A$4500,A2541,$D$2:$D$4500,D2541,$I$2:$I$4500,I2541)&gt;1,"Possible duplicate",""))</f>
        <v/>
      </c>
      <c r="O2541" s="56" t="n">
        <f aca="false">IF(J2541="","",IF(AND(L2541=0,K2541=0),1,0))</f>
        <v>1</v>
      </c>
      <c r="P2541" s="56" t="str">
        <f aca="false">IF(L2541=1,J2541+ROW()/10^7,"")</f>
        <v/>
      </c>
      <c r="Q2541" s="57" t="n">
        <f aca="false">IF(O2541=1,M2541,"")</f>
        <v>0.281530657869</v>
      </c>
      <c r="R2541" s="56" t="str">
        <f aca="false">IF(K2541=1,ROW(),"")</f>
        <v/>
      </c>
      <c r="S2541" s="56" t="str">
        <f aca="false">IF(D2541="","",TRIM(D2541))</f>
        <v>LOLO CHARGES- INC</v>
      </c>
    </row>
    <row r="2542" customFormat="false" ht="15" hidden="false" customHeight="false" outlineLevel="0" collapsed="false">
      <c r="A2542" s="50" t="s">
        <v>1361</v>
      </c>
      <c r="B2542" s="55" t="n">
        <v>45951</v>
      </c>
      <c r="C2542" s="50" t="n">
        <f aca="false">IF(S2542="","",IFERROR(IF(INDEX('Ledger Codes'!$C$6:$C$205,MATCH(S2542,'Ledger Codes'!$B$6:$B$205,0))="","",INDEX('Ledger Codes'!$C$6:$C$205,MATCH(S2542,'Ledger Codes'!$B$6:$B$205,0))),""))</f>
        <v>10051</v>
      </c>
      <c r="D2542" s="50" t="s">
        <v>208</v>
      </c>
      <c r="E2542" s="50" t="s">
        <v>1362</v>
      </c>
      <c r="F2542" s="50" t="s">
        <v>1363</v>
      </c>
      <c r="G2542" s="52" t="n">
        <v>0</v>
      </c>
      <c r="H2542" s="52" t="n">
        <v>650</v>
      </c>
      <c r="I2542" s="52" t="n">
        <f aca="false">IF(AND(G2542="",H2542=""),"",N(G2542)-N(H2542))</f>
        <v>-650</v>
      </c>
      <c r="J2542" s="52" t="n">
        <f aca="false">IF(I2542="","",ABS(I2542))</f>
        <v>650</v>
      </c>
      <c r="K2542" s="56" t="n">
        <f aca="false">IF(S2542="","",0)</f>
        <v>0</v>
      </c>
      <c r="L2542" s="56" t="n">
        <f aca="false">IF(J2542="","",IF(AND(J2542&gt;'Revenue Testing'!$E$9,K2542=0),1,0))</f>
        <v>0</v>
      </c>
      <c r="M2542" s="57" t="n">
        <v>0.242235125025</v>
      </c>
      <c r="N2542" s="56" t="str">
        <f aca="false">IF(OR(A2542="",I2542=""),"",IF(COUNTIFS($A$2:$A$4500,A2542,$D$2:$D$4500,D2542,$I$2:$I$4500,I2542)&gt;1,"Possible duplicate",""))</f>
        <v/>
      </c>
      <c r="O2542" s="56" t="n">
        <f aca="false">IF(J2542="","",IF(AND(L2542=0,K2542=0),1,0))</f>
        <v>1</v>
      </c>
      <c r="P2542" s="56" t="str">
        <f aca="false">IF(L2542=1,J2542+ROW()/10^7,"")</f>
        <v/>
      </c>
      <c r="Q2542" s="57" t="n">
        <f aca="false">IF(O2542=1,M2542,"")</f>
        <v>0.242235125025</v>
      </c>
      <c r="R2542" s="56" t="str">
        <f aca="false">IF(K2542=1,ROW(),"")</f>
        <v/>
      </c>
      <c r="S2542" s="56" t="str">
        <f aca="false">IF(D2542="","",TRIM(D2542))</f>
        <v>LOLO CHARGES- INC</v>
      </c>
    </row>
    <row r="2543" customFormat="false" ht="15" hidden="false" customHeight="false" outlineLevel="0" collapsed="false">
      <c r="A2543" s="50" t="s">
        <v>1364</v>
      </c>
      <c r="B2543" s="55" t="n">
        <v>45951</v>
      </c>
      <c r="C2543" s="50" t="n">
        <f aca="false">IF(S2543="","",IFERROR(IF(INDEX('Ledger Codes'!$C$6:$C$205,MATCH(S2543,'Ledger Codes'!$B$6:$B$205,0))="","",INDEX('Ledger Codes'!$C$6:$C$205,MATCH(S2543,'Ledger Codes'!$B$6:$B$205,0))),""))</f>
        <v>10051</v>
      </c>
      <c r="D2543" s="50" t="s">
        <v>208</v>
      </c>
      <c r="E2543" s="50" t="s">
        <v>1365</v>
      </c>
      <c r="F2543" s="50" t="s">
        <v>1366</v>
      </c>
      <c r="G2543" s="52" t="n">
        <v>0</v>
      </c>
      <c r="H2543" s="52" t="n">
        <v>130</v>
      </c>
      <c r="I2543" s="52" t="n">
        <f aca="false">IF(AND(G2543="",H2543=""),"",N(G2543)-N(H2543))</f>
        <v>-130</v>
      </c>
      <c r="J2543" s="52" t="n">
        <f aca="false">IF(I2543="","",ABS(I2543))</f>
        <v>130</v>
      </c>
      <c r="K2543" s="56" t="n">
        <f aca="false">IF(S2543="","",0)</f>
        <v>0</v>
      </c>
      <c r="L2543" s="56" t="n">
        <f aca="false">IF(J2543="","",IF(AND(J2543&gt;'Revenue Testing'!$E$9,K2543=0),1,0))</f>
        <v>0</v>
      </c>
      <c r="M2543" s="57" t="n">
        <v>0.135132253188</v>
      </c>
      <c r="N2543" s="56" t="str">
        <f aca="false">IF(OR(A2543="",I2543=""),"",IF(COUNTIFS($A$2:$A$4500,A2543,$D$2:$D$4500,D2543,$I$2:$I$4500,I2543)&gt;1,"Possible duplicate",""))</f>
        <v/>
      </c>
      <c r="O2543" s="56" t="n">
        <f aca="false">IF(J2543="","",IF(AND(L2543=0,K2543=0),1,0))</f>
        <v>1</v>
      </c>
      <c r="P2543" s="56" t="str">
        <f aca="false">IF(L2543=1,J2543+ROW()/10^7,"")</f>
        <v/>
      </c>
      <c r="Q2543" s="57" t="n">
        <f aca="false">IF(O2543=1,M2543,"")</f>
        <v>0.135132253188</v>
      </c>
      <c r="R2543" s="56" t="str">
        <f aca="false">IF(K2543=1,ROW(),"")</f>
        <v/>
      </c>
      <c r="S2543" s="56" t="str">
        <f aca="false">IF(D2543="","",TRIM(D2543))</f>
        <v>LOLO CHARGES- INC</v>
      </c>
    </row>
    <row r="2544" customFormat="false" ht="15" hidden="false" customHeight="false" outlineLevel="0" collapsed="false">
      <c r="A2544" s="50" t="s">
        <v>1367</v>
      </c>
      <c r="B2544" s="55" t="n">
        <v>45951</v>
      </c>
      <c r="C2544" s="50" t="n">
        <f aca="false">IF(S2544="","",IFERROR(IF(INDEX('Ledger Codes'!$C$6:$C$205,MATCH(S2544,'Ledger Codes'!$B$6:$B$205,0))="","",INDEX('Ledger Codes'!$C$6:$C$205,MATCH(S2544,'Ledger Codes'!$B$6:$B$205,0))),""))</f>
        <v>10051</v>
      </c>
      <c r="D2544" s="50" t="s">
        <v>208</v>
      </c>
      <c r="E2544" s="50" t="s">
        <v>1368</v>
      </c>
      <c r="F2544" s="50" t="s">
        <v>1369</v>
      </c>
      <c r="G2544" s="52" t="n">
        <v>0</v>
      </c>
      <c r="H2544" s="52" t="n">
        <v>130</v>
      </c>
      <c r="I2544" s="52" t="n">
        <f aca="false">IF(AND(G2544="",H2544=""),"",N(G2544)-N(H2544))</f>
        <v>-130</v>
      </c>
      <c r="J2544" s="52" t="n">
        <f aca="false">IF(I2544="","",ABS(I2544))</f>
        <v>130</v>
      </c>
      <c r="K2544" s="56" t="n">
        <f aca="false">IF(S2544="","",0)</f>
        <v>0</v>
      </c>
      <c r="L2544" s="56" t="n">
        <f aca="false">IF(J2544="","",IF(AND(J2544&gt;'Revenue Testing'!$E$9,K2544=0),1,0))</f>
        <v>0</v>
      </c>
      <c r="M2544" s="57" t="n">
        <v>0.30374572136</v>
      </c>
      <c r="N2544" s="56" t="str">
        <f aca="false">IF(OR(A2544="",I2544=""),"",IF(COUNTIFS($A$2:$A$4500,A2544,$D$2:$D$4500,D2544,$I$2:$I$4500,I2544)&gt;1,"Possible duplicate",""))</f>
        <v/>
      </c>
      <c r="O2544" s="56" t="n">
        <f aca="false">IF(J2544="","",IF(AND(L2544=0,K2544=0),1,0))</f>
        <v>1</v>
      </c>
      <c r="P2544" s="56" t="str">
        <f aca="false">IF(L2544=1,J2544+ROW()/10^7,"")</f>
        <v/>
      </c>
      <c r="Q2544" s="57" t="n">
        <f aca="false">IF(O2544=1,M2544,"")</f>
        <v>0.30374572136</v>
      </c>
      <c r="R2544" s="56" t="str">
        <f aca="false">IF(K2544=1,ROW(),"")</f>
        <v/>
      </c>
      <c r="S2544" s="56" t="str">
        <f aca="false">IF(D2544="","",TRIM(D2544))</f>
        <v>LOLO CHARGES- INC</v>
      </c>
    </row>
    <row r="2545" customFormat="false" ht="15" hidden="false" customHeight="false" outlineLevel="0" collapsed="false">
      <c r="A2545" s="50" t="s">
        <v>1370</v>
      </c>
      <c r="B2545" s="55" t="n">
        <v>45951</v>
      </c>
      <c r="C2545" s="50" t="n">
        <f aca="false">IF(S2545="","",IFERROR(IF(INDEX('Ledger Codes'!$C$6:$C$205,MATCH(S2545,'Ledger Codes'!$B$6:$B$205,0))="","",INDEX('Ledger Codes'!$C$6:$C$205,MATCH(S2545,'Ledger Codes'!$B$6:$B$205,0))),""))</f>
        <v>10051</v>
      </c>
      <c r="D2545" s="50" t="s">
        <v>208</v>
      </c>
      <c r="E2545" s="50" t="s">
        <v>1371</v>
      </c>
      <c r="F2545" s="50" t="s">
        <v>1372</v>
      </c>
      <c r="G2545" s="52" t="n">
        <v>0</v>
      </c>
      <c r="H2545" s="52" t="n">
        <v>130</v>
      </c>
      <c r="I2545" s="52" t="n">
        <f aca="false">IF(AND(G2545="",H2545=""),"",N(G2545)-N(H2545))</f>
        <v>-130</v>
      </c>
      <c r="J2545" s="52" t="n">
        <f aca="false">IF(I2545="","",ABS(I2545))</f>
        <v>130</v>
      </c>
      <c r="K2545" s="56" t="n">
        <f aca="false">IF(S2545="","",0)</f>
        <v>0</v>
      </c>
      <c r="L2545" s="56" t="n">
        <f aca="false">IF(J2545="","",IF(AND(J2545&gt;'Revenue Testing'!$E$9,K2545=0),1,0))</f>
        <v>0</v>
      </c>
      <c r="M2545" s="57" t="n">
        <v>0.871460790445</v>
      </c>
      <c r="N2545" s="56" t="str">
        <f aca="false">IF(OR(A2545="",I2545=""),"",IF(COUNTIFS($A$2:$A$4500,A2545,$D$2:$D$4500,D2545,$I$2:$I$4500,I2545)&gt;1,"Possible duplicate",""))</f>
        <v/>
      </c>
      <c r="O2545" s="56" t="n">
        <f aca="false">IF(J2545="","",IF(AND(L2545=0,K2545=0),1,0))</f>
        <v>1</v>
      </c>
      <c r="P2545" s="56" t="str">
        <f aca="false">IF(L2545=1,J2545+ROW()/10^7,"")</f>
        <v/>
      </c>
      <c r="Q2545" s="57" t="n">
        <f aca="false">IF(O2545=1,M2545,"")</f>
        <v>0.871460790445</v>
      </c>
      <c r="R2545" s="56" t="str">
        <f aca="false">IF(K2545=1,ROW(),"")</f>
        <v/>
      </c>
      <c r="S2545" s="56" t="str">
        <f aca="false">IF(D2545="","",TRIM(D2545))</f>
        <v>LOLO CHARGES- INC</v>
      </c>
    </row>
    <row r="2546" customFormat="false" ht="15" hidden="false" customHeight="false" outlineLevel="0" collapsed="false">
      <c r="A2546" s="50" t="s">
        <v>1373</v>
      </c>
      <c r="B2546" s="55" t="n">
        <v>45951</v>
      </c>
      <c r="C2546" s="50" t="n">
        <f aca="false">IF(S2546="","",IFERROR(IF(INDEX('Ledger Codes'!$C$6:$C$205,MATCH(S2546,'Ledger Codes'!$B$6:$B$205,0))="","",INDEX('Ledger Codes'!$C$6:$C$205,MATCH(S2546,'Ledger Codes'!$B$6:$B$205,0))),""))</f>
        <v>10051</v>
      </c>
      <c r="D2546" s="50" t="s">
        <v>208</v>
      </c>
      <c r="E2546" s="50" t="s">
        <v>1374</v>
      </c>
      <c r="F2546" s="50" t="s">
        <v>1375</v>
      </c>
      <c r="G2546" s="52" t="n">
        <v>0</v>
      </c>
      <c r="H2546" s="52" t="n">
        <v>130</v>
      </c>
      <c r="I2546" s="52" t="n">
        <f aca="false">IF(AND(G2546="",H2546=""),"",N(G2546)-N(H2546))</f>
        <v>-130</v>
      </c>
      <c r="J2546" s="52" t="n">
        <f aca="false">IF(I2546="","",ABS(I2546))</f>
        <v>130</v>
      </c>
      <c r="K2546" s="56" t="n">
        <f aca="false">IF(S2546="","",0)</f>
        <v>0</v>
      </c>
      <c r="L2546" s="56" t="n">
        <f aca="false">IF(J2546="","",IF(AND(J2546&gt;'Revenue Testing'!$E$9,K2546=0),1,0))</f>
        <v>0</v>
      </c>
      <c r="M2546" s="57" t="n">
        <v>0.296878443754</v>
      </c>
      <c r="N2546" s="56" t="str">
        <f aca="false">IF(OR(A2546="",I2546=""),"",IF(COUNTIFS($A$2:$A$4500,A2546,$D$2:$D$4500,D2546,$I$2:$I$4500,I2546)&gt;1,"Possible duplicate",""))</f>
        <v/>
      </c>
      <c r="O2546" s="56" t="n">
        <f aca="false">IF(J2546="","",IF(AND(L2546=0,K2546=0),1,0))</f>
        <v>1</v>
      </c>
      <c r="P2546" s="56" t="str">
        <f aca="false">IF(L2546=1,J2546+ROW()/10^7,"")</f>
        <v/>
      </c>
      <c r="Q2546" s="57" t="n">
        <f aca="false">IF(O2546=1,M2546,"")</f>
        <v>0.296878443754</v>
      </c>
      <c r="R2546" s="56" t="str">
        <f aca="false">IF(K2546=1,ROW(),"")</f>
        <v/>
      </c>
      <c r="S2546" s="56" t="str">
        <f aca="false">IF(D2546="","",TRIM(D2546))</f>
        <v>LOLO CHARGES- INC</v>
      </c>
    </row>
    <row r="2547" customFormat="false" ht="15" hidden="false" customHeight="false" outlineLevel="0" collapsed="false">
      <c r="A2547" s="50" t="s">
        <v>1376</v>
      </c>
      <c r="B2547" s="55" t="n">
        <v>45951</v>
      </c>
      <c r="C2547" s="50" t="n">
        <f aca="false">IF(S2547="","",IFERROR(IF(INDEX('Ledger Codes'!$C$6:$C$205,MATCH(S2547,'Ledger Codes'!$B$6:$B$205,0))="","",INDEX('Ledger Codes'!$C$6:$C$205,MATCH(S2547,'Ledger Codes'!$B$6:$B$205,0))),""))</f>
        <v>10051</v>
      </c>
      <c r="D2547" s="50" t="s">
        <v>208</v>
      </c>
      <c r="E2547" s="50" t="s">
        <v>1377</v>
      </c>
      <c r="F2547" s="50" t="s">
        <v>1378</v>
      </c>
      <c r="G2547" s="52" t="n">
        <v>0</v>
      </c>
      <c r="H2547" s="52" t="n">
        <v>130</v>
      </c>
      <c r="I2547" s="52" t="n">
        <f aca="false">IF(AND(G2547="",H2547=""),"",N(G2547)-N(H2547))</f>
        <v>-130</v>
      </c>
      <c r="J2547" s="52" t="n">
        <f aca="false">IF(I2547="","",ABS(I2547))</f>
        <v>130</v>
      </c>
      <c r="K2547" s="56" t="n">
        <f aca="false">IF(S2547="","",0)</f>
        <v>0</v>
      </c>
      <c r="L2547" s="56" t="n">
        <f aca="false">IF(J2547="","",IF(AND(J2547&gt;'Revenue Testing'!$E$9,K2547=0),1,0))</f>
        <v>0</v>
      </c>
      <c r="M2547" s="57" t="n">
        <v>0.556890135258</v>
      </c>
      <c r="N2547" s="56" t="str">
        <f aca="false">IF(OR(A2547="",I2547=""),"",IF(COUNTIFS($A$2:$A$4500,A2547,$D$2:$D$4500,D2547,$I$2:$I$4500,I2547)&gt;1,"Possible duplicate",""))</f>
        <v/>
      </c>
      <c r="O2547" s="56" t="n">
        <f aca="false">IF(J2547="","",IF(AND(L2547=0,K2547=0),1,0))</f>
        <v>1</v>
      </c>
      <c r="P2547" s="56" t="str">
        <f aca="false">IF(L2547=1,J2547+ROW()/10^7,"")</f>
        <v/>
      </c>
      <c r="Q2547" s="57" t="n">
        <f aca="false">IF(O2547=1,M2547,"")</f>
        <v>0.556890135258</v>
      </c>
      <c r="R2547" s="56" t="str">
        <f aca="false">IF(K2547=1,ROW(),"")</f>
        <v/>
      </c>
      <c r="S2547" s="56" t="str">
        <f aca="false">IF(D2547="","",TRIM(D2547))</f>
        <v>LOLO CHARGES- INC</v>
      </c>
    </row>
    <row r="2548" customFormat="false" ht="15" hidden="false" customHeight="false" outlineLevel="0" collapsed="false">
      <c r="A2548" s="50" t="s">
        <v>1379</v>
      </c>
      <c r="B2548" s="55" t="n">
        <v>45951</v>
      </c>
      <c r="C2548" s="50" t="n">
        <f aca="false">IF(S2548="","",IFERROR(IF(INDEX('Ledger Codes'!$C$6:$C$205,MATCH(S2548,'Ledger Codes'!$B$6:$B$205,0))="","",INDEX('Ledger Codes'!$C$6:$C$205,MATCH(S2548,'Ledger Codes'!$B$6:$B$205,0))),""))</f>
        <v>10051</v>
      </c>
      <c r="D2548" s="50" t="s">
        <v>208</v>
      </c>
      <c r="E2548" s="50" t="s">
        <v>1380</v>
      </c>
      <c r="F2548" s="50" t="s">
        <v>1381</v>
      </c>
      <c r="G2548" s="52" t="n">
        <v>0</v>
      </c>
      <c r="H2548" s="52" t="n">
        <v>130</v>
      </c>
      <c r="I2548" s="52" t="n">
        <f aca="false">IF(AND(G2548="",H2548=""),"",N(G2548)-N(H2548))</f>
        <v>-130</v>
      </c>
      <c r="J2548" s="52" t="n">
        <f aca="false">IF(I2548="","",ABS(I2548))</f>
        <v>130</v>
      </c>
      <c r="K2548" s="56" t="n">
        <f aca="false">IF(S2548="","",0)</f>
        <v>0</v>
      </c>
      <c r="L2548" s="56" t="n">
        <f aca="false">IF(J2548="","",IF(AND(J2548&gt;'Revenue Testing'!$E$9,K2548=0),1,0))</f>
        <v>0</v>
      </c>
      <c r="M2548" s="57" t="n">
        <v>0.363406405613</v>
      </c>
      <c r="N2548" s="56" t="str">
        <f aca="false">IF(OR(A2548="",I2548=""),"",IF(COUNTIFS($A$2:$A$4500,A2548,$D$2:$D$4500,D2548,$I$2:$I$4500,I2548)&gt;1,"Possible duplicate",""))</f>
        <v/>
      </c>
      <c r="O2548" s="56" t="n">
        <f aca="false">IF(J2548="","",IF(AND(L2548=0,K2548=0),1,0))</f>
        <v>1</v>
      </c>
      <c r="P2548" s="56" t="str">
        <f aca="false">IF(L2548=1,J2548+ROW()/10^7,"")</f>
        <v/>
      </c>
      <c r="Q2548" s="57" t="n">
        <f aca="false">IF(O2548=1,M2548,"")</f>
        <v>0.363406405613</v>
      </c>
      <c r="R2548" s="56" t="str">
        <f aca="false">IF(K2548=1,ROW(),"")</f>
        <v/>
      </c>
      <c r="S2548" s="56" t="str">
        <f aca="false">IF(D2548="","",TRIM(D2548))</f>
        <v>LOLO CHARGES- INC</v>
      </c>
    </row>
    <row r="2549" customFormat="false" ht="15" hidden="false" customHeight="false" outlineLevel="0" collapsed="false">
      <c r="A2549" s="50" t="s">
        <v>1382</v>
      </c>
      <c r="B2549" s="55" t="n">
        <v>45951</v>
      </c>
      <c r="C2549" s="50" t="n">
        <f aca="false">IF(S2549="","",IFERROR(IF(INDEX('Ledger Codes'!$C$6:$C$205,MATCH(S2549,'Ledger Codes'!$B$6:$B$205,0))="","",INDEX('Ledger Codes'!$C$6:$C$205,MATCH(S2549,'Ledger Codes'!$B$6:$B$205,0))),""))</f>
        <v>10051</v>
      </c>
      <c r="D2549" s="50" t="s">
        <v>208</v>
      </c>
      <c r="E2549" s="50" t="s">
        <v>1383</v>
      </c>
      <c r="F2549" s="50" t="s">
        <v>1384</v>
      </c>
      <c r="G2549" s="52" t="n">
        <v>0</v>
      </c>
      <c r="H2549" s="52" t="n">
        <v>130</v>
      </c>
      <c r="I2549" s="52" t="n">
        <f aca="false">IF(AND(G2549="",H2549=""),"",N(G2549)-N(H2549))</f>
        <v>-130</v>
      </c>
      <c r="J2549" s="52" t="n">
        <f aca="false">IF(I2549="","",ABS(I2549))</f>
        <v>130</v>
      </c>
      <c r="K2549" s="56" t="n">
        <f aca="false">IF(S2549="","",0)</f>
        <v>0</v>
      </c>
      <c r="L2549" s="56" t="n">
        <f aca="false">IF(J2549="","",IF(AND(J2549&gt;'Revenue Testing'!$E$9,K2549=0),1,0))</f>
        <v>0</v>
      </c>
      <c r="M2549" s="57" t="n">
        <v>0.242369707299</v>
      </c>
      <c r="N2549" s="56" t="str">
        <f aca="false">IF(OR(A2549="",I2549=""),"",IF(COUNTIFS($A$2:$A$4500,A2549,$D$2:$D$4500,D2549,$I$2:$I$4500,I2549)&gt;1,"Possible duplicate",""))</f>
        <v/>
      </c>
      <c r="O2549" s="56" t="n">
        <f aca="false">IF(J2549="","",IF(AND(L2549=0,K2549=0),1,0))</f>
        <v>1</v>
      </c>
      <c r="P2549" s="56" t="str">
        <f aca="false">IF(L2549=1,J2549+ROW()/10^7,"")</f>
        <v/>
      </c>
      <c r="Q2549" s="57" t="n">
        <f aca="false">IF(O2549=1,M2549,"")</f>
        <v>0.242369707299</v>
      </c>
      <c r="R2549" s="56" t="str">
        <f aca="false">IF(K2549=1,ROW(),"")</f>
        <v/>
      </c>
      <c r="S2549" s="56" t="str">
        <f aca="false">IF(D2549="","",TRIM(D2549))</f>
        <v>LOLO CHARGES- INC</v>
      </c>
    </row>
    <row r="2550" customFormat="false" ht="15" hidden="false" customHeight="false" outlineLevel="0" collapsed="false">
      <c r="A2550" s="50" t="s">
        <v>1385</v>
      </c>
      <c r="B2550" s="55" t="n">
        <v>45951</v>
      </c>
      <c r="C2550" s="50" t="n">
        <f aca="false">IF(S2550="","",IFERROR(IF(INDEX('Ledger Codes'!$C$6:$C$205,MATCH(S2550,'Ledger Codes'!$B$6:$B$205,0))="","",INDEX('Ledger Codes'!$C$6:$C$205,MATCH(S2550,'Ledger Codes'!$B$6:$B$205,0))),""))</f>
        <v>10051</v>
      </c>
      <c r="D2550" s="50" t="s">
        <v>208</v>
      </c>
      <c r="E2550" s="50" t="s">
        <v>1386</v>
      </c>
      <c r="F2550" s="50" t="s">
        <v>1387</v>
      </c>
      <c r="G2550" s="52" t="n">
        <v>0</v>
      </c>
      <c r="H2550" s="52" t="n">
        <v>130</v>
      </c>
      <c r="I2550" s="52" t="n">
        <f aca="false">IF(AND(G2550="",H2550=""),"",N(G2550)-N(H2550))</f>
        <v>-130</v>
      </c>
      <c r="J2550" s="52" t="n">
        <f aca="false">IF(I2550="","",ABS(I2550))</f>
        <v>130</v>
      </c>
      <c r="K2550" s="56" t="n">
        <f aca="false">IF(S2550="","",0)</f>
        <v>0</v>
      </c>
      <c r="L2550" s="56" t="n">
        <f aca="false">IF(J2550="","",IF(AND(J2550&gt;'Revenue Testing'!$E$9,K2550=0),1,0))</f>
        <v>0</v>
      </c>
      <c r="M2550" s="57" t="n">
        <v>0.779430601794</v>
      </c>
      <c r="N2550" s="56" t="str">
        <f aca="false">IF(OR(A2550="",I2550=""),"",IF(COUNTIFS($A$2:$A$4500,A2550,$D$2:$D$4500,D2550,$I$2:$I$4500,I2550)&gt;1,"Possible duplicate",""))</f>
        <v/>
      </c>
      <c r="O2550" s="56" t="n">
        <f aca="false">IF(J2550="","",IF(AND(L2550=0,K2550=0),1,0))</f>
        <v>1</v>
      </c>
      <c r="P2550" s="56" t="str">
        <f aca="false">IF(L2550=1,J2550+ROW()/10^7,"")</f>
        <v/>
      </c>
      <c r="Q2550" s="57" t="n">
        <f aca="false">IF(O2550=1,M2550,"")</f>
        <v>0.779430601794</v>
      </c>
      <c r="R2550" s="56" t="str">
        <f aca="false">IF(K2550=1,ROW(),"")</f>
        <v/>
      </c>
      <c r="S2550" s="56" t="str">
        <f aca="false">IF(D2550="","",TRIM(D2550))</f>
        <v>LOLO CHARGES- INC</v>
      </c>
    </row>
    <row r="2551" customFormat="false" ht="15" hidden="false" customHeight="false" outlineLevel="0" collapsed="false">
      <c r="A2551" s="50" t="s">
        <v>1388</v>
      </c>
      <c r="B2551" s="55" t="n">
        <v>45951</v>
      </c>
      <c r="C2551" s="50" t="n">
        <f aca="false">IF(S2551="","",IFERROR(IF(INDEX('Ledger Codes'!$C$6:$C$205,MATCH(S2551,'Ledger Codes'!$B$6:$B$205,0))="","",INDEX('Ledger Codes'!$C$6:$C$205,MATCH(S2551,'Ledger Codes'!$B$6:$B$205,0))),""))</f>
        <v>10051</v>
      </c>
      <c r="D2551" s="50" t="s">
        <v>208</v>
      </c>
      <c r="E2551" s="50" t="s">
        <v>1389</v>
      </c>
      <c r="F2551" s="50" t="s">
        <v>1390</v>
      </c>
      <c r="G2551" s="52" t="n">
        <v>0</v>
      </c>
      <c r="H2551" s="52" t="n">
        <v>130</v>
      </c>
      <c r="I2551" s="52" t="n">
        <f aca="false">IF(AND(G2551="",H2551=""),"",N(G2551)-N(H2551))</f>
        <v>-130</v>
      </c>
      <c r="J2551" s="52" t="n">
        <f aca="false">IF(I2551="","",ABS(I2551))</f>
        <v>130</v>
      </c>
      <c r="K2551" s="56" t="n">
        <f aca="false">IF(S2551="","",0)</f>
        <v>0</v>
      </c>
      <c r="L2551" s="56" t="n">
        <f aca="false">IF(J2551="","",IF(AND(J2551&gt;'Revenue Testing'!$E$9,K2551=0),1,0))</f>
        <v>0</v>
      </c>
      <c r="M2551" s="57" t="n">
        <v>0.654504162516</v>
      </c>
      <c r="N2551" s="56" t="str">
        <f aca="false">IF(OR(A2551="",I2551=""),"",IF(COUNTIFS($A$2:$A$4500,A2551,$D$2:$D$4500,D2551,$I$2:$I$4500,I2551)&gt;1,"Possible duplicate",""))</f>
        <v/>
      </c>
      <c r="O2551" s="56" t="n">
        <f aca="false">IF(J2551="","",IF(AND(L2551=0,K2551=0),1,0))</f>
        <v>1</v>
      </c>
      <c r="P2551" s="56" t="str">
        <f aca="false">IF(L2551=1,J2551+ROW()/10^7,"")</f>
        <v/>
      </c>
      <c r="Q2551" s="57" t="n">
        <f aca="false">IF(O2551=1,M2551,"")</f>
        <v>0.654504162516</v>
      </c>
      <c r="R2551" s="56" t="str">
        <f aca="false">IF(K2551=1,ROW(),"")</f>
        <v/>
      </c>
      <c r="S2551" s="56" t="str">
        <f aca="false">IF(D2551="","",TRIM(D2551))</f>
        <v>LOLO CHARGES- INC</v>
      </c>
    </row>
    <row r="2552" customFormat="false" ht="15" hidden="false" customHeight="false" outlineLevel="0" collapsed="false">
      <c r="A2552" s="50" t="s">
        <v>1391</v>
      </c>
      <c r="B2552" s="55" t="n">
        <v>45951</v>
      </c>
      <c r="C2552" s="50" t="n">
        <f aca="false">IF(S2552="","",IFERROR(IF(INDEX('Ledger Codes'!$C$6:$C$205,MATCH(S2552,'Ledger Codes'!$B$6:$B$205,0))="","",INDEX('Ledger Codes'!$C$6:$C$205,MATCH(S2552,'Ledger Codes'!$B$6:$B$205,0))),""))</f>
        <v>10051</v>
      </c>
      <c r="D2552" s="50" t="s">
        <v>208</v>
      </c>
      <c r="E2552" s="50" t="s">
        <v>1392</v>
      </c>
      <c r="F2552" s="50" t="s">
        <v>1393</v>
      </c>
      <c r="G2552" s="52" t="n">
        <v>0</v>
      </c>
      <c r="H2552" s="52" t="n">
        <v>80</v>
      </c>
      <c r="I2552" s="52" t="n">
        <f aca="false">IF(AND(G2552="",H2552=""),"",N(G2552)-N(H2552))</f>
        <v>-80</v>
      </c>
      <c r="J2552" s="52" t="n">
        <f aca="false">IF(I2552="","",ABS(I2552))</f>
        <v>80</v>
      </c>
      <c r="K2552" s="56" t="n">
        <f aca="false">IF(S2552="","",0)</f>
        <v>0</v>
      </c>
      <c r="L2552" s="56" t="n">
        <f aca="false">IF(J2552="","",IF(AND(J2552&gt;'Revenue Testing'!$E$9,K2552=0),1,0))</f>
        <v>0</v>
      </c>
      <c r="M2552" s="57" t="n">
        <v>0.109804120525</v>
      </c>
      <c r="N2552" s="56" t="str">
        <f aca="false">IF(OR(A2552="",I2552=""),"",IF(COUNTIFS($A$2:$A$4500,A2552,$D$2:$D$4500,D2552,$I$2:$I$4500,I2552)&gt;1,"Possible duplicate",""))</f>
        <v/>
      </c>
      <c r="O2552" s="56" t="n">
        <f aca="false">IF(J2552="","",IF(AND(L2552=0,K2552=0),1,0))</f>
        <v>1</v>
      </c>
      <c r="P2552" s="56" t="str">
        <f aca="false">IF(L2552=1,J2552+ROW()/10^7,"")</f>
        <v/>
      </c>
      <c r="Q2552" s="57" t="n">
        <f aca="false">IF(O2552=1,M2552,"")</f>
        <v>0.109804120525</v>
      </c>
      <c r="R2552" s="56" t="str">
        <f aca="false">IF(K2552=1,ROW(),"")</f>
        <v/>
      </c>
      <c r="S2552" s="56" t="str">
        <f aca="false">IF(D2552="","",TRIM(D2552))</f>
        <v>LOLO CHARGES- INC</v>
      </c>
    </row>
    <row r="2553" customFormat="false" ht="15" hidden="false" customHeight="false" outlineLevel="0" collapsed="false">
      <c r="A2553" s="50" t="s">
        <v>1394</v>
      </c>
      <c r="B2553" s="55" t="n">
        <v>45951</v>
      </c>
      <c r="C2553" s="50" t="n">
        <f aca="false">IF(S2553="","",IFERROR(IF(INDEX('Ledger Codes'!$C$6:$C$205,MATCH(S2553,'Ledger Codes'!$B$6:$B$205,0))="","",INDEX('Ledger Codes'!$C$6:$C$205,MATCH(S2553,'Ledger Codes'!$B$6:$B$205,0))),""))</f>
        <v>10051</v>
      </c>
      <c r="D2553" s="50" t="s">
        <v>208</v>
      </c>
      <c r="E2553" s="50" t="s">
        <v>1395</v>
      </c>
      <c r="F2553" s="50" t="s">
        <v>1396</v>
      </c>
      <c r="G2553" s="52" t="n">
        <v>0</v>
      </c>
      <c r="H2553" s="52" t="n">
        <v>130</v>
      </c>
      <c r="I2553" s="52" t="n">
        <f aca="false">IF(AND(G2553="",H2553=""),"",N(G2553)-N(H2553))</f>
        <v>-130</v>
      </c>
      <c r="J2553" s="52" t="n">
        <f aca="false">IF(I2553="","",ABS(I2553))</f>
        <v>130</v>
      </c>
      <c r="K2553" s="56" t="n">
        <f aca="false">IF(S2553="","",0)</f>
        <v>0</v>
      </c>
      <c r="L2553" s="56" t="n">
        <f aca="false">IF(J2553="","",IF(AND(J2553&gt;'Revenue Testing'!$E$9,K2553=0),1,0))</f>
        <v>0</v>
      </c>
      <c r="M2553" s="57" t="n">
        <v>0.366399649665</v>
      </c>
      <c r="N2553" s="56" t="str">
        <f aca="false">IF(OR(A2553="",I2553=""),"",IF(COUNTIFS($A$2:$A$4500,A2553,$D$2:$D$4500,D2553,$I$2:$I$4500,I2553)&gt;1,"Possible duplicate",""))</f>
        <v/>
      </c>
      <c r="O2553" s="56" t="n">
        <f aca="false">IF(J2553="","",IF(AND(L2553=0,K2553=0),1,0))</f>
        <v>1</v>
      </c>
      <c r="P2553" s="56" t="str">
        <f aca="false">IF(L2553=1,J2553+ROW()/10^7,"")</f>
        <v/>
      </c>
      <c r="Q2553" s="57" t="n">
        <f aca="false">IF(O2553=1,M2553,"")</f>
        <v>0.366399649665</v>
      </c>
      <c r="R2553" s="56" t="str">
        <f aca="false">IF(K2553=1,ROW(),"")</f>
        <v/>
      </c>
      <c r="S2553" s="56" t="str">
        <f aca="false">IF(D2553="","",TRIM(D2553))</f>
        <v>LOLO CHARGES- INC</v>
      </c>
    </row>
    <row r="2554" customFormat="false" ht="15" hidden="false" customHeight="false" outlineLevel="0" collapsed="false">
      <c r="A2554" s="50" t="s">
        <v>1397</v>
      </c>
      <c r="B2554" s="55" t="n">
        <v>45951</v>
      </c>
      <c r="C2554" s="50" t="n">
        <f aca="false">IF(S2554="","",IFERROR(IF(INDEX('Ledger Codes'!$C$6:$C$205,MATCH(S2554,'Ledger Codes'!$B$6:$B$205,0))="","",INDEX('Ledger Codes'!$C$6:$C$205,MATCH(S2554,'Ledger Codes'!$B$6:$B$205,0))),""))</f>
        <v>10051</v>
      </c>
      <c r="D2554" s="50" t="s">
        <v>208</v>
      </c>
      <c r="E2554" s="50" t="s">
        <v>1398</v>
      </c>
      <c r="F2554" s="50" t="s">
        <v>1399</v>
      </c>
      <c r="G2554" s="52" t="n">
        <v>0</v>
      </c>
      <c r="H2554" s="52" t="n">
        <v>130</v>
      </c>
      <c r="I2554" s="52" t="n">
        <f aca="false">IF(AND(G2554="",H2554=""),"",N(G2554)-N(H2554))</f>
        <v>-130</v>
      </c>
      <c r="J2554" s="52" t="n">
        <f aca="false">IF(I2554="","",ABS(I2554))</f>
        <v>130</v>
      </c>
      <c r="K2554" s="56" t="n">
        <f aca="false">IF(S2554="","",0)</f>
        <v>0</v>
      </c>
      <c r="L2554" s="56" t="n">
        <f aca="false">IF(J2554="","",IF(AND(J2554&gt;'Revenue Testing'!$E$9,K2554=0),1,0))</f>
        <v>0</v>
      </c>
      <c r="M2554" s="57" t="n">
        <v>0.949505469131</v>
      </c>
      <c r="N2554" s="56" t="str">
        <f aca="false">IF(OR(A2554="",I2554=""),"",IF(COUNTIFS($A$2:$A$4500,A2554,$D$2:$D$4500,D2554,$I$2:$I$4500,I2554)&gt;1,"Possible duplicate",""))</f>
        <v/>
      </c>
      <c r="O2554" s="56" t="n">
        <f aca="false">IF(J2554="","",IF(AND(L2554=0,K2554=0),1,0))</f>
        <v>1</v>
      </c>
      <c r="P2554" s="56" t="str">
        <f aca="false">IF(L2554=1,J2554+ROW()/10^7,"")</f>
        <v/>
      </c>
      <c r="Q2554" s="57" t="n">
        <f aca="false">IF(O2554=1,M2554,"")</f>
        <v>0.949505469131</v>
      </c>
      <c r="R2554" s="56" t="str">
        <f aca="false">IF(K2554=1,ROW(),"")</f>
        <v/>
      </c>
      <c r="S2554" s="56" t="str">
        <f aca="false">IF(D2554="","",TRIM(D2554))</f>
        <v>LOLO CHARGES- INC</v>
      </c>
    </row>
    <row r="2555" customFormat="false" ht="15" hidden="false" customHeight="false" outlineLevel="0" collapsed="false">
      <c r="A2555" s="50" t="s">
        <v>1400</v>
      </c>
      <c r="B2555" s="55" t="n">
        <v>45951</v>
      </c>
      <c r="C2555" s="50" t="n">
        <f aca="false">IF(S2555="","",IFERROR(IF(INDEX('Ledger Codes'!$C$6:$C$205,MATCH(S2555,'Ledger Codes'!$B$6:$B$205,0))="","",INDEX('Ledger Codes'!$C$6:$C$205,MATCH(S2555,'Ledger Codes'!$B$6:$B$205,0))),""))</f>
        <v>10051</v>
      </c>
      <c r="D2555" s="50" t="s">
        <v>208</v>
      </c>
      <c r="E2555" s="50" t="s">
        <v>1401</v>
      </c>
      <c r="F2555" s="50" t="s">
        <v>1402</v>
      </c>
      <c r="G2555" s="52" t="n">
        <v>0</v>
      </c>
      <c r="H2555" s="52" t="n">
        <v>130</v>
      </c>
      <c r="I2555" s="52" t="n">
        <f aca="false">IF(AND(G2555="",H2555=""),"",N(G2555)-N(H2555))</f>
        <v>-130</v>
      </c>
      <c r="J2555" s="52" t="n">
        <f aca="false">IF(I2555="","",ABS(I2555))</f>
        <v>130</v>
      </c>
      <c r="K2555" s="56" t="n">
        <f aca="false">IF(S2555="","",0)</f>
        <v>0</v>
      </c>
      <c r="L2555" s="56" t="n">
        <f aca="false">IF(J2555="","",IF(AND(J2555&gt;'Revenue Testing'!$E$9,K2555=0),1,0))</f>
        <v>0</v>
      </c>
      <c r="M2555" s="57" t="n">
        <v>0.648761643312</v>
      </c>
      <c r="N2555" s="56" t="str">
        <f aca="false">IF(OR(A2555="",I2555=""),"",IF(COUNTIFS($A$2:$A$4500,A2555,$D$2:$D$4500,D2555,$I$2:$I$4500,I2555)&gt;1,"Possible duplicate",""))</f>
        <v/>
      </c>
      <c r="O2555" s="56" t="n">
        <f aca="false">IF(J2555="","",IF(AND(L2555=0,K2555=0),1,0))</f>
        <v>1</v>
      </c>
      <c r="P2555" s="56" t="str">
        <f aca="false">IF(L2555=1,J2555+ROW()/10^7,"")</f>
        <v/>
      </c>
      <c r="Q2555" s="57" t="n">
        <f aca="false">IF(O2555=1,M2555,"")</f>
        <v>0.648761643312</v>
      </c>
      <c r="R2555" s="56" t="str">
        <f aca="false">IF(K2555=1,ROW(),"")</f>
        <v/>
      </c>
      <c r="S2555" s="56" t="str">
        <f aca="false">IF(D2555="","",TRIM(D2555))</f>
        <v>LOLO CHARGES- INC</v>
      </c>
    </row>
    <row r="2556" customFormat="false" ht="15" hidden="false" customHeight="false" outlineLevel="0" collapsed="false">
      <c r="A2556" s="50" t="s">
        <v>1403</v>
      </c>
      <c r="B2556" s="55" t="n">
        <v>45951</v>
      </c>
      <c r="C2556" s="50" t="n">
        <f aca="false">IF(S2556="","",IFERROR(IF(INDEX('Ledger Codes'!$C$6:$C$205,MATCH(S2556,'Ledger Codes'!$B$6:$B$205,0))="","",INDEX('Ledger Codes'!$C$6:$C$205,MATCH(S2556,'Ledger Codes'!$B$6:$B$205,0))),""))</f>
        <v>10051</v>
      </c>
      <c r="D2556" s="50" t="s">
        <v>208</v>
      </c>
      <c r="E2556" s="50" t="s">
        <v>1404</v>
      </c>
      <c r="F2556" s="50" t="s">
        <v>1405</v>
      </c>
      <c r="G2556" s="52" t="n">
        <v>0</v>
      </c>
      <c r="H2556" s="52" t="n">
        <v>130</v>
      </c>
      <c r="I2556" s="52" t="n">
        <f aca="false">IF(AND(G2556="",H2556=""),"",N(G2556)-N(H2556))</f>
        <v>-130</v>
      </c>
      <c r="J2556" s="52" t="n">
        <f aca="false">IF(I2556="","",ABS(I2556))</f>
        <v>130</v>
      </c>
      <c r="K2556" s="56" t="n">
        <f aca="false">IF(S2556="","",0)</f>
        <v>0</v>
      </c>
      <c r="L2556" s="56" t="n">
        <f aca="false">IF(J2556="","",IF(AND(J2556&gt;'Revenue Testing'!$E$9,K2556=0),1,0))</f>
        <v>0</v>
      </c>
      <c r="M2556" s="57" t="n">
        <v>0.246108945634</v>
      </c>
      <c r="N2556" s="56" t="str">
        <f aca="false">IF(OR(A2556="",I2556=""),"",IF(COUNTIFS($A$2:$A$4500,A2556,$D$2:$D$4500,D2556,$I$2:$I$4500,I2556)&gt;1,"Possible duplicate",""))</f>
        <v/>
      </c>
      <c r="O2556" s="56" t="n">
        <f aca="false">IF(J2556="","",IF(AND(L2556=0,K2556=0),1,0))</f>
        <v>1</v>
      </c>
      <c r="P2556" s="56" t="str">
        <f aca="false">IF(L2556=1,J2556+ROW()/10^7,"")</f>
        <v/>
      </c>
      <c r="Q2556" s="57" t="n">
        <f aca="false">IF(O2556=1,M2556,"")</f>
        <v>0.246108945634</v>
      </c>
      <c r="R2556" s="56" t="str">
        <f aca="false">IF(K2556=1,ROW(),"")</f>
        <v/>
      </c>
      <c r="S2556" s="56" t="str">
        <f aca="false">IF(D2556="","",TRIM(D2556))</f>
        <v>LOLO CHARGES- INC</v>
      </c>
    </row>
    <row r="2557" customFormat="false" ht="15" hidden="false" customHeight="false" outlineLevel="0" collapsed="false">
      <c r="A2557" s="50" t="s">
        <v>1406</v>
      </c>
      <c r="B2557" s="55" t="n">
        <v>45952</v>
      </c>
      <c r="C2557" s="50" t="n">
        <f aca="false">IF(S2557="","",IFERROR(IF(INDEX('Ledger Codes'!$C$6:$C$205,MATCH(S2557,'Ledger Codes'!$B$6:$B$205,0))="","",INDEX('Ledger Codes'!$C$6:$C$205,MATCH(S2557,'Ledger Codes'!$B$6:$B$205,0))),""))</f>
        <v>10051</v>
      </c>
      <c r="D2557" s="50" t="s">
        <v>208</v>
      </c>
      <c r="E2557" s="50" t="s">
        <v>1407</v>
      </c>
      <c r="F2557" s="50" t="s">
        <v>1408</v>
      </c>
      <c r="G2557" s="52" t="n">
        <v>0</v>
      </c>
      <c r="H2557" s="52" t="n">
        <v>260</v>
      </c>
      <c r="I2557" s="52" t="n">
        <f aca="false">IF(AND(G2557="",H2557=""),"",N(G2557)-N(H2557))</f>
        <v>-260</v>
      </c>
      <c r="J2557" s="52" t="n">
        <f aca="false">IF(I2557="","",ABS(I2557))</f>
        <v>260</v>
      </c>
      <c r="K2557" s="56" t="n">
        <f aca="false">IF(S2557="","",0)</f>
        <v>0</v>
      </c>
      <c r="L2557" s="56" t="n">
        <f aca="false">IF(J2557="","",IF(AND(J2557&gt;'Revenue Testing'!$E$9,K2557=0),1,0))</f>
        <v>0</v>
      </c>
      <c r="M2557" s="57" t="n">
        <v>0.70672738383</v>
      </c>
      <c r="N2557" s="56" t="str">
        <f aca="false">IF(OR(A2557="",I2557=""),"",IF(COUNTIFS($A$2:$A$4500,A2557,$D$2:$D$4500,D2557,$I$2:$I$4500,I2557)&gt;1,"Possible duplicate",""))</f>
        <v/>
      </c>
      <c r="O2557" s="56" t="n">
        <f aca="false">IF(J2557="","",IF(AND(L2557=0,K2557=0),1,0))</f>
        <v>1</v>
      </c>
      <c r="P2557" s="56" t="str">
        <f aca="false">IF(L2557=1,J2557+ROW()/10^7,"")</f>
        <v/>
      </c>
      <c r="Q2557" s="57" t="n">
        <f aca="false">IF(O2557=1,M2557,"")</f>
        <v>0.70672738383</v>
      </c>
      <c r="R2557" s="56" t="str">
        <f aca="false">IF(K2557=1,ROW(),"")</f>
        <v/>
      </c>
      <c r="S2557" s="56" t="str">
        <f aca="false">IF(D2557="","",TRIM(D2557))</f>
        <v>LOLO CHARGES- INC</v>
      </c>
    </row>
    <row r="2558" customFormat="false" ht="15" hidden="false" customHeight="false" outlineLevel="0" collapsed="false">
      <c r="A2558" s="50" t="s">
        <v>1409</v>
      </c>
      <c r="B2558" s="55" t="n">
        <v>45952</v>
      </c>
      <c r="C2558" s="50" t="n">
        <f aca="false">IF(S2558="","",IFERROR(IF(INDEX('Ledger Codes'!$C$6:$C$205,MATCH(S2558,'Ledger Codes'!$B$6:$B$205,0))="","",INDEX('Ledger Codes'!$C$6:$C$205,MATCH(S2558,'Ledger Codes'!$B$6:$B$205,0))),""))</f>
        <v>10051</v>
      </c>
      <c r="D2558" s="50" t="s">
        <v>208</v>
      </c>
      <c r="E2558" s="50" t="s">
        <v>1410</v>
      </c>
      <c r="F2558" s="50" t="s">
        <v>530</v>
      </c>
      <c r="G2558" s="52" t="n">
        <v>0</v>
      </c>
      <c r="H2558" s="52" t="n">
        <v>130</v>
      </c>
      <c r="I2558" s="52" t="n">
        <f aca="false">IF(AND(G2558="",H2558=""),"",N(G2558)-N(H2558))</f>
        <v>-130</v>
      </c>
      <c r="J2558" s="52" t="n">
        <f aca="false">IF(I2558="","",ABS(I2558))</f>
        <v>130</v>
      </c>
      <c r="K2558" s="56" t="n">
        <f aca="false">IF(S2558="","",0)</f>
        <v>0</v>
      </c>
      <c r="L2558" s="56" t="n">
        <f aca="false">IF(J2558="","",IF(AND(J2558&gt;'Revenue Testing'!$E$9,K2558=0),1,0))</f>
        <v>0</v>
      </c>
      <c r="M2558" s="57" t="n">
        <v>0.679001006525</v>
      </c>
      <c r="N2558" s="56" t="str">
        <f aca="false">IF(OR(A2558="",I2558=""),"",IF(COUNTIFS($A$2:$A$4500,A2558,$D$2:$D$4500,D2558,$I$2:$I$4500,I2558)&gt;1,"Possible duplicate",""))</f>
        <v/>
      </c>
      <c r="O2558" s="56" t="n">
        <f aca="false">IF(J2558="","",IF(AND(L2558=0,K2558=0),1,0))</f>
        <v>1</v>
      </c>
      <c r="P2558" s="56" t="str">
        <f aca="false">IF(L2558=1,J2558+ROW()/10^7,"")</f>
        <v/>
      </c>
      <c r="Q2558" s="57" t="n">
        <f aca="false">IF(O2558=1,M2558,"")</f>
        <v>0.679001006525</v>
      </c>
      <c r="R2558" s="56" t="str">
        <f aca="false">IF(K2558=1,ROW(),"")</f>
        <v/>
      </c>
      <c r="S2558" s="56" t="str">
        <f aca="false">IF(D2558="","",TRIM(D2558))</f>
        <v>LOLO CHARGES- INC</v>
      </c>
    </row>
    <row r="2559" customFormat="false" ht="15" hidden="false" customHeight="false" outlineLevel="0" collapsed="false">
      <c r="A2559" s="50" t="s">
        <v>1411</v>
      </c>
      <c r="B2559" s="55" t="n">
        <v>45952</v>
      </c>
      <c r="C2559" s="50" t="n">
        <f aca="false">IF(S2559="","",IFERROR(IF(INDEX('Ledger Codes'!$C$6:$C$205,MATCH(S2559,'Ledger Codes'!$B$6:$B$205,0))="","",INDEX('Ledger Codes'!$C$6:$C$205,MATCH(S2559,'Ledger Codes'!$B$6:$B$205,0))),""))</f>
        <v>10051</v>
      </c>
      <c r="D2559" s="50" t="s">
        <v>208</v>
      </c>
      <c r="E2559" s="50" t="s">
        <v>1412</v>
      </c>
      <c r="F2559" s="50" t="s">
        <v>1413</v>
      </c>
      <c r="G2559" s="52" t="n">
        <v>0</v>
      </c>
      <c r="H2559" s="52" t="n">
        <v>130</v>
      </c>
      <c r="I2559" s="52" t="n">
        <f aca="false">IF(AND(G2559="",H2559=""),"",N(G2559)-N(H2559))</f>
        <v>-130</v>
      </c>
      <c r="J2559" s="52" t="n">
        <f aca="false">IF(I2559="","",ABS(I2559))</f>
        <v>130</v>
      </c>
      <c r="K2559" s="56" t="n">
        <f aca="false">IF(S2559="","",0)</f>
        <v>0</v>
      </c>
      <c r="L2559" s="56" t="n">
        <f aca="false">IF(J2559="","",IF(AND(J2559&gt;'Revenue Testing'!$E$9,K2559=0),1,0))</f>
        <v>0</v>
      </c>
      <c r="M2559" s="57" t="n">
        <v>0.165730811937</v>
      </c>
      <c r="N2559" s="56" t="str">
        <f aca="false">IF(OR(A2559="",I2559=""),"",IF(COUNTIFS($A$2:$A$4500,A2559,$D$2:$D$4500,D2559,$I$2:$I$4500,I2559)&gt;1,"Possible duplicate",""))</f>
        <v/>
      </c>
      <c r="O2559" s="56" t="n">
        <f aca="false">IF(J2559="","",IF(AND(L2559=0,K2559=0),1,0))</f>
        <v>1</v>
      </c>
      <c r="P2559" s="56" t="str">
        <f aca="false">IF(L2559=1,J2559+ROW()/10^7,"")</f>
        <v/>
      </c>
      <c r="Q2559" s="57" t="n">
        <f aca="false">IF(O2559=1,M2559,"")</f>
        <v>0.165730811937</v>
      </c>
      <c r="R2559" s="56" t="str">
        <f aca="false">IF(K2559=1,ROW(),"")</f>
        <v/>
      </c>
      <c r="S2559" s="56" t="str">
        <f aca="false">IF(D2559="","",TRIM(D2559))</f>
        <v>LOLO CHARGES- INC</v>
      </c>
    </row>
    <row r="2560" customFormat="false" ht="15" hidden="false" customHeight="false" outlineLevel="0" collapsed="false">
      <c r="A2560" s="50" t="s">
        <v>1414</v>
      </c>
      <c r="B2560" s="55" t="n">
        <v>45952</v>
      </c>
      <c r="C2560" s="50" t="n">
        <f aca="false">IF(S2560="","",IFERROR(IF(INDEX('Ledger Codes'!$C$6:$C$205,MATCH(S2560,'Ledger Codes'!$B$6:$B$205,0))="","",INDEX('Ledger Codes'!$C$6:$C$205,MATCH(S2560,'Ledger Codes'!$B$6:$B$205,0))),""))</f>
        <v>10051</v>
      </c>
      <c r="D2560" s="50" t="s">
        <v>208</v>
      </c>
      <c r="E2560" s="50" t="s">
        <v>1415</v>
      </c>
      <c r="F2560" s="50" t="s">
        <v>1416</v>
      </c>
      <c r="G2560" s="52" t="n">
        <v>0</v>
      </c>
      <c r="H2560" s="52" t="n">
        <v>130</v>
      </c>
      <c r="I2560" s="52" t="n">
        <f aca="false">IF(AND(G2560="",H2560=""),"",N(G2560)-N(H2560))</f>
        <v>-130</v>
      </c>
      <c r="J2560" s="52" t="n">
        <f aca="false">IF(I2560="","",ABS(I2560))</f>
        <v>130</v>
      </c>
      <c r="K2560" s="56" t="n">
        <f aca="false">IF(S2560="","",0)</f>
        <v>0</v>
      </c>
      <c r="L2560" s="56" t="n">
        <f aca="false">IF(J2560="","",IF(AND(J2560&gt;'Revenue Testing'!$E$9,K2560=0),1,0))</f>
        <v>0</v>
      </c>
      <c r="M2560" s="57" t="n">
        <v>0.116656558006</v>
      </c>
      <c r="N2560" s="56" t="str">
        <f aca="false">IF(OR(A2560="",I2560=""),"",IF(COUNTIFS($A$2:$A$4500,A2560,$D$2:$D$4500,D2560,$I$2:$I$4500,I2560)&gt;1,"Possible duplicate",""))</f>
        <v/>
      </c>
      <c r="O2560" s="56" t="n">
        <f aca="false">IF(J2560="","",IF(AND(L2560=0,K2560=0),1,0))</f>
        <v>1</v>
      </c>
      <c r="P2560" s="56" t="str">
        <f aca="false">IF(L2560=1,J2560+ROW()/10^7,"")</f>
        <v/>
      </c>
      <c r="Q2560" s="57" t="n">
        <f aca="false">IF(O2560=1,M2560,"")</f>
        <v>0.116656558006</v>
      </c>
      <c r="R2560" s="56" t="str">
        <f aca="false">IF(K2560=1,ROW(),"")</f>
        <v/>
      </c>
      <c r="S2560" s="56" t="str">
        <f aca="false">IF(D2560="","",TRIM(D2560))</f>
        <v>LOLO CHARGES- INC</v>
      </c>
    </row>
    <row r="2561" customFormat="false" ht="15" hidden="false" customHeight="false" outlineLevel="0" collapsed="false">
      <c r="A2561" s="50" t="s">
        <v>1417</v>
      </c>
      <c r="B2561" s="55" t="n">
        <v>45952</v>
      </c>
      <c r="C2561" s="50" t="n">
        <f aca="false">IF(S2561="","",IFERROR(IF(INDEX('Ledger Codes'!$C$6:$C$205,MATCH(S2561,'Ledger Codes'!$B$6:$B$205,0))="","",INDEX('Ledger Codes'!$C$6:$C$205,MATCH(S2561,'Ledger Codes'!$B$6:$B$205,0))),""))</f>
        <v>10051</v>
      </c>
      <c r="D2561" s="50" t="s">
        <v>208</v>
      </c>
      <c r="E2561" s="50" t="s">
        <v>1418</v>
      </c>
      <c r="F2561" s="50" t="s">
        <v>1419</v>
      </c>
      <c r="G2561" s="52" t="n">
        <v>0</v>
      </c>
      <c r="H2561" s="52" t="n">
        <v>130</v>
      </c>
      <c r="I2561" s="52" t="n">
        <f aca="false">IF(AND(G2561="",H2561=""),"",N(G2561)-N(H2561))</f>
        <v>-130</v>
      </c>
      <c r="J2561" s="52" t="n">
        <f aca="false">IF(I2561="","",ABS(I2561))</f>
        <v>130</v>
      </c>
      <c r="K2561" s="56" t="n">
        <f aca="false">IF(S2561="","",0)</f>
        <v>0</v>
      </c>
      <c r="L2561" s="56" t="n">
        <f aca="false">IF(J2561="","",IF(AND(J2561&gt;'Revenue Testing'!$E$9,K2561=0),1,0))</f>
        <v>0</v>
      </c>
      <c r="M2561" s="57" t="n">
        <v>0.221880032337</v>
      </c>
      <c r="N2561" s="56" t="str">
        <f aca="false">IF(OR(A2561="",I2561=""),"",IF(COUNTIFS($A$2:$A$4500,A2561,$D$2:$D$4500,D2561,$I$2:$I$4500,I2561)&gt;1,"Possible duplicate",""))</f>
        <v/>
      </c>
      <c r="O2561" s="56" t="n">
        <f aca="false">IF(J2561="","",IF(AND(L2561=0,K2561=0),1,0))</f>
        <v>1</v>
      </c>
      <c r="P2561" s="56" t="str">
        <f aca="false">IF(L2561=1,J2561+ROW()/10^7,"")</f>
        <v/>
      </c>
      <c r="Q2561" s="57" t="n">
        <f aca="false">IF(O2561=1,M2561,"")</f>
        <v>0.221880032337</v>
      </c>
      <c r="R2561" s="56" t="str">
        <f aca="false">IF(K2561=1,ROW(),"")</f>
        <v/>
      </c>
      <c r="S2561" s="56" t="str">
        <f aca="false">IF(D2561="","",TRIM(D2561))</f>
        <v>LOLO CHARGES- INC</v>
      </c>
    </row>
    <row r="2562" customFormat="false" ht="15" hidden="false" customHeight="false" outlineLevel="0" collapsed="false">
      <c r="A2562" s="50" t="s">
        <v>1420</v>
      </c>
      <c r="B2562" s="55" t="n">
        <v>45952</v>
      </c>
      <c r="C2562" s="50" t="n">
        <f aca="false">IF(S2562="","",IFERROR(IF(INDEX('Ledger Codes'!$C$6:$C$205,MATCH(S2562,'Ledger Codes'!$B$6:$B$205,0))="","",INDEX('Ledger Codes'!$C$6:$C$205,MATCH(S2562,'Ledger Codes'!$B$6:$B$205,0))),""))</f>
        <v>10051</v>
      </c>
      <c r="D2562" s="50" t="s">
        <v>208</v>
      </c>
      <c r="E2562" s="50" t="s">
        <v>1421</v>
      </c>
      <c r="F2562" s="50" t="s">
        <v>1422</v>
      </c>
      <c r="G2562" s="52" t="n">
        <v>0</v>
      </c>
      <c r="H2562" s="52" t="n">
        <v>260</v>
      </c>
      <c r="I2562" s="52" t="n">
        <f aca="false">IF(AND(G2562="",H2562=""),"",N(G2562)-N(H2562))</f>
        <v>-260</v>
      </c>
      <c r="J2562" s="52" t="n">
        <f aca="false">IF(I2562="","",ABS(I2562))</f>
        <v>260</v>
      </c>
      <c r="K2562" s="56" t="n">
        <f aca="false">IF(S2562="","",0)</f>
        <v>0</v>
      </c>
      <c r="L2562" s="56" t="n">
        <f aca="false">IF(J2562="","",IF(AND(J2562&gt;'Revenue Testing'!$E$9,K2562=0),1,0))</f>
        <v>0</v>
      </c>
      <c r="M2562" s="57" t="n">
        <v>0.133024373106</v>
      </c>
      <c r="N2562" s="56" t="str">
        <f aca="false">IF(OR(A2562="",I2562=""),"",IF(COUNTIFS($A$2:$A$4500,A2562,$D$2:$D$4500,D2562,$I$2:$I$4500,I2562)&gt;1,"Possible duplicate",""))</f>
        <v/>
      </c>
      <c r="O2562" s="56" t="n">
        <f aca="false">IF(J2562="","",IF(AND(L2562=0,K2562=0),1,0))</f>
        <v>1</v>
      </c>
      <c r="P2562" s="56" t="str">
        <f aca="false">IF(L2562=1,J2562+ROW()/10^7,"")</f>
        <v/>
      </c>
      <c r="Q2562" s="57" t="n">
        <f aca="false">IF(O2562=1,M2562,"")</f>
        <v>0.133024373106</v>
      </c>
      <c r="R2562" s="56" t="str">
        <f aca="false">IF(K2562=1,ROW(),"")</f>
        <v/>
      </c>
      <c r="S2562" s="56" t="str">
        <f aca="false">IF(D2562="","",TRIM(D2562))</f>
        <v>LOLO CHARGES- INC</v>
      </c>
    </row>
    <row r="2563" customFormat="false" ht="15" hidden="false" customHeight="false" outlineLevel="0" collapsed="false">
      <c r="A2563" s="50" t="s">
        <v>1423</v>
      </c>
      <c r="B2563" s="55" t="n">
        <v>45952</v>
      </c>
      <c r="C2563" s="50" t="n">
        <f aca="false">IF(S2563="","",IFERROR(IF(INDEX('Ledger Codes'!$C$6:$C$205,MATCH(S2563,'Ledger Codes'!$B$6:$B$205,0))="","",INDEX('Ledger Codes'!$C$6:$C$205,MATCH(S2563,'Ledger Codes'!$B$6:$B$205,0))),""))</f>
        <v>10051</v>
      </c>
      <c r="D2563" s="50" t="s">
        <v>208</v>
      </c>
      <c r="E2563" s="50" t="s">
        <v>1424</v>
      </c>
      <c r="F2563" s="50" t="s">
        <v>1425</v>
      </c>
      <c r="G2563" s="52" t="n">
        <v>0</v>
      </c>
      <c r="H2563" s="52" t="n">
        <v>130</v>
      </c>
      <c r="I2563" s="52" t="n">
        <f aca="false">IF(AND(G2563="",H2563=""),"",N(G2563)-N(H2563))</f>
        <v>-130</v>
      </c>
      <c r="J2563" s="52" t="n">
        <f aca="false">IF(I2563="","",ABS(I2563))</f>
        <v>130</v>
      </c>
      <c r="K2563" s="56" t="n">
        <f aca="false">IF(S2563="","",0)</f>
        <v>0</v>
      </c>
      <c r="L2563" s="56" t="n">
        <f aca="false">IF(J2563="","",IF(AND(J2563&gt;'Revenue Testing'!$E$9,K2563=0),1,0))</f>
        <v>0</v>
      </c>
      <c r="M2563" s="57" t="n">
        <v>0.654234609185</v>
      </c>
      <c r="N2563" s="56" t="str">
        <f aca="false">IF(OR(A2563="",I2563=""),"",IF(COUNTIFS($A$2:$A$4500,A2563,$D$2:$D$4500,D2563,$I$2:$I$4500,I2563)&gt;1,"Possible duplicate",""))</f>
        <v/>
      </c>
      <c r="O2563" s="56" t="n">
        <f aca="false">IF(J2563="","",IF(AND(L2563=0,K2563=0),1,0))</f>
        <v>1</v>
      </c>
      <c r="P2563" s="56" t="str">
        <f aca="false">IF(L2563=1,J2563+ROW()/10^7,"")</f>
        <v/>
      </c>
      <c r="Q2563" s="57" t="n">
        <f aca="false">IF(O2563=1,M2563,"")</f>
        <v>0.654234609185</v>
      </c>
      <c r="R2563" s="56" t="str">
        <f aca="false">IF(K2563=1,ROW(),"")</f>
        <v/>
      </c>
      <c r="S2563" s="56" t="str">
        <f aca="false">IF(D2563="","",TRIM(D2563))</f>
        <v>LOLO CHARGES- INC</v>
      </c>
    </row>
    <row r="2564" customFormat="false" ht="15" hidden="false" customHeight="false" outlineLevel="0" collapsed="false">
      <c r="A2564" s="50" t="s">
        <v>1426</v>
      </c>
      <c r="B2564" s="55" t="n">
        <v>45952</v>
      </c>
      <c r="C2564" s="50" t="n">
        <f aca="false">IF(S2564="","",IFERROR(IF(INDEX('Ledger Codes'!$C$6:$C$205,MATCH(S2564,'Ledger Codes'!$B$6:$B$205,0))="","",INDEX('Ledger Codes'!$C$6:$C$205,MATCH(S2564,'Ledger Codes'!$B$6:$B$205,0))),""))</f>
        <v>10051</v>
      </c>
      <c r="D2564" s="50" t="s">
        <v>208</v>
      </c>
      <c r="E2564" s="50" t="s">
        <v>1427</v>
      </c>
      <c r="F2564" s="50" t="s">
        <v>1428</v>
      </c>
      <c r="G2564" s="52" t="n">
        <v>0</v>
      </c>
      <c r="H2564" s="52" t="n">
        <v>130</v>
      </c>
      <c r="I2564" s="52" t="n">
        <f aca="false">IF(AND(G2564="",H2564=""),"",N(G2564)-N(H2564))</f>
        <v>-130</v>
      </c>
      <c r="J2564" s="52" t="n">
        <f aca="false">IF(I2564="","",ABS(I2564))</f>
        <v>130</v>
      </c>
      <c r="K2564" s="56" t="n">
        <f aca="false">IF(S2564="","",0)</f>
        <v>0</v>
      </c>
      <c r="L2564" s="56" t="n">
        <f aca="false">IF(J2564="","",IF(AND(J2564&gt;'Revenue Testing'!$E$9,K2564=0),1,0))</f>
        <v>0</v>
      </c>
      <c r="M2564" s="57" t="n">
        <v>0.608273894959</v>
      </c>
      <c r="N2564" s="56" t="str">
        <f aca="false">IF(OR(A2564="",I2564=""),"",IF(COUNTIFS($A$2:$A$4500,A2564,$D$2:$D$4500,D2564,$I$2:$I$4500,I2564)&gt;1,"Possible duplicate",""))</f>
        <v/>
      </c>
      <c r="O2564" s="56" t="n">
        <f aca="false">IF(J2564="","",IF(AND(L2564=0,K2564=0),1,0))</f>
        <v>1</v>
      </c>
      <c r="P2564" s="56" t="str">
        <f aca="false">IF(L2564=1,J2564+ROW()/10^7,"")</f>
        <v/>
      </c>
      <c r="Q2564" s="57" t="n">
        <f aca="false">IF(O2564=1,M2564,"")</f>
        <v>0.608273894959</v>
      </c>
      <c r="R2564" s="56" t="str">
        <f aca="false">IF(K2564=1,ROW(),"")</f>
        <v/>
      </c>
      <c r="S2564" s="56" t="str">
        <f aca="false">IF(D2564="","",TRIM(D2564))</f>
        <v>LOLO CHARGES- INC</v>
      </c>
    </row>
    <row r="2565" customFormat="false" ht="15" hidden="false" customHeight="false" outlineLevel="0" collapsed="false">
      <c r="A2565" s="50" t="s">
        <v>1429</v>
      </c>
      <c r="B2565" s="55" t="n">
        <v>45952</v>
      </c>
      <c r="C2565" s="50" t="n">
        <f aca="false">IF(S2565="","",IFERROR(IF(INDEX('Ledger Codes'!$C$6:$C$205,MATCH(S2565,'Ledger Codes'!$B$6:$B$205,0))="","",INDEX('Ledger Codes'!$C$6:$C$205,MATCH(S2565,'Ledger Codes'!$B$6:$B$205,0))),""))</f>
        <v>10051</v>
      </c>
      <c r="D2565" s="50" t="s">
        <v>208</v>
      </c>
      <c r="E2565" s="50" t="s">
        <v>1430</v>
      </c>
      <c r="F2565" s="50" t="s">
        <v>1431</v>
      </c>
      <c r="G2565" s="52" t="n">
        <v>0</v>
      </c>
      <c r="H2565" s="52" t="n">
        <v>130</v>
      </c>
      <c r="I2565" s="52" t="n">
        <f aca="false">IF(AND(G2565="",H2565=""),"",N(G2565)-N(H2565))</f>
        <v>-130</v>
      </c>
      <c r="J2565" s="52" t="n">
        <f aca="false">IF(I2565="","",ABS(I2565))</f>
        <v>130</v>
      </c>
      <c r="K2565" s="56" t="n">
        <f aca="false">IF(S2565="","",0)</f>
        <v>0</v>
      </c>
      <c r="L2565" s="56" t="n">
        <f aca="false">IF(J2565="","",IF(AND(J2565&gt;'Revenue Testing'!$E$9,K2565=0),1,0))</f>
        <v>0</v>
      </c>
      <c r="M2565" s="57" t="n">
        <v>0.273190941947</v>
      </c>
      <c r="N2565" s="56" t="str">
        <f aca="false">IF(OR(A2565="",I2565=""),"",IF(COUNTIFS($A$2:$A$4500,A2565,$D$2:$D$4500,D2565,$I$2:$I$4500,I2565)&gt;1,"Possible duplicate",""))</f>
        <v/>
      </c>
      <c r="O2565" s="56" t="n">
        <f aca="false">IF(J2565="","",IF(AND(L2565=0,K2565=0),1,0))</f>
        <v>1</v>
      </c>
      <c r="P2565" s="56" t="str">
        <f aca="false">IF(L2565=1,J2565+ROW()/10^7,"")</f>
        <v/>
      </c>
      <c r="Q2565" s="57" t="n">
        <f aca="false">IF(O2565=1,M2565,"")</f>
        <v>0.273190941947</v>
      </c>
      <c r="R2565" s="56" t="str">
        <f aca="false">IF(K2565=1,ROW(),"")</f>
        <v/>
      </c>
      <c r="S2565" s="56" t="str">
        <f aca="false">IF(D2565="","",TRIM(D2565))</f>
        <v>LOLO CHARGES- INC</v>
      </c>
    </row>
    <row r="2566" customFormat="false" ht="15" hidden="false" customHeight="false" outlineLevel="0" collapsed="false">
      <c r="A2566" s="50" t="s">
        <v>1432</v>
      </c>
      <c r="B2566" s="55" t="n">
        <v>45952</v>
      </c>
      <c r="C2566" s="50" t="n">
        <f aca="false">IF(S2566="","",IFERROR(IF(INDEX('Ledger Codes'!$C$6:$C$205,MATCH(S2566,'Ledger Codes'!$B$6:$B$205,0))="","",INDEX('Ledger Codes'!$C$6:$C$205,MATCH(S2566,'Ledger Codes'!$B$6:$B$205,0))),""))</f>
        <v>10051</v>
      </c>
      <c r="D2566" s="50" t="s">
        <v>208</v>
      </c>
      <c r="E2566" s="50" t="s">
        <v>1433</v>
      </c>
      <c r="F2566" s="50" t="s">
        <v>1434</v>
      </c>
      <c r="G2566" s="52" t="n">
        <v>0</v>
      </c>
      <c r="H2566" s="52" t="n">
        <v>130</v>
      </c>
      <c r="I2566" s="52" t="n">
        <f aca="false">IF(AND(G2566="",H2566=""),"",N(G2566)-N(H2566))</f>
        <v>-130</v>
      </c>
      <c r="J2566" s="52" t="n">
        <f aca="false">IF(I2566="","",ABS(I2566))</f>
        <v>130</v>
      </c>
      <c r="K2566" s="56" t="n">
        <f aca="false">IF(S2566="","",0)</f>
        <v>0</v>
      </c>
      <c r="L2566" s="56" t="n">
        <f aca="false">IF(J2566="","",IF(AND(J2566&gt;'Revenue Testing'!$E$9,K2566=0),1,0))</f>
        <v>0</v>
      </c>
      <c r="M2566" s="57" t="n">
        <v>0.815668457893</v>
      </c>
      <c r="N2566" s="56" t="str">
        <f aca="false">IF(OR(A2566="",I2566=""),"",IF(COUNTIFS($A$2:$A$4500,A2566,$D$2:$D$4500,D2566,$I$2:$I$4500,I2566)&gt;1,"Possible duplicate",""))</f>
        <v/>
      </c>
      <c r="O2566" s="56" t="n">
        <f aca="false">IF(J2566="","",IF(AND(L2566=0,K2566=0),1,0))</f>
        <v>1</v>
      </c>
      <c r="P2566" s="56" t="str">
        <f aca="false">IF(L2566=1,J2566+ROW()/10^7,"")</f>
        <v/>
      </c>
      <c r="Q2566" s="57" t="n">
        <f aca="false">IF(O2566=1,M2566,"")</f>
        <v>0.815668457893</v>
      </c>
      <c r="R2566" s="56" t="str">
        <f aca="false">IF(K2566=1,ROW(),"")</f>
        <v/>
      </c>
      <c r="S2566" s="56" t="str">
        <f aca="false">IF(D2566="","",TRIM(D2566))</f>
        <v>LOLO CHARGES- INC</v>
      </c>
    </row>
    <row r="2567" customFormat="false" ht="15" hidden="false" customHeight="false" outlineLevel="0" collapsed="false">
      <c r="A2567" s="50" t="s">
        <v>1435</v>
      </c>
      <c r="B2567" s="55" t="n">
        <v>45952</v>
      </c>
      <c r="C2567" s="50" t="n">
        <f aca="false">IF(S2567="","",IFERROR(IF(INDEX('Ledger Codes'!$C$6:$C$205,MATCH(S2567,'Ledger Codes'!$B$6:$B$205,0))="","",INDEX('Ledger Codes'!$C$6:$C$205,MATCH(S2567,'Ledger Codes'!$B$6:$B$205,0))),""))</f>
        <v>10051</v>
      </c>
      <c r="D2567" s="50" t="s">
        <v>208</v>
      </c>
      <c r="E2567" s="50" t="s">
        <v>1436</v>
      </c>
      <c r="F2567" s="50" t="s">
        <v>1437</v>
      </c>
      <c r="G2567" s="52" t="n">
        <v>0</v>
      </c>
      <c r="H2567" s="52" t="n">
        <v>130</v>
      </c>
      <c r="I2567" s="52" t="n">
        <f aca="false">IF(AND(G2567="",H2567=""),"",N(G2567)-N(H2567))</f>
        <v>-130</v>
      </c>
      <c r="J2567" s="52" t="n">
        <f aca="false">IF(I2567="","",ABS(I2567))</f>
        <v>130</v>
      </c>
      <c r="K2567" s="56" t="n">
        <f aca="false">IF(S2567="","",0)</f>
        <v>0</v>
      </c>
      <c r="L2567" s="56" t="n">
        <f aca="false">IF(J2567="","",IF(AND(J2567&gt;'Revenue Testing'!$E$9,K2567=0),1,0))</f>
        <v>0</v>
      </c>
      <c r="M2567" s="57" t="n">
        <v>0.703418325852</v>
      </c>
      <c r="N2567" s="56" t="str">
        <f aca="false">IF(OR(A2567="",I2567=""),"",IF(COUNTIFS($A$2:$A$4500,A2567,$D$2:$D$4500,D2567,$I$2:$I$4500,I2567)&gt;1,"Possible duplicate",""))</f>
        <v/>
      </c>
      <c r="O2567" s="56" t="n">
        <f aca="false">IF(J2567="","",IF(AND(L2567=0,K2567=0),1,0))</f>
        <v>1</v>
      </c>
      <c r="P2567" s="56" t="str">
        <f aca="false">IF(L2567=1,J2567+ROW()/10^7,"")</f>
        <v/>
      </c>
      <c r="Q2567" s="57" t="n">
        <f aca="false">IF(O2567=1,M2567,"")</f>
        <v>0.703418325852</v>
      </c>
      <c r="R2567" s="56" t="str">
        <f aca="false">IF(K2567=1,ROW(),"")</f>
        <v/>
      </c>
      <c r="S2567" s="56" t="str">
        <f aca="false">IF(D2567="","",TRIM(D2567))</f>
        <v>LOLO CHARGES- INC</v>
      </c>
    </row>
    <row r="2568" customFormat="false" ht="15" hidden="false" customHeight="false" outlineLevel="0" collapsed="false">
      <c r="A2568" s="50" t="s">
        <v>1438</v>
      </c>
      <c r="B2568" s="55" t="n">
        <v>45952</v>
      </c>
      <c r="C2568" s="50" t="n">
        <f aca="false">IF(S2568="","",IFERROR(IF(INDEX('Ledger Codes'!$C$6:$C$205,MATCH(S2568,'Ledger Codes'!$B$6:$B$205,0))="","",INDEX('Ledger Codes'!$C$6:$C$205,MATCH(S2568,'Ledger Codes'!$B$6:$B$205,0))),""))</f>
        <v>10051</v>
      </c>
      <c r="D2568" s="50" t="s">
        <v>208</v>
      </c>
      <c r="E2568" s="50" t="s">
        <v>1439</v>
      </c>
      <c r="F2568" s="50" t="s">
        <v>1440</v>
      </c>
      <c r="G2568" s="52" t="n">
        <v>0</v>
      </c>
      <c r="H2568" s="52" t="n">
        <v>130</v>
      </c>
      <c r="I2568" s="52" t="n">
        <f aca="false">IF(AND(G2568="",H2568=""),"",N(G2568)-N(H2568))</f>
        <v>-130</v>
      </c>
      <c r="J2568" s="52" t="n">
        <f aca="false">IF(I2568="","",ABS(I2568))</f>
        <v>130</v>
      </c>
      <c r="K2568" s="56" t="n">
        <f aca="false">IF(S2568="","",0)</f>
        <v>0</v>
      </c>
      <c r="L2568" s="56" t="n">
        <f aca="false">IF(J2568="","",IF(AND(J2568&gt;'Revenue Testing'!$E$9,K2568=0),1,0))</f>
        <v>0</v>
      </c>
      <c r="M2568" s="57" t="n">
        <v>0.830174405037</v>
      </c>
      <c r="N2568" s="56" t="str">
        <f aca="false">IF(OR(A2568="",I2568=""),"",IF(COUNTIFS($A$2:$A$4500,A2568,$D$2:$D$4500,D2568,$I$2:$I$4500,I2568)&gt;1,"Possible duplicate",""))</f>
        <v/>
      </c>
      <c r="O2568" s="56" t="n">
        <f aca="false">IF(J2568="","",IF(AND(L2568=0,K2568=0),1,0))</f>
        <v>1</v>
      </c>
      <c r="P2568" s="56" t="str">
        <f aca="false">IF(L2568=1,J2568+ROW()/10^7,"")</f>
        <v/>
      </c>
      <c r="Q2568" s="57" t="n">
        <f aca="false">IF(O2568=1,M2568,"")</f>
        <v>0.830174405037</v>
      </c>
      <c r="R2568" s="56" t="str">
        <f aca="false">IF(K2568=1,ROW(),"")</f>
        <v/>
      </c>
      <c r="S2568" s="56" t="str">
        <f aca="false">IF(D2568="","",TRIM(D2568))</f>
        <v>LOLO CHARGES- INC</v>
      </c>
    </row>
    <row r="2569" customFormat="false" ht="15" hidden="false" customHeight="false" outlineLevel="0" collapsed="false">
      <c r="A2569" s="50" t="s">
        <v>1441</v>
      </c>
      <c r="B2569" s="55" t="n">
        <v>45952</v>
      </c>
      <c r="C2569" s="50" t="n">
        <f aca="false">IF(S2569="","",IFERROR(IF(INDEX('Ledger Codes'!$C$6:$C$205,MATCH(S2569,'Ledger Codes'!$B$6:$B$205,0))="","",INDEX('Ledger Codes'!$C$6:$C$205,MATCH(S2569,'Ledger Codes'!$B$6:$B$205,0))),""))</f>
        <v>10051</v>
      </c>
      <c r="D2569" s="50" t="s">
        <v>208</v>
      </c>
      <c r="E2569" s="50" t="s">
        <v>1442</v>
      </c>
      <c r="F2569" s="50" t="s">
        <v>1443</v>
      </c>
      <c r="G2569" s="52" t="n">
        <v>0</v>
      </c>
      <c r="H2569" s="52" t="n">
        <v>130</v>
      </c>
      <c r="I2569" s="52" t="n">
        <f aca="false">IF(AND(G2569="",H2569=""),"",N(G2569)-N(H2569))</f>
        <v>-130</v>
      </c>
      <c r="J2569" s="52" t="n">
        <f aca="false">IF(I2569="","",ABS(I2569))</f>
        <v>130</v>
      </c>
      <c r="K2569" s="56" t="n">
        <f aca="false">IF(S2569="","",0)</f>
        <v>0</v>
      </c>
      <c r="L2569" s="56" t="n">
        <f aca="false">IF(J2569="","",IF(AND(J2569&gt;'Revenue Testing'!$E$9,K2569=0),1,0))</f>
        <v>0</v>
      </c>
      <c r="M2569" s="57" t="n">
        <v>0.577989697347</v>
      </c>
      <c r="N2569" s="56" t="str">
        <f aca="false">IF(OR(A2569="",I2569=""),"",IF(COUNTIFS($A$2:$A$4500,A2569,$D$2:$D$4500,D2569,$I$2:$I$4500,I2569)&gt;1,"Possible duplicate",""))</f>
        <v/>
      </c>
      <c r="O2569" s="56" t="n">
        <f aca="false">IF(J2569="","",IF(AND(L2569=0,K2569=0),1,0))</f>
        <v>1</v>
      </c>
      <c r="P2569" s="56" t="str">
        <f aca="false">IF(L2569=1,J2569+ROW()/10^7,"")</f>
        <v/>
      </c>
      <c r="Q2569" s="57" t="n">
        <f aca="false">IF(O2569=1,M2569,"")</f>
        <v>0.577989697347</v>
      </c>
      <c r="R2569" s="56" t="str">
        <f aca="false">IF(K2569=1,ROW(),"")</f>
        <v/>
      </c>
      <c r="S2569" s="56" t="str">
        <f aca="false">IF(D2569="","",TRIM(D2569))</f>
        <v>LOLO CHARGES- INC</v>
      </c>
    </row>
    <row r="2570" customFormat="false" ht="15" hidden="false" customHeight="false" outlineLevel="0" collapsed="false">
      <c r="A2570" s="50" t="s">
        <v>1444</v>
      </c>
      <c r="B2570" s="55" t="n">
        <v>45952</v>
      </c>
      <c r="C2570" s="50" t="n">
        <f aca="false">IF(S2570="","",IFERROR(IF(INDEX('Ledger Codes'!$C$6:$C$205,MATCH(S2570,'Ledger Codes'!$B$6:$B$205,0))="","",INDEX('Ledger Codes'!$C$6:$C$205,MATCH(S2570,'Ledger Codes'!$B$6:$B$205,0))),""))</f>
        <v>10051</v>
      </c>
      <c r="D2570" s="50" t="s">
        <v>208</v>
      </c>
      <c r="E2570" s="50" t="s">
        <v>1445</v>
      </c>
      <c r="F2570" s="50" t="s">
        <v>1446</v>
      </c>
      <c r="G2570" s="52" t="n">
        <v>0</v>
      </c>
      <c r="H2570" s="52" t="n">
        <v>130</v>
      </c>
      <c r="I2570" s="52" t="n">
        <f aca="false">IF(AND(G2570="",H2570=""),"",N(G2570)-N(H2570))</f>
        <v>-130</v>
      </c>
      <c r="J2570" s="52" t="n">
        <f aca="false">IF(I2570="","",ABS(I2570))</f>
        <v>130</v>
      </c>
      <c r="K2570" s="56" t="n">
        <f aca="false">IF(S2570="","",0)</f>
        <v>0</v>
      </c>
      <c r="L2570" s="56" t="n">
        <f aca="false">IF(J2570="","",IF(AND(J2570&gt;'Revenue Testing'!$E$9,K2570=0),1,0))</f>
        <v>0</v>
      </c>
      <c r="M2570" s="57" t="n">
        <v>0.291673802249</v>
      </c>
      <c r="N2570" s="56" t="str">
        <f aca="false">IF(OR(A2570="",I2570=""),"",IF(COUNTIFS($A$2:$A$4500,A2570,$D$2:$D$4500,D2570,$I$2:$I$4500,I2570)&gt;1,"Possible duplicate",""))</f>
        <v/>
      </c>
      <c r="O2570" s="56" t="n">
        <f aca="false">IF(J2570="","",IF(AND(L2570=0,K2570=0),1,0))</f>
        <v>1</v>
      </c>
      <c r="P2570" s="56" t="str">
        <f aca="false">IF(L2570=1,J2570+ROW()/10^7,"")</f>
        <v/>
      </c>
      <c r="Q2570" s="57" t="n">
        <f aca="false">IF(O2570=1,M2570,"")</f>
        <v>0.291673802249</v>
      </c>
      <c r="R2570" s="56" t="str">
        <f aca="false">IF(K2570=1,ROW(),"")</f>
        <v/>
      </c>
      <c r="S2570" s="56" t="str">
        <f aca="false">IF(D2570="","",TRIM(D2570))</f>
        <v>LOLO CHARGES- INC</v>
      </c>
    </row>
    <row r="2571" customFormat="false" ht="15" hidden="false" customHeight="false" outlineLevel="0" collapsed="false">
      <c r="A2571" s="50" t="s">
        <v>1447</v>
      </c>
      <c r="B2571" s="55" t="n">
        <v>45952</v>
      </c>
      <c r="C2571" s="50" t="n">
        <f aca="false">IF(S2571="","",IFERROR(IF(INDEX('Ledger Codes'!$C$6:$C$205,MATCH(S2571,'Ledger Codes'!$B$6:$B$205,0))="","",INDEX('Ledger Codes'!$C$6:$C$205,MATCH(S2571,'Ledger Codes'!$B$6:$B$205,0))),""))</f>
        <v>10051</v>
      </c>
      <c r="D2571" s="50" t="s">
        <v>208</v>
      </c>
      <c r="E2571" s="50" t="s">
        <v>1448</v>
      </c>
      <c r="F2571" s="50" t="s">
        <v>1449</v>
      </c>
      <c r="G2571" s="52" t="n">
        <v>0</v>
      </c>
      <c r="H2571" s="52" t="n">
        <v>130</v>
      </c>
      <c r="I2571" s="52" t="n">
        <f aca="false">IF(AND(G2571="",H2571=""),"",N(G2571)-N(H2571))</f>
        <v>-130</v>
      </c>
      <c r="J2571" s="52" t="n">
        <f aca="false">IF(I2571="","",ABS(I2571))</f>
        <v>130</v>
      </c>
      <c r="K2571" s="56" t="n">
        <f aca="false">IF(S2571="","",0)</f>
        <v>0</v>
      </c>
      <c r="L2571" s="56" t="n">
        <f aca="false">IF(J2571="","",IF(AND(J2571&gt;'Revenue Testing'!$E$9,K2571=0),1,0))</f>
        <v>0</v>
      </c>
      <c r="M2571" s="57" t="n">
        <v>0.778172961821</v>
      </c>
      <c r="N2571" s="56" t="str">
        <f aca="false">IF(OR(A2571="",I2571=""),"",IF(COUNTIFS($A$2:$A$4500,A2571,$D$2:$D$4500,D2571,$I$2:$I$4500,I2571)&gt;1,"Possible duplicate",""))</f>
        <v/>
      </c>
      <c r="O2571" s="56" t="n">
        <f aca="false">IF(J2571="","",IF(AND(L2571=0,K2571=0),1,0))</f>
        <v>1</v>
      </c>
      <c r="P2571" s="56" t="str">
        <f aca="false">IF(L2571=1,J2571+ROW()/10^7,"")</f>
        <v/>
      </c>
      <c r="Q2571" s="57" t="n">
        <f aca="false">IF(O2571=1,M2571,"")</f>
        <v>0.778172961821</v>
      </c>
      <c r="R2571" s="56" t="str">
        <f aca="false">IF(K2571=1,ROW(),"")</f>
        <v/>
      </c>
      <c r="S2571" s="56" t="str">
        <f aca="false">IF(D2571="","",TRIM(D2571))</f>
        <v>LOLO CHARGES- INC</v>
      </c>
    </row>
    <row r="2572" customFormat="false" ht="15" hidden="false" customHeight="false" outlineLevel="0" collapsed="false">
      <c r="A2572" s="50" t="s">
        <v>1450</v>
      </c>
      <c r="B2572" s="55" t="n">
        <v>45952</v>
      </c>
      <c r="C2572" s="50" t="n">
        <f aca="false">IF(S2572="","",IFERROR(IF(INDEX('Ledger Codes'!$C$6:$C$205,MATCH(S2572,'Ledger Codes'!$B$6:$B$205,0))="","",INDEX('Ledger Codes'!$C$6:$C$205,MATCH(S2572,'Ledger Codes'!$B$6:$B$205,0))),""))</f>
        <v>10051</v>
      </c>
      <c r="D2572" s="50" t="s">
        <v>208</v>
      </c>
      <c r="E2572" s="50" t="s">
        <v>1451</v>
      </c>
      <c r="F2572" s="50" t="s">
        <v>1452</v>
      </c>
      <c r="G2572" s="52" t="n">
        <v>0</v>
      </c>
      <c r="H2572" s="52" t="n">
        <v>130</v>
      </c>
      <c r="I2572" s="52" t="n">
        <f aca="false">IF(AND(G2572="",H2572=""),"",N(G2572)-N(H2572))</f>
        <v>-130</v>
      </c>
      <c r="J2572" s="52" t="n">
        <f aca="false">IF(I2572="","",ABS(I2572))</f>
        <v>130</v>
      </c>
      <c r="K2572" s="56" t="n">
        <f aca="false">IF(S2572="","",0)</f>
        <v>0</v>
      </c>
      <c r="L2572" s="56" t="n">
        <f aca="false">IF(J2572="","",IF(AND(J2572&gt;'Revenue Testing'!$E$9,K2572=0),1,0))</f>
        <v>0</v>
      </c>
      <c r="M2572" s="57" t="n">
        <v>0.05922845639</v>
      </c>
      <c r="N2572" s="56" t="str">
        <f aca="false">IF(OR(A2572="",I2572=""),"",IF(COUNTIFS($A$2:$A$4500,A2572,$D$2:$D$4500,D2572,$I$2:$I$4500,I2572)&gt;1,"Possible duplicate",""))</f>
        <v/>
      </c>
      <c r="O2572" s="56" t="n">
        <f aca="false">IF(J2572="","",IF(AND(L2572=0,K2572=0),1,0))</f>
        <v>1</v>
      </c>
      <c r="P2572" s="56" t="str">
        <f aca="false">IF(L2572=1,J2572+ROW()/10^7,"")</f>
        <v/>
      </c>
      <c r="Q2572" s="57" t="n">
        <f aca="false">IF(O2572=1,M2572,"")</f>
        <v>0.05922845639</v>
      </c>
      <c r="R2572" s="56" t="str">
        <f aca="false">IF(K2572=1,ROW(),"")</f>
        <v/>
      </c>
      <c r="S2572" s="56" t="str">
        <f aca="false">IF(D2572="","",TRIM(D2572))</f>
        <v>LOLO CHARGES- INC</v>
      </c>
    </row>
    <row r="2573" customFormat="false" ht="15" hidden="false" customHeight="false" outlineLevel="0" collapsed="false">
      <c r="A2573" s="50" t="s">
        <v>1453</v>
      </c>
      <c r="B2573" s="55" t="n">
        <v>45952</v>
      </c>
      <c r="C2573" s="50" t="n">
        <f aca="false">IF(S2573="","",IFERROR(IF(INDEX('Ledger Codes'!$C$6:$C$205,MATCH(S2573,'Ledger Codes'!$B$6:$B$205,0))="","",INDEX('Ledger Codes'!$C$6:$C$205,MATCH(S2573,'Ledger Codes'!$B$6:$B$205,0))),""))</f>
        <v>10051</v>
      </c>
      <c r="D2573" s="50" t="s">
        <v>208</v>
      </c>
      <c r="E2573" s="50" t="s">
        <v>1454</v>
      </c>
      <c r="F2573" s="50" t="s">
        <v>1455</v>
      </c>
      <c r="G2573" s="52" t="n">
        <v>0</v>
      </c>
      <c r="H2573" s="52" t="n">
        <v>130</v>
      </c>
      <c r="I2573" s="52" t="n">
        <f aca="false">IF(AND(G2573="",H2573=""),"",N(G2573)-N(H2573))</f>
        <v>-130</v>
      </c>
      <c r="J2573" s="52" t="n">
        <f aca="false">IF(I2573="","",ABS(I2573))</f>
        <v>130</v>
      </c>
      <c r="K2573" s="56" t="n">
        <f aca="false">IF(S2573="","",0)</f>
        <v>0</v>
      </c>
      <c r="L2573" s="56" t="n">
        <f aca="false">IF(J2573="","",IF(AND(J2573&gt;'Revenue Testing'!$E$9,K2573=0),1,0))</f>
        <v>0</v>
      </c>
      <c r="M2573" s="57" t="n">
        <v>0.768085357201</v>
      </c>
      <c r="N2573" s="56" t="str">
        <f aca="false">IF(OR(A2573="",I2573=""),"",IF(COUNTIFS($A$2:$A$4500,A2573,$D$2:$D$4500,D2573,$I$2:$I$4500,I2573)&gt;1,"Possible duplicate",""))</f>
        <v/>
      </c>
      <c r="O2573" s="56" t="n">
        <f aca="false">IF(J2573="","",IF(AND(L2573=0,K2573=0),1,0))</f>
        <v>1</v>
      </c>
      <c r="P2573" s="56" t="str">
        <f aca="false">IF(L2573=1,J2573+ROW()/10^7,"")</f>
        <v/>
      </c>
      <c r="Q2573" s="57" t="n">
        <f aca="false">IF(O2573=1,M2573,"")</f>
        <v>0.768085357201</v>
      </c>
      <c r="R2573" s="56" t="str">
        <f aca="false">IF(K2573=1,ROW(),"")</f>
        <v/>
      </c>
      <c r="S2573" s="56" t="str">
        <f aca="false">IF(D2573="","",TRIM(D2573))</f>
        <v>LOLO CHARGES- INC</v>
      </c>
    </row>
    <row r="2574" customFormat="false" ht="15" hidden="false" customHeight="false" outlineLevel="0" collapsed="false">
      <c r="A2574" s="50" t="s">
        <v>1456</v>
      </c>
      <c r="B2574" s="55" t="n">
        <v>45952</v>
      </c>
      <c r="C2574" s="50" t="n">
        <f aca="false">IF(S2574="","",IFERROR(IF(INDEX('Ledger Codes'!$C$6:$C$205,MATCH(S2574,'Ledger Codes'!$B$6:$B$205,0))="","",INDEX('Ledger Codes'!$C$6:$C$205,MATCH(S2574,'Ledger Codes'!$B$6:$B$205,0))),""))</f>
        <v>10051</v>
      </c>
      <c r="D2574" s="50" t="s">
        <v>208</v>
      </c>
      <c r="E2574" s="50" t="s">
        <v>1457</v>
      </c>
      <c r="F2574" s="50" t="s">
        <v>518</v>
      </c>
      <c r="G2574" s="52" t="n">
        <v>0</v>
      </c>
      <c r="H2574" s="52" t="n">
        <v>130</v>
      </c>
      <c r="I2574" s="52" t="n">
        <f aca="false">IF(AND(G2574="",H2574=""),"",N(G2574)-N(H2574))</f>
        <v>-130</v>
      </c>
      <c r="J2574" s="52" t="n">
        <f aca="false">IF(I2574="","",ABS(I2574))</f>
        <v>130</v>
      </c>
      <c r="K2574" s="56" t="n">
        <f aca="false">IF(S2574="","",0)</f>
        <v>0</v>
      </c>
      <c r="L2574" s="56" t="n">
        <f aca="false">IF(J2574="","",IF(AND(J2574&gt;'Revenue Testing'!$E$9,K2574=0),1,0))</f>
        <v>0</v>
      </c>
      <c r="M2574" s="57" t="n">
        <v>0.20020868036</v>
      </c>
      <c r="N2574" s="56" t="str">
        <f aca="false">IF(OR(A2574="",I2574=""),"",IF(COUNTIFS($A$2:$A$4500,A2574,$D$2:$D$4500,D2574,$I$2:$I$4500,I2574)&gt;1,"Possible duplicate",""))</f>
        <v/>
      </c>
      <c r="O2574" s="56" t="n">
        <f aca="false">IF(J2574="","",IF(AND(L2574=0,K2574=0),1,0))</f>
        <v>1</v>
      </c>
      <c r="P2574" s="56" t="str">
        <f aca="false">IF(L2574=1,J2574+ROW()/10^7,"")</f>
        <v/>
      </c>
      <c r="Q2574" s="57" t="n">
        <f aca="false">IF(O2574=1,M2574,"")</f>
        <v>0.20020868036</v>
      </c>
      <c r="R2574" s="56" t="str">
        <f aca="false">IF(K2574=1,ROW(),"")</f>
        <v/>
      </c>
      <c r="S2574" s="56" t="str">
        <f aca="false">IF(D2574="","",TRIM(D2574))</f>
        <v>LOLO CHARGES- INC</v>
      </c>
    </row>
    <row r="2575" customFormat="false" ht="15" hidden="false" customHeight="false" outlineLevel="0" collapsed="false">
      <c r="A2575" s="50" t="s">
        <v>1458</v>
      </c>
      <c r="B2575" s="55" t="n">
        <v>45952</v>
      </c>
      <c r="C2575" s="50" t="n">
        <f aca="false">IF(S2575="","",IFERROR(IF(INDEX('Ledger Codes'!$C$6:$C$205,MATCH(S2575,'Ledger Codes'!$B$6:$B$205,0))="","",INDEX('Ledger Codes'!$C$6:$C$205,MATCH(S2575,'Ledger Codes'!$B$6:$B$205,0))),""))</f>
        <v>10051</v>
      </c>
      <c r="D2575" s="50" t="s">
        <v>208</v>
      </c>
      <c r="E2575" s="50" t="s">
        <v>1459</v>
      </c>
      <c r="F2575" s="50" t="s">
        <v>1460</v>
      </c>
      <c r="G2575" s="52" t="n">
        <v>0</v>
      </c>
      <c r="H2575" s="52" t="n">
        <v>130</v>
      </c>
      <c r="I2575" s="52" t="n">
        <f aca="false">IF(AND(G2575="",H2575=""),"",N(G2575)-N(H2575))</f>
        <v>-130</v>
      </c>
      <c r="J2575" s="52" t="n">
        <f aca="false">IF(I2575="","",ABS(I2575))</f>
        <v>130</v>
      </c>
      <c r="K2575" s="56" t="n">
        <f aca="false">IF(S2575="","",0)</f>
        <v>0</v>
      </c>
      <c r="L2575" s="56" t="n">
        <f aca="false">IF(J2575="","",IF(AND(J2575&gt;'Revenue Testing'!$E$9,K2575=0),1,0))</f>
        <v>0</v>
      </c>
      <c r="M2575" s="57" t="n">
        <v>0.177431517152</v>
      </c>
      <c r="N2575" s="56" t="str">
        <f aca="false">IF(OR(A2575="",I2575=""),"",IF(COUNTIFS($A$2:$A$4500,A2575,$D$2:$D$4500,D2575,$I$2:$I$4500,I2575)&gt;1,"Possible duplicate",""))</f>
        <v/>
      </c>
      <c r="O2575" s="56" t="n">
        <f aca="false">IF(J2575="","",IF(AND(L2575=0,K2575=0),1,0))</f>
        <v>1</v>
      </c>
      <c r="P2575" s="56" t="str">
        <f aca="false">IF(L2575=1,J2575+ROW()/10^7,"")</f>
        <v/>
      </c>
      <c r="Q2575" s="57" t="n">
        <f aca="false">IF(O2575=1,M2575,"")</f>
        <v>0.177431517152</v>
      </c>
      <c r="R2575" s="56" t="str">
        <f aca="false">IF(K2575=1,ROW(),"")</f>
        <v/>
      </c>
      <c r="S2575" s="56" t="str">
        <f aca="false">IF(D2575="","",TRIM(D2575))</f>
        <v>LOLO CHARGES- INC</v>
      </c>
    </row>
    <row r="2576" customFormat="false" ht="15" hidden="false" customHeight="false" outlineLevel="0" collapsed="false">
      <c r="A2576" s="50" t="s">
        <v>1461</v>
      </c>
      <c r="B2576" s="55" t="n">
        <v>45952</v>
      </c>
      <c r="C2576" s="50" t="n">
        <f aca="false">IF(S2576="","",IFERROR(IF(INDEX('Ledger Codes'!$C$6:$C$205,MATCH(S2576,'Ledger Codes'!$B$6:$B$205,0))="","",INDEX('Ledger Codes'!$C$6:$C$205,MATCH(S2576,'Ledger Codes'!$B$6:$B$205,0))),""))</f>
        <v>10051</v>
      </c>
      <c r="D2576" s="50" t="s">
        <v>208</v>
      </c>
      <c r="E2576" s="50" t="s">
        <v>1462</v>
      </c>
      <c r="F2576" s="50" t="s">
        <v>1463</v>
      </c>
      <c r="G2576" s="52" t="n">
        <v>0</v>
      </c>
      <c r="H2576" s="52" t="n">
        <v>130</v>
      </c>
      <c r="I2576" s="52" t="n">
        <f aca="false">IF(AND(G2576="",H2576=""),"",N(G2576)-N(H2576))</f>
        <v>-130</v>
      </c>
      <c r="J2576" s="52" t="n">
        <f aca="false">IF(I2576="","",ABS(I2576))</f>
        <v>130</v>
      </c>
      <c r="K2576" s="56" t="n">
        <f aca="false">IF(S2576="","",0)</f>
        <v>0</v>
      </c>
      <c r="L2576" s="56" t="n">
        <f aca="false">IF(J2576="","",IF(AND(J2576&gt;'Revenue Testing'!$E$9,K2576=0),1,0))</f>
        <v>0</v>
      </c>
      <c r="M2576" s="57" t="n">
        <v>0.687169154268</v>
      </c>
      <c r="N2576" s="56" t="str">
        <f aca="false">IF(OR(A2576="",I2576=""),"",IF(COUNTIFS($A$2:$A$4500,A2576,$D$2:$D$4500,D2576,$I$2:$I$4500,I2576)&gt;1,"Possible duplicate",""))</f>
        <v/>
      </c>
      <c r="O2576" s="56" t="n">
        <f aca="false">IF(J2576="","",IF(AND(L2576=0,K2576=0),1,0))</f>
        <v>1</v>
      </c>
      <c r="P2576" s="56" t="str">
        <f aca="false">IF(L2576=1,J2576+ROW()/10^7,"")</f>
        <v/>
      </c>
      <c r="Q2576" s="57" t="n">
        <f aca="false">IF(O2576=1,M2576,"")</f>
        <v>0.687169154268</v>
      </c>
      <c r="R2576" s="56" t="str">
        <f aca="false">IF(K2576=1,ROW(),"")</f>
        <v/>
      </c>
      <c r="S2576" s="56" t="str">
        <f aca="false">IF(D2576="","",TRIM(D2576))</f>
        <v>LOLO CHARGES- INC</v>
      </c>
    </row>
    <row r="2577" customFormat="false" ht="15" hidden="false" customHeight="false" outlineLevel="0" collapsed="false">
      <c r="A2577" s="50" t="s">
        <v>1464</v>
      </c>
      <c r="B2577" s="55" t="n">
        <v>45952</v>
      </c>
      <c r="C2577" s="50" t="n">
        <f aca="false">IF(S2577="","",IFERROR(IF(INDEX('Ledger Codes'!$C$6:$C$205,MATCH(S2577,'Ledger Codes'!$B$6:$B$205,0))="","",INDEX('Ledger Codes'!$C$6:$C$205,MATCH(S2577,'Ledger Codes'!$B$6:$B$205,0))),""))</f>
        <v>10051</v>
      </c>
      <c r="D2577" s="50" t="s">
        <v>208</v>
      </c>
      <c r="E2577" s="50" t="s">
        <v>1465</v>
      </c>
      <c r="F2577" s="50" t="s">
        <v>1466</v>
      </c>
      <c r="G2577" s="52" t="n">
        <v>0</v>
      </c>
      <c r="H2577" s="52" t="n">
        <v>130</v>
      </c>
      <c r="I2577" s="52" t="n">
        <f aca="false">IF(AND(G2577="",H2577=""),"",N(G2577)-N(H2577))</f>
        <v>-130</v>
      </c>
      <c r="J2577" s="52" t="n">
        <f aca="false">IF(I2577="","",ABS(I2577))</f>
        <v>130</v>
      </c>
      <c r="K2577" s="56" t="n">
        <f aca="false">IF(S2577="","",0)</f>
        <v>0</v>
      </c>
      <c r="L2577" s="56" t="n">
        <f aca="false">IF(J2577="","",IF(AND(J2577&gt;'Revenue Testing'!$E$9,K2577=0),1,0))</f>
        <v>0</v>
      </c>
      <c r="M2577" s="57" t="n">
        <v>0.868377589742</v>
      </c>
      <c r="N2577" s="56" t="str">
        <f aca="false">IF(OR(A2577="",I2577=""),"",IF(COUNTIFS($A$2:$A$4500,A2577,$D$2:$D$4500,D2577,$I$2:$I$4500,I2577)&gt;1,"Possible duplicate",""))</f>
        <v/>
      </c>
      <c r="O2577" s="56" t="n">
        <f aca="false">IF(J2577="","",IF(AND(L2577=0,K2577=0),1,0))</f>
        <v>1</v>
      </c>
      <c r="P2577" s="56" t="str">
        <f aca="false">IF(L2577=1,J2577+ROW()/10^7,"")</f>
        <v/>
      </c>
      <c r="Q2577" s="57" t="n">
        <f aca="false">IF(O2577=1,M2577,"")</f>
        <v>0.868377589742</v>
      </c>
      <c r="R2577" s="56" t="str">
        <f aca="false">IF(K2577=1,ROW(),"")</f>
        <v/>
      </c>
      <c r="S2577" s="56" t="str">
        <f aca="false">IF(D2577="","",TRIM(D2577))</f>
        <v>LOLO CHARGES- INC</v>
      </c>
    </row>
    <row r="2578" customFormat="false" ht="15" hidden="false" customHeight="false" outlineLevel="0" collapsed="false">
      <c r="A2578" s="50" t="s">
        <v>1467</v>
      </c>
      <c r="B2578" s="55" t="n">
        <v>45952</v>
      </c>
      <c r="C2578" s="50" t="n">
        <f aca="false">IF(S2578="","",IFERROR(IF(INDEX('Ledger Codes'!$C$6:$C$205,MATCH(S2578,'Ledger Codes'!$B$6:$B$205,0))="","",INDEX('Ledger Codes'!$C$6:$C$205,MATCH(S2578,'Ledger Codes'!$B$6:$B$205,0))),""))</f>
        <v>10051</v>
      </c>
      <c r="D2578" s="50" t="s">
        <v>208</v>
      </c>
      <c r="E2578" s="50" t="s">
        <v>1468</v>
      </c>
      <c r="F2578" s="50" t="s">
        <v>1469</v>
      </c>
      <c r="G2578" s="52" t="n">
        <v>0</v>
      </c>
      <c r="H2578" s="52" t="n">
        <v>260</v>
      </c>
      <c r="I2578" s="52" t="n">
        <f aca="false">IF(AND(G2578="",H2578=""),"",N(G2578)-N(H2578))</f>
        <v>-260</v>
      </c>
      <c r="J2578" s="52" t="n">
        <f aca="false">IF(I2578="","",ABS(I2578))</f>
        <v>260</v>
      </c>
      <c r="K2578" s="56" t="n">
        <f aca="false">IF(S2578="","",0)</f>
        <v>0</v>
      </c>
      <c r="L2578" s="56" t="n">
        <f aca="false">IF(J2578="","",IF(AND(J2578&gt;'Revenue Testing'!$E$9,K2578=0),1,0))</f>
        <v>0</v>
      </c>
      <c r="M2578" s="57" t="n">
        <v>0.145447569726</v>
      </c>
      <c r="N2578" s="56" t="str">
        <f aca="false">IF(OR(A2578="",I2578=""),"",IF(COUNTIFS($A$2:$A$4500,A2578,$D$2:$D$4500,D2578,$I$2:$I$4500,I2578)&gt;1,"Possible duplicate",""))</f>
        <v/>
      </c>
      <c r="O2578" s="56" t="n">
        <f aca="false">IF(J2578="","",IF(AND(L2578=0,K2578=0),1,0))</f>
        <v>1</v>
      </c>
      <c r="P2578" s="56" t="str">
        <f aca="false">IF(L2578=1,J2578+ROW()/10^7,"")</f>
        <v/>
      </c>
      <c r="Q2578" s="57" t="n">
        <f aca="false">IF(O2578=1,M2578,"")</f>
        <v>0.145447569726</v>
      </c>
      <c r="R2578" s="56" t="str">
        <f aca="false">IF(K2578=1,ROW(),"")</f>
        <v/>
      </c>
      <c r="S2578" s="56" t="str">
        <f aca="false">IF(D2578="","",TRIM(D2578))</f>
        <v>LOLO CHARGES- INC</v>
      </c>
    </row>
    <row r="2579" customFormat="false" ht="15" hidden="false" customHeight="false" outlineLevel="0" collapsed="false">
      <c r="A2579" s="50" t="s">
        <v>1470</v>
      </c>
      <c r="B2579" s="55" t="n">
        <v>45952</v>
      </c>
      <c r="C2579" s="50" t="n">
        <f aca="false">IF(S2579="","",IFERROR(IF(INDEX('Ledger Codes'!$C$6:$C$205,MATCH(S2579,'Ledger Codes'!$B$6:$B$205,0))="","",INDEX('Ledger Codes'!$C$6:$C$205,MATCH(S2579,'Ledger Codes'!$B$6:$B$205,0))),""))</f>
        <v>10051</v>
      </c>
      <c r="D2579" s="50" t="s">
        <v>208</v>
      </c>
      <c r="E2579" s="50" t="s">
        <v>1471</v>
      </c>
      <c r="F2579" s="50" t="s">
        <v>539</v>
      </c>
      <c r="G2579" s="52" t="n">
        <v>0</v>
      </c>
      <c r="H2579" s="52" t="n">
        <v>130</v>
      </c>
      <c r="I2579" s="52" t="n">
        <f aca="false">IF(AND(G2579="",H2579=""),"",N(G2579)-N(H2579))</f>
        <v>-130</v>
      </c>
      <c r="J2579" s="52" t="n">
        <f aca="false">IF(I2579="","",ABS(I2579))</f>
        <v>130</v>
      </c>
      <c r="K2579" s="56" t="n">
        <f aca="false">IF(S2579="","",0)</f>
        <v>0</v>
      </c>
      <c r="L2579" s="56" t="n">
        <f aca="false">IF(J2579="","",IF(AND(J2579&gt;'Revenue Testing'!$E$9,K2579=0),1,0))</f>
        <v>0</v>
      </c>
      <c r="M2579" s="57" t="n">
        <v>0.589628102061</v>
      </c>
      <c r="N2579" s="56" t="str">
        <f aca="false">IF(OR(A2579="",I2579=""),"",IF(COUNTIFS($A$2:$A$4500,A2579,$D$2:$D$4500,D2579,$I$2:$I$4500,I2579)&gt;1,"Possible duplicate",""))</f>
        <v/>
      </c>
      <c r="O2579" s="56" t="n">
        <f aca="false">IF(J2579="","",IF(AND(L2579=0,K2579=0),1,0))</f>
        <v>1</v>
      </c>
      <c r="P2579" s="56" t="str">
        <f aca="false">IF(L2579=1,J2579+ROW()/10^7,"")</f>
        <v/>
      </c>
      <c r="Q2579" s="57" t="n">
        <f aca="false">IF(O2579=1,M2579,"")</f>
        <v>0.589628102061</v>
      </c>
      <c r="R2579" s="56" t="str">
        <f aca="false">IF(K2579=1,ROW(),"")</f>
        <v/>
      </c>
      <c r="S2579" s="56" t="str">
        <f aca="false">IF(D2579="","",TRIM(D2579))</f>
        <v>LOLO CHARGES- INC</v>
      </c>
    </row>
    <row r="2580" customFormat="false" ht="15" hidden="false" customHeight="false" outlineLevel="0" collapsed="false">
      <c r="A2580" s="50" t="s">
        <v>1472</v>
      </c>
      <c r="B2580" s="55" t="n">
        <v>45952</v>
      </c>
      <c r="C2580" s="50" t="n">
        <f aca="false">IF(S2580="","",IFERROR(IF(INDEX('Ledger Codes'!$C$6:$C$205,MATCH(S2580,'Ledger Codes'!$B$6:$B$205,0))="","",INDEX('Ledger Codes'!$C$6:$C$205,MATCH(S2580,'Ledger Codes'!$B$6:$B$205,0))),""))</f>
        <v>10051</v>
      </c>
      <c r="D2580" s="50" t="s">
        <v>208</v>
      </c>
      <c r="E2580" s="50" t="s">
        <v>1473</v>
      </c>
      <c r="F2580" s="50" t="s">
        <v>1474</v>
      </c>
      <c r="G2580" s="52" t="n">
        <v>0</v>
      </c>
      <c r="H2580" s="52" t="n">
        <v>130</v>
      </c>
      <c r="I2580" s="52" t="n">
        <f aca="false">IF(AND(G2580="",H2580=""),"",N(G2580)-N(H2580))</f>
        <v>-130</v>
      </c>
      <c r="J2580" s="52" t="n">
        <f aca="false">IF(I2580="","",ABS(I2580))</f>
        <v>130</v>
      </c>
      <c r="K2580" s="56" t="n">
        <f aca="false">IF(S2580="","",0)</f>
        <v>0</v>
      </c>
      <c r="L2580" s="56" t="n">
        <f aca="false">IF(J2580="","",IF(AND(J2580&gt;'Revenue Testing'!$E$9,K2580=0),1,0))</f>
        <v>0</v>
      </c>
      <c r="M2580" s="57" t="n">
        <v>0.198703295781</v>
      </c>
      <c r="N2580" s="56" t="str">
        <f aca="false">IF(OR(A2580="",I2580=""),"",IF(COUNTIFS($A$2:$A$4500,A2580,$D$2:$D$4500,D2580,$I$2:$I$4500,I2580)&gt;1,"Possible duplicate",""))</f>
        <v/>
      </c>
      <c r="O2580" s="56" t="n">
        <f aca="false">IF(J2580="","",IF(AND(L2580=0,K2580=0),1,0))</f>
        <v>1</v>
      </c>
      <c r="P2580" s="56" t="str">
        <f aca="false">IF(L2580=1,J2580+ROW()/10^7,"")</f>
        <v/>
      </c>
      <c r="Q2580" s="57" t="n">
        <f aca="false">IF(O2580=1,M2580,"")</f>
        <v>0.198703295781</v>
      </c>
      <c r="R2580" s="56" t="str">
        <f aca="false">IF(K2580=1,ROW(),"")</f>
        <v/>
      </c>
      <c r="S2580" s="56" t="str">
        <f aca="false">IF(D2580="","",TRIM(D2580))</f>
        <v>LOLO CHARGES- INC</v>
      </c>
    </row>
    <row r="2581" customFormat="false" ht="15" hidden="false" customHeight="false" outlineLevel="0" collapsed="false">
      <c r="A2581" s="50" t="s">
        <v>1475</v>
      </c>
      <c r="B2581" s="55" t="n">
        <v>45952</v>
      </c>
      <c r="C2581" s="50" t="n">
        <f aca="false">IF(S2581="","",IFERROR(IF(INDEX('Ledger Codes'!$C$6:$C$205,MATCH(S2581,'Ledger Codes'!$B$6:$B$205,0))="","",INDEX('Ledger Codes'!$C$6:$C$205,MATCH(S2581,'Ledger Codes'!$B$6:$B$205,0))),""))</f>
        <v>10051</v>
      </c>
      <c r="D2581" s="50" t="s">
        <v>208</v>
      </c>
      <c r="E2581" s="50" t="s">
        <v>1476</v>
      </c>
      <c r="F2581" s="50" t="s">
        <v>1477</v>
      </c>
      <c r="G2581" s="52" t="n">
        <v>0</v>
      </c>
      <c r="H2581" s="52" t="n">
        <v>130</v>
      </c>
      <c r="I2581" s="52" t="n">
        <f aca="false">IF(AND(G2581="",H2581=""),"",N(G2581)-N(H2581))</f>
        <v>-130</v>
      </c>
      <c r="J2581" s="52" t="n">
        <f aca="false">IF(I2581="","",ABS(I2581))</f>
        <v>130</v>
      </c>
      <c r="K2581" s="56" t="n">
        <f aca="false">IF(S2581="","",0)</f>
        <v>0</v>
      </c>
      <c r="L2581" s="56" t="n">
        <f aca="false">IF(J2581="","",IF(AND(J2581&gt;'Revenue Testing'!$E$9,K2581=0),1,0))</f>
        <v>0</v>
      </c>
      <c r="M2581" s="57" t="n">
        <v>0.793139654127</v>
      </c>
      <c r="N2581" s="56" t="str">
        <f aca="false">IF(OR(A2581="",I2581=""),"",IF(COUNTIFS($A$2:$A$4500,A2581,$D$2:$D$4500,D2581,$I$2:$I$4500,I2581)&gt;1,"Possible duplicate",""))</f>
        <v/>
      </c>
      <c r="O2581" s="56" t="n">
        <f aca="false">IF(J2581="","",IF(AND(L2581=0,K2581=0),1,0))</f>
        <v>1</v>
      </c>
      <c r="P2581" s="56" t="str">
        <f aca="false">IF(L2581=1,J2581+ROW()/10^7,"")</f>
        <v/>
      </c>
      <c r="Q2581" s="57" t="n">
        <f aca="false">IF(O2581=1,M2581,"")</f>
        <v>0.793139654127</v>
      </c>
      <c r="R2581" s="56" t="str">
        <f aca="false">IF(K2581=1,ROW(),"")</f>
        <v/>
      </c>
      <c r="S2581" s="56" t="str">
        <f aca="false">IF(D2581="","",TRIM(D2581))</f>
        <v>LOLO CHARGES- INC</v>
      </c>
    </row>
    <row r="2582" customFormat="false" ht="15" hidden="false" customHeight="false" outlineLevel="0" collapsed="false">
      <c r="A2582" s="50" t="s">
        <v>1478</v>
      </c>
      <c r="B2582" s="55" t="n">
        <v>45952</v>
      </c>
      <c r="C2582" s="50" t="n">
        <f aca="false">IF(S2582="","",IFERROR(IF(INDEX('Ledger Codes'!$C$6:$C$205,MATCH(S2582,'Ledger Codes'!$B$6:$B$205,0))="","",INDEX('Ledger Codes'!$C$6:$C$205,MATCH(S2582,'Ledger Codes'!$B$6:$B$205,0))),""))</f>
        <v>10051</v>
      </c>
      <c r="D2582" s="50" t="s">
        <v>208</v>
      </c>
      <c r="E2582" s="50" t="s">
        <v>1479</v>
      </c>
      <c r="F2582" s="50" t="s">
        <v>1480</v>
      </c>
      <c r="G2582" s="52" t="n">
        <v>0</v>
      </c>
      <c r="H2582" s="52" t="n">
        <v>130</v>
      </c>
      <c r="I2582" s="52" t="n">
        <f aca="false">IF(AND(G2582="",H2582=""),"",N(G2582)-N(H2582))</f>
        <v>-130</v>
      </c>
      <c r="J2582" s="52" t="n">
        <f aca="false">IF(I2582="","",ABS(I2582))</f>
        <v>130</v>
      </c>
      <c r="K2582" s="56" t="n">
        <f aca="false">IF(S2582="","",0)</f>
        <v>0</v>
      </c>
      <c r="L2582" s="56" t="n">
        <f aca="false">IF(J2582="","",IF(AND(J2582&gt;'Revenue Testing'!$E$9,K2582=0),1,0))</f>
        <v>0</v>
      </c>
      <c r="M2582" s="57" t="n">
        <v>0.946013161206</v>
      </c>
      <c r="N2582" s="56" t="str">
        <f aca="false">IF(OR(A2582="",I2582=""),"",IF(COUNTIFS($A$2:$A$4500,A2582,$D$2:$D$4500,D2582,$I$2:$I$4500,I2582)&gt;1,"Possible duplicate",""))</f>
        <v/>
      </c>
      <c r="O2582" s="56" t="n">
        <f aca="false">IF(J2582="","",IF(AND(L2582=0,K2582=0),1,0))</f>
        <v>1</v>
      </c>
      <c r="P2582" s="56" t="str">
        <f aca="false">IF(L2582=1,J2582+ROW()/10^7,"")</f>
        <v/>
      </c>
      <c r="Q2582" s="57" t="n">
        <f aca="false">IF(O2582=1,M2582,"")</f>
        <v>0.946013161206</v>
      </c>
      <c r="R2582" s="56" t="str">
        <f aca="false">IF(K2582=1,ROW(),"")</f>
        <v/>
      </c>
      <c r="S2582" s="56" t="str">
        <f aca="false">IF(D2582="","",TRIM(D2582))</f>
        <v>LOLO CHARGES- INC</v>
      </c>
    </row>
    <row r="2583" customFormat="false" ht="15" hidden="false" customHeight="false" outlineLevel="0" collapsed="false">
      <c r="A2583" s="50" t="s">
        <v>1481</v>
      </c>
      <c r="B2583" s="55" t="n">
        <v>45952</v>
      </c>
      <c r="C2583" s="50" t="n">
        <f aca="false">IF(S2583="","",IFERROR(IF(INDEX('Ledger Codes'!$C$6:$C$205,MATCH(S2583,'Ledger Codes'!$B$6:$B$205,0))="","",INDEX('Ledger Codes'!$C$6:$C$205,MATCH(S2583,'Ledger Codes'!$B$6:$B$205,0))),""))</f>
        <v>10051</v>
      </c>
      <c r="D2583" s="50" t="s">
        <v>208</v>
      </c>
      <c r="E2583" s="50" t="s">
        <v>1482</v>
      </c>
      <c r="F2583" s="50" t="s">
        <v>1483</v>
      </c>
      <c r="G2583" s="52" t="n">
        <v>0</v>
      </c>
      <c r="H2583" s="52" t="n">
        <v>780</v>
      </c>
      <c r="I2583" s="52" t="n">
        <f aca="false">IF(AND(G2583="",H2583=""),"",N(G2583)-N(H2583))</f>
        <v>-780</v>
      </c>
      <c r="J2583" s="52" t="n">
        <f aca="false">IF(I2583="","",ABS(I2583))</f>
        <v>780</v>
      </c>
      <c r="K2583" s="56" t="n">
        <f aca="false">IF(S2583="","",0)</f>
        <v>0</v>
      </c>
      <c r="L2583" s="56" t="n">
        <f aca="false">IF(J2583="","",IF(AND(J2583&gt;'Revenue Testing'!$E$9,K2583=0),1,0))</f>
        <v>0</v>
      </c>
      <c r="M2583" s="57" t="n">
        <v>0.787828441916</v>
      </c>
      <c r="N2583" s="56" t="str">
        <f aca="false">IF(OR(A2583="",I2583=""),"",IF(COUNTIFS($A$2:$A$4500,A2583,$D$2:$D$4500,D2583,$I$2:$I$4500,I2583)&gt;1,"Possible duplicate",""))</f>
        <v/>
      </c>
      <c r="O2583" s="56" t="n">
        <f aca="false">IF(J2583="","",IF(AND(L2583=0,K2583=0),1,0))</f>
        <v>1</v>
      </c>
      <c r="P2583" s="56" t="str">
        <f aca="false">IF(L2583=1,J2583+ROW()/10^7,"")</f>
        <v/>
      </c>
      <c r="Q2583" s="57" t="n">
        <f aca="false">IF(O2583=1,M2583,"")</f>
        <v>0.787828441916</v>
      </c>
      <c r="R2583" s="56" t="str">
        <f aca="false">IF(K2583=1,ROW(),"")</f>
        <v/>
      </c>
      <c r="S2583" s="56" t="str">
        <f aca="false">IF(D2583="","",TRIM(D2583))</f>
        <v>LOLO CHARGES- INC</v>
      </c>
    </row>
    <row r="2584" customFormat="false" ht="15" hidden="false" customHeight="false" outlineLevel="0" collapsed="false">
      <c r="A2584" s="50" t="s">
        <v>1484</v>
      </c>
      <c r="B2584" s="55" t="n">
        <v>45952</v>
      </c>
      <c r="C2584" s="50" t="n">
        <f aca="false">IF(S2584="","",IFERROR(IF(INDEX('Ledger Codes'!$C$6:$C$205,MATCH(S2584,'Ledger Codes'!$B$6:$B$205,0))="","",INDEX('Ledger Codes'!$C$6:$C$205,MATCH(S2584,'Ledger Codes'!$B$6:$B$205,0))),""))</f>
        <v>10051</v>
      </c>
      <c r="D2584" s="50" t="s">
        <v>208</v>
      </c>
      <c r="E2584" s="50" t="s">
        <v>1485</v>
      </c>
      <c r="F2584" s="50" t="s">
        <v>1486</v>
      </c>
      <c r="G2584" s="52" t="n">
        <v>0</v>
      </c>
      <c r="H2584" s="52" t="n">
        <v>130</v>
      </c>
      <c r="I2584" s="52" t="n">
        <f aca="false">IF(AND(G2584="",H2584=""),"",N(G2584)-N(H2584))</f>
        <v>-130</v>
      </c>
      <c r="J2584" s="52" t="n">
        <f aca="false">IF(I2584="","",ABS(I2584))</f>
        <v>130</v>
      </c>
      <c r="K2584" s="56" t="n">
        <f aca="false">IF(S2584="","",0)</f>
        <v>0</v>
      </c>
      <c r="L2584" s="56" t="n">
        <f aca="false">IF(J2584="","",IF(AND(J2584&gt;'Revenue Testing'!$E$9,K2584=0),1,0))</f>
        <v>0</v>
      </c>
      <c r="M2584" s="57" t="n">
        <v>0.390757501385</v>
      </c>
      <c r="N2584" s="56" t="str">
        <f aca="false">IF(OR(A2584="",I2584=""),"",IF(COUNTIFS($A$2:$A$4500,A2584,$D$2:$D$4500,D2584,$I$2:$I$4500,I2584)&gt;1,"Possible duplicate",""))</f>
        <v/>
      </c>
      <c r="O2584" s="56" t="n">
        <f aca="false">IF(J2584="","",IF(AND(L2584=0,K2584=0),1,0))</f>
        <v>1</v>
      </c>
      <c r="P2584" s="56" t="str">
        <f aca="false">IF(L2584=1,J2584+ROW()/10^7,"")</f>
        <v/>
      </c>
      <c r="Q2584" s="57" t="n">
        <f aca="false">IF(O2584=1,M2584,"")</f>
        <v>0.390757501385</v>
      </c>
      <c r="R2584" s="56" t="str">
        <f aca="false">IF(K2584=1,ROW(),"")</f>
        <v/>
      </c>
      <c r="S2584" s="56" t="str">
        <f aca="false">IF(D2584="","",TRIM(D2584))</f>
        <v>LOLO CHARGES- INC</v>
      </c>
    </row>
    <row r="2585" customFormat="false" ht="15" hidden="false" customHeight="false" outlineLevel="0" collapsed="false">
      <c r="A2585" s="50" t="s">
        <v>1487</v>
      </c>
      <c r="B2585" s="55" t="n">
        <v>45952</v>
      </c>
      <c r="C2585" s="50" t="n">
        <f aca="false">IF(S2585="","",IFERROR(IF(INDEX('Ledger Codes'!$C$6:$C$205,MATCH(S2585,'Ledger Codes'!$B$6:$B$205,0))="","",INDEX('Ledger Codes'!$C$6:$C$205,MATCH(S2585,'Ledger Codes'!$B$6:$B$205,0))),""))</f>
        <v>10051</v>
      </c>
      <c r="D2585" s="50" t="s">
        <v>208</v>
      </c>
      <c r="E2585" s="50" t="s">
        <v>1488</v>
      </c>
      <c r="F2585" s="50" t="s">
        <v>1489</v>
      </c>
      <c r="G2585" s="52" t="n">
        <v>0</v>
      </c>
      <c r="H2585" s="52" t="n">
        <v>130</v>
      </c>
      <c r="I2585" s="52" t="n">
        <f aca="false">IF(AND(G2585="",H2585=""),"",N(G2585)-N(H2585))</f>
        <v>-130</v>
      </c>
      <c r="J2585" s="52" t="n">
        <f aca="false">IF(I2585="","",ABS(I2585))</f>
        <v>130</v>
      </c>
      <c r="K2585" s="56" t="n">
        <f aca="false">IF(S2585="","",0)</f>
        <v>0</v>
      </c>
      <c r="L2585" s="56" t="n">
        <f aca="false">IF(J2585="","",IF(AND(J2585&gt;'Revenue Testing'!$E$9,K2585=0),1,0))</f>
        <v>0</v>
      </c>
      <c r="M2585" s="57" t="n">
        <v>0.926055979301</v>
      </c>
      <c r="N2585" s="56" t="str">
        <f aca="false">IF(OR(A2585="",I2585=""),"",IF(COUNTIFS($A$2:$A$4500,A2585,$D$2:$D$4500,D2585,$I$2:$I$4500,I2585)&gt;1,"Possible duplicate",""))</f>
        <v/>
      </c>
      <c r="O2585" s="56" t="n">
        <f aca="false">IF(J2585="","",IF(AND(L2585=0,K2585=0),1,0))</f>
        <v>1</v>
      </c>
      <c r="P2585" s="56" t="str">
        <f aca="false">IF(L2585=1,J2585+ROW()/10^7,"")</f>
        <v/>
      </c>
      <c r="Q2585" s="57" t="n">
        <f aca="false">IF(O2585=1,M2585,"")</f>
        <v>0.926055979301</v>
      </c>
      <c r="R2585" s="56" t="str">
        <f aca="false">IF(K2585=1,ROW(),"")</f>
        <v/>
      </c>
      <c r="S2585" s="56" t="str">
        <f aca="false">IF(D2585="","",TRIM(D2585))</f>
        <v>LOLO CHARGES- INC</v>
      </c>
    </row>
    <row r="2586" customFormat="false" ht="15" hidden="false" customHeight="false" outlineLevel="0" collapsed="false">
      <c r="A2586" s="50" t="s">
        <v>1490</v>
      </c>
      <c r="B2586" s="55" t="n">
        <v>45952</v>
      </c>
      <c r="C2586" s="50" t="n">
        <f aca="false">IF(S2586="","",IFERROR(IF(INDEX('Ledger Codes'!$C$6:$C$205,MATCH(S2586,'Ledger Codes'!$B$6:$B$205,0))="","",INDEX('Ledger Codes'!$C$6:$C$205,MATCH(S2586,'Ledger Codes'!$B$6:$B$205,0))),""))</f>
        <v>10051</v>
      </c>
      <c r="D2586" s="50" t="s">
        <v>208</v>
      </c>
      <c r="E2586" s="50" t="s">
        <v>1491</v>
      </c>
      <c r="F2586" s="50" t="s">
        <v>1492</v>
      </c>
      <c r="G2586" s="52" t="n">
        <v>0</v>
      </c>
      <c r="H2586" s="52" t="n">
        <v>130</v>
      </c>
      <c r="I2586" s="52" t="n">
        <f aca="false">IF(AND(G2586="",H2586=""),"",N(G2586)-N(H2586))</f>
        <v>-130</v>
      </c>
      <c r="J2586" s="52" t="n">
        <f aca="false">IF(I2586="","",ABS(I2586))</f>
        <v>130</v>
      </c>
      <c r="K2586" s="56" t="n">
        <f aca="false">IF(S2586="","",0)</f>
        <v>0</v>
      </c>
      <c r="L2586" s="56" t="n">
        <f aca="false">IF(J2586="","",IF(AND(J2586&gt;'Revenue Testing'!$E$9,K2586=0),1,0))</f>
        <v>0</v>
      </c>
      <c r="M2586" s="57" t="n">
        <v>0.472760518884</v>
      </c>
      <c r="N2586" s="56" t="str">
        <f aca="false">IF(OR(A2586="",I2586=""),"",IF(COUNTIFS($A$2:$A$4500,A2586,$D$2:$D$4500,D2586,$I$2:$I$4500,I2586)&gt;1,"Possible duplicate",""))</f>
        <v/>
      </c>
      <c r="O2586" s="56" t="n">
        <f aca="false">IF(J2586="","",IF(AND(L2586=0,K2586=0),1,0))</f>
        <v>1</v>
      </c>
      <c r="P2586" s="56" t="str">
        <f aca="false">IF(L2586=1,J2586+ROW()/10^7,"")</f>
        <v/>
      </c>
      <c r="Q2586" s="57" t="n">
        <f aca="false">IF(O2586=1,M2586,"")</f>
        <v>0.472760518884</v>
      </c>
      <c r="R2586" s="56" t="str">
        <f aca="false">IF(K2586=1,ROW(),"")</f>
        <v/>
      </c>
      <c r="S2586" s="56" t="str">
        <f aca="false">IF(D2586="","",TRIM(D2586))</f>
        <v>LOLO CHARGES- INC</v>
      </c>
    </row>
    <row r="2587" customFormat="false" ht="15" hidden="false" customHeight="false" outlineLevel="0" collapsed="false">
      <c r="A2587" s="50" t="s">
        <v>1493</v>
      </c>
      <c r="B2587" s="55" t="n">
        <v>45952</v>
      </c>
      <c r="C2587" s="50" t="n">
        <f aca="false">IF(S2587="","",IFERROR(IF(INDEX('Ledger Codes'!$C$6:$C$205,MATCH(S2587,'Ledger Codes'!$B$6:$B$205,0))="","",INDEX('Ledger Codes'!$C$6:$C$205,MATCH(S2587,'Ledger Codes'!$B$6:$B$205,0))),""))</f>
        <v>10051</v>
      </c>
      <c r="D2587" s="50" t="s">
        <v>208</v>
      </c>
      <c r="E2587" s="50" t="s">
        <v>1494</v>
      </c>
      <c r="F2587" s="50" t="s">
        <v>1495</v>
      </c>
      <c r="G2587" s="52" t="n">
        <v>0</v>
      </c>
      <c r="H2587" s="52" t="n">
        <v>130</v>
      </c>
      <c r="I2587" s="52" t="n">
        <f aca="false">IF(AND(G2587="",H2587=""),"",N(G2587)-N(H2587))</f>
        <v>-130</v>
      </c>
      <c r="J2587" s="52" t="n">
        <f aca="false">IF(I2587="","",ABS(I2587))</f>
        <v>130</v>
      </c>
      <c r="K2587" s="56" t="n">
        <f aca="false">IF(S2587="","",0)</f>
        <v>0</v>
      </c>
      <c r="L2587" s="56" t="n">
        <f aca="false">IF(J2587="","",IF(AND(J2587&gt;'Revenue Testing'!$E$9,K2587=0),1,0))</f>
        <v>0</v>
      </c>
      <c r="M2587" s="57" t="n">
        <v>0.476147358316</v>
      </c>
      <c r="N2587" s="56" t="str">
        <f aca="false">IF(OR(A2587="",I2587=""),"",IF(COUNTIFS($A$2:$A$4500,A2587,$D$2:$D$4500,D2587,$I$2:$I$4500,I2587)&gt;1,"Possible duplicate",""))</f>
        <v/>
      </c>
      <c r="O2587" s="56" t="n">
        <f aca="false">IF(J2587="","",IF(AND(L2587=0,K2587=0),1,0))</f>
        <v>1</v>
      </c>
      <c r="P2587" s="56" t="str">
        <f aca="false">IF(L2587=1,J2587+ROW()/10^7,"")</f>
        <v/>
      </c>
      <c r="Q2587" s="57" t="n">
        <f aca="false">IF(O2587=1,M2587,"")</f>
        <v>0.476147358316</v>
      </c>
      <c r="R2587" s="56" t="str">
        <f aca="false">IF(K2587=1,ROW(),"")</f>
        <v/>
      </c>
      <c r="S2587" s="56" t="str">
        <f aca="false">IF(D2587="","",TRIM(D2587))</f>
        <v>LOLO CHARGES- INC</v>
      </c>
    </row>
    <row r="2588" customFormat="false" ht="15" hidden="false" customHeight="false" outlineLevel="0" collapsed="false">
      <c r="A2588" s="50" t="s">
        <v>1496</v>
      </c>
      <c r="B2588" s="55" t="n">
        <v>45952</v>
      </c>
      <c r="C2588" s="50" t="n">
        <f aca="false">IF(S2588="","",IFERROR(IF(INDEX('Ledger Codes'!$C$6:$C$205,MATCH(S2588,'Ledger Codes'!$B$6:$B$205,0))="","",INDEX('Ledger Codes'!$C$6:$C$205,MATCH(S2588,'Ledger Codes'!$B$6:$B$205,0))),""))</f>
        <v>10051</v>
      </c>
      <c r="D2588" s="50" t="s">
        <v>208</v>
      </c>
      <c r="E2588" s="50" t="s">
        <v>1497</v>
      </c>
      <c r="F2588" s="50" t="s">
        <v>1498</v>
      </c>
      <c r="G2588" s="52" t="n">
        <v>0</v>
      </c>
      <c r="H2588" s="52" t="n">
        <v>130</v>
      </c>
      <c r="I2588" s="52" t="n">
        <f aca="false">IF(AND(G2588="",H2588=""),"",N(G2588)-N(H2588))</f>
        <v>-130</v>
      </c>
      <c r="J2588" s="52" t="n">
        <f aca="false">IF(I2588="","",ABS(I2588))</f>
        <v>130</v>
      </c>
      <c r="K2588" s="56" t="n">
        <f aca="false">IF(S2588="","",0)</f>
        <v>0</v>
      </c>
      <c r="L2588" s="56" t="n">
        <f aca="false">IF(J2588="","",IF(AND(J2588&gt;'Revenue Testing'!$E$9,K2588=0),1,0))</f>
        <v>0</v>
      </c>
      <c r="M2588" s="57" t="n">
        <v>0.782818064632</v>
      </c>
      <c r="N2588" s="56" t="str">
        <f aca="false">IF(OR(A2588="",I2588=""),"",IF(COUNTIFS($A$2:$A$4500,A2588,$D$2:$D$4500,D2588,$I$2:$I$4500,I2588)&gt;1,"Possible duplicate",""))</f>
        <v/>
      </c>
      <c r="O2588" s="56" t="n">
        <f aca="false">IF(J2588="","",IF(AND(L2588=0,K2588=0),1,0))</f>
        <v>1</v>
      </c>
      <c r="P2588" s="56" t="str">
        <f aca="false">IF(L2588=1,J2588+ROW()/10^7,"")</f>
        <v/>
      </c>
      <c r="Q2588" s="57" t="n">
        <f aca="false">IF(O2588=1,M2588,"")</f>
        <v>0.782818064632</v>
      </c>
      <c r="R2588" s="56" t="str">
        <f aca="false">IF(K2588=1,ROW(),"")</f>
        <v/>
      </c>
      <c r="S2588" s="56" t="str">
        <f aca="false">IF(D2588="","",TRIM(D2588))</f>
        <v>LOLO CHARGES- INC</v>
      </c>
    </row>
    <row r="2589" customFormat="false" ht="15" hidden="false" customHeight="false" outlineLevel="0" collapsed="false">
      <c r="A2589" s="50" t="s">
        <v>1499</v>
      </c>
      <c r="B2589" s="55" t="n">
        <v>45952</v>
      </c>
      <c r="C2589" s="50" t="n">
        <f aca="false">IF(S2589="","",IFERROR(IF(INDEX('Ledger Codes'!$C$6:$C$205,MATCH(S2589,'Ledger Codes'!$B$6:$B$205,0))="","",INDEX('Ledger Codes'!$C$6:$C$205,MATCH(S2589,'Ledger Codes'!$B$6:$B$205,0))),""))</f>
        <v>10051</v>
      </c>
      <c r="D2589" s="50" t="s">
        <v>208</v>
      </c>
      <c r="E2589" s="50" t="s">
        <v>1500</v>
      </c>
      <c r="F2589" s="50" t="s">
        <v>1501</v>
      </c>
      <c r="G2589" s="52" t="n">
        <v>0</v>
      </c>
      <c r="H2589" s="52" t="n">
        <v>130</v>
      </c>
      <c r="I2589" s="52" t="n">
        <f aca="false">IF(AND(G2589="",H2589=""),"",N(G2589)-N(H2589))</f>
        <v>-130</v>
      </c>
      <c r="J2589" s="52" t="n">
        <f aca="false">IF(I2589="","",ABS(I2589))</f>
        <v>130</v>
      </c>
      <c r="K2589" s="56" t="n">
        <f aca="false">IF(S2589="","",0)</f>
        <v>0</v>
      </c>
      <c r="L2589" s="56" t="n">
        <f aca="false">IF(J2589="","",IF(AND(J2589&gt;'Revenue Testing'!$E$9,K2589=0),1,0))</f>
        <v>0</v>
      </c>
      <c r="M2589" s="57" t="n">
        <v>0.362876472998</v>
      </c>
      <c r="N2589" s="56" t="str">
        <f aca="false">IF(OR(A2589="",I2589=""),"",IF(COUNTIFS($A$2:$A$4500,A2589,$D$2:$D$4500,D2589,$I$2:$I$4500,I2589)&gt;1,"Possible duplicate",""))</f>
        <v/>
      </c>
      <c r="O2589" s="56" t="n">
        <f aca="false">IF(J2589="","",IF(AND(L2589=0,K2589=0),1,0))</f>
        <v>1</v>
      </c>
      <c r="P2589" s="56" t="str">
        <f aca="false">IF(L2589=1,J2589+ROW()/10^7,"")</f>
        <v/>
      </c>
      <c r="Q2589" s="57" t="n">
        <f aca="false">IF(O2589=1,M2589,"")</f>
        <v>0.362876472998</v>
      </c>
      <c r="R2589" s="56" t="str">
        <f aca="false">IF(K2589=1,ROW(),"")</f>
        <v/>
      </c>
      <c r="S2589" s="56" t="str">
        <f aca="false">IF(D2589="","",TRIM(D2589))</f>
        <v>LOLO CHARGES- INC</v>
      </c>
    </row>
    <row r="2590" customFormat="false" ht="15" hidden="false" customHeight="false" outlineLevel="0" collapsed="false">
      <c r="A2590" s="50" t="s">
        <v>1502</v>
      </c>
      <c r="B2590" s="55" t="n">
        <v>45952</v>
      </c>
      <c r="C2590" s="50" t="n">
        <f aca="false">IF(S2590="","",IFERROR(IF(INDEX('Ledger Codes'!$C$6:$C$205,MATCH(S2590,'Ledger Codes'!$B$6:$B$205,0))="","",INDEX('Ledger Codes'!$C$6:$C$205,MATCH(S2590,'Ledger Codes'!$B$6:$B$205,0))),""))</f>
        <v>10051</v>
      </c>
      <c r="D2590" s="50" t="s">
        <v>208</v>
      </c>
      <c r="E2590" s="50" t="s">
        <v>1503</v>
      </c>
      <c r="F2590" s="50" t="s">
        <v>1504</v>
      </c>
      <c r="G2590" s="52" t="n">
        <v>0</v>
      </c>
      <c r="H2590" s="52" t="n">
        <v>130</v>
      </c>
      <c r="I2590" s="52" t="n">
        <f aca="false">IF(AND(G2590="",H2590=""),"",N(G2590)-N(H2590))</f>
        <v>-130</v>
      </c>
      <c r="J2590" s="52" t="n">
        <f aca="false">IF(I2590="","",ABS(I2590))</f>
        <v>130</v>
      </c>
      <c r="K2590" s="56" t="n">
        <f aca="false">IF(S2590="","",0)</f>
        <v>0</v>
      </c>
      <c r="L2590" s="56" t="n">
        <f aca="false">IF(J2590="","",IF(AND(J2590&gt;'Revenue Testing'!$E$9,K2590=0),1,0))</f>
        <v>0</v>
      </c>
      <c r="M2590" s="57" t="n">
        <v>0.292049598849</v>
      </c>
      <c r="N2590" s="56" t="str">
        <f aca="false">IF(OR(A2590="",I2590=""),"",IF(COUNTIFS($A$2:$A$4500,A2590,$D$2:$D$4500,D2590,$I$2:$I$4500,I2590)&gt;1,"Possible duplicate",""))</f>
        <v/>
      </c>
      <c r="O2590" s="56" t="n">
        <f aca="false">IF(J2590="","",IF(AND(L2590=0,K2590=0),1,0))</f>
        <v>1</v>
      </c>
      <c r="P2590" s="56" t="str">
        <f aca="false">IF(L2590=1,J2590+ROW()/10^7,"")</f>
        <v/>
      </c>
      <c r="Q2590" s="57" t="n">
        <f aca="false">IF(O2590=1,M2590,"")</f>
        <v>0.292049598849</v>
      </c>
      <c r="R2590" s="56" t="str">
        <f aca="false">IF(K2590=1,ROW(),"")</f>
        <v/>
      </c>
      <c r="S2590" s="56" t="str">
        <f aca="false">IF(D2590="","",TRIM(D2590))</f>
        <v>LOLO CHARGES- INC</v>
      </c>
    </row>
    <row r="2591" customFormat="false" ht="15" hidden="false" customHeight="false" outlineLevel="0" collapsed="false">
      <c r="A2591" s="50" t="s">
        <v>1505</v>
      </c>
      <c r="B2591" s="55" t="n">
        <v>45952</v>
      </c>
      <c r="C2591" s="50" t="n">
        <f aca="false">IF(S2591="","",IFERROR(IF(INDEX('Ledger Codes'!$C$6:$C$205,MATCH(S2591,'Ledger Codes'!$B$6:$B$205,0))="","",INDEX('Ledger Codes'!$C$6:$C$205,MATCH(S2591,'Ledger Codes'!$B$6:$B$205,0))),""))</f>
        <v>10051</v>
      </c>
      <c r="D2591" s="50" t="s">
        <v>208</v>
      </c>
      <c r="E2591" s="50" t="s">
        <v>1506</v>
      </c>
      <c r="F2591" s="50" t="s">
        <v>1507</v>
      </c>
      <c r="G2591" s="52" t="n">
        <v>0</v>
      </c>
      <c r="H2591" s="52" t="n">
        <v>130</v>
      </c>
      <c r="I2591" s="52" t="n">
        <f aca="false">IF(AND(G2591="",H2591=""),"",N(G2591)-N(H2591))</f>
        <v>-130</v>
      </c>
      <c r="J2591" s="52" t="n">
        <f aca="false">IF(I2591="","",ABS(I2591))</f>
        <v>130</v>
      </c>
      <c r="K2591" s="56" t="n">
        <f aca="false">IF(S2591="","",0)</f>
        <v>0</v>
      </c>
      <c r="L2591" s="56" t="n">
        <f aca="false">IF(J2591="","",IF(AND(J2591&gt;'Revenue Testing'!$E$9,K2591=0),1,0))</f>
        <v>0</v>
      </c>
      <c r="M2591" s="57" t="n">
        <v>0.487514125009</v>
      </c>
      <c r="N2591" s="56" t="str">
        <f aca="false">IF(OR(A2591="",I2591=""),"",IF(COUNTIFS($A$2:$A$4500,A2591,$D$2:$D$4500,D2591,$I$2:$I$4500,I2591)&gt;1,"Possible duplicate",""))</f>
        <v/>
      </c>
      <c r="O2591" s="56" t="n">
        <f aca="false">IF(J2591="","",IF(AND(L2591=0,K2591=0),1,0))</f>
        <v>1</v>
      </c>
      <c r="P2591" s="56" t="str">
        <f aca="false">IF(L2591=1,J2591+ROW()/10^7,"")</f>
        <v/>
      </c>
      <c r="Q2591" s="57" t="n">
        <f aca="false">IF(O2591=1,M2591,"")</f>
        <v>0.487514125009</v>
      </c>
      <c r="R2591" s="56" t="str">
        <f aca="false">IF(K2591=1,ROW(),"")</f>
        <v/>
      </c>
      <c r="S2591" s="56" t="str">
        <f aca="false">IF(D2591="","",TRIM(D2591))</f>
        <v>LOLO CHARGES- INC</v>
      </c>
    </row>
    <row r="2592" customFormat="false" ht="15" hidden="false" customHeight="false" outlineLevel="0" collapsed="false">
      <c r="A2592" s="50" t="s">
        <v>1508</v>
      </c>
      <c r="B2592" s="55" t="n">
        <v>45952</v>
      </c>
      <c r="C2592" s="50" t="n">
        <f aca="false">IF(S2592="","",IFERROR(IF(INDEX('Ledger Codes'!$C$6:$C$205,MATCH(S2592,'Ledger Codes'!$B$6:$B$205,0))="","",INDEX('Ledger Codes'!$C$6:$C$205,MATCH(S2592,'Ledger Codes'!$B$6:$B$205,0))),""))</f>
        <v>10051</v>
      </c>
      <c r="D2592" s="50" t="s">
        <v>208</v>
      </c>
      <c r="E2592" s="50" t="s">
        <v>1509</v>
      </c>
      <c r="F2592" s="50" t="s">
        <v>1510</v>
      </c>
      <c r="G2592" s="52" t="n">
        <v>0</v>
      </c>
      <c r="H2592" s="52" t="n">
        <v>260</v>
      </c>
      <c r="I2592" s="52" t="n">
        <f aca="false">IF(AND(G2592="",H2592=""),"",N(G2592)-N(H2592))</f>
        <v>-260</v>
      </c>
      <c r="J2592" s="52" t="n">
        <f aca="false">IF(I2592="","",ABS(I2592))</f>
        <v>260</v>
      </c>
      <c r="K2592" s="56" t="n">
        <f aca="false">IF(S2592="","",0)</f>
        <v>0</v>
      </c>
      <c r="L2592" s="56" t="n">
        <f aca="false">IF(J2592="","",IF(AND(J2592&gt;'Revenue Testing'!$E$9,K2592=0),1,0))</f>
        <v>0</v>
      </c>
      <c r="M2592" s="57" t="n">
        <v>0.357891779746</v>
      </c>
      <c r="N2592" s="56" t="str">
        <f aca="false">IF(OR(A2592="",I2592=""),"",IF(COUNTIFS($A$2:$A$4500,A2592,$D$2:$D$4500,D2592,$I$2:$I$4500,I2592)&gt;1,"Possible duplicate",""))</f>
        <v/>
      </c>
      <c r="O2592" s="56" t="n">
        <f aca="false">IF(J2592="","",IF(AND(L2592=0,K2592=0),1,0))</f>
        <v>1</v>
      </c>
      <c r="P2592" s="56" t="str">
        <f aca="false">IF(L2592=1,J2592+ROW()/10^7,"")</f>
        <v/>
      </c>
      <c r="Q2592" s="57" t="n">
        <f aca="false">IF(O2592=1,M2592,"")</f>
        <v>0.357891779746</v>
      </c>
      <c r="R2592" s="56" t="str">
        <f aca="false">IF(K2592=1,ROW(),"")</f>
        <v/>
      </c>
      <c r="S2592" s="56" t="str">
        <f aca="false">IF(D2592="","",TRIM(D2592))</f>
        <v>LOLO CHARGES- INC</v>
      </c>
    </row>
    <row r="2593" customFormat="false" ht="15" hidden="false" customHeight="false" outlineLevel="0" collapsed="false">
      <c r="A2593" s="50" t="s">
        <v>1511</v>
      </c>
      <c r="B2593" s="55" t="n">
        <v>45952</v>
      </c>
      <c r="C2593" s="50" t="n">
        <f aca="false">IF(S2593="","",IFERROR(IF(INDEX('Ledger Codes'!$C$6:$C$205,MATCH(S2593,'Ledger Codes'!$B$6:$B$205,0))="","",INDEX('Ledger Codes'!$C$6:$C$205,MATCH(S2593,'Ledger Codes'!$B$6:$B$205,0))),""))</f>
        <v>10051</v>
      </c>
      <c r="D2593" s="50" t="s">
        <v>208</v>
      </c>
      <c r="E2593" s="50" t="s">
        <v>1512</v>
      </c>
      <c r="F2593" s="50" t="s">
        <v>1513</v>
      </c>
      <c r="G2593" s="52" t="n">
        <v>0</v>
      </c>
      <c r="H2593" s="52" t="n">
        <v>260</v>
      </c>
      <c r="I2593" s="52" t="n">
        <f aca="false">IF(AND(G2593="",H2593=""),"",N(G2593)-N(H2593))</f>
        <v>-260</v>
      </c>
      <c r="J2593" s="52" t="n">
        <f aca="false">IF(I2593="","",ABS(I2593))</f>
        <v>260</v>
      </c>
      <c r="K2593" s="56" t="n">
        <f aca="false">IF(S2593="","",0)</f>
        <v>0</v>
      </c>
      <c r="L2593" s="56" t="n">
        <f aca="false">IF(J2593="","",IF(AND(J2593&gt;'Revenue Testing'!$E$9,K2593=0),1,0))</f>
        <v>0</v>
      </c>
      <c r="M2593" s="57" t="n">
        <v>0.687982132433</v>
      </c>
      <c r="N2593" s="56" t="str">
        <f aca="false">IF(OR(A2593="",I2593=""),"",IF(COUNTIFS($A$2:$A$4500,A2593,$D$2:$D$4500,D2593,$I$2:$I$4500,I2593)&gt;1,"Possible duplicate",""))</f>
        <v/>
      </c>
      <c r="O2593" s="56" t="n">
        <f aca="false">IF(J2593="","",IF(AND(L2593=0,K2593=0),1,0))</f>
        <v>1</v>
      </c>
      <c r="P2593" s="56" t="str">
        <f aca="false">IF(L2593=1,J2593+ROW()/10^7,"")</f>
        <v/>
      </c>
      <c r="Q2593" s="57" t="n">
        <f aca="false">IF(O2593=1,M2593,"")</f>
        <v>0.687982132433</v>
      </c>
      <c r="R2593" s="56" t="str">
        <f aca="false">IF(K2593=1,ROW(),"")</f>
        <v/>
      </c>
      <c r="S2593" s="56" t="str">
        <f aca="false">IF(D2593="","",TRIM(D2593))</f>
        <v>LOLO CHARGES- INC</v>
      </c>
    </row>
    <row r="2594" customFormat="false" ht="15" hidden="false" customHeight="false" outlineLevel="0" collapsed="false">
      <c r="A2594" s="50" t="s">
        <v>1514</v>
      </c>
      <c r="B2594" s="55" t="n">
        <v>45952</v>
      </c>
      <c r="C2594" s="50" t="n">
        <f aca="false">IF(S2594="","",IFERROR(IF(INDEX('Ledger Codes'!$C$6:$C$205,MATCH(S2594,'Ledger Codes'!$B$6:$B$205,0))="","",INDEX('Ledger Codes'!$C$6:$C$205,MATCH(S2594,'Ledger Codes'!$B$6:$B$205,0))),""))</f>
        <v>10051</v>
      </c>
      <c r="D2594" s="50" t="s">
        <v>208</v>
      </c>
      <c r="E2594" s="50" t="s">
        <v>1515</v>
      </c>
      <c r="F2594" s="50" t="s">
        <v>1516</v>
      </c>
      <c r="G2594" s="52" t="n">
        <v>0</v>
      </c>
      <c r="H2594" s="52" t="n">
        <v>130</v>
      </c>
      <c r="I2594" s="52" t="n">
        <f aca="false">IF(AND(G2594="",H2594=""),"",N(G2594)-N(H2594))</f>
        <v>-130</v>
      </c>
      <c r="J2594" s="52" t="n">
        <f aca="false">IF(I2594="","",ABS(I2594))</f>
        <v>130</v>
      </c>
      <c r="K2594" s="56" t="n">
        <f aca="false">IF(S2594="","",0)</f>
        <v>0</v>
      </c>
      <c r="L2594" s="56" t="n">
        <f aca="false">IF(J2594="","",IF(AND(J2594&gt;'Revenue Testing'!$E$9,K2594=0),1,0))</f>
        <v>0</v>
      </c>
      <c r="M2594" s="57" t="n">
        <v>0.246883680601</v>
      </c>
      <c r="N2594" s="56" t="str">
        <f aca="false">IF(OR(A2594="",I2594=""),"",IF(COUNTIFS($A$2:$A$4500,A2594,$D$2:$D$4500,D2594,$I$2:$I$4500,I2594)&gt;1,"Possible duplicate",""))</f>
        <v/>
      </c>
      <c r="O2594" s="56" t="n">
        <f aca="false">IF(J2594="","",IF(AND(L2594=0,K2594=0),1,0))</f>
        <v>1</v>
      </c>
      <c r="P2594" s="56" t="str">
        <f aca="false">IF(L2594=1,J2594+ROW()/10^7,"")</f>
        <v/>
      </c>
      <c r="Q2594" s="57" t="n">
        <f aca="false">IF(O2594=1,M2594,"")</f>
        <v>0.246883680601</v>
      </c>
      <c r="R2594" s="56" t="str">
        <f aca="false">IF(K2594=1,ROW(),"")</f>
        <v/>
      </c>
      <c r="S2594" s="56" t="str">
        <f aca="false">IF(D2594="","",TRIM(D2594))</f>
        <v>LOLO CHARGES- INC</v>
      </c>
    </row>
    <row r="2595" customFormat="false" ht="15" hidden="false" customHeight="false" outlineLevel="0" collapsed="false">
      <c r="A2595" s="50" t="s">
        <v>1517</v>
      </c>
      <c r="B2595" s="55" t="n">
        <v>45952</v>
      </c>
      <c r="C2595" s="50" t="n">
        <f aca="false">IF(S2595="","",IFERROR(IF(INDEX('Ledger Codes'!$C$6:$C$205,MATCH(S2595,'Ledger Codes'!$B$6:$B$205,0))="","",INDEX('Ledger Codes'!$C$6:$C$205,MATCH(S2595,'Ledger Codes'!$B$6:$B$205,0))),""))</f>
        <v>10051</v>
      </c>
      <c r="D2595" s="50" t="s">
        <v>208</v>
      </c>
      <c r="E2595" s="50" t="s">
        <v>1518</v>
      </c>
      <c r="F2595" s="50" t="s">
        <v>1519</v>
      </c>
      <c r="G2595" s="52" t="n">
        <v>0</v>
      </c>
      <c r="H2595" s="52" t="n">
        <v>130</v>
      </c>
      <c r="I2595" s="52" t="n">
        <f aca="false">IF(AND(G2595="",H2595=""),"",N(G2595)-N(H2595))</f>
        <v>-130</v>
      </c>
      <c r="J2595" s="52" t="n">
        <f aca="false">IF(I2595="","",ABS(I2595))</f>
        <v>130</v>
      </c>
      <c r="K2595" s="56" t="n">
        <f aca="false">IF(S2595="","",0)</f>
        <v>0</v>
      </c>
      <c r="L2595" s="56" t="n">
        <f aca="false">IF(J2595="","",IF(AND(J2595&gt;'Revenue Testing'!$E$9,K2595=0),1,0))</f>
        <v>0</v>
      </c>
      <c r="M2595" s="57" t="n">
        <v>0.180346372265</v>
      </c>
      <c r="N2595" s="56" t="str">
        <f aca="false">IF(OR(A2595="",I2595=""),"",IF(COUNTIFS($A$2:$A$4500,A2595,$D$2:$D$4500,D2595,$I$2:$I$4500,I2595)&gt;1,"Possible duplicate",""))</f>
        <v/>
      </c>
      <c r="O2595" s="56" t="n">
        <f aca="false">IF(J2595="","",IF(AND(L2595=0,K2595=0),1,0))</f>
        <v>1</v>
      </c>
      <c r="P2595" s="56" t="str">
        <f aca="false">IF(L2595=1,J2595+ROW()/10^7,"")</f>
        <v/>
      </c>
      <c r="Q2595" s="57" t="n">
        <f aca="false">IF(O2595=1,M2595,"")</f>
        <v>0.180346372265</v>
      </c>
      <c r="R2595" s="56" t="str">
        <f aca="false">IF(K2595=1,ROW(),"")</f>
        <v/>
      </c>
      <c r="S2595" s="56" t="str">
        <f aca="false">IF(D2595="","",TRIM(D2595))</f>
        <v>LOLO CHARGES- INC</v>
      </c>
    </row>
    <row r="2596" customFormat="false" ht="15" hidden="false" customHeight="false" outlineLevel="0" collapsed="false">
      <c r="A2596" s="50" t="s">
        <v>1520</v>
      </c>
      <c r="B2596" s="55" t="n">
        <v>45952</v>
      </c>
      <c r="C2596" s="50" t="n">
        <f aca="false">IF(S2596="","",IFERROR(IF(INDEX('Ledger Codes'!$C$6:$C$205,MATCH(S2596,'Ledger Codes'!$B$6:$B$205,0))="","",INDEX('Ledger Codes'!$C$6:$C$205,MATCH(S2596,'Ledger Codes'!$B$6:$B$205,0))),""))</f>
        <v>10051</v>
      </c>
      <c r="D2596" s="50" t="s">
        <v>208</v>
      </c>
      <c r="E2596" s="50" t="s">
        <v>1521</v>
      </c>
      <c r="F2596" s="50" t="s">
        <v>1522</v>
      </c>
      <c r="G2596" s="52" t="n">
        <v>0</v>
      </c>
      <c r="H2596" s="52" t="n">
        <v>130</v>
      </c>
      <c r="I2596" s="52" t="n">
        <f aca="false">IF(AND(G2596="",H2596=""),"",N(G2596)-N(H2596))</f>
        <v>-130</v>
      </c>
      <c r="J2596" s="52" t="n">
        <f aca="false">IF(I2596="","",ABS(I2596))</f>
        <v>130</v>
      </c>
      <c r="K2596" s="56" t="n">
        <f aca="false">IF(S2596="","",0)</f>
        <v>0</v>
      </c>
      <c r="L2596" s="56" t="n">
        <f aca="false">IF(J2596="","",IF(AND(J2596&gt;'Revenue Testing'!$E$9,K2596=0),1,0))</f>
        <v>0</v>
      </c>
      <c r="M2596" s="57" t="n">
        <v>0.682027757642</v>
      </c>
      <c r="N2596" s="56" t="str">
        <f aca="false">IF(OR(A2596="",I2596=""),"",IF(COUNTIFS($A$2:$A$4500,A2596,$D$2:$D$4500,D2596,$I$2:$I$4500,I2596)&gt;1,"Possible duplicate",""))</f>
        <v/>
      </c>
      <c r="O2596" s="56" t="n">
        <f aca="false">IF(J2596="","",IF(AND(L2596=0,K2596=0),1,0))</f>
        <v>1</v>
      </c>
      <c r="P2596" s="56" t="str">
        <f aca="false">IF(L2596=1,J2596+ROW()/10^7,"")</f>
        <v/>
      </c>
      <c r="Q2596" s="57" t="n">
        <f aca="false">IF(O2596=1,M2596,"")</f>
        <v>0.682027757642</v>
      </c>
      <c r="R2596" s="56" t="str">
        <f aca="false">IF(K2596=1,ROW(),"")</f>
        <v/>
      </c>
      <c r="S2596" s="56" t="str">
        <f aca="false">IF(D2596="","",TRIM(D2596))</f>
        <v>LOLO CHARGES- INC</v>
      </c>
    </row>
    <row r="2597" customFormat="false" ht="15" hidden="false" customHeight="false" outlineLevel="0" collapsed="false">
      <c r="A2597" s="50" t="s">
        <v>1523</v>
      </c>
      <c r="B2597" s="55" t="n">
        <v>45952</v>
      </c>
      <c r="C2597" s="50" t="n">
        <f aca="false">IF(S2597="","",IFERROR(IF(INDEX('Ledger Codes'!$C$6:$C$205,MATCH(S2597,'Ledger Codes'!$B$6:$B$205,0))="","",INDEX('Ledger Codes'!$C$6:$C$205,MATCH(S2597,'Ledger Codes'!$B$6:$B$205,0))),""))</f>
        <v>10051</v>
      </c>
      <c r="D2597" s="50" t="s">
        <v>208</v>
      </c>
      <c r="E2597" s="50" t="s">
        <v>1524</v>
      </c>
      <c r="F2597" s="50" t="s">
        <v>1525</v>
      </c>
      <c r="G2597" s="52" t="n">
        <v>0</v>
      </c>
      <c r="H2597" s="52" t="n">
        <v>130</v>
      </c>
      <c r="I2597" s="52" t="n">
        <f aca="false">IF(AND(G2597="",H2597=""),"",N(G2597)-N(H2597))</f>
        <v>-130</v>
      </c>
      <c r="J2597" s="52" t="n">
        <f aca="false">IF(I2597="","",ABS(I2597))</f>
        <v>130</v>
      </c>
      <c r="K2597" s="56" t="n">
        <f aca="false">IF(S2597="","",0)</f>
        <v>0</v>
      </c>
      <c r="L2597" s="56" t="n">
        <f aca="false">IF(J2597="","",IF(AND(J2597&gt;'Revenue Testing'!$E$9,K2597=0),1,0))</f>
        <v>0</v>
      </c>
      <c r="M2597" s="57" t="n">
        <v>0.915370502264</v>
      </c>
      <c r="N2597" s="56" t="str">
        <f aca="false">IF(OR(A2597="",I2597=""),"",IF(COUNTIFS($A$2:$A$4500,A2597,$D$2:$D$4500,D2597,$I$2:$I$4500,I2597)&gt;1,"Possible duplicate",""))</f>
        <v/>
      </c>
      <c r="O2597" s="56" t="n">
        <f aca="false">IF(J2597="","",IF(AND(L2597=0,K2597=0),1,0))</f>
        <v>1</v>
      </c>
      <c r="P2597" s="56" t="str">
        <f aca="false">IF(L2597=1,J2597+ROW()/10^7,"")</f>
        <v/>
      </c>
      <c r="Q2597" s="57" t="n">
        <f aca="false">IF(O2597=1,M2597,"")</f>
        <v>0.915370502264</v>
      </c>
      <c r="R2597" s="56" t="str">
        <f aca="false">IF(K2597=1,ROW(),"")</f>
        <v/>
      </c>
      <c r="S2597" s="56" t="str">
        <f aca="false">IF(D2597="","",TRIM(D2597))</f>
        <v>LOLO CHARGES- INC</v>
      </c>
    </row>
    <row r="2598" customFormat="false" ht="15" hidden="false" customHeight="false" outlineLevel="0" collapsed="false">
      <c r="A2598" s="50" t="s">
        <v>1526</v>
      </c>
      <c r="B2598" s="55" t="n">
        <v>45952</v>
      </c>
      <c r="C2598" s="50" t="n">
        <f aca="false">IF(S2598="","",IFERROR(IF(INDEX('Ledger Codes'!$C$6:$C$205,MATCH(S2598,'Ledger Codes'!$B$6:$B$205,0))="","",INDEX('Ledger Codes'!$C$6:$C$205,MATCH(S2598,'Ledger Codes'!$B$6:$B$205,0))),""))</f>
        <v>10051</v>
      </c>
      <c r="D2598" s="50" t="s">
        <v>208</v>
      </c>
      <c r="E2598" s="50" t="s">
        <v>1527</v>
      </c>
      <c r="F2598" s="50" t="s">
        <v>1528</v>
      </c>
      <c r="G2598" s="52" t="n">
        <v>0</v>
      </c>
      <c r="H2598" s="52" t="n">
        <v>130</v>
      </c>
      <c r="I2598" s="52" t="n">
        <f aca="false">IF(AND(G2598="",H2598=""),"",N(G2598)-N(H2598))</f>
        <v>-130</v>
      </c>
      <c r="J2598" s="52" t="n">
        <f aca="false">IF(I2598="","",ABS(I2598))</f>
        <v>130</v>
      </c>
      <c r="K2598" s="56" t="n">
        <f aca="false">IF(S2598="","",0)</f>
        <v>0</v>
      </c>
      <c r="L2598" s="56" t="n">
        <f aca="false">IF(J2598="","",IF(AND(J2598&gt;'Revenue Testing'!$E$9,K2598=0),1,0))</f>
        <v>0</v>
      </c>
      <c r="M2598" s="57" t="n">
        <v>0.045342805413</v>
      </c>
      <c r="N2598" s="56" t="str">
        <f aca="false">IF(OR(A2598="",I2598=""),"",IF(COUNTIFS($A$2:$A$4500,A2598,$D$2:$D$4500,D2598,$I$2:$I$4500,I2598)&gt;1,"Possible duplicate",""))</f>
        <v/>
      </c>
      <c r="O2598" s="56" t="n">
        <f aca="false">IF(J2598="","",IF(AND(L2598=0,K2598=0),1,0))</f>
        <v>1</v>
      </c>
      <c r="P2598" s="56" t="str">
        <f aca="false">IF(L2598=1,J2598+ROW()/10^7,"")</f>
        <v/>
      </c>
      <c r="Q2598" s="57" t="n">
        <f aca="false">IF(O2598=1,M2598,"")</f>
        <v>0.045342805413</v>
      </c>
      <c r="R2598" s="56" t="str">
        <f aca="false">IF(K2598=1,ROW(),"")</f>
        <v/>
      </c>
      <c r="S2598" s="56" t="str">
        <f aca="false">IF(D2598="","",TRIM(D2598))</f>
        <v>LOLO CHARGES- INC</v>
      </c>
    </row>
    <row r="2599" customFormat="false" ht="15" hidden="false" customHeight="false" outlineLevel="0" collapsed="false">
      <c r="A2599" s="50" t="s">
        <v>1529</v>
      </c>
      <c r="B2599" s="55" t="n">
        <v>45952</v>
      </c>
      <c r="C2599" s="50" t="n">
        <f aca="false">IF(S2599="","",IFERROR(IF(INDEX('Ledger Codes'!$C$6:$C$205,MATCH(S2599,'Ledger Codes'!$B$6:$B$205,0))="","",INDEX('Ledger Codes'!$C$6:$C$205,MATCH(S2599,'Ledger Codes'!$B$6:$B$205,0))),""))</f>
        <v>10051</v>
      </c>
      <c r="D2599" s="50" t="s">
        <v>208</v>
      </c>
      <c r="E2599" s="50" t="s">
        <v>1530</v>
      </c>
      <c r="F2599" s="50" t="s">
        <v>1531</v>
      </c>
      <c r="G2599" s="52" t="n">
        <v>0</v>
      </c>
      <c r="H2599" s="52" t="n">
        <v>130</v>
      </c>
      <c r="I2599" s="52" t="n">
        <f aca="false">IF(AND(G2599="",H2599=""),"",N(G2599)-N(H2599))</f>
        <v>-130</v>
      </c>
      <c r="J2599" s="52" t="n">
        <f aca="false">IF(I2599="","",ABS(I2599))</f>
        <v>130</v>
      </c>
      <c r="K2599" s="56" t="n">
        <f aca="false">IF(S2599="","",0)</f>
        <v>0</v>
      </c>
      <c r="L2599" s="56" t="n">
        <f aca="false">IF(J2599="","",IF(AND(J2599&gt;'Revenue Testing'!$E$9,K2599=0),1,0))</f>
        <v>0</v>
      </c>
      <c r="M2599" s="57" t="n">
        <v>0.43332876119</v>
      </c>
      <c r="N2599" s="56" t="str">
        <f aca="false">IF(OR(A2599="",I2599=""),"",IF(COUNTIFS($A$2:$A$4500,A2599,$D$2:$D$4500,D2599,$I$2:$I$4500,I2599)&gt;1,"Possible duplicate",""))</f>
        <v/>
      </c>
      <c r="O2599" s="56" t="n">
        <f aca="false">IF(J2599="","",IF(AND(L2599=0,K2599=0),1,0))</f>
        <v>1</v>
      </c>
      <c r="P2599" s="56" t="str">
        <f aca="false">IF(L2599=1,J2599+ROW()/10^7,"")</f>
        <v/>
      </c>
      <c r="Q2599" s="57" t="n">
        <f aca="false">IF(O2599=1,M2599,"")</f>
        <v>0.43332876119</v>
      </c>
      <c r="R2599" s="56" t="str">
        <f aca="false">IF(K2599=1,ROW(),"")</f>
        <v/>
      </c>
      <c r="S2599" s="56" t="str">
        <f aca="false">IF(D2599="","",TRIM(D2599))</f>
        <v>LOLO CHARGES- INC</v>
      </c>
    </row>
    <row r="2600" customFormat="false" ht="15" hidden="false" customHeight="false" outlineLevel="0" collapsed="false">
      <c r="A2600" s="50" t="s">
        <v>1532</v>
      </c>
      <c r="B2600" s="55" t="n">
        <v>45952</v>
      </c>
      <c r="C2600" s="50" t="n">
        <f aca="false">IF(S2600="","",IFERROR(IF(INDEX('Ledger Codes'!$C$6:$C$205,MATCH(S2600,'Ledger Codes'!$B$6:$B$205,0))="","",INDEX('Ledger Codes'!$C$6:$C$205,MATCH(S2600,'Ledger Codes'!$B$6:$B$205,0))),""))</f>
        <v>10051</v>
      </c>
      <c r="D2600" s="50" t="s">
        <v>208</v>
      </c>
      <c r="E2600" s="50" t="s">
        <v>1533</v>
      </c>
      <c r="F2600" s="50" t="s">
        <v>1534</v>
      </c>
      <c r="G2600" s="52" t="n">
        <v>0</v>
      </c>
      <c r="H2600" s="52" t="n">
        <v>130</v>
      </c>
      <c r="I2600" s="52" t="n">
        <f aca="false">IF(AND(G2600="",H2600=""),"",N(G2600)-N(H2600))</f>
        <v>-130</v>
      </c>
      <c r="J2600" s="52" t="n">
        <f aca="false">IF(I2600="","",ABS(I2600))</f>
        <v>130</v>
      </c>
      <c r="K2600" s="56" t="n">
        <f aca="false">IF(S2600="","",0)</f>
        <v>0</v>
      </c>
      <c r="L2600" s="56" t="n">
        <f aca="false">IF(J2600="","",IF(AND(J2600&gt;'Revenue Testing'!$E$9,K2600=0),1,0))</f>
        <v>0</v>
      </c>
      <c r="M2600" s="57" t="n">
        <v>0.085108966744</v>
      </c>
      <c r="N2600" s="56" t="str">
        <f aca="false">IF(OR(A2600="",I2600=""),"",IF(COUNTIFS($A$2:$A$4500,A2600,$D$2:$D$4500,D2600,$I$2:$I$4500,I2600)&gt;1,"Possible duplicate",""))</f>
        <v/>
      </c>
      <c r="O2600" s="56" t="n">
        <f aca="false">IF(J2600="","",IF(AND(L2600=0,K2600=0),1,0))</f>
        <v>1</v>
      </c>
      <c r="P2600" s="56" t="str">
        <f aca="false">IF(L2600=1,J2600+ROW()/10^7,"")</f>
        <v/>
      </c>
      <c r="Q2600" s="57" t="n">
        <f aca="false">IF(O2600=1,M2600,"")</f>
        <v>0.085108966744</v>
      </c>
      <c r="R2600" s="56" t="str">
        <f aca="false">IF(K2600=1,ROW(),"")</f>
        <v/>
      </c>
      <c r="S2600" s="56" t="str">
        <f aca="false">IF(D2600="","",TRIM(D2600))</f>
        <v>LOLO CHARGES- INC</v>
      </c>
    </row>
    <row r="2601" customFormat="false" ht="15" hidden="false" customHeight="false" outlineLevel="0" collapsed="false">
      <c r="A2601" s="50" t="s">
        <v>1535</v>
      </c>
      <c r="B2601" s="55" t="n">
        <v>45952</v>
      </c>
      <c r="C2601" s="50" t="n">
        <f aca="false">IF(S2601="","",IFERROR(IF(INDEX('Ledger Codes'!$C$6:$C$205,MATCH(S2601,'Ledger Codes'!$B$6:$B$205,0))="","",INDEX('Ledger Codes'!$C$6:$C$205,MATCH(S2601,'Ledger Codes'!$B$6:$B$205,0))),""))</f>
        <v>10051</v>
      </c>
      <c r="D2601" s="50" t="s">
        <v>208</v>
      </c>
      <c r="E2601" s="50" t="s">
        <v>1536</v>
      </c>
      <c r="F2601" s="50" t="s">
        <v>1537</v>
      </c>
      <c r="G2601" s="52" t="n">
        <v>0</v>
      </c>
      <c r="H2601" s="52" t="n">
        <v>130</v>
      </c>
      <c r="I2601" s="52" t="n">
        <f aca="false">IF(AND(G2601="",H2601=""),"",N(G2601)-N(H2601))</f>
        <v>-130</v>
      </c>
      <c r="J2601" s="52" t="n">
        <f aca="false">IF(I2601="","",ABS(I2601))</f>
        <v>130</v>
      </c>
      <c r="K2601" s="56" t="n">
        <f aca="false">IF(S2601="","",0)</f>
        <v>0</v>
      </c>
      <c r="L2601" s="56" t="n">
        <f aca="false">IF(J2601="","",IF(AND(J2601&gt;'Revenue Testing'!$E$9,K2601=0),1,0))</f>
        <v>0</v>
      </c>
      <c r="M2601" s="57" t="n">
        <v>0.138159893379</v>
      </c>
      <c r="N2601" s="56" t="str">
        <f aca="false">IF(OR(A2601="",I2601=""),"",IF(COUNTIFS($A$2:$A$4500,A2601,$D$2:$D$4500,D2601,$I$2:$I$4500,I2601)&gt;1,"Possible duplicate",""))</f>
        <v/>
      </c>
      <c r="O2601" s="56" t="n">
        <f aca="false">IF(J2601="","",IF(AND(L2601=0,K2601=0),1,0))</f>
        <v>1</v>
      </c>
      <c r="P2601" s="56" t="str">
        <f aca="false">IF(L2601=1,J2601+ROW()/10^7,"")</f>
        <v/>
      </c>
      <c r="Q2601" s="57" t="n">
        <f aca="false">IF(O2601=1,M2601,"")</f>
        <v>0.138159893379</v>
      </c>
      <c r="R2601" s="56" t="str">
        <f aca="false">IF(K2601=1,ROW(),"")</f>
        <v/>
      </c>
      <c r="S2601" s="56" t="str">
        <f aca="false">IF(D2601="","",TRIM(D2601))</f>
        <v>LOLO CHARGES- INC</v>
      </c>
    </row>
    <row r="2602" customFormat="false" ht="15" hidden="false" customHeight="false" outlineLevel="0" collapsed="false">
      <c r="A2602" s="50" t="s">
        <v>1538</v>
      </c>
      <c r="B2602" s="55" t="n">
        <v>45952</v>
      </c>
      <c r="C2602" s="50" t="n">
        <f aca="false">IF(S2602="","",IFERROR(IF(INDEX('Ledger Codes'!$C$6:$C$205,MATCH(S2602,'Ledger Codes'!$B$6:$B$205,0))="","",INDEX('Ledger Codes'!$C$6:$C$205,MATCH(S2602,'Ledger Codes'!$B$6:$B$205,0))),""))</f>
        <v>10051</v>
      </c>
      <c r="D2602" s="50" t="s">
        <v>208</v>
      </c>
      <c r="E2602" s="50" t="s">
        <v>1539</v>
      </c>
      <c r="F2602" s="50" t="s">
        <v>1540</v>
      </c>
      <c r="G2602" s="52" t="n">
        <v>0</v>
      </c>
      <c r="H2602" s="52" t="n">
        <v>130</v>
      </c>
      <c r="I2602" s="52" t="n">
        <f aca="false">IF(AND(G2602="",H2602=""),"",N(G2602)-N(H2602))</f>
        <v>-130</v>
      </c>
      <c r="J2602" s="52" t="n">
        <f aca="false">IF(I2602="","",ABS(I2602))</f>
        <v>130</v>
      </c>
      <c r="K2602" s="56" t="n">
        <f aca="false">IF(S2602="","",0)</f>
        <v>0</v>
      </c>
      <c r="L2602" s="56" t="n">
        <f aca="false">IF(J2602="","",IF(AND(J2602&gt;'Revenue Testing'!$E$9,K2602=0),1,0))</f>
        <v>0</v>
      </c>
      <c r="M2602" s="57" t="n">
        <v>0.579348502787</v>
      </c>
      <c r="N2602" s="56" t="str">
        <f aca="false">IF(OR(A2602="",I2602=""),"",IF(COUNTIFS($A$2:$A$4500,A2602,$D$2:$D$4500,D2602,$I$2:$I$4500,I2602)&gt;1,"Possible duplicate",""))</f>
        <v/>
      </c>
      <c r="O2602" s="56" t="n">
        <f aca="false">IF(J2602="","",IF(AND(L2602=0,K2602=0),1,0))</f>
        <v>1</v>
      </c>
      <c r="P2602" s="56" t="str">
        <f aca="false">IF(L2602=1,J2602+ROW()/10^7,"")</f>
        <v/>
      </c>
      <c r="Q2602" s="57" t="n">
        <f aca="false">IF(O2602=1,M2602,"")</f>
        <v>0.579348502787</v>
      </c>
      <c r="R2602" s="56" t="str">
        <f aca="false">IF(K2602=1,ROW(),"")</f>
        <v/>
      </c>
      <c r="S2602" s="56" t="str">
        <f aca="false">IF(D2602="","",TRIM(D2602))</f>
        <v>LOLO CHARGES- INC</v>
      </c>
    </row>
    <row r="2603" customFormat="false" ht="15" hidden="false" customHeight="false" outlineLevel="0" collapsed="false">
      <c r="A2603" s="50" t="s">
        <v>1541</v>
      </c>
      <c r="B2603" s="55" t="n">
        <v>45952</v>
      </c>
      <c r="C2603" s="50" t="n">
        <f aca="false">IF(S2603="","",IFERROR(IF(INDEX('Ledger Codes'!$C$6:$C$205,MATCH(S2603,'Ledger Codes'!$B$6:$B$205,0))="","",INDEX('Ledger Codes'!$C$6:$C$205,MATCH(S2603,'Ledger Codes'!$B$6:$B$205,0))),""))</f>
        <v>10051</v>
      </c>
      <c r="D2603" s="50" t="s">
        <v>208</v>
      </c>
      <c r="E2603" s="50" t="s">
        <v>1542</v>
      </c>
      <c r="F2603" s="50" t="s">
        <v>1543</v>
      </c>
      <c r="G2603" s="52" t="n">
        <v>0</v>
      </c>
      <c r="H2603" s="52" t="n">
        <v>130</v>
      </c>
      <c r="I2603" s="52" t="n">
        <f aca="false">IF(AND(G2603="",H2603=""),"",N(G2603)-N(H2603))</f>
        <v>-130</v>
      </c>
      <c r="J2603" s="52" t="n">
        <f aca="false">IF(I2603="","",ABS(I2603))</f>
        <v>130</v>
      </c>
      <c r="K2603" s="56" t="n">
        <f aca="false">IF(S2603="","",0)</f>
        <v>0</v>
      </c>
      <c r="L2603" s="56" t="n">
        <f aca="false">IF(J2603="","",IF(AND(J2603&gt;'Revenue Testing'!$E$9,K2603=0),1,0))</f>
        <v>0</v>
      </c>
      <c r="M2603" s="57" t="n">
        <v>0.430504762224</v>
      </c>
      <c r="N2603" s="56" t="str">
        <f aca="false">IF(OR(A2603="",I2603=""),"",IF(COUNTIFS($A$2:$A$4500,A2603,$D$2:$D$4500,D2603,$I$2:$I$4500,I2603)&gt;1,"Possible duplicate",""))</f>
        <v/>
      </c>
      <c r="O2603" s="56" t="n">
        <f aca="false">IF(J2603="","",IF(AND(L2603=0,K2603=0),1,0))</f>
        <v>1</v>
      </c>
      <c r="P2603" s="56" t="str">
        <f aca="false">IF(L2603=1,J2603+ROW()/10^7,"")</f>
        <v/>
      </c>
      <c r="Q2603" s="57" t="n">
        <f aca="false">IF(O2603=1,M2603,"")</f>
        <v>0.430504762224</v>
      </c>
      <c r="R2603" s="56" t="str">
        <f aca="false">IF(K2603=1,ROW(),"")</f>
        <v/>
      </c>
      <c r="S2603" s="56" t="str">
        <f aca="false">IF(D2603="","",TRIM(D2603))</f>
        <v>LOLO CHARGES- INC</v>
      </c>
    </row>
    <row r="2604" customFormat="false" ht="15" hidden="false" customHeight="false" outlineLevel="0" collapsed="false">
      <c r="A2604" s="50" t="s">
        <v>1544</v>
      </c>
      <c r="B2604" s="55" t="n">
        <v>45952</v>
      </c>
      <c r="C2604" s="50" t="n">
        <f aca="false">IF(S2604="","",IFERROR(IF(INDEX('Ledger Codes'!$C$6:$C$205,MATCH(S2604,'Ledger Codes'!$B$6:$B$205,0))="","",INDEX('Ledger Codes'!$C$6:$C$205,MATCH(S2604,'Ledger Codes'!$B$6:$B$205,0))),""))</f>
        <v>10051</v>
      </c>
      <c r="D2604" s="50" t="s">
        <v>208</v>
      </c>
      <c r="E2604" s="50" t="s">
        <v>1545</v>
      </c>
      <c r="F2604" s="50" t="s">
        <v>1546</v>
      </c>
      <c r="G2604" s="52" t="n">
        <v>0</v>
      </c>
      <c r="H2604" s="52" t="n">
        <v>130</v>
      </c>
      <c r="I2604" s="52" t="n">
        <f aca="false">IF(AND(G2604="",H2604=""),"",N(G2604)-N(H2604))</f>
        <v>-130</v>
      </c>
      <c r="J2604" s="52" t="n">
        <f aca="false">IF(I2604="","",ABS(I2604))</f>
        <v>130</v>
      </c>
      <c r="K2604" s="56" t="n">
        <f aca="false">IF(S2604="","",0)</f>
        <v>0</v>
      </c>
      <c r="L2604" s="56" t="n">
        <f aca="false">IF(J2604="","",IF(AND(J2604&gt;'Revenue Testing'!$E$9,K2604=0),1,0))</f>
        <v>0</v>
      </c>
      <c r="M2604" s="57" t="n">
        <v>0.185768868301</v>
      </c>
      <c r="N2604" s="56" t="str">
        <f aca="false">IF(OR(A2604="",I2604=""),"",IF(COUNTIFS($A$2:$A$4500,A2604,$D$2:$D$4500,D2604,$I$2:$I$4500,I2604)&gt;1,"Possible duplicate",""))</f>
        <v/>
      </c>
      <c r="O2604" s="56" t="n">
        <f aca="false">IF(J2604="","",IF(AND(L2604=0,K2604=0),1,0))</f>
        <v>1</v>
      </c>
      <c r="P2604" s="56" t="str">
        <f aca="false">IF(L2604=1,J2604+ROW()/10^7,"")</f>
        <v/>
      </c>
      <c r="Q2604" s="57" t="n">
        <f aca="false">IF(O2604=1,M2604,"")</f>
        <v>0.185768868301</v>
      </c>
      <c r="R2604" s="56" t="str">
        <f aca="false">IF(K2604=1,ROW(),"")</f>
        <v/>
      </c>
      <c r="S2604" s="56" t="str">
        <f aca="false">IF(D2604="","",TRIM(D2604))</f>
        <v>LOLO CHARGES- INC</v>
      </c>
    </row>
    <row r="2605" customFormat="false" ht="15" hidden="false" customHeight="false" outlineLevel="0" collapsed="false">
      <c r="A2605" s="50" t="s">
        <v>1547</v>
      </c>
      <c r="B2605" s="55" t="n">
        <v>45952</v>
      </c>
      <c r="C2605" s="50" t="n">
        <f aca="false">IF(S2605="","",IFERROR(IF(INDEX('Ledger Codes'!$C$6:$C$205,MATCH(S2605,'Ledger Codes'!$B$6:$B$205,0))="","",INDEX('Ledger Codes'!$C$6:$C$205,MATCH(S2605,'Ledger Codes'!$B$6:$B$205,0))),""))</f>
        <v>10051</v>
      </c>
      <c r="D2605" s="50" t="s">
        <v>208</v>
      </c>
      <c r="E2605" s="50" t="s">
        <v>1548</v>
      </c>
      <c r="F2605" s="50" t="s">
        <v>1549</v>
      </c>
      <c r="G2605" s="52" t="n">
        <v>0</v>
      </c>
      <c r="H2605" s="52" t="n">
        <v>130</v>
      </c>
      <c r="I2605" s="52" t="n">
        <f aca="false">IF(AND(G2605="",H2605=""),"",N(G2605)-N(H2605))</f>
        <v>-130</v>
      </c>
      <c r="J2605" s="52" t="n">
        <f aca="false">IF(I2605="","",ABS(I2605))</f>
        <v>130</v>
      </c>
      <c r="K2605" s="56" t="n">
        <f aca="false">IF(S2605="","",0)</f>
        <v>0</v>
      </c>
      <c r="L2605" s="56" t="n">
        <f aca="false">IF(J2605="","",IF(AND(J2605&gt;'Revenue Testing'!$E$9,K2605=0),1,0))</f>
        <v>0</v>
      </c>
      <c r="M2605" s="57" t="n">
        <v>0.477857150425</v>
      </c>
      <c r="N2605" s="56" t="str">
        <f aca="false">IF(OR(A2605="",I2605=""),"",IF(COUNTIFS($A$2:$A$4500,A2605,$D$2:$D$4500,D2605,$I$2:$I$4500,I2605)&gt;1,"Possible duplicate",""))</f>
        <v/>
      </c>
      <c r="O2605" s="56" t="n">
        <f aca="false">IF(J2605="","",IF(AND(L2605=0,K2605=0),1,0))</f>
        <v>1</v>
      </c>
      <c r="P2605" s="56" t="str">
        <f aca="false">IF(L2605=1,J2605+ROW()/10^7,"")</f>
        <v/>
      </c>
      <c r="Q2605" s="57" t="n">
        <f aca="false">IF(O2605=1,M2605,"")</f>
        <v>0.477857150425</v>
      </c>
      <c r="R2605" s="56" t="str">
        <f aca="false">IF(K2605=1,ROW(),"")</f>
        <v/>
      </c>
      <c r="S2605" s="56" t="str">
        <f aca="false">IF(D2605="","",TRIM(D2605))</f>
        <v>LOLO CHARGES- INC</v>
      </c>
    </row>
    <row r="2606" customFormat="false" ht="15" hidden="false" customHeight="false" outlineLevel="0" collapsed="false">
      <c r="A2606" s="50" t="s">
        <v>1550</v>
      </c>
      <c r="B2606" s="55" t="n">
        <v>45952</v>
      </c>
      <c r="C2606" s="50" t="n">
        <f aca="false">IF(S2606="","",IFERROR(IF(INDEX('Ledger Codes'!$C$6:$C$205,MATCH(S2606,'Ledger Codes'!$B$6:$B$205,0))="","",INDEX('Ledger Codes'!$C$6:$C$205,MATCH(S2606,'Ledger Codes'!$B$6:$B$205,0))),""))</f>
        <v>10051</v>
      </c>
      <c r="D2606" s="50" t="s">
        <v>208</v>
      </c>
      <c r="E2606" s="50" t="s">
        <v>1551</v>
      </c>
      <c r="F2606" s="50" t="s">
        <v>1552</v>
      </c>
      <c r="G2606" s="52" t="n">
        <v>0</v>
      </c>
      <c r="H2606" s="52" t="n">
        <v>130</v>
      </c>
      <c r="I2606" s="52" t="n">
        <f aca="false">IF(AND(G2606="",H2606=""),"",N(G2606)-N(H2606))</f>
        <v>-130</v>
      </c>
      <c r="J2606" s="52" t="n">
        <f aca="false">IF(I2606="","",ABS(I2606))</f>
        <v>130</v>
      </c>
      <c r="K2606" s="56" t="n">
        <f aca="false">IF(S2606="","",0)</f>
        <v>0</v>
      </c>
      <c r="L2606" s="56" t="n">
        <f aca="false">IF(J2606="","",IF(AND(J2606&gt;'Revenue Testing'!$E$9,K2606=0),1,0))</f>
        <v>0</v>
      </c>
      <c r="M2606" s="57" t="n">
        <v>0.150260557415</v>
      </c>
      <c r="N2606" s="56" t="str">
        <f aca="false">IF(OR(A2606="",I2606=""),"",IF(COUNTIFS($A$2:$A$4500,A2606,$D$2:$D$4500,D2606,$I$2:$I$4500,I2606)&gt;1,"Possible duplicate",""))</f>
        <v/>
      </c>
      <c r="O2606" s="56" t="n">
        <f aca="false">IF(J2606="","",IF(AND(L2606=0,K2606=0),1,0))</f>
        <v>1</v>
      </c>
      <c r="P2606" s="56" t="str">
        <f aca="false">IF(L2606=1,J2606+ROW()/10^7,"")</f>
        <v/>
      </c>
      <c r="Q2606" s="57" t="n">
        <f aca="false">IF(O2606=1,M2606,"")</f>
        <v>0.150260557415</v>
      </c>
      <c r="R2606" s="56" t="str">
        <f aca="false">IF(K2606=1,ROW(),"")</f>
        <v/>
      </c>
      <c r="S2606" s="56" t="str">
        <f aca="false">IF(D2606="","",TRIM(D2606))</f>
        <v>LOLO CHARGES- INC</v>
      </c>
    </row>
    <row r="2607" customFormat="false" ht="15" hidden="false" customHeight="false" outlineLevel="0" collapsed="false">
      <c r="A2607" s="50" t="s">
        <v>1553</v>
      </c>
      <c r="B2607" s="55" t="n">
        <v>45952</v>
      </c>
      <c r="C2607" s="50" t="n">
        <f aca="false">IF(S2607="","",IFERROR(IF(INDEX('Ledger Codes'!$C$6:$C$205,MATCH(S2607,'Ledger Codes'!$B$6:$B$205,0))="","",INDEX('Ledger Codes'!$C$6:$C$205,MATCH(S2607,'Ledger Codes'!$B$6:$B$205,0))),""))</f>
        <v>10051</v>
      </c>
      <c r="D2607" s="50" t="s">
        <v>208</v>
      </c>
      <c r="E2607" s="50" t="s">
        <v>1554</v>
      </c>
      <c r="F2607" s="50" t="s">
        <v>1555</v>
      </c>
      <c r="G2607" s="52" t="n">
        <v>0</v>
      </c>
      <c r="H2607" s="52" t="n">
        <v>130</v>
      </c>
      <c r="I2607" s="52" t="n">
        <f aca="false">IF(AND(G2607="",H2607=""),"",N(G2607)-N(H2607))</f>
        <v>-130</v>
      </c>
      <c r="J2607" s="52" t="n">
        <f aca="false">IF(I2607="","",ABS(I2607))</f>
        <v>130</v>
      </c>
      <c r="K2607" s="56" t="n">
        <f aca="false">IF(S2607="","",0)</f>
        <v>0</v>
      </c>
      <c r="L2607" s="56" t="n">
        <f aca="false">IF(J2607="","",IF(AND(J2607&gt;'Revenue Testing'!$E$9,K2607=0),1,0))</f>
        <v>0</v>
      </c>
      <c r="M2607" s="57" t="n">
        <v>0.121512337226</v>
      </c>
      <c r="N2607" s="56" t="str">
        <f aca="false">IF(OR(A2607="",I2607=""),"",IF(COUNTIFS($A$2:$A$4500,A2607,$D$2:$D$4500,D2607,$I$2:$I$4500,I2607)&gt;1,"Possible duplicate",""))</f>
        <v/>
      </c>
      <c r="O2607" s="56" t="n">
        <f aca="false">IF(J2607="","",IF(AND(L2607=0,K2607=0),1,0))</f>
        <v>1</v>
      </c>
      <c r="P2607" s="56" t="str">
        <f aca="false">IF(L2607=1,J2607+ROW()/10^7,"")</f>
        <v/>
      </c>
      <c r="Q2607" s="57" t="n">
        <f aca="false">IF(O2607=1,M2607,"")</f>
        <v>0.121512337226</v>
      </c>
      <c r="R2607" s="56" t="str">
        <f aca="false">IF(K2607=1,ROW(),"")</f>
        <v/>
      </c>
      <c r="S2607" s="56" t="str">
        <f aca="false">IF(D2607="","",TRIM(D2607))</f>
        <v>LOLO CHARGES- INC</v>
      </c>
    </row>
    <row r="2608" customFormat="false" ht="15" hidden="false" customHeight="false" outlineLevel="0" collapsed="false">
      <c r="A2608" s="50" t="s">
        <v>1556</v>
      </c>
      <c r="B2608" s="55" t="n">
        <v>45952</v>
      </c>
      <c r="C2608" s="50" t="n">
        <f aca="false">IF(S2608="","",IFERROR(IF(INDEX('Ledger Codes'!$C$6:$C$205,MATCH(S2608,'Ledger Codes'!$B$6:$B$205,0))="","",INDEX('Ledger Codes'!$C$6:$C$205,MATCH(S2608,'Ledger Codes'!$B$6:$B$205,0))),""))</f>
        <v>10051</v>
      </c>
      <c r="D2608" s="50" t="s">
        <v>208</v>
      </c>
      <c r="E2608" s="50" t="s">
        <v>1557</v>
      </c>
      <c r="F2608" s="50" t="s">
        <v>1558</v>
      </c>
      <c r="G2608" s="52" t="n">
        <v>0</v>
      </c>
      <c r="H2608" s="52" t="n">
        <v>130</v>
      </c>
      <c r="I2608" s="52" t="n">
        <f aca="false">IF(AND(G2608="",H2608=""),"",N(G2608)-N(H2608))</f>
        <v>-130</v>
      </c>
      <c r="J2608" s="52" t="n">
        <f aca="false">IF(I2608="","",ABS(I2608))</f>
        <v>130</v>
      </c>
      <c r="K2608" s="56" t="n">
        <f aca="false">IF(S2608="","",0)</f>
        <v>0</v>
      </c>
      <c r="L2608" s="56" t="n">
        <f aca="false">IF(J2608="","",IF(AND(J2608&gt;'Revenue Testing'!$E$9,K2608=0),1,0))</f>
        <v>0</v>
      </c>
      <c r="M2608" s="57" t="n">
        <v>0.08182601526</v>
      </c>
      <c r="N2608" s="56" t="str">
        <f aca="false">IF(OR(A2608="",I2608=""),"",IF(COUNTIFS($A$2:$A$4500,A2608,$D$2:$D$4500,D2608,$I$2:$I$4500,I2608)&gt;1,"Possible duplicate",""))</f>
        <v/>
      </c>
      <c r="O2608" s="56" t="n">
        <f aca="false">IF(J2608="","",IF(AND(L2608=0,K2608=0),1,0))</f>
        <v>1</v>
      </c>
      <c r="P2608" s="56" t="str">
        <f aca="false">IF(L2608=1,J2608+ROW()/10^7,"")</f>
        <v/>
      </c>
      <c r="Q2608" s="57" t="n">
        <f aca="false">IF(O2608=1,M2608,"")</f>
        <v>0.08182601526</v>
      </c>
      <c r="R2608" s="56" t="str">
        <f aca="false">IF(K2608=1,ROW(),"")</f>
        <v/>
      </c>
      <c r="S2608" s="56" t="str">
        <f aca="false">IF(D2608="","",TRIM(D2608))</f>
        <v>LOLO CHARGES- INC</v>
      </c>
    </row>
    <row r="2609" customFormat="false" ht="15" hidden="false" customHeight="false" outlineLevel="0" collapsed="false">
      <c r="A2609" s="50" t="s">
        <v>1559</v>
      </c>
      <c r="B2609" s="55" t="n">
        <v>45952</v>
      </c>
      <c r="C2609" s="50" t="n">
        <f aca="false">IF(S2609="","",IFERROR(IF(INDEX('Ledger Codes'!$C$6:$C$205,MATCH(S2609,'Ledger Codes'!$B$6:$B$205,0))="","",INDEX('Ledger Codes'!$C$6:$C$205,MATCH(S2609,'Ledger Codes'!$B$6:$B$205,0))),""))</f>
        <v>10051</v>
      </c>
      <c r="D2609" s="50" t="s">
        <v>208</v>
      </c>
      <c r="E2609" s="50" t="s">
        <v>1560</v>
      </c>
      <c r="F2609" s="50" t="s">
        <v>1561</v>
      </c>
      <c r="G2609" s="52" t="n">
        <v>0</v>
      </c>
      <c r="H2609" s="52" t="n">
        <v>130</v>
      </c>
      <c r="I2609" s="52" t="n">
        <f aca="false">IF(AND(G2609="",H2609=""),"",N(G2609)-N(H2609))</f>
        <v>-130</v>
      </c>
      <c r="J2609" s="52" t="n">
        <f aca="false">IF(I2609="","",ABS(I2609))</f>
        <v>130</v>
      </c>
      <c r="K2609" s="56" t="n">
        <f aca="false">IF(S2609="","",0)</f>
        <v>0</v>
      </c>
      <c r="L2609" s="56" t="n">
        <f aca="false">IF(J2609="","",IF(AND(J2609&gt;'Revenue Testing'!$E$9,K2609=0),1,0))</f>
        <v>0</v>
      </c>
      <c r="M2609" s="57" t="n">
        <v>0.796428451548</v>
      </c>
      <c r="N2609" s="56" t="str">
        <f aca="false">IF(OR(A2609="",I2609=""),"",IF(COUNTIFS($A$2:$A$4500,A2609,$D$2:$D$4500,D2609,$I$2:$I$4500,I2609)&gt;1,"Possible duplicate",""))</f>
        <v/>
      </c>
      <c r="O2609" s="56" t="n">
        <f aca="false">IF(J2609="","",IF(AND(L2609=0,K2609=0),1,0))</f>
        <v>1</v>
      </c>
      <c r="P2609" s="56" t="str">
        <f aca="false">IF(L2609=1,J2609+ROW()/10^7,"")</f>
        <v/>
      </c>
      <c r="Q2609" s="57" t="n">
        <f aca="false">IF(O2609=1,M2609,"")</f>
        <v>0.796428451548</v>
      </c>
      <c r="R2609" s="56" t="str">
        <f aca="false">IF(K2609=1,ROW(),"")</f>
        <v/>
      </c>
      <c r="S2609" s="56" t="str">
        <f aca="false">IF(D2609="","",TRIM(D2609))</f>
        <v>LOLO CHARGES- INC</v>
      </c>
    </row>
    <row r="2610" customFormat="false" ht="15" hidden="false" customHeight="false" outlineLevel="0" collapsed="false">
      <c r="A2610" s="50" t="s">
        <v>1562</v>
      </c>
      <c r="B2610" s="55" t="n">
        <v>45952</v>
      </c>
      <c r="C2610" s="50" t="n">
        <f aca="false">IF(S2610="","",IFERROR(IF(INDEX('Ledger Codes'!$C$6:$C$205,MATCH(S2610,'Ledger Codes'!$B$6:$B$205,0))="","",INDEX('Ledger Codes'!$C$6:$C$205,MATCH(S2610,'Ledger Codes'!$B$6:$B$205,0))),""))</f>
        <v>10051</v>
      </c>
      <c r="D2610" s="50" t="s">
        <v>208</v>
      </c>
      <c r="E2610" s="50" t="s">
        <v>1563</v>
      </c>
      <c r="F2610" s="50" t="s">
        <v>1564</v>
      </c>
      <c r="G2610" s="52" t="n">
        <v>0</v>
      </c>
      <c r="H2610" s="52" t="n">
        <v>130</v>
      </c>
      <c r="I2610" s="52" t="n">
        <f aca="false">IF(AND(G2610="",H2610=""),"",N(G2610)-N(H2610))</f>
        <v>-130</v>
      </c>
      <c r="J2610" s="52" t="n">
        <f aca="false">IF(I2610="","",ABS(I2610))</f>
        <v>130</v>
      </c>
      <c r="K2610" s="56" t="n">
        <f aca="false">IF(S2610="","",0)</f>
        <v>0</v>
      </c>
      <c r="L2610" s="56" t="n">
        <f aca="false">IF(J2610="","",IF(AND(J2610&gt;'Revenue Testing'!$E$9,K2610=0),1,0))</f>
        <v>0</v>
      </c>
      <c r="M2610" s="57" t="n">
        <v>0.758640025251</v>
      </c>
      <c r="N2610" s="56" t="str">
        <f aca="false">IF(OR(A2610="",I2610=""),"",IF(COUNTIFS($A$2:$A$4500,A2610,$D$2:$D$4500,D2610,$I$2:$I$4500,I2610)&gt;1,"Possible duplicate",""))</f>
        <v/>
      </c>
      <c r="O2610" s="56" t="n">
        <f aca="false">IF(J2610="","",IF(AND(L2610=0,K2610=0),1,0))</f>
        <v>1</v>
      </c>
      <c r="P2610" s="56" t="str">
        <f aca="false">IF(L2610=1,J2610+ROW()/10^7,"")</f>
        <v/>
      </c>
      <c r="Q2610" s="57" t="n">
        <f aca="false">IF(O2610=1,M2610,"")</f>
        <v>0.758640025251</v>
      </c>
      <c r="R2610" s="56" t="str">
        <f aca="false">IF(K2610=1,ROW(),"")</f>
        <v/>
      </c>
      <c r="S2610" s="56" t="str">
        <f aca="false">IF(D2610="","",TRIM(D2610))</f>
        <v>LOLO CHARGES- INC</v>
      </c>
    </row>
    <row r="2611" customFormat="false" ht="15" hidden="false" customHeight="false" outlineLevel="0" collapsed="false">
      <c r="A2611" s="50" t="s">
        <v>1565</v>
      </c>
      <c r="B2611" s="55" t="n">
        <v>45952</v>
      </c>
      <c r="C2611" s="50" t="n">
        <f aca="false">IF(S2611="","",IFERROR(IF(INDEX('Ledger Codes'!$C$6:$C$205,MATCH(S2611,'Ledger Codes'!$B$6:$B$205,0))="","",INDEX('Ledger Codes'!$C$6:$C$205,MATCH(S2611,'Ledger Codes'!$B$6:$B$205,0))),""))</f>
        <v>10051</v>
      </c>
      <c r="D2611" s="50" t="s">
        <v>208</v>
      </c>
      <c r="E2611" s="50" t="s">
        <v>1566</v>
      </c>
      <c r="F2611" s="50" t="s">
        <v>1567</v>
      </c>
      <c r="G2611" s="52" t="n">
        <v>0</v>
      </c>
      <c r="H2611" s="52" t="n">
        <v>130</v>
      </c>
      <c r="I2611" s="52" t="n">
        <f aca="false">IF(AND(G2611="",H2611=""),"",N(G2611)-N(H2611))</f>
        <v>-130</v>
      </c>
      <c r="J2611" s="52" t="n">
        <f aca="false">IF(I2611="","",ABS(I2611))</f>
        <v>130</v>
      </c>
      <c r="K2611" s="56" t="n">
        <f aca="false">IF(S2611="","",0)</f>
        <v>0</v>
      </c>
      <c r="L2611" s="56" t="n">
        <f aca="false">IF(J2611="","",IF(AND(J2611&gt;'Revenue Testing'!$E$9,K2611=0),1,0))</f>
        <v>0</v>
      </c>
      <c r="M2611" s="57" t="n">
        <v>0.002693898335</v>
      </c>
      <c r="N2611" s="56" t="str">
        <f aca="false">IF(OR(A2611="",I2611=""),"",IF(COUNTIFS($A$2:$A$4500,A2611,$D$2:$D$4500,D2611,$I$2:$I$4500,I2611)&gt;1,"Possible duplicate",""))</f>
        <v/>
      </c>
      <c r="O2611" s="56" t="n">
        <f aca="false">IF(J2611="","",IF(AND(L2611=0,K2611=0),1,0))</f>
        <v>1</v>
      </c>
      <c r="P2611" s="56" t="str">
        <f aca="false">IF(L2611=1,J2611+ROW()/10^7,"")</f>
        <v/>
      </c>
      <c r="Q2611" s="57" t="n">
        <f aca="false">IF(O2611=1,M2611,"")</f>
        <v>0.002693898335</v>
      </c>
      <c r="R2611" s="56" t="str">
        <f aca="false">IF(K2611=1,ROW(),"")</f>
        <v/>
      </c>
      <c r="S2611" s="56" t="str">
        <f aca="false">IF(D2611="","",TRIM(D2611))</f>
        <v>LOLO CHARGES- INC</v>
      </c>
    </row>
    <row r="2612" customFormat="false" ht="15" hidden="false" customHeight="false" outlineLevel="0" collapsed="false">
      <c r="A2612" s="50" t="s">
        <v>1568</v>
      </c>
      <c r="B2612" s="55" t="n">
        <v>45952</v>
      </c>
      <c r="C2612" s="50" t="n">
        <f aca="false">IF(S2612="","",IFERROR(IF(INDEX('Ledger Codes'!$C$6:$C$205,MATCH(S2612,'Ledger Codes'!$B$6:$B$205,0))="","",INDEX('Ledger Codes'!$C$6:$C$205,MATCH(S2612,'Ledger Codes'!$B$6:$B$205,0))),""))</f>
        <v>10051</v>
      </c>
      <c r="D2612" s="50" t="s">
        <v>208</v>
      </c>
      <c r="E2612" s="50" t="s">
        <v>1569</v>
      </c>
      <c r="F2612" s="50" t="s">
        <v>1570</v>
      </c>
      <c r="G2612" s="52" t="n">
        <v>0</v>
      </c>
      <c r="H2612" s="52" t="n">
        <v>130</v>
      </c>
      <c r="I2612" s="52" t="n">
        <f aca="false">IF(AND(G2612="",H2612=""),"",N(G2612)-N(H2612))</f>
        <v>-130</v>
      </c>
      <c r="J2612" s="52" t="n">
        <f aca="false">IF(I2612="","",ABS(I2612))</f>
        <v>130</v>
      </c>
      <c r="K2612" s="56" t="n">
        <f aca="false">IF(S2612="","",0)</f>
        <v>0</v>
      </c>
      <c r="L2612" s="56" t="n">
        <f aca="false">IF(J2612="","",IF(AND(J2612&gt;'Revenue Testing'!$E$9,K2612=0),1,0))</f>
        <v>0</v>
      </c>
      <c r="M2612" s="57" t="n">
        <v>0.355609766614</v>
      </c>
      <c r="N2612" s="56" t="str">
        <f aca="false">IF(OR(A2612="",I2612=""),"",IF(COUNTIFS($A$2:$A$4500,A2612,$D$2:$D$4500,D2612,$I$2:$I$4500,I2612)&gt;1,"Possible duplicate",""))</f>
        <v/>
      </c>
      <c r="O2612" s="56" t="n">
        <f aca="false">IF(J2612="","",IF(AND(L2612=0,K2612=0),1,0))</f>
        <v>1</v>
      </c>
      <c r="P2612" s="56" t="str">
        <f aca="false">IF(L2612=1,J2612+ROW()/10^7,"")</f>
        <v/>
      </c>
      <c r="Q2612" s="57" t="n">
        <f aca="false">IF(O2612=1,M2612,"")</f>
        <v>0.355609766614</v>
      </c>
      <c r="R2612" s="56" t="str">
        <f aca="false">IF(K2612=1,ROW(),"")</f>
        <v/>
      </c>
      <c r="S2612" s="56" t="str">
        <f aca="false">IF(D2612="","",TRIM(D2612))</f>
        <v>LOLO CHARGES- INC</v>
      </c>
    </row>
    <row r="2613" customFormat="false" ht="15" hidden="false" customHeight="false" outlineLevel="0" collapsed="false">
      <c r="A2613" s="50" t="s">
        <v>1571</v>
      </c>
      <c r="B2613" s="55" t="n">
        <v>45952</v>
      </c>
      <c r="C2613" s="50" t="n">
        <f aca="false">IF(S2613="","",IFERROR(IF(INDEX('Ledger Codes'!$C$6:$C$205,MATCH(S2613,'Ledger Codes'!$B$6:$B$205,0))="","",INDEX('Ledger Codes'!$C$6:$C$205,MATCH(S2613,'Ledger Codes'!$B$6:$B$205,0))),""))</f>
        <v>10051</v>
      </c>
      <c r="D2613" s="50" t="s">
        <v>208</v>
      </c>
      <c r="E2613" s="50" t="s">
        <v>1572</v>
      </c>
      <c r="F2613" s="50" t="s">
        <v>1573</v>
      </c>
      <c r="G2613" s="52" t="n">
        <v>0</v>
      </c>
      <c r="H2613" s="52" t="n">
        <v>650</v>
      </c>
      <c r="I2613" s="52" t="n">
        <f aca="false">IF(AND(G2613="",H2613=""),"",N(G2613)-N(H2613))</f>
        <v>-650</v>
      </c>
      <c r="J2613" s="52" t="n">
        <f aca="false">IF(I2613="","",ABS(I2613))</f>
        <v>650</v>
      </c>
      <c r="K2613" s="56" t="n">
        <f aca="false">IF(S2613="","",0)</f>
        <v>0</v>
      </c>
      <c r="L2613" s="56" t="n">
        <f aca="false">IF(J2613="","",IF(AND(J2613&gt;'Revenue Testing'!$E$9,K2613=0),1,0))</f>
        <v>0</v>
      </c>
      <c r="M2613" s="57" t="n">
        <v>0.326042156183</v>
      </c>
      <c r="N2613" s="56" t="str">
        <f aca="false">IF(OR(A2613="",I2613=""),"",IF(COUNTIFS($A$2:$A$4500,A2613,$D$2:$D$4500,D2613,$I$2:$I$4500,I2613)&gt;1,"Possible duplicate",""))</f>
        <v/>
      </c>
      <c r="O2613" s="56" t="n">
        <f aca="false">IF(J2613="","",IF(AND(L2613=0,K2613=0),1,0))</f>
        <v>1</v>
      </c>
      <c r="P2613" s="56" t="str">
        <f aca="false">IF(L2613=1,J2613+ROW()/10^7,"")</f>
        <v/>
      </c>
      <c r="Q2613" s="57" t="n">
        <f aca="false">IF(O2613=1,M2613,"")</f>
        <v>0.326042156183</v>
      </c>
      <c r="R2613" s="56" t="str">
        <f aca="false">IF(K2613=1,ROW(),"")</f>
        <v/>
      </c>
      <c r="S2613" s="56" t="str">
        <f aca="false">IF(D2613="","",TRIM(D2613))</f>
        <v>LOLO CHARGES- INC</v>
      </c>
    </row>
    <row r="2614" customFormat="false" ht="15" hidden="false" customHeight="false" outlineLevel="0" collapsed="false">
      <c r="A2614" s="50" t="s">
        <v>1574</v>
      </c>
      <c r="B2614" s="55" t="n">
        <v>45952</v>
      </c>
      <c r="C2614" s="50" t="n">
        <f aca="false">IF(S2614="","",IFERROR(IF(INDEX('Ledger Codes'!$C$6:$C$205,MATCH(S2614,'Ledger Codes'!$B$6:$B$205,0))="","",INDEX('Ledger Codes'!$C$6:$C$205,MATCH(S2614,'Ledger Codes'!$B$6:$B$205,0))),""))</f>
        <v>10051</v>
      </c>
      <c r="D2614" s="50" t="s">
        <v>208</v>
      </c>
      <c r="E2614" s="50" t="s">
        <v>1575</v>
      </c>
      <c r="F2614" s="50" t="s">
        <v>1576</v>
      </c>
      <c r="G2614" s="52" t="n">
        <v>0</v>
      </c>
      <c r="H2614" s="52" t="n">
        <v>130</v>
      </c>
      <c r="I2614" s="52" t="n">
        <f aca="false">IF(AND(G2614="",H2614=""),"",N(G2614)-N(H2614))</f>
        <v>-130</v>
      </c>
      <c r="J2614" s="52" t="n">
        <f aca="false">IF(I2614="","",ABS(I2614))</f>
        <v>130</v>
      </c>
      <c r="K2614" s="56" t="n">
        <f aca="false">IF(S2614="","",0)</f>
        <v>0</v>
      </c>
      <c r="L2614" s="56" t="n">
        <f aca="false">IF(J2614="","",IF(AND(J2614&gt;'Revenue Testing'!$E$9,K2614=0),1,0))</f>
        <v>0</v>
      </c>
      <c r="M2614" s="57" t="n">
        <v>0.808877298344</v>
      </c>
      <c r="N2614" s="56" t="str">
        <f aca="false">IF(OR(A2614="",I2614=""),"",IF(COUNTIFS($A$2:$A$4500,A2614,$D$2:$D$4500,D2614,$I$2:$I$4500,I2614)&gt;1,"Possible duplicate",""))</f>
        <v/>
      </c>
      <c r="O2614" s="56" t="n">
        <f aca="false">IF(J2614="","",IF(AND(L2614=0,K2614=0),1,0))</f>
        <v>1</v>
      </c>
      <c r="P2614" s="56" t="str">
        <f aca="false">IF(L2614=1,J2614+ROW()/10^7,"")</f>
        <v/>
      </c>
      <c r="Q2614" s="57" t="n">
        <f aca="false">IF(O2614=1,M2614,"")</f>
        <v>0.808877298344</v>
      </c>
      <c r="R2614" s="56" t="str">
        <f aca="false">IF(K2614=1,ROW(),"")</f>
        <v/>
      </c>
      <c r="S2614" s="56" t="str">
        <f aca="false">IF(D2614="","",TRIM(D2614))</f>
        <v>LOLO CHARGES- INC</v>
      </c>
    </row>
    <row r="2615" customFormat="false" ht="15" hidden="false" customHeight="false" outlineLevel="0" collapsed="false">
      <c r="A2615" s="50" t="s">
        <v>1577</v>
      </c>
      <c r="B2615" s="55" t="n">
        <v>45952</v>
      </c>
      <c r="C2615" s="50" t="n">
        <f aca="false">IF(S2615="","",IFERROR(IF(INDEX('Ledger Codes'!$C$6:$C$205,MATCH(S2615,'Ledger Codes'!$B$6:$B$205,0))="","",INDEX('Ledger Codes'!$C$6:$C$205,MATCH(S2615,'Ledger Codes'!$B$6:$B$205,0))),""))</f>
        <v>10051</v>
      </c>
      <c r="D2615" s="50" t="s">
        <v>208</v>
      </c>
      <c r="E2615" s="50" t="s">
        <v>1578</v>
      </c>
      <c r="F2615" s="50" t="s">
        <v>1579</v>
      </c>
      <c r="G2615" s="52" t="n">
        <v>0</v>
      </c>
      <c r="H2615" s="52" t="n">
        <v>130</v>
      </c>
      <c r="I2615" s="52" t="n">
        <f aca="false">IF(AND(G2615="",H2615=""),"",N(G2615)-N(H2615))</f>
        <v>-130</v>
      </c>
      <c r="J2615" s="52" t="n">
        <f aca="false">IF(I2615="","",ABS(I2615))</f>
        <v>130</v>
      </c>
      <c r="K2615" s="56" t="n">
        <f aca="false">IF(S2615="","",0)</f>
        <v>0</v>
      </c>
      <c r="L2615" s="56" t="n">
        <f aca="false">IF(J2615="","",IF(AND(J2615&gt;'Revenue Testing'!$E$9,K2615=0),1,0))</f>
        <v>0</v>
      </c>
      <c r="M2615" s="57" t="n">
        <v>0.981044008209</v>
      </c>
      <c r="N2615" s="56" t="str">
        <f aca="false">IF(OR(A2615="",I2615=""),"",IF(COUNTIFS($A$2:$A$4500,A2615,$D$2:$D$4500,D2615,$I$2:$I$4500,I2615)&gt;1,"Possible duplicate",""))</f>
        <v/>
      </c>
      <c r="O2615" s="56" t="n">
        <f aca="false">IF(J2615="","",IF(AND(L2615=0,K2615=0),1,0))</f>
        <v>1</v>
      </c>
      <c r="P2615" s="56" t="str">
        <f aca="false">IF(L2615=1,J2615+ROW()/10^7,"")</f>
        <v/>
      </c>
      <c r="Q2615" s="57" t="n">
        <f aca="false">IF(O2615=1,M2615,"")</f>
        <v>0.981044008209</v>
      </c>
      <c r="R2615" s="56" t="str">
        <f aca="false">IF(K2615=1,ROW(),"")</f>
        <v/>
      </c>
      <c r="S2615" s="56" t="str">
        <f aca="false">IF(D2615="","",TRIM(D2615))</f>
        <v>LOLO CHARGES- INC</v>
      </c>
    </row>
    <row r="2616" customFormat="false" ht="15" hidden="false" customHeight="false" outlineLevel="0" collapsed="false">
      <c r="A2616" s="50" t="s">
        <v>1580</v>
      </c>
      <c r="B2616" s="55" t="n">
        <v>45952</v>
      </c>
      <c r="C2616" s="50" t="n">
        <f aca="false">IF(S2616="","",IFERROR(IF(INDEX('Ledger Codes'!$C$6:$C$205,MATCH(S2616,'Ledger Codes'!$B$6:$B$205,0))="","",INDEX('Ledger Codes'!$C$6:$C$205,MATCH(S2616,'Ledger Codes'!$B$6:$B$205,0))),""))</f>
        <v>10051</v>
      </c>
      <c r="D2616" s="50" t="s">
        <v>208</v>
      </c>
      <c r="E2616" s="50" t="s">
        <v>1581</v>
      </c>
      <c r="F2616" s="50" t="s">
        <v>1582</v>
      </c>
      <c r="G2616" s="52" t="n">
        <v>0</v>
      </c>
      <c r="H2616" s="52" t="n">
        <v>130</v>
      </c>
      <c r="I2616" s="52" t="n">
        <f aca="false">IF(AND(G2616="",H2616=""),"",N(G2616)-N(H2616))</f>
        <v>-130</v>
      </c>
      <c r="J2616" s="52" t="n">
        <f aca="false">IF(I2616="","",ABS(I2616))</f>
        <v>130</v>
      </c>
      <c r="K2616" s="56" t="n">
        <f aca="false">IF(S2616="","",0)</f>
        <v>0</v>
      </c>
      <c r="L2616" s="56" t="n">
        <f aca="false">IF(J2616="","",IF(AND(J2616&gt;'Revenue Testing'!$E$9,K2616=0),1,0))</f>
        <v>0</v>
      </c>
      <c r="M2616" s="57" t="n">
        <v>0.945223190223</v>
      </c>
      <c r="N2616" s="56" t="str">
        <f aca="false">IF(OR(A2616="",I2616=""),"",IF(COUNTIFS($A$2:$A$4500,A2616,$D$2:$D$4500,D2616,$I$2:$I$4500,I2616)&gt;1,"Possible duplicate",""))</f>
        <v/>
      </c>
      <c r="O2616" s="56" t="n">
        <f aca="false">IF(J2616="","",IF(AND(L2616=0,K2616=0),1,0))</f>
        <v>1</v>
      </c>
      <c r="P2616" s="56" t="str">
        <f aca="false">IF(L2616=1,J2616+ROW()/10^7,"")</f>
        <v/>
      </c>
      <c r="Q2616" s="57" t="n">
        <f aca="false">IF(O2616=1,M2616,"")</f>
        <v>0.945223190223</v>
      </c>
      <c r="R2616" s="56" t="str">
        <f aca="false">IF(K2616=1,ROW(),"")</f>
        <v/>
      </c>
      <c r="S2616" s="56" t="str">
        <f aca="false">IF(D2616="","",TRIM(D2616))</f>
        <v>LOLO CHARGES- INC</v>
      </c>
    </row>
    <row r="2617" customFormat="false" ht="15" hidden="false" customHeight="false" outlineLevel="0" collapsed="false">
      <c r="A2617" s="50" t="s">
        <v>1583</v>
      </c>
      <c r="B2617" s="55" t="n">
        <v>45952</v>
      </c>
      <c r="C2617" s="50" t="n">
        <f aca="false">IF(S2617="","",IFERROR(IF(INDEX('Ledger Codes'!$C$6:$C$205,MATCH(S2617,'Ledger Codes'!$B$6:$B$205,0))="","",INDEX('Ledger Codes'!$C$6:$C$205,MATCH(S2617,'Ledger Codes'!$B$6:$B$205,0))),""))</f>
        <v>10051</v>
      </c>
      <c r="D2617" s="50" t="s">
        <v>208</v>
      </c>
      <c r="E2617" s="50" t="s">
        <v>1584</v>
      </c>
      <c r="F2617" s="50" t="s">
        <v>1585</v>
      </c>
      <c r="G2617" s="52" t="n">
        <v>0</v>
      </c>
      <c r="H2617" s="52" t="n">
        <v>130</v>
      </c>
      <c r="I2617" s="52" t="n">
        <f aca="false">IF(AND(G2617="",H2617=""),"",N(G2617)-N(H2617))</f>
        <v>-130</v>
      </c>
      <c r="J2617" s="52" t="n">
        <f aca="false">IF(I2617="","",ABS(I2617))</f>
        <v>130</v>
      </c>
      <c r="K2617" s="56" t="n">
        <f aca="false">IF(S2617="","",0)</f>
        <v>0</v>
      </c>
      <c r="L2617" s="56" t="n">
        <f aca="false">IF(J2617="","",IF(AND(J2617&gt;'Revenue Testing'!$E$9,K2617=0),1,0))</f>
        <v>0</v>
      </c>
      <c r="M2617" s="57" t="n">
        <v>0.28109788317</v>
      </c>
      <c r="N2617" s="56" t="str">
        <f aca="false">IF(OR(A2617="",I2617=""),"",IF(COUNTIFS($A$2:$A$4500,A2617,$D$2:$D$4500,D2617,$I$2:$I$4500,I2617)&gt;1,"Possible duplicate",""))</f>
        <v/>
      </c>
      <c r="O2617" s="56" t="n">
        <f aca="false">IF(J2617="","",IF(AND(L2617=0,K2617=0),1,0))</f>
        <v>1</v>
      </c>
      <c r="P2617" s="56" t="str">
        <f aca="false">IF(L2617=1,J2617+ROW()/10^7,"")</f>
        <v/>
      </c>
      <c r="Q2617" s="57" t="n">
        <f aca="false">IF(O2617=1,M2617,"")</f>
        <v>0.28109788317</v>
      </c>
      <c r="R2617" s="56" t="str">
        <f aca="false">IF(K2617=1,ROW(),"")</f>
        <v/>
      </c>
      <c r="S2617" s="56" t="str">
        <f aca="false">IF(D2617="","",TRIM(D2617))</f>
        <v>LOLO CHARGES- INC</v>
      </c>
    </row>
    <row r="2618" customFormat="false" ht="15" hidden="false" customHeight="false" outlineLevel="0" collapsed="false">
      <c r="A2618" s="50" t="s">
        <v>1586</v>
      </c>
      <c r="B2618" s="55" t="n">
        <v>45952</v>
      </c>
      <c r="C2618" s="50" t="n">
        <f aca="false">IF(S2618="","",IFERROR(IF(INDEX('Ledger Codes'!$C$6:$C$205,MATCH(S2618,'Ledger Codes'!$B$6:$B$205,0))="","",INDEX('Ledger Codes'!$C$6:$C$205,MATCH(S2618,'Ledger Codes'!$B$6:$B$205,0))),""))</f>
        <v>10051</v>
      </c>
      <c r="D2618" s="50" t="s">
        <v>208</v>
      </c>
      <c r="E2618" s="50" t="s">
        <v>1587</v>
      </c>
      <c r="F2618" s="50" t="s">
        <v>1588</v>
      </c>
      <c r="G2618" s="52" t="n">
        <v>0</v>
      </c>
      <c r="H2618" s="52" t="n">
        <v>130</v>
      </c>
      <c r="I2618" s="52" t="n">
        <f aca="false">IF(AND(G2618="",H2618=""),"",N(G2618)-N(H2618))</f>
        <v>-130</v>
      </c>
      <c r="J2618" s="52" t="n">
        <f aca="false">IF(I2618="","",ABS(I2618))</f>
        <v>130</v>
      </c>
      <c r="K2618" s="56" t="n">
        <f aca="false">IF(S2618="","",0)</f>
        <v>0</v>
      </c>
      <c r="L2618" s="56" t="n">
        <f aca="false">IF(J2618="","",IF(AND(J2618&gt;'Revenue Testing'!$E$9,K2618=0),1,0))</f>
        <v>0</v>
      </c>
      <c r="M2618" s="57" t="n">
        <v>0.084250309795</v>
      </c>
      <c r="N2618" s="56" t="str">
        <f aca="false">IF(OR(A2618="",I2618=""),"",IF(COUNTIFS($A$2:$A$4500,A2618,$D$2:$D$4500,D2618,$I$2:$I$4500,I2618)&gt;1,"Possible duplicate",""))</f>
        <v/>
      </c>
      <c r="O2618" s="56" t="n">
        <f aca="false">IF(J2618="","",IF(AND(L2618=0,K2618=0),1,0))</f>
        <v>1</v>
      </c>
      <c r="P2618" s="56" t="str">
        <f aca="false">IF(L2618=1,J2618+ROW()/10^7,"")</f>
        <v/>
      </c>
      <c r="Q2618" s="57" t="n">
        <f aca="false">IF(O2618=1,M2618,"")</f>
        <v>0.084250309795</v>
      </c>
      <c r="R2618" s="56" t="str">
        <f aca="false">IF(K2618=1,ROW(),"")</f>
        <v/>
      </c>
      <c r="S2618" s="56" t="str">
        <f aca="false">IF(D2618="","",TRIM(D2618))</f>
        <v>LOLO CHARGES- INC</v>
      </c>
    </row>
    <row r="2619" customFormat="false" ht="15" hidden="false" customHeight="false" outlineLevel="0" collapsed="false">
      <c r="A2619" s="50" t="s">
        <v>1589</v>
      </c>
      <c r="B2619" s="55" t="n">
        <v>45952</v>
      </c>
      <c r="C2619" s="50" t="n">
        <f aca="false">IF(S2619="","",IFERROR(IF(INDEX('Ledger Codes'!$C$6:$C$205,MATCH(S2619,'Ledger Codes'!$B$6:$B$205,0))="","",INDEX('Ledger Codes'!$C$6:$C$205,MATCH(S2619,'Ledger Codes'!$B$6:$B$205,0))),""))</f>
        <v>10051</v>
      </c>
      <c r="D2619" s="50" t="s">
        <v>208</v>
      </c>
      <c r="E2619" s="50" t="s">
        <v>1590</v>
      </c>
      <c r="F2619" s="50" t="s">
        <v>1591</v>
      </c>
      <c r="G2619" s="52" t="n">
        <v>0</v>
      </c>
      <c r="H2619" s="52" t="n">
        <v>260</v>
      </c>
      <c r="I2619" s="52" t="n">
        <f aca="false">IF(AND(G2619="",H2619=""),"",N(G2619)-N(H2619))</f>
        <v>-260</v>
      </c>
      <c r="J2619" s="52" t="n">
        <f aca="false">IF(I2619="","",ABS(I2619))</f>
        <v>260</v>
      </c>
      <c r="K2619" s="56" t="n">
        <f aca="false">IF(S2619="","",0)</f>
        <v>0</v>
      </c>
      <c r="L2619" s="56" t="n">
        <f aca="false">IF(J2619="","",IF(AND(J2619&gt;'Revenue Testing'!$E$9,K2619=0),1,0))</f>
        <v>0</v>
      </c>
      <c r="M2619" s="57" t="n">
        <v>0.221279103436</v>
      </c>
      <c r="N2619" s="56" t="str">
        <f aca="false">IF(OR(A2619="",I2619=""),"",IF(COUNTIFS($A$2:$A$4500,A2619,$D$2:$D$4500,D2619,$I$2:$I$4500,I2619)&gt;1,"Possible duplicate",""))</f>
        <v/>
      </c>
      <c r="O2619" s="56" t="n">
        <f aca="false">IF(J2619="","",IF(AND(L2619=0,K2619=0),1,0))</f>
        <v>1</v>
      </c>
      <c r="P2619" s="56" t="str">
        <f aca="false">IF(L2619=1,J2619+ROW()/10^7,"")</f>
        <v/>
      </c>
      <c r="Q2619" s="57" t="n">
        <f aca="false">IF(O2619=1,M2619,"")</f>
        <v>0.221279103436</v>
      </c>
      <c r="R2619" s="56" t="str">
        <f aca="false">IF(K2619=1,ROW(),"")</f>
        <v/>
      </c>
      <c r="S2619" s="56" t="str">
        <f aca="false">IF(D2619="","",TRIM(D2619))</f>
        <v>LOLO CHARGES- INC</v>
      </c>
    </row>
    <row r="2620" customFormat="false" ht="15" hidden="false" customHeight="false" outlineLevel="0" collapsed="false">
      <c r="A2620" s="50" t="s">
        <v>1592</v>
      </c>
      <c r="B2620" s="55" t="n">
        <v>45952</v>
      </c>
      <c r="C2620" s="50" t="n">
        <f aca="false">IF(S2620="","",IFERROR(IF(INDEX('Ledger Codes'!$C$6:$C$205,MATCH(S2620,'Ledger Codes'!$B$6:$B$205,0))="","",INDEX('Ledger Codes'!$C$6:$C$205,MATCH(S2620,'Ledger Codes'!$B$6:$B$205,0))),""))</f>
        <v>10051</v>
      </c>
      <c r="D2620" s="50" t="s">
        <v>208</v>
      </c>
      <c r="E2620" s="50" t="s">
        <v>1593</v>
      </c>
      <c r="F2620" s="50" t="s">
        <v>1594</v>
      </c>
      <c r="G2620" s="52" t="n">
        <v>0</v>
      </c>
      <c r="H2620" s="52" t="n">
        <v>130</v>
      </c>
      <c r="I2620" s="52" t="n">
        <f aca="false">IF(AND(G2620="",H2620=""),"",N(G2620)-N(H2620))</f>
        <v>-130</v>
      </c>
      <c r="J2620" s="52" t="n">
        <f aca="false">IF(I2620="","",ABS(I2620))</f>
        <v>130</v>
      </c>
      <c r="K2620" s="56" t="n">
        <f aca="false">IF(S2620="","",0)</f>
        <v>0</v>
      </c>
      <c r="L2620" s="56" t="n">
        <f aca="false">IF(J2620="","",IF(AND(J2620&gt;'Revenue Testing'!$E$9,K2620=0),1,0))</f>
        <v>0</v>
      </c>
      <c r="M2620" s="57" t="n">
        <v>0.412259687637</v>
      </c>
      <c r="N2620" s="56" t="str">
        <f aca="false">IF(OR(A2620="",I2620=""),"",IF(COUNTIFS($A$2:$A$4500,A2620,$D$2:$D$4500,D2620,$I$2:$I$4500,I2620)&gt;1,"Possible duplicate",""))</f>
        <v/>
      </c>
      <c r="O2620" s="56" t="n">
        <f aca="false">IF(J2620="","",IF(AND(L2620=0,K2620=0),1,0))</f>
        <v>1</v>
      </c>
      <c r="P2620" s="56" t="str">
        <f aca="false">IF(L2620=1,J2620+ROW()/10^7,"")</f>
        <v/>
      </c>
      <c r="Q2620" s="57" t="n">
        <f aca="false">IF(O2620=1,M2620,"")</f>
        <v>0.412259687637</v>
      </c>
      <c r="R2620" s="56" t="str">
        <f aca="false">IF(K2620=1,ROW(),"")</f>
        <v/>
      </c>
      <c r="S2620" s="56" t="str">
        <f aca="false">IF(D2620="","",TRIM(D2620))</f>
        <v>LOLO CHARGES- INC</v>
      </c>
    </row>
    <row r="2621" customFormat="false" ht="15" hidden="false" customHeight="false" outlineLevel="0" collapsed="false">
      <c r="A2621" s="50" t="s">
        <v>1595</v>
      </c>
      <c r="B2621" s="55" t="n">
        <v>45952</v>
      </c>
      <c r="C2621" s="50" t="n">
        <f aca="false">IF(S2621="","",IFERROR(IF(INDEX('Ledger Codes'!$C$6:$C$205,MATCH(S2621,'Ledger Codes'!$B$6:$B$205,0))="","",INDEX('Ledger Codes'!$C$6:$C$205,MATCH(S2621,'Ledger Codes'!$B$6:$B$205,0))),""))</f>
        <v>10051</v>
      </c>
      <c r="D2621" s="50" t="s">
        <v>208</v>
      </c>
      <c r="E2621" s="50" t="s">
        <v>1596</v>
      </c>
      <c r="F2621" s="50" t="s">
        <v>521</v>
      </c>
      <c r="G2621" s="52" t="n">
        <v>0</v>
      </c>
      <c r="H2621" s="52" t="n">
        <v>130</v>
      </c>
      <c r="I2621" s="52" t="n">
        <f aca="false">IF(AND(G2621="",H2621=""),"",N(G2621)-N(H2621))</f>
        <v>-130</v>
      </c>
      <c r="J2621" s="52" t="n">
        <f aca="false">IF(I2621="","",ABS(I2621))</f>
        <v>130</v>
      </c>
      <c r="K2621" s="56" t="n">
        <f aca="false">IF(S2621="","",0)</f>
        <v>0</v>
      </c>
      <c r="L2621" s="56" t="n">
        <f aca="false">IF(J2621="","",IF(AND(J2621&gt;'Revenue Testing'!$E$9,K2621=0),1,0))</f>
        <v>0</v>
      </c>
      <c r="M2621" s="57" t="n">
        <v>0.996344552124</v>
      </c>
      <c r="N2621" s="56" t="str">
        <f aca="false">IF(OR(A2621="",I2621=""),"",IF(COUNTIFS($A$2:$A$4500,A2621,$D$2:$D$4500,D2621,$I$2:$I$4500,I2621)&gt;1,"Possible duplicate",""))</f>
        <v/>
      </c>
      <c r="O2621" s="56" t="n">
        <f aca="false">IF(J2621="","",IF(AND(L2621=0,K2621=0),1,0))</f>
        <v>1</v>
      </c>
      <c r="P2621" s="56" t="str">
        <f aca="false">IF(L2621=1,J2621+ROW()/10^7,"")</f>
        <v/>
      </c>
      <c r="Q2621" s="57" t="n">
        <f aca="false">IF(O2621=1,M2621,"")</f>
        <v>0.996344552124</v>
      </c>
      <c r="R2621" s="56" t="str">
        <f aca="false">IF(K2621=1,ROW(),"")</f>
        <v/>
      </c>
      <c r="S2621" s="56" t="str">
        <f aca="false">IF(D2621="","",TRIM(D2621))</f>
        <v>LOLO CHARGES- INC</v>
      </c>
    </row>
    <row r="2622" customFormat="false" ht="15" hidden="false" customHeight="false" outlineLevel="0" collapsed="false">
      <c r="A2622" s="50" t="s">
        <v>1597</v>
      </c>
      <c r="B2622" s="55" t="n">
        <v>45952</v>
      </c>
      <c r="C2622" s="50" t="n">
        <f aca="false">IF(S2622="","",IFERROR(IF(INDEX('Ledger Codes'!$C$6:$C$205,MATCH(S2622,'Ledger Codes'!$B$6:$B$205,0))="","",INDEX('Ledger Codes'!$C$6:$C$205,MATCH(S2622,'Ledger Codes'!$B$6:$B$205,0))),""))</f>
        <v>10051</v>
      </c>
      <c r="D2622" s="50" t="s">
        <v>208</v>
      </c>
      <c r="E2622" s="50" t="s">
        <v>1598</v>
      </c>
      <c r="F2622" s="50" t="s">
        <v>1599</v>
      </c>
      <c r="G2622" s="52" t="n">
        <v>0</v>
      </c>
      <c r="H2622" s="52" t="n">
        <v>130</v>
      </c>
      <c r="I2622" s="52" t="n">
        <f aca="false">IF(AND(G2622="",H2622=""),"",N(G2622)-N(H2622))</f>
        <v>-130</v>
      </c>
      <c r="J2622" s="52" t="n">
        <f aca="false">IF(I2622="","",ABS(I2622))</f>
        <v>130</v>
      </c>
      <c r="K2622" s="56" t="n">
        <f aca="false">IF(S2622="","",0)</f>
        <v>0</v>
      </c>
      <c r="L2622" s="56" t="n">
        <f aca="false">IF(J2622="","",IF(AND(J2622&gt;'Revenue Testing'!$E$9,K2622=0),1,0))</f>
        <v>0</v>
      </c>
      <c r="M2622" s="57" t="n">
        <v>0.546504252192</v>
      </c>
      <c r="N2622" s="56" t="str">
        <f aca="false">IF(OR(A2622="",I2622=""),"",IF(COUNTIFS($A$2:$A$4500,A2622,$D$2:$D$4500,D2622,$I$2:$I$4500,I2622)&gt;1,"Possible duplicate",""))</f>
        <v/>
      </c>
      <c r="O2622" s="56" t="n">
        <f aca="false">IF(J2622="","",IF(AND(L2622=0,K2622=0),1,0))</f>
        <v>1</v>
      </c>
      <c r="P2622" s="56" t="str">
        <f aca="false">IF(L2622=1,J2622+ROW()/10^7,"")</f>
        <v/>
      </c>
      <c r="Q2622" s="57" t="n">
        <f aca="false">IF(O2622=1,M2622,"")</f>
        <v>0.546504252192</v>
      </c>
      <c r="R2622" s="56" t="str">
        <f aca="false">IF(K2622=1,ROW(),"")</f>
        <v/>
      </c>
      <c r="S2622" s="56" t="str">
        <f aca="false">IF(D2622="","",TRIM(D2622))</f>
        <v>LOLO CHARGES- INC</v>
      </c>
    </row>
    <row r="2623" customFormat="false" ht="15" hidden="false" customHeight="false" outlineLevel="0" collapsed="false">
      <c r="A2623" s="50" t="s">
        <v>1600</v>
      </c>
      <c r="B2623" s="55" t="n">
        <v>45952</v>
      </c>
      <c r="C2623" s="50" t="n">
        <f aca="false">IF(S2623="","",IFERROR(IF(INDEX('Ledger Codes'!$C$6:$C$205,MATCH(S2623,'Ledger Codes'!$B$6:$B$205,0))="","",INDEX('Ledger Codes'!$C$6:$C$205,MATCH(S2623,'Ledger Codes'!$B$6:$B$205,0))),""))</f>
        <v>10051</v>
      </c>
      <c r="D2623" s="50" t="s">
        <v>208</v>
      </c>
      <c r="E2623" s="50" t="s">
        <v>1601</v>
      </c>
      <c r="F2623" s="50" t="s">
        <v>1602</v>
      </c>
      <c r="G2623" s="52" t="n">
        <v>0</v>
      </c>
      <c r="H2623" s="52" t="n">
        <v>130</v>
      </c>
      <c r="I2623" s="52" t="n">
        <f aca="false">IF(AND(G2623="",H2623=""),"",N(G2623)-N(H2623))</f>
        <v>-130</v>
      </c>
      <c r="J2623" s="52" t="n">
        <f aca="false">IF(I2623="","",ABS(I2623))</f>
        <v>130</v>
      </c>
      <c r="K2623" s="56" t="n">
        <f aca="false">IF(S2623="","",0)</f>
        <v>0</v>
      </c>
      <c r="L2623" s="56" t="n">
        <f aca="false">IF(J2623="","",IF(AND(J2623&gt;'Revenue Testing'!$E$9,K2623=0),1,0))</f>
        <v>0</v>
      </c>
      <c r="M2623" s="57" t="n">
        <v>0.578491179081</v>
      </c>
      <c r="N2623" s="56" t="str">
        <f aca="false">IF(OR(A2623="",I2623=""),"",IF(COUNTIFS($A$2:$A$4500,A2623,$D$2:$D$4500,D2623,$I$2:$I$4500,I2623)&gt;1,"Possible duplicate",""))</f>
        <v/>
      </c>
      <c r="O2623" s="56" t="n">
        <f aca="false">IF(J2623="","",IF(AND(L2623=0,K2623=0),1,0))</f>
        <v>1</v>
      </c>
      <c r="P2623" s="56" t="str">
        <f aca="false">IF(L2623=1,J2623+ROW()/10^7,"")</f>
        <v/>
      </c>
      <c r="Q2623" s="57" t="n">
        <f aca="false">IF(O2623=1,M2623,"")</f>
        <v>0.578491179081</v>
      </c>
      <c r="R2623" s="56" t="str">
        <f aca="false">IF(K2623=1,ROW(),"")</f>
        <v/>
      </c>
      <c r="S2623" s="56" t="str">
        <f aca="false">IF(D2623="","",TRIM(D2623))</f>
        <v>LOLO CHARGES- INC</v>
      </c>
    </row>
    <row r="2624" customFormat="false" ht="15" hidden="false" customHeight="false" outlineLevel="0" collapsed="false">
      <c r="A2624" s="50" t="s">
        <v>1603</v>
      </c>
      <c r="B2624" s="55" t="n">
        <v>45952</v>
      </c>
      <c r="C2624" s="50" t="n">
        <f aca="false">IF(S2624="","",IFERROR(IF(INDEX('Ledger Codes'!$C$6:$C$205,MATCH(S2624,'Ledger Codes'!$B$6:$B$205,0))="","",INDEX('Ledger Codes'!$C$6:$C$205,MATCH(S2624,'Ledger Codes'!$B$6:$B$205,0))),""))</f>
        <v>10051</v>
      </c>
      <c r="D2624" s="50" t="s">
        <v>208</v>
      </c>
      <c r="E2624" s="50" t="s">
        <v>1604</v>
      </c>
      <c r="F2624" s="50" t="s">
        <v>1605</v>
      </c>
      <c r="G2624" s="52" t="n">
        <v>0</v>
      </c>
      <c r="H2624" s="52" t="n">
        <v>130</v>
      </c>
      <c r="I2624" s="52" t="n">
        <f aca="false">IF(AND(G2624="",H2624=""),"",N(G2624)-N(H2624))</f>
        <v>-130</v>
      </c>
      <c r="J2624" s="52" t="n">
        <f aca="false">IF(I2624="","",ABS(I2624))</f>
        <v>130</v>
      </c>
      <c r="K2624" s="56" t="n">
        <f aca="false">IF(S2624="","",0)</f>
        <v>0</v>
      </c>
      <c r="L2624" s="56" t="n">
        <f aca="false">IF(J2624="","",IF(AND(J2624&gt;'Revenue Testing'!$E$9,K2624=0),1,0))</f>
        <v>0</v>
      </c>
      <c r="M2624" s="57" t="n">
        <v>0.599277644843</v>
      </c>
      <c r="N2624" s="56" t="str">
        <f aca="false">IF(OR(A2624="",I2624=""),"",IF(COUNTIFS($A$2:$A$4500,A2624,$D$2:$D$4500,D2624,$I$2:$I$4500,I2624)&gt;1,"Possible duplicate",""))</f>
        <v/>
      </c>
      <c r="O2624" s="56" t="n">
        <f aca="false">IF(J2624="","",IF(AND(L2624=0,K2624=0),1,0))</f>
        <v>1</v>
      </c>
      <c r="P2624" s="56" t="str">
        <f aca="false">IF(L2624=1,J2624+ROW()/10^7,"")</f>
        <v/>
      </c>
      <c r="Q2624" s="57" t="n">
        <f aca="false">IF(O2624=1,M2624,"")</f>
        <v>0.599277644843</v>
      </c>
      <c r="R2624" s="56" t="str">
        <f aca="false">IF(K2624=1,ROW(),"")</f>
        <v/>
      </c>
      <c r="S2624" s="56" t="str">
        <f aca="false">IF(D2624="","",TRIM(D2624))</f>
        <v>LOLO CHARGES- INC</v>
      </c>
    </row>
    <row r="2625" customFormat="false" ht="15" hidden="false" customHeight="false" outlineLevel="0" collapsed="false">
      <c r="A2625" s="50" t="s">
        <v>1606</v>
      </c>
      <c r="B2625" s="55" t="n">
        <v>45952</v>
      </c>
      <c r="C2625" s="50" t="n">
        <f aca="false">IF(S2625="","",IFERROR(IF(INDEX('Ledger Codes'!$C$6:$C$205,MATCH(S2625,'Ledger Codes'!$B$6:$B$205,0))="","",INDEX('Ledger Codes'!$C$6:$C$205,MATCH(S2625,'Ledger Codes'!$B$6:$B$205,0))),""))</f>
        <v>10051</v>
      </c>
      <c r="D2625" s="50" t="s">
        <v>208</v>
      </c>
      <c r="E2625" s="50" t="s">
        <v>1607</v>
      </c>
      <c r="F2625" s="50" t="s">
        <v>1608</v>
      </c>
      <c r="G2625" s="52" t="n">
        <v>0</v>
      </c>
      <c r="H2625" s="52" t="n">
        <v>130</v>
      </c>
      <c r="I2625" s="52" t="n">
        <f aca="false">IF(AND(G2625="",H2625=""),"",N(G2625)-N(H2625))</f>
        <v>-130</v>
      </c>
      <c r="J2625" s="52" t="n">
        <f aca="false">IF(I2625="","",ABS(I2625))</f>
        <v>130</v>
      </c>
      <c r="K2625" s="56" t="n">
        <f aca="false">IF(S2625="","",0)</f>
        <v>0</v>
      </c>
      <c r="L2625" s="56" t="n">
        <f aca="false">IF(J2625="","",IF(AND(J2625&gt;'Revenue Testing'!$E$9,K2625=0),1,0))</f>
        <v>0</v>
      </c>
      <c r="M2625" s="57" t="n">
        <v>0.482651381512</v>
      </c>
      <c r="N2625" s="56" t="str">
        <f aca="false">IF(OR(A2625="",I2625=""),"",IF(COUNTIFS($A$2:$A$4500,A2625,$D$2:$D$4500,D2625,$I$2:$I$4500,I2625)&gt;1,"Possible duplicate",""))</f>
        <v/>
      </c>
      <c r="O2625" s="56" t="n">
        <f aca="false">IF(J2625="","",IF(AND(L2625=0,K2625=0),1,0))</f>
        <v>1</v>
      </c>
      <c r="P2625" s="56" t="str">
        <f aca="false">IF(L2625=1,J2625+ROW()/10^7,"")</f>
        <v/>
      </c>
      <c r="Q2625" s="57" t="n">
        <f aca="false">IF(O2625=1,M2625,"")</f>
        <v>0.482651381512</v>
      </c>
      <c r="R2625" s="56" t="str">
        <f aca="false">IF(K2625=1,ROW(),"")</f>
        <v/>
      </c>
      <c r="S2625" s="56" t="str">
        <f aca="false">IF(D2625="","",TRIM(D2625))</f>
        <v>LOLO CHARGES- INC</v>
      </c>
    </row>
    <row r="2626" customFormat="false" ht="15" hidden="false" customHeight="false" outlineLevel="0" collapsed="false">
      <c r="A2626" s="50" t="s">
        <v>1609</v>
      </c>
      <c r="B2626" s="55" t="n">
        <v>45952</v>
      </c>
      <c r="C2626" s="50" t="n">
        <f aca="false">IF(S2626="","",IFERROR(IF(INDEX('Ledger Codes'!$C$6:$C$205,MATCH(S2626,'Ledger Codes'!$B$6:$B$205,0))="","",INDEX('Ledger Codes'!$C$6:$C$205,MATCH(S2626,'Ledger Codes'!$B$6:$B$205,0))),""))</f>
        <v>10051</v>
      </c>
      <c r="D2626" s="50" t="s">
        <v>208</v>
      </c>
      <c r="E2626" s="50" t="s">
        <v>1610</v>
      </c>
      <c r="F2626" s="50" t="s">
        <v>1611</v>
      </c>
      <c r="G2626" s="52" t="n">
        <v>0</v>
      </c>
      <c r="H2626" s="52" t="n">
        <v>130</v>
      </c>
      <c r="I2626" s="52" t="n">
        <f aca="false">IF(AND(G2626="",H2626=""),"",N(G2626)-N(H2626))</f>
        <v>-130</v>
      </c>
      <c r="J2626" s="52" t="n">
        <f aca="false">IF(I2626="","",ABS(I2626))</f>
        <v>130</v>
      </c>
      <c r="K2626" s="56" t="n">
        <f aca="false">IF(S2626="","",0)</f>
        <v>0</v>
      </c>
      <c r="L2626" s="56" t="n">
        <f aca="false">IF(J2626="","",IF(AND(J2626&gt;'Revenue Testing'!$E$9,K2626=0),1,0))</f>
        <v>0</v>
      </c>
      <c r="M2626" s="57" t="n">
        <v>0.720556310363</v>
      </c>
      <c r="N2626" s="56" t="str">
        <f aca="false">IF(OR(A2626="",I2626=""),"",IF(COUNTIFS($A$2:$A$4500,A2626,$D$2:$D$4500,D2626,$I$2:$I$4500,I2626)&gt;1,"Possible duplicate",""))</f>
        <v/>
      </c>
      <c r="O2626" s="56" t="n">
        <f aca="false">IF(J2626="","",IF(AND(L2626=0,K2626=0),1,0))</f>
        <v>1</v>
      </c>
      <c r="P2626" s="56" t="str">
        <f aca="false">IF(L2626=1,J2626+ROW()/10^7,"")</f>
        <v/>
      </c>
      <c r="Q2626" s="57" t="n">
        <f aca="false">IF(O2626=1,M2626,"")</f>
        <v>0.720556310363</v>
      </c>
      <c r="R2626" s="56" t="str">
        <f aca="false">IF(K2626=1,ROW(),"")</f>
        <v/>
      </c>
      <c r="S2626" s="56" t="str">
        <f aca="false">IF(D2626="","",TRIM(D2626))</f>
        <v>LOLO CHARGES- INC</v>
      </c>
    </row>
    <row r="2627" customFormat="false" ht="15" hidden="false" customHeight="false" outlineLevel="0" collapsed="false">
      <c r="A2627" s="50" t="s">
        <v>1612</v>
      </c>
      <c r="B2627" s="55" t="n">
        <v>45952</v>
      </c>
      <c r="C2627" s="50" t="n">
        <f aca="false">IF(S2627="","",IFERROR(IF(INDEX('Ledger Codes'!$C$6:$C$205,MATCH(S2627,'Ledger Codes'!$B$6:$B$205,0))="","",INDEX('Ledger Codes'!$C$6:$C$205,MATCH(S2627,'Ledger Codes'!$B$6:$B$205,0))),""))</f>
        <v>10051</v>
      </c>
      <c r="D2627" s="50" t="s">
        <v>208</v>
      </c>
      <c r="E2627" s="50" t="s">
        <v>1613</v>
      </c>
      <c r="F2627" s="50" t="s">
        <v>1614</v>
      </c>
      <c r="G2627" s="52" t="n">
        <v>0</v>
      </c>
      <c r="H2627" s="52" t="n">
        <v>130</v>
      </c>
      <c r="I2627" s="52" t="n">
        <f aca="false">IF(AND(G2627="",H2627=""),"",N(G2627)-N(H2627))</f>
        <v>-130</v>
      </c>
      <c r="J2627" s="52" t="n">
        <f aca="false">IF(I2627="","",ABS(I2627))</f>
        <v>130</v>
      </c>
      <c r="K2627" s="56" t="n">
        <f aca="false">IF(S2627="","",0)</f>
        <v>0</v>
      </c>
      <c r="L2627" s="56" t="n">
        <f aca="false">IF(J2627="","",IF(AND(J2627&gt;'Revenue Testing'!$E$9,K2627=0),1,0))</f>
        <v>0</v>
      </c>
      <c r="M2627" s="57" t="n">
        <v>0.806111086495</v>
      </c>
      <c r="N2627" s="56" t="str">
        <f aca="false">IF(OR(A2627="",I2627=""),"",IF(COUNTIFS($A$2:$A$4500,A2627,$D$2:$D$4500,D2627,$I$2:$I$4500,I2627)&gt;1,"Possible duplicate",""))</f>
        <v/>
      </c>
      <c r="O2627" s="56" t="n">
        <f aca="false">IF(J2627="","",IF(AND(L2627=0,K2627=0),1,0))</f>
        <v>1</v>
      </c>
      <c r="P2627" s="56" t="str">
        <f aca="false">IF(L2627=1,J2627+ROW()/10^7,"")</f>
        <v/>
      </c>
      <c r="Q2627" s="57" t="n">
        <f aca="false">IF(O2627=1,M2627,"")</f>
        <v>0.806111086495</v>
      </c>
      <c r="R2627" s="56" t="str">
        <f aca="false">IF(K2627=1,ROW(),"")</f>
        <v/>
      </c>
      <c r="S2627" s="56" t="str">
        <f aca="false">IF(D2627="","",TRIM(D2627))</f>
        <v>LOLO CHARGES- INC</v>
      </c>
    </row>
    <row r="2628" customFormat="false" ht="15" hidden="false" customHeight="false" outlineLevel="0" collapsed="false">
      <c r="A2628" s="50" t="s">
        <v>1615</v>
      </c>
      <c r="B2628" s="55" t="n">
        <v>45952</v>
      </c>
      <c r="C2628" s="50" t="n">
        <f aca="false">IF(S2628="","",IFERROR(IF(INDEX('Ledger Codes'!$C$6:$C$205,MATCH(S2628,'Ledger Codes'!$B$6:$B$205,0))="","",INDEX('Ledger Codes'!$C$6:$C$205,MATCH(S2628,'Ledger Codes'!$B$6:$B$205,0))),""))</f>
        <v>10051</v>
      </c>
      <c r="D2628" s="50" t="s">
        <v>208</v>
      </c>
      <c r="E2628" s="50" t="s">
        <v>1616</v>
      </c>
      <c r="F2628" s="50" t="s">
        <v>1617</v>
      </c>
      <c r="G2628" s="52" t="n">
        <v>0</v>
      </c>
      <c r="H2628" s="52" t="n">
        <v>130</v>
      </c>
      <c r="I2628" s="52" t="n">
        <f aca="false">IF(AND(G2628="",H2628=""),"",N(G2628)-N(H2628))</f>
        <v>-130</v>
      </c>
      <c r="J2628" s="52" t="n">
        <f aca="false">IF(I2628="","",ABS(I2628))</f>
        <v>130</v>
      </c>
      <c r="K2628" s="56" t="n">
        <f aca="false">IF(S2628="","",0)</f>
        <v>0</v>
      </c>
      <c r="L2628" s="56" t="n">
        <f aca="false">IF(J2628="","",IF(AND(J2628&gt;'Revenue Testing'!$E$9,K2628=0),1,0))</f>
        <v>0</v>
      </c>
      <c r="M2628" s="57" t="n">
        <v>0.825481059847</v>
      </c>
      <c r="N2628" s="56" t="str">
        <f aca="false">IF(OR(A2628="",I2628=""),"",IF(COUNTIFS($A$2:$A$4500,A2628,$D$2:$D$4500,D2628,$I$2:$I$4500,I2628)&gt;1,"Possible duplicate",""))</f>
        <v/>
      </c>
      <c r="O2628" s="56" t="n">
        <f aca="false">IF(J2628="","",IF(AND(L2628=0,K2628=0),1,0))</f>
        <v>1</v>
      </c>
      <c r="P2628" s="56" t="str">
        <f aca="false">IF(L2628=1,J2628+ROW()/10^7,"")</f>
        <v/>
      </c>
      <c r="Q2628" s="57" t="n">
        <f aca="false">IF(O2628=1,M2628,"")</f>
        <v>0.825481059847</v>
      </c>
      <c r="R2628" s="56" t="str">
        <f aca="false">IF(K2628=1,ROW(),"")</f>
        <v/>
      </c>
      <c r="S2628" s="56" t="str">
        <f aca="false">IF(D2628="","",TRIM(D2628))</f>
        <v>LOLO CHARGES- INC</v>
      </c>
    </row>
    <row r="2629" customFormat="false" ht="15" hidden="false" customHeight="false" outlineLevel="0" collapsed="false">
      <c r="A2629" s="50" t="s">
        <v>1618</v>
      </c>
      <c r="B2629" s="55" t="n">
        <v>45952</v>
      </c>
      <c r="C2629" s="50" t="n">
        <f aca="false">IF(S2629="","",IFERROR(IF(INDEX('Ledger Codes'!$C$6:$C$205,MATCH(S2629,'Ledger Codes'!$B$6:$B$205,0))="","",INDEX('Ledger Codes'!$C$6:$C$205,MATCH(S2629,'Ledger Codes'!$B$6:$B$205,0))),""))</f>
        <v>10051</v>
      </c>
      <c r="D2629" s="50" t="s">
        <v>208</v>
      </c>
      <c r="E2629" s="50" t="s">
        <v>1619</v>
      </c>
      <c r="F2629" s="50" t="s">
        <v>1620</v>
      </c>
      <c r="G2629" s="52" t="n">
        <v>0</v>
      </c>
      <c r="H2629" s="52" t="n">
        <v>130</v>
      </c>
      <c r="I2629" s="52" t="n">
        <f aca="false">IF(AND(G2629="",H2629=""),"",N(G2629)-N(H2629))</f>
        <v>-130</v>
      </c>
      <c r="J2629" s="52" t="n">
        <f aca="false">IF(I2629="","",ABS(I2629))</f>
        <v>130</v>
      </c>
      <c r="K2629" s="56" t="n">
        <f aca="false">IF(S2629="","",0)</f>
        <v>0</v>
      </c>
      <c r="L2629" s="56" t="n">
        <f aca="false">IF(J2629="","",IF(AND(J2629&gt;'Revenue Testing'!$E$9,K2629=0),1,0))</f>
        <v>0</v>
      </c>
      <c r="M2629" s="57" t="n">
        <v>0.150344244358</v>
      </c>
      <c r="N2629" s="56" t="str">
        <f aca="false">IF(OR(A2629="",I2629=""),"",IF(COUNTIFS($A$2:$A$4500,A2629,$D$2:$D$4500,D2629,$I$2:$I$4500,I2629)&gt;1,"Possible duplicate",""))</f>
        <v/>
      </c>
      <c r="O2629" s="56" t="n">
        <f aca="false">IF(J2629="","",IF(AND(L2629=0,K2629=0),1,0))</f>
        <v>1</v>
      </c>
      <c r="P2629" s="56" t="str">
        <f aca="false">IF(L2629=1,J2629+ROW()/10^7,"")</f>
        <v/>
      </c>
      <c r="Q2629" s="57" t="n">
        <f aca="false">IF(O2629=1,M2629,"")</f>
        <v>0.150344244358</v>
      </c>
      <c r="R2629" s="56" t="str">
        <f aca="false">IF(K2629=1,ROW(),"")</f>
        <v/>
      </c>
      <c r="S2629" s="56" t="str">
        <f aca="false">IF(D2629="","",TRIM(D2629))</f>
        <v>LOLO CHARGES- INC</v>
      </c>
    </row>
    <row r="2630" customFormat="false" ht="15" hidden="false" customHeight="false" outlineLevel="0" collapsed="false">
      <c r="A2630" s="50" t="s">
        <v>1621</v>
      </c>
      <c r="B2630" s="55" t="n">
        <v>45952</v>
      </c>
      <c r="C2630" s="50" t="n">
        <f aca="false">IF(S2630="","",IFERROR(IF(INDEX('Ledger Codes'!$C$6:$C$205,MATCH(S2630,'Ledger Codes'!$B$6:$B$205,0))="","",INDEX('Ledger Codes'!$C$6:$C$205,MATCH(S2630,'Ledger Codes'!$B$6:$B$205,0))),""))</f>
        <v>10051</v>
      </c>
      <c r="D2630" s="50" t="s">
        <v>208</v>
      </c>
      <c r="E2630" s="50" t="s">
        <v>1622</v>
      </c>
      <c r="F2630" s="50" t="s">
        <v>1623</v>
      </c>
      <c r="G2630" s="52" t="n">
        <v>0</v>
      </c>
      <c r="H2630" s="52" t="n">
        <v>130</v>
      </c>
      <c r="I2630" s="52" t="n">
        <f aca="false">IF(AND(G2630="",H2630=""),"",N(G2630)-N(H2630))</f>
        <v>-130</v>
      </c>
      <c r="J2630" s="52" t="n">
        <f aca="false">IF(I2630="","",ABS(I2630))</f>
        <v>130</v>
      </c>
      <c r="K2630" s="56" t="n">
        <f aca="false">IF(S2630="","",0)</f>
        <v>0</v>
      </c>
      <c r="L2630" s="56" t="n">
        <f aca="false">IF(J2630="","",IF(AND(J2630&gt;'Revenue Testing'!$E$9,K2630=0),1,0))</f>
        <v>0</v>
      </c>
      <c r="M2630" s="57" t="n">
        <v>0.566488953345</v>
      </c>
      <c r="N2630" s="56" t="str">
        <f aca="false">IF(OR(A2630="",I2630=""),"",IF(COUNTIFS($A$2:$A$4500,A2630,$D$2:$D$4500,D2630,$I$2:$I$4500,I2630)&gt;1,"Possible duplicate",""))</f>
        <v/>
      </c>
      <c r="O2630" s="56" t="n">
        <f aca="false">IF(J2630="","",IF(AND(L2630=0,K2630=0),1,0))</f>
        <v>1</v>
      </c>
      <c r="P2630" s="56" t="str">
        <f aca="false">IF(L2630=1,J2630+ROW()/10^7,"")</f>
        <v/>
      </c>
      <c r="Q2630" s="57" t="n">
        <f aca="false">IF(O2630=1,M2630,"")</f>
        <v>0.566488953345</v>
      </c>
      <c r="R2630" s="56" t="str">
        <f aca="false">IF(K2630=1,ROW(),"")</f>
        <v/>
      </c>
      <c r="S2630" s="56" t="str">
        <f aca="false">IF(D2630="","",TRIM(D2630))</f>
        <v>LOLO CHARGES- INC</v>
      </c>
    </row>
    <row r="2631" customFormat="false" ht="15" hidden="false" customHeight="false" outlineLevel="0" collapsed="false">
      <c r="A2631" s="50" t="s">
        <v>1624</v>
      </c>
      <c r="B2631" s="55" t="n">
        <v>45952</v>
      </c>
      <c r="C2631" s="50" t="n">
        <f aca="false">IF(S2631="","",IFERROR(IF(INDEX('Ledger Codes'!$C$6:$C$205,MATCH(S2631,'Ledger Codes'!$B$6:$B$205,0))="","",INDEX('Ledger Codes'!$C$6:$C$205,MATCH(S2631,'Ledger Codes'!$B$6:$B$205,0))),""))</f>
        <v>10051</v>
      </c>
      <c r="D2631" s="50" t="s">
        <v>208</v>
      </c>
      <c r="E2631" s="50" t="s">
        <v>1625</v>
      </c>
      <c r="F2631" s="50" t="s">
        <v>1626</v>
      </c>
      <c r="G2631" s="52" t="n">
        <v>0</v>
      </c>
      <c r="H2631" s="52" t="n">
        <v>130</v>
      </c>
      <c r="I2631" s="52" t="n">
        <f aca="false">IF(AND(G2631="",H2631=""),"",N(G2631)-N(H2631))</f>
        <v>-130</v>
      </c>
      <c r="J2631" s="52" t="n">
        <f aca="false">IF(I2631="","",ABS(I2631))</f>
        <v>130</v>
      </c>
      <c r="K2631" s="56" t="n">
        <f aca="false">IF(S2631="","",0)</f>
        <v>0</v>
      </c>
      <c r="L2631" s="56" t="n">
        <f aca="false">IF(J2631="","",IF(AND(J2631&gt;'Revenue Testing'!$E$9,K2631=0),1,0))</f>
        <v>0</v>
      </c>
      <c r="M2631" s="57" t="n">
        <v>0.006967566515</v>
      </c>
      <c r="N2631" s="56" t="str">
        <f aca="false">IF(OR(A2631="",I2631=""),"",IF(COUNTIFS($A$2:$A$4500,A2631,$D$2:$D$4500,D2631,$I$2:$I$4500,I2631)&gt;1,"Possible duplicate",""))</f>
        <v/>
      </c>
      <c r="O2631" s="56" t="n">
        <f aca="false">IF(J2631="","",IF(AND(L2631=0,K2631=0),1,0))</f>
        <v>1</v>
      </c>
      <c r="P2631" s="56" t="str">
        <f aca="false">IF(L2631=1,J2631+ROW()/10^7,"")</f>
        <v/>
      </c>
      <c r="Q2631" s="57" t="n">
        <f aca="false">IF(O2631=1,M2631,"")</f>
        <v>0.006967566515</v>
      </c>
      <c r="R2631" s="56" t="str">
        <f aca="false">IF(K2631=1,ROW(),"")</f>
        <v/>
      </c>
      <c r="S2631" s="56" t="str">
        <f aca="false">IF(D2631="","",TRIM(D2631))</f>
        <v>LOLO CHARGES- INC</v>
      </c>
    </row>
    <row r="2632" customFormat="false" ht="15" hidden="false" customHeight="false" outlineLevel="0" collapsed="false">
      <c r="A2632" s="50" t="s">
        <v>1627</v>
      </c>
      <c r="B2632" s="55" t="n">
        <v>45952</v>
      </c>
      <c r="C2632" s="50" t="n">
        <f aca="false">IF(S2632="","",IFERROR(IF(INDEX('Ledger Codes'!$C$6:$C$205,MATCH(S2632,'Ledger Codes'!$B$6:$B$205,0))="","",INDEX('Ledger Codes'!$C$6:$C$205,MATCH(S2632,'Ledger Codes'!$B$6:$B$205,0))),""))</f>
        <v>10051</v>
      </c>
      <c r="D2632" s="50" t="s">
        <v>208</v>
      </c>
      <c r="E2632" s="50" t="s">
        <v>1628</v>
      </c>
      <c r="F2632" s="50" t="s">
        <v>1629</v>
      </c>
      <c r="G2632" s="52" t="n">
        <v>0</v>
      </c>
      <c r="H2632" s="52" t="n">
        <v>130</v>
      </c>
      <c r="I2632" s="52" t="n">
        <f aca="false">IF(AND(G2632="",H2632=""),"",N(G2632)-N(H2632))</f>
        <v>-130</v>
      </c>
      <c r="J2632" s="52" t="n">
        <f aca="false">IF(I2632="","",ABS(I2632))</f>
        <v>130</v>
      </c>
      <c r="K2632" s="56" t="n">
        <f aca="false">IF(S2632="","",0)</f>
        <v>0</v>
      </c>
      <c r="L2632" s="56" t="n">
        <f aca="false">IF(J2632="","",IF(AND(J2632&gt;'Revenue Testing'!$E$9,K2632=0),1,0))</f>
        <v>0</v>
      </c>
      <c r="M2632" s="57" t="n">
        <v>0.496945466455</v>
      </c>
      <c r="N2632" s="56" t="str">
        <f aca="false">IF(OR(A2632="",I2632=""),"",IF(COUNTIFS($A$2:$A$4500,A2632,$D$2:$D$4500,D2632,$I$2:$I$4500,I2632)&gt;1,"Possible duplicate",""))</f>
        <v/>
      </c>
      <c r="O2632" s="56" t="n">
        <f aca="false">IF(J2632="","",IF(AND(L2632=0,K2632=0),1,0))</f>
        <v>1</v>
      </c>
      <c r="P2632" s="56" t="str">
        <f aca="false">IF(L2632=1,J2632+ROW()/10^7,"")</f>
        <v/>
      </c>
      <c r="Q2632" s="57" t="n">
        <f aca="false">IF(O2632=1,M2632,"")</f>
        <v>0.496945466455</v>
      </c>
      <c r="R2632" s="56" t="str">
        <f aca="false">IF(K2632=1,ROW(),"")</f>
        <v/>
      </c>
      <c r="S2632" s="56" t="str">
        <f aca="false">IF(D2632="","",TRIM(D2632))</f>
        <v>LOLO CHARGES- INC</v>
      </c>
    </row>
    <row r="2633" customFormat="false" ht="15" hidden="false" customHeight="false" outlineLevel="0" collapsed="false">
      <c r="A2633" s="50" t="s">
        <v>1630</v>
      </c>
      <c r="B2633" s="55" t="n">
        <v>45952</v>
      </c>
      <c r="C2633" s="50" t="n">
        <f aca="false">IF(S2633="","",IFERROR(IF(INDEX('Ledger Codes'!$C$6:$C$205,MATCH(S2633,'Ledger Codes'!$B$6:$B$205,0))="","",INDEX('Ledger Codes'!$C$6:$C$205,MATCH(S2633,'Ledger Codes'!$B$6:$B$205,0))),""))</f>
        <v>10051</v>
      </c>
      <c r="D2633" s="50" t="s">
        <v>208</v>
      </c>
      <c r="E2633" s="50" t="s">
        <v>1631</v>
      </c>
      <c r="F2633" s="50" t="s">
        <v>1632</v>
      </c>
      <c r="G2633" s="52" t="n">
        <v>0</v>
      </c>
      <c r="H2633" s="52" t="n">
        <v>130</v>
      </c>
      <c r="I2633" s="52" t="n">
        <f aca="false">IF(AND(G2633="",H2633=""),"",N(G2633)-N(H2633))</f>
        <v>-130</v>
      </c>
      <c r="J2633" s="52" t="n">
        <f aca="false">IF(I2633="","",ABS(I2633))</f>
        <v>130</v>
      </c>
      <c r="K2633" s="56" t="n">
        <f aca="false">IF(S2633="","",0)</f>
        <v>0</v>
      </c>
      <c r="L2633" s="56" t="n">
        <f aca="false">IF(J2633="","",IF(AND(J2633&gt;'Revenue Testing'!$E$9,K2633=0),1,0))</f>
        <v>0</v>
      </c>
      <c r="M2633" s="57" t="n">
        <v>0.428537481973</v>
      </c>
      <c r="N2633" s="56" t="str">
        <f aca="false">IF(OR(A2633="",I2633=""),"",IF(COUNTIFS($A$2:$A$4500,A2633,$D$2:$D$4500,D2633,$I$2:$I$4500,I2633)&gt;1,"Possible duplicate",""))</f>
        <v/>
      </c>
      <c r="O2633" s="56" t="n">
        <f aca="false">IF(J2633="","",IF(AND(L2633=0,K2633=0),1,0))</f>
        <v>1</v>
      </c>
      <c r="P2633" s="56" t="str">
        <f aca="false">IF(L2633=1,J2633+ROW()/10^7,"")</f>
        <v/>
      </c>
      <c r="Q2633" s="57" t="n">
        <f aca="false">IF(O2633=1,M2633,"")</f>
        <v>0.428537481973</v>
      </c>
      <c r="R2633" s="56" t="str">
        <f aca="false">IF(K2633=1,ROW(),"")</f>
        <v/>
      </c>
      <c r="S2633" s="56" t="str">
        <f aca="false">IF(D2633="","",TRIM(D2633))</f>
        <v>LOLO CHARGES- INC</v>
      </c>
    </row>
    <row r="2634" customFormat="false" ht="15" hidden="false" customHeight="false" outlineLevel="0" collapsed="false">
      <c r="A2634" s="50" t="s">
        <v>1633</v>
      </c>
      <c r="B2634" s="55" t="n">
        <v>45952</v>
      </c>
      <c r="C2634" s="50" t="n">
        <f aca="false">IF(S2634="","",IFERROR(IF(INDEX('Ledger Codes'!$C$6:$C$205,MATCH(S2634,'Ledger Codes'!$B$6:$B$205,0))="","",INDEX('Ledger Codes'!$C$6:$C$205,MATCH(S2634,'Ledger Codes'!$B$6:$B$205,0))),""))</f>
        <v>10051</v>
      </c>
      <c r="D2634" s="50" t="s">
        <v>208</v>
      </c>
      <c r="E2634" s="50" t="s">
        <v>1634</v>
      </c>
      <c r="F2634" s="50" t="s">
        <v>1635</v>
      </c>
      <c r="G2634" s="52" t="n">
        <v>0</v>
      </c>
      <c r="H2634" s="52" t="n">
        <v>130</v>
      </c>
      <c r="I2634" s="52" t="n">
        <f aca="false">IF(AND(G2634="",H2634=""),"",N(G2634)-N(H2634))</f>
        <v>-130</v>
      </c>
      <c r="J2634" s="52" t="n">
        <f aca="false">IF(I2634="","",ABS(I2634))</f>
        <v>130</v>
      </c>
      <c r="K2634" s="56" t="n">
        <f aca="false">IF(S2634="","",0)</f>
        <v>0</v>
      </c>
      <c r="L2634" s="56" t="n">
        <f aca="false">IF(J2634="","",IF(AND(J2634&gt;'Revenue Testing'!$E$9,K2634=0),1,0))</f>
        <v>0</v>
      </c>
      <c r="M2634" s="57" t="n">
        <v>0.211979050833</v>
      </c>
      <c r="N2634" s="56" t="str">
        <f aca="false">IF(OR(A2634="",I2634=""),"",IF(COUNTIFS($A$2:$A$4500,A2634,$D$2:$D$4500,D2634,$I$2:$I$4500,I2634)&gt;1,"Possible duplicate",""))</f>
        <v/>
      </c>
      <c r="O2634" s="56" t="n">
        <f aca="false">IF(J2634="","",IF(AND(L2634=0,K2634=0),1,0))</f>
        <v>1</v>
      </c>
      <c r="P2634" s="56" t="str">
        <f aca="false">IF(L2634=1,J2634+ROW()/10^7,"")</f>
        <v/>
      </c>
      <c r="Q2634" s="57" t="n">
        <f aca="false">IF(O2634=1,M2634,"")</f>
        <v>0.211979050833</v>
      </c>
      <c r="R2634" s="56" t="str">
        <f aca="false">IF(K2634=1,ROW(),"")</f>
        <v/>
      </c>
      <c r="S2634" s="56" t="str">
        <f aca="false">IF(D2634="","",TRIM(D2634))</f>
        <v>LOLO CHARGES- INC</v>
      </c>
    </row>
    <row r="2635" customFormat="false" ht="15" hidden="false" customHeight="false" outlineLevel="0" collapsed="false">
      <c r="A2635" s="50" t="s">
        <v>1636</v>
      </c>
      <c r="B2635" s="55" t="n">
        <v>45952</v>
      </c>
      <c r="C2635" s="50" t="n">
        <f aca="false">IF(S2635="","",IFERROR(IF(INDEX('Ledger Codes'!$C$6:$C$205,MATCH(S2635,'Ledger Codes'!$B$6:$B$205,0))="","",INDEX('Ledger Codes'!$C$6:$C$205,MATCH(S2635,'Ledger Codes'!$B$6:$B$205,0))),""))</f>
        <v>10051</v>
      </c>
      <c r="D2635" s="50" t="s">
        <v>208</v>
      </c>
      <c r="E2635" s="50" t="s">
        <v>1637</v>
      </c>
      <c r="F2635" s="50" t="s">
        <v>1638</v>
      </c>
      <c r="G2635" s="52" t="n">
        <v>0</v>
      </c>
      <c r="H2635" s="52" t="n">
        <v>130</v>
      </c>
      <c r="I2635" s="52" t="n">
        <f aca="false">IF(AND(G2635="",H2635=""),"",N(G2635)-N(H2635))</f>
        <v>-130</v>
      </c>
      <c r="J2635" s="52" t="n">
        <f aca="false">IF(I2635="","",ABS(I2635))</f>
        <v>130</v>
      </c>
      <c r="K2635" s="56" t="n">
        <f aca="false">IF(S2635="","",0)</f>
        <v>0</v>
      </c>
      <c r="L2635" s="56" t="n">
        <f aca="false">IF(J2635="","",IF(AND(J2635&gt;'Revenue Testing'!$E$9,K2635=0),1,0))</f>
        <v>0</v>
      </c>
      <c r="M2635" s="57" t="n">
        <v>0.399114074382</v>
      </c>
      <c r="N2635" s="56" t="str">
        <f aca="false">IF(OR(A2635="",I2635=""),"",IF(COUNTIFS($A$2:$A$4500,A2635,$D$2:$D$4500,D2635,$I$2:$I$4500,I2635)&gt;1,"Possible duplicate",""))</f>
        <v/>
      </c>
      <c r="O2635" s="56" t="n">
        <f aca="false">IF(J2635="","",IF(AND(L2635=0,K2635=0),1,0))</f>
        <v>1</v>
      </c>
      <c r="P2635" s="56" t="str">
        <f aca="false">IF(L2635=1,J2635+ROW()/10^7,"")</f>
        <v/>
      </c>
      <c r="Q2635" s="57" t="n">
        <f aca="false">IF(O2635=1,M2635,"")</f>
        <v>0.399114074382</v>
      </c>
      <c r="R2635" s="56" t="str">
        <f aca="false">IF(K2635=1,ROW(),"")</f>
        <v/>
      </c>
      <c r="S2635" s="56" t="str">
        <f aca="false">IF(D2635="","",TRIM(D2635))</f>
        <v>LOLO CHARGES- INC</v>
      </c>
    </row>
    <row r="2636" customFormat="false" ht="15" hidden="false" customHeight="false" outlineLevel="0" collapsed="false">
      <c r="A2636" s="50" t="s">
        <v>1639</v>
      </c>
      <c r="B2636" s="55" t="n">
        <v>45952</v>
      </c>
      <c r="C2636" s="50" t="n">
        <f aca="false">IF(S2636="","",IFERROR(IF(INDEX('Ledger Codes'!$C$6:$C$205,MATCH(S2636,'Ledger Codes'!$B$6:$B$205,0))="","",INDEX('Ledger Codes'!$C$6:$C$205,MATCH(S2636,'Ledger Codes'!$B$6:$B$205,0))),""))</f>
        <v>10051</v>
      </c>
      <c r="D2636" s="50" t="s">
        <v>208</v>
      </c>
      <c r="E2636" s="50" t="s">
        <v>1640</v>
      </c>
      <c r="F2636" s="50" t="s">
        <v>1641</v>
      </c>
      <c r="G2636" s="52" t="n">
        <v>0</v>
      </c>
      <c r="H2636" s="52" t="n">
        <v>130</v>
      </c>
      <c r="I2636" s="52" t="n">
        <f aca="false">IF(AND(G2636="",H2636=""),"",N(G2636)-N(H2636))</f>
        <v>-130</v>
      </c>
      <c r="J2636" s="52" t="n">
        <f aca="false">IF(I2636="","",ABS(I2636))</f>
        <v>130</v>
      </c>
      <c r="K2636" s="56" t="n">
        <f aca="false">IF(S2636="","",0)</f>
        <v>0</v>
      </c>
      <c r="L2636" s="56" t="n">
        <f aca="false">IF(J2636="","",IF(AND(J2636&gt;'Revenue Testing'!$E$9,K2636=0),1,0))</f>
        <v>0</v>
      </c>
      <c r="M2636" s="57" t="n">
        <v>0.659548878342</v>
      </c>
      <c r="N2636" s="56" t="str">
        <f aca="false">IF(OR(A2636="",I2636=""),"",IF(COUNTIFS($A$2:$A$4500,A2636,$D$2:$D$4500,D2636,$I$2:$I$4500,I2636)&gt;1,"Possible duplicate",""))</f>
        <v/>
      </c>
      <c r="O2636" s="56" t="n">
        <f aca="false">IF(J2636="","",IF(AND(L2636=0,K2636=0),1,0))</f>
        <v>1</v>
      </c>
      <c r="P2636" s="56" t="str">
        <f aca="false">IF(L2636=1,J2636+ROW()/10^7,"")</f>
        <v/>
      </c>
      <c r="Q2636" s="57" t="n">
        <f aca="false">IF(O2636=1,M2636,"")</f>
        <v>0.659548878342</v>
      </c>
      <c r="R2636" s="56" t="str">
        <f aca="false">IF(K2636=1,ROW(),"")</f>
        <v/>
      </c>
      <c r="S2636" s="56" t="str">
        <f aca="false">IF(D2636="","",TRIM(D2636))</f>
        <v>LOLO CHARGES- INC</v>
      </c>
    </row>
    <row r="2637" customFormat="false" ht="15" hidden="false" customHeight="false" outlineLevel="0" collapsed="false">
      <c r="A2637" s="50" t="s">
        <v>1642</v>
      </c>
      <c r="B2637" s="55" t="n">
        <v>45952</v>
      </c>
      <c r="C2637" s="50" t="n">
        <f aca="false">IF(S2637="","",IFERROR(IF(INDEX('Ledger Codes'!$C$6:$C$205,MATCH(S2637,'Ledger Codes'!$B$6:$B$205,0))="","",INDEX('Ledger Codes'!$C$6:$C$205,MATCH(S2637,'Ledger Codes'!$B$6:$B$205,0))),""))</f>
        <v>10051</v>
      </c>
      <c r="D2637" s="50" t="s">
        <v>208</v>
      </c>
      <c r="E2637" s="50" t="s">
        <v>1643</v>
      </c>
      <c r="F2637" s="50" t="s">
        <v>1644</v>
      </c>
      <c r="G2637" s="52" t="n">
        <v>0</v>
      </c>
      <c r="H2637" s="52" t="n">
        <v>130</v>
      </c>
      <c r="I2637" s="52" t="n">
        <f aca="false">IF(AND(G2637="",H2637=""),"",N(G2637)-N(H2637))</f>
        <v>-130</v>
      </c>
      <c r="J2637" s="52" t="n">
        <f aca="false">IF(I2637="","",ABS(I2637))</f>
        <v>130</v>
      </c>
      <c r="K2637" s="56" t="n">
        <f aca="false">IF(S2637="","",0)</f>
        <v>0</v>
      </c>
      <c r="L2637" s="56" t="n">
        <f aca="false">IF(J2637="","",IF(AND(J2637&gt;'Revenue Testing'!$E$9,K2637=0),1,0))</f>
        <v>0</v>
      </c>
      <c r="M2637" s="57" t="n">
        <v>0.086926610366</v>
      </c>
      <c r="N2637" s="56" t="str">
        <f aca="false">IF(OR(A2637="",I2637=""),"",IF(COUNTIFS($A$2:$A$4500,A2637,$D$2:$D$4500,D2637,$I$2:$I$4500,I2637)&gt;1,"Possible duplicate",""))</f>
        <v/>
      </c>
      <c r="O2637" s="56" t="n">
        <f aca="false">IF(J2637="","",IF(AND(L2637=0,K2637=0),1,0))</f>
        <v>1</v>
      </c>
      <c r="P2637" s="56" t="str">
        <f aca="false">IF(L2637=1,J2637+ROW()/10^7,"")</f>
        <v/>
      </c>
      <c r="Q2637" s="57" t="n">
        <f aca="false">IF(O2637=1,M2637,"")</f>
        <v>0.086926610366</v>
      </c>
      <c r="R2637" s="56" t="str">
        <f aca="false">IF(K2637=1,ROW(),"")</f>
        <v/>
      </c>
      <c r="S2637" s="56" t="str">
        <f aca="false">IF(D2637="","",TRIM(D2637))</f>
        <v>LOLO CHARGES- INC</v>
      </c>
    </row>
    <row r="2638" customFormat="false" ht="15" hidden="false" customHeight="false" outlineLevel="0" collapsed="false">
      <c r="A2638" s="50" t="s">
        <v>1645</v>
      </c>
      <c r="B2638" s="55" t="n">
        <v>45952</v>
      </c>
      <c r="C2638" s="50" t="n">
        <f aca="false">IF(S2638="","",IFERROR(IF(INDEX('Ledger Codes'!$C$6:$C$205,MATCH(S2638,'Ledger Codes'!$B$6:$B$205,0))="","",INDEX('Ledger Codes'!$C$6:$C$205,MATCH(S2638,'Ledger Codes'!$B$6:$B$205,0))),""))</f>
        <v>10051</v>
      </c>
      <c r="D2638" s="50" t="s">
        <v>208</v>
      </c>
      <c r="E2638" s="50" t="s">
        <v>1646</v>
      </c>
      <c r="F2638" s="50" t="s">
        <v>1647</v>
      </c>
      <c r="G2638" s="52" t="n">
        <v>0</v>
      </c>
      <c r="H2638" s="52" t="n">
        <v>130</v>
      </c>
      <c r="I2638" s="52" t="n">
        <f aca="false">IF(AND(G2638="",H2638=""),"",N(G2638)-N(H2638))</f>
        <v>-130</v>
      </c>
      <c r="J2638" s="52" t="n">
        <f aca="false">IF(I2638="","",ABS(I2638))</f>
        <v>130</v>
      </c>
      <c r="K2638" s="56" t="n">
        <f aca="false">IF(S2638="","",0)</f>
        <v>0</v>
      </c>
      <c r="L2638" s="56" t="n">
        <f aca="false">IF(J2638="","",IF(AND(J2638&gt;'Revenue Testing'!$E$9,K2638=0),1,0))</f>
        <v>0</v>
      </c>
      <c r="M2638" s="57" t="n">
        <v>0.459414516953</v>
      </c>
      <c r="N2638" s="56" t="str">
        <f aca="false">IF(OR(A2638="",I2638=""),"",IF(COUNTIFS($A$2:$A$4500,A2638,$D$2:$D$4500,D2638,$I$2:$I$4500,I2638)&gt;1,"Possible duplicate",""))</f>
        <v/>
      </c>
      <c r="O2638" s="56" t="n">
        <f aca="false">IF(J2638="","",IF(AND(L2638=0,K2638=0),1,0))</f>
        <v>1</v>
      </c>
      <c r="P2638" s="56" t="str">
        <f aca="false">IF(L2638=1,J2638+ROW()/10^7,"")</f>
        <v/>
      </c>
      <c r="Q2638" s="57" t="n">
        <f aca="false">IF(O2638=1,M2638,"")</f>
        <v>0.459414516953</v>
      </c>
      <c r="R2638" s="56" t="str">
        <f aca="false">IF(K2638=1,ROW(),"")</f>
        <v/>
      </c>
      <c r="S2638" s="56" t="str">
        <f aca="false">IF(D2638="","",TRIM(D2638))</f>
        <v>LOLO CHARGES- INC</v>
      </c>
    </row>
    <row r="2639" customFormat="false" ht="15" hidden="false" customHeight="false" outlineLevel="0" collapsed="false">
      <c r="A2639" s="50" t="s">
        <v>1648</v>
      </c>
      <c r="B2639" s="55" t="n">
        <v>45952</v>
      </c>
      <c r="C2639" s="50" t="n">
        <f aca="false">IF(S2639="","",IFERROR(IF(INDEX('Ledger Codes'!$C$6:$C$205,MATCH(S2639,'Ledger Codes'!$B$6:$B$205,0))="","",INDEX('Ledger Codes'!$C$6:$C$205,MATCH(S2639,'Ledger Codes'!$B$6:$B$205,0))),""))</f>
        <v>10051</v>
      </c>
      <c r="D2639" s="50" t="s">
        <v>208</v>
      </c>
      <c r="E2639" s="50" t="s">
        <v>1649</v>
      </c>
      <c r="F2639" s="50" t="s">
        <v>1650</v>
      </c>
      <c r="G2639" s="52" t="n">
        <v>0</v>
      </c>
      <c r="H2639" s="52" t="n">
        <v>130</v>
      </c>
      <c r="I2639" s="52" t="n">
        <f aca="false">IF(AND(G2639="",H2639=""),"",N(G2639)-N(H2639))</f>
        <v>-130</v>
      </c>
      <c r="J2639" s="52" t="n">
        <f aca="false">IF(I2639="","",ABS(I2639))</f>
        <v>130</v>
      </c>
      <c r="K2639" s="56" t="n">
        <f aca="false">IF(S2639="","",0)</f>
        <v>0</v>
      </c>
      <c r="L2639" s="56" t="n">
        <f aca="false">IF(J2639="","",IF(AND(J2639&gt;'Revenue Testing'!$E$9,K2639=0),1,0))</f>
        <v>0</v>
      </c>
      <c r="M2639" s="57" t="n">
        <v>0.564039304688</v>
      </c>
      <c r="N2639" s="56" t="str">
        <f aca="false">IF(OR(A2639="",I2639=""),"",IF(COUNTIFS($A$2:$A$4500,A2639,$D$2:$D$4500,D2639,$I$2:$I$4500,I2639)&gt;1,"Possible duplicate",""))</f>
        <v/>
      </c>
      <c r="O2639" s="56" t="n">
        <f aca="false">IF(J2639="","",IF(AND(L2639=0,K2639=0),1,0))</f>
        <v>1</v>
      </c>
      <c r="P2639" s="56" t="str">
        <f aca="false">IF(L2639=1,J2639+ROW()/10^7,"")</f>
        <v/>
      </c>
      <c r="Q2639" s="57" t="n">
        <f aca="false">IF(O2639=1,M2639,"")</f>
        <v>0.564039304688</v>
      </c>
      <c r="R2639" s="56" t="str">
        <f aca="false">IF(K2639=1,ROW(),"")</f>
        <v/>
      </c>
      <c r="S2639" s="56" t="str">
        <f aca="false">IF(D2639="","",TRIM(D2639))</f>
        <v>LOLO CHARGES- INC</v>
      </c>
    </row>
    <row r="2640" customFormat="false" ht="15" hidden="false" customHeight="false" outlineLevel="0" collapsed="false">
      <c r="A2640" s="50" t="s">
        <v>1651</v>
      </c>
      <c r="B2640" s="55" t="n">
        <v>45952</v>
      </c>
      <c r="C2640" s="50" t="n">
        <f aca="false">IF(S2640="","",IFERROR(IF(INDEX('Ledger Codes'!$C$6:$C$205,MATCH(S2640,'Ledger Codes'!$B$6:$B$205,0))="","",INDEX('Ledger Codes'!$C$6:$C$205,MATCH(S2640,'Ledger Codes'!$B$6:$B$205,0))),""))</f>
        <v>10051</v>
      </c>
      <c r="D2640" s="50" t="s">
        <v>208</v>
      </c>
      <c r="E2640" s="50" t="s">
        <v>1652</v>
      </c>
      <c r="F2640" s="50" t="s">
        <v>1653</v>
      </c>
      <c r="G2640" s="52" t="n">
        <v>0</v>
      </c>
      <c r="H2640" s="52" t="n">
        <v>130</v>
      </c>
      <c r="I2640" s="52" t="n">
        <f aca="false">IF(AND(G2640="",H2640=""),"",N(G2640)-N(H2640))</f>
        <v>-130</v>
      </c>
      <c r="J2640" s="52" t="n">
        <f aca="false">IF(I2640="","",ABS(I2640))</f>
        <v>130</v>
      </c>
      <c r="K2640" s="56" t="n">
        <f aca="false">IF(S2640="","",0)</f>
        <v>0</v>
      </c>
      <c r="L2640" s="56" t="n">
        <f aca="false">IF(J2640="","",IF(AND(J2640&gt;'Revenue Testing'!$E$9,K2640=0),1,0))</f>
        <v>0</v>
      </c>
      <c r="M2640" s="57" t="n">
        <v>0.344353571288</v>
      </c>
      <c r="N2640" s="56" t="str">
        <f aca="false">IF(OR(A2640="",I2640=""),"",IF(COUNTIFS($A$2:$A$4500,A2640,$D$2:$D$4500,D2640,$I$2:$I$4500,I2640)&gt;1,"Possible duplicate",""))</f>
        <v/>
      </c>
      <c r="O2640" s="56" t="n">
        <f aca="false">IF(J2640="","",IF(AND(L2640=0,K2640=0),1,0))</f>
        <v>1</v>
      </c>
      <c r="P2640" s="56" t="str">
        <f aca="false">IF(L2640=1,J2640+ROW()/10^7,"")</f>
        <v/>
      </c>
      <c r="Q2640" s="57" t="n">
        <f aca="false">IF(O2640=1,M2640,"")</f>
        <v>0.344353571288</v>
      </c>
      <c r="R2640" s="56" t="str">
        <f aca="false">IF(K2640=1,ROW(),"")</f>
        <v/>
      </c>
      <c r="S2640" s="56" t="str">
        <f aca="false">IF(D2640="","",TRIM(D2640))</f>
        <v>LOLO CHARGES- INC</v>
      </c>
    </row>
    <row r="2641" customFormat="false" ht="15" hidden="false" customHeight="false" outlineLevel="0" collapsed="false">
      <c r="A2641" s="50" t="s">
        <v>1654</v>
      </c>
      <c r="B2641" s="55" t="n">
        <v>45952</v>
      </c>
      <c r="C2641" s="50" t="n">
        <f aca="false">IF(S2641="","",IFERROR(IF(INDEX('Ledger Codes'!$C$6:$C$205,MATCH(S2641,'Ledger Codes'!$B$6:$B$205,0))="","",INDEX('Ledger Codes'!$C$6:$C$205,MATCH(S2641,'Ledger Codes'!$B$6:$B$205,0))),""))</f>
        <v>10051</v>
      </c>
      <c r="D2641" s="50" t="s">
        <v>208</v>
      </c>
      <c r="E2641" s="50" t="s">
        <v>1655</v>
      </c>
      <c r="F2641" s="50" t="s">
        <v>1656</v>
      </c>
      <c r="G2641" s="52" t="n">
        <v>0</v>
      </c>
      <c r="H2641" s="52" t="n">
        <v>130</v>
      </c>
      <c r="I2641" s="52" t="n">
        <f aca="false">IF(AND(G2641="",H2641=""),"",N(G2641)-N(H2641))</f>
        <v>-130</v>
      </c>
      <c r="J2641" s="52" t="n">
        <f aca="false">IF(I2641="","",ABS(I2641))</f>
        <v>130</v>
      </c>
      <c r="K2641" s="56" t="n">
        <f aca="false">IF(S2641="","",0)</f>
        <v>0</v>
      </c>
      <c r="L2641" s="56" t="n">
        <f aca="false">IF(J2641="","",IF(AND(J2641&gt;'Revenue Testing'!$E$9,K2641=0),1,0))</f>
        <v>0</v>
      </c>
      <c r="M2641" s="57" t="n">
        <v>0.255219547692</v>
      </c>
      <c r="N2641" s="56" t="str">
        <f aca="false">IF(OR(A2641="",I2641=""),"",IF(COUNTIFS($A$2:$A$4500,A2641,$D$2:$D$4500,D2641,$I$2:$I$4500,I2641)&gt;1,"Possible duplicate",""))</f>
        <v/>
      </c>
      <c r="O2641" s="56" t="n">
        <f aca="false">IF(J2641="","",IF(AND(L2641=0,K2641=0),1,0))</f>
        <v>1</v>
      </c>
      <c r="P2641" s="56" t="str">
        <f aca="false">IF(L2641=1,J2641+ROW()/10^7,"")</f>
        <v/>
      </c>
      <c r="Q2641" s="57" t="n">
        <f aca="false">IF(O2641=1,M2641,"")</f>
        <v>0.255219547692</v>
      </c>
      <c r="R2641" s="56" t="str">
        <f aca="false">IF(K2641=1,ROW(),"")</f>
        <v/>
      </c>
      <c r="S2641" s="56" t="str">
        <f aca="false">IF(D2641="","",TRIM(D2641))</f>
        <v>LOLO CHARGES- INC</v>
      </c>
    </row>
    <row r="2642" customFormat="false" ht="15" hidden="false" customHeight="false" outlineLevel="0" collapsed="false">
      <c r="A2642" s="50" t="s">
        <v>1657</v>
      </c>
      <c r="B2642" s="55" t="n">
        <v>45952</v>
      </c>
      <c r="C2642" s="50" t="n">
        <f aca="false">IF(S2642="","",IFERROR(IF(INDEX('Ledger Codes'!$C$6:$C$205,MATCH(S2642,'Ledger Codes'!$B$6:$B$205,0))="","",INDEX('Ledger Codes'!$C$6:$C$205,MATCH(S2642,'Ledger Codes'!$B$6:$B$205,0))),""))</f>
        <v>10051</v>
      </c>
      <c r="D2642" s="50" t="s">
        <v>208</v>
      </c>
      <c r="E2642" s="50" t="s">
        <v>1658</v>
      </c>
      <c r="F2642" s="50" t="s">
        <v>1659</v>
      </c>
      <c r="G2642" s="52" t="n">
        <v>0</v>
      </c>
      <c r="H2642" s="52" t="n">
        <v>130</v>
      </c>
      <c r="I2642" s="52" t="n">
        <f aca="false">IF(AND(G2642="",H2642=""),"",N(G2642)-N(H2642))</f>
        <v>-130</v>
      </c>
      <c r="J2642" s="52" t="n">
        <f aca="false">IF(I2642="","",ABS(I2642))</f>
        <v>130</v>
      </c>
      <c r="K2642" s="56" t="n">
        <f aca="false">IF(S2642="","",0)</f>
        <v>0</v>
      </c>
      <c r="L2642" s="56" t="n">
        <f aca="false">IF(J2642="","",IF(AND(J2642&gt;'Revenue Testing'!$E$9,K2642=0),1,0))</f>
        <v>0</v>
      </c>
      <c r="M2642" s="57" t="n">
        <v>0.361100739831</v>
      </c>
      <c r="N2642" s="56" t="str">
        <f aca="false">IF(OR(A2642="",I2642=""),"",IF(COUNTIFS($A$2:$A$4500,A2642,$D$2:$D$4500,D2642,$I$2:$I$4500,I2642)&gt;1,"Possible duplicate",""))</f>
        <v/>
      </c>
      <c r="O2642" s="56" t="n">
        <f aca="false">IF(J2642="","",IF(AND(L2642=0,K2642=0),1,0))</f>
        <v>1</v>
      </c>
      <c r="P2642" s="56" t="str">
        <f aca="false">IF(L2642=1,J2642+ROW()/10^7,"")</f>
        <v/>
      </c>
      <c r="Q2642" s="57" t="n">
        <f aca="false">IF(O2642=1,M2642,"")</f>
        <v>0.361100739831</v>
      </c>
      <c r="R2642" s="56" t="str">
        <f aca="false">IF(K2642=1,ROW(),"")</f>
        <v/>
      </c>
      <c r="S2642" s="56" t="str">
        <f aca="false">IF(D2642="","",TRIM(D2642))</f>
        <v>LOLO CHARGES- INC</v>
      </c>
    </row>
    <row r="2643" customFormat="false" ht="15" hidden="false" customHeight="false" outlineLevel="0" collapsed="false">
      <c r="A2643" s="50" t="s">
        <v>1660</v>
      </c>
      <c r="B2643" s="55" t="n">
        <v>45952</v>
      </c>
      <c r="C2643" s="50" t="n">
        <f aca="false">IF(S2643="","",IFERROR(IF(INDEX('Ledger Codes'!$C$6:$C$205,MATCH(S2643,'Ledger Codes'!$B$6:$B$205,0))="","",INDEX('Ledger Codes'!$C$6:$C$205,MATCH(S2643,'Ledger Codes'!$B$6:$B$205,0))),""))</f>
        <v>10051</v>
      </c>
      <c r="D2643" s="50" t="s">
        <v>208</v>
      </c>
      <c r="E2643" s="50" t="s">
        <v>1661</v>
      </c>
      <c r="F2643" s="50" t="s">
        <v>1662</v>
      </c>
      <c r="G2643" s="52" t="n">
        <v>0</v>
      </c>
      <c r="H2643" s="52" t="n">
        <v>80</v>
      </c>
      <c r="I2643" s="52" t="n">
        <f aca="false">IF(AND(G2643="",H2643=""),"",N(G2643)-N(H2643))</f>
        <v>-80</v>
      </c>
      <c r="J2643" s="52" t="n">
        <f aca="false">IF(I2643="","",ABS(I2643))</f>
        <v>80</v>
      </c>
      <c r="K2643" s="56" t="n">
        <f aca="false">IF(S2643="","",0)</f>
        <v>0</v>
      </c>
      <c r="L2643" s="56" t="n">
        <f aca="false">IF(J2643="","",IF(AND(J2643&gt;'Revenue Testing'!$E$9,K2643=0),1,0))</f>
        <v>0</v>
      </c>
      <c r="M2643" s="57" t="n">
        <v>0.618171449922</v>
      </c>
      <c r="N2643" s="56" t="str">
        <f aca="false">IF(OR(A2643="",I2643=""),"",IF(COUNTIFS($A$2:$A$4500,A2643,$D$2:$D$4500,D2643,$I$2:$I$4500,I2643)&gt;1,"Possible duplicate",""))</f>
        <v/>
      </c>
      <c r="O2643" s="56" t="n">
        <f aca="false">IF(J2643="","",IF(AND(L2643=0,K2643=0),1,0))</f>
        <v>1</v>
      </c>
      <c r="P2643" s="56" t="str">
        <f aca="false">IF(L2643=1,J2643+ROW()/10^7,"")</f>
        <v/>
      </c>
      <c r="Q2643" s="57" t="n">
        <f aca="false">IF(O2643=1,M2643,"")</f>
        <v>0.618171449922</v>
      </c>
      <c r="R2643" s="56" t="str">
        <f aca="false">IF(K2643=1,ROW(),"")</f>
        <v/>
      </c>
      <c r="S2643" s="56" t="str">
        <f aca="false">IF(D2643="","",TRIM(D2643))</f>
        <v>LOLO CHARGES- INC</v>
      </c>
    </row>
    <row r="2644" customFormat="false" ht="15" hidden="false" customHeight="false" outlineLevel="0" collapsed="false">
      <c r="A2644" s="50" t="s">
        <v>1663</v>
      </c>
      <c r="B2644" s="55" t="n">
        <v>45952</v>
      </c>
      <c r="C2644" s="50" t="n">
        <f aca="false">IF(S2644="","",IFERROR(IF(INDEX('Ledger Codes'!$C$6:$C$205,MATCH(S2644,'Ledger Codes'!$B$6:$B$205,0))="","",INDEX('Ledger Codes'!$C$6:$C$205,MATCH(S2644,'Ledger Codes'!$B$6:$B$205,0))),""))</f>
        <v>10051</v>
      </c>
      <c r="D2644" s="50" t="s">
        <v>208</v>
      </c>
      <c r="E2644" s="50" t="s">
        <v>1664</v>
      </c>
      <c r="F2644" s="50" t="s">
        <v>1665</v>
      </c>
      <c r="G2644" s="52" t="n">
        <v>0</v>
      </c>
      <c r="H2644" s="52" t="n">
        <v>80</v>
      </c>
      <c r="I2644" s="52" t="n">
        <f aca="false">IF(AND(G2644="",H2644=""),"",N(G2644)-N(H2644))</f>
        <v>-80</v>
      </c>
      <c r="J2644" s="52" t="n">
        <f aca="false">IF(I2644="","",ABS(I2644))</f>
        <v>80</v>
      </c>
      <c r="K2644" s="56" t="n">
        <f aca="false">IF(S2644="","",0)</f>
        <v>0</v>
      </c>
      <c r="L2644" s="56" t="n">
        <f aca="false">IF(J2644="","",IF(AND(J2644&gt;'Revenue Testing'!$E$9,K2644=0),1,0))</f>
        <v>0</v>
      </c>
      <c r="M2644" s="57" t="n">
        <v>0.298956044147</v>
      </c>
      <c r="N2644" s="56" t="str">
        <f aca="false">IF(OR(A2644="",I2644=""),"",IF(COUNTIFS($A$2:$A$4500,A2644,$D$2:$D$4500,D2644,$I$2:$I$4500,I2644)&gt;1,"Possible duplicate",""))</f>
        <v/>
      </c>
      <c r="O2644" s="56" t="n">
        <f aca="false">IF(J2644="","",IF(AND(L2644=0,K2644=0),1,0))</f>
        <v>1</v>
      </c>
      <c r="P2644" s="56" t="str">
        <f aca="false">IF(L2644=1,J2644+ROW()/10^7,"")</f>
        <v/>
      </c>
      <c r="Q2644" s="57" t="n">
        <f aca="false">IF(O2644=1,M2644,"")</f>
        <v>0.298956044147</v>
      </c>
      <c r="R2644" s="56" t="str">
        <f aca="false">IF(K2644=1,ROW(),"")</f>
        <v/>
      </c>
      <c r="S2644" s="56" t="str">
        <f aca="false">IF(D2644="","",TRIM(D2644))</f>
        <v>LOLO CHARGES- INC</v>
      </c>
    </row>
    <row r="2645" customFormat="false" ht="15" hidden="false" customHeight="false" outlineLevel="0" collapsed="false">
      <c r="A2645" s="50" t="s">
        <v>1666</v>
      </c>
      <c r="B2645" s="55" t="n">
        <v>45952</v>
      </c>
      <c r="C2645" s="50" t="n">
        <f aca="false">IF(S2645="","",IFERROR(IF(INDEX('Ledger Codes'!$C$6:$C$205,MATCH(S2645,'Ledger Codes'!$B$6:$B$205,0))="","",INDEX('Ledger Codes'!$C$6:$C$205,MATCH(S2645,'Ledger Codes'!$B$6:$B$205,0))),""))</f>
        <v>10051</v>
      </c>
      <c r="D2645" s="50" t="s">
        <v>208</v>
      </c>
      <c r="E2645" s="50" t="s">
        <v>1667</v>
      </c>
      <c r="F2645" s="50" t="s">
        <v>1668</v>
      </c>
      <c r="G2645" s="52" t="n">
        <v>0</v>
      </c>
      <c r="H2645" s="52" t="n">
        <v>160</v>
      </c>
      <c r="I2645" s="52" t="n">
        <f aca="false">IF(AND(G2645="",H2645=""),"",N(G2645)-N(H2645))</f>
        <v>-160</v>
      </c>
      <c r="J2645" s="52" t="n">
        <f aca="false">IF(I2645="","",ABS(I2645))</f>
        <v>160</v>
      </c>
      <c r="K2645" s="56" t="n">
        <f aca="false">IF(S2645="","",0)</f>
        <v>0</v>
      </c>
      <c r="L2645" s="56" t="n">
        <f aca="false">IF(J2645="","",IF(AND(J2645&gt;'Revenue Testing'!$E$9,K2645=0),1,0))</f>
        <v>0</v>
      </c>
      <c r="M2645" s="57" t="n">
        <v>0.498648827295</v>
      </c>
      <c r="N2645" s="56" t="str">
        <f aca="false">IF(OR(A2645="",I2645=""),"",IF(COUNTIFS($A$2:$A$4500,A2645,$D$2:$D$4500,D2645,$I$2:$I$4500,I2645)&gt;1,"Possible duplicate",""))</f>
        <v/>
      </c>
      <c r="O2645" s="56" t="n">
        <f aca="false">IF(J2645="","",IF(AND(L2645=0,K2645=0),1,0))</f>
        <v>1</v>
      </c>
      <c r="P2645" s="56" t="str">
        <f aca="false">IF(L2645=1,J2645+ROW()/10^7,"")</f>
        <v/>
      </c>
      <c r="Q2645" s="57" t="n">
        <f aca="false">IF(O2645=1,M2645,"")</f>
        <v>0.498648827295</v>
      </c>
      <c r="R2645" s="56" t="str">
        <f aca="false">IF(K2645=1,ROW(),"")</f>
        <v/>
      </c>
      <c r="S2645" s="56" t="str">
        <f aca="false">IF(D2645="","",TRIM(D2645))</f>
        <v>LOLO CHARGES- INC</v>
      </c>
    </row>
    <row r="2646" customFormat="false" ht="15" hidden="false" customHeight="false" outlineLevel="0" collapsed="false">
      <c r="A2646" s="50" t="s">
        <v>1669</v>
      </c>
      <c r="B2646" s="55" t="n">
        <v>45952</v>
      </c>
      <c r="C2646" s="50" t="n">
        <f aca="false">IF(S2646="","",IFERROR(IF(INDEX('Ledger Codes'!$C$6:$C$205,MATCH(S2646,'Ledger Codes'!$B$6:$B$205,0))="","",INDEX('Ledger Codes'!$C$6:$C$205,MATCH(S2646,'Ledger Codes'!$B$6:$B$205,0))),""))</f>
        <v>10051</v>
      </c>
      <c r="D2646" s="50" t="s">
        <v>208</v>
      </c>
      <c r="E2646" s="50" t="s">
        <v>1670</v>
      </c>
      <c r="F2646" s="50" t="s">
        <v>1671</v>
      </c>
      <c r="G2646" s="52" t="n">
        <v>0</v>
      </c>
      <c r="H2646" s="52" t="n">
        <v>390</v>
      </c>
      <c r="I2646" s="52" t="n">
        <f aca="false">IF(AND(G2646="",H2646=""),"",N(G2646)-N(H2646))</f>
        <v>-390</v>
      </c>
      <c r="J2646" s="52" t="n">
        <f aca="false">IF(I2646="","",ABS(I2646))</f>
        <v>390</v>
      </c>
      <c r="K2646" s="56" t="n">
        <f aca="false">IF(S2646="","",0)</f>
        <v>0</v>
      </c>
      <c r="L2646" s="56" t="n">
        <f aca="false">IF(J2646="","",IF(AND(J2646&gt;'Revenue Testing'!$E$9,K2646=0),1,0))</f>
        <v>0</v>
      </c>
      <c r="M2646" s="57" t="n">
        <v>0.452477421235</v>
      </c>
      <c r="N2646" s="56" t="str">
        <f aca="false">IF(OR(A2646="",I2646=""),"",IF(COUNTIFS($A$2:$A$4500,A2646,$D$2:$D$4500,D2646,$I$2:$I$4500,I2646)&gt;1,"Possible duplicate",""))</f>
        <v/>
      </c>
      <c r="O2646" s="56" t="n">
        <f aca="false">IF(J2646="","",IF(AND(L2646=0,K2646=0),1,0))</f>
        <v>1</v>
      </c>
      <c r="P2646" s="56" t="str">
        <f aca="false">IF(L2646=1,J2646+ROW()/10^7,"")</f>
        <v/>
      </c>
      <c r="Q2646" s="57" t="n">
        <f aca="false">IF(O2646=1,M2646,"")</f>
        <v>0.452477421235</v>
      </c>
      <c r="R2646" s="56" t="str">
        <f aca="false">IF(K2646=1,ROW(),"")</f>
        <v/>
      </c>
      <c r="S2646" s="56" t="str">
        <f aca="false">IF(D2646="","",TRIM(D2646))</f>
        <v>LOLO CHARGES- INC</v>
      </c>
    </row>
    <row r="2647" customFormat="false" ht="15" hidden="false" customHeight="false" outlineLevel="0" collapsed="false">
      <c r="A2647" s="50" t="s">
        <v>1672</v>
      </c>
      <c r="B2647" s="55" t="n">
        <v>45952</v>
      </c>
      <c r="C2647" s="50" t="n">
        <f aca="false">IF(S2647="","",IFERROR(IF(INDEX('Ledger Codes'!$C$6:$C$205,MATCH(S2647,'Ledger Codes'!$B$6:$B$205,0))="","",INDEX('Ledger Codes'!$C$6:$C$205,MATCH(S2647,'Ledger Codes'!$B$6:$B$205,0))),""))</f>
        <v>10051</v>
      </c>
      <c r="D2647" s="50" t="s">
        <v>208</v>
      </c>
      <c r="E2647" s="50" t="s">
        <v>1673</v>
      </c>
      <c r="F2647" s="50" t="s">
        <v>1674</v>
      </c>
      <c r="G2647" s="52" t="n">
        <v>0</v>
      </c>
      <c r="H2647" s="52" t="n">
        <v>130</v>
      </c>
      <c r="I2647" s="52" t="n">
        <f aca="false">IF(AND(G2647="",H2647=""),"",N(G2647)-N(H2647))</f>
        <v>-130</v>
      </c>
      <c r="J2647" s="52" t="n">
        <f aca="false">IF(I2647="","",ABS(I2647))</f>
        <v>130</v>
      </c>
      <c r="K2647" s="56" t="n">
        <f aca="false">IF(S2647="","",0)</f>
        <v>0</v>
      </c>
      <c r="L2647" s="56" t="n">
        <f aca="false">IF(J2647="","",IF(AND(J2647&gt;'Revenue Testing'!$E$9,K2647=0),1,0))</f>
        <v>0</v>
      </c>
      <c r="M2647" s="57" t="n">
        <v>0.490348410564</v>
      </c>
      <c r="N2647" s="56" t="str">
        <f aca="false">IF(OR(A2647="",I2647=""),"",IF(COUNTIFS($A$2:$A$4500,A2647,$D$2:$D$4500,D2647,$I$2:$I$4500,I2647)&gt;1,"Possible duplicate",""))</f>
        <v/>
      </c>
      <c r="O2647" s="56" t="n">
        <f aca="false">IF(J2647="","",IF(AND(L2647=0,K2647=0),1,0))</f>
        <v>1</v>
      </c>
      <c r="P2647" s="56" t="str">
        <f aca="false">IF(L2647=1,J2647+ROW()/10^7,"")</f>
        <v/>
      </c>
      <c r="Q2647" s="57" t="n">
        <f aca="false">IF(O2647=1,M2647,"")</f>
        <v>0.490348410564</v>
      </c>
      <c r="R2647" s="56" t="str">
        <f aca="false">IF(K2647=1,ROW(),"")</f>
        <v/>
      </c>
      <c r="S2647" s="56" t="str">
        <f aca="false">IF(D2647="","",TRIM(D2647))</f>
        <v>LOLO CHARGES- INC</v>
      </c>
    </row>
    <row r="2648" customFormat="false" ht="15" hidden="false" customHeight="false" outlineLevel="0" collapsed="false">
      <c r="A2648" s="50" t="s">
        <v>1675</v>
      </c>
      <c r="B2648" s="55" t="n">
        <v>45952</v>
      </c>
      <c r="C2648" s="50" t="n">
        <f aca="false">IF(S2648="","",IFERROR(IF(INDEX('Ledger Codes'!$C$6:$C$205,MATCH(S2648,'Ledger Codes'!$B$6:$B$205,0))="","",INDEX('Ledger Codes'!$C$6:$C$205,MATCH(S2648,'Ledger Codes'!$B$6:$B$205,0))),""))</f>
        <v>10051</v>
      </c>
      <c r="D2648" s="50" t="s">
        <v>208</v>
      </c>
      <c r="E2648" s="50" t="s">
        <v>1676</v>
      </c>
      <c r="F2648" s="50" t="s">
        <v>1677</v>
      </c>
      <c r="G2648" s="52" t="n">
        <v>0</v>
      </c>
      <c r="H2648" s="52" t="n">
        <v>130</v>
      </c>
      <c r="I2648" s="52" t="n">
        <f aca="false">IF(AND(G2648="",H2648=""),"",N(G2648)-N(H2648))</f>
        <v>-130</v>
      </c>
      <c r="J2648" s="52" t="n">
        <f aca="false">IF(I2648="","",ABS(I2648))</f>
        <v>130</v>
      </c>
      <c r="K2648" s="56" t="n">
        <f aca="false">IF(S2648="","",0)</f>
        <v>0</v>
      </c>
      <c r="L2648" s="56" t="n">
        <f aca="false">IF(J2648="","",IF(AND(J2648&gt;'Revenue Testing'!$E$9,K2648=0),1,0))</f>
        <v>0</v>
      </c>
      <c r="M2648" s="57" t="n">
        <v>0.855560512876</v>
      </c>
      <c r="N2648" s="56" t="str">
        <f aca="false">IF(OR(A2648="",I2648=""),"",IF(COUNTIFS($A$2:$A$4500,A2648,$D$2:$D$4500,D2648,$I$2:$I$4500,I2648)&gt;1,"Possible duplicate",""))</f>
        <v/>
      </c>
      <c r="O2648" s="56" t="n">
        <f aca="false">IF(J2648="","",IF(AND(L2648=0,K2648=0),1,0))</f>
        <v>1</v>
      </c>
      <c r="P2648" s="56" t="str">
        <f aca="false">IF(L2648=1,J2648+ROW()/10^7,"")</f>
        <v/>
      </c>
      <c r="Q2648" s="57" t="n">
        <f aca="false">IF(O2648=1,M2648,"")</f>
        <v>0.855560512876</v>
      </c>
      <c r="R2648" s="56" t="str">
        <f aca="false">IF(K2648=1,ROW(),"")</f>
        <v/>
      </c>
      <c r="S2648" s="56" t="str">
        <f aca="false">IF(D2648="","",TRIM(D2648))</f>
        <v>LOLO CHARGES- INC</v>
      </c>
    </row>
    <row r="2649" customFormat="false" ht="15" hidden="false" customHeight="false" outlineLevel="0" collapsed="false">
      <c r="A2649" s="50" t="s">
        <v>1678</v>
      </c>
      <c r="B2649" s="55" t="n">
        <v>45952</v>
      </c>
      <c r="C2649" s="50" t="n">
        <f aca="false">IF(S2649="","",IFERROR(IF(INDEX('Ledger Codes'!$C$6:$C$205,MATCH(S2649,'Ledger Codes'!$B$6:$B$205,0))="","",INDEX('Ledger Codes'!$C$6:$C$205,MATCH(S2649,'Ledger Codes'!$B$6:$B$205,0))),""))</f>
        <v>10051</v>
      </c>
      <c r="D2649" s="50" t="s">
        <v>208</v>
      </c>
      <c r="E2649" s="50" t="s">
        <v>1679</v>
      </c>
      <c r="F2649" s="50" t="s">
        <v>1680</v>
      </c>
      <c r="G2649" s="52" t="n">
        <v>0</v>
      </c>
      <c r="H2649" s="52" t="n">
        <v>260</v>
      </c>
      <c r="I2649" s="52" t="n">
        <f aca="false">IF(AND(G2649="",H2649=""),"",N(G2649)-N(H2649))</f>
        <v>-260</v>
      </c>
      <c r="J2649" s="52" t="n">
        <f aca="false">IF(I2649="","",ABS(I2649))</f>
        <v>260</v>
      </c>
      <c r="K2649" s="56" t="n">
        <f aca="false">IF(S2649="","",0)</f>
        <v>0</v>
      </c>
      <c r="L2649" s="56" t="n">
        <f aca="false">IF(J2649="","",IF(AND(J2649&gt;'Revenue Testing'!$E$9,K2649=0),1,0))</f>
        <v>0</v>
      </c>
      <c r="M2649" s="57" t="n">
        <v>0.237989394547</v>
      </c>
      <c r="N2649" s="56" t="str">
        <f aca="false">IF(OR(A2649="",I2649=""),"",IF(COUNTIFS($A$2:$A$4500,A2649,$D$2:$D$4500,D2649,$I$2:$I$4500,I2649)&gt;1,"Possible duplicate",""))</f>
        <v/>
      </c>
      <c r="O2649" s="56" t="n">
        <f aca="false">IF(J2649="","",IF(AND(L2649=0,K2649=0),1,0))</f>
        <v>1</v>
      </c>
      <c r="P2649" s="56" t="str">
        <f aca="false">IF(L2649=1,J2649+ROW()/10^7,"")</f>
        <v/>
      </c>
      <c r="Q2649" s="57" t="n">
        <f aca="false">IF(O2649=1,M2649,"")</f>
        <v>0.237989394547</v>
      </c>
      <c r="R2649" s="56" t="str">
        <f aca="false">IF(K2649=1,ROW(),"")</f>
        <v/>
      </c>
      <c r="S2649" s="56" t="str">
        <f aca="false">IF(D2649="","",TRIM(D2649))</f>
        <v>LOLO CHARGES- INC</v>
      </c>
    </row>
    <row r="2650" customFormat="false" ht="15" hidden="false" customHeight="false" outlineLevel="0" collapsed="false">
      <c r="A2650" s="50" t="s">
        <v>1681</v>
      </c>
      <c r="B2650" s="55" t="n">
        <v>45952</v>
      </c>
      <c r="C2650" s="50" t="n">
        <f aca="false">IF(S2650="","",IFERROR(IF(INDEX('Ledger Codes'!$C$6:$C$205,MATCH(S2650,'Ledger Codes'!$B$6:$B$205,0))="","",INDEX('Ledger Codes'!$C$6:$C$205,MATCH(S2650,'Ledger Codes'!$B$6:$B$205,0))),""))</f>
        <v>10051</v>
      </c>
      <c r="D2650" s="50" t="s">
        <v>208</v>
      </c>
      <c r="E2650" s="50" t="s">
        <v>1682</v>
      </c>
      <c r="F2650" s="50" t="s">
        <v>1683</v>
      </c>
      <c r="G2650" s="52" t="n">
        <v>0</v>
      </c>
      <c r="H2650" s="52" t="n">
        <v>260</v>
      </c>
      <c r="I2650" s="52" t="n">
        <f aca="false">IF(AND(G2650="",H2650=""),"",N(G2650)-N(H2650))</f>
        <v>-260</v>
      </c>
      <c r="J2650" s="52" t="n">
        <f aca="false">IF(I2650="","",ABS(I2650))</f>
        <v>260</v>
      </c>
      <c r="K2650" s="56" t="n">
        <f aca="false">IF(S2650="","",0)</f>
        <v>0</v>
      </c>
      <c r="L2650" s="56" t="n">
        <f aca="false">IF(J2650="","",IF(AND(J2650&gt;'Revenue Testing'!$E$9,K2650=0),1,0))</f>
        <v>0</v>
      </c>
      <c r="M2650" s="57" t="n">
        <v>0.84760805314</v>
      </c>
      <c r="N2650" s="56" t="str">
        <f aca="false">IF(OR(A2650="",I2650=""),"",IF(COUNTIFS($A$2:$A$4500,A2650,$D$2:$D$4500,D2650,$I$2:$I$4500,I2650)&gt;1,"Possible duplicate",""))</f>
        <v/>
      </c>
      <c r="O2650" s="56" t="n">
        <f aca="false">IF(J2650="","",IF(AND(L2650=0,K2650=0),1,0))</f>
        <v>1</v>
      </c>
      <c r="P2650" s="56" t="str">
        <f aca="false">IF(L2650=1,J2650+ROW()/10^7,"")</f>
        <v/>
      </c>
      <c r="Q2650" s="57" t="n">
        <f aca="false">IF(O2650=1,M2650,"")</f>
        <v>0.84760805314</v>
      </c>
      <c r="R2650" s="56" t="str">
        <f aca="false">IF(K2650=1,ROW(),"")</f>
        <v/>
      </c>
      <c r="S2650" s="56" t="str">
        <f aca="false">IF(D2650="","",TRIM(D2650))</f>
        <v>LOLO CHARGES- INC</v>
      </c>
    </row>
    <row r="2651" customFormat="false" ht="15" hidden="false" customHeight="false" outlineLevel="0" collapsed="false">
      <c r="A2651" s="50" t="s">
        <v>1684</v>
      </c>
      <c r="B2651" s="55" t="n">
        <v>45952</v>
      </c>
      <c r="C2651" s="50" t="n">
        <f aca="false">IF(S2651="","",IFERROR(IF(INDEX('Ledger Codes'!$C$6:$C$205,MATCH(S2651,'Ledger Codes'!$B$6:$B$205,0))="","",INDEX('Ledger Codes'!$C$6:$C$205,MATCH(S2651,'Ledger Codes'!$B$6:$B$205,0))),""))</f>
        <v>10051</v>
      </c>
      <c r="D2651" s="50" t="s">
        <v>208</v>
      </c>
      <c r="E2651" s="50" t="s">
        <v>1685</v>
      </c>
      <c r="F2651" s="50" t="s">
        <v>1686</v>
      </c>
      <c r="G2651" s="52" t="n">
        <v>0</v>
      </c>
      <c r="H2651" s="52" t="n">
        <v>130</v>
      </c>
      <c r="I2651" s="52" t="n">
        <f aca="false">IF(AND(G2651="",H2651=""),"",N(G2651)-N(H2651))</f>
        <v>-130</v>
      </c>
      <c r="J2651" s="52" t="n">
        <f aca="false">IF(I2651="","",ABS(I2651))</f>
        <v>130</v>
      </c>
      <c r="K2651" s="56" t="n">
        <f aca="false">IF(S2651="","",0)</f>
        <v>0</v>
      </c>
      <c r="L2651" s="56" t="n">
        <f aca="false">IF(J2651="","",IF(AND(J2651&gt;'Revenue Testing'!$E$9,K2651=0),1,0))</f>
        <v>0</v>
      </c>
      <c r="M2651" s="57" t="n">
        <v>0.016898658332</v>
      </c>
      <c r="N2651" s="56" t="str">
        <f aca="false">IF(OR(A2651="",I2651=""),"",IF(COUNTIFS($A$2:$A$4500,A2651,$D$2:$D$4500,D2651,$I$2:$I$4500,I2651)&gt;1,"Possible duplicate",""))</f>
        <v/>
      </c>
      <c r="O2651" s="56" t="n">
        <f aca="false">IF(J2651="","",IF(AND(L2651=0,K2651=0),1,0))</f>
        <v>1</v>
      </c>
      <c r="P2651" s="56" t="str">
        <f aca="false">IF(L2651=1,J2651+ROW()/10^7,"")</f>
        <v/>
      </c>
      <c r="Q2651" s="57" t="n">
        <f aca="false">IF(O2651=1,M2651,"")</f>
        <v>0.016898658332</v>
      </c>
      <c r="R2651" s="56" t="str">
        <f aca="false">IF(K2651=1,ROW(),"")</f>
        <v/>
      </c>
      <c r="S2651" s="56" t="str">
        <f aca="false">IF(D2651="","",TRIM(D2651))</f>
        <v>LOLO CHARGES- INC</v>
      </c>
    </row>
    <row r="2652" customFormat="false" ht="15" hidden="false" customHeight="false" outlineLevel="0" collapsed="false">
      <c r="A2652" s="50" t="s">
        <v>1687</v>
      </c>
      <c r="B2652" s="55" t="n">
        <v>45952</v>
      </c>
      <c r="C2652" s="50" t="n">
        <f aca="false">IF(S2652="","",IFERROR(IF(INDEX('Ledger Codes'!$C$6:$C$205,MATCH(S2652,'Ledger Codes'!$B$6:$B$205,0))="","",INDEX('Ledger Codes'!$C$6:$C$205,MATCH(S2652,'Ledger Codes'!$B$6:$B$205,0))),""))</f>
        <v>10051</v>
      </c>
      <c r="D2652" s="50" t="s">
        <v>208</v>
      </c>
      <c r="E2652" s="50" t="s">
        <v>1688</v>
      </c>
      <c r="F2652" s="50" t="s">
        <v>1689</v>
      </c>
      <c r="G2652" s="52" t="n">
        <v>0</v>
      </c>
      <c r="H2652" s="52" t="n">
        <v>130</v>
      </c>
      <c r="I2652" s="52" t="n">
        <f aca="false">IF(AND(G2652="",H2652=""),"",N(G2652)-N(H2652))</f>
        <v>-130</v>
      </c>
      <c r="J2652" s="52" t="n">
        <f aca="false">IF(I2652="","",ABS(I2652))</f>
        <v>130</v>
      </c>
      <c r="K2652" s="56" t="n">
        <f aca="false">IF(S2652="","",0)</f>
        <v>0</v>
      </c>
      <c r="L2652" s="56" t="n">
        <f aca="false">IF(J2652="","",IF(AND(J2652&gt;'Revenue Testing'!$E$9,K2652=0),1,0))</f>
        <v>0</v>
      </c>
      <c r="M2652" s="57" t="n">
        <v>0.080617473899</v>
      </c>
      <c r="N2652" s="56" t="str">
        <f aca="false">IF(OR(A2652="",I2652=""),"",IF(COUNTIFS($A$2:$A$4500,A2652,$D$2:$D$4500,D2652,$I$2:$I$4500,I2652)&gt;1,"Possible duplicate",""))</f>
        <v/>
      </c>
      <c r="O2652" s="56" t="n">
        <f aca="false">IF(J2652="","",IF(AND(L2652=0,K2652=0),1,0))</f>
        <v>1</v>
      </c>
      <c r="P2652" s="56" t="str">
        <f aca="false">IF(L2652=1,J2652+ROW()/10^7,"")</f>
        <v/>
      </c>
      <c r="Q2652" s="57" t="n">
        <f aca="false">IF(O2652=1,M2652,"")</f>
        <v>0.080617473899</v>
      </c>
      <c r="R2652" s="56" t="str">
        <f aca="false">IF(K2652=1,ROW(),"")</f>
        <v/>
      </c>
      <c r="S2652" s="56" t="str">
        <f aca="false">IF(D2652="","",TRIM(D2652))</f>
        <v>LOLO CHARGES- INC</v>
      </c>
    </row>
    <row r="2653" customFormat="false" ht="15" hidden="false" customHeight="false" outlineLevel="0" collapsed="false">
      <c r="A2653" s="50" t="s">
        <v>1690</v>
      </c>
      <c r="B2653" s="55" t="n">
        <v>45952</v>
      </c>
      <c r="C2653" s="50" t="n">
        <f aca="false">IF(S2653="","",IFERROR(IF(INDEX('Ledger Codes'!$C$6:$C$205,MATCH(S2653,'Ledger Codes'!$B$6:$B$205,0))="","",INDEX('Ledger Codes'!$C$6:$C$205,MATCH(S2653,'Ledger Codes'!$B$6:$B$205,0))),""))</f>
        <v>10051</v>
      </c>
      <c r="D2653" s="50" t="s">
        <v>208</v>
      </c>
      <c r="E2653" s="50" t="s">
        <v>1691</v>
      </c>
      <c r="F2653" s="50" t="s">
        <v>1692</v>
      </c>
      <c r="G2653" s="52" t="n">
        <v>0</v>
      </c>
      <c r="H2653" s="52" t="n">
        <v>130</v>
      </c>
      <c r="I2653" s="52" t="n">
        <f aca="false">IF(AND(G2653="",H2653=""),"",N(G2653)-N(H2653))</f>
        <v>-130</v>
      </c>
      <c r="J2653" s="52" t="n">
        <f aca="false">IF(I2653="","",ABS(I2653))</f>
        <v>130</v>
      </c>
      <c r="K2653" s="56" t="n">
        <f aca="false">IF(S2653="","",0)</f>
        <v>0</v>
      </c>
      <c r="L2653" s="56" t="n">
        <f aca="false">IF(J2653="","",IF(AND(J2653&gt;'Revenue Testing'!$E$9,K2653=0),1,0))</f>
        <v>0</v>
      </c>
      <c r="M2653" s="57" t="n">
        <v>0.985258212407</v>
      </c>
      <c r="N2653" s="56" t="str">
        <f aca="false">IF(OR(A2653="",I2653=""),"",IF(COUNTIFS($A$2:$A$4500,A2653,$D$2:$D$4500,D2653,$I$2:$I$4500,I2653)&gt;1,"Possible duplicate",""))</f>
        <v/>
      </c>
      <c r="O2653" s="56" t="n">
        <f aca="false">IF(J2653="","",IF(AND(L2653=0,K2653=0),1,0))</f>
        <v>1</v>
      </c>
      <c r="P2653" s="56" t="str">
        <f aca="false">IF(L2653=1,J2653+ROW()/10^7,"")</f>
        <v/>
      </c>
      <c r="Q2653" s="57" t="n">
        <f aca="false">IF(O2653=1,M2653,"")</f>
        <v>0.985258212407</v>
      </c>
      <c r="R2653" s="56" t="str">
        <f aca="false">IF(K2653=1,ROW(),"")</f>
        <v/>
      </c>
      <c r="S2653" s="56" t="str">
        <f aca="false">IF(D2653="","",TRIM(D2653))</f>
        <v>LOLO CHARGES- INC</v>
      </c>
    </row>
    <row r="2654" customFormat="false" ht="15" hidden="false" customHeight="false" outlineLevel="0" collapsed="false">
      <c r="A2654" s="50" t="s">
        <v>1693</v>
      </c>
      <c r="B2654" s="55" t="n">
        <v>45952</v>
      </c>
      <c r="C2654" s="50" t="n">
        <f aca="false">IF(S2654="","",IFERROR(IF(INDEX('Ledger Codes'!$C$6:$C$205,MATCH(S2654,'Ledger Codes'!$B$6:$B$205,0))="","",INDEX('Ledger Codes'!$C$6:$C$205,MATCH(S2654,'Ledger Codes'!$B$6:$B$205,0))),""))</f>
        <v>10051</v>
      </c>
      <c r="D2654" s="50" t="s">
        <v>208</v>
      </c>
      <c r="E2654" s="50" t="s">
        <v>1694</v>
      </c>
      <c r="F2654" s="50" t="s">
        <v>1695</v>
      </c>
      <c r="G2654" s="52" t="n">
        <v>0</v>
      </c>
      <c r="H2654" s="52" t="n">
        <v>130</v>
      </c>
      <c r="I2654" s="52" t="n">
        <f aca="false">IF(AND(G2654="",H2654=""),"",N(G2654)-N(H2654))</f>
        <v>-130</v>
      </c>
      <c r="J2654" s="52" t="n">
        <f aca="false">IF(I2654="","",ABS(I2654))</f>
        <v>130</v>
      </c>
      <c r="K2654" s="56" t="n">
        <f aca="false">IF(S2654="","",0)</f>
        <v>0</v>
      </c>
      <c r="L2654" s="56" t="n">
        <f aca="false">IF(J2654="","",IF(AND(J2654&gt;'Revenue Testing'!$E$9,K2654=0),1,0))</f>
        <v>0</v>
      </c>
      <c r="M2654" s="57" t="n">
        <v>0.668233048025</v>
      </c>
      <c r="N2654" s="56" t="str">
        <f aca="false">IF(OR(A2654="",I2654=""),"",IF(COUNTIFS($A$2:$A$4500,A2654,$D$2:$D$4500,D2654,$I$2:$I$4500,I2654)&gt;1,"Possible duplicate",""))</f>
        <v/>
      </c>
      <c r="O2654" s="56" t="n">
        <f aca="false">IF(J2654="","",IF(AND(L2654=0,K2654=0),1,0))</f>
        <v>1</v>
      </c>
      <c r="P2654" s="56" t="str">
        <f aca="false">IF(L2654=1,J2654+ROW()/10^7,"")</f>
        <v/>
      </c>
      <c r="Q2654" s="57" t="n">
        <f aca="false">IF(O2654=1,M2654,"")</f>
        <v>0.668233048025</v>
      </c>
      <c r="R2654" s="56" t="str">
        <f aca="false">IF(K2654=1,ROW(),"")</f>
        <v/>
      </c>
      <c r="S2654" s="56" t="str">
        <f aca="false">IF(D2654="","",TRIM(D2654))</f>
        <v>LOLO CHARGES- INC</v>
      </c>
    </row>
    <row r="2655" customFormat="false" ht="15" hidden="false" customHeight="false" outlineLevel="0" collapsed="false">
      <c r="A2655" s="50" t="s">
        <v>1696</v>
      </c>
      <c r="B2655" s="55" t="n">
        <v>45952</v>
      </c>
      <c r="C2655" s="50" t="n">
        <f aca="false">IF(S2655="","",IFERROR(IF(INDEX('Ledger Codes'!$C$6:$C$205,MATCH(S2655,'Ledger Codes'!$B$6:$B$205,0))="","",INDEX('Ledger Codes'!$C$6:$C$205,MATCH(S2655,'Ledger Codes'!$B$6:$B$205,0))),""))</f>
        <v>10051</v>
      </c>
      <c r="D2655" s="50" t="s">
        <v>208</v>
      </c>
      <c r="E2655" s="50" t="s">
        <v>1697</v>
      </c>
      <c r="F2655" s="50" t="s">
        <v>1698</v>
      </c>
      <c r="G2655" s="52" t="n">
        <v>0</v>
      </c>
      <c r="H2655" s="52" t="n">
        <v>130</v>
      </c>
      <c r="I2655" s="52" t="n">
        <f aca="false">IF(AND(G2655="",H2655=""),"",N(G2655)-N(H2655))</f>
        <v>-130</v>
      </c>
      <c r="J2655" s="52" t="n">
        <f aca="false">IF(I2655="","",ABS(I2655))</f>
        <v>130</v>
      </c>
      <c r="K2655" s="56" t="n">
        <f aca="false">IF(S2655="","",0)</f>
        <v>0</v>
      </c>
      <c r="L2655" s="56" t="n">
        <f aca="false">IF(J2655="","",IF(AND(J2655&gt;'Revenue Testing'!$E$9,K2655=0),1,0))</f>
        <v>0</v>
      </c>
      <c r="M2655" s="57" t="n">
        <v>0.315562638706</v>
      </c>
      <c r="N2655" s="56" t="str">
        <f aca="false">IF(OR(A2655="",I2655=""),"",IF(COUNTIFS($A$2:$A$4500,A2655,$D$2:$D$4500,D2655,$I$2:$I$4500,I2655)&gt;1,"Possible duplicate",""))</f>
        <v/>
      </c>
      <c r="O2655" s="56" t="n">
        <f aca="false">IF(J2655="","",IF(AND(L2655=0,K2655=0),1,0))</f>
        <v>1</v>
      </c>
      <c r="P2655" s="56" t="str">
        <f aca="false">IF(L2655=1,J2655+ROW()/10^7,"")</f>
        <v/>
      </c>
      <c r="Q2655" s="57" t="n">
        <f aca="false">IF(O2655=1,M2655,"")</f>
        <v>0.315562638706</v>
      </c>
      <c r="R2655" s="56" t="str">
        <f aca="false">IF(K2655=1,ROW(),"")</f>
        <v/>
      </c>
      <c r="S2655" s="56" t="str">
        <f aca="false">IF(D2655="","",TRIM(D2655))</f>
        <v>LOLO CHARGES- INC</v>
      </c>
    </row>
    <row r="2656" customFormat="false" ht="15" hidden="false" customHeight="false" outlineLevel="0" collapsed="false">
      <c r="A2656" s="50" t="s">
        <v>1699</v>
      </c>
      <c r="B2656" s="55" t="n">
        <v>45952</v>
      </c>
      <c r="C2656" s="50" t="n">
        <f aca="false">IF(S2656="","",IFERROR(IF(INDEX('Ledger Codes'!$C$6:$C$205,MATCH(S2656,'Ledger Codes'!$B$6:$B$205,0))="","",INDEX('Ledger Codes'!$C$6:$C$205,MATCH(S2656,'Ledger Codes'!$B$6:$B$205,0))),""))</f>
        <v>10051</v>
      </c>
      <c r="D2656" s="50" t="s">
        <v>208</v>
      </c>
      <c r="E2656" s="50" t="s">
        <v>1700</v>
      </c>
      <c r="F2656" s="50" t="s">
        <v>1701</v>
      </c>
      <c r="G2656" s="52" t="n">
        <v>0</v>
      </c>
      <c r="H2656" s="52" t="n">
        <v>130</v>
      </c>
      <c r="I2656" s="52" t="n">
        <f aca="false">IF(AND(G2656="",H2656=""),"",N(G2656)-N(H2656))</f>
        <v>-130</v>
      </c>
      <c r="J2656" s="52" t="n">
        <f aca="false">IF(I2656="","",ABS(I2656))</f>
        <v>130</v>
      </c>
      <c r="K2656" s="56" t="n">
        <f aca="false">IF(S2656="","",0)</f>
        <v>0</v>
      </c>
      <c r="L2656" s="56" t="n">
        <f aca="false">IF(J2656="","",IF(AND(J2656&gt;'Revenue Testing'!$E$9,K2656=0),1,0))</f>
        <v>0</v>
      </c>
      <c r="M2656" s="57" t="n">
        <v>0.621310519622</v>
      </c>
      <c r="N2656" s="56" t="str">
        <f aca="false">IF(OR(A2656="",I2656=""),"",IF(COUNTIFS($A$2:$A$4500,A2656,$D$2:$D$4500,D2656,$I$2:$I$4500,I2656)&gt;1,"Possible duplicate",""))</f>
        <v/>
      </c>
      <c r="O2656" s="56" t="n">
        <f aca="false">IF(J2656="","",IF(AND(L2656=0,K2656=0),1,0))</f>
        <v>1</v>
      </c>
      <c r="P2656" s="56" t="str">
        <f aca="false">IF(L2656=1,J2656+ROW()/10^7,"")</f>
        <v/>
      </c>
      <c r="Q2656" s="57" t="n">
        <f aca="false">IF(O2656=1,M2656,"")</f>
        <v>0.621310519622</v>
      </c>
      <c r="R2656" s="56" t="str">
        <f aca="false">IF(K2656=1,ROW(),"")</f>
        <v/>
      </c>
      <c r="S2656" s="56" t="str">
        <f aca="false">IF(D2656="","",TRIM(D2656))</f>
        <v>LOLO CHARGES- INC</v>
      </c>
    </row>
    <row r="2657" customFormat="false" ht="15" hidden="false" customHeight="false" outlineLevel="0" collapsed="false">
      <c r="A2657" s="50" t="s">
        <v>1702</v>
      </c>
      <c r="B2657" s="55" t="n">
        <v>45952</v>
      </c>
      <c r="C2657" s="50" t="n">
        <f aca="false">IF(S2657="","",IFERROR(IF(INDEX('Ledger Codes'!$C$6:$C$205,MATCH(S2657,'Ledger Codes'!$B$6:$B$205,0))="","",INDEX('Ledger Codes'!$C$6:$C$205,MATCH(S2657,'Ledger Codes'!$B$6:$B$205,0))),""))</f>
        <v>10051</v>
      </c>
      <c r="D2657" s="50" t="s">
        <v>208</v>
      </c>
      <c r="E2657" s="50" t="s">
        <v>1703</v>
      </c>
      <c r="F2657" s="50" t="s">
        <v>1704</v>
      </c>
      <c r="G2657" s="52" t="n">
        <v>0</v>
      </c>
      <c r="H2657" s="52" t="n">
        <v>130</v>
      </c>
      <c r="I2657" s="52" t="n">
        <f aca="false">IF(AND(G2657="",H2657=""),"",N(G2657)-N(H2657))</f>
        <v>-130</v>
      </c>
      <c r="J2657" s="52" t="n">
        <f aca="false">IF(I2657="","",ABS(I2657))</f>
        <v>130</v>
      </c>
      <c r="K2657" s="56" t="n">
        <f aca="false">IF(S2657="","",0)</f>
        <v>0</v>
      </c>
      <c r="L2657" s="56" t="n">
        <f aca="false">IF(J2657="","",IF(AND(J2657&gt;'Revenue Testing'!$E$9,K2657=0),1,0))</f>
        <v>0</v>
      </c>
      <c r="M2657" s="57" t="n">
        <v>0.963927735947</v>
      </c>
      <c r="N2657" s="56" t="str">
        <f aca="false">IF(OR(A2657="",I2657=""),"",IF(COUNTIFS($A$2:$A$4500,A2657,$D$2:$D$4500,D2657,$I$2:$I$4500,I2657)&gt;1,"Possible duplicate",""))</f>
        <v/>
      </c>
      <c r="O2657" s="56" t="n">
        <f aca="false">IF(J2657="","",IF(AND(L2657=0,K2657=0),1,0))</f>
        <v>1</v>
      </c>
      <c r="P2657" s="56" t="str">
        <f aca="false">IF(L2657=1,J2657+ROW()/10^7,"")</f>
        <v/>
      </c>
      <c r="Q2657" s="57" t="n">
        <f aca="false">IF(O2657=1,M2657,"")</f>
        <v>0.963927735947</v>
      </c>
      <c r="R2657" s="56" t="str">
        <f aca="false">IF(K2657=1,ROW(),"")</f>
        <v/>
      </c>
      <c r="S2657" s="56" t="str">
        <f aca="false">IF(D2657="","",TRIM(D2657))</f>
        <v>LOLO CHARGES- INC</v>
      </c>
    </row>
    <row r="2658" customFormat="false" ht="15" hidden="false" customHeight="false" outlineLevel="0" collapsed="false">
      <c r="A2658" s="50" t="s">
        <v>1705</v>
      </c>
      <c r="B2658" s="55" t="n">
        <v>45952</v>
      </c>
      <c r="C2658" s="50" t="n">
        <f aca="false">IF(S2658="","",IFERROR(IF(INDEX('Ledger Codes'!$C$6:$C$205,MATCH(S2658,'Ledger Codes'!$B$6:$B$205,0))="","",INDEX('Ledger Codes'!$C$6:$C$205,MATCH(S2658,'Ledger Codes'!$B$6:$B$205,0))),""))</f>
        <v>10051</v>
      </c>
      <c r="D2658" s="50" t="s">
        <v>208</v>
      </c>
      <c r="E2658" s="50" t="s">
        <v>1706</v>
      </c>
      <c r="F2658" s="50" t="s">
        <v>581</v>
      </c>
      <c r="G2658" s="52" t="n">
        <v>0</v>
      </c>
      <c r="H2658" s="52" t="n">
        <v>260</v>
      </c>
      <c r="I2658" s="52" t="n">
        <f aca="false">IF(AND(G2658="",H2658=""),"",N(G2658)-N(H2658))</f>
        <v>-260</v>
      </c>
      <c r="J2658" s="52" t="n">
        <f aca="false">IF(I2658="","",ABS(I2658))</f>
        <v>260</v>
      </c>
      <c r="K2658" s="56" t="n">
        <f aca="false">IF(S2658="","",0)</f>
        <v>0</v>
      </c>
      <c r="L2658" s="56" t="n">
        <f aca="false">IF(J2658="","",IF(AND(J2658&gt;'Revenue Testing'!$E$9,K2658=0),1,0))</f>
        <v>0</v>
      </c>
      <c r="M2658" s="57" t="n">
        <v>0.129132055618</v>
      </c>
      <c r="N2658" s="56" t="str">
        <f aca="false">IF(OR(A2658="",I2658=""),"",IF(COUNTIFS($A$2:$A$4500,A2658,$D$2:$D$4500,D2658,$I$2:$I$4500,I2658)&gt;1,"Possible duplicate",""))</f>
        <v/>
      </c>
      <c r="O2658" s="56" t="n">
        <f aca="false">IF(J2658="","",IF(AND(L2658=0,K2658=0),1,0))</f>
        <v>1</v>
      </c>
      <c r="P2658" s="56" t="str">
        <f aca="false">IF(L2658=1,J2658+ROW()/10^7,"")</f>
        <v/>
      </c>
      <c r="Q2658" s="57" t="n">
        <f aca="false">IF(O2658=1,M2658,"")</f>
        <v>0.129132055618</v>
      </c>
      <c r="R2658" s="56" t="str">
        <f aca="false">IF(K2658=1,ROW(),"")</f>
        <v/>
      </c>
      <c r="S2658" s="56" t="str">
        <f aca="false">IF(D2658="","",TRIM(D2658))</f>
        <v>LOLO CHARGES- INC</v>
      </c>
    </row>
    <row r="2659" customFormat="false" ht="15" hidden="false" customHeight="false" outlineLevel="0" collapsed="false">
      <c r="A2659" s="50" t="s">
        <v>1707</v>
      </c>
      <c r="B2659" s="55" t="n">
        <v>45952</v>
      </c>
      <c r="C2659" s="50" t="n">
        <f aca="false">IF(S2659="","",IFERROR(IF(INDEX('Ledger Codes'!$C$6:$C$205,MATCH(S2659,'Ledger Codes'!$B$6:$B$205,0))="","",INDEX('Ledger Codes'!$C$6:$C$205,MATCH(S2659,'Ledger Codes'!$B$6:$B$205,0))),""))</f>
        <v>10051</v>
      </c>
      <c r="D2659" s="50" t="s">
        <v>208</v>
      </c>
      <c r="E2659" s="50" t="s">
        <v>1708</v>
      </c>
      <c r="F2659" s="50" t="s">
        <v>1709</v>
      </c>
      <c r="G2659" s="52" t="n">
        <v>0</v>
      </c>
      <c r="H2659" s="52" t="n">
        <v>80</v>
      </c>
      <c r="I2659" s="52" t="n">
        <f aca="false">IF(AND(G2659="",H2659=""),"",N(G2659)-N(H2659))</f>
        <v>-80</v>
      </c>
      <c r="J2659" s="52" t="n">
        <f aca="false">IF(I2659="","",ABS(I2659))</f>
        <v>80</v>
      </c>
      <c r="K2659" s="56" t="n">
        <f aca="false">IF(S2659="","",0)</f>
        <v>0</v>
      </c>
      <c r="L2659" s="56" t="n">
        <f aca="false">IF(J2659="","",IF(AND(J2659&gt;'Revenue Testing'!$E$9,K2659=0),1,0))</f>
        <v>0</v>
      </c>
      <c r="M2659" s="57" t="n">
        <v>0.913885248231</v>
      </c>
      <c r="N2659" s="56" t="str">
        <f aca="false">IF(OR(A2659="",I2659=""),"",IF(COUNTIFS($A$2:$A$4500,A2659,$D$2:$D$4500,D2659,$I$2:$I$4500,I2659)&gt;1,"Possible duplicate",""))</f>
        <v/>
      </c>
      <c r="O2659" s="56" t="n">
        <f aca="false">IF(J2659="","",IF(AND(L2659=0,K2659=0),1,0))</f>
        <v>1</v>
      </c>
      <c r="P2659" s="56" t="str">
        <f aca="false">IF(L2659=1,J2659+ROW()/10^7,"")</f>
        <v/>
      </c>
      <c r="Q2659" s="57" t="n">
        <f aca="false">IF(O2659=1,M2659,"")</f>
        <v>0.913885248231</v>
      </c>
      <c r="R2659" s="56" t="str">
        <f aca="false">IF(K2659=1,ROW(),"")</f>
        <v/>
      </c>
      <c r="S2659" s="56" t="str">
        <f aca="false">IF(D2659="","",TRIM(D2659))</f>
        <v>LOLO CHARGES- INC</v>
      </c>
    </row>
    <row r="2660" customFormat="false" ht="15" hidden="false" customHeight="false" outlineLevel="0" collapsed="false">
      <c r="A2660" s="50" t="s">
        <v>1710</v>
      </c>
      <c r="B2660" s="55" t="n">
        <v>45953</v>
      </c>
      <c r="C2660" s="50" t="n">
        <f aca="false">IF(S2660="","",IFERROR(IF(INDEX('Ledger Codes'!$C$6:$C$205,MATCH(S2660,'Ledger Codes'!$B$6:$B$205,0))="","",INDEX('Ledger Codes'!$C$6:$C$205,MATCH(S2660,'Ledger Codes'!$B$6:$B$205,0))),""))</f>
        <v>10051</v>
      </c>
      <c r="D2660" s="50" t="s">
        <v>208</v>
      </c>
      <c r="E2660" s="50" t="s">
        <v>1711</v>
      </c>
      <c r="F2660" s="50" t="s">
        <v>1712</v>
      </c>
      <c r="G2660" s="52" t="n">
        <v>0</v>
      </c>
      <c r="H2660" s="52" t="n">
        <v>130</v>
      </c>
      <c r="I2660" s="52" t="n">
        <f aca="false">IF(AND(G2660="",H2660=""),"",N(G2660)-N(H2660))</f>
        <v>-130</v>
      </c>
      <c r="J2660" s="52" t="n">
        <f aca="false">IF(I2660="","",ABS(I2660))</f>
        <v>130</v>
      </c>
      <c r="K2660" s="56" t="n">
        <f aca="false">IF(S2660="","",0)</f>
        <v>0</v>
      </c>
      <c r="L2660" s="56" t="n">
        <f aca="false">IF(J2660="","",IF(AND(J2660&gt;'Revenue Testing'!$E$9,K2660=0),1,0))</f>
        <v>0</v>
      </c>
      <c r="M2660" s="57" t="n">
        <v>0.661983227836</v>
      </c>
      <c r="N2660" s="56" t="str">
        <f aca="false">IF(OR(A2660="",I2660=""),"",IF(COUNTIFS($A$2:$A$4500,A2660,$D$2:$D$4500,D2660,$I$2:$I$4500,I2660)&gt;1,"Possible duplicate",""))</f>
        <v/>
      </c>
      <c r="O2660" s="56" t="n">
        <f aca="false">IF(J2660="","",IF(AND(L2660=0,K2660=0),1,0))</f>
        <v>1</v>
      </c>
      <c r="P2660" s="56" t="str">
        <f aca="false">IF(L2660=1,J2660+ROW()/10^7,"")</f>
        <v/>
      </c>
      <c r="Q2660" s="57" t="n">
        <f aca="false">IF(O2660=1,M2660,"")</f>
        <v>0.661983227836</v>
      </c>
      <c r="R2660" s="56" t="str">
        <f aca="false">IF(K2660=1,ROW(),"")</f>
        <v/>
      </c>
      <c r="S2660" s="56" t="str">
        <f aca="false">IF(D2660="","",TRIM(D2660))</f>
        <v>LOLO CHARGES- INC</v>
      </c>
    </row>
    <row r="2661" customFormat="false" ht="15" hidden="false" customHeight="false" outlineLevel="0" collapsed="false">
      <c r="A2661" s="50" t="s">
        <v>1713</v>
      </c>
      <c r="B2661" s="55" t="n">
        <v>45953</v>
      </c>
      <c r="C2661" s="50" t="n">
        <f aca="false">IF(S2661="","",IFERROR(IF(INDEX('Ledger Codes'!$C$6:$C$205,MATCH(S2661,'Ledger Codes'!$B$6:$B$205,0))="","",INDEX('Ledger Codes'!$C$6:$C$205,MATCH(S2661,'Ledger Codes'!$B$6:$B$205,0))),""))</f>
        <v>10051</v>
      </c>
      <c r="D2661" s="50" t="s">
        <v>208</v>
      </c>
      <c r="E2661" s="50" t="s">
        <v>1714</v>
      </c>
      <c r="F2661" s="50" t="s">
        <v>1715</v>
      </c>
      <c r="G2661" s="52" t="n">
        <v>0</v>
      </c>
      <c r="H2661" s="52" t="n">
        <v>130</v>
      </c>
      <c r="I2661" s="52" t="n">
        <f aca="false">IF(AND(G2661="",H2661=""),"",N(G2661)-N(H2661))</f>
        <v>-130</v>
      </c>
      <c r="J2661" s="52" t="n">
        <f aca="false">IF(I2661="","",ABS(I2661))</f>
        <v>130</v>
      </c>
      <c r="K2661" s="56" t="n">
        <f aca="false">IF(S2661="","",0)</f>
        <v>0</v>
      </c>
      <c r="L2661" s="56" t="n">
        <f aca="false">IF(J2661="","",IF(AND(J2661&gt;'Revenue Testing'!$E$9,K2661=0),1,0))</f>
        <v>0</v>
      </c>
      <c r="M2661" s="57" t="n">
        <v>0.595555518008</v>
      </c>
      <c r="N2661" s="56" t="str">
        <f aca="false">IF(OR(A2661="",I2661=""),"",IF(COUNTIFS($A$2:$A$4500,A2661,$D$2:$D$4500,D2661,$I$2:$I$4500,I2661)&gt;1,"Possible duplicate",""))</f>
        <v/>
      </c>
      <c r="O2661" s="56" t="n">
        <f aca="false">IF(J2661="","",IF(AND(L2661=0,K2661=0),1,0))</f>
        <v>1</v>
      </c>
      <c r="P2661" s="56" t="str">
        <f aca="false">IF(L2661=1,J2661+ROW()/10^7,"")</f>
        <v/>
      </c>
      <c r="Q2661" s="57" t="n">
        <f aca="false">IF(O2661=1,M2661,"")</f>
        <v>0.595555518008</v>
      </c>
      <c r="R2661" s="56" t="str">
        <f aca="false">IF(K2661=1,ROW(),"")</f>
        <v/>
      </c>
      <c r="S2661" s="56" t="str">
        <f aca="false">IF(D2661="","",TRIM(D2661))</f>
        <v>LOLO CHARGES- INC</v>
      </c>
    </row>
    <row r="2662" customFormat="false" ht="15" hidden="false" customHeight="false" outlineLevel="0" collapsed="false">
      <c r="A2662" s="50" t="s">
        <v>1716</v>
      </c>
      <c r="B2662" s="55" t="n">
        <v>45953</v>
      </c>
      <c r="C2662" s="50" t="n">
        <f aca="false">IF(S2662="","",IFERROR(IF(INDEX('Ledger Codes'!$C$6:$C$205,MATCH(S2662,'Ledger Codes'!$B$6:$B$205,0))="","",INDEX('Ledger Codes'!$C$6:$C$205,MATCH(S2662,'Ledger Codes'!$B$6:$B$205,0))),""))</f>
        <v>10051</v>
      </c>
      <c r="D2662" s="50" t="s">
        <v>208</v>
      </c>
      <c r="E2662" s="50" t="s">
        <v>1717</v>
      </c>
      <c r="F2662" s="50" t="s">
        <v>1718</v>
      </c>
      <c r="G2662" s="52" t="n">
        <v>0</v>
      </c>
      <c r="H2662" s="52" t="n">
        <v>130</v>
      </c>
      <c r="I2662" s="52" t="n">
        <f aca="false">IF(AND(G2662="",H2662=""),"",N(G2662)-N(H2662))</f>
        <v>-130</v>
      </c>
      <c r="J2662" s="52" t="n">
        <f aca="false">IF(I2662="","",ABS(I2662))</f>
        <v>130</v>
      </c>
      <c r="K2662" s="56" t="n">
        <f aca="false">IF(S2662="","",0)</f>
        <v>0</v>
      </c>
      <c r="L2662" s="56" t="n">
        <f aca="false">IF(J2662="","",IF(AND(J2662&gt;'Revenue Testing'!$E$9,K2662=0),1,0))</f>
        <v>0</v>
      </c>
      <c r="M2662" s="57" t="n">
        <v>0.993454842885</v>
      </c>
      <c r="N2662" s="56" t="str">
        <f aca="false">IF(OR(A2662="",I2662=""),"",IF(COUNTIFS($A$2:$A$4500,A2662,$D$2:$D$4500,D2662,$I$2:$I$4500,I2662)&gt;1,"Possible duplicate",""))</f>
        <v/>
      </c>
      <c r="O2662" s="56" t="n">
        <f aca="false">IF(J2662="","",IF(AND(L2662=0,K2662=0),1,0))</f>
        <v>1</v>
      </c>
      <c r="P2662" s="56" t="str">
        <f aca="false">IF(L2662=1,J2662+ROW()/10^7,"")</f>
        <v/>
      </c>
      <c r="Q2662" s="57" t="n">
        <f aca="false">IF(O2662=1,M2662,"")</f>
        <v>0.993454842885</v>
      </c>
      <c r="R2662" s="56" t="str">
        <f aca="false">IF(K2662=1,ROW(),"")</f>
        <v/>
      </c>
      <c r="S2662" s="56" t="str">
        <f aca="false">IF(D2662="","",TRIM(D2662))</f>
        <v>LOLO CHARGES- INC</v>
      </c>
    </row>
    <row r="2663" customFormat="false" ht="15" hidden="false" customHeight="false" outlineLevel="0" collapsed="false">
      <c r="A2663" s="50" t="s">
        <v>1719</v>
      </c>
      <c r="B2663" s="55" t="n">
        <v>45953</v>
      </c>
      <c r="C2663" s="50" t="n">
        <f aca="false">IF(S2663="","",IFERROR(IF(INDEX('Ledger Codes'!$C$6:$C$205,MATCH(S2663,'Ledger Codes'!$B$6:$B$205,0))="","",INDEX('Ledger Codes'!$C$6:$C$205,MATCH(S2663,'Ledger Codes'!$B$6:$B$205,0))),""))</f>
        <v>10051</v>
      </c>
      <c r="D2663" s="50" t="s">
        <v>208</v>
      </c>
      <c r="E2663" s="50" t="s">
        <v>1720</v>
      </c>
      <c r="F2663" s="50" t="s">
        <v>1721</v>
      </c>
      <c r="G2663" s="52" t="n">
        <v>0</v>
      </c>
      <c r="H2663" s="52" t="n">
        <v>130</v>
      </c>
      <c r="I2663" s="52" t="n">
        <f aca="false">IF(AND(G2663="",H2663=""),"",N(G2663)-N(H2663))</f>
        <v>-130</v>
      </c>
      <c r="J2663" s="52" t="n">
        <f aca="false">IF(I2663="","",ABS(I2663))</f>
        <v>130</v>
      </c>
      <c r="K2663" s="56" t="n">
        <f aca="false">IF(S2663="","",0)</f>
        <v>0</v>
      </c>
      <c r="L2663" s="56" t="n">
        <f aca="false">IF(J2663="","",IF(AND(J2663&gt;'Revenue Testing'!$E$9,K2663=0),1,0))</f>
        <v>0</v>
      </c>
      <c r="M2663" s="57" t="n">
        <v>0.89546373327</v>
      </c>
      <c r="N2663" s="56" t="str">
        <f aca="false">IF(OR(A2663="",I2663=""),"",IF(COUNTIFS($A$2:$A$4500,A2663,$D$2:$D$4500,D2663,$I$2:$I$4500,I2663)&gt;1,"Possible duplicate",""))</f>
        <v/>
      </c>
      <c r="O2663" s="56" t="n">
        <f aca="false">IF(J2663="","",IF(AND(L2663=0,K2663=0),1,0))</f>
        <v>1</v>
      </c>
      <c r="P2663" s="56" t="str">
        <f aca="false">IF(L2663=1,J2663+ROW()/10^7,"")</f>
        <v/>
      </c>
      <c r="Q2663" s="57" t="n">
        <f aca="false">IF(O2663=1,M2663,"")</f>
        <v>0.89546373327</v>
      </c>
      <c r="R2663" s="56" t="str">
        <f aca="false">IF(K2663=1,ROW(),"")</f>
        <v/>
      </c>
      <c r="S2663" s="56" t="str">
        <f aca="false">IF(D2663="","",TRIM(D2663))</f>
        <v>LOLO CHARGES- INC</v>
      </c>
    </row>
    <row r="2664" customFormat="false" ht="15" hidden="false" customHeight="false" outlineLevel="0" collapsed="false">
      <c r="A2664" s="50" t="s">
        <v>1722</v>
      </c>
      <c r="B2664" s="55" t="n">
        <v>45953</v>
      </c>
      <c r="C2664" s="50" t="n">
        <f aca="false">IF(S2664="","",IFERROR(IF(INDEX('Ledger Codes'!$C$6:$C$205,MATCH(S2664,'Ledger Codes'!$B$6:$B$205,0))="","",INDEX('Ledger Codes'!$C$6:$C$205,MATCH(S2664,'Ledger Codes'!$B$6:$B$205,0))),""))</f>
        <v>10051</v>
      </c>
      <c r="D2664" s="50" t="s">
        <v>208</v>
      </c>
      <c r="E2664" s="50" t="s">
        <v>1723</v>
      </c>
      <c r="F2664" s="50" t="s">
        <v>1724</v>
      </c>
      <c r="G2664" s="52" t="n">
        <v>0</v>
      </c>
      <c r="H2664" s="52" t="n">
        <v>130</v>
      </c>
      <c r="I2664" s="52" t="n">
        <f aca="false">IF(AND(G2664="",H2664=""),"",N(G2664)-N(H2664))</f>
        <v>-130</v>
      </c>
      <c r="J2664" s="52" t="n">
        <f aca="false">IF(I2664="","",ABS(I2664))</f>
        <v>130</v>
      </c>
      <c r="K2664" s="56" t="n">
        <f aca="false">IF(S2664="","",0)</f>
        <v>0</v>
      </c>
      <c r="L2664" s="56" t="n">
        <f aca="false">IF(J2664="","",IF(AND(J2664&gt;'Revenue Testing'!$E$9,K2664=0),1,0))</f>
        <v>0</v>
      </c>
      <c r="M2664" s="57" t="n">
        <v>0.466556177891</v>
      </c>
      <c r="N2664" s="56" t="str">
        <f aca="false">IF(OR(A2664="",I2664=""),"",IF(COUNTIFS($A$2:$A$4500,A2664,$D$2:$D$4500,D2664,$I$2:$I$4500,I2664)&gt;1,"Possible duplicate",""))</f>
        <v/>
      </c>
      <c r="O2664" s="56" t="n">
        <f aca="false">IF(J2664="","",IF(AND(L2664=0,K2664=0),1,0))</f>
        <v>1</v>
      </c>
      <c r="P2664" s="56" t="str">
        <f aca="false">IF(L2664=1,J2664+ROW()/10^7,"")</f>
        <v/>
      </c>
      <c r="Q2664" s="57" t="n">
        <f aca="false">IF(O2664=1,M2664,"")</f>
        <v>0.466556177891</v>
      </c>
      <c r="R2664" s="56" t="str">
        <f aca="false">IF(K2664=1,ROW(),"")</f>
        <v/>
      </c>
      <c r="S2664" s="56" t="str">
        <f aca="false">IF(D2664="","",TRIM(D2664))</f>
        <v>LOLO CHARGES- INC</v>
      </c>
    </row>
    <row r="2665" customFormat="false" ht="15" hidden="false" customHeight="false" outlineLevel="0" collapsed="false">
      <c r="A2665" s="50" t="s">
        <v>1725</v>
      </c>
      <c r="B2665" s="55" t="n">
        <v>45953</v>
      </c>
      <c r="C2665" s="50" t="n">
        <f aca="false">IF(S2665="","",IFERROR(IF(INDEX('Ledger Codes'!$C$6:$C$205,MATCH(S2665,'Ledger Codes'!$B$6:$B$205,0))="","",INDEX('Ledger Codes'!$C$6:$C$205,MATCH(S2665,'Ledger Codes'!$B$6:$B$205,0))),""))</f>
        <v>10051</v>
      </c>
      <c r="D2665" s="50" t="s">
        <v>208</v>
      </c>
      <c r="E2665" s="50" t="s">
        <v>1726</v>
      </c>
      <c r="F2665" s="50" t="s">
        <v>1727</v>
      </c>
      <c r="G2665" s="52" t="n">
        <v>0</v>
      </c>
      <c r="H2665" s="52" t="n">
        <v>130</v>
      </c>
      <c r="I2665" s="52" t="n">
        <f aca="false">IF(AND(G2665="",H2665=""),"",N(G2665)-N(H2665))</f>
        <v>-130</v>
      </c>
      <c r="J2665" s="52" t="n">
        <f aca="false">IF(I2665="","",ABS(I2665))</f>
        <v>130</v>
      </c>
      <c r="K2665" s="56" t="n">
        <f aca="false">IF(S2665="","",0)</f>
        <v>0</v>
      </c>
      <c r="L2665" s="56" t="n">
        <f aca="false">IF(J2665="","",IF(AND(J2665&gt;'Revenue Testing'!$E$9,K2665=0),1,0))</f>
        <v>0</v>
      </c>
      <c r="M2665" s="57" t="n">
        <v>0.61410384667</v>
      </c>
      <c r="N2665" s="56" t="str">
        <f aca="false">IF(OR(A2665="",I2665=""),"",IF(COUNTIFS($A$2:$A$4500,A2665,$D$2:$D$4500,D2665,$I$2:$I$4500,I2665)&gt;1,"Possible duplicate",""))</f>
        <v/>
      </c>
      <c r="O2665" s="56" t="n">
        <f aca="false">IF(J2665="","",IF(AND(L2665=0,K2665=0),1,0))</f>
        <v>1</v>
      </c>
      <c r="P2665" s="56" t="str">
        <f aca="false">IF(L2665=1,J2665+ROW()/10^7,"")</f>
        <v/>
      </c>
      <c r="Q2665" s="57" t="n">
        <f aca="false">IF(O2665=1,M2665,"")</f>
        <v>0.61410384667</v>
      </c>
      <c r="R2665" s="56" t="str">
        <f aca="false">IF(K2665=1,ROW(),"")</f>
        <v/>
      </c>
      <c r="S2665" s="56" t="str">
        <f aca="false">IF(D2665="","",TRIM(D2665))</f>
        <v>LOLO CHARGES- INC</v>
      </c>
    </row>
    <row r="2666" customFormat="false" ht="15" hidden="false" customHeight="false" outlineLevel="0" collapsed="false">
      <c r="A2666" s="50" t="s">
        <v>1728</v>
      </c>
      <c r="B2666" s="55" t="n">
        <v>45953</v>
      </c>
      <c r="C2666" s="50" t="n">
        <f aca="false">IF(S2666="","",IFERROR(IF(INDEX('Ledger Codes'!$C$6:$C$205,MATCH(S2666,'Ledger Codes'!$B$6:$B$205,0))="","",INDEX('Ledger Codes'!$C$6:$C$205,MATCH(S2666,'Ledger Codes'!$B$6:$B$205,0))),""))</f>
        <v>10051</v>
      </c>
      <c r="D2666" s="50" t="s">
        <v>208</v>
      </c>
      <c r="E2666" s="50" t="s">
        <v>1729</v>
      </c>
      <c r="F2666" s="50" t="s">
        <v>1730</v>
      </c>
      <c r="G2666" s="52" t="n">
        <v>0</v>
      </c>
      <c r="H2666" s="52" t="n">
        <v>130</v>
      </c>
      <c r="I2666" s="52" t="n">
        <f aca="false">IF(AND(G2666="",H2666=""),"",N(G2666)-N(H2666))</f>
        <v>-130</v>
      </c>
      <c r="J2666" s="52" t="n">
        <f aca="false">IF(I2666="","",ABS(I2666))</f>
        <v>130</v>
      </c>
      <c r="K2666" s="56" t="n">
        <f aca="false">IF(S2666="","",0)</f>
        <v>0</v>
      </c>
      <c r="L2666" s="56" t="n">
        <f aca="false">IF(J2666="","",IF(AND(J2666&gt;'Revenue Testing'!$E$9,K2666=0),1,0))</f>
        <v>0</v>
      </c>
      <c r="M2666" s="57" t="n">
        <v>0.276596451986</v>
      </c>
      <c r="N2666" s="56" t="str">
        <f aca="false">IF(OR(A2666="",I2666=""),"",IF(COUNTIFS($A$2:$A$4500,A2666,$D$2:$D$4500,D2666,$I$2:$I$4500,I2666)&gt;1,"Possible duplicate",""))</f>
        <v/>
      </c>
      <c r="O2666" s="56" t="n">
        <f aca="false">IF(J2666="","",IF(AND(L2666=0,K2666=0),1,0))</f>
        <v>1</v>
      </c>
      <c r="P2666" s="56" t="str">
        <f aca="false">IF(L2666=1,J2666+ROW()/10^7,"")</f>
        <v/>
      </c>
      <c r="Q2666" s="57" t="n">
        <f aca="false">IF(O2666=1,M2666,"")</f>
        <v>0.276596451986</v>
      </c>
      <c r="R2666" s="56" t="str">
        <f aca="false">IF(K2666=1,ROW(),"")</f>
        <v/>
      </c>
      <c r="S2666" s="56" t="str">
        <f aca="false">IF(D2666="","",TRIM(D2666))</f>
        <v>LOLO CHARGES- INC</v>
      </c>
    </row>
    <row r="2667" customFormat="false" ht="15" hidden="false" customHeight="false" outlineLevel="0" collapsed="false">
      <c r="A2667" s="50" t="s">
        <v>1731</v>
      </c>
      <c r="B2667" s="55" t="n">
        <v>45953</v>
      </c>
      <c r="C2667" s="50" t="n">
        <f aca="false">IF(S2667="","",IFERROR(IF(INDEX('Ledger Codes'!$C$6:$C$205,MATCH(S2667,'Ledger Codes'!$B$6:$B$205,0))="","",INDEX('Ledger Codes'!$C$6:$C$205,MATCH(S2667,'Ledger Codes'!$B$6:$B$205,0))),""))</f>
        <v>10051</v>
      </c>
      <c r="D2667" s="50" t="s">
        <v>208</v>
      </c>
      <c r="E2667" s="50" t="s">
        <v>1732</v>
      </c>
      <c r="F2667" s="50" t="s">
        <v>1733</v>
      </c>
      <c r="G2667" s="52" t="n">
        <v>0</v>
      </c>
      <c r="H2667" s="52" t="n">
        <v>130</v>
      </c>
      <c r="I2667" s="52" t="n">
        <f aca="false">IF(AND(G2667="",H2667=""),"",N(G2667)-N(H2667))</f>
        <v>-130</v>
      </c>
      <c r="J2667" s="52" t="n">
        <f aca="false">IF(I2667="","",ABS(I2667))</f>
        <v>130</v>
      </c>
      <c r="K2667" s="56" t="n">
        <f aca="false">IF(S2667="","",0)</f>
        <v>0</v>
      </c>
      <c r="L2667" s="56" t="n">
        <f aca="false">IF(J2667="","",IF(AND(J2667&gt;'Revenue Testing'!$E$9,K2667=0),1,0))</f>
        <v>0</v>
      </c>
      <c r="M2667" s="57" t="n">
        <v>0.191320309461</v>
      </c>
      <c r="N2667" s="56" t="str">
        <f aca="false">IF(OR(A2667="",I2667=""),"",IF(COUNTIFS($A$2:$A$4500,A2667,$D$2:$D$4500,D2667,$I$2:$I$4500,I2667)&gt;1,"Possible duplicate",""))</f>
        <v/>
      </c>
      <c r="O2667" s="56" t="n">
        <f aca="false">IF(J2667="","",IF(AND(L2667=0,K2667=0),1,0))</f>
        <v>1</v>
      </c>
      <c r="P2667" s="56" t="str">
        <f aca="false">IF(L2667=1,J2667+ROW()/10^7,"")</f>
        <v/>
      </c>
      <c r="Q2667" s="57" t="n">
        <f aca="false">IF(O2667=1,M2667,"")</f>
        <v>0.191320309461</v>
      </c>
      <c r="R2667" s="56" t="str">
        <f aca="false">IF(K2667=1,ROW(),"")</f>
        <v/>
      </c>
      <c r="S2667" s="56" t="str">
        <f aca="false">IF(D2667="","",TRIM(D2667))</f>
        <v>LOLO CHARGES- INC</v>
      </c>
    </row>
    <row r="2668" customFormat="false" ht="15" hidden="false" customHeight="false" outlineLevel="0" collapsed="false">
      <c r="A2668" s="50" t="s">
        <v>1734</v>
      </c>
      <c r="B2668" s="55" t="n">
        <v>45953</v>
      </c>
      <c r="C2668" s="50" t="n">
        <f aca="false">IF(S2668="","",IFERROR(IF(INDEX('Ledger Codes'!$C$6:$C$205,MATCH(S2668,'Ledger Codes'!$B$6:$B$205,0))="","",INDEX('Ledger Codes'!$C$6:$C$205,MATCH(S2668,'Ledger Codes'!$B$6:$B$205,0))),""))</f>
        <v>10051</v>
      </c>
      <c r="D2668" s="50" t="s">
        <v>208</v>
      </c>
      <c r="E2668" s="50" t="s">
        <v>1735</v>
      </c>
      <c r="F2668" s="50" t="s">
        <v>1736</v>
      </c>
      <c r="G2668" s="52" t="n">
        <v>0</v>
      </c>
      <c r="H2668" s="52" t="n">
        <v>130</v>
      </c>
      <c r="I2668" s="52" t="n">
        <f aca="false">IF(AND(G2668="",H2668=""),"",N(G2668)-N(H2668))</f>
        <v>-130</v>
      </c>
      <c r="J2668" s="52" t="n">
        <f aca="false">IF(I2668="","",ABS(I2668))</f>
        <v>130</v>
      </c>
      <c r="K2668" s="56" t="n">
        <f aca="false">IF(S2668="","",0)</f>
        <v>0</v>
      </c>
      <c r="L2668" s="56" t="n">
        <f aca="false">IF(J2668="","",IF(AND(J2668&gt;'Revenue Testing'!$E$9,K2668=0),1,0))</f>
        <v>0</v>
      </c>
      <c r="M2668" s="57" t="n">
        <v>0.491655230887</v>
      </c>
      <c r="N2668" s="56" t="str">
        <f aca="false">IF(OR(A2668="",I2668=""),"",IF(COUNTIFS($A$2:$A$4500,A2668,$D$2:$D$4500,D2668,$I$2:$I$4500,I2668)&gt;1,"Possible duplicate",""))</f>
        <v/>
      </c>
      <c r="O2668" s="56" t="n">
        <f aca="false">IF(J2668="","",IF(AND(L2668=0,K2668=0),1,0))</f>
        <v>1</v>
      </c>
      <c r="P2668" s="56" t="str">
        <f aca="false">IF(L2668=1,J2668+ROW()/10^7,"")</f>
        <v/>
      </c>
      <c r="Q2668" s="57" t="n">
        <f aca="false">IF(O2668=1,M2668,"")</f>
        <v>0.491655230887</v>
      </c>
      <c r="R2668" s="56" t="str">
        <f aca="false">IF(K2668=1,ROW(),"")</f>
        <v/>
      </c>
      <c r="S2668" s="56" t="str">
        <f aca="false">IF(D2668="","",TRIM(D2668))</f>
        <v>LOLO CHARGES- INC</v>
      </c>
    </row>
    <row r="2669" customFormat="false" ht="15" hidden="false" customHeight="false" outlineLevel="0" collapsed="false">
      <c r="A2669" s="50" t="s">
        <v>1737</v>
      </c>
      <c r="B2669" s="55" t="n">
        <v>45953</v>
      </c>
      <c r="C2669" s="50" t="n">
        <f aca="false">IF(S2669="","",IFERROR(IF(INDEX('Ledger Codes'!$C$6:$C$205,MATCH(S2669,'Ledger Codes'!$B$6:$B$205,0))="","",INDEX('Ledger Codes'!$C$6:$C$205,MATCH(S2669,'Ledger Codes'!$B$6:$B$205,0))),""))</f>
        <v>10051</v>
      </c>
      <c r="D2669" s="50" t="s">
        <v>208</v>
      </c>
      <c r="E2669" s="50" t="s">
        <v>1738</v>
      </c>
      <c r="F2669" s="50" t="s">
        <v>1739</v>
      </c>
      <c r="G2669" s="52" t="n">
        <v>0</v>
      </c>
      <c r="H2669" s="52" t="n">
        <v>130</v>
      </c>
      <c r="I2669" s="52" t="n">
        <f aca="false">IF(AND(G2669="",H2669=""),"",N(G2669)-N(H2669))</f>
        <v>-130</v>
      </c>
      <c r="J2669" s="52" t="n">
        <f aca="false">IF(I2669="","",ABS(I2669))</f>
        <v>130</v>
      </c>
      <c r="K2669" s="56" t="n">
        <f aca="false">IF(S2669="","",0)</f>
        <v>0</v>
      </c>
      <c r="L2669" s="56" t="n">
        <f aca="false">IF(J2669="","",IF(AND(J2669&gt;'Revenue Testing'!$E$9,K2669=0),1,0))</f>
        <v>0</v>
      </c>
      <c r="M2669" s="57" t="n">
        <v>0.55334586362</v>
      </c>
      <c r="N2669" s="56" t="str">
        <f aca="false">IF(OR(A2669="",I2669=""),"",IF(COUNTIFS($A$2:$A$4500,A2669,$D$2:$D$4500,D2669,$I$2:$I$4500,I2669)&gt;1,"Possible duplicate",""))</f>
        <v/>
      </c>
      <c r="O2669" s="56" t="n">
        <f aca="false">IF(J2669="","",IF(AND(L2669=0,K2669=0),1,0))</f>
        <v>1</v>
      </c>
      <c r="P2669" s="56" t="str">
        <f aca="false">IF(L2669=1,J2669+ROW()/10^7,"")</f>
        <v/>
      </c>
      <c r="Q2669" s="57" t="n">
        <f aca="false">IF(O2669=1,M2669,"")</f>
        <v>0.55334586362</v>
      </c>
      <c r="R2669" s="56" t="str">
        <f aca="false">IF(K2669=1,ROW(),"")</f>
        <v/>
      </c>
      <c r="S2669" s="56" t="str">
        <f aca="false">IF(D2669="","",TRIM(D2669))</f>
        <v>LOLO CHARGES- INC</v>
      </c>
    </row>
    <row r="2670" customFormat="false" ht="15" hidden="false" customHeight="false" outlineLevel="0" collapsed="false">
      <c r="A2670" s="50" t="s">
        <v>1740</v>
      </c>
      <c r="B2670" s="55" t="n">
        <v>45953</v>
      </c>
      <c r="C2670" s="50" t="n">
        <f aca="false">IF(S2670="","",IFERROR(IF(INDEX('Ledger Codes'!$C$6:$C$205,MATCH(S2670,'Ledger Codes'!$B$6:$B$205,0))="","",INDEX('Ledger Codes'!$C$6:$C$205,MATCH(S2670,'Ledger Codes'!$B$6:$B$205,0))),""))</f>
        <v>10051</v>
      </c>
      <c r="D2670" s="50" t="s">
        <v>208</v>
      </c>
      <c r="E2670" s="50" t="s">
        <v>1741</v>
      </c>
      <c r="F2670" s="50" t="s">
        <v>536</v>
      </c>
      <c r="G2670" s="52" t="n">
        <v>0</v>
      </c>
      <c r="H2670" s="52" t="n">
        <v>130</v>
      </c>
      <c r="I2670" s="52" t="n">
        <f aca="false">IF(AND(G2670="",H2670=""),"",N(G2670)-N(H2670))</f>
        <v>-130</v>
      </c>
      <c r="J2670" s="52" t="n">
        <f aca="false">IF(I2670="","",ABS(I2670))</f>
        <v>130</v>
      </c>
      <c r="K2670" s="56" t="n">
        <f aca="false">IF(S2670="","",0)</f>
        <v>0</v>
      </c>
      <c r="L2670" s="56" t="n">
        <f aca="false">IF(J2670="","",IF(AND(J2670&gt;'Revenue Testing'!$E$9,K2670=0),1,0))</f>
        <v>0</v>
      </c>
      <c r="M2670" s="57" t="n">
        <v>0.600133569829</v>
      </c>
      <c r="N2670" s="56" t="str">
        <f aca="false">IF(OR(A2670="",I2670=""),"",IF(COUNTIFS($A$2:$A$4500,A2670,$D$2:$D$4500,D2670,$I$2:$I$4500,I2670)&gt;1,"Possible duplicate",""))</f>
        <v/>
      </c>
      <c r="O2670" s="56" t="n">
        <f aca="false">IF(J2670="","",IF(AND(L2670=0,K2670=0),1,0))</f>
        <v>1</v>
      </c>
      <c r="P2670" s="56" t="str">
        <f aca="false">IF(L2670=1,J2670+ROW()/10^7,"")</f>
        <v/>
      </c>
      <c r="Q2670" s="57" t="n">
        <f aca="false">IF(O2670=1,M2670,"")</f>
        <v>0.600133569829</v>
      </c>
      <c r="R2670" s="56" t="str">
        <f aca="false">IF(K2670=1,ROW(),"")</f>
        <v/>
      </c>
      <c r="S2670" s="56" t="str">
        <f aca="false">IF(D2670="","",TRIM(D2670))</f>
        <v>LOLO CHARGES- INC</v>
      </c>
    </row>
    <row r="2671" customFormat="false" ht="15" hidden="false" customHeight="false" outlineLevel="0" collapsed="false">
      <c r="A2671" s="50" t="s">
        <v>1742</v>
      </c>
      <c r="B2671" s="55" t="n">
        <v>45953</v>
      </c>
      <c r="C2671" s="50" t="n">
        <f aca="false">IF(S2671="","",IFERROR(IF(INDEX('Ledger Codes'!$C$6:$C$205,MATCH(S2671,'Ledger Codes'!$B$6:$B$205,0))="","",INDEX('Ledger Codes'!$C$6:$C$205,MATCH(S2671,'Ledger Codes'!$B$6:$B$205,0))),""))</f>
        <v>10051</v>
      </c>
      <c r="D2671" s="50" t="s">
        <v>208</v>
      </c>
      <c r="E2671" s="50" t="s">
        <v>1743</v>
      </c>
      <c r="F2671" s="50" t="s">
        <v>1744</v>
      </c>
      <c r="G2671" s="52" t="n">
        <v>0</v>
      </c>
      <c r="H2671" s="52" t="n">
        <v>130</v>
      </c>
      <c r="I2671" s="52" t="n">
        <f aca="false">IF(AND(G2671="",H2671=""),"",N(G2671)-N(H2671))</f>
        <v>-130</v>
      </c>
      <c r="J2671" s="52" t="n">
        <f aca="false">IF(I2671="","",ABS(I2671))</f>
        <v>130</v>
      </c>
      <c r="K2671" s="56" t="n">
        <f aca="false">IF(S2671="","",0)</f>
        <v>0</v>
      </c>
      <c r="L2671" s="56" t="n">
        <f aca="false">IF(J2671="","",IF(AND(J2671&gt;'Revenue Testing'!$E$9,K2671=0),1,0))</f>
        <v>0</v>
      </c>
      <c r="M2671" s="57" t="n">
        <v>0.793055081678</v>
      </c>
      <c r="N2671" s="56" t="str">
        <f aca="false">IF(OR(A2671="",I2671=""),"",IF(COUNTIFS($A$2:$A$4500,A2671,$D$2:$D$4500,D2671,$I$2:$I$4500,I2671)&gt;1,"Possible duplicate",""))</f>
        <v/>
      </c>
      <c r="O2671" s="56" t="n">
        <f aca="false">IF(J2671="","",IF(AND(L2671=0,K2671=0),1,0))</f>
        <v>1</v>
      </c>
      <c r="P2671" s="56" t="str">
        <f aca="false">IF(L2671=1,J2671+ROW()/10^7,"")</f>
        <v/>
      </c>
      <c r="Q2671" s="57" t="n">
        <f aca="false">IF(O2671=1,M2671,"")</f>
        <v>0.793055081678</v>
      </c>
      <c r="R2671" s="56" t="str">
        <f aca="false">IF(K2671=1,ROW(),"")</f>
        <v/>
      </c>
      <c r="S2671" s="56" t="str">
        <f aca="false">IF(D2671="","",TRIM(D2671))</f>
        <v>LOLO CHARGES- INC</v>
      </c>
    </row>
    <row r="2672" customFormat="false" ht="15" hidden="false" customHeight="false" outlineLevel="0" collapsed="false">
      <c r="A2672" s="50" t="s">
        <v>1745</v>
      </c>
      <c r="B2672" s="55" t="n">
        <v>45953</v>
      </c>
      <c r="C2672" s="50" t="n">
        <f aca="false">IF(S2672="","",IFERROR(IF(INDEX('Ledger Codes'!$C$6:$C$205,MATCH(S2672,'Ledger Codes'!$B$6:$B$205,0))="","",INDEX('Ledger Codes'!$C$6:$C$205,MATCH(S2672,'Ledger Codes'!$B$6:$B$205,0))),""))</f>
        <v>10051</v>
      </c>
      <c r="D2672" s="50" t="s">
        <v>208</v>
      </c>
      <c r="E2672" s="50" t="s">
        <v>1746</v>
      </c>
      <c r="F2672" s="50" t="s">
        <v>1747</v>
      </c>
      <c r="G2672" s="52" t="n">
        <v>0</v>
      </c>
      <c r="H2672" s="52" t="n">
        <v>130</v>
      </c>
      <c r="I2672" s="52" t="n">
        <f aca="false">IF(AND(G2672="",H2672=""),"",N(G2672)-N(H2672))</f>
        <v>-130</v>
      </c>
      <c r="J2672" s="52" t="n">
        <f aca="false">IF(I2672="","",ABS(I2672))</f>
        <v>130</v>
      </c>
      <c r="K2672" s="56" t="n">
        <f aca="false">IF(S2672="","",0)</f>
        <v>0</v>
      </c>
      <c r="L2672" s="56" t="n">
        <f aca="false">IF(J2672="","",IF(AND(J2672&gt;'Revenue Testing'!$E$9,K2672=0),1,0))</f>
        <v>0</v>
      </c>
      <c r="M2672" s="57" t="n">
        <v>0.831685112833</v>
      </c>
      <c r="N2672" s="56" t="str">
        <f aca="false">IF(OR(A2672="",I2672=""),"",IF(COUNTIFS($A$2:$A$4500,A2672,$D$2:$D$4500,D2672,$I$2:$I$4500,I2672)&gt;1,"Possible duplicate",""))</f>
        <v/>
      </c>
      <c r="O2672" s="56" t="n">
        <f aca="false">IF(J2672="","",IF(AND(L2672=0,K2672=0),1,0))</f>
        <v>1</v>
      </c>
      <c r="P2672" s="56" t="str">
        <f aca="false">IF(L2672=1,J2672+ROW()/10^7,"")</f>
        <v/>
      </c>
      <c r="Q2672" s="57" t="n">
        <f aca="false">IF(O2672=1,M2672,"")</f>
        <v>0.831685112833</v>
      </c>
      <c r="R2672" s="56" t="str">
        <f aca="false">IF(K2672=1,ROW(),"")</f>
        <v/>
      </c>
      <c r="S2672" s="56" t="str">
        <f aca="false">IF(D2672="","",TRIM(D2672))</f>
        <v>LOLO CHARGES- INC</v>
      </c>
    </row>
    <row r="2673" customFormat="false" ht="15" hidden="false" customHeight="false" outlineLevel="0" collapsed="false">
      <c r="A2673" s="50" t="s">
        <v>1748</v>
      </c>
      <c r="B2673" s="55" t="n">
        <v>45953</v>
      </c>
      <c r="C2673" s="50" t="n">
        <f aca="false">IF(S2673="","",IFERROR(IF(INDEX('Ledger Codes'!$C$6:$C$205,MATCH(S2673,'Ledger Codes'!$B$6:$B$205,0))="","",INDEX('Ledger Codes'!$C$6:$C$205,MATCH(S2673,'Ledger Codes'!$B$6:$B$205,0))),""))</f>
        <v>10051</v>
      </c>
      <c r="D2673" s="50" t="s">
        <v>208</v>
      </c>
      <c r="E2673" s="50" t="s">
        <v>1749</v>
      </c>
      <c r="F2673" s="50" t="s">
        <v>1750</v>
      </c>
      <c r="G2673" s="52" t="n">
        <v>0</v>
      </c>
      <c r="H2673" s="52" t="n">
        <v>260</v>
      </c>
      <c r="I2673" s="52" t="n">
        <f aca="false">IF(AND(G2673="",H2673=""),"",N(G2673)-N(H2673))</f>
        <v>-260</v>
      </c>
      <c r="J2673" s="52" t="n">
        <f aca="false">IF(I2673="","",ABS(I2673))</f>
        <v>260</v>
      </c>
      <c r="K2673" s="56" t="n">
        <f aca="false">IF(S2673="","",0)</f>
        <v>0</v>
      </c>
      <c r="L2673" s="56" t="n">
        <f aca="false">IF(J2673="","",IF(AND(J2673&gt;'Revenue Testing'!$E$9,K2673=0),1,0))</f>
        <v>0</v>
      </c>
      <c r="M2673" s="57" t="n">
        <v>0.511881068433</v>
      </c>
      <c r="N2673" s="56" t="str">
        <f aca="false">IF(OR(A2673="",I2673=""),"",IF(COUNTIFS($A$2:$A$4500,A2673,$D$2:$D$4500,D2673,$I$2:$I$4500,I2673)&gt;1,"Possible duplicate",""))</f>
        <v/>
      </c>
      <c r="O2673" s="56" t="n">
        <f aca="false">IF(J2673="","",IF(AND(L2673=0,K2673=0),1,0))</f>
        <v>1</v>
      </c>
      <c r="P2673" s="56" t="str">
        <f aca="false">IF(L2673=1,J2673+ROW()/10^7,"")</f>
        <v/>
      </c>
      <c r="Q2673" s="57" t="n">
        <f aca="false">IF(O2673=1,M2673,"")</f>
        <v>0.511881068433</v>
      </c>
      <c r="R2673" s="56" t="str">
        <f aca="false">IF(K2673=1,ROW(),"")</f>
        <v/>
      </c>
      <c r="S2673" s="56" t="str">
        <f aca="false">IF(D2673="","",TRIM(D2673))</f>
        <v>LOLO CHARGES- INC</v>
      </c>
    </row>
    <row r="2674" customFormat="false" ht="15" hidden="false" customHeight="false" outlineLevel="0" collapsed="false">
      <c r="A2674" s="50" t="s">
        <v>1751</v>
      </c>
      <c r="B2674" s="55" t="n">
        <v>45953</v>
      </c>
      <c r="C2674" s="50" t="n">
        <f aca="false">IF(S2674="","",IFERROR(IF(INDEX('Ledger Codes'!$C$6:$C$205,MATCH(S2674,'Ledger Codes'!$B$6:$B$205,0))="","",INDEX('Ledger Codes'!$C$6:$C$205,MATCH(S2674,'Ledger Codes'!$B$6:$B$205,0))),""))</f>
        <v>10051</v>
      </c>
      <c r="D2674" s="50" t="s">
        <v>208</v>
      </c>
      <c r="E2674" s="50" t="s">
        <v>1752</v>
      </c>
      <c r="F2674" s="50" t="s">
        <v>1753</v>
      </c>
      <c r="G2674" s="52" t="n">
        <v>0</v>
      </c>
      <c r="H2674" s="52" t="n">
        <v>130</v>
      </c>
      <c r="I2674" s="52" t="n">
        <f aca="false">IF(AND(G2674="",H2674=""),"",N(G2674)-N(H2674))</f>
        <v>-130</v>
      </c>
      <c r="J2674" s="52" t="n">
        <f aca="false">IF(I2674="","",ABS(I2674))</f>
        <v>130</v>
      </c>
      <c r="K2674" s="56" t="n">
        <f aca="false">IF(S2674="","",0)</f>
        <v>0</v>
      </c>
      <c r="L2674" s="56" t="n">
        <f aca="false">IF(J2674="","",IF(AND(J2674&gt;'Revenue Testing'!$E$9,K2674=0),1,0))</f>
        <v>0</v>
      </c>
      <c r="M2674" s="57" t="n">
        <v>0.045889331124</v>
      </c>
      <c r="N2674" s="56" t="str">
        <f aca="false">IF(OR(A2674="",I2674=""),"",IF(COUNTIFS($A$2:$A$4500,A2674,$D$2:$D$4500,D2674,$I$2:$I$4500,I2674)&gt;1,"Possible duplicate",""))</f>
        <v/>
      </c>
      <c r="O2674" s="56" t="n">
        <f aca="false">IF(J2674="","",IF(AND(L2674=0,K2674=0),1,0))</f>
        <v>1</v>
      </c>
      <c r="P2674" s="56" t="str">
        <f aca="false">IF(L2674=1,J2674+ROW()/10^7,"")</f>
        <v/>
      </c>
      <c r="Q2674" s="57" t="n">
        <f aca="false">IF(O2674=1,M2674,"")</f>
        <v>0.045889331124</v>
      </c>
      <c r="R2674" s="56" t="str">
        <f aca="false">IF(K2674=1,ROW(),"")</f>
        <v/>
      </c>
      <c r="S2674" s="56" t="str">
        <f aca="false">IF(D2674="","",TRIM(D2674))</f>
        <v>LOLO CHARGES- INC</v>
      </c>
    </row>
    <row r="2675" customFormat="false" ht="15" hidden="false" customHeight="false" outlineLevel="0" collapsed="false">
      <c r="A2675" s="50" t="s">
        <v>1754</v>
      </c>
      <c r="B2675" s="55" t="n">
        <v>45953</v>
      </c>
      <c r="C2675" s="50" t="n">
        <f aca="false">IF(S2675="","",IFERROR(IF(INDEX('Ledger Codes'!$C$6:$C$205,MATCH(S2675,'Ledger Codes'!$B$6:$B$205,0))="","",INDEX('Ledger Codes'!$C$6:$C$205,MATCH(S2675,'Ledger Codes'!$B$6:$B$205,0))),""))</f>
        <v>10051</v>
      </c>
      <c r="D2675" s="50" t="s">
        <v>208</v>
      </c>
      <c r="E2675" s="50" t="s">
        <v>1755</v>
      </c>
      <c r="F2675" s="50" t="s">
        <v>542</v>
      </c>
      <c r="G2675" s="52" t="n">
        <v>0</v>
      </c>
      <c r="H2675" s="52" t="n">
        <v>650</v>
      </c>
      <c r="I2675" s="52" t="n">
        <f aca="false">IF(AND(G2675="",H2675=""),"",N(G2675)-N(H2675))</f>
        <v>-650</v>
      </c>
      <c r="J2675" s="52" t="n">
        <f aca="false">IF(I2675="","",ABS(I2675))</f>
        <v>650</v>
      </c>
      <c r="K2675" s="56" t="n">
        <f aca="false">IF(S2675="","",0)</f>
        <v>0</v>
      </c>
      <c r="L2675" s="56" t="n">
        <f aca="false">IF(J2675="","",IF(AND(J2675&gt;'Revenue Testing'!$E$9,K2675=0),1,0))</f>
        <v>0</v>
      </c>
      <c r="M2675" s="57" t="n">
        <v>0.949397161169</v>
      </c>
      <c r="N2675" s="56" t="str">
        <f aca="false">IF(OR(A2675="",I2675=""),"",IF(COUNTIFS($A$2:$A$4500,A2675,$D$2:$D$4500,D2675,$I$2:$I$4500,I2675)&gt;1,"Possible duplicate",""))</f>
        <v/>
      </c>
      <c r="O2675" s="56" t="n">
        <f aca="false">IF(J2675="","",IF(AND(L2675=0,K2675=0),1,0))</f>
        <v>1</v>
      </c>
      <c r="P2675" s="56" t="str">
        <f aca="false">IF(L2675=1,J2675+ROW()/10^7,"")</f>
        <v/>
      </c>
      <c r="Q2675" s="57" t="n">
        <f aca="false">IF(O2675=1,M2675,"")</f>
        <v>0.949397161169</v>
      </c>
      <c r="R2675" s="56" t="str">
        <f aca="false">IF(K2675=1,ROW(),"")</f>
        <v/>
      </c>
      <c r="S2675" s="56" t="str">
        <f aca="false">IF(D2675="","",TRIM(D2675))</f>
        <v>LOLO CHARGES- INC</v>
      </c>
    </row>
    <row r="2676" customFormat="false" ht="15" hidden="false" customHeight="false" outlineLevel="0" collapsed="false">
      <c r="A2676" s="50" t="s">
        <v>1756</v>
      </c>
      <c r="B2676" s="55" t="n">
        <v>45953</v>
      </c>
      <c r="C2676" s="50" t="n">
        <f aca="false">IF(S2676="","",IFERROR(IF(INDEX('Ledger Codes'!$C$6:$C$205,MATCH(S2676,'Ledger Codes'!$B$6:$B$205,0))="","",INDEX('Ledger Codes'!$C$6:$C$205,MATCH(S2676,'Ledger Codes'!$B$6:$B$205,0))),""))</f>
        <v>10051</v>
      </c>
      <c r="D2676" s="50" t="s">
        <v>208</v>
      </c>
      <c r="E2676" s="50" t="s">
        <v>1757</v>
      </c>
      <c r="F2676" s="50" t="s">
        <v>1758</v>
      </c>
      <c r="G2676" s="52" t="n">
        <v>0</v>
      </c>
      <c r="H2676" s="52" t="n">
        <v>390</v>
      </c>
      <c r="I2676" s="52" t="n">
        <f aca="false">IF(AND(G2676="",H2676=""),"",N(G2676)-N(H2676))</f>
        <v>-390</v>
      </c>
      <c r="J2676" s="52" t="n">
        <f aca="false">IF(I2676="","",ABS(I2676))</f>
        <v>390</v>
      </c>
      <c r="K2676" s="56" t="n">
        <f aca="false">IF(S2676="","",0)</f>
        <v>0</v>
      </c>
      <c r="L2676" s="56" t="n">
        <f aca="false">IF(J2676="","",IF(AND(J2676&gt;'Revenue Testing'!$E$9,K2676=0),1,0))</f>
        <v>0</v>
      </c>
      <c r="M2676" s="57" t="n">
        <v>0.914981636431</v>
      </c>
      <c r="N2676" s="56" t="str">
        <f aca="false">IF(OR(A2676="",I2676=""),"",IF(COUNTIFS($A$2:$A$4500,A2676,$D$2:$D$4500,D2676,$I$2:$I$4500,I2676)&gt;1,"Possible duplicate",""))</f>
        <v/>
      </c>
      <c r="O2676" s="56" t="n">
        <f aca="false">IF(J2676="","",IF(AND(L2676=0,K2676=0),1,0))</f>
        <v>1</v>
      </c>
      <c r="P2676" s="56" t="str">
        <f aca="false">IF(L2676=1,J2676+ROW()/10^7,"")</f>
        <v/>
      </c>
      <c r="Q2676" s="57" t="n">
        <f aca="false">IF(O2676=1,M2676,"")</f>
        <v>0.914981636431</v>
      </c>
      <c r="R2676" s="56" t="str">
        <f aca="false">IF(K2676=1,ROW(),"")</f>
        <v/>
      </c>
      <c r="S2676" s="56" t="str">
        <f aca="false">IF(D2676="","",TRIM(D2676))</f>
        <v>LOLO CHARGES- INC</v>
      </c>
    </row>
    <row r="2677" customFormat="false" ht="15" hidden="false" customHeight="false" outlineLevel="0" collapsed="false">
      <c r="A2677" s="50" t="s">
        <v>1759</v>
      </c>
      <c r="B2677" s="55" t="n">
        <v>45953</v>
      </c>
      <c r="C2677" s="50" t="n">
        <f aca="false">IF(S2677="","",IFERROR(IF(INDEX('Ledger Codes'!$C$6:$C$205,MATCH(S2677,'Ledger Codes'!$B$6:$B$205,0))="","",INDEX('Ledger Codes'!$C$6:$C$205,MATCH(S2677,'Ledger Codes'!$B$6:$B$205,0))),""))</f>
        <v>10051</v>
      </c>
      <c r="D2677" s="50" t="s">
        <v>208</v>
      </c>
      <c r="E2677" s="50" t="s">
        <v>1760</v>
      </c>
      <c r="F2677" s="50" t="s">
        <v>1761</v>
      </c>
      <c r="G2677" s="52" t="n">
        <v>0</v>
      </c>
      <c r="H2677" s="52" t="n">
        <v>260</v>
      </c>
      <c r="I2677" s="52" t="n">
        <f aca="false">IF(AND(G2677="",H2677=""),"",N(G2677)-N(H2677))</f>
        <v>-260</v>
      </c>
      <c r="J2677" s="52" t="n">
        <f aca="false">IF(I2677="","",ABS(I2677))</f>
        <v>260</v>
      </c>
      <c r="K2677" s="56" t="n">
        <f aca="false">IF(S2677="","",0)</f>
        <v>0</v>
      </c>
      <c r="L2677" s="56" t="n">
        <f aca="false">IF(J2677="","",IF(AND(J2677&gt;'Revenue Testing'!$E$9,K2677=0),1,0))</f>
        <v>0</v>
      </c>
      <c r="M2677" s="57" t="n">
        <v>0.196117119093</v>
      </c>
      <c r="N2677" s="56" t="str">
        <f aca="false">IF(OR(A2677="",I2677=""),"",IF(COUNTIFS($A$2:$A$4500,A2677,$D$2:$D$4500,D2677,$I$2:$I$4500,I2677)&gt;1,"Possible duplicate",""))</f>
        <v/>
      </c>
      <c r="O2677" s="56" t="n">
        <f aca="false">IF(J2677="","",IF(AND(L2677=0,K2677=0),1,0))</f>
        <v>1</v>
      </c>
      <c r="P2677" s="56" t="str">
        <f aca="false">IF(L2677=1,J2677+ROW()/10^7,"")</f>
        <v/>
      </c>
      <c r="Q2677" s="57" t="n">
        <f aca="false">IF(O2677=1,M2677,"")</f>
        <v>0.196117119093</v>
      </c>
      <c r="R2677" s="56" t="str">
        <f aca="false">IF(K2677=1,ROW(),"")</f>
        <v/>
      </c>
      <c r="S2677" s="56" t="str">
        <f aca="false">IF(D2677="","",TRIM(D2677))</f>
        <v>LOLO CHARGES- INC</v>
      </c>
    </row>
    <row r="2678" customFormat="false" ht="15" hidden="false" customHeight="false" outlineLevel="0" collapsed="false">
      <c r="A2678" s="50" t="s">
        <v>1762</v>
      </c>
      <c r="B2678" s="55" t="n">
        <v>45953</v>
      </c>
      <c r="C2678" s="50" t="n">
        <f aca="false">IF(S2678="","",IFERROR(IF(INDEX('Ledger Codes'!$C$6:$C$205,MATCH(S2678,'Ledger Codes'!$B$6:$B$205,0))="","",INDEX('Ledger Codes'!$C$6:$C$205,MATCH(S2678,'Ledger Codes'!$B$6:$B$205,0))),""))</f>
        <v>10051</v>
      </c>
      <c r="D2678" s="50" t="s">
        <v>208</v>
      </c>
      <c r="E2678" s="50" t="s">
        <v>1763</v>
      </c>
      <c r="F2678" s="50" t="s">
        <v>1764</v>
      </c>
      <c r="G2678" s="52" t="n">
        <v>0</v>
      </c>
      <c r="H2678" s="52" t="n">
        <v>260</v>
      </c>
      <c r="I2678" s="52" t="n">
        <f aca="false">IF(AND(G2678="",H2678=""),"",N(G2678)-N(H2678))</f>
        <v>-260</v>
      </c>
      <c r="J2678" s="52" t="n">
        <f aca="false">IF(I2678="","",ABS(I2678))</f>
        <v>260</v>
      </c>
      <c r="K2678" s="56" t="n">
        <f aca="false">IF(S2678="","",0)</f>
        <v>0</v>
      </c>
      <c r="L2678" s="56" t="n">
        <f aca="false">IF(J2678="","",IF(AND(J2678&gt;'Revenue Testing'!$E$9,K2678=0),1,0))</f>
        <v>0</v>
      </c>
      <c r="M2678" s="57" t="n">
        <v>0.23990147502</v>
      </c>
      <c r="N2678" s="56" t="str">
        <f aca="false">IF(OR(A2678="",I2678=""),"",IF(COUNTIFS($A$2:$A$4500,A2678,$D$2:$D$4500,D2678,$I$2:$I$4500,I2678)&gt;1,"Possible duplicate",""))</f>
        <v/>
      </c>
      <c r="O2678" s="56" t="n">
        <f aca="false">IF(J2678="","",IF(AND(L2678=0,K2678=0),1,0))</f>
        <v>1</v>
      </c>
      <c r="P2678" s="56" t="str">
        <f aca="false">IF(L2678=1,J2678+ROW()/10^7,"")</f>
        <v/>
      </c>
      <c r="Q2678" s="57" t="n">
        <f aca="false">IF(O2678=1,M2678,"")</f>
        <v>0.23990147502</v>
      </c>
      <c r="R2678" s="56" t="str">
        <f aca="false">IF(K2678=1,ROW(),"")</f>
        <v/>
      </c>
      <c r="S2678" s="56" t="str">
        <f aca="false">IF(D2678="","",TRIM(D2678))</f>
        <v>LOLO CHARGES- INC</v>
      </c>
    </row>
    <row r="2679" customFormat="false" ht="15" hidden="false" customHeight="false" outlineLevel="0" collapsed="false">
      <c r="A2679" s="50" t="s">
        <v>1765</v>
      </c>
      <c r="B2679" s="55" t="n">
        <v>45953</v>
      </c>
      <c r="C2679" s="50" t="n">
        <f aca="false">IF(S2679="","",IFERROR(IF(INDEX('Ledger Codes'!$C$6:$C$205,MATCH(S2679,'Ledger Codes'!$B$6:$B$205,0))="","",INDEX('Ledger Codes'!$C$6:$C$205,MATCH(S2679,'Ledger Codes'!$B$6:$B$205,0))),""))</f>
        <v>10051</v>
      </c>
      <c r="D2679" s="50" t="s">
        <v>208</v>
      </c>
      <c r="E2679" s="50" t="s">
        <v>1766</v>
      </c>
      <c r="F2679" s="50" t="s">
        <v>1767</v>
      </c>
      <c r="G2679" s="52" t="n">
        <v>0</v>
      </c>
      <c r="H2679" s="52" t="n">
        <v>260</v>
      </c>
      <c r="I2679" s="52" t="n">
        <f aca="false">IF(AND(G2679="",H2679=""),"",N(G2679)-N(H2679))</f>
        <v>-260</v>
      </c>
      <c r="J2679" s="52" t="n">
        <f aca="false">IF(I2679="","",ABS(I2679))</f>
        <v>260</v>
      </c>
      <c r="K2679" s="56" t="n">
        <f aca="false">IF(S2679="","",0)</f>
        <v>0</v>
      </c>
      <c r="L2679" s="56" t="n">
        <f aca="false">IF(J2679="","",IF(AND(J2679&gt;'Revenue Testing'!$E$9,K2679=0),1,0))</f>
        <v>0</v>
      </c>
      <c r="M2679" s="57" t="n">
        <v>0.437000677513</v>
      </c>
      <c r="N2679" s="56" t="str">
        <f aca="false">IF(OR(A2679="",I2679=""),"",IF(COUNTIFS($A$2:$A$4500,A2679,$D$2:$D$4500,D2679,$I$2:$I$4500,I2679)&gt;1,"Possible duplicate",""))</f>
        <v/>
      </c>
      <c r="O2679" s="56" t="n">
        <f aca="false">IF(J2679="","",IF(AND(L2679=0,K2679=0),1,0))</f>
        <v>1</v>
      </c>
      <c r="P2679" s="56" t="str">
        <f aca="false">IF(L2679=1,J2679+ROW()/10^7,"")</f>
        <v/>
      </c>
      <c r="Q2679" s="57" t="n">
        <f aca="false">IF(O2679=1,M2679,"")</f>
        <v>0.437000677513</v>
      </c>
      <c r="R2679" s="56" t="str">
        <f aca="false">IF(K2679=1,ROW(),"")</f>
        <v/>
      </c>
      <c r="S2679" s="56" t="str">
        <f aca="false">IF(D2679="","",TRIM(D2679))</f>
        <v>LOLO CHARGES- INC</v>
      </c>
    </row>
    <row r="2680" customFormat="false" ht="15" hidden="false" customHeight="false" outlineLevel="0" collapsed="false">
      <c r="A2680" s="50" t="s">
        <v>1768</v>
      </c>
      <c r="B2680" s="55" t="n">
        <v>45953</v>
      </c>
      <c r="C2680" s="50" t="n">
        <f aca="false">IF(S2680="","",IFERROR(IF(INDEX('Ledger Codes'!$C$6:$C$205,MATCH(S2680,'Ledger Codes'!$B$6:$B$205,0))="","",INDEX('Ledger Codes'!$C$6:$C$205,MATCH(S2680,'Ledger Codes'!$B$6:$B$205,0))),""))</f>
        <v>10051</v>
      </c>
      <c r="D2680" s="50" t="s">
        <v>208</v>
      </c>
      <c r="E2680" s="50" t="s">
        <v>1769</v>
      </c>
      <c r="F2680" s="50" t="s">
        <v>1770</v>
      </c>
      <c r="G2680" s="52" t="n">
        <v>0</v>
      </c>
      <c r="H2680" s="52" t="n">
        <v>130</v>
      </c>
      <c r="I2680" s="52" t="n">
        <f aca="false">IF(AND(G2680="",H2680=""),"",N(G2680)-N(H2680))</f>
        <v>-130</v>
      </c>
      <c r="J2680" s="52" t="n">
        <f aca="false">IF(I2680="","",ABS(I2680))</f>
        <v>130</v>
      </c>
      <c r="K2680" s="56" t="n">
        <f aca="false">IF(S2680="","",0)</f>
        <v>0</v>
      </c>
      <c r="L2680" s="56" t="n">
        <f aca="false">IF(J2680="","",IF(AND(J2680&gt;'Revenue Testing'!$E$9,K2680=0),1,0))</f>
        <v>0</v>
      </c>
      <c r="M2680" s="57" t="n">
        <v>0.640226843639</v>
      </c>
      <c r="N2680" s="56" t="str">
        <f aca="false">IF(OR(A2680="",I2680=""),"",IF(COUNTIFS($A$2:$A$4500,A2680,$D$2:$D$4500,D2680,$I$2:$I$4500,I2680)&gt;1,"Possible duplicate",""))</f>
        <v/>
      </c>
      <c r="O2680" s="56" t="n">
        <f aca="false">IF(J2680="","",IF(AND(L2680=0,K2680=0),1,0))</f>
        <v>1</v>
      </c>
      <c r="P2680" s="56" t="str">
        <f aca="false">IF(L2680=1,J2680+ROW()/10^7,"")</f>
        <v/>
      </c>
      <c r="Q2680" s="57" t="n">
        <f aca="false">IF(O2680=1,M2680,"")</f>
        <v>0.640226843639</v>
      </c>
      <c r="R2680" s="56" t="str">
        <f aca="false">IF(K2680=1,ROW(),"")</f>
        <v/>
      </c>
      <c r="S2680" s="56" t="str">
        <f aca="false">IF(D2680="","",TRIM(D2680))</f>
        <v>LOLO CHARGES- INC</v>
      </c>
    </row>
    <row r="2681" customFormat="false" ht="15" hidden="false" customHeight="false" outlineLevel="0" collapsed="false">
      <c r="A2681" s="50" t="s">
        <v>1771</v>
      </c>
      <c r="B2681" s="55" t="n">
        <v>45953</v>
      </c>
      <c r="C2681" s="50" t="n">
        <f aca="false">IF(S2681="","",IFERROR(IF(INDEX('Ledger Codes'!$C$6:$C$205,MATCH(S2681,'Ledger Codes'!$B$6:$B$205,0))="","",INDEX('Ledger Codes'!$C$6:$C$205,MATCH(S2681,'Ledger Codes'!$B$6:$B$205,0))),""))</f>
        <v>10051</v>
      </c>
      <c r="D2681" s="50" t="s">
        <v>208</v>
      </c>
      <c r="E2681" s="50" t="s">
        <v>1772</v>
      </c>
      <c r="F2681" s="50" t="s">
        <v>524</v>
      </c>
      <c r="G2681" s="52" t="n">
        <v>0</v>
      </c>
      <c r="H2681" s="52" t="n">
        <v>390</v>
      </c>
      <c r="I2681" s="52" t="n">
        <f aca="false">IF(AND(G2681="",H2681=""),"",N(G2681)-N(H2681))</f>
        <v>-390</v>
      </c>
      <c r="J2681" s="52" t="n">
        <f aca="false">IF(I2681="","",ABS(I2681))</f>
        <v>390</v>
      </c>
      <c r="K2681" s="56" t="n">
        <f aca="false">IF(S2681="","",0)</f>
        <v>0</v>
      </c>
      <c r="L2681" s="56" t="n">
        <f aca="false">IF(J2681="","",IF(AND(J2681&gt;'Revenue Testing'!$E$9,K2681=0),1,0))</f>
        <v>0</v>
      </c>
      <c r="M2681" s="57" t="n">
        <v>0.492986962152</v>
      </c>
      <c r="N2681" s="56" t="str">
        <f aca="false">IF(OR(A2681="",I2681=""),"",IF(COUNTIFS($A$2:$A$4500,A2681,$D$2:$D$4500,D2681,$I$2:$I$4500,I2681)&gt;1,"Possible duplicate",""))</f>
        <v/>
      </c>
      <c r="O2681" s="56" t="n">
        <f aca="false">IF(J2681="","",IF(AND(L2681=0,K2681=0),1,0))</f>
        <v>1</v>
      </c>
      <c r="P2681" s="56" t="str">
        <f aca="false">IF(L2681=1,J2681+ROW()/10^7,"")</f>
        <v/>
      </c>
      <c r="Q2681" s="57" t="n">
        <f aca="false">IF(O2681=1,M2681,"")</f>
        <v>0.492986962152</v>
      </c>
      <c r="R2681" s="56" t="str">
        <f aca="false">IF(K2681=1,ROW(),"")</f>
        <v/>
      </c>
      <c r="S2681" s="56" t="str">
        <f aca="false">IF(D2681="","",TRIM(D2681))</f>
        <v>LOLO CHARGES- INC</v>
      </c>
    </row>
    <row r="2682" customFormat="false" ht="15" hidden="false" customHeight="false" outlineLevel="0" collapsed="false">
      <c r="A2682" s="50" t="s">
        <v>1773</v>
      </c>
      <c r="B2682" s="55" t="n">
        <v>45953</v>
      </c>
      <c r="C2682" s="50" t="n">
        <f aca="false">IF(S2682="","",IFERROR(IF(INDEX('Ledger Codes'!$C$6:$C$205,MATCH(S2682,'Ledger Codes'!$B$6:$B$205,0))="","",INDEX('Ledger Codes'!$C$6:$C$205,MATCH(S2682,'Ledger Codes'!$B$6:$B$205,0))),""))</f>
        <v>10051</v>
      </c>
      <c r="D2682" s="50" t="s">
        <v>208</v>
      </c>
      <c r="E2682" s="50" t="s">
        <v>1774</v>
      </c>
      <c r="F2682" s="50" t="s">
        <v>1775</v>
      </c>
      <c r="G2682" s="52" t="n">
        <v>0</v>
      </c>
      <c r="H2682" s="52" t="n">
        <v>130</v>
      </c>
      <c r="I2682" s="52" t="n">
        <f aca="false">IF(AND(G2682="",H2682=""),"",N(G2682)-N(H2682))</f>
        <v>-130</v>
      </c>
      <c r="J2682" s="52" t="n">
        <f aca="false">IF(I2682="","",ABS(I2682))</f>
        <v>130</v>
      </c>
      <c r="K2682" s="56" t="n">
        <f aca="false">IF(S2682="","",0)</f>
        <v>0</v>
      </c>
      <c r="L2682" s="56" t="n">
        <f aca="false">IF(J2682="","",IF(AND(J2682&gt;'Revenue Testing'!$E$9,K2682=0),1,0))</f>
        <v>0</v>
      </c>
      <c r="M2682" s="57" t="n">
        <v>0.399458388238</v>
      </c>
      <c r="N2682" s="56" t="str">
        <f aca="false">IF(OR(A2682="",I2682=""),"",IF(COUNTIFS($A$2:$A$4500,A2682,$D$2:$D$4500,D2682,$I$2:$I$4500,I2682)&gt;1,"Possible duplicate",""))</f>
        <v/>
      </c>
      <c r="O2682" s="56" t="n">
        <f aca="false">IF(J2682="","",IF(AND(L2682=0,K2682=0),1,0))</f>
        <v>1</v>
      </c>
      <c r="P2682" s="56" t="str">
        <f aca="false">IF(L2682=1,J2682+ROW()/10^7,"")</f>
        <v/>
      </c>
      <c r="Q2682" s="57" t="n">
        <f aca="false">IF(O2682=1,M2682,"")</f>
        <v>0.399458388238</v>
      </c>
      <c r="R2682" s="56" t="str">
        <f aca="false">IF(K2682=1,ROW(),"")</f>
        <v/>
      </c>
      <c r="S2682" s="56" t="str">
        <f aca="false">IF(D2682="","",TRIM(D2682))</f>
        <v>LOLO CHARGES- INC</v>
      </c>
    </row>
    <row r="2683" customFormat="false" ht="15" hidden="false" customHeight="false" outlineLevel="0" collapsed="false">
      <c r="A2683" s="50" t="s">
        <v>1776</v>
      </c>
      <c r="B2683" s="55" t="n">
        <v>45953</v>
      </c>
      <c r="C2683" s="50" t="n">
        <f aca="false">IF(S2683="","",IFERROR(IF(INDEX('Ledger Codes'!$C$6:$C$205,MATCH(S2683,'Ledger Codes'!$B$6:$B$205,0))="","",INDEX('Ledger Codes'!$C$6:$C$205,MATCH(S2683,'Ledger Codes'!$B$6:$B$205,0))),""))</f>
        <v>10051</v>
      </c>
      <c r="D2683" s="50" t="s">
        <v>208</v>
      </c>
      <c r="E2683" s="50" t="s">
        <v>1777</v>
      </c>
      <c r="F2683" s="50" t="s">
        <v>1778</v>
      </c>
      <c r="G2683" s="52" t="n">
        <v>0</v>
      </c>
      <c r="H2683" s="52" t="n">
        <v>130</v>
      </c>
      <c r="I2683" s="52" t="n">
        <f aca="false">IF(AND(G2683="",H2683=""),"",N(G2683)-N(H2683))</f>
        <v>-130</v>
      </c>
      <c r="J2683" s="52" t="n">
        <f aca="false">IF(I2683="","",ABS(I2683))</f>
        <v>130</v>
      </c>
      <c r="K2683" s="56" t="n">
        <f aca="false">IF(S2683="","",0)</f>
        <v>0</v>
      </c>
      <c r="L2683" s="56" t="n">
        <f aca="false">IF(J2683="","",IF(AND(J2683&gt;'Revenue Testing'!$E$9,K2683=0),1,0))</f>
        <v>0</v>
      </c>
      <c r="M2683" s="57" t="n">
        <v>0.413180504183</v>
      </c>
      <c r="N2683" s="56" t="str">
        <f aca="false">IF(OR(A2683="",I2683=""),"",IF(COUNTIFS($A$2:$A$4500,A2683,$D$2:$D$4500,D2683,$I$2:$I$4500,I2683)&gt;1,"Possible duplicate",""))</f>
        <v/>
      </c>
      <c r="O2683" s="56" t="n">
        <f aca="false">IF(J2683="","",IF(AND(L2683=0,K2683=0),1,0))</f>
        <v>1</v>
      </c>
      <c r="P2683" s="56" t="str">
        <f aca="false">IF(L2683=1,J2683+ROW()/10^7,"")</f>
        <v/>
      </c>
      <c r="Q2683" s="57" t="n">
        <f aca="false">IF(O2683=1,M2683,"")</f>
        <v>0.413180504183</v>
      </c>
      <c r="R2683" s="56" t="str">
        <f aca="false">IF(K2683=1,ROW(),"")</f>
        <v/>
      </c>
      <c r="S2683" s="56" t="str">
        <f aca="false">IF(D2683="","",TRIM(D2683))</f>
        <v>LOLO CHARGES- INC</v>
      </c>
    </row>
    <row r="2684" customFormat="false" ht="15" hidden="false" customHeight="false" outlineLevel="0" collapsed="false">
      <c r="A2684" s="50" t="s">
        <v>1779</v>
      </c>
      <c r="B2684" s="55" t="n">
        <v>45953</v>
      </c>
      <c r="C2684" s="50" t="n">
        <f aca="false">IF(S2684="","",IFERROR(IF(INDEX('Ledger Codes'!$C$6:$C$205,MATCH(S2684,'Ledger Codes'!$B$6:$B$205,0))="","",INDEX('Ledger Codes'!$C$6:$C$205,MATCH(S2684,'Ledger Codes'!$B$6:$B$205,0))),""))</f>
        <v>10051</v>
      </c>
      <c r="D2684" s="50" t="s">
        <v>208</v>
      </c>
      <c r="E2684" s="50" t="s">
        <v>1780</v>
      </c>
      <c r="F2684" s="50" t="s">
        <v>1781</v>
      </c>
      <c r="G2684" s="52" t="n">
        <v>0</v>
      </c>
      <c r="H2684" s="52" t="n">
        <v>390</v>
      </c>
      <c r="I2684" s="52" t="n">
        <f aca="false">IF(AND(G2684="",H2684=""),"",N(G2684)-N(H2684))</f>
        <v>-390</v>
      </c>
      <c r="J2684" s="52" t="n">
        <f aca="false">IF(I2684="","",ABS(I2684))</f>
        <v>390</v>
      </c>
      <c r="K2684" s="56" t="n">
        <f aca="false">IF(S2684="","",0)</f>
        <v>0</v>
      </c>
      <c r="L2684" s="56" t="n">
        <f aca="false">IF(J2684="","",IF(AND(J2684&gt;'Revenue Testing'!$E$9,K2684=0),1,0))</f>
        <v>0</v>
      </c>
      <c r="M2684" s="57" t="n">
        <v>0.096310624237</v>
      </c>
      <c r="N2684" s="56" t="str">
        <f aca="false">IF(OR(A2684="",I2684=""),"",IF(COUNTIFS($A$2:$A$4500,A2684,$D$2:$D$4500,D2684,$I$2:$I$4500,I2684)&gt;1,"Possible duplicate",""))</f>
        <v/>
      </c>
      <c r="O2684" s="56" t="n">
        <f aca="false">IF(J2684="","",IF(AND(L2684=0,K2684=0),1,0))</f>
        <v>1</v>
      </c>
      <c r="P2684" s="56" t="str">
        <f aca="false">IF(L2684=1,J2684+ROW()/10^7,"")</f>
        <v/>
      </c>
      <c r="Q2684" s="57" t="n">
        <f aca="false">IF(O2684=1,M2684,"")</f>
        <v>0.096310624237</v>
      </c>
      <c r="R2684" s="56" t="str">
        <f aca="false">IF(K2684=1,ROW(),"")</f>
        <v/>
      </c>
      <c r="S2684" s="56" t="str">
        <f aca="false">IF(D2684="","",TRIM(D2684))</f>
        <v>LOLO CHARGES- INC</v>
      </c>
    </row>
    <row r="2685" customFormat="false" ht="15" hidden="false" customHeight="false" outlineLevel="0" collapsed="false">
      <c r="A2685" s="50" t="s">
        <v>1782</v>
      </c>
      <c r="B2685" s="55" t="n">
        <v>45953</v>
      </c>
      <c r="C2685" s="50" t="n">
        <f aca="false">IF(S2685="","",IFERROR(IF(INDEX('Ledger Codes'!$C$6:$C$205,MATCH(S2685,'Ledger Codes'!$B$6:$B$205,0))="","",INDEX('Ledger Codes'!$C$6:$C$205,MATCH(S2685,'Ledger Codes'!$B$6:$B$205,0))),""))</f>
        <v>10051</v>
      </c>
      <c r="D2685" s="50" t="s">
        <v>208</v>
      </c>
      <c r="E2685" s="50" t="s">
        <v>1783</v>
      </c>
      <c r="F2685" s="50" t="s">
        <v>572</v>
      </c>
      <c r="G2685" s="52" t="n">
        <v>0</v>
      </c>
      <c r="H2685" s="52" t="n">
        <v>130</v>
      </c>
      <c r="I2685" s="52" t="n">
        <f aca="false">IF(AND(G2685="",H2685=""),"",N(G2685)-N(H2685))</f>
        <v>-130</v>
      </c>
      <c r="J2685" s="52" t="n">
        <f aca="false">IF(I2685="","",ABS(I2685))</f>
        <v>130</v>
      </c>
      <c r="K2685" s="56" t="n">
        <f aca="false">IF(S2685="","",0)</f>
        <v>0</v>
      </c>
      <c r="L2685" s="56" t="n">
        <f aca="false">IF(J2685="","",IF(AND(J2685&gt;'Revenue Testing'!$E$9,K2685=0),1,0))</f>
        <v>0</v>
      </c>
      <c r="M2685" s="57" t="n">
        <v>0.561014831331</v>
      </c>
      <c r="N2685" s="56" t="str">
        <f aca="false">IF(OR(A2685="",I2685=""),"",IF(COUNTIFS($A$2:$A$4500,A2685,$D$2:$D$4500,D2685,$I$2:$I$4500,I2685)&gt;1,"Possible duplicate",""))</f>
        <v/>
      </c>
      <c r="O2685" s="56" t="n">
        <f aca="false">IF(J2685="","",IF(AND(L2685=0,K2685=0),1,0))</f>
        <v>1</v>
      </c>
      <c r="P2685" s="56" t="str">
        <f aca="false">IF(L2685=1,J2685+ROW()/10^7,"")</f>
        <v/>
      </c>
      <c r="Q2685" s="57" t="n">
        <f aca="false">IF(O2685=1,M2685,"")</f>
        <v>0.561014831331</v>
      </c>
      <c r="R2685" s="56" t="str">
        <f aca="false">IF(K2685=1,ROW(),"")</f>
        <v/>
      </c>
      <c r="S2685" s="56" t="str">
        <f aca="false">IF(D2685="","",TRIM(D2685))</f>
        <v>LOLO CHARGES- INC</v>
      </c>
    </row>
    <row r="2686" customFormat="false" ht="15" hidden="false" customHeight="false" outlineLevel="0" collapsed="false">
      <c r="A2686" s="50" t="s">
        <v>1784</v>
      </c>
      <c r="B2686" s="55" t="n">
        <v>45953</v>
      </c>
      <c r="C2686" s="50" t="n">
        <f aca="false">IF(S2686="","",IFERROR(IF(INDEX('Ledger Codes'!$C$6:$C$205,MATCH(S2686,'Ledger Codes'!$B$6:$B$205,0))="","",INDEX('Ledger Codes'!$C$6:$C$205,MATCH(S2686,'Ledger Codes'!$B$6:$B$205,0))),""))</f>
        <v>10051</v>
      </c>
      <c r="D2686" s="50" t="s">
        <v>208</v>
      </c>
      <c r="E2686" s="50" t="s">
        <v>1785</v>
      </c>
      <c r="F2686" s="50" t="s">
        <v>1786</v>
      </c>
      <c r="G2686" s="52" t="n">
        <v>0</v>
      </c>
      <c r="H2686" s="52" t="n">
        <v>80</v>
      </c>
      <c r="I2686" s="52" t="n">
        <f aca="false">IF(AND(G2686="",H2686=""),"",N(G2686)-N(H2686))</f>
        <v>-80</v>
      </c>
      <c r="J2686" s="52" t="n">
        <f aca="false">IF(I2686="","",ABS(I2686))</f>
        <v>80</v>
      </c>
      <c r="K2686" s="56" t="n">
        <f aca="false">IF(S2686="","",0)</f>
        <v>0</v>
      </c>
      <c r="L2686" s="56" t="n">
        <f aca="false">IF(J2686="","",IF(AND(J2686&gt;'Revenue Testing'!$E$9,K2686=0),1,0))</f>
        <v>0</v>
      </c>
      <c r="M2686" s="57" t="n">
        <v>0.168083958159</v>
      </c>
      <c r="N2686" s="56" t="str">
        <f aca="false">IF(OR(A2686="",I2686=""),"",IF(COUNTIFS($A$2:$A$4500,A2686,$D$2:$D$4500,D2686,$I$2:$I$4500,I2686)&gt;1,"Possible duplicate",""))</f>
        <v/>
      </c>
      <c r="O2686" s="56" t="n">
        <f aca="false">IF(J2686="","",IF(AND(L2686=0,K2686=0),1,0))</f>
        <v>1</v>
      </c>
      <c r="P2686" s="56" t="str">
        <f aca="false">IF(L2686=1,J2686+ROW()/10^7,"")</f>
        <v/>
      </c>
      <c r="Q2686" s="57" t="n">
        <f aca="false">IF(O2686=1,M2686,"")</f>
        <v>0.168083958159</v>
      </c>
      <c r="R2686" s="56" t="str">
        <f aca="false">IF(K2686=1,ROW(),"")</f>
        <v/>
      </c>
      <c r="S2686" s="56" t="str">
        <f aca="false">IF(D2686="","",TRIM(D2686))</f>
        <v>LOLO CHARGES- INC</v>
      </c>
    </row>
    <row r="2687" customFormat="false" ht="15" hidden="false" customHeight="false" outlineLevel="0" collapsed="false">
      <c r="A2687" s="50" t="s">
        <v>1787</v>
      </c>
      <c r="B2687" s="55" t="n">
        <v>45953</v>
      </c>
      <c r="C2687" s="50" t="n">
        <f aca="false">IF(S2687="","",IFERROR(IF(INDEX('Ledger Codes'!$C$6:$C$205,MATCH(S2687,'Ledger Codes'!$B$6:$B$205,0))="","",INDEX('Ledger Codes'!$C$6:$C$205,MATCH(S2687,'Ledger Codes'!$B$6:$B$205,0))),""))</f>
        <v>10051</v>
      </c>
      <c r="D2687" s="50" t="s">
        <v>208</v>
      </c>
      <c r="E2687" s="50" t="s">
        <v>1788</v>
      </c>
      <c r="F2687" s="50" t="s">
        <v>527</v>
      </c>
      <c r="G2687" s="52" t="n">
        <v>0</v>
      </c>
      <c r="H2687" s="52" t="n">
        <v>80</v>
      </c>
      <c r="I2687" s="52" t="n">
        <f aca="false">IF(AND(G2687="",H2687=""),"",N(G2687)-N(H2687))</f>
        <v>-80</v>
      </c>
      <c r="J2687" s="52" t="n">
        <f aca="false">IF(I2687="","",ABS(I2687))</f>
        <v>80</v>
      </c>
      <c r="K2687" s="56" t="n">
        <f aca="false">IF(S2687="","",0)</f>
        <v>0</v>
      </c>
      <c r="L2687" s="56" t="n">
        <f aca="false">IF(J2687="","",IF(AND(J2687&gt;'Revenue Testing'!$E$9,K2687=0),1,0))</f>
        <v>0</v>
      </c>
      <c r="M2687" s="57" t="n">
        <v>0.126964513435</v>
      </c>
      <c r="N2687" s="56" t="str">
        <f aca="false">IF(OR(A2687="",I2687=""),"",IF(COUNTIFS($A$2:$A$4500,A2687,$D$2:$D$4500,D2687,$I$2:$I$4500,I2687)&gt;1,"Possible duplicate",""))</f>
        <v/>
      </c>
      <c r="O2687" s="56" t="n">
        <f aca="false">IF(J2687="","",IF(AND(L2687=0,K2687=0),1,0))</f>
        <v>1</v>
      </c>
      <c r="P2687" s="56" t="str">
        <f aca="false">IF(L2687=1,J2687+ROW()/10^7,"")</f>
        <v/>
      </c>
      <c r="Q2687" s="57" t="n">
        <f aca="false">IF(O2687=1,M2687,"")</f>
        <v>0.126964513435</v>
      </c>
      <c r="R2687" s="56" t="str">
        <f aca="false">IF(K2687=1,ROW(),"")</f>
        <v/>
      </c>
      <c r="S2687" s="56" t="str">
        <f aca="false">IF(D2687="","",TRIM(D2687))</f>
        <v>LOLO CHARGES- INC</v>
      </c>
    </row>
    <row r="2688" customFormat="false" ht="15" hidden="false" customHeight="false" outlineLevel="0" collapsed="false">
      <c r="A2688" s="50" t="s">
        <v>1789</v>
      </c>
      <c r="B2688" s="55" t="n">
        <v>45953</v>
      </c>
      <c r="C2688" s="50" t="n">
        <f aca="false">IF(S2688="","",IFERROR(IF(INDEX('Ledger Codes'!$C$6:$C$205,MATCH(S2688,'Ledger Codes'!$B$6:$B$205,0))="","",INDEX('Ledger Codes'!$C$6:$C$205,MATCH(S2688,'Ledger Codes'!$B$6:$B$205,0))),""))</f>
        <v>10051</v>
      </c>
      <c r="D2688" s="50" t="s">
        <v>208</v>
      </c>
      <c r="E2688" s="50" t="s">
        <v>1790</v>
      </c>
      <c r="F2688" s="50" t="s">
        <v>1791</v>
      </c>
      <c r="G2688" s="52" t="n">
        <v>0</v>
      </c>
      <c r="H2688" s="52" t="n">
        <v>260</v>
      </c>
      <c r="I2688" s="52" t="n">
        <f aca="false">IF(AND(G2688="",H2688=""),"",N(G2688)-N(H2688))</f>
        <v>-260</v>
      </c>
      <c r="J2688" s="52" t="n">
        <f aca="false">IF(I2688="","",ABS(I2688))</f>
        <v>260</v>
      </c>
      <c r="K2688" s="56" t="n">
        <f aca="false">IF(S2688="","",0)</f>
        <v>0</v>
      </c>
      <c r="L2688" s="56" t="n">
        <f aca="false">IF(J2688="","",IF(AND(J2688&gt;'Revenue Testing'!$E$9,K2688=0),1,0))</f>
        <v>0</v>
      </c>
      <c r="M2688" s="57" t="n">
        <v>0.471986307796</v>
      </c>
      <c r="N2688" s="56" t="str">
        <f aca="false">IF(OR(A2688="",I2688=""),"",IF(COUNTIFS($A$2:$A$4500,A2688,$D$2:$D$4500,D2688,$I$2:$I$4500,I2688)&gt;1,"Possible duplicate",""))</f>
        <v/>
      </c>
      <c r="O2688" s="56" t="n">
        <f aca="false">IF(J2688="","",IF(AND(L2688=0,K2688=0),1,0))</f>
        <v>1</v>
      </c>
      <c r="P2688" s="56" t="str">
        <f aca="false">IF(L2688=1,J2688+ROW()/10^7,"")</f>
        <v/>
      </c>
      <c r="Q2688" s="57" t="n">
        <f aca="false">IF(O2688=1,M2688,"")</f>
        <v>0.471986307796</v>
      </c>
      <c r="R2688" s="56" t="str">
        <f aca="false">IF(K2688=1,ROW(),"")</f>
        <v/>
      </c>
      <c r="S2688" s="56" t="str">
        <f aca="false">IF(D2688="","",TRIM(D2688))</f>
        <v>LOLO CHARGES- INC</v>
      </c>
    </row>
    <row r="2689" customFormat="false" ht="15" hidden="false" customHeight="false" outlineLevel="0" collapsed="false">
      <c r="A2689" s="50" t="s">
        <v>1792</v>
      </c>
      <c r="B2689" s="55" t="n">
        <v>45953</v>
      </c>
      <c r="C2689" s="50" t="n">
        <f aca="false">IF(S2689="","",IFERROR(IF(INDEX('Ledger Codes'!$C$6:$C$205,MATCH(S2689,'Ledger Codes'!$B$6:$B$205,0))="","",INDEX('Ledger Codes'!$C$6:$C$205,MATCH(S2689,'Ledger Codes'!$B$6:$B$205,0))),""))</f>
        <v>10051</v>
      </c>
      <c r="D2689" s="50" t="s">
        <v>208</v>
      </c>
      <c r="E2689" s="50" t="s">
        <v>1793</v>
      </c>
      <c r="F2689" s="50" t="s">
        <v>1794</v>
      </c>
      <c r="G2689" s="52" t="n">
        <v>0</v>
      </c>
      <c r="H2689" s="52" t="n">
        <v>130</v>
      </c>
      <c r="I2689" s="52" t="n">
        <f aca="false">IF(AND(G2689="",H2689=""),"",N(G2689)-N(H2689))</f>
        <v>-130</v>
      </c>
      <c r="J2689" s="52" t="n">
        <f aca="false">IF(I2689="","",ABS(I2689))</f>
        <v>130</v>
      </c>
      <c r="K2689" s="56" t="n">
        <f aca="false">IF(S2689="","",0)</f>
        <v>0</v>
      </c>
      <c r="L2689" s="56" t="n">
        <f aca="false">IF(J2689="","",IF(AND(J2689&gt;'Revenue Testing'!$E$9,K2689=0),1,0))</f>
        <v>0</v>
      </c>
      <c r="M2689" s="57" t="n">
        <v>0.707019977853</v>
      </c>
      <c r="N2689" s="56" t="str">
        <f aca="false">IF(OR(A2689="",I2689=""),"",IF(COUNTIFS($A$2:$A$4500,A2689,$D$2:$D$4500,D2689,$I$2:$I$4500,I2689)&gt;1,"Possible duplicate",""))</f>
        <v/>
      </c>
      <c r="O2689" s="56" t="n">
        <f aca="false">IF(J2689="","",IF(AND(L2689=0,K2689=0),1,0))</f>
        <v>1</v>
      </c>
      <c r="P2689" s="56" t="str">
        <f aca="false">IF(L2689=1,J2689+ROW()/10^7,"")</f>
        <v/>
      </c>
      <c r="Q2689" s="57" t="n">
        <f aca="false">IF(O2689=1,M2689,"")</f>
        <v>0.707019977853</v>
      </c>
      <c r="R2689" s="56" t="str">
        <f aca="false">IF(K2689=1,ROW(),"")</f>
        <v/>
      </c>
      <c r="S2689" s="56" t="str">
        <f aca="false">IF(D2689="","",TRIM(D2689))</f>
        <v>LOLO CHARGES- INC</v>
      </c>
    </row>
    <row r="2690" customFormat="false" ht="15" hidden="false" customHeight="false" outlineLevel="0" collapsed="false">
      <c r="A2690" s="50" t="s">
        <v>1795</v>
      </c>
      <c r="B2690" s="55" t="n">
        <v>45953</v>
      </c>
      <c r="C2690" s="50" t="n">
        <f aca="false">IF(S2690="","",IFERROR(IF(INDEX('Ledger Codes'!$C$6:$C$205,MATCH(S2690,'Ledger Codes'!$B$6:$B$205,0))="","",INDEX('Ledger Codes'!$C$6:$C$205,MATCH(S2690,'Ledger Codes'!$B$6:$B$205,0))),""))</f>
        <v>10051</v>
      </c>
      <c r="D2690" s="50" t="s">
        <v>208</v>
      </c>
      <c r="E2690" s="50" t="s">
        <v>1796</v>
      </c>
      <c r="F2690" s="50" t="s">
        <v>1797</v>
      </c>
      <c r="G2690" s="52" t="n">
        <v>0</v>
      </c>
      <c r="H2690" s="52" t="n">
        <v>130</v>
      </c>
      <c r="I2690" s="52" t="n">
        <f aca="false">IF(AND(G2690="",H2690=""),"",N(G2690)-N(H2690))</f>
        <v>-130</v>
      </c>
      <c r="J2690" s="52" t="n">
        <f aca="false">IF(I2690="","",ABS(I2690))</f>
        <v>130</v>
      </c>
      <c r="K2690" s="56" t="n">
        <f aca="false">IF(S2690="","",0)</f>
        <v>0</v>
      </c>
      <c r="L2690" s="56" t="n">
        <f aca="false">IF(J2690="","",IF(AND(J2690&gt;'Revenue Testing'!$E$9,K2690=0),1,0))</f>
        <v>0</v>
      </c>
      <c r="M2690" s="57" t="n">
        <v>0.859953001459</v>
      </c>
      <c r="N2690" s="56" t="str">
        <f aca="false">IF(OR(A2690="",I2690=""),"",IF(COUNTIFS($A$2:$A$4500,A2690,$D$2:$D$4500,D2690,$I$2:$I$4500,I2690)&gt;1,"Possible duplicate",""))</f>
        <v/>
      </c>
      <c r="O2690" s="56" t="n">
        <f aca="false">IF(J2690="","",IF(AND(L2690=0,K2690=0),1,0))</f>
        <v>1</v>
      </c>
      <c r="P2690" s="56" t="str">
        <f aca="false">IF(L2690=1,J2690+ROW()/10^7,"")</f>
        <v/>
      </c>
      <c r="Q2690" s="57" t="n">
        <f aca="false">IF(O2690=1,M2690,"")</f>
        <v>0.859953001459</v>
      </c>
      <c r="R2690" s="56" t="str">
        <f aca="false">IF(K2690=1,ROW(),"")</f>
        <v/>
      </c>
      <c r="S2690" s="56" t="str">
        <f aca="false">IF(D2690="","",TRIM(D2690))</f>
        <v>LOLO CHARGES- INC</v>
      </c>
    </row>
    <row r="2691" customFormat="false" ht="15" hidden="false" customHeight="false" outlineLevel="0" collapsed="false">
      <c r="A2691" s="50" t="s">
        <v>1798</v>
      </c>
      <c r="B2691" s="55" t="n">
        <v>45955</v>
      </c>
      <c r="C2691" s="50" t="n">
        <f aca="false">IF(S2691="","",IFERROR(IF(INDEX('Ledger Codes'!$C$6:$C$205,MATCH(S2691,'Ledger Codes'!$B$6:$B$205,0))="","",INDEX('Ledger Codes'!$C$6:$C$205,MATCH(S2691,'Ledger Codes'!$B$6:$B$205,0))),""))</f>
        <v>10051</v>
      </c>
      <c r="D2691" s="50" t="s">
        <v>208</v>
      </c>
      <c r="E2691" s="50" t="s">
        <v>1799</v>
      </c>
      <c r="F2691" s="50" t="s">
        <v>1800</v>
      </c>
      <c r="G2691" s="52" t="n">
        <v>0</v>
      </c>
      <c r="H2691" s="52" t="n">
        <v>130</v>
      </c>
      <c r="I2691" s="52" t="n">
        <f aca="false">IF(AND(G2691="",H2691=""),"",N(G2691)-N(H2691))</f>
        <v>-130</v>
      </c>
      <c r="J2691" s="52" t="n">
        <f aca="false">IF(I2691="","",ABS(I2691))</f>
        <v>130</v>
      </c>
      <c r="K2691" s="56" t="n">
        <f aca="false">IF(S2691="","",0)</f>
        <v>0</v>
      </c>
      <c r="L2691" s="56" t="n">
        <f aca="false">IF(J2691="","",IF(AND(J2691&gt;'Revenue Testing'!$E$9,K2691=0),1,0))</f>
        <v>0</v>
      </c>
      <c r="M2691" s="57" t="n">
        <v>0.447824868794</v>
      </c>
      <c r="N2691" s="56" t="str">
        <f aca="false">IF(OR(A2691="",I2691=""),"",IF(COUNTIFS($A$2:$A$4500,A2691,$D$2:$D$4500,D2691,$I$2:$I$4500,I2691)&gt;1,"Possible duplicate",""))</f>
        <v/>
      </c>
      <c r="O2691" s="56" t="n">
        <f aca="false">IF(J2691="","",IF(AND(L2691=0,K2691=0),1,0))</f>
        <v>1</v>
      </c>
      <c r="P2691" s="56" t="str">
        <f aca="false">IF(L2691=1,J2691+ROW()/10^7,"")</f>
        <v/>
      </c>
      <c r="Q2691" s="57" t="n">
        <f aca="false">IF(O2691=1,M2691,"")</f>
        <v>0.447824868794</v>
      </c>
      <c r="R2691" s="56" t="str">
        <f aca="false">IF(K2691=1,ROW(),"")</f>
        <v/>
      </c>
      <c r="S2691" s="56" t="str">
        <f aca="false">IF(D2691="","",TRIM(D2691))</f>
        <v>LOLO CHARGES- INC</v>
      </c>
    </row>
    <row r="2692" customFormat="false" ht="15" hidden="false" customHeight="false" outlineLevel="0" collapsed="false">
      <c r="A2692" s="50" t="s">
        <v>1801</v>
      </c>
      <c r="B2692" s="55" t="n">
        <v>45955</v>
      </c>
      <c r="C2692" s="50" t="n">
        <f aca="false">IF(S2692="","",IFERROR(IF(INDEX('Ledger Codes'!$C$6:$C$205,MATCH(S2692,'Ledger Codes'!$B$6:$B$205,0))="","",INDEX('Ledger Codes'!$C$6:$C$205,MATCH(S2692,'Ledger Codes'!$B$6:$B$205,0))),""))</f>
        <v>10051</v>
      </c>
      <c r="D2692" s="50" t="s">
        <v>208</v>
      </c>
      <c r="E2692" s="50" t="s">
        <v>1802</v>
      </c>
      <c r="F2692" s="50" t="s">
        <v>1803</v>
      </c>
      <c r="G2692" s="52" t="n">
        <v>0</v>
      </c>
      <c r="H2692" s="52" t="n">
        <v>260</v>
      </c>
      <c r="I2692" s="52" t="n">
        <f aca="false">IF(AND(G2692="",H2692=""),"",N(G2692)-N(H2692))</f>
        <v>-260</v>
      </c>
      <c r="J2692" s="52" t="n">
        <f aca="false">IF(I2692="","",ABS(I2692))</f>
        <v>260</v>
      </c>
      <c r="K2692" s="56" t="n">
        <f aca="false">IF(S2692="","",0)</f>
        <v>0</v>
      </c>
      <c r="L2692" s="56" t="n">
        <f aca="false">IF(J2692="","",IF(AND(J2692&gt;'Revenue Testing'!$E$9,K2692=0),1,0))</f>
        <v>0</v>
      </c>
      <c r="M2692" s="57" t="n">
        <v>0.78458477317</v>
      </c>
      <c r="N2692" s="56" t="str">
        <f aca="false">IF(OR(A2692="",I2692=""),"",IF(COUNTIFS($A$2:$A$4500,A2692,$D$2:$D$4500,D2692,$I$2:$I$4500,I2692)&gt;1,"Possible duplicate",""))</f>
        <v/>
      </c>
      <c r="O2692" s="56" t="n">
        <f aca="false">IF(J2692="","",IF(AND(L2692=0,K2692=0),1,0))</f>
        <v>1</v>
      </c>
      <c r="P2692" s="56" t="str">
        <f aca="false">IF(L2692=1,J2692+ROW()/10^7,"")</f>
        <v/>
      </c>
      <c r="Q2692" s="57" t="n">
        <f aca="false">IF(O2692=1,M2692,"")</f>
        <v>0.78458477317</v>
      </c>
      <c r="R2692" s="56" t="str">
        <f aca="false">IF(K2692=1,ROW(),"")</f>
        <v/>
      </c>
      <c r="S2692" s="56" t="str">
        <f aca="false">IF(D2692="","",TRIM(D2692))</f>
        <v>LOLO CHARGES- INC</v>
      </c>
    </row>
    <row r="2693" customFormat="false" ht="15" hidden="false" customHeight="false" outlineLevel="0" collapsed="false">
      <c r="A2693" s="50" t="s">
        <v>1804</v>
      </c>
      <c r="B2693" s="55" t="n">
        <v>45955</v>
      </c>
      <c r="C2693" s="50" t="n">
        <f aca="false">IF(S2693="","",IFERROR(IF(INDEX('Ledger Codes'!$C$6:$C$205,MATCH(S2693,'Ledger Codes'!$B$6:$B$205,0))="","",INDEX('Ledger Codes'!$C$6:$C$205,MATCH(S2693,'Ledger Codes'!$B$6:$B$205,0))),""))</f>
        <v>10051</v>
      </c>
      <c r="D2693" s="50" t="s">
        <v>208</v>
      </c>
      <c r="E2693" s="50" t="s">
        <v>1805</v>
      </c>
      <c r="F2693" s="50" t="s">
        <v>1806</v>
      </c>
      <c r="G2693" s="52" t="n">
        <v>0</v>
      </c>
      <c r="H2693" s="52" t="n">
        <v>80</v>
      </c>
      <c r="I2693" s="52" t="n">
        <f aca="false">IF(AND(G2693="",H2693=""),"",N(G2693)-N(H2693))</f>
        <v>-80</v>
      </c>
      <c r="J2693" s="52" t="n">
        <f aca="false">IF(I2693="","",ABS(I2693))</f>
        <v>80</v>
      </c>
      <c r="K2693" s="56" t="n">
        <f aca="false">IF(S2693="","",0)</f>
        <v>0</v>
      </c>
      <c r="L2693" s="56" t="n">
        <f aca="false">IF(J2693="","",IF(AND(J2693&gt;'Revenue Testing'!$E$9,K2693=0),1,0))</f>
        <v>0</v>
      </c>
      <c r="M2693" s="57" t="n">
        <v>0.425530454134</v>
      </c>
      <c r="N2693" s="56" t="str">
        <f aca="false">IF(OR(A2693="",I2693=""),"",IF(COUNTIFS($A$2:$A$4500,A2693,$D$2:$D$4500,D2693,$I$2:$I$4500,I2693)&gt;1,"Possible duplicate",""))</f>
        <v/>
      </c>
      <c r="O2693" s="56" t="n">
        <f aca="false">IF(J2693="","",IF(AND(L2693=0,K2693=0),1,0))</f>
        <v>1</v>
      </c>
      <c r="P2693" s="56" t="str">
        <f aca="false">IF(L2693=1,J2693+ROW()/10^7,"")</f>
        <v/>
      </c>
      <c r="Q2693" s="57" t="n">
        <f aca="false">IF(O2693=1,M2693,"")</f>
        <v>0.425530454134</v>
      </c>
      <c r="R2693" s="56" t="str">
        <f aca="false">IF(K2693=1,ROW(),"")</f>
        <v/>
      </c>
      <c r="S2693" s="56" t="str">
        <f aca="false">IF(D2693="","",TRIM(D2693))</f>
        <v>LOLO CHARGES- INC</v>
      </c>
    </row>
    <row r="2694" customFormat="false" ht="15" hidden="false" customHeight="false" outlineLevel="0" collapsed="false">
      <c r="A2694" s="50" t="s">
        <v>1804</v>
      </c>
      <c r="B2694" s="55" t="n">
        <v>45955</v>
      </c>
      <c r="C2694" s="50" t="n">
        <f aca="false">IF(S2694="","",IFERROR(IF(INDEX('Ledger Codes'!$C$6:$C$205,MATCH(S2694,'Ledger Codes'!$B$6:$B$205,0))="","",INDEX('Ledger Codes'!$C$6:$C$205,MATCH(S2694,'Ledger Codes'!$B$6:$B$205,0))),""))</f>
        <v>10051</v>
      </c>
      <c r="D2694" s="50" t="s">
        <v>208</v>
      </c>
      <c r="E2694" s="50" t="s">
        <v>1805</v>
      </c>
      <c r="F2694" s="50" t="s">
        <v>1806</v>
      </c>
      <c r="G2694" s="52" t="n">
        <v>0</v>
      </c>
      <c r="H2694" s="52" t="n">
        <v>130</v>
      </c>
      <c r="I2694" s="52" t="n">
        <f aca="false">IF(AND(G2694="",H2694=""),"",N(G2694)-N(H2694))</f>
        <v>-130</v>
      </c>
      <c r="J2694" s="52" t="n">
        <f aca="false">IF(I2694="","",ABS(I2694))</f>
        <v>130</v>
      </c>
      <c r="K2694" s="56" t="n">
        <f aca="false">IF(S2694="","",0)</f>
        <v>0</v>
      </c>
      <c r="L2694" s="56" t="n">
        <f aca="false">IF(J2694="","",IF(AND(J2694&gt;'Revenue Testing'!$E$9,K2694=0),1,0))</f>
        <v>0</v>
      </c>
      <c r="M2694" s="57" t="n">
        <v>0.750580452771</v>
      </c>
      <c r="N2694" s="56" t="str">
        <f aca="false">IF(OR(A2694="",I2694=""),"",IF(COUNTIFS($A$2:$A$4500,A2694,$D$2:$D$4500,D2694,$I$2:$I$4500,I2694)&gt;1,"Possible duplicate",""))</f>
        <v/>
      </c>
      <c r="O2694" s="56" t="n">
        <f aca="false">IF(J2694="","",IF(AND(L2694=0,K2694=0),1,0))</f>
        <v>1</v>
      </c>
      <c r="P2694" s="56" t="str">
        <f aca="false">IF(L2694=1,J2694+ROW()/10^7,"")</f>
        <v/>
      </c>
      <c r="Q2694" s="57" t="n">
        <f aca="false">IF(O2694=1,M2694,"")</f>
        <v>0.750580452771</v>
      </c>
      <c r="R2694" s="56" t="str">
        <f aca="false">IF(K2694=1,ROW(),"")</f>
        <v/>
      </c>
      <c r="S2694" s="56" t="str">
        <f aca="false">IF(D2694="","",TRIM(D2694))</f>
        <v>LOLO CHARGES- INC</v>
      </c>
    </row>
    <row r="2695" customFormat="false" ht="15" hidden="false" customHeight="false" outlineLevel="0" collapsed="false">
      <c r="A2695" s="50" t="s">
        <v>1807</v>
      </c>
      <c r="B2695" s="55" t="n">
        <v>45956</v>
      </c>
      <c r="C2695" s="50" t="n">
        <f aca="false">IF(S2695="","",IFERROR(IF(INDEX('Ledger Codes'!$C$6:$C$205,MATCH(S2695,'Ledger Codes'!$B$6:$B$205,0))="","",INDEX('Ledger Codes'!$C$6:$C$205,MATCH(S2695,'Ledger Codes'!$B$6:$B$205,0))),""))</f>
        <v>10051</v>
      </c>
      <c r="D2695" s="50" t="s">
        <v>208</v>
      </c>
      <c r="E2695" s="50" t="s">
        <v>1808</v>
      </c>
      <c r="F2695" s="50" t="s">
        <v>1809</v>
      </c>
      <c r="G2695" s="52" t="n">
        <v>0</v>
      </c>
      <c r="H2695" s="52" t="n">
        <v>130</v>
      </c>
      <c r="I2695" s="52" t="n">
        <f aca="false">IF(AND(G2695="",H2695=""),"",N(G2695)-N(H2695))</f>
        <v>-130</v>
      </c>
      <c r="J2695" s="52" t="n">
        <f aca="false">IF(I2695="","",ABS(I2695))</f>
        <v>130</v>
      </c>
      <c r="K2695" s="56" t="n">
        <f aca="false">IF(S2695="","",0)</f>
        <v>0</v>
      </c>
      <c r="L2695" s="56" t="n">
        <f aca="false">IF(J2695="","",IF(AND(J2695&gt;'Revenue Testing'!$E$9,K2695=0),1,0))</f>
        <v>0</v>
      </c>
      <c r="M2695" s="57" t="n">
        <v>0.840688510016</v>
      </c>
      <c r="N2695" s="56" t="str">
        <f aca="false">IF(OR(A2695="",I2695=""),"",IF(COUNTIFS($A$2:$A$4500,A2695,$D$2:$D$4500,D2695,$I$2:$I$4500,I2695)&gt;1,"Possible duplicate",""))</f>
        <v/>
      </c>
      <c r="O2695" s="56" t="n">
        <f aca="false">IF(J2695="","",IF(AND(L2695=0,K2695=0),1,0))</f>
        <v>1</v>
      </c>
      <c r="P2695" s="56" t="str">
        <f aca="false">IF(L2695=1,J2695+ROW()/10^7,"")</f>
        <v/>
      </c>
      <c r="Q2695" s="57" t="n">
        <f aca="false">IF(O2695=1,M2695,"")</f>
        <v>0.840688510016</v>
      </c>
      <c r="R2695" s="56" t="str">
        <f aca="false">IF(K2695=1,ROW(),"")</f>
        <v/>
      </c>
      <c r="S2695" s="56" t="str">
        <f aca="false">IF(D2695="","",TRIM(D2695))</f>
        <v>LOLO CHARGES- INC</v>
      </c>
    </row>
    <row r="2696" customFormat="false" ht="15" hidden="false" customHeight="false" outlineLevel="0" collapsed="false">
      <c r="A2696" s="50" t="s">
        <v>1810</v>
      </c>
      <c r="B2696" s="55" t="n">
        <v>45956</v>
      </c>
      <c r="C2696" s="50" t="n">
        <f aca="false">IF(S2696="","",IFERROR(IF(INDEX('Ledger Codes'!$C$6:$C$205,MATCH(S2696,'Ledger Codes'!$B$6:$B$205,0))="","",INDEX('Ledger Codes'!$C$6:$C$205,MATCH(S2696,'Ledger Codes'!$B$6:$B$205,0))),""))</f>
        <v>10051</v>
      </c>
      <c r="D2696" s="50" t="s">
        <v>208</v>
      </c>
      <c r="E2696" s="50" t="s">
        <v>1811</v>
      </c>
      <c r="F2696" s="50" t="s">
        <v>1812</v>
      </c>
      <c r="G2696" s="52" t="n">
        <v>0</v>
      </c>
      <c r="H2696" s="52" t="n">
        <v>130</v>
      </c>
      <c r="I2696" s="52" t="n">
        <f aca="false">IF(AND(G2696="",H2696=""),"",N(G2696)-N(H2696))</f>
        <v>-130</v>
      </c>
      <c r="J2696" s="52" t="n">
        <f aca="false">IF(I2696="","",ABS(I2696))</f>
        <v>130</v>
      </c>
      <c r="K2696" s="56" t="n">
        <f aca="false">IF(S2696="","",0)</f>
        <v>0</v>
      </c>
      <c r="L2696" s="56" t="n">
        <f aca="false">IF(J2696="","",IF(AND(J2696&gt;'Revenue Testing'!$E$9,K2696=0),1,0))</f>
        <v>0</v>
      </c>
      <c r="M2696" s="57" t="n">
        <v>0.765777617763</v>
      </c>
      <c r="N2696" s="56" t="str">
        <f aca="false">IF(OR(A2696="",I2696=""),"",IF(COUNTIFS($A$2:$A$4500,A2696,$D$2:$D$4500,D2696,$I$2:$I$4500,I2696)&gt;1,"Possible duplicate",""))</f>
        <v/>
      </c>
      <c r="O2696" s="56" t="n">
        <f aca="false">IF(J2696="","",IF(AND(L2696=0,K2696=0),1,0))</f>
        <v>1</v>
      </c>
      <c r="P2696" s="56" t="str">
        <f aca="false">IF(L2696=1,J2696+ROW()/10^7,"")</f>
        <v/>
      </c>
      <c r="Q2696" s="57" t="n">
        <f aca="false">IF(O2696=1,M2696,"")</f>
        <v>0.765777617763</v>
      </c>
      <c r="R2696" s="56" t="str">
        <f aca="false">IF(K2696=1,ROW(),"")</f>
        <v/>
      </c>
      <c r="S2696" s="56" t="str">
        <f aca="false">IF(D2696="","",TRIM(D2696))</f>
        <v>LOLO CHARGES- INC</v>
      </c>
    </row>
    <row r="2697" customFormat="false" ht="15" hidden="false" customHeight="false" outlineLevel="0" collapsed="false">
      <c r="A2697" s="50" t="s">
        <v>1813</v>
      </c>
      <c r="B2697" s="55" t="n">
        <v>45956</v>
      </c>
      <c r="C2697" s="50" t="n">
        <f aca="false">IF(S2697="","",IFERROR(IF(INDEX('Ledger Codes'!$C$6:$C$205,MATCH(S2697,'Ledger Codes'!$B$6:$B$205,0))="","",INDEX('Ledger Codes'!$C$6:$C$205,MATCH(S2697,'Ledger Codes'!$B$6:$B$205,0))),""))</f>
        <v>10051</v>
      </c>
      <c r="D2697" s="50" t="s">
        <v>208</v>
      </c>
      <c r="E2697" s="50" t="s">
        <v>1814</v>
      </c>
      <c r="F2697" s="50" t="s">
        <v>1815</v>
      </c>
      <c r="G2697" s="52" t="n">
        <v>0</v>
      </c>
      <c r="H2697" s="52" t="n">
        <v>130</v>
      </c>
      <c r="I2697" s="52" t="n">
        <f aca="false">IF(AND(G2697="",H2697=""),"",N(G2697)-N(H2697))</f>
        <v>-130</v>
      </c>
      <c r="J2697" s="52" t="n">
        <f aca="false">IF(I2697="","",ABS(I2697))</f>
        <v>130</v>
      </c>
      <c r="K2697" s="56" t="n">
        <f aca="false">IF(S2697="","",0)</f>
        <v>0</v>
      </c>
      <c r="L2697" s="56" t="n">
        <f aca="false">IF(J2697="","",IF(AND(J2697&gt;'Revenue Testing'!$E$9,K2697=0),1,0))</f>
        <v>0</v>
      </c>
      <c r="M2697" s="57" t="n">
        <v>0.867238932494</v>
      </c>
      <c r="N2697" s="56" t="str">
        <f aca="false">IF(OR(A2697="",I2697=""),"",IF(COUNTIFS($A$2:$A$4500,A2697,$D$2:$D$4500,D2697,$I$2:$I$4500,I2697)&gt;1,"Possible duplicate",""))</f>
        <v/>
      </c>
      <c r="O2697" s="56" t="n">
        <f aca="false">IF(J2697="","",IF(AND(L2697=0,K2697=0),1,0))</f>
        <v>1</v>
      </c>
      <c r="P2697" s="56" t="str">
        <f aca="false">IF(L2697=1,J2697+ROW()/10^7,"")</f>
        <v/>
      </c>
      <c r="Q2697" s="57" t="n">
        <f aca="false">IF(O2697=1,M2697,"")</f>
        <v>0.867238932494</v>
      </c>
      <c r="R2697" s="56" t="str">
        <f aca="false">IF(K2697=1,ROW(),"")</f>
        <v/>
      </c>
      <c r="S2697" s="56" t="str">
        <f aca="false">IF(D2697="","",TRIM(D2697))</f>
        <v>LOLO CHARGES- INC</v>
      </c>
    </row>
    <row r="2698" customFormat="false" ht="15" hidden="false" customHeight="false" outlineLevel="0" collapsed="false">
      <c r="A2698" s="50" t="s">
        <v>1816</v>
      </c>
      <c r="B2698" s="55" t="n">
        <v>45956</v>
      </c>
      <c r="C2698" s="50" t="n">
        <f aca="false">IF(S2698="","",IFERROR(IF(INDEX('Ledger Codes'!$C$6:$C$205,MATCH(S2698,'Ledger Codes'!$B$6:$B$205,0))="","",INDEX('Ledger Codes'!$C$6:$C$205,MATCH(S2698,'Ledger Codes'!$B$6:$B$205,0))),""))</f>
        <v>10051</v>
      </c>
      <c r="D2698" s="50" t="s">
        <v>208</v>
      </c>
      <c r="E2698" s="50" t="s">
        <v>1817</v>
      </c>
      <c r="F2698" s="50" t="s">
        <v>1818</v>
      </c>
      <c r="G2698" s="52" t="n">
        <v>0</v>
      </c>
      <c r="H2698" s="52" t="n">
        <v>130</v>
      </c>
      <c r="I2698" s="52" t="n">
        <f aca="false">IF(AND(G2698="",H2698=""),"",N(G2698)-N(H2698))</f>
        <v>-130</v>
      </c>
      <c r="J2698" s="52" t="n">
        <f aca="false">IF(I2698="","",ABS(I2698))</f>
        <v>130</v>
      </c>
      <c r="K2698" s="56" t="n">
        <f aca="false">IF(S2698="","",0)</f>
        <v>0</v>
      </c>
      <c r="L2698" s="56" t="n">
        <f aca="false">IF(J2698="","",IF(AND(J2698&gt;'Revenue Testing'!$E$9,K2698=0),1,0))</f>
        <v>0</v>
      </c>
      <c r="M2698" s="57" t="n">
        <v>0.989246390153</v>
      </c>
      <c r="N2698" s="56" t="str">
        <f aca="false">IF(OR(A2698="",I2698=""),"",IF(COUNTIFS($A$2:$A$4500,A2698,$D$2:$D$4500,D2698,$I$2:$I$4500,I2698)&gt;1,"Possible duplicate",""))</f>
        <v/>
      </c>
      <c r="O2698" s="56" t="n">
        <f aca="false">IF(J2698="","",IF(AND(L2698=0,K2698=0),1,0))</f>
        <v>1</v>
      </c>
      <c r="P2698" s="56" t="str">
        <f aca="false">IF(L2698=1,J2698+ROW()/10^7,"")</f>
        <v/>
      </c>
      <c r="Q2698" s="57" t="n">
        <f aca="false">IF(O2698=1,M2698,"")</f>
        <v>0.989246390153</v>
      </c>
      <c r="R2698" s="56" t="str">
        <f aca="false">IF(K2698=1,ROW(),"")</f>
        <v/>
      </c>
      <c r="S2698" s="56" t="str">
        <f aca="false">IF(D2698="","",TRIM(D2698))</f>
        <v>LOLO CHARGES- INC</v>
      </c>
    </row>
    <row r="2699" customFormat="false" ht="15" hidden="false" customHeight="false" outlineLevel="0" collapsed="false">
      <c r="A2699" s="50" t="s">
        <v>1819</v>
      </c>
      <c r="B2699" s="55" t="n">
        <v>45956</v>
      </c>
      <c r="C2699" s="50" t="n">
        <f aca="false">IF(S2699="","",IFERROR(IF(INDEX('Ledger Codes'!$C$6:$C$205,MATCH(S2699,'Ledger Codes'!$B$6:$B$205,0))="","",INDEX('Ledger Codes'!$C$6:$C$205,MATCH(S2699,'Ledger Codes'!$B$6:$B$205,0))),""))</f>
        <v>10051</v>
      </c>
      <c r="D2699" s="50" t="s">
        <v>208</v>
      </c>
      <c r="E2699" s="50" t="s">
        <v>1820</v>
      </c>
      <c r="F2699" s="50" t="s">
        <v>1821</v>
      </c>
      <c r="G2699" s="52" t="n">
        <v>0</v>
      </c>
      <c r="H2699" s="52" t="n">
        <v>130</v>
      </c>
      <c r="I2699" s="52" t="n">
        <f aca="false">IF(AND(G2699="",H2699=""),"",N(G2699)-N(H2699))</f>
        <v>-130</v>
      </c>
      <c r="J2699" s="52" t="n">
        <f aca="false">IF(I2699="","",ABS(I2699))</f>
        <v>130</v>
      </c>
      <c r="K2699" s="56" t="n">
        <f aca="false">IF(S2699="","",0)</f>
        <v>0</v>
      </c>
      <c r="L2699" s="56" t="n">
        <f aca="false">IF(J2699="","",IF(AND(J2699&gt;'Revenue Testing'!$E$9,K2699=0),1,0))</f>
        <v>0</v>
      </c>
      <c r="M2699" s="57" t="n">
        <v>0.037074262596</v>
      </c>
      <c r="N2699" s="56" t="str">
        <f aca="false">IF(OR(A2699="",I2699=""),"",IF(COUNTIFS($A$2:$A$4500,A2699,$D$2:$D$4500,D2699,$I$2:$I$4500,I2699)&gt;1,"Possible duplicate",""))</f>
        <v/>
      </c>
      <c r="O2699" s="56" t="n">
        <f aca="false">IF(J2699="","",IF(AND(L2699=0,K2699=0),1,0))</f>
        <v>1</v>
      </c>
      <c r="P2699" s="56" t="str">
        <f aca="false">IF(L2699=1,J2699+ROW()/10^7,"")</f>
        <v/>
      </c>
      <c r="Q2699" s="57" t="n">
        <f aca="false">IF(O2699=1,M2699,"")</f>
        <v>0.037074262596</v>
      </c>
      <c r="R2699" s="56" t="str">
        <f aca="false">IF(K2699=1,ROW(),"")</f>
        <v/>
      </c>
      <c r="S2699" s="56" t="str">
        <f aca="false">IF(D2699="","",TRIM(D2699))</f>
        <v>LOLO CHARGES- INC</v>
      </c>
    </row>
    <row r="2700" customFormat="false" ht="15" hidden="false" customHeight="false" outlineLevel="0" collapsed="false">
      <c r="A2700" s="50" t="s">
        <v>1822</v>
      </c>
      <c r="B2700" s="55" t="n">
        <v>45956</v>
      </c>
      <c r="C2700" s="50" t="n">
        <f aca="false">IF(S2700="","",IFERROR(IF(INDEX('Ledger Codes'!$C$6:$C$205,MATCH(S2700,'Ledger Codes'!$B$6:$B$205,0))="","",INDEX('Ledger Codes'!$C$6:$C$205,MATCH(S2700,'Ledger Codes'!$B$6:$B$205,0))),""))</f>
        <v>10051</v>
      </c>
      <c r="D2700" s="50" t="s">
        <v>208</v>
      </c>
      <c r="E2700" s="50" t="s">
        <v>1823</v>
      </c>
      <c r="F2700" s="50" t="s">
        <v>1824</v>
      </c>
      <c r="G2700" s="52" t="n">
        <v>0</v>
      </c>
      <c r="H2700" s="52" t="n">
        <v>130</v>
      </c>
      <c r="I2700" s="52" t="n">
        <f aca="false">IF(AND(G2700="",H2700=""),"",N(G2700)-N(H2700))</f>
        <v>-130</v>
      </c>
      <c r="J2700" s="52" t="n">
        <f aca="false">IF(I2700="","",ABS(I2700))</f>
        <v>130</v>
      </c>
      <c r="K2700" s="56" t="n">
        <f aca="false">IF(S2700="","",0)</f>
        <v>0</v>
      </c>
      <c r="L2700" s="56" t="n">
        <f aca="false">IF(J2700="","",IF(AND(J2700&gt;'Revenue Testing'!$E$9,K2700=0),1,0))</f>
        <v>0</v>
      </c>
      <c r="M2700" s="57" t="n">
        <v>0.064315992227</v>
      </c>
      <c r="N2700" s="56" t="str">
        <f aca="false">IF(OR(A2700="",I2700=""),"",IF(COUNTIFS($A$2:$A$4500,A2700,$D$2:$D$4500,D2700,$I$2:$I$4500,I2700)&gt;1,"Possible duplicate",""))</f>
        <v/>
      </c>
      <c r="O2700" s="56" t="n">
        <f aca="false">IF(J2700="","",IF(AND(L2700=0,K2700=0),1,0))</f>
        <v>1</v>
      </c>
      <c r="P2700" s="56" t="str">
        <f aca="false">IF(L2700=1,J2700+ROW()/10^7,"")</f>
        <v/>
      </c>
      <c r="Q2700" s="57" t="n">
        <f aca="false">IF(O2700=1,M2700,"")</f>
        <v>0.064315992227</v>
      </c>
      <c r="R2700" s="56" t="str">
        <f aca="false">IF(K2700=1,ROW(),"")</f>
        <v/>
      </c>
      <c r="S2700" s="56" t="str">
        <f aca="false">IF(D2700="","",TRIM(D2700))</f>
        <v>LOLO CHARGES- INC</v>
      </c>
    </row>
    <row r="2701" customFormat="false" ht="15" hidden="false" customHeight="false" outlineLevel="0" collapsed="false">
      <c r="A2701" s="50" t="s">
        <v>1825</v>
      </c>
      <c r="B2701" s="55" t="n">
        <v>45956</v>
      </c>
      <c r="C2701" s="50" t="n">
        <f aca="false">IF(S2701="","",IFERROR(IF(INDEX('Ledger Codes'!$C$6:$C$205,MATCH(S2701,'Ledger Codes'!$B$6:$B$205,0))="","",INDEX('Ledger Codes'!$C$6:$C$205,MATCH(S2701,'Ledger Codes'!$B$6:$B$205,0))),""))</f>
        <v>10051</v>
      </c>
      <c r="D2701" s="50" t="s">
        <v>208</v>
      </c>
      <c r="E2701" s="50" t="s">
        <v>1826</v>
      </c>
      <c r="F2701" s="50" t="s">
        <v>1827</v>
      </c>
      <c r="G2701" s="52" t="n">
        <v>0</v>
      </c>
      <c r="H2701" s="52" t="n">
        <v>130</v>
      </c>
      <c r="I2701" s="52" t="n">
        <f aca="false">IF(AND(G2701="",H2701=""),"",N(G2701)-N(H2701))</f>
        <v>-130</v>
      </c>
      <c r="J2701" s="52" t="n">
        <f aca="false">IF(I2701="","",ABS(I2701))</f>
        <v>130</v>
      </c>
      <c r="K2701" s="56" t="n">
        <f aca="false">IF(S2701="","",0)</f>
        <v>0</v>
      </c>
      <c r="L2701" s="56" t="n">
        <f aca="false">IF(J2701="","",IF(AND(J2701&gt;'Revenue Testing'!$E$9,K2701=0),1,0))</f>
        <v>0</v>
      </c>
      <c r="M2701" s="57" t="n">
        <v>0.332563649011</v>
      </c>
      <c r="N2701" s="56" t="str">
        <f aca="false">IF(OR(A2701="",I2701=""),"",IF(COUNTIFS($A$2:$A$4500,A2701,$D$2:$D$4500,D2701,$I$2:$I$4500,I2701)&gt;1,"Possible duplicate",""))</f>
        <v/>
      </c>
      <c r="O2701" s="56" t="n">
        <f aca="false">IF(J2701="","",IF(AND(L2701=0,K2701=0),1,0))</f>
        <v>1</v>
      </c>
      <c r="P2701" s="56" t="str">
        <f aca="false">IF(L2701=1,J2701+ROW()/10^7,"")</f>
        <v/>
      </c>
      <c r="Q2701" s="57" t="n">
        <f aca="false">IF(O2701=1,M2701,"")</f>
        <v>0.332563649011</v>
      </c>
      <c r="R2701" s="56" t="str">
        <f aca="false">IF(K2701=1,ROW(),"")</f>
        <v/>
      </c>
      <c r="S2701" s="56" t="str">
        <f aca="false">IF(D2701="","",TRIM(D2701))</f>
        <v>LOLO CHARGES- INC</v>
      </c>
    </row>
    <row r="2702" customFormat="false" ht="15" hidden="false" customHeight="false" outlineLevel="0" collapsed="false">
      <c r="A2702" s="50" t="s">
        <v>1828</v>
      </c>
      <c r="B2702" s="55" t="n">
        <v>45957</v>
      </c>
      <c r="C2702" s="50" t="n">
        <f aca="false">IF(S2702="","",IFERROR(IF(INDEX('Ledger Codes'!$C$6:$C$205,MATCH(S2702,'Ledger Codes'!$B$6:$B$205,0))="","",INDEX('Ledger Codes'!$C$6:$C$205,MATCH(S2702,'Ledger Codes'!$B$6:$B$205,0))),""))</f>
        <v>10051</v>
      </c>
      <c r="D2702" s="50" t="s">
        <v>208</v>
      </c>
      <c r="E2702" s="50" t="s">
        <v>1829</v>
      </c>
      <c r="F2702" s="50" t="s">
        <v>1830</v>
      </c>
      <c r="G2702" s="52" t="n">
        <v>0</v>
      </c>
      <c r="H2702" s="52" t="n">
        <v>80</v>
      </c>
      <c r="I2702" s="52" t="n">
        <f aca="false">IF(AND(G2702="",H2702=""),"",N(G2702)-N(H2702))</f>
        <v>-80</v>
      </c>
      <c r="J2702" s="52" t="n">
        <f aca="false">IF(I2702="","",ABS(I2702))</f>
        <v>80</v>
      </c>
      <c r="K2702" s="56" t="n">
        <f aca="false">IF(S2702="","",0)</f>
        <v>0</v>
      </c>
      <c r="L2702" s="56" t="n">
        <f aca="false">IF(J2702="","",IF(AND(J2702&gt;'Revenue Testing'!$E$9,K2702=0),1,0))</f>
        <v>0</v>
      </c>
      <c r="M2702" s="57" t="n">
        <v>0.130417773064</v>
      </c>
      <c r="N2702" s="56" t="str">
        <f aca="false">IF(OR(A2702="",I2702=""),"",IF(COUNTIFS($A$2:$A$4500,A2702,$D$2:$D$4500,D2702,$I$2:$I$4500,I2702)&gt;1,"Possible duplicate",""))</f>
        <v/>
      </c>
      <c r="O2702" s="56" t="n">
        <f aca="false">IF(J2702="","",IF(AND(L2702=0,K2702=0),1,0))</f>
        <v>1</v>
      </c>
      <c r="P2702" s="56" t="str">
        <f aca="false">IF(L2702=1,J2702+ROW()/10^7,"")</f>
        <v/>
      </c>
      <c r="Q2702" s="57" t="n">
        <f aca="false">IF(O2702=1,M2702,"")</f>
        <v>0.130417773064</v>
      </c>
      <c r="R2702" s="56" t="str">
        <f aca="false">IF(K2702=1,ROW(),"")</f>
        <v/>
      </c>
      <c r="S2702" s="56" t="str">
        <f aca="false">IF(D2702="","",TRIM(D2702))</f>
        <v>LOLO CHARGES- INC</v>
      </c>
    </row>
    <row r="2703" customFormat="false" ht="15" hidden="false" customHeight="false" outlineLevel="0" collapsed="false">
      <c r="A2703" s="50" t="s">
        <v>1828</v>
      </c>
      <c r="B2703" s="55" t="n">
        <v>45957</v>
      </c>
      <c r="C2703" s="50" t="n">
        <f aca="false">IF(S2703="","",IFERROR(IF(INDEX('Ledger Codes'!$C$6:$C$205,MATCH(S2703,'Ledger Codes'!$B$6:$B$205,0))="","",INDEX('Ledger Codes'!$C$6:$C$205,MATCH(S2703,'Ledger Codes'!$B$6:$B$205,0))),""))</f>
        <v>10051</v>
      </c>
      <c r="D2703" s="50" t="s">
        <v>208</v>
      </c>
      <c r="E2703" s="50" t="s">
        <v>1829</v>
      </c>
      <c r="F2703" s="50" t="s">
        <v>1830</v>
      </c>
      <c r="G2703" s="52" t="n">
        <v>0</v>
      </c>
      <c r="H2703" s="52" t="n">
        <v>130</v>
      </c>
      <c r="I2703" s="52" t="n">
        <f aca="false">IF(AND(G2703="",H2703=""),"",N(G2703)-N(H2703))</f>
        <v>-130</v>
      </c>
      <c r="J2703" s="52" t="n">
        <f aca="false">IF(I2703="","",ABS(I2703))</f>
        <v>130</v>
      </c>
      <c r="K2703" s="56" t="n">
        <f aca="false">IF(S2703="","",0)</f>
        <v>0</v>
      </c>
      <c r="L2703" s="56" t="n">
        <f aca="false">IF(J2703="","",IF(AND(J2703&gt;'Revenue Testing'!$E$9,K2703=0),1,0))</f>
        <v>0</v>
      </c>
      <c r="M2703" s="57" t="n">
        <v>0.552196839001</v>
      </c>
      <c r="N2703" s="56" t="str">
        <f aca="false">IF(OR(A2703="",I2703=""),"",IF(COUNTIFS($A$2:$A$4500,A2703,$D$2:$D$4500,D2703,$I$2:$I$4500,I2703)&gt;1,"Possible duplicate",""))</f>
        <v/>
      </c>
      <c r="O2703" s="56" t="n">
        <f aca="false">IF(J2703="","",IF(AND(L2703=0,K2703=0),1,0))</f>
        <v>1</v>
      </c>
      <c r="P2703" s="56" t="str">
        <f aca="false">IF(L2703=1,J2703+ROW()/10^7,"")</f>
        <v/>
      </c>
      <c r="Q2703" s="57" t="n">
        <f aca="false">IF(O2703=1,M2703,"")</f>
        <v>0.552196839001</v>
      </c>
      <c r="R2703" s="56" t="str">
        <f aca="false">IF(K2703=1,ROW(),"")</f>
        <v/>
      </c>
      <c r="S2703" s="56" t="str">
        <f aca="false">IF(D2703="","",TRIM(D2703))</f>
        <v>LOLO CHARGES- INC</v>
      </c>
    </row>
    <row r="2704" customFormat="false" ht="15" hidden="false" customHeight="false" outlineLevel="0" collapsed="false">
      <c r="A2704" s="50" t="s">
        <v>1831</v>
      </c>
      <c r="B2704" s="55" t="n">
        <v>45959</v>
      </c>
      <c r="C2704" s="50" t="n">
        <f aca="false">IF(S2704="","",IFERROR(IF(INDEX('Ledger Codes'!$C$6:$C$205,MATCH(S2704,'Ledger Codes'!$B$6:$B$205,0))="","",INDEX('Ledger Codes'!$C$6:$C$205,MATCH(S2704,'Ledger Codes'!$B$6:$B$205,0))),""))</f>
        <v>10051</v>
      </c>
      <c r="D2704" s="50" t="s">
        <v>208</v>
      </c>
      <c r="E2704" s="50" t="s">
        <v>1832</v>
      </c>
      <c r="F2704" s="50" t="s">
        <v>1833</v>
      </c>
      <c r="G2704" s="52" t="n">
        <v>0</v>
      </c>
      <c r="H2704" s="52" t="n">
        <v>260</v>
      </c>
      <c r="I2704" s="52" t="n">
        <f aca="false">IF(AND(G2704="",H2704=""),"",N(G2704)-N(H2704))</f>
        <v>-260</v>
      </c>
      <c r="J2704" s="52" t="n">
        <f aca="false">IF(I2704="","",ABS(I2704))</f>
        <v>260</v>
      </c>
      <c r="K2704" s="56" t="n">
        <f aca="false">IF(S2704="","",0)</f>
        <v>0</v>
      </c>
      <c r="L2704" s="56" t="n">
        <f aca="false">IF(J2704="","",IF(AND(J2704&gt;'Revenue Testing'!$E$9,K2704=0),1,0))</f>
        <v>0</v>
      </c>
      <c r="M2704" s="57" t="n">
        <v>0.921040580199</v>
      </c>
      <c r="N2704" s="56" t="str">
        <f aca="false">IF(OR(A2704="",I2704=""),"",IF(COUNTIFS($A$2:$A$4500,A2704,$D$2:$D$4500,D2704,$I$2:$I$4500,I2704)&gt;1,"Possible duplicate",""))</f>
        <v/>
      </c>
      <c r="O2704" s="56" t="n">
        <f aca="false">IF(J2704="","",IF(AND(L2704=0,K2704=0),1,0))</f>
        <v>1</v>
      </c>
      <c r="P2704" s="56" t="str">
        <f aca="false">IF(L2704=1,J2704+ROW()/10^7,"")</f>
        <v/>
      </c>
      <c r="Q2704" s="57" t="n">
        <f aca="false">IF(O2704=1,M2704,"")</f>
        <v>0.921040580199</v>
      </c>
      <c r="R2704" s="56" t="str">
        <f aca="false">IF(K2704=1,ROW(),"")</f>
        <v/>
      </c>
      <c r="S2704" s="56" t="str">
        <f aca="false">IF(D2704="","",TRIM(D2704))</f>
        <v>LOLO CHARGES- INC</v>
      </c>
    </row>
    <row r="2705" customFormat="false" ht="15" hidden="false" customHeight="false" outlineLevel="0" collapsed="false">
      <c r="A2705" s="50" t="s">
        <v>1834</v>
      </c>
      <c r="B2705" s="55" t="n">
        <v>45960</v>
      </c>
      <c r="C2705" s="50" t="n">
        <f aca="false">IF(S2705="","",IFERROR(IF(INDEX('Ledger Codes'!$C$6:$C$205,MATCH(S2705,'Ledger Codes'!$B$6:$B$205,0))="","",INDEX('Ledger Codes'!$C$6:$C$205,MATCH(S2705,'Ledger Codes'!$B$6:$B$205,0))),""))</f>
        <v>10051</v>
      </c>
      <c r="D2705" s="50" t="s">
        <v>208</v>
      </c>
      <c r="E2705" s="50" t="s">
        <v>1835</v>
      </c>
      <c r="F2705" s="50" t="s">
        <v>533</v>
      </c>
      <c r="G2705" s="52" t="n">
        <v>0</v>
      </c>
      <c r="H2705" s="52" t="n">
        <v>130</v>
      </c>
      <c r="I2705" s="52" t="n">
        <f aca="false">IF(AND(G2705="",H2705=""),"",N(G2705)-N(H2705))</f>
        <v>-130</v>
      </c>
      <c r="J2705" s="52" t="n">
        <f aca="false">IF(I2705="","",ABS(I2705))</f>
        <v>130</v>
      </c>
      <c r="K2705" s="56" t="n">
        <f aca="false">IF(S2705="","",0)</f>
        <v>0</v>
      </c>
      <c r="L2705" s="56" t="n">
        <f aca="false">IF(J2705="","",IF(AND(J2705&gt;'Revenue Testing'!$E$9,K2705=0),1,0))</f>
        <v>0</v>
      </c>
      <c r="M2705" s="57" t="n">
        <v>0.356365079936</v>
      </c>
      <c r="N2705" s="56" t="str">
        <f aca="false">IF(OR(A2705="",I2705=""),"",IF(COUNTIFS($A$2:$A$4500,A2705,$D$2:$D$4500,D2705,$I$2:$I$4500,I2705)&gt;1,"Possible duplicate",""))</f>
        <v/>
      </c>
      <c r="O2705" s="56" t="n">
        <f aca="false">IF(J2705="","",IF(AND(L2705=0,K2705=0),1,0))</f>
        <v>1</v>
      </c>
      <c r="P2705" s="56" t="str">
        <f aca="false">IF(L2705=1,J2705+ROW()/10^7,"")</f>
        <v/>
      </c>
      <c r="Q2705" s="57" t="n">
        <f aca="false">IF(O2705=1,M2705,"")</f>
        <v>0.356365079936</v>
      </c>
      <c r="R2705" s="56" t="str">
        <f aca="false">IF(K2705=1,ROW(),"")</f>
        <v/>
      </c>
      <c r="S2705" s="56" t="str">
        <f aca="false">IF(D2705="","",TRIM(D2705))</f>
        <v>LOLO CHARGES- INC</v>
      </c>
    </row>
    <row r="2706" customFormat="false" ht="15" hidden="false" customHeight="false" outlineLevel="0" collapsed="false">
      <c r="A2706" s="50" t="s">
        <v>1836</v>
      </c>
      <c r="B2706" s="55" t="n">
        <v>45960</v>
      </c>
      <c r="C2706" s="50" t="n">
        <f aca="false">IF(S2706="","",IFERROR(IF(INDEX('Ledger Codes'!$C$6:$C$205,MATCH(S2706,'Ledger Codes'!$B$6:$B$205,0))="","",INDEX('Ledger Codes'!$C$6:$C$205,MATCH(S2706,'Ledger Codes'!$B$6:$B$205,0))),""))</f>
        <v>10051</v>
      </c>
      <c r="D2706" s="50" t="s">
        <v>208</v>
      </c>
      <c r="E2706" s="50" t="s">
        <v>1837</v>
      </c>
      <c r="F2706" s="50" t="s">
        <v>1838</v>
      </c>
      <c r="G2706" s="52" t="n">
        <v>0</v>
      </c>
      <c r="H2706" s="52" t="n">
        <v>80</v>
      </c>
      <c r="I2706" s="52" t="n">
        <f aca="false">IF(AND(G2706="",H2706=""),"",N(G2706)-N(H2706))</f>
        <v>-80</v>
      </c>
      <c r="J2706" s="52" t="n">
        <f aca="false">IF(I2706="","",ABS(I2706))</f>
        <v>80</v>
      </c>
      <c r="K2706" s="56" t="n">
        <f aca="false">IF(S2706="","",0)</f>
        <v>0</v>
      </c>
      <c r="L2706" s="56" t="n">
        <f aca="false">IF(J2706="","",IF(AND(J2706&gt;'Revenue Testing'!$E$9,K2706=0),1,0))</f>
        <v>0</v>
      </c>
      <c r="M2706" s="57" t="n">
        <v>0.136977294865</v>
      </c>
      <c r="N2706" s="56" t="str">
        <f aca="false">IF(OR(A2706="",I2706=""),"",IF(COUNTIFS($A$2:$A$4500,A2706,$D$2:$D$4500,D2706,$I$2:$I$4500,I2706)&gt;1,"Possible duplicate",""))</f>
        <v/>
      </c>
      <c r="O2706" s="56" t="n">
        <f aca="false">IF(J2706="","",IF(AND(L2706=0,K2706=0),1,0))</f>
        <v>1</v>
      </c>
      <c r="P2706" s="56" t="str">
        <f aca="false">IF(L2706=1,J2706+ROW()/10^7,"")</f>
        <v/>
      </c>
      <c r="Q2706" s="57" t="n">
        <f aca="false">IF(O2706=1,M2706,"")</f>
        <v>0.136977294865</v>
      </c>
      <c r="R2706" s="56" t="str">
        <f aca="false">IF(K2706=1,ROW(),"")</f>
        <v/>
      </c>
      <c r="S2706" s="56" t="str">
        <f aca="false">IF(D2706="","",TRIM(D2706))</f>
        <v>LOLO CHARGES- INC</v>
      </c>
    </row>
    <row r="2707" customFormat="false" ht="15" hidden="false" customHeight="false" outlineLevel="0" collapsed="false">
      <c r="A2707" s="50" t="s">
        <v>1839</v>
      </c>
      <c r="B2707" s="55" t="n">
        <v>45960</v>
      </c>
      <c r="C2707" s="50" t="n">
        <f aca="false">IF(S2707="","",IFERROR(IF(INDEX('Ledger Codes'!$C$6:$C$205,MATCH(S2707,'Ledger Codes'!$B$6:$B$205,0))="","",INDEX('Ledger Codes'!$C$6:$C$205,MATCH(S2707,'Ledger Codes'!$B$6:$B$205,0))),""))</f>
        <v>10051</v>
      </c>
      <c r="D2707" s="50" t="s">
        <v>208</v>
      </c>
      <c r="E2707" s="50" t="s">
        <v>1840</v>
      </c>
      <c r="F2707" s="50" t="s">
        <v>1841</v>
      </c>
      <c r="G2707" s="52" t="n">
        <v>0</v>
      </c>
      <c r="H2707" s="52" t="n">
        <v>130</v>
      </c>
      <c r="I2707" s="52" t="n">
        <f aca="false">IF(AND(G2707="",H2707=""),"",N(G2707)-N(H2707))</f>
        <v>-130</v>
      </c>
      <c r="J2707" s="52" t="n">
        <f aca="false">IF(I2707="","",ABS(I2707))</f>
        <v>130</v>
      </c>
      <c r="K2707" s="56" t="n">
        <f aca="false">IF(S2707="","",0)</f>
        <v>0</v>
      </c>
      <c r="L2707" s="56" t="n">
        <f aca="false">IF(J2707="","",IF(AND(J2707&gt;'Revenue Testing'!$E$9,K2707=0),1,0))</f>
        <v>0</v>
      </c>
      <c r="M2707" s="57" t="n">
        <v>8.0143337E-005</v>
      </c>
      <c r="N2707" s="56" t="str">
        <f aca="false">IF(OR(A2707="",I2707=""),"",IF(COUNTIFS($A$2:$A$4500,A2707,$D$2:$D$4500,D2707,$I$2:$I$4500,I2707)&gt;1,"Possible duplicate",""))</f>
        <v/>
      </c>
      <c r="O2707" s="56" t="n">
        <f aca="false">IF(J2707="","",IF(AND(L2707=0,K2707=0),1,0))</f>
        <v>1</v>
      </c>
      <c r="P2707" s="56" t="str">
        <f aca="false">IF(L2707=1,J2707+ROW()/10^7,"")</f>
        <v/>
      </c>
      <c r="Q2707" s="57" t="n">
        <f aca="false">IF(O2707=1,M2707,"")</f>
        <v>8.0143337E-005</v>
      </c>
      <c r="R2707" s="56" t="str">
        <f aca="false">IF(K2707=1,ROW(),"")</f>
        <v/>
      </c>
      <c r="S2707" s="56" t="str">
        <f aca="false">IF(D2707="","",TRIM(D2707))</f>
        <v>LOLO CHARGES- INC</v>
      </c>
    </row>
    <row r="2708" customFormat="false" ht="15" hidden="false" customHeight="false" outlineLevel="0" collapsed="false">
      <c r="A2708" s="50" t="s">
        <v>1842</v>
      </c>
      <c r="B2708" s="55" t="n">
        <v>45960</v>
      </c>
      <c r="C2708" s="50" t="n">
        <f aca="false">IF(S2708="","",IFERROR(IF(INDEX('Ledger Codes'!$C$6:$C$205,MATCH(S2708,'Ledger Codes'!$B$6:$B$205,0))="","",INDEX('Ledger Codes'!$C$6:$C$205,MATCH(S2708,'Ledger Codes'!$B$6:$B$205,0))),""))</f>
        <v>10051</v>
      </c>
      <c r="D2708" s="50" t="s">
        <v>208</v>
      </c>
      <c r="E2708" s="50" t="s">
        <v>1843</v>
      </c>
      <c r="F2708" s="50" t="s">
        <v>553</v>
      </c>
      <c r="G2708" s="52" t="n">
        <v>0</v>
      </c>
      <c r="H2708" s="52" t="n">
        <v>1820</v>
      </c>
      <c r="I2708" s="52" t="n">
        <f aca="false">IF(AND(G2708="",H2708=""),"",N(G2708)-N(H2708))</f>
        <v>-1820</v>
      </c>
      <c r="J2708" s="52" t="n">
        <f aca="false">IF(I2708="","",ABS(I2708))</f>
        <v>1820</v>
      </c>
      <c r="K2708" s="56" t="n">
        <f aca="false">IF(S2708="","",0)</f>
        <v>0</v>
      </c>
      <c r="L2708" s="56" t="n">
        <f aca="false">IF(J2708="","",IF(AND(J2708&gt;'Revenue Testing'!$E$9,K2708=0),1,0))</f>
        <v>0</v>
      </c>
      <c r="M2708" s="57" t="n">
        <v>0.666566240684</v>
      </c>
      <c r="N2708" s="56" t="str">
        <f aca="false">IF(OR(A2708="",I2708=""),"",IF(COUNTIFS($A$2:$A$4500,A2708,$D$2:$D$4500,D2708,$I$2:$I$4500,I2708)&gt;1,"Possible duplicate",""))</f>
        <v/>
      </c>
      <c r="O2708" s="56" t="n">
        <f aca="false">IF(J2708="","",IF(AND(L2708=0,K2708=0),1,0))</f>
        <v>1</v>
      </c>
      <c r="P2708" s="56" t="str">
        <f aca="false">IF(L2708=1,J2708+ROW()/10^7,"")</f>
        <v/>
      </c>
      <c r="Q2708" s="57" t="n">
        <f aca="false">IF(O2708=1,M2708,"")</f>
        <v>0.666566240684</v>
      </c>
      <c r="R2708" s="56" t="str">
        <f aca="false">IF(K2708=1,ROW(),"")</f>
        <v/>
      </c>
      <c r="S2708" s="56" t="str">
        <f aca="false">IF(D2708="","",TRIM(D2708))</f>
        <v>LOLO CHARGES- INC</v>
      </c>
    </row>
    <row r="2709" customFormat="false" ht="15" hidden="false" customHeight="false" outlineLevel="0" collapsed="false">
      <c r="A2709" s="50" t="s">
        <v>1844</v>
      </c>
      <c r="B2709" s="55" t="n">
        <v>45960</v>
      </c>
      <c r="C2709" s="50" t="n">
        <f aca="false">IF(S2709="","",IFERROR(IF(INDEX('Ledger Codes'!$C$6:$C$205,MATCH(S2709,'Ledger Codes'!$B$6:$B$205,0))="","",INDEX('Ledger Codes'!$C$6:$C$205,MATCH(S2709,'Ledger Codes'!$B$6:$B$205,0))),""))</f>
        <v>10051</v>
      </c>
      <c r="D2709" s="50" t="s">
        <v>208</v>
      </c>
      <c r="E2709" s="50" t="s">
        <v>1845</v>
      </c>
      <c r="F2709" s="50" t="s">
        <v>545</v>
      </c>
      <c r="G2709" s="52" t="n">
        <v>0</v>
      </c>
      <c r="H2709" s="52" t="n">
        <v>2080</v>
      </c>
      <c r="I2709" s="52" t="n">
        <f aca="false">IF(AND(G2709="",H2709=""),"",N(G2709)-N(H2709))</f>
        <v>-2080</v>
      </c>
      <c r="J2709" s="52" t="n">
        <f aca="false">IF(I2709="","",ABS(I2709))</f>
        <v>2080</v>
      </c>
      <c r="K2709" s="56" t="n">
        <f aca="false">IF(S2709="","",0)</f>
        <v>0</v>
      </c>
      <c r="L2709" s="56" t="n">
        <f aca="false">IF(J2709="","",IF(AND(J2709&gt;'Revenue Testing'!$E$9,K2709=0),1,0))</f>
        <v>0</v>
      </c>
      <c r="M2709" s="57" t="n">
        <v>0.724852836274</v>
      </c>
      <c r="N2709" s="56" t="str">
        <f aca="false">IF(OR(A2709="",I2709=""),"",IF(COUNTIFS($A$2:$A$4500,A2709,$D$2:$D$4500,D2709,$I$2:$I$4500,I2709)&gt;1,"Possible duplicate",""))</f>
        <v/>
      </c>
      <c r="O2709" s="56" t="n">
        <f aca="false">IF(J2709="","",IF(AND(L2709=0,K2709=0),1,0))</f>
        <v>1</v>
      </c>
      <c r="P2709" s="56" t="str">
        <f aca="false">IF(L2709=1,J2709+ROW()/10^7,"")</f>
        <v/>
      </c>
      <c r="Q2709" s="57" t="n">
        <f aca="false">IF(O2709=1,M2709,"")</f>
        <v>0.724852836274</v>
      </c>
      <c r="R2709" s="56" t="str">
        <f aca="false">IF(K2709=1,ROW(),"")</f>
        <v/>
      </c>
      <c r="S2709" s="56" t="str">
        <f aca="false">IF(D2709="","",TRIM(D2709))</f>
        <v>LOLO CHARGES- INC</v>
      </c>
    </row>
    <row r="2710" customFormat="false" ht="15" hidden="false" customHeight="false" outlineLevel="0" collapsed="false">
      <c r="A2710" s="50" t="s">
        <v>1846</v>
      </c>
      <c r="B2710" s="55" t="n">
        <v>45960</v>
      </c>
      <c r="C2710" s="50" t="n">
        <f aca="false">IF(S2710="","",IFERROR(IF(INDEX('Ledger Codes'!$C$6:$C$205,MATCH(S2710,'Ledger Codes'!$B$6:$B$205,0))="","",INDEX('Ledger Codes'!$C$6:$C$205,MATCH(S2710,'Ledger Codes'!$B$6:$B$205,0))),""))</f>
        <v>10051</v>
      </c>
      <c r="D2710" s="50" t="s">
        <v>208</v>
      </c>
      <c r="E2710" s="50" t="s">
        <v>1847</v>
      </c>
      <c r="F2710" s="50" t="s">
        <v>1848</v>
      </c>
      <c r="G2710" s="52" t="n">
        <v>0</v>
      </c>
      <c r="H2710" s="52" t="n">
        <v>130</v>
      </c>
      <c r="I2710" s="52" t="n">
        <f aca="false">IF(AND(G2710="",H2710=""),"",N(G2710)-N(H2710))</f>
        <v>-130</v>
      </c>
      <c r="J2710" s="52" t="n">
        <f aca="false">IF(I2710="","",ABS(I2710))</f>
        <v>130</v>
      </c>
      <c r="K2710" s="56" t="n">
        <f aca="false">IF(S2710="","",0)</f>
        <v>0</v>
      </c>
      <c r="L2710" s="56" t="n">
        <f aca="false">IF(J2710="","",IF(AND(J2710&gt;'Revenue Testing'!$E$9,K2710=0),1,0))</f>
        <v>0</v>
      </c>
      <c r="M2710" s="57" t="n">
        <v>0.427852417342</v>
      </c>
      <c r="N2710" s="56" t="str">
        <f aca="false">IF(OR(A2710="",I2710=""),"",IF(COUNTIFS($A$2:$A$4500,A2710,$D$2:$D$4500,D2710,$I$2:$I$4500,I2710)&gt;1,"Possible duplicate",""))</f>
        <v/>
      </c>
      <c r="O2710" s="56" t="n">
        <f aca="false">IF(J2710="","",IF(AND(L2710=0,K2710=0),1,0))</f>
        <v>1</v>
      </c>
      <c r="P2710" s="56" t="str">
        <f aca="false">IF(L2710=1,J2710+ROW()/10^7,"")</f>
        <v/>
      </c>
      <c r="Q2710" s="57" t="n">
        <f aca="false">IF(O2710=1,M2710,"")</f>
        <v>0.427852417342</v>
      </c>
      <c r="R2710" s="56" t="str">
        <f aca="false">IF(K2710=1,ROW(),"")</f>
        <v/>
      </c>
      <c r="S2710" s="56" t="str">
        <f aca="false">IF(D2710="","",TRIM(D2710))</f>
        <v>LOLO CHARGES- INC</v>
      </c>
    </row>
    <row r="2711" customFormat="false" ht="15" hidden="false" customHeight="false" outlineLevel="0" collapsed="false">
      <c r="A2711" s="50" t="s">
        <v>1849</v>
      </c>
      <c r="B2711" s="55" t="n">
        <v>45960</v>
      </c>
      <c r="C2711" s="50" t="n">
        <f aca="false">IF(S2711="","",IFERROR(IF(INDEX('Ledger Codes'!$C$6:$C$205,MATCH(S2711,'Ledger Codes'!$B$6:$B$205,0))="","",INDEX('Ledger Codes'!$C$6:$C$205,MATCH(S2711,'Ledger Codes'!$B$6:$B$205,0))),""))</f>
        <v>10051</v>
      </c>
      <c r="D2711" s="50" t="s">
        <v>208</v>
      </c>
      <c r="E2711" s="50" t="s">
        <v>1850</v>
      </c>
      <c r="F2711" s="50" t="s">
        <v>1851</v>
      </c>
      <c r="G2711" s="52" t="n">
        <v>0</v>
      </c>
      <c r="H2711" s="52" t="n">
        <v>130</v>
      </c>
      <c r="I2711" s="52" t="n">
        <f aca="false">IF(AND(G2711="",H2711=""),"",N(G2711)-N(H2711))</f>
        <v>-130</v>
      </c>
      <c r="J2711" s="52" t="n">
        <f aca="false">IF(I2711="","",ABS(I2711))</f>
        <v>130</v>
      </c>
      <c r="K2711" s="56" t="n">
        <f aca="false">IF(S2711="","",0)</f>
        <v>0</v>
      </c>
      <c r="L2711" s="56" t="n">
        <f aca="false">IF(J2711="","",IF(AND(J2711&gt;'Revenue Testing'!$E$9,K2711=0),1,0))</f>
        <v>0</v>
      </c>
      <c r="M2711" s="57" t="n">
        <v>0.29245847316</v>
      </c>
      <c r="N2711" s="56" t="str">
        <f aca="false">IF(OR(A2711="",I2711=""),"",IF(COUNTIFS($A$2:$A$4500,A2711,$D$2:$D$4500,D2711,$I$2:$I$4500,I2711)&gt;1,"Possible duplicate",""))</f>
        <v/>
      </c>
      <c r="O2711" s="56" t="n">
        <f aca="false">IF(J2711="","",IF(AND(L2711=0,K2711=0),1,0))</f>
        <v>1</v>
      </c>
      <c r="P2711" s="56" t="str">
        <f aca="false">IF(L2711=1,J2711+ROW()/10^7,"")</f>
        <v/>
      </c>
      <c r="Q2711" s="57" t="n">
        <f aca="false">IF(O2711=1,M2711,"")</f>
        <v>0.29245847316</v>
      </c>
      <c r="R2711" s="56" t="str">
        <f aca="false">IF(K2711=1,ROW(),"")</f>
        <v/>
      </c>
      <c r="S2711" s="56" t="str">
        <f aca="false">IF(D2711="","",TRIM(D2711))</f>
        <v>LOLO CHARGES- INC</v>
      </c>
    </row>
    <row r="2712" customFormat="false" ht="15" hidden="false" customHeight="false" outlineLevel="0" collapsed="false">
      <c r="A2712" s="50" t="s">
        <v>1852</v>
      </c>
      <c r="B2712" s="55" t="n">
        <v>45960</v>
      </c>
      <c r="C2712" s="50" t="n">
        <f aca="false">IF(S2712="","",IFERROR(IF(INDEX('Ledger Codes'!$C$6:$C$205,MATCH(S2712,'Ledger Codes'!$B$6:$B$205,0))="","",INDEX('Ledger Codes'!$C$6:$C$205,MATCH(S2712,'Ledger Codes'!$B$6:$B$205,0))),""))</f>
        <v>10051</v>
      </c>
      <c r="D2712" s="50" t="s">
        <v>208</v>
      </c>
      <c r="E2712" s="50" t="s">
        <v>1853</v>
      </c>
      <c r="F2712" s="50" t="s">
        <v>559</v>
      </c>
      <c r="G2712" s="52" t="n">
        <v>0</v>
      </c>
      <c r="H2712" s="52" t="n">
        <v>130</v>
      </c>
      <c r="I2712" s="52" t="n">
        <f aca="false">IF(AND(G2712="",H2712=""),"",N(G2712)-N(H2712))</f>
        <v>-130</v>
      </c>
      <c r="J2712" s="52" t="n">
        <f aca="false">IF(I2712="","",ABS(I2712))</f>
        <v>130</v>
      </c>
      <c r="K2712" s="56" t="n">
        <f aca="false">IF(S2712="","",0)</f>
        <v>0</v>
      </c>
      <c r="L2712" s="56" t="n">
        <f aca="false">IF(J2712="","",IF(AND(J2712&gt;'Revenue Testing'!$E$9,K2712=0),1,0))</f>
        <v>0</v>
      </c>
      <c r="M2712" s="57" t="n">
        <v>0.056374516725</v>
      </c>
      <c r="N2712" s="56" t="str">
        <f aca="false">IF(OR(A2712="",I2712=""),"",IF(COUNTIFS($A$2:$A$4500,A2712,$D$2:$D$4500,D2712,$I$2:$I$4500,I2712)&gt;1,"Possible duplicate",""))</f>
        <v/>
      </c>
      <c r="O2712" s="56" t="n">
        <f aca="false">IF(J2712="","",IF(AND(L2712=0,K2712=0),1,0))</f>
        <v>1</v>
      </c>
      <c r="P2712" s="56" t="str">
        <f aca="false">IF(L2712=1,J2712+ROW()/10^7,"")</f>
        <v/>
      </c>
      <c r="Q2712" s="57" t="n">
        <f aca="false">IF(O2712=1,M2712,"")</f>
        <v>0.056374516725</v>
      </c>
      <c r="R2712" s="56" t="str">
        <f aca="false">IF(K2712=1,ROW(),"")</f>
        <v/>
      </c>
      <c r="S2712" s="56" t="str">
        <f aca="false">IF(D2712="","",TRIM(D2712))</f>
        <v>LOLO CHARGES- INC</v>
      </c>
    </row>
    <row r="2713" customFormat="false" ht="15" hidden="false" customHeight="false" outlineLevel="0" collapsed="false">
      <c r="A2713" s="50" t="s">
        <v>1854</v>
      </c>
      <c r="B2713" s="55" t="n">
        <v>45960</v>
      </c>
      <c r="C2713" s="50" t="n">
        <f aca="false">IF(S2713="","",IFERROR(IF(INDEX('Ledger Codes'!$C$6:$C$205,MATCH(S2713,'Ledger Codes'!$B$6:$B$205,0))="","",INDEX('Ledger Codes'!$C$6:$C$205,MATCH(S2713,'Ledger Codes'!$B$6:$B$205,0))),""))</f>
        <v>10051</v>
      </c>
      <c r="D2713" s="50" t="s">
        <v>208</v>
      </c>
      <c r="E2713" s="50" t="s">
        <v>1855</v>
      </c>
      <c r="F2713" s="50" t="s">
        <v>1856</v>
      </c>
      <c r="G2713" s="52" t="n">
        <v>0</v>
      </c>
      <c r="H2713" s="52" t="n">
        <v>1040</v>
      </c>
      <c r="I2713" s="52" t="n">
        <f aca="false">IF(AND(G2713="",H2713=""),"",N(G2713)-N(H2713))</f>
        <v>-1040</v>
      </c>
      <c r="J2713" s="52" t="n">
        <f aca="false">IF(I2713="","",ABS(I2713))</f>
        <v>1040</v>
      </c>
      <c r="K2713" s="56" t="n">
        <f aca="false">IF(S2713="","",0)</f>
        <v>0</v>
      </c>
      <c r="L2713" s="56" t="n">
        <f aca="false">IF(J2713="","",IF(AND(J2713&gt;'Revenue Testing'!$E$9,K2713=0),1,0))</f>
        <v>0</v>
      </c>
      <c r="M2713" s="57" t="n">
        <v>0.523358095835</v>
      </c>
      <c r="N2713" s="56" t="str">
        <f aca="false">IF(OR(A2713="",I2713=""),"",IF(COUNTIFS($A$2:$A$4500,A2713,$D$2:$D$4500,D2713,$I$2:$I$4500,I2713)&gt;1,"Possible duplicate",""))</f>
        <v/>
      </c>
      <c r="O2713" s="56" t="n">
        <f aca="false">IF(J2713="","",IF(AND(L2713=0,K2713=0),1,0))</f>
        <v>1</v>
      </c>
      <c r="P2713" s="56" t="str">
        <f aca="false">IF(L2713=1,J2713+ROW()/10^7,"")</f>
        <v/>
      </c>
      <c r="Q2713" s="57" t="n">
        <f aca="false">IF(O2713=1,M2713,"")</f>
        <v>0.523358095835</v>
      </c>
      <c r="R2713" s="56" t="str">
        <f aca="false">IF(K2713=1,ROW(),"")</f>
        <v/>
      </c>
      <c r="S2713" s="56" t="str">
        <f aca="false">IF(D2713="","",TRIM(D2713))</f>
        <v>LOLO CHARGES- INC</v>
      </c>
    </row>
    <row r="2714" customFormat="false" ht="15" hidden="false" customHeight="false" outlineLevel="0" collapsed="false">
      <c r="A2714" s="50" t="s">
        <v>1857</v>
      </c>
      <c r="B2714" s="55" t="n">
        <v>45960</v>
      </c>
      <c r="C2714" s="50" t="n">
        <f aca="false">IF(S2714="","",IFERROR(IF(INDEX('Ledger Codes'!$C$6:$C$205,MATCH(S2714,'Ledger Codes'!$B$6:$B$205,0))="","",INDEX('Ledger Codes'!$C$6:$C$205,MATCH(S2714,'Ledger Codes'!$B$6:$B$205,0))),""))</f>
        <v>10051</v>
      </c>
      <c r="D2714" s="50" t="s">
        <v>208</v>
      </c>
      <c r="E2714" s="50" t="s">
        <v>1858</v>
      </c>
      <c r="F2714" s="50" t="s">
        <v>1859</v>
      </c>
      <c r="G2714" s="52" t="n">
        <v>0</v>
      </c>
      <c r="H2714" s="52" t="n">
        <v>130</v>
      </c>
      <c r="I2714" s="52" t="n">
        <f aca="false">IF(AND(G2714="",H2714=""),"",N(G2714)-N(H2714))</f>
        <v>-130</v>
      </c>
      <c r="J2714" s="52" t="n">
        <f aca="false">IF(I2714="","",ABS(I2714))</f>
        <v>130</v>
      </c>
      <c r="K2714" s="56" t="n">
        <f aca="false">IF(S2714="","",0)</f>
        <v>0</v>
      </c>
      <c r="L2714" s="56" t="n">
        <f aca="false">IF(J2714="","",IF(AND(J2714&gt;'Revenue Testing'!$E$9,K2714=0),1,0))</f>
        <v>0</v>
      </c>
      <c r="M2714" s="57" t="n">
        <v>0.304355979963</v>
      </c>
      <c r="N2714" s="56" t="str">
        <f aca="false">IF(OR(A2714="",I2714=""),"",IF(COUNTIFS($A$2:$A$4500,A2714,$D$2:$D$4500,D2714,$I$2:$I$4500,I2714)&gt;1,"Possible duplicate",""))</f>
        <v/>
      </c>
      <c r="O2714" s="56" t="n">
        <f aca="false">IF(J2714="","",IF(AND(L2714=0,K2714=0),1,0))</f>
        <v>1</v>
      </c>
      <c r="P2714" s="56" t="str">
        <f aca="false">IF(L2714=1,J2714+ROW()/10^7,"")</f>
        <v/>
      </c>
      <c r="Q2714" s="57" t="n">
        <f aca="false">IF(O2714=1,M2714,"")</f>
        <v>0.304355979963</v>
      </c>
      <c r="R2714" s="56" t="str">
        <f aca="false">IF(K2714=1,ROW(),"")</f>
        <v/>
      </c>
      <c r="S2714" s="56" t="str">
        <f aca="false">IF(D2714="","",TRIM(D2714))</f>
        <v>LOLO CHARGES- INC</v>
      </c>
    </row>
    <row r="2715" customFormat="false" ht="15" hidden="false" customHeight="false" outlineLevel="0" collapsed="false">
      <c r="A2715" s="50" t="s">
        <v>1860</v>
      </c>
      <c r="B2715" s="55" t="n">
        <v>45960</v>
      </c>
      <c r="C2715" s="50" t="n">
        <f aca="false">IF(S2715="","",IFERROR(IF(INDEX('Ledger Codes'!$C$6:$C$205,MATCH(S2715,'Ledger Codes'!$B$6:$B$205,0))="","",INDEX('Ledger Codes'!$C$6:$C$205,MATCH(S2715,'Ledger Codes'!$B$6:$B$205,0))),""))</f>
        <v>10051</v>
      </c>
      <c r="D2715" s="50" t="s">
        <v>208</v>
      </c>
      <c r="E2715" s="50" t="s">
        <v>1861</v>
      </c>
      <c r="F2715" s="50" t="s">
        <v>1862</v>
      </c>
      <c r="G2715" s="52" t="n">
        <v>0</v>
      </c>
      <c r="H2715" s="52" t="n">
        <v>130</v>
      </c>
      <c r="I2715" s="52" t="n">
        <f aca="false">IF(AND(G2715="",H2715=""),"",N(G2715)-N(H2715))</f>
        <v>-130</v>
      </c>
      <c r="J2715" s="52" t="n">
        <f aca="false">IF(I2715="","",ABS(I2715))</f>
        <v>130</v>
      </c>
      <c r="K2715" s="56" t="n">
        <f aca="false">IF(S2715="","",0)</f>
        <v>0</v>
      </c>
      <c r="L2715" s="56" t="n">
        <f aca="false">IF(J2715="","",IF(AND(J2715&gt;'Revenue Testing'!$E$9,K2715=0),1,0))</f>
        <v>0</v>
      </c>
      <c r="M2715" s="57" t="n">
        <v>0.433451491014</v>
      </c>
      <c r="N2715" s="56" t="str">
        <f aca="false">IF(OR(A2715="",I2715=""),"",IF(COUNTIFS($A$2:$A$4500,A2715,$D$2:$D$4500,D2715,$I$2:$I$4500,I2715)&gt;1,"Possible duplicate",""))</f>
        <v/>
      </c>
      <c r="O2715" s="56" t="n">
        <f aca="false">IF(J2715="","",IF(AND(L2715=0,K2715=0),1,0))</f>
        <v>1</v>
      </c>
      <c r="P2715" s="56" t="str">
        <f aca="false">IF(L2715=1,J2715+ROW()/10^7,"")</f>
        <v/>
      </c>
      <c r="Q2715" s="57" t="n">
        <f aca="false">IF(O2715=1,M2715,"")</f>
        <v>0.433451491014</v>
      </c>
      <c r="R2715" s="56" t="str">
        <f aca="false">IF(K2715=1,ROW(),"")</f>
        <v/>
      </c>
      <c r="S2715" s="56" t="str">
        <f aca="false">IF(D2715="","",TRIM(D2715))</f>
        <v>LOLO CHARGES- INC</v>
      </c>
    </row>
    <row r="2716" customFormat="false" ht="15" hidden="false" customHeight="false" outlineLevel="0" collapsed="false">
      <c r="A2716" s="50" t="s">
        <v>1863</v>
      </c>
      <c r="B2716" s="55" t="n">
        <v>45960</v>
      </c>
      <c r="C2716" s="50" t="n">
        <f aca="false">IF(S2716="","",IFERROR(IF(INDEX('Ledger Codes'!$C$6:$C$205,MATCH(S2716,'Ledger Codes'!$B$6:$B$205,0))="","",INDEX('Ledger Codes'!$C$6:$C$205,MATCH(S2716,'Ledger Codes'!$B$6:$B$205,0))),""))</f>
        <v>10051</v>
      </c>
      <c r="D2716" s="50" t="s">
        <v>208</v>
      </c>
      <c r="E2716" s="50" t="s">
        <v>1864</v>
      </c>
      <c r="F2716" s="50" t="s">
        <v>1865</v>
      </c>
      <c r="G2716" s="52" t="n">
        <v>0</v>
      </c>
      <c r="H2716" s="52" t="n">
        <v>130</v>
      </c>
      <c r="I2716" s="52" t="n">
        <f aca="false">IF(AND(G2716="",H2716=""),"",N(G2716)-N(H2716))</f>
        <v>-130</v>
      </c>
      <c r="J2716" s="52" t="n">
        <f aca="false">IF(I2716="","",ABS(I2716))</f>
        <v>130</v>
      </c>
      <c r="K2716" s="56" t="n">
        <f aca="false">IF(S2716="","",0)</f>
        <v>0</v>
      </c>
      <c r="L2716" s="56" t="n">
        <f aca="false">IF(J2716="","",IF(AND(J2716&gt;'Revenue Testing'!$E$9,K2716=0),1,0))</f>
        <v>0</v>
      </c>
      <c r="M2716" s="57" t="n">
        <v>0.883802424636</v>
      </c>
      <c r="N2716" s="56" t="str">
        <f aca="false">IF(OR(A2716="",I2716=""),"",IF(COUNTIFS($A$2:$A$4500,A2716,$D$2:$D$4500,D2716,$I$2:$I$4500,I2716)&gt;1,"Possible duplicate",""))</f>
        <v/>
      </c>
      <c r="O2716" s="56" t="n">
        <f aca="false">IF(J2716="","",IF(AND(L2716=0,K2716=0),1,0))</f>
        <v>1</v>
      </c>
      <c r="P2716" s="56" t="str">
        <f aca="false">IF(L2716=1,J2716+ROW()/10^7,"")</f>
        <v/>
      </c>
      <c r="Q2716" s="57" t="n">
        <f aca="false">IF(O2716=1,M2716,"")</f>
        <v>0.883802424636</v>
      </c>
      <c r="R2716" s="56" t="str">
        <f aca="false">IF(K2716=1,ROW(),"")</f>
        <v/>
      </c>
      <c r="S2716" s="56" t="str">
        <f aca="false">IF(D2716="","",TRIM(D2716))</f>
        <v>LOLO CHARGES- INC</v>
      </c>
    </row>
    <row r="2717" customFormat="false" ht="15" hidden="false" customHeight="false" outlineLevel="0" collapsed="false">
      <c r="A2717" s="50" t="s">
        <v>1866</v>
      </c>
      <c r="B2717" s="55" t="n">
        <v>45960</v>
      </c>
      <c r="C2717" s="50" t="n">
        <f aca="false">IF(S2717="","",IFERROR(IF(INDEX('Ledger Codes'!$C$6:$C$205,MATCH(S2717,'Ledger Codes'!$B$6:$B$205,0))="","",INDEX('Ledger Codes'!$C$6:$C$205,MATCH(S2717,'Ledger Codes'!$B$6:$B$205,0))),""))</f>
        <v>10051</v>
      </c>
      <c r="D2717" s="50" t="s">
        <v>208</v>
      </c>
      <c r="E2717" s="50" t="s">
        <v>1867</v>
      </c>
      <c r="F2717" s="50" t="s">
        <v>1868</v>
      </c>
      <c r="G2717" s="52" t="n">
        <v>0</v>
      </c>
      <c r="H2717" s="52" t="n">
        <v>520</v>
      </c>
      <c r="I2717" s="52" t="n">
        <f aca="false">IF(AND(G2717="",H2717=""),"",N(G2717)-N(H2717))</f>
        <v>-520</v>
      </c>
      <c r="J2717" s="52" t="n">
        <f aca="false">IF(I2717="","",ABS(I2717))</f>
        <v>520</v>
      </c>
      <c r="K2717" s="56" t="n">
        <f aca="false">IF(S2717="","",0)</f>
        <v>0</v>
      </c>
      <c r="L2717" s="56" t="n">
        <f aca="false">IF(J2717="","",IF(AND(J2717&gt;'Revenue Testing'!$E$9,K2717=0),1,0))</f>
        <v>0</v>
      </c>
      <c r="M2717" s="57" t="n">
        <v>0.891817811267</v>
      </c>
      <c r="N2717" s="56" t="str">
        <f aca="false">IF(OR(A2717="",I2717=""),"",IF(COUNTIFS($A$2:$A$4500,A2717,$D$2:$D$4500,D2717,$I$2:$I$4500,I2717)&gt;1,"Possible duplicate",""))</f>
        <v/>
      </c>
      <c r="O2717" s="56" t="n">
        <f aca="false">IF(J2717="","",IF(AND(L2717=0,K2717=0),1,0))</f>
        <v>1</v>
      </c>
      <c r="P2717" s="56" t="str">
        <f aca="false">IF(L2717=1,J2717+ROW()/10^7,"")</f>
        <v/>
      </c>
      <c r="Q2717" s="57" t="n">
        <f aca="false">IF(O2717=1,M2717,"")</f>
        <v>0.891817811267</v>
      </c>
      <c r="R2717" s="56" t="str">
        <f aca="false">IF(K2717=1,ROW(),"")</f>
        <v/>
      </c>
      <c r="S2717" s="56" t="str">
        <f aca="false">IF(D2717="","",TRIM(D2717))</f>
        <v>LOLO CHARGES- INC</v>
      </c>
    </row>
    <row r="2718" customFormat="false" ht="15" hidden="false" customHeight="false" outlineLevel="0" collapsed="false">
      <c r="A2718" s="50" t="s">
        <v>1869</v>
      </c>
      <c r="B2718" s="55" t="n">
        <v>45960</v>
      </c>
      <c r="C2718" s="50" t="n">
        <f aca="false">IF(S2718="","",IFERROR(IF(INDEX('Ledger Codes'!$C$6:$C$205,MATCH(S2718,'Ledger Codes'!$B$6:$B$205,0))="","",INDEX('Ledger Codes'!$C$6:$C$205,MATCH(S2718,'Ledger Codes'!$B$6:$B$205,0))),""))</f>
        <v>10051</v>
      </c>
      <c r="D2718" s="50" t="s">
        <v>208</v>
      </c>
      <c r="E2718" s="50" t="s">
        <v>1870</v>
      </c>
      <c r="F2718" s="50" t="s">
        <v>1871</v>
      </c>
      <c r="G2718" s="52" t="n">
        <v>0</v>
      </c>
      <c r="H2718" s="52" t="n">
        <v>260</v>
      </c>
      <c r="I2718" s="52" t="n">
        <f aca="false">IF(AND(G2718="",H2718=""),"",N(G2718)-N(H2718))</f>
        <v>-260</v>
      </c>
      <c r="J2718" s="52" t="n">
        <f aca="false">IF(I2718="","",ABS(I2718))</f>
        <v>260</v>
      </c>
      <c r="K2718" s="56" t="n">
        <f aca="false">IF(S2718="","",0)</f>
        <v>0</v>
      </c>
      <c r="L2718" s="56" t="n">
        <f aca="false">IF(J2718="","",IF(AND(J2718&gt;'Revenue Testing'!$E$9,K2718=0),1,0))</f>
        <v>0</v>
      </c>
      <c r="M2718" s="57" t="n">
        <v>0.73943330313</v>
      </c>
      <c r="N2718" s="56" t="str">
        <f aca="false">IF(OR(A2718="",I2718=""),"",IF(COUNTIFS($A$2:$A$4500,A2718,$D$2:$D$4500,D2718,$I$2:$I$4500,I2718)&gt;1,"Possible duplicate",""))</f>
        <v/>
      </c>
      <c r="O2718" s="56" t="n">
        <f aca="false">IF(J2718="","",IF(AND(L2718=0,K2718=0),1,0))</f>
        <v>1</v>
      </c>
      <c r="P2718" s="56" t="str">
        <f aca="false">IF(L2718=1,J2718+ROW()/10^7,"")</f>
        <v/>
      </c>
      <c r="Q2718" s="57" t="n">
        <f aca="false">IF(O2718=1,M2718,"")</f>
        <v>0.73943330313</v>
      </c>
      <c r="R2718" s="56" t="str">
        <f aca="false">IF(K2718=1,ROW(),"")</f>
        <v/>
      </c>
      <c r="S2718" s="56" t="str">
        <f aca="false">IF(D2718="","",TRIM(D2718))</f>
        <v>LOLO CHARGES- INC</v>
      </c>
    </row>
    <row r="2719" customFormat="false" ht="15" hidden="false" customHeight="false" outlineLevel="0" collapsed="false">
      <c r="A2719" s="50" t="s">
        <v>1872</v>
      </c>
      <c r="B2719" s="55" t="n">
        <v>45960</v>
      </c>
      <c r="C2719" s="50" t="n">
        <f aca="false">IF(S2719="","",IFERROR(IF(INDEX('Ledger Codes'!$C$6:$C$205,MATCH(S2719,'Ledger Codes'!$B$6:$B$205,0))="","",INDEX('Ledger Codes'!$C$6:$C$205,MATCH(S2719,'Ledger Codes'!$B$6:$B$205,0))),""))</f>
        <v>10051</v>
      </c>
      <c r="D2719" s="50" t="s">
        <v>208</v>
      </c>
      <c r="E2719" s="50" t="s">
        <v>1873</v>
      </c>
      <c r="F2719" s="50" t="s">
        <v>1874</v>
      </c>
      <c r="G2719" s="52" t="n">
        <v>0</v>
      </c>
      <c r="H2719" s="52" t="n">
        <v>1300</v>
      </c>
      <c r="I2719" s="52" t="n">
        <f aca="false">IF(AND(G2719="",H2719=""),"",N(G2719)-N(H2719))</f>
        <v>-1300</v>
      </c>
      <c r="J2719" s="52" t="n">
        <f aca="false">IF(I2719="","",ABS(I2719))</f>
        <v>1300</v>
      </c>
      <c r="K2719" s="56" t="n">
        <f aca="false">IF(S2719="","",0)</f>
        <v>0</v>
      </c>
      <c r="L2719" s="56" t="n">
        <f aca="false">IF(J2719="","",IF(AND(J2719&gt;'Revenue Testing'!$E$9,K2719=0),1,0))</f>
        <v>0</v>
      </c>
      <c r="M2719" s="57" t="n">
        <v>0.262767832022</v>
      </c>
      <c r="N2719" s="56" t="str">
        <f aca="false">IF(OR(A2719="",I2719=""),"",IF(COUNTIFS($A$2:$A$4500,A2719,$D$2:$D$4500,D2719,$I$2:$I$4500,I2719)&gt;1,"Possible duplicate",""))</f>
        <v/>
      </c>
      <c r="O2719" s="56" t="n">
        <f aca="false">IF(J2719="","",IF(AND(L2719=0,K2719=0),1,0))</f>
        <v>1</v>
      </c>
      <c r="P2719" s="56" t="str">
        <f aca="false">IF(L2719=1,J2719+ROW()/10^7,"")</f>
        <v/>
      </c>
      <c r="Q2719" s="57" t="n">
        <f aca="false">IF(O2719=1,M2719,"")</f>
        <v>0.262767832022</v>
      </c>
      <c r="R2719" s="56" t="str">
        <f aca="false">IF(K2719=1,ROW(),"")</f>
        <v/>
      </c>
      <c r="S2719" s="56" t="str">
        <f aca="false">IF(D2719="","",TRIM(D2719))</f>
        <v>LOLO CHARGES- INC</v>
      </c>
    </row>
    <row r="2720" customFormat="false" ht="15" hidden="false" customHeight="false" outlineLevel="0" collapsed="false">
      <c r="A2720" s="50" t="s">
        <v>1875</v>
      </c>
      <c r="B2720" s="55" t="n">
        <v>45960</v>
      </c>
      <c r="C2720" s="50" t="n">
        <f aca="false">IF(S2720="","",IFERROR(IF(INDEX('Ledger Codes'!$C$6:$C$205,MATCH(S2720,'Ledger Codes'!$B$6:$B$205,0))="","",INDEX('Ledger Codes'!$C$6:$C$205,MATCH(S2720,'Ledger Codes'!$B$6:$B$205,0))),""))</f>
        <v>10051</v>
      </c>
      <c r="D2720" s="50" t="s">
        <v>208</v>
      </c>
      <c r="E2720" s="50" t="s">
        <v>1876</v>
      </c>
      <c r="F2720" s="50" t="s">
        <v>1877</v>
      </c>
      <c r="G2720" s="52" t="n">
        <v>0</v>
      </c>
      <c r="H2720" s="52" t="n">
        <v>130</v>
      </c>
      <c r="I2720" s="52" t="n">
        <f aca="false">IF(AND(G2720="",H2720=""),"",N(G2720)-N(H2720))</f>
        <v>-130</v>
      </c>
      <c r="J2720" s="52" t="n">
        <f aca="false">IF(I2720="","",ABS(I2720))</f>
        <v>130</v>
      </c>
      <c r="K2720" s="56" t="n">
        <f aca="false">IF(S2720="","",0)</f>
        <v>0</v>
      </c>
      <c r="L2720" s="56" t="n">
        <f aca="false">IF(J2720="","",IF(AND(J2720&gt;'Revenue Testing'!$E$9,K2720=0),1,0))</f>
        <v>0</v>
      </c>
      <c r="M2720" s="57" t="n">
        <v>0.555583601482</v>
      </c>
      <c r="N2720" s="56" t="str">
        <f aca="false">IF(OR(A2720="",I2720=""),"",IF(COUNTIFS($A$2:$A$4500,A2720,$D$2:$D$4500,D2720,$I$2:$I$4500,I2720)&gt;1,"Possible duplicate",""))</f>
        <v/>
      </c>
      <c r="O2720" s="56" t="n">
        <f aca="false">IF(J2720="","",IF(AND(L2720=0,K2720=0),1,0))</f>
        <v>1</v>
      </c>
      <c r="P2720" s="56" t="str">
        <f aca="false">IF(L2720=1,J2720+ROW()/10^7,"")</f>
        <v/>
      </c>
      <c r="Q2720" s="57" t="n">
        <f aca="false">IF(O2720=1,M2720,"")</f>
        <v>0.555583601482</v>
      </c>
      <c r="R2720" s="56" t="str">
        <f aca="false">IF(K2720=1,ROW(),"")</f>
        <v/>
      </c>
      <c r="S2720" s="56" t="str">
        <f aca="false">IF(D2720="","",TRIM(D2720))</f>
        <v>LOLO CHARGES- INC</v>
      </c>
    </row>
    <row r="2721" customFormat="false" ht="15" hidden="false" customHeight="false" outlineLevel="0" collapsed="false">
      <c r="A2721" s="50" t="s">
        <v>1878</v>
      </c>
      <c r="B2721" s="55" t="n">
        <v>45960</v>
      </c>
      <c r="C2721" s="50" t="n">
        <f aca="false">IF(S2721="","",IFERROR(IF(INDEX('Ledger Codes'!$C$6:$C$205,MATCH(S2721,'Ledger Codes'!$B$6:$B$205,0))="","",INDEX('Ledger Codes'!$C$6:$C$205,MATCH(S2721,'Ledger Codes'!$B$6:$B$205,0))),""))</f>
        <v>10051</v>
      </c>
      <c r="D2721" s="50" t="s">
        <v>208</v>
      </c>
      <c r="E2721" s="50" t="s">
        <v>1879</v>
      </c>
      <c r="F2721" s="50" t="s">
        <v>1880</v>
      </c>
      <c r="G2721" s="52" t="n">
        <v>0</v>
      </c>
      <c r="H2721" s="52" t="n">
        <v>80</v>
      </c>
      <c r="I2721" s="52" t="n">
        <f aca="false">IF(AND(G2721="",H2721=""),"",N(G2721)-N(H2721))</f>
        <v>-80</v>
      </c>
      <c r="J2721" s="52" t="n">
        <f aca="false">IF(I2721="","",ABS(I2721))</f>
        <v>80</v>
      </c>
      <c r="K2721" s="56" t="n">
        <f aca="false">IF(S2721="","",0)</f>
        <v>0</v>
      </c>
      <c r="L2721" s="56" t="n">
        <f aca="false">IF(J2721="","",IF(AND(J2721&gt;'Revenue Testing'!$E$9,K2721=0),1,0))</f>
        <v>0</v>
      </c>
      <c r="M2721" s="57" t="n">
        <v>0.362839098845</v>
      </c>
      <c r="N2721" s="56" t="str">
        <f aca="false">IF(OR(A2721="",I2721=""),"",IF(COUNTIFS($A$2:$A$4500,A2721,$D$2:$D$4500,D2721,$I$2:$I$4500,I2721)&gt;1,"Possible duplicate",""))</f>
        <v/>
      </c>
      <c r="O2721" s="56" t="n">
        <f aca="false">IF(J2721="","",IF(AND(L2721=0,K2721=0),1,0))</f>
        <v>1</v>
      </c>
      <c r="P2721" s="56" t="str">
        <f aca="false">IF(L2721=1,J2721+ROW()/10^7,"")</f>
        <v/>
      </c>
      <c r="Q2721" s="57" t="n">
        <f aca="false">IF(O2721=1,M2721,"")</f>
        <v>0.362839098845</v>
      </c>
      <c r="R2721" s="56" t="str">
        <f aca="false">IF(K2721=1,ROW(),"")</f>
        <v/>
      </c>
      <c r="S2721" s="56" t="str">
        <f aca="false">IF(D2721="","",TRIM(D2721))</f>
        <v>LOLO CHARGES- INC</v>
      </c>
    </row>
    <row r="2722" customFormat="false" ht="15" hidden="false" customHeight="false" outlineLevel="0" collapsed="false">
      <c r="A2722" s="50" t="s">
        <v>1881</v>
      </c>
      <c r="B2722" s="55" t="n">
        <v>45960</v>
      </c>
      <c r="C2722" s="50" t="n">
        <f aca="false">IF(S2722="","",IFERROR(IF(INDEX('Ledger Codes'!$C$6:$C$205,MATCH(S2722,'Ledger Codes'!$B$6:$B$205,0))="","",INDEX('Ledger Codes'!$C$6:$C$205,MATCH(S2722,'Ledger Codes'!$B$6:$B$205,0))),""))</f>
        <v>10051</v>
      </c>
      <c r="D2722" s="50" t="s">
        <v>208</v>
      </c>
      <c r="E2722" s="50" t="s">
        <v>1882</v>
      </c>
      <c r="F2722" s="50" t="s">
        <v>1883</v>
      </c>
      <c r="G2722" s="52" t="n">
        <v>0</v>
      </c>
      <c r="H2722" s="52" t="n">
        <v>130</v>
      </c>
      <c r="I2722" s="52" t="n">
        <f aca="false">IF(AND(G2722="",H2722=""),"",N(G2722)-N(H2722))</f>
        <v>-130</v>
      </c>
      <c r="J2722" s="52" t="n">
        <f aca="false">IF(I2722="","",ABS(I2722))</f>
        <v>130</v>
      </c>
      <c r="K2722" s="56" t="n">
        <f aca="false">IF(S2722="","",0)</f>
        <v>0</v>
      </c>
      <c r="L2722" s="56" t="n">
        <f aca="false">IF(J2722="","",IF(AND(J2722&gt;'Revenue Testing'!$E$9,K2722=0),1,0))</f>
        <v>0</v>
      </c>
      <c r="M2722" s="57" t="n">
        <v>0.532372515286</v>
      </c>
      <c r="N2722" s="56" t="str">
        <f aca="false">IF(OR(A2722="",I2722=""),"",IF(COUNTIFS($A$2:$A$4500,A2722,$D$2:$D$4500,D2722,$I$2:$I$4500,I2722)&gt;1,"Possible duplicate",""))</f>
        <v/>
      </c>
      <c r="O2722" s="56" t="n">
        <f aca="false">IF(J2722="","",IF(AND(L2722=0,K2722=0),1,0))</f>
        <v>1</v>
      </c>
      <c r="P2722" s="56" t="str">
        <f aca="false">IF(L2722=1,J2722+ROW()/10^7,"")</f>
        <v/>
      </c>
      <c r="Q2722" s="57" t="n">
        <f aca="false">IF(O2722=1,M2722,"")</f>
        <v>0.532372515286</v>
      </c>
      <c r="R2722" s="56" t="str">
        <f aca="false">IF(K2722=1,ROW(),"")</f>
        <v/>
      </c>
      <c r="S2722" s="56" t="str">
        <f aca="false">IF(D2722="","",TRIM(D2722))</f>
        <v>LOLO CHARGES- INC</v>
      </c>
    </row>
    <row r="2723" customFormat="false" ht="15" hidden="false" customHeight="false" outlineLevel="0" collapsed="false">
      <c r="A2723" s="50" t="s">
        <v>1884</v>
      </c>
      <c r="B2723" s="55" t="n">
        <v>45960</v>
      </c>
      <c r="C2723" s="50" t="n">
        <f aca="false">IF(S2723="","",IFERROR(IF(INDEX('Ledger Codes'!$C$6:$C$205,MATCH(S2723,'Ledger Codes'!$B$6:$B$205,0))="","",INDEX('Ledger Codes'!$C$6:$C$205,MATCH(S2723,'Ledger Codes'!$B$6:$B$205,0))),""))</f>
        <v>10051</v>
      </c>
      <c r="D2723" s="50" t="s">
        <v>208</v>
      </c>
      <c r="E2723" s="50" t="s">
        <v>1885</v>
      </c>
      <c r="F2723" s="50" t="s">
        <v>1886</v>
      </c>
      <c r="G2723" s="52" t="n">
        <v>0</v>
      </c>
      <c r="H2723" s="52" t="n">
        <v>390</v>
      </c>
      <c r="I2723" s="52" t="n">
        <f aca="false">IF(AND(G2723="",H2723=""),"",N(G2723)-N(H2723))</f>
        <v>-390</v>
      </c>
      <c r="J2723" s="52" t="n">
        <f aca="false">IF(I2723="","",ABS(I2723))</f>
        <v>390</v>
      </c>
      <c r="K2723" s="56" t="n">
        <f aca="false">IF(S2723="","",0)</f>
        <v>0</v>
      </c>
      <c r="L2723" s="56" t="n">
        <f aca="false">IF(J2723="","",IF(AND(J2723&gt;'Revenue Testing'!$E$9,K2723=0),1,0))</f>
        <v>0</v>
      </c>
      <c r="M2723" s="57" t="n">
        <v>0.547265640788</v>
      </c>
      <c r="N2723" s="56" t="str">
        <f aca="false">IF(OR(A2723="",I2723=""),"",IF(COUNTIFS($A$2:$A$4500,A2723,$D$2:$D$4500,D2723,$I$2:$I$4500,I2723)&gt;1,"Possible duplicate",""))</f>
        <v/>
      </c>
      <c r="O2723" s="56" t="n">
        <f aca="false">IF(J2723="","",IF(AND(L2723=0,K2723=0),1,0))</f>
        <v>1</v>
      </c>
      <c r="P2723" s="56" t="str">
        <f aca="false">IF(L2723=1,J2723+ROW()/10^7,"")</f>
        <v/>
      </c>
      <c r="Q2723" s="57" t="n">
        <f aca="false">IF(O2723=1,M2723,"")</f>
        <v>0.547265640788</v>
      </c>
      <c r="R2723" s="56" t="str">
        <f aca="false">IF(K2723=1,ROW(),"")</f>
        <v/>
      </c>
      <c r="S2723" s="56" t="str">
        <f aca="false">IF(D2723="","",TRIM(D2723))</f>
        <v>LOLO CHARGES- INC</v>
      </c>
    </row>
    <row r="2724" customFormat="false" ht="15" hidden="false" customHeight="false" outlineLevel="0" collapsed="false">
      <c r="A2724" s="50" t="s">
        <v>1887</v>
      </c>
      <c r="B2724" s="55" t="n">
        <v>45960</v>
      </c>
      <c r="C2724" s="50" t="n">
        <f aca="false">IF(S2724="","",IFERROR(IF(INDEX('Ledger Codes'!$C$6:$C$205,MATCH(S2724,'Ledger Codes'!$B$6:$B$205,0))="","",INDEX('Ledger Codes'!$C$6:$C$205,MATCH(S2724,'Ledger Codes'!$B$6:$B$205,0))),""))</f>
        <v>10051</v>
      </c>
      <c r="D2724" s="50" t="s">
        <v>208</v>
      </c>
      <c r="E2724" s="50" t="s">
        <v>1888</v>
      </c>
      <c r="F2724" s="50" t="s">
        <v>1889</v>
      </c>
      <c r="G2724" s="52" t="n">
        <v>0</v>
      </c>
      <c r="H2724" s="52" t="n">
        <v>130</v>
      </c>
      <c r="I2724" s="52" t="n">
        <f aca="false">IF(AND(G2724="",H2724=""),"",N(G2724)-N(H2724))</f>
        <v>-130</v>
      </c>
      <c r="J2724" s="52" t="n">
        <f aca="false">IF(I2724="","",ABS(I2724))</f>
        <v>130</v>
      </c>
      <c r="K2724" s="56" t="n">
        <f aca="false">IF(S2724="","",0)</f>
        <v>0</v>
      </c>
      <c r="L2724" s="56" t="n">
        <f aca="false">IF(J2724="","",IF(AND(J2724&gt;'Revenue Testing'!$E$9,K2724=0),1,0))</f>
        <v>0</v>
      </c>
      <c r="M2724" s="57" t="n">
        <v>0.312643063425</v>
      </c>
      <c r="N2724" s="56" t="str">
        <f aca="false">IF(OR(A2724="",I2724=""),"",IF(COUNTIFS($A$2:$A$4500,A2724,$D$2:$D$4500,D2724,$I$2:$I$4500,I2724)&gt;1,"Possible duplicate",""))</f>
        <v/>
      </c>
      <c r="O2724" s="56" t="n">
        <f aca="false">IF(J2724="","",IF(AND(L2724=0,K2724=0),1,0))</f>
        <v>1</v>
      </c>
      <c r="P2724" s="56" t="str">
        <f aca="false">IF(L2724=1,J2724+ROW()/10^7,"")</f>
        <v/>
      </c>
      <c r="Q2724" s="57" t="n">
        <f aca="false">IF(O2724=1,M2724,"")</f>
        <v>0.312643063425</v>
      </c>
      <c r="R2724" s="56" t="str">
        <f aca="false">IF(K2724=1,ROW(),"")</f>
        <v/>
      </c>
      <c r="S2724" s="56" t="str">
        <f aca="false">IF(D2724="","",TRIM(D2724))</f>
        <v>LOLO CHARGES- INC</v>
      </c>
    </row>
    <row r="2725" customFormat="false" ht="15" hidden="false" customHeight="false" outlineLevel="0" collapsed="false">
      <c r="A2725" s="50" t="s">
        <v>1890</v>
      </c>
      <c r="B2725" s="55" t="n">
        <v>45960</v>
      </c>
      <c r="C2725" s="50" t="n">
        <f aca="false">IF(S2725="","",IFERROR(IF(INDEX('Ledger Codes'!$C$6:$C$205,MATCH(S2725,'Ledger Codes'!$B$6:$B$205,0))="","",INDEX('Ledger Codes'!$C$6:$C$205,MATCH(S2725,'Ledger Codes'!$B$6:$B$205,0))),""))</f>
        <v>10051</v>
      </c>
      <c r="D2725" s="50" t="s">
        <v>208</v>
      </c>
      <c r="E2725" s="50" t="s">
        <v>1891</v>
      </c>
      <c r="F2725" s="50" t="s">
        <v>1892</v>
      </c>
      <c r="G2725" s="52" t="n">
        <v>0</v>
      </c>
      <c r="H2725" s="52" t="n">
        <v>130</v>
      </c>
      <c r="I2725" s="52" t="n">
        <f aca="false">IF(AND(G2725="",H2725=""),"",N(G2725)-N(H2725))</f>
        <v>-130</v>
      </c>
      <c r="J2725" s="52" t="n">
        <f aca="false">IF(I2725="","",ABS(I2725))</f>
        <v>130</v>
      </c>
      <c r="K2725" s="56" t="n">
        <f aca="false">IF(S2725="","",0)</f>
        <v>0</v>
      </c>
      <c r="L2725" s="56" t="n">
        <f aca="false">IF(J2725="","",IF(AND(J2725&gt;'Revenue Testing'!$E$9,K2725=0),1,0))</f>
        <v>0</v>
      </c>
      <c r="M2725" s="57" t="n">
        <v>0.116226293456</v>
      </c>
      <c r="N2725" s="56" t="str">
        <f aca="false">IF(OR(A2725="",I2725=""),"",IF(COUNTIFS($A$2:$A$4500,A2725,$D$2:$D$4500,D2725,$I$2:$I$4500,I2725)&gt;1,"Possible duplicate",""))</f>
        <v/>
      </c>
      <c r="O2725" s="56" t="n">
        <f aca="false">IF(J2725="","",IF(AND(L2725=0,K2725=0),1,0))</f>
        <v>1</v>
      </c>
      <c r="P2725" s="56" t="str">
        <f aca="false">IF(L2725=1,J2725+ROW()/10^7,"")</f>
        <v/>
      </c>
      <c r="Q2725" s="57" t="n">
        <f aca="false">IF(O2725=1,M2725,"")</f>
        <v>0.116226293456</v>
      </c>
      <c r="R2725" s="56" t="str">
        <f aca="false">IF(K2725=1,ROW(),"")</f>
        <v/>
      </c>
      <c r="S2725" s="56" t="str">
        <f aca="false">IF(D2725="","",TRIM(D2725))</f>
        <v>LOLO CHARGES- INC</v>
      </c>
    </row>
    <row r="2726" customFormat="false" ht="15" hidden="false" customHeight="false" outlineLevel="0" collapsed="false">
      <c r="A2726" s="50" t="s">
        <v>1893</v>
      </c>
      <c r="B2726" s="55" t="n">
        <v>45960</v>
      </c>
      <c r="C2726" s="50" t="n">
        <f aca="false">IF(S2726="","",IFERROR(IF(INDEX('Ledger Codes'!$C$6:$C$205,MATCH(S2726,'Ledger Codes'!$B$6:$B$205,0))="","",INDEX('Ledger Codes'!$C$6:$C$205,MATCH(S2726,'Ledger Codes'!$B$6:$B$205,0))),""))</f>
        <v>10051</v>
      </c>
      <c r="D2726" s="50" t="s">
        <v>208</v>
      </c>
      <c r="E2726" s="50" t="s">
        <v>1894</v>
      </c>
      <c r="F2726" s="50" t="s">
        <v>1895</v>
      </c>
      <c r="G2726" s="52" t="n">
        <v>0</v>
      </c>
      <c r="H2726" s="52" t="n">
        <v>130</v>
      </c>
      <c r="I2726" s="52" t="n">
        <f aca="false">IF(AND(G2726="",H2726=""),"",N(G2726)-N(H2726))</f>
        <v>-130</v>
      </c>
      <c r="J2726" s="52" t="n">
        <f aca="false">IF(I2726="","",ABS(I2726))</f>
        <v>130</v>
      </c>
      <c r="K2726" s="56" t="n">
        <f aca="false">IF(S2726="","",0)</f>
        <v>0</v>
      </c>
      <c r="L2726" s="56" t="n">
        <f aca="false">IF(J2726="","",IF(AND(J2726&gt;'Revenue Testing'!$E$9,K2726=0),1,0))</f>
        <v>0</v>
      </c>
      <c r="M2726" s="57" t="n">
        <v>0.481478240291</v>
      </c>
      <c r="N2726" s="56" t="str">
        <f aca="false">IF(OR(A2726="",I2726=""),"",IF(COUNTIFS($A$2:$A$4500,A2726,$D$2:$D$4500,D2726,$I$2:$I$4500,I2726)&gt;1,"Possible duplicate",""))</f>
        <v/>
      </c>
      <c r="O2726" s="56" t="n">
        <f aca="false">IF(J2726="","",IF(AND(L2726=0,K2726=0),1,0))</f>
        <v>1</v>
      </c>
      <c r="P2726" s="56" t="str">
        <f aca="false">IF(L2726=1,J2726+ROW()/10^7,"")</f>
        <v/>
      </c>
      <c r="Q2726" s="57" t="n">
        <f aca="false">IF(O2726=1,M2726,"")</f>
        <v>0.481478240291</v>
      </c>
      <c r="R2726" s="56" t="str">
        <f aca="false">IF(K2726=1,ROW(),"")</f>
        <v/>
      </c>
      <c r="S2726" s="56" t="str">
        <f aca="false">IF(D2726="","",TRIM(D2726))</f>
        <v>LOLO CHARGES- INC</v>
      </c>
    </row>
    <row r="2727" customFormat="false" ht="15" hidden="false" customHeight="false" outlineLevel="0" collapsed="false">
      <c r="A2727" s="50" t="s">
        <v>1896</v>
      </c>
      <c r="B2727" s="55" t="n">
        <v>45962</v>
      </c>
      <c r="C2727" s="50" t="n">
        <f aca="false">IF(S2727="","",IFERROR(IF(INDEX('Ledger Codes'!$C$6:$C$205,MATCH(S2727,'Ledger Codes'!$B$6:$B$205,0))="","",INDEX('Ledger Codes'!$C$6:$C$205,MATCH(S2727,'Ledger Codes'!$B$6:$B$205,0))),""))</f>
        <v>10051</v>
      </c>
      <c r="D2727" s="50" t="s">
        <v>208</v>
      </c>
      <c r="E2727" s="50" t="s">
        <v>1897</v>
      </c>
      <c r="F2727" s="50" t="s">
        <v>556</v>
      </c>
      <c r="G2727" s="52" t="n">
        <v>0</v>
      </c>
      <c r="H2727" s="52" t="n">
        <v>260</v>
      </c>
      <c r="I2727" s="52" t="n">
        <f aca="false">IF(AND(G2727="",H2727=""),"",N(G2727)-N(H2727))</f>
        <v>-260</v>
      </c>
      <c r="J2727" s="52" t="n">
        <f aca="false">IF(I2727="","",ABS(I2727))</f>
        <v>260</v>
      </c>
      <c r="K2727" s="56" t="n">
        <f aca="false">IF(S2727="","",0)</f>
        <v>0</v>
      </c>
      <c r="L2727" s="56" t="n">
        <f aca="false">IF(J2727="","",IF(AND(J2727&gt;'Revenue Testing'!$E$9,K2727=0),1,0))</f>
        <v>0</v>
      </c>
      <c r="M2727" s="57" t="n">
        <v>0.772289683742</v>
      </c>
      <c r="N2727" s="56" t="str">
        <f aca="false">IF(OR(A2727="",I2727=""),"",IF(COUNTIFS($A$2:$A$4500,A2727,$D$2:$D$4500,D2727,$I$2:$I$4500,I2727)&gt;1,"Possible duplicate",""))</f>
        <v/>
      </c>
      <c r="O2727" s="56" t="n">
        <f aca="false">IF(J2727="","",IF(AND(L2727=0,K2727=0),1,0))</f>
        <v>1</v>
      </c>
      <c r="P2727" s="56" t="str">
        <f aca="false">IF(L2727=1,J2727+ROW()/10^7,"")</f>
        <v/>
      </c>
      <c r="Q2727" s="57" t="n">
        <f aca="false">IF(O2727=1,M2727,"")</f>
        <v>0.772289683742</v>
      </c>
      <c r="R2727" s="56" t="str">
        <f aca="false">IF(K2727=1,ROW(),"")</f>
        <v/>
      </c>
      <c r="S2727" s="56" t="str">
        <f aca="false">IF(D2727="","",TRIM(D2727))</f>
        <v>LOLO CHARGES- INC</v>
      </c>
    </row>
    <row r="2728" customFormat="false" ht="15" hidden="false" customHeight="false" outlineLevel="0" collapsed="false">
      <c r="A2728" s="50" t="s">
        <v>1898</v>
      </c>
      <c r="B2728" s="55" t="n">
        <v>45962</v>
      </c>
      <c r="C2728" s="50" t="n">
        <f aca="false">IF(S2728="","",IFERROR(IF(INDEX('Ledger Codes'!$C$6:$C$205,MATCH(S2728,'Ledger Codes'!$B$6:$B$205,0))="","",INDEX('Ledger Codes'!$C$6:$C$205,MATCH(S2728,'Ledger Codes'!$B$6:$B$205,0))),""))</f>
        <v>10051</v>
      </c>
      <c r="D2728" s="50" t="s">
        <v>208</v>
      </c>
      <c r="E2728" s="50" t="s">
        <v>1899</v>
      </c>
      <c r="F2728" s="50" t="s">
        <v>1900</v>
      </c>
      <c r="G2728" s="52" t="n">
        <v>0</v>
      </c>
      <c r="H2728" s="52" t="n">
        <v>80</v>
      </c>
      <c r="I2728" s="52" t="n">
        <f aca="false">IF(AND(G2728="",H2728=""),"",N(G2728)-N(H2728))</f>
        <v>-80</v>
      </c>
      <c r="J2728" s="52" t="n">
        <f aca="false">IF(I2728="","",ABS(I2728))</f>
        <v>80</v>
      </c>
      <c r="K2728" s="56" t="n">
        <f aca="false">IF(S2728="","",0)</f>
        <v>0</v>
      </c>
      <c r="L2728" s="56" t="n">
        <f aca="false">IF(J2728="","",IF(AND(J2728&gt;'Revenue Testing'!$E$9,K2728=0),1,0))</f>
        <v>0</v>
      </c>
      <c r="M2728" s="57" t="n">
        <v>0.528157841918</v>
      </c>
      <c r="N2728" s="56" t="str">
        <f aca="false">IF(OR(A2728="",I2728=""),"",IF(COUNTIFS($A$2:$A$4500,A2728,$D$2:$D$4500,D2728,$I$2:$I$4500,I2728)&gt;1,"Possible duplicate",""))</f>
        <v/>
      </c>
      <c r="O2728" s="56" t="n">
        <f aca="false">IF(J2728="","",IF(AND(L2728=0,K2728=0),1,0))</f>
        <v>1</v>
      </c>
      <c r="P2728" s="56" t="str">
        <f aca="false">IF(L2728=1,J2728+ROW()/10^7,"")</f>
        <v/>
      </c>
      <c r="Q2728" s="57" t="n">
        <f aca="false">IF(O2728=1,M2728,"")</f>
        <v>0.528157841918</v>
      </c>
      <c r="R2728" s="56" t="str">
        <f aca="false">IF(K2728=1,ROW(),"")</f>
        <v/>
      </c>
      <c r="S2728" s="56" t="str">
        <f aca="false">IF(D2728="","",TRIM(D2728))</f>
        <v>LOLO CHARGES- INC</v>
      </c>
    </row>
    <row r="2729" customFormat="false" ht="15" hidden="false" customHeight="false" outlineLevel="0" collapsed="false">
      <c r="A2729" s="50" t="s">
        <v>1901</v>
      </c>
      <c r="B2729" s="55" t="n">
        <v>45962</v>
      </c>
      <c r="C2729" s="50" t="n">
        <f aca="false">IF(S2729="","",IFERROR(IF(INDEX('Ledger Codes'!$C$6:$C$205,MATCH(S2729,'Ledger Codes'!$B$6:$B$205,0))="","",INDEX('Ledger Codes'!$C$6:$C$205,MATCH(S2729,'Ledger Codes'!$B$6:$B$205,0))),""))</f>
        <v>10051</v>
      </c>
      <c r="D2729" s="50" t="s">
        <v>208</v>
      </c>
      <c r="E2729" s="50" t="s">
        <v>1902</v>
      </c>
      <c r="F2729" s="50" t="s">
        <v>1903</v>
      </c>
      <c r="G2729" s="52" t="n">
        <v>0</v>
      </c>
      <c r="H2729" s="52" t="n">
        <v>80</v>
      </c>
      <c r="I2729" s="52" t="n">
        <f aca="false">IF(AND(G2729="",H2729=""),"",N(G2729)-N(H2729))</f>
        <v>-80</v>
      </c>
      <c r="J2729" s="52" t="n">
        <f aca="false">IF(I2729="","",ABS(I2729))</f>
        <v>80</v>
      </c>
      <c r="K2729" s="56" t="n">
        <f aca="false">IF(S2729="","",0)</f>
        <v>0</v>
      </c>
      <c r="L2729" s="56" t="n">
        <f aca="false">IF(J2729="","",IF(AND(J2729&gt;'Revenue Testing'!$E$9,K2729=0),1,0))</f>
        <v>0</v>
      </c>
      <c r="M2729" s="57" t="n">
        <v>0.739403303548</v>
      </c>
      <c r="N2729" s="56" t="str">
        <f aca="false">IF(OR(A2729="",I2729=""),"",IF(COUNTIFS($A$2:$A$4500,A2729,$D$2:$D$4500,D2729,$I$2:$I$4500,I2729)&gt;1,"Possible duplicate",""))</f>
        <v/>
      </c>
      <c r="O2729" s="56" t="n">
        <f aca="false">IF(J2729="","",IF(AND(L2729=0,K2729=0),1,0))</f>
        <v>1</v>
      </c>
      <c r="P2729" s="56" t="str">
        <f aca="false">IF(L2729=1,J2729+ROW()/10^7,"")</f>
        <v/>
      </c>
      <c r="Q2729" s="57" t="n">
        <f aca="false">IF(O2729=1,M2729,"")</f>
        <v>0.739403303548</v>
      </c>
      <c r="R2729" s="56" t="str">
        <f aca="false">IF(K2729=1,ROW(),"")</f>
        <v/>
      </c>
      <c r="S2729" s="56" t="str">
        <f aca="false">IF(D2729="","",TRIM(D2729))</f>
        <v>LOLO CHARGES- INC</v>
      </c>
    </row>
    <row r="2730" customFormat="false" ht="15" hidden="false" customHeight="false" outlineLevel="0" collapsed="false">
      <c r="A2730" s="50" t="s">
        <v>1904</v>
      </c>
      <c r="B2730" s="55" t="n">
        <v>45962</v>
      </c>
      <c r="C2730" s="50" t="n">
        <f aca="false">IF(S2730="","",IFERROR(IF(INDEX('Ledger Codes'!$C$6:$C$205,MATCH(S2730,'Ledger Codes'!$B$6:$B$205,0))="","",INDEX('Ledger Codes'!$C$6:$C$205,MATCH(S2730,'Ledger Codes'!$B$6:$B$205,0))),""))</f>
        <v>10051</v>
      </c>
      <c r="D2730" s="50" t="s">
        <v>208</v>
      </c>
      <c r="E2730" s="50" t="s">
        <v>1905</v>
      </c>
      <c r="F2730" s="50" t="s">
        <v>1906</v>
      </c>
      <c r="G2730" s="52" t="n">
        <v>0</v>
      </c>
      <c r="H2730" s="52" t="n">
        <v>130</v>
      </c>
      <c r="I2730" s="52" t="n">
        <f aca="false">IF(AND(G2730="",H2730=""),"",N(G2730)-N(H2730))</f>
        <v>-130</v>
      </c>
      <c r="J2730" s="52" t="n">
        <f aca="false">IF(I2730="","",ABS(I2730))</f>
        <v>130</v>
      </c>
      <c r="K2730" s="56" t="n">
        <f aca="false">IF(S2730="","",0)</f>
        <v>0</v>
      </c>
      <c r="L2730" s="56" t="n">
        <f aca="false">IF(J2730="","",IF(AND(J2730&gt;'Revenue Testing'!$E$9,K2730=0),1,0))</f>
        <v>0</v>
      </c>
      <c r="M2730" s="57" t="n">
        <v>0.484761717676</v>
      </c>
      <c r="N2730" s="56" t="str">
        <f aca="false">IF(OR(A2730="",I2730=""),"",IF(COUNTIFS($A$2:$A$4500,A2730,$D$2:$D$4500,D2730,$I$2:$I$4500,I2730)&gt;1,"Possible duplicate",""))</f>
        <v/>
      </c>
      <c r="O2730" s="56" t="n">
        <f aca="false">IF(J2730="","",IF(AND(L2730=0,K2730=0),1,0))</f>
        <v>1</v>
      </c>
      <c r="P2730" s="56" t="str">
        <f aca="false">IF(L2730=1,J2730+ROW()/10^7,"")</f>
        <v/>
      </c>
      <c r="Q2730" s="57" t="n">
        <f aca="false">IF(O2730=1,M2730,"")</f>
        <v>0.484761717676</v>
      </c>
      <c r="R2730" s="56" t="str">
        <f aca="false">IF(K2730=1,ROW(),"")</f>
        <v/>
      </c>
      <c r="S2730" s="56" t="str">
        <f aca="false">IF(D2730="","",TRIM(D2730))</f>
        <v>LOLO CHARGES- INC</v>
      </c>
    </row>
    <row r="2731" customFormat="false" ht="15" hidden="false" customHeight="false" outlineLevel="0" collapsed="false">
      <c r="A2731" s="50" t="s">
        <v>1907</v>
      </c>
      <c r="B2731" s="55" t="n">
        <v>45962</v>
      </c>
      <c r="C2731" s="50" t="n">
        <f aca="false">IF(S2731="","",IFERROR(IF(INDEX('Ledger Codes'!$C$6:$C$205,MATCH(S2731,'Ledger Codes'!$B$6:$B$205,0))="","",INDEX('Ledger Codes'!$C$6:$C$205,MATCH(S2731,'Ledger Codes'!$B$6:$B$205,0))),""))</f>
        <v>10051</v>
      </c>
      <c r="D2731" s="50" t="s">
        <v>208</v>
      </c>
      <c r="E2731" s="50" t="s">
        <v>1908</v>
      </c>
      <c r="F2731" s="50" t="s">
        <v>1909</v>
      </c>
      <c r="G2731" s="52" t="n">
        <v>0</v>
      </c>
      <c r="H2731" s="52" t="n">
        <v>130</v>
      </c>
      <c r="I2731" s="52" t="n">
        <f aca="false">IF(AND(G2731="",H2731=""),"",N(G2731)-N(H2731))</f>
        <v>-130</v>
      </c>
      <c r="J2731" s="52" t="n">
        <f aca="false">IF(I2731="","",ABS(I2731))</f>
        <v>130</v>
      </c>
      <c r="K2731" s="56" t="n">
        <f aca="false">IF(S2731="","",0)</f>
        <v>0</v>
      </c>
      <c r="L2731" s="56" t="n">
        <f aca="false">IF(J2731="","",IF(AND(J2731&gt;'Revenue Testing'!$E$9,K2731=0),1,0))</f>
        <v>0</v>
      </c>
      <c r="M2731" s="57" t="n">
        <v>0.075340219631</v>
      </c>
      <c r="N2731" s="56" t="str">
        <f aca="false">IF(OR(A2731="",I2731=""),"",IF(COUNTIFS($A$2:$A$4500,A2731,$D$2:$D$4500,D2731,$I$2:$I$4500,I2731)&gt;1,"Possible duplicate",""))</f>
        <v/>
      </c>
      <c r="O2731" s="56" t="n">
        <f aca="false">IF(J2731="","",IF(AND(L2731=0,K2731=0),1,0))</f>
        <v>1</v>
      </c>
      <c r="P2731" s="56" t="str">
        <f aca="false">IF(L2731=1,J2731+ROW()/10^7,"")</f>
        <v/>
      </c>
      <c r="Q2731" s="57" t="n">
        <f aca="false">IF(O2731=1,M2731,"")</f>
        <v>0.075340219631</v>
      </c>
      <c r="R2731" s="56" t="str">
        <f aca="false">IF(K2731=1,ROW(),"")</f>
        <v/>
      </c>
      <c r="S2731" s="56" t="str">
        <f aca="false">IF(D2731="","",TRIM(D2731))</f>
        <v>LOLO CHARGES- INC</v>
      </c>
    </row>
    <row r="2732" customFormat="false" ht="15" hidden="false" customHeight="false" outlineLevel="0" collapsed="false">
      <c r="A2732" s="50" t="s">
        <v>1910</v>
      </c>
      <c r="B2732" s="55" t="n">
        <v>45962</v>
      </c>
      <c r="C2732" s="50" t="n">
        <f aca="false">IF(S2732="","",IFERROR(IF(INDEX('Ledger Codes'!$C$6:$C$205,MATCH(S2732,'Ledger Codes'!$B$6:$B$205,0))="","",INDEX('Ledger Codes'!$C$6:$C$205,MATCH(S2732,'Ledger Codes'!$B$6:$B$205,0))),""))</f>
        <v>10051</v>
      </c>
      <c r="D2732" s="50" t="s">
        <v>208</v>
      </c>
      <c r="E2732" s="50" t="s">
        <v>1911</v>
      </c>
      <c r="F2732" s="50" t="s">
        <v>1912</v>
      </c>
      <c r="G2732" s="52" t="n">
        <v>0</v>
      </c>
      <c r="H2732" s="52" t="n">
        <v>130</v>
      </c>
      <c r="I2732" s="52" t="n">
        <f aca="false">IF(AND(G2732="",H2732=""),"",N(G2732)-N(H2732))</f>
        <v>-130</v>
      </c>
      <c r="J2732" s="52" t="n">
        <f aca="false">IF(I2732="","",ABS(I2732))</f>
        <v>130</v>
      </c>
      <c r="K2732" s="56" t="n">
        <f aca="false">IF(S2732="","",0)</f>
        <v>0</v>
      </c>
      <c r="L2732" s="56" t="n">
        <f aca="false">IF(J2732="","",IF(AND(J2732&gt;'Revenue Testing'!$E$9,K2732=0),1,0))</f>
        <v>0</v>
      </c>
      <c r="M2732" s="57" t="n">
        <v>0.937210137859</v>
      </c>
      <c r="N2732" s="56" t="str">
        <f aca="false">IF(OR(A2732="",I2732=""),"",IF(COUNTIFS($A$2:$A$4500,A2732,$D$2:$D$4500,D2732,$I$2:$I$4500,I2732)&gt;1,"Possible duplicate",""))</f>
        <v/>
      </c>
      <c r="O2732" s="56" t="n">
        <f aca="false">IF(J2732="","",IF(AND(L2732=0,K2732=0),1,0))</f>
        <v>1</v>
      </c>
      <c r="P2732" s="56" t="str">
        <f aca="false">IF(L2732=1,J2732+ROW()/10^7,"")</f>
        <v/>
      </c>
      <c r="Q2732" s="57" t="n">
        <f aca="false">IF(O2732=1,M2732,"")</f>
        <v>0.937210137859</v>
      </c>
      <c r="R2732" s="56" t="str">
        <f aca="false">IF(K2732=1,ROW(),"")</f>
        <v/>
      </c>
      <c r="S2732" s="56" t="str">
        <f aca="false">IF(D2732="","",TRIM(D2732))</f>
        <v>LOLO CHARGES- INC</v>
      </c>
    </row>
    <row r="2733" customFormat="false" ht="15" hidden="false" customHeight="false" outlineLevel="0" collapsed="false">
      <c r="A2733" s="50" t="s">
        <v>1913</v>
      </c>
      <c r="B2733" s="55" t="n">
        <v>45962</v>
      </c>
      <c r="C2733" s="50" t="n">
        <f aca="false">IF(S2733="","",IFERROR(IF(INDEX('Ledger Codes'!$C$6:$C$205,MATCH(S2733,'Ledger Codes'!$B$6:$B$205,0))="","",INDEX('Ledger Codes'!$C$6:$C$205,MATCH(S2733,'Ledger Codes'!$B$6:$B$205,0))),""))</f>
        <v>10051</v>
      </c>
      <c r="D2733" s="50" t="s">
        <v>208</v>
      </c>
      <c r="E2733" s="50" t="s">
        <v>1914</v>
      </c>
      <c r="F2733" s="50" t="s">
        <v>1915</v>
      </c>
      <c r="G2733" s="52" t="n">
        <v>0</v>
      </c>
      <c r="H2733" s="52" t="n">
        <v>130</v>
      </c>
      <c r="I2733" s="52" t="n">
        <f aca="false">IF(AND(G2733="",H2733=""),"",N(G2733)-N(H2733))</f>
        <v>-130</v>
      </c>
      <c r="J2733" s="52" t="n">
        <f aca="false">IF(I2733="","",ABS(I2733))</f>
        <v>130</v>
      </c>
      <c r="K2733" s="56" t="n">
        <f aca="false">IF(S2733="","",0)</f>
        <v>0</v>
      </c>
      <c r="L2733" s="56" t="n">
        <f aca="false">IF(J2733="","",IF(AND(J2733&gt;'Revenue Testing'!$E$9,K2733=0),1,0))</f>
        <v>0</v>
      </c>
      <c r="M2733" s="57" t="n">
        <v>0.692865256736</v>
      </c>
      <c r="N2733" s="56" t="str">
        <f aca="false">IF(OR(A2733="",I2733=""),"",IF(COUNTIFS($A$2:$A$4500,A2733,$D$2:$D$4500,D2733,$I$2:$I$4500,I2733)&gt;1,"Possible duplicate",""))</f>
        <v/>
      </c>
      <c r="O2733" s="56" t="n">
        <f aca="false">IF(J2733="","",IF(AND(L2733=0,K2733=0),1,0))</f>
        <v>1</v>
      </c>
      <c r="P2733" s="56" t="str">
        <f aca="false">IF(L2733=1,J2733+ROW()/10^7,"")</f>
        <v/>
      </c>
      <c r="Q2733" s="57" t="n">
        <f aca="false">IF(O2733=1,M2733,"")</f>
        <v>0.692865256736</v>
      </c>
      <c r="R2733" s="56" t="str">
        <f aca="false">IF(K2733=1,ROW(),"")</f>
        <v/>
      </c>
      <c r="S2733" s="56" t="str">
        <f aca="false">IF(D2733="","",TRIM(D2733))</f>
        <v>LOLO CHARGES- INC</v>
      </c>
    </row>
    <row r="2734" customFormat="false" ht="15" hidden="false" customHeight="false" outlineLevel="0" collapsed="false">
      <c r="A2734" s="50" t="s">
        <v>1916</v>
      </c>
      <c r="B2734" s="55" t="n">
        <v>45962</v>
      </c>
      <c r="C2734" s="50" t="n">
        <f aca="false">IF(S2734="","",IFERROR(IF(INDEX('Ledger Codes'!$C$6:$C$205,MATCH(S2734,'Ledger Codes'!$B$6:$B$205,0))="","",INDEX('Ledger Codes'!$C$6:$C$205,MATCH(S2734,'Ledger Codes'!$B$6:$B$205,0))),""))</f>
        <v>10051</v>
      </c>
      <c r="D2734" s="50" t="s">
        <v>208</v>
      </c>
      <c r="E2734" s="50" t="s">
        <v>1917</v>
      </c>
      <c r="F2734" s="50" t="s">
        <v>1918</v>
      </c>
      <c r="G2734" s="52" t="n">
        <v>0</v>
      </c>
      <c r="H2734" s="52" t="n">
        <v>130</v>
      </c>
      <c r="I2734" s="52" t="n">
        <f aca="false">IF(AND(G2734="",H2734=""),"",N(G2734)-N(H2734))</f>
        <v>-130</v>
      </c>
      <c r="J2734" s="52" t="n">
        <f aca="false">IF(I2734="","",ABS(I2734))</f>
        <v>130</v>
      </c>
      <c r="K2734" s="56" t="n">
        <f aca="false">IF(S2734="","",0)</f>
        <v>0</v>
      </c>
      <c r="L2734" s="56" t="n">
        <f aca="false">IF(J2734="","",IF(AND(J2734&gt;'Revenue Testing'!$E$9,K2734=0),1,0))</f>
        <v>0</v>
      </c>
      <c r="M2734" s="57" t="n">
        <v>0.802585276758</v>
      </c>
      <c r="N2734" s="56" t="str">
        <f aca="false">IF(OR(A2734="",I2734=""),"",IF(COUNTIFS($A$2:$A$4500,A2734,$D$2:$D$4500,D2734,$I$2:$I$4500,I2734)&gt;1,"Possible duplicate",""))</f>
        <v/>
      </c>
      <c r="O2734" s="56" t="n">
        <f aca="false">IF(J2734="","",IF(AND(L2734=0,K2734=0),1,0))</f>
        <v>1</v>
      </c>
      <c r="P2734" s="56" t="str">
        <f aca="false">IF(L2734=1,J2734+ROW()/10^7,"")</f>
        <v/>
      </c>
      <c r="Q2734" s="57" t="n">
        <f aca="false">IF(O2734=1,M2734,"")</f>
        <v>0.802585276758</v>
      </c>
      <c r="R2734" s="56" t="str">
        <f aca="false">IF(K2734=1,ROW(),"")</f>
        <v/>
      </c>
      <c r="S2734" s="56" t="str">
        <f aca="false">IF(D2734="","",TRIM(D2734))</f>
        <v>LOLO CHARGES- INC</v>
      </c>
    </row>
    <row r="2735" customFormat="false" ht="15" hidden="false" customHeight="false" outlineLevel="0" collapsed="false">
      <c r="A2735" s="50" t="s">
        <v>1919</v>
      </c>
      <c r="B2735" s="55" t="n">
        <v>45962</v>
      </c>
      <c r="C2735" s="50" t="n">
        <f aca="false">IF(S2735="","",IFERROR(IF(INDEX('Ledger Codes'!$C$6:$C$205,MATCH(S2735,'Ledger Codes'!$B$6:$B$205,0))="","",INDEX('Ledger Codes'!$C$6:$C$205,MATCH(S2735,'Ledger Codes'!$B$6:$B$205,0))),""))</f>
        <v>10051</v>
      </c>
      <c r="D2735" s="50" t="s">
        <v>208</v>
      </c>
      <c r="E2735" s="50" t="s">
        <v>1920</v>
      </c>
      <c r="F2735" s="50" t="s">
        <v>1921</v>
      </c>
      <c r="G2735" s="52" t="n">
        <v>0</v>
      </c>
      <c r="H2735" s="52" t="n">
        <v>130</v>
      </c>
      <c r="I2735" s="52" t="n">
        <f aca="false">IF(AND(G2735="",H2735=""),"",N(G2735)-N(H2735))</f>
        <v>-130</v>
      </c>
      <c r="J2735" s="52" t="n">
        <f aca="false">IF(I2735="","",ABS(I2735))</f>
        <v>130</v>
      </c>
      <c r="K2735" s="56" t="n">
        <f aca="false">IF(S2735="","",0)</f>
        <v>0</v>
      </c>
      <c r="L2735" s="56" t="n">
        <f aca="false">IF(J2735="","",IF(AND(J2735&gt;'Revenue Testing'!$E$9,K2735=0),1,0))</f>
        <v>0</v>
      </c>
      <c r="M2735" s="57" t="n">
        <v>0.643250783363</v>
      </c>
      <c r="N2735" s="56" t="str">
        <f aca="false">IF(OR(A2735="",I2735=""),"",IF(COUNTIFS($A$2:$A$4500,A2735,$D$2:$D$4500,D2735,$I$2:$I$4500,I2735)&gt;1,"Possible duplicate",""))</f>
        <v/>
      </c>
      <c r="O2735" s="56" t="n">
        <f aca="false">IF(J2735="","",IF(AND(L2735=0,K2735=0),1,0))</f>
        <v>1</v>
      </c>
      <c r="P2735" s="56" t="str">
        <f aca="false">IF(L2735=1,J2735+ROW()/10^7,"")</f>
        <v/>
      </c>
      <c r="Q2735" s="57" t="n">
        <f aca="false">IF(O2735=1,M2735,"")</f>
        <v>0.643250783363</v>
      </c>
      <c r="R2735" s="56" t="str">
        <f aca="false">IF(K2735=1,ROW(),"")</f>
        <v/>
      </c>
      <c r="S2735" s="56" t="str">
        <f aca="false">IF(D2735="","",TRIM(D2735))</f>
        <v>LOLO CHARGES- INC</v>
      </c>
    </row>
    <row r="2736" customFormat="false" ht="15" hidden="false" customHeight="false" outlineLevel="0" collapsed="false">
      <c r="A2736" s="50" t="s">
        <v>1922</v>
      </c>
      <c r="B2736" s="55" t="n">
        <v>45962</v>
      </c>
      <c r="C2736" s="50" t="n">
        <f aca="false">IF(S2736="","",IFERROR(IF(INDEX('Ledger Codes'!$C$6:$C$205,MATCH(S2736,'Ledger Codes'!$B$6:$B$205,0))="","",INDEX('Ledger Codes'!$C$6:$C$205,MATCH(S2736,'Ledger Codes'!$B$6:$B$205,0))),""))</f>
        <v>10051</v>
      </c>
      <c r="D2736" s="50" t="s">
        <v>208</v>
      </c>
      <c r="E2736" s="50" t="s">
        <v>1923</v>
      </c>
      <c r="F2736" s="50" t="s">
        <v>1924</v>
      </c>
      <c r="G2736" s="52" t="n">
        <v>0</v>
      </c>
      <c r="H2736" s="52" t="n">
        <v>130</v>
      </c>
      <c r="I2736" s="52" t="n">
        <f aca="false">IF(AND(G2736="",H2736=""),"",N(G2736)-N(H2736))</f>
        <v>-130</v>
      </c>
      <c r="J2736" s="52" t="n">
        <f aca="false">IF(I2736="","",ABS(I2736))</f>
        <v>130</v>
      </c>
      <c r="K2736" s="56" t="n">
        <f aca="false">IF(S2736="","",0)</f>
        <v>0</v>
      </c>
      <c r="L2736" s="56" t="n">
        <f aca="false">IF(J2736="","",IF(AND(J2736&gt;'Revenue Testing'!$E$9,K2736=0),1,0))</f>
        <v>0</v>
      </c>
      <c r="M2736" s="57" t="n">
        <v>0.330491524602</v>
      </c>
      <c r="N2736" s="56" t="str">
        <f aca="false">IF(OR(A2736="",I2736=""),"",IF(COUNTIFS($A$2:$A$4500,A2736,$D$2:$D$4500,D2736,$I$2:$I$4500,I2736)&gt;1,"Possible duplicate",""))</f>
        <v/>
      </c>
      <c r="O2736" s="56" t="n">
        <f aca="false">IF(J2736="","",IF(AND(L2736=0,K2736=0),1,0))</f>
        <v>1</v>
      </c>
      <c r="P2736" s="56" t="str">
        <f aca="false">IF(L2736=1,J2736+ROW()/10^7,"")</f>
        <v/>
      </c>
      <c r="Q2736" s="57" t="n">
        <f aca="false">IF(O2736=1,M2736,"")</f>
        <v>0.330491524602</v>
      </c>
      <c r="R2736" s="56" t="str">
        <f aca="false">IF(K2736=1,ROW(),"")</f>
        <v/>
      </c>
      <c r="S2736" s="56" t="str">
        <f aca="false">IF(D2736="","",TRIM(D2736))</f>
        <v>LOLO CHARGES- INC</v>
      </c>
    </row>
    <row r="2737" customFormat="false" ht="15" hidden="false" customHeight="false" outlineLevel="0" collapsed="false">
      <c r="A2737" s="50" t="s">
        <v>1925</v>
      </c>
      <c r="B2737" s="55" t="n">
        <v>45962</v>
      </c>
      <c r="C2737" s="50" t="n">
        <f aca="false">IF(S2737="","",IFERROR(IF(INDEX('Ledger Codes'!$C$6:$C$205,MATCH(S2737,'Ledger Codes'!$B$6:$B$205,0))="","",INDEX('Ledger Codes'!$C$6:$C$205,MATCH(S2737,'Ledger Codes'!$B$6:$B$205,0))),""))</f>
        <v>10051</v>
      </c>
      <c r="D2737" s="50" t="s">
        <v>208</v>
      </c>
      <c r="E2737" s="50" t="s">
        <v>1926</v>
      </c>
      <c r="F2737" s="50" t="s">
        <v>1927</v>
      </c>
      <c r="G2737" s="52" t="n">
        <v>0</v>
      </c>
      <c r="H2737" s="52" t="n">
        <v>130</v>
      </c>
      <c r="I2737" s="52" t="n">
        <f aca="false">IF(AND(G2737="",H2737=""),"",N(G2737)-N(H2737))</f>
        <v>-130</v>
      </c>
      <c r="J2737" s="52" t="n">
        <f aca="false">IF(I2737="","",ABS(I2737))</f>
        <v>130</v>
      </c>
      <c r="K2737" s="56" t="n">
        <f aca="false">IF(S2737="","",0)</f>
        <v>0</v>
      </c>
      <c r="L2737" s="56" t="n">
        <f aca="false">IF(J2737="","",IF(AND(J2737&gt;'Revenue Testing'!$E$9,K2737=0),1,0))</f>
        <v>0</v>
      </c>
      <c r="M2737" s="57" t="n">
        <v>0.886399844241</v>
      </c>
      <c r="N2737" s="56" t="str">
        <f aca="false">IF(OR(A2737="",I2737=""),"",IF(COUNTIFS($A$2:$A$4500,A2737,$D$2:$D$4500,D2737,$I$2:$I$4500,I2737)&gt;1,"Possible duplicate",""))</f>
        <v/>
      </c>
      <c r="O2737" s="56" t="n">
        <f aca="false">IF(J2737="","",IF(AND(L2737=0,K2737=0),1,0))</f>
        <v>1</v>
      </c>
      <c r="P2737" s="56" t="str">
        <f aca="false">IF(L2737=1,J2737+ROW()/10^7,"")</f>
        <v/>
      </c>
      <c r="Q2737" s="57" t="n">
        <f aca="false">IF(O2737=1,M2737,"")</f>
        <v>0.886399844241</v>
      </c>
      <c r="R2737" s="56" t="str">
        <f aca="false">IF(K2737=1,ROW(),"")</f>
        <v/>
      </c>
      <c r="S2737" s="56" t="str">
        <f aca="false">IF(D2737="","",TRIM(D2737))</f>
        <v>LOLO CHARGES- INC</v>
      </c>
    </row>
    <row r="2738" customFormat="false" ht="15" hidden="false" customHeight="false" outlineLevel="0" collapsed="false">
      <c r="A2738" s="50" t="s">
        <v>1928</v>
      </c>
      <c r="B2738" s="55" t="n">
        <v>45962</v>
      </c>
      <c r="C2738" s="50" t="n">
        <f aca="false">IF(S2738="","",IFERROR(IF(INDEX('Ledger Codes'!$C$6:$C$205,MATCH(S2738,'Ledger Codes'!$B$6:$B$205,0))="","",INDEX('Ledger Codes'!$C$6:$C$205,MATCH(S2738,'Ledger Codes'!$B$6:$B$205,0))),""))</f>
        <v>10051</v>
      </c>
      <c r="D2738" s="50" t="s">
        <v>208</v>
      </c>
      <c r="E2738" s="50" t="s">
        <v>1929</v>
      </c>
      <c r="F2738" s="50" t="s">
        <v>1930</v>
      </c>
      <c r="G2738" s="52" t="n">
        <v>0</v>
      </c>
      <c r="H2738" s="52" t="n">
        <v>130</v>
      </c>
      <c r="I2738" s="52" t="n">
        <f aca="false">IF(AND(G2738="",H2738=""),"",N(G2738)-N(H2738))</f>
        <v>-130</v>
      </c>
      <c r="J2738" s="52" t="n">
        <f aca="false">IF(I2738="","",ABS(I2738))</f>
        <v>130</v>
      </c>
      <c r="K2738" s="56" t="n">
        <f aca="false">IF(S2738="","",0)</f>
        <v>0</v>
      </c>
      <c r="L2738" s="56" t="n">
        <f aca="false">IF(J2738="","",IF(AND(J2738&gt;'Revenue Testing'!$E$9,K2738=0),1,0))</f>
        <v>0</v>
      </c>
      <c r="M2738" s="57" t="n">
        <v>0.807571946893</v>
      </c>
      <c r="N2738" s="56" t="str">
        <f aca="false">IF(OR(A2738="",I2738=""),"",IF(COUNTIFS($A$2:$A$4500,A2738,$D$2:$D$4500,D2738,$I$2:$I$4500,I2738)&gt;1,"Possible duplicate",""))</f>
        <v/>
      </c>
      <c r="O2738" s="56" t="n">
        <f aca="false">IF(J2738="","",IF(AND(L2738=0,K2738=0),1,0))</f>
        <v>1</v>
      </c>
      <c r="P2738" s="56" t="str">
        <f aca="false">IF(L2738=1,J2738+ROW()/10^7,"")</f>
        <v/>
      </c>
      <c r="Q2738" s="57" t="n">
        <f aca="false">IF(O2738=1,M2738,"")</f>
        <v>0.807571946893</v>
      </c>
      <c r="R2738" s="56" t="str">
        <f aca="false">IF(K2738=1,ROW(),"")</f>
        <v/>
      </c>
      <c r="S2738" s="56" t="str">
        <f aca="false">IF(D2738="","",TRIM(D2738))</f>
        <v>LOLO CHARGES- INC</v>
      </c>
    </row>
    <row r="2739" customFormat="false" ht="15" hidden="false" customHeight="false" outlineLevel="0" collapsed="false">
      <c r="A2739" s="50" t="s">
        <v>1931</v>
      </c>
      <c r="B2739" s="55" t="n">
        <v>45962</v>
      </c>
      <c r="C2739" s="50" t="n">
        <f aca="false">IF(S2739="","",IFERROR(IF(INDEX('Ledger Codes'!$C$6:$C$205,MATCH(S2739,'Ledger Codes'!$B$6:$B$205,0))="","",INDEX('Ledger Codes'!$C$6:$C$205,MATCH(S2739,'Ledger Codes'!$B$6:$B$205,0))),""))</f>
        <v>10051</v>
      </c>
      <c r="D2739" s="50" t="s">
        <v>208</v>
      </c>
      <c r="E2739" s="50" t="s">
        <v>1932</v>
      </c>
      <c r="F2739" s="50" t="s">
        <v>1933</v>
      </c>
      <c r="G2739" s="52" t="n">
        <v>0</v>
      </c>
      <c r="H2739" s="52" t="n">
        <v>130</v>
      </c>
      <c r="I2739" s="52" t="n">
        <f aca="false">IF(AND(G2739="",H2739=""),"",N(G2739)-N(H2739))</f>
        <v>-130</v>
      </c>
      <c r="J2739" s="52" t="n">
        <f aca="false">IF(I2739="","",ABS(I2739))</f>
        <v>130</v>
      </c>
      <c r="K2739" s="56" t="n">
        <f aca="false">IF(S2739="","",0)</f>
        <v>0</v>
      </c>
      <c r="L2739" s="56" t="n">
        <f aca="false">IF(J2739="","",IF(AND(J2739&gt;'Revenue Testing'!$E$9,K2739=0),1,0))</f>
        <v>0</v>
      </c>
      <c r="M2739" s="57" t="n">
        <v>0.678036037182</v>
      </c>
      <c r="N2739" s="56" t="str">
        <f aca="false">IF(OR(A2739="",I2739=""),"",IF(COUNTIFS($A$2:$A$4500,A2739,$D$2:$D$4500,D2739,$I$2:$I$4500,I2739)&gt;1,"Possible duplicate",""))</f>
        <v/>
      </c>
      <c r="O2739" s="56" t="n">
        <f aca="false">IF(J2739="","",IF(AND(L2739=0,K2739=0),1,0))</f>
        <v>1</v>
      </c>
      <c r="P2739" s="56" t="str">
        <f aca="false">IF(L2739=1,J2739+ROW()/10^7,"")</f>
        <v/>
      </c>
      <c r="Q2739" s="57" t="n">
        <f aca="false">IF(O2739=1,M2739,"")</f>
        <v>0.678036037182</v>
      </c>
      <c r="R2739" s="56" t="str">
        <f aca="false">IF(K2739=1,ROW(),"")</f>
        <v/>
      </c>
      <c r="S2739" s="56" t="str">
        <f aca="false">IF(D2739="","",TRIM(D2739))</f>
        <v>LOLO CHARGES- INC</v>
      </c>
    </row>
    <row r="2740" customFormat="false" ht="15" hidden="false" customHeight="false" outlineLevel="0" collapsed="false">
      <c r="A2740" s="50" t="s">
        <v>1934</v>
      </c>
      <c r="B2740" s="55" t="n">
        <v>45962</v>
      </c>
      <c r="C2740" s="50" t="n">
        <f aca="false">IF(S2740="","",IFERROR(IF(INDEX('Ledger Codes'!$C$6:$C$205,MATCH(S2740,'Ledger Codes'!$B$6:$B$205,0))="","",INDEX('Ledger Codes'!$C$6:$C$205,MATCH(S2740,'Ledger Codes'!$B$6:$B$205,0))),""))</f>
        <v>10051</v>
      </c>
      <c r="D2740" s="50" t="s">
        <v>208</v>
      </c>
      <c r="E2740" s="50" t="s">
        <v>1935</v>
      </c>
      <c r="F2740" s="50" t="s">
        <v>1936</v>
      </c>
      <c r="G2740" s="52" t="n">
        <v>0</v>
      </c>
      <c r="H2740" s="52" t="n">
        <v>130</v>
      </c>
      <c r="I2740" s="52" t="n">
        <f aca="false">IF(AND(G2740="",H2740=""),"",N(G2740)-N(H2740))</f>
        <v>-130</v>
      </c>
      <c r="J2740" s="52" t="n">
        <f aca="false">IF(I2740="","",ABS(I2740))</f>
        <v>130</v>
      </c>
      <c r="K2740" s="56" t="n">
        <f aca="false">IF(S2740="","",0)</f>
        <v>0</v>
      </c>
      <c r="L2740" s="56" t="n">
        <f aca="false">IF(J2740="","",IF(AND(J2740&gt;'Revenue Testing'!$E$9,K2740=0),1,0))</f>
        <v>0</v>
      </c>
      <c r="M2740" s="57" t="n">
        <v>0.908586542642</v>
      </c>
      <c r="N2740" s="56" t="str">
        <f aca="false">IF(OR(A2740="",I2740=""),"",IF(COUNTIFS($A$2:$A$4500,A2740,$D$2:$D$4500,D2740,$I$2:$I$4500,I2740)&gt;1,"Possible duplicate",""))</f>
        <v/>
      </c>
      <c r="O2740" s="56" t="n">
        <f aca="false">IF(J2740="","",IF(AND(L2740=0,K2740=0),1,0))</f>
        <v>1</v>
      </c>
      <c r="P2740" s="56" t="str">
        <f aca="false">IF(L2740=1,J2740+ROW()/10^7,"")</f>
        <v/>
      </c>
      <c r="Q2740" s="57" t="n">
        <f aca="false">IF(O2740=1,M2740,"")</f>
        <v>0.908586542642</v>
      </c>
      <c r="R2740" s="56" t="str">
        <f aca="false">IF(K2740=1,ROW(),"")</f>
        <v/>
      </c>
      <c r="S2740" s="56" t="str">
        <f aca="false">IF(D2740="","",TRIM(D2740))</f>
        <v>LOLO CHARGES- INC</v>
      </c>
    </row>
    <row r="2741" customFormat="false" ht="15" hidden="false" customHeight="false" outlineLevel="0" collapsed="false">
      <c r="A2741" s="50" t="s">
        <v>1937</v>
      </c>
      <c r="B2741" s="55" t="n">
        <v>45962</v>
      </c>
      <c r="C2741" s="50" t="n">
        <f aca="false">IF(S2741="","",IFERROR(IF(INDEX('Ledger Codes'!$C$6:$C$205,MATCH(S2741,'Ledger Codes'!$B$6:$B$205,0))="","",INDEX('Ledger Codes'!$C$6:$C$205,MATCH(S2741,'Ledger Codes'!$B$6:$B$205,0))),""))</f>
        <v>10051</v>
      </c>
      <c r="D2741" s="50" t="s">
        <v>208</v>
      </c>
      <c r="E2741" s="50" t="s">
        <v>1938</v>
      </c>
      <c r="F2741" s="50" t="s">
        <v>1939</v>
      </c>
      <c r="G2741" s="52" t="n">
        <v>0</v>
      </c>
      <c r="H2741" s="52" t="n">
        <v>320</v>
      </c>
      <c r="I2741" s="52" t="n">
        <f aca="false">IF(AND(G2741="",H2741=""),"",N(G2741)-N(H2741))</f>
        <v>-320</v>
      </c>
      <c r="J2741" s="52" t="n">
        <f aca="false">IF(I2741="","",ABS(I2741))</f>
        <v>320</v>
      </c>
      <c r="K2741" s="56" t="n">
        <f aca="false">IF(S2741="","",0)</f>
        <v>0</v>
      </c>
      <c r="L2741" s="56" t="n">
        <f aca="false">IF(J2741="","",IF(AND(J2741&gt;'Revenue Testing'!$E$9,K2741=0),1,0))</f>
        <v>0</v>
      </c>
      <c r="M2741" s="57" t="n">
        <v>0.739300748163</v>
      </c>
      <c r="N2741" s="56" t="str">
        <f aca="false">IF(OR(A2741="",I2741=""),"",IF(COUNTIFS($A$2:$A$4500,A2741,$D$2:$D$4500,D2741,$I$2:$I$4500,I2741)&gt;1,"Possible duplicate",""))</f>
        <v/>
      </c>
      <c r="O2741" s="56" t="n">
        <f aca="false">IF(J2741="","",IF(AND(L2741=0,K2741=0),1,0))</f>
        <v>1</v>
      </c>
      <c r="P2741" s="56" t="str">
        <f aca="false">IF(L2741=1,J2741+ROW()/10^7,"")</f>
        <v/>
      </c>
      <c r="Q2741" s="57" t="n">
        <f aca="false">IF(O2741=1,M2741,"")</f>
        <v>0.739300748163</v>
      </c>
      <c r="R2741" s="56" t="str">
        <f aca="false">IF(K2741=1,ROW(),"")</f>
        <v/>
      </c>
      <c r="S2741" s="56" t="str">
        <f aca="false">IF(D2741="","",TRIM(D2741))</f>
        <v>LOLO CHARGES- INC</v>
      </c>
    </row>
    <row r="2742" customFormat="false" ht="15" hidden="false" customHeight="false" outlineLevel="0" collapsed="false">
      <c r="A2742" s="50" t="s">
        <v>1940</v>
      </c>
      <c r="B2742" s="55" t="n">
        <v>45962</v>
      </c>
      <c r="C2742" s="50" t="n">
        <f aca="false">IF(S2742="","",IFERROR(IF(INDEX('Ledger Codes'!$C$6:$C$205,MATCH(S2742,'Ledger Codes'!$B$6:$B$205,0))="","",INDEX('Ledger Codes'!$C$6:$C$205,MATCH(S2742,'Ledger Codes'!$B$6:$B$205,0))),""))</f>
        <v>10051</v>
      </c>
      <c r="D2742" s="50" t="s">
        <v>208</v>
      </c>
      <c r="E2742" s="50" t="s">
        <v>1941</v>
      </c>
      <c r="F2742" s="50" t="s">
        <v>1942</v>
      </c>
      <c r="G2742" s="52" t="n">
        <v>0</v>
      </c>
      <c r="H2742" s="52" t="n">
        <v>130</v>
      </c>
      <c r="I2742" s="52" t="n">
        <f aca="false">IF(AND(G2742="",H2742=""),"",N(G2742)-N(H2742))</f>
        <v>-130</v>
      </c>
      <c r="J2742" s="52" t="n">
        <f aca="false">IF(I2742="","",ABS(I2742))</f>
        <v>130</v>
      </c>
      <c r="K2742" s="56" t="n">
        <f aca="false">IF(S2742="","",0)</f>
        <v>0</v>
      </c>
      <c r="L2742" s="56" t="n">
        <f aca="false">IF(J2742="","",IF(AND(J2742&gt;'Revenue Testing'!$E$9,K2742=0),1,0))</f>
        <v>0</v>
      </c>
      <c r="M2742" s="57" t="n">
        <v>0.577361221538</v>
      </c>
      <c r="N2742" s="56" t="str">
        <f aca="false">IF(OR(A2742="",I2742=""),"",IF(COUNTIFS($A$2:$A$4500,A2742,$D$2:$D$4500,D2742,$I$2:$I$4500,I2742)&gt;1,"Possible duplicate",""))</f>
        <v/>
      </c>
      <c r="O2742" s="56" t="n">
        <f aca="false">IF(J2742="","",IF(AND(L2742=0,K2742=0),1,0))</f>
        <v>1</v>
      </c>
      <c r="P2742" s="56" t="str">
        <f aca="false">IF(L2742=1,J2742+ROW()/10^7,"")</f>
        <v/>
      </c>
      <c r="Q2742" s="57" t="n">
        <f aca="false">IF(O2742=1,M2742,"")</f>
        <v>0.577361221538</v>
      </c>
      <c r="R2742" s="56" t="str">
        <f aca="false">IF(K2742=1,ROW(),"")</f>
        <v/>
      </c>
      <c r="S2742" s="56" t="str">
        <f aca="false">IF(D2742="","",TRIM(D2742))</f>
        <v>LOLO CHARGES- INC</v>
      </c>
    </row>
    <row r="2743" customFormat="false" ht="15" hidden="false" customHeight="false" outlineLevel="0" collapsed="false">
      <c r="A2743" s="50" t="s">
        <v>1943</v>
      </c>
      <c r="B2743" s="55" t="n">
        <v>45962</v>
      </c>
      <c r="C2743" s="50" t="n">
        <f aca="false">IF(S2743="","",IFERROR(IF(INDEX('Ledger Codes'!$C$6:$C$205,MATCH(S2743,'Ledger Codes'!$B$6:$B$205,0))="","",INDEX('Ledger Codes'!$C$6:$C$205,MATCH(S2743,'Ledger Codes'!$B$6:$B$205,0))),""))</f>
        <v>10051</v>
      </c>
      <c r="D2743" s="50" t="s">
        <v>208</v>
      </c>
      <c r="E2743" s="50" t="s">
        <v>1944</v>
      </c>
      <c r="F2743" s="50" t="s">
        <v>1945</v>
      </c>
      <c r="G2743" s="52" t="n">
        <v>0</v>
      </c>
      <c r="H2743" s="52" t="n">
        <v>390</v>
      </c>
      <c r="I2743" s="52" t="n">
        <f aca="false">IF(AND(G2743="",H2743=""),"",N(G2743)-N(H2743))</f>
        <v>-390</v>
      </c>
      <c r="J2743" s="52" t="n">
        <f aca="false">IF(I2743="","",ABS(I2743))</f>
        <v>390</v>
      </c>
      <c r="K2743" s="56" t="n">
        <f aca="false">IF(S2743="","",0)</f>
        <v>0</v>
      </c>
      <c r="L2743" s="56" t="n">
        <f aca="false">IF(J2743="","",IF(AND(J2743&gt;'Revenue Testing'!$E$9,K2743=0),1,0))</f>
        <v>0</v>
      </c>
      <c r="M2743" s="57" t="n">
        <v>0.19786903524</v>
      </c>
      <c r="N2743" s="56" t="str">
        <f aca="false">IF(OR(A2743="",I2743=""),"",IF(COUNTIFS($A$2:$A$4500,A2743,$D$2:$D$4500,D2743,$I$2:$I$4500,I2743)&gt;1,"Possible duplicate",""))</f>
        <v/>
      </c>
      <c r="O2743" s="56" t="n">
        <f aca="false">IF(J2743="","",IF(AND(L2743=0,K2743=0),1,0))</f>
        <v>1</v>
      </c>
      <c r="P2743" s="56" t="str">
        <f aca="false">IF(L2743=1,J2743+ROW()/10^7,"")</f>
        <v/>
      </c>
      <c r="Q2743" s="57" t="n">
        <f aca="false">IF(O2743=1,M2743,"")</f>
        <v>0.19786903524</v>
      </c>
      <c r="R2743" s="56" t="str">
        <f aca="false">IF(K2743=1,ROW(),"")</f>
        <v/>
      </c>
      <c r="S2743" s="56" t="str">
        <f aca="false">IF(D2743="","",TRIM(D2743))</f>
        <v>LOLO CHARGES- INC</v>
      </c>
    </row>
    <row r="2744" customFormat="false" ht="15" hidden="false" customHeight="false" outlineLevel="0" collapsed="false">
      <c r="A2744" s="50" t="s">
        <v>1958</v>
      </c>
      <c r="B2744" s="55" t="n">
        <v>45963</v>
      </c>
      <c r="C2744" s="50" t="n">
        <f aca="false">IF(S2744="","",IFERROR(IF(INDEX('Ledger Codes'!$C$6:$C$205,MATCH(S2744,'Ledger Codes'!$B$6:$B$205,0))="","",INDEX('Ledger Codes'!$C$6:$C$205,MATCH(S2744,'Ledger Codes'!$B$6:$B$205,0))),""))</f>
        <v>10051</v>
      </c>
      <c r="D2744" s="50" t="s">
        <v>208</v>
      </c>
      <c r="E2744" s="50" t="s">
        <v>1959</v>
      </c>
      <c r="F2744" s="50" t="s">
        <v>1960</v>
      </c>
      <c r="G2744" s="52" t="n">
        <v>0</v>
      </c>
      <c r="H2744" s="52" t="n">
        <v>260</v>
      </c>
      <c r="I2744" s="52" t="n">
        <f aca="false">IF(AND(G2744="",H2744=""),"",N(G2744)-N(H2744))</f>
        <v>-260</v>
      </c>
      <c r="J2744" s="52" t="n">
        <f aca="false">IF(I2744="","",ABS(I2744))</f>
        <v>260</v>
      </c>
      <c r="K2744" s="56" t="n">
        <f aca="false">IF(S2744="","",0)</f>
        <v>0</v>
      </c>
      <c r="L2744" s="56" t="n">
        <f aca="false">IF(J2744="","",IF(AND(J2744&gt;'Revenue Testing'!$E$9,K2744=0),1,0))</f>
        <v>0</v>
      </c>
      <c r="M2744" s="57" t="n">
        <v>0.308129574867</v>
      </c>
      <c r="N2744" s="56" t="str">
        <f aca="false">IF(OR(A2744="",I2744=""),"",IF(COUNTIFS($A$2:$A$4500,A2744,$D$2:$D$4500,D2744,$I$2:$I$4500,I2744)&gt;1,"Possible duplicate",""))</f>
        <v/>
      </c>
      <c r="O2744" s="56" t="n">
        <f aca="false">IF(J2744="","",IF(AND(L2744=0,K2744=0),1,0))</f>
        <v>1</v>
      </c>
      <c r="P2744" s="56" t="str">
        <f aca="false">IF(L2744=1,J2744+ROW()/10^7,"")</f>
        <v/>
      </c>
      <c r="Q2744" s="57" t="n">
        <f aca="false">IF(O2744=1,M2744,"")</f>
        <v>0.308129574867</v>
      </c>
      <c r="R2744" s="56" t="str">
        <f aca="false">IF(K2744=1,ROW(),"")</f>
        <v/>
      </c>
      <c r="S2744" s="56" t="str">
        <f aca="false">IF(D2744="","",TRIM(D2744))</f>
        <v>LOLO CHARGES- INC</v>
      </c>
    </row>
    <row r="2745" customFormat="false" ht="15" hidden="false" customHeight="false" outlineLevel="0" collapsed="false">
      <c r="A2745" s="50" t="s">
        <v>1967</v>
      </c>
      <c r="B2745" s="55" t="n">
        <v>45963</v>
      </c>
      <c r="C2745" s="50" t="n">
        <f aca="false">IF(S2745="","",IFERROR(IF(INDEX('Ledger Codes'!$C$6:$C$205,MATCH(S2745,'Ledger Codes'!$B$6:$B$205,0))="","",INDEX('Ledger Codes'!$C$6:$C$205,MATCH(S2745,'Ledger Codes'!$B$6:$B$205,0))),""))</f>
        <v>10051</v>
      </c>
      <c r="D2745" s="50" t="s">
        <v>208</v>
      </c>
      <c r="E2745" s="50" t="s">
        <v>1968</v>
      </c>
      <c r="F2745" s="50" t="s">
        <v>1969</v>
      </c>
      <c r="G2745" s="52" t="n">
        <v>0</v>
      </c>
      <c r="H2745" s="52" t="n">
        <v>130</v>
      </c>
      <c r="I2745" s="52" t="n">
        <f aca="false">IF(AND(G2745="",H2745=""),"",N(G2745)-N(H2745))</f>
        <v>-130</v>
      </c>
      <c r="J2745" s="52" t="n">
        <f aca="false">IF(I2745="","",ABS(I2745))</f>
        <v>130</v>
      </c>
      <c r="K2745" s="56" t="n">
        <f aca="false">IF(S2745="","",0)</f>
        <v>0</v>
      </c>
      <c r="L2745" s="56" t="n">
        <f aca="false">IF(J2745="","",IF(AND(J2745&gt;'Revenue Testing'!$E$9,K2745=0),1,0))</f>
        <v>0</v>
      </c>
      <c r="M2745" s="57" t="n">
        <v>0.681084520546</v>
      </c>
      <c r="N2745" s="56" t="str">
        <f aca="false">IF(OR(A2745="",I2745=""),"",IF(COUNTIFS($A$2:$A$4500,A2745,$D$2:$D$4500,D2745,$I$2:$I$4500,I2745)&gt;1,"Possible duplicate",""))</f>
        <v/>
      </c>
      <c r="O2745" s="56" t="n">
        <f aca="false">IF(J2745="","",IF(AND(L2745=0,K2745=0),1,0))</f>
        <v>1</v>
      </c>
      <c r="P2745" s="56" t="str">
        <f aca="false">IF(L2745=1,J2745+ROW()/10^7,"")</f>
        <v/>
      </c>
      <c r="Q2745" s="57" t="n">
        <f aca="false">IF(O2745=1,M2745,"")</f>
        <v>0.681084520546</v>
      </c>
      <c r="R2745" s="56" t="str">
        <f aca="false">IF(K2745=1,ROW(),"")</f>
        <v/>
      </c>
      <c r="S2745" s="56" t="str">
        <f aca="false">IF(D2745="","",TRIM(D2745))</f>
        <v>LOLO CHARGES- INC</v>
      </c>
    </row>
    <row r="2746" customFormat="false" ht="15" hidden="false" customHeight="false" outlineLevel="0" collapsed="false">
      <c r="A2746" s="50" t="s">
        <v>1982</v>
      </c>
      <c r="B2746" s="55" t="n">
        <v>45963</v>
      </c>
      <c r="C2746" s="50" t="n">
        <f aca="false">IF(S2746="","",IFERROR(IF(INDEX('Ledger Codes'!$C$6:$C$205,MATCH(S2746,'Ledger Codes'!$B$6:$B$205,0))="","",INDEX('Ledger Codes'!$C$6:$C$205,MATCH(S2746,'Ledger Codes'!$B$6:$B$205,0))),""))</f>
        <v>10051</v>
      </c>
      <c r="D2746" s="50" t="s">
        <v>208</v>
      </c>
      <c r="E2746" s="50" t="s">
        <v>1983</v>
      </c>
      <c r="F2746" s="50" t="s">
        <v>1984</v>
      </c>
      <c r="G2746" s="52" t="n">
        <v>0</v>
      </c>
      <c r="H2746" s="52" t="n">
        <v>130</v>
      </c>
      <c r="I2746" s="52" t="n">
        <f aca="false">IF(AND(G2746="",H2746=""),"",N(G2746)-N(H2746))</f>
        <v>-130</v>
      </c>
      <c r="J2746" s="52" t="n">
        <f aca="false">IF(I2746="","",ABS(I2746))</f>
        <v>130</v>
      </c>
      <c r="K2746" s="56" t="n">
        <f aca="false">IF(S2746="","",0)</f>
        <v>0</v>
      </c>
      <c r="L2746" s="56" t="n">
        <f aca="false">IF(J2746="","",IF(AND(J2746&gt;'Revenue Testing'!$E$9,K2746=0),1,0))</f>
        <v>0</v>
      </c>
      <c r="M2746" s="57" t="n">
        <v>0.595689618391</v>
      </c>
      <c r="N2746" s="56" t="str">
        <f aca="false">IF(OR(A2746="",I2746=""),"",IF(COUNTIFS($A$2:$A$4500,A2746,$D$2:$D$4500,D2746,$I$2:$I$4500,I2746)&gt;1,"Possible duplicate",""))</f>
        <v/>
      </c>
      <c r="O2746" s="56" t="n">
        <f aca="false">IF(J2746="","",IF(AND(L2746=0,K2746=0),1,0))</f>
        <v>1</v>
      </c>
      <c r="P2746" s="56" t="str">
        <f aca="false">IF(L2746=1,J2746+ROW()/10^7,"")</f>
        <v/>
      </c>
      <c r="Q2746" s="57" t="n">
        <f aca="false">IF(O2746=1,M2746,"")</f>
        <v>0.595689618391</v>
      </c>
      <c r="R2746" s="56" t="str">
        <f aca="false">IF(K2746=1,ROW(),"")</f>
        <v/>
      </c>
      <c r="S2746" s="56" t="str">
        <f aca="false">IF(D2746="","",TRIM(D2746))</f>
        <v>LOLO CHARGES- INC</v>
      </c>
    </row>
    <row r="2747" customFormat="false" ht="15" hidden="false" customHeight="false" outlineLevel="0" collapsed="false">
      <c r="A2747" s="50" t="s">
        <v>1995</v>
      </c>
      <c r="B2747" s="55" t="n">
        <v>45963</v>
      </c>
      <c r="C2747" s="50" t="n">
        <f aca="false">IF(S2747="","",IFERROR(IF(INDEX('Ledger Codes'!$C$6:$C$205,MATCH(S2747,'Ledger Codes'!$B$6:$B$205,0))="","",INDEX('Ledger Codes'!$C$6:$C$205,MATCH(S2747,'Ledger Codes'!$B$6:$B$205,0))),""))</f>
        <v>10051</v>
      </c>
      <c r="D2747" s="50" t="s">
        <v>208</v>
      </c>
      <c r="E2747" s="50" t="s">
        <v>1996</v>
      </c>
      <c r="F2747" s="50" t="s">
        <v>1997</v>
      </c>
      <c r="G2747" s="52" t="n">
        <v>0</v>
      </c>
      <c r="H2747" s="52" t="n">
        <v>390</v>
      </c>
      <c r="I2747" s="52" t="n">
        <f aca="false">IF(AND(G2747="",H2747=""),"",N(G2747)-N(H2747))</f>
        <v>-390</v>
      </c>
      <c r="J2747" s="52" t="n">
        <f aca="false">IF(I2747="","",ABS(I2747))</f>
        <v>390</v>
      </c>
      <c r="K2747" s="56" t="n">
        <f aca="false">IF(S2747="","",0)</f>
        <v>0</v>
      </c>
      <c r="L2747" s="56" t="n">
        <f aca="false">IF(J2747="","",IF(AND(J2747&gt;'Revenue Testing'!$E$9,K2747=0),1,0))</f>
        <v>0</v>
      </c>
      <c r="M2747" s="57" t="n">
        <v>0.076032505905</v>
      </c>
      <c r="N2747" s="56" t="str">
        <f aca="false">IF(OR(A2747="",I2747=""),"",IF(COUNTIFS($A$2:$A$4500,A2747,$D$2:$D$4500,D2747,$I$2:$I$4500,I2747)&gt;1,"Possible duplicate",""))</f>
        <v/>
      </c>
      <c r="O2747" s="56" t="n">
        <f aca="false">IF(J2747="","",IF(AND(L2747=0,K2747=0),1,0))</f>
        <v>1</v>
      </c>
      <c r="P2747" s="56" t="str">
        <f aca="false">IF(L2747=1,J2747+ROW()/10^7,"")</f>
        <v/>
      </c>
      <c r="Q2747" s="57" t="n">
        <f aca="false">IF(O2747=1,M2747,"")</f>
        <v>0.076032505905</v>
      </c>
      <c r="R2747" s="56" t="str">
        <f aca="false">IF(K2747=1,ROW(),"")</f>
        <v/>
      </c>
      <c r="S2747" s="56" t="str">
        <f aca="false">IF(D2747="","",TRIM(D2747))</f>
        <v>LOLO CHARGES- INC</v>
      </c>
    </row>
    <row r="2748" customFormat="false" ht="15" hidden="false" customHeight="false" outlineLevel="0" collapsed="false">
      <c r="A2748" s="50" t="s">
        <v>2008</v>
      </c>
      <c r="B2748" s="55" t="n">
        <v>45963</v>
      </c>
      <c r="C2748" s="50" t="n">
        <f aca="false">IF(S2748="","",IFERROR(IF(INDEX('Ledger Codes'!$C$6:$C$205,MATCH(S2748,'Ledger Codes'!$B$6:$B$205,0))="","",INDEX('Ledger Codes'!$C$6:$C$205,MATCH(S2748,'Ledger Codes'!$B$6:$B$205,0))),""))</f>
        <v>10051</v>
      </c>
      <c r="D2748" s="50" t="s">
        <v>208</v>
      </c>
      <c r="E2748" s="50" t="s">
        <v>2009</v>
      </c>
      <c r="F2748" s="50" t="s">
        <v>2010</v>
      </c>
      <c r="G2748" s="52" t="n">
        <v>0</v>
      </c>
      <c r="H2748" s="52" t="n">
        <v>910</v>
      </c>
      <c r="I2748" s="52" t="n">
        <f aca="false">IF(AND(G2748="",H2748=""),"",N(G2748)-N(H2748))</f>
        <v>-910</v>
      </c>
      <c r="J2748" s="52" t="n">
        <f aca="false">IF(I2748="","",ABS(I2748))</f>
        <v>910</v>
      </c>
      <c r="K2748" s="56" t="n">
        <f aca="false">IF(S2748="","",0)</f>
        <v>0</v>
      </c>
      <c r="L2748" s="56" t="n">
        <f aca="false">IF(J2748="","",IF(AND(J2748&gt;'Revenue Testing'!$E$9,K2748=0),1,0))</f>
        <v>0</v>
      </c>
      <c r="M2748" s="57" t="n">
        <v>0.641904071</v>
      </c>
      <c r="N2748" s="56" t="str">
        <f aca="false">IF(OR(A2748="",I2748=""),"",IF(COUNTIFS($A$2:$A$4500,A2748,$D$2:$D$4500,D2748,$I$2:$I$4500,I2748)&gt;1,"Possible duplicate",""))</f>
        <v/>
      </c>
      <c r="O2748" s="56" t="n">
        <f aca="false">IF(J2748="","",IF(AND(L2748=0,K2748=0),1,0))</f>
        <v>1</v>
      </c>
      <c r="P2748" s="56" t="str">
        <f aca="false">IF(L2748=1,J2748+ROW()/10^7,"")</f>
        <v/>
      </c>
      <c r="Q2748" s="57" t="n">
        <f aca="false">IF(O2748=1,M2748,"")</f>
        <v>0.641904071</v>
      </c>
      <c r="R2748" s="56" t="str">
        <f aca="false">IF(K2748=1,ROW(),"")</f>
        <v/>
      </c>
      <c r="S2748" s="56" t="str">
        <f aca="false">IF(D2748="","",TRIM(D2748))</f>
        <v>LOLO CHARGES- INC</v>
      </c>
    </row>
    <row r="2749" customFormat="false" ht="15" hidden="false" customHeight="false" outlineLevel="0" collapsed="false">
      <c r="A2749" s="50" t="s">
        <v>2023</v>
      </c>
      <c r="B2749" s="55" t="n">
        <v>45963</v>
      </c>
      <c r="C2749" s="50" t="n">
        <f aca="false">IF(S2749="","",IFERROR(IF(INDEX('Ledger Codes'!$C$6:$C$205,MATCH(S2749,'Ledger Codes'!$B$6:$B$205,0))="","",INDEX('Ledger Codes'!$C$6:$C$205,MATCH(S2749,'Ledger Codes'!$B$6:$B$205,0))),""))</f>
        <v>10051</v>
      </c>
      <c r="D2749" s="50" t="s">
        <v>208</v>
      </c>
      <c r="E2749" s="50" t="s">
        <v>2024</v>
      </c>
      <c r="F2749" s="50" t="s">
        <v>2025</v>
      </c>
      <c r="G2749" s="52" t="n">
        <v>0</v>
      </c>
      <c r="H2749" s="52" t="n">
        <v>130</v>
      </c>
      <c r="I2749" s="52" t="n">
        <f aca="false">IF(AND(G2749="",H2749=""),"",N(G2749)-N(H2749))</f>
        <v>-130</v>
      </c>
      <c r="J2749" s="52" t="n">
        <f aca="false">IF(I2749="","",ABS(I2749))</f>
        <v>130</v>
      </c>
      <c r="K2749" s="56" t="n">
        <f aca="false">IF(S2749="","",0)</f>
        <v>0</v>
      </c>
      <c r="L2749" s="56" t="n">
        <f aca="false">IF(J2749="","",IF(AND(J2749&gt;'Revenue Testing'!$E$9,K2749=0),1,0))</f>
        <v>0</v>
      </c>
      <c r="M2749" s="57" t="n">
        <v>0.409968713229</v>
      </c>
      <c r="N2749" s="56" t="str">
        <f aca="false">IF(OR(A2749="",I2749=""),"",IF(COUNTIFS($A$2:$A$4500,A2749,$D$2:$D$4500,D2749,$I$2:$I$4500,I2749)&gt;1,"Possible duplicate",""))</f>
        <v/>
      </c>
      <c r="O2749" s="56" t="n">
        <f aca="false">IF(J2749="","",IF(AND(L2749=0,K2749=0),1,0))</f>
        <v>1</v>
      </c>
      <c r="P2749" s="56" t="str">
        <f aca="false">IF(L2749=1,J2749+ROW()/10^7,"")</f>
        <v/>
      </c>
      <c r="Q2749" s="57" t="n">
        <f aca="false">IF(O2749=1,M2749,"")</f>
        <v>0.409968713229</v>
      </c>
      <c r="R2749" s="56" t="str">
        <f aca="false">IF(K2749=1,ROW(),"")</f>
        <v/>
      </c>
      <c r="S2749" s="56" t="str">
        <f aca="false">IF(D2749="","",TRIM(D2749))</f>
        <v>LOLO CHARGES- INC</v>
      </c>
    </row>
    <row r="2750" customFormat="false" ht="15" hidden="false" customHeight="false" outlineLevel="0" collapsed="false">
      <c r="A2750" s="50" t="s">
        <v>2044</v>
      </c>
      <c r="B2750" s="55" t="n">
        <v>45964</v>
      </c>
      <c r="C2750" s="50" t="n">
        <f aca="false">IF(S2750="","",IFERROR(IF(INDEX('Ledger Codes'!$C$6:$C$205,MATCH(S2750,'Ledger Codes'!$B$6:$B$205,0))="","",INDEX('Ledger Codes'!$C$6:$C$205,MATCH(S2750,'Ledger Codes'!$B$6:$B$205,0))),""))</f>
        <v>10051</v>
      </c>
      <c r="D2750" s="50" t="s">
        <v>208</v>
      </c>
      <c r="E2750" s="50" t="s">
        <v>2045</v>
      </c>
      <c r="F2750" s="50" t="s">
        <v>2046</v>
      </c>
      <c r="G2750" s="52" t="n">
        <v>0</v>
      </c>
      <c r="H2750" s="52" t="n">
        <v>130</v>
      </c>
      <c r="I2750" s="52" t="n">
        <f aca="false">IF(AND(G2750="",H2750=""),"",N(G2750)-N(H2750))</f>
        <v>-130</v>
      </c>
      <c r="J2750" s="52" t="n">
        <f aca="false">IF(I2750="","",ABS(I2750))</f>
        <v>130</v>
      </c>
      <c r="K2750" s="56" t="n">
        <f aca="false">IF(S2750="","",0)</f>
        <v>0</v>
      </c>
      <c r="L2750" s="56" t="n">
        <f aca="false">IF(J2750="","",IF(AND(J2750&gt;'Revenue Testing'!$E$9,K2750=0),1,0))</f>
        <v>0</v>
      </c>
      <c r="M2750" s="57" t="n">
        <v>0.739439777556</v>
      </c>
      <c r="N2750" s="56" t="str">
        <f aca="false">IF(OR(A2750="",I2750=""),"",IF(COUNTIFS($A$2:$A$4500,A2750,$D$2:$D$4500,D2750,$I$2:$I$4500,I2750)&gt;1,"Possible duplicate",""))</f>
        <v/>
      </c>
      <c r="O2750" s="56" t="n">
        <f aca="false">IF(J2750="","",IF(AND(L2750=0,K2750=0),1,0))</f>
        <v>1</v>
      </c>
      <c r="P2750" s="56" t="str">
        <f aca="false">IF(L2750=1,J2750+ROW()/10^7,"")</f>
        <v/>
      </c>
      <c r="Q2750" s="57" t="n">
        <f aca="false">IF(O2750=1,M2750,"")</f>
        <v>0.739439777556</v>
      </c>
      <c r="R2750" s="56" t="str">
        <f aca="false">IF(K2750=1,ROW(),"")</f>
        <v/>
      </c>
      <c r="S2750" s="56" t="str">
        <f aca="false">IF(D2750="","",TRIM(D2750))</f>
        <v>LOLO CHARGES- INC</v>
      </c>
    </row>
    <row r="2751" customFormat="false" ht="15" hidden="false" customHeight="false" outlineLevel="0" collapsed="false">
      <c r="A2751" s="50" t="s">
        <v>2047</v>
      </c>
      <c r="B2751" s="55" t="n">
        <v>45965</v>
      </c>
      <c r="C2751" s="50" t="n">
        <f aca="false">IF(S2751="","",IFERROR(IF(INDEX('Ledger Codes'!$C$6:$C$205,MATCH(S2751,'Ledger Codes'!$B$6:$B$205,0))="","",INDEX('Ledger Codes'!$C$6:$C$205,MATCH(S2751,'Ledger Codes'!$B$6:$B$205,0))),""))</f>
        <v>10051</v>
      </c>
      <c r="D2751" s="50" t="s">
        <v>208</v>
      </c>
      <c r="E2751" s="50" t="s">
        <v>2048</v>
      </c>
      <c r="F2751" s="50" t="s">
        <v>2049</v>
      </c>
      <c r="G2751" s="52" t="n">
        <v>0</v>
      </c>
      <c r="H2751" s="52" t="n">
        <v>130</v>
      </c>
      <c r="I2751" s="52" t="n">
        <f aca="false">IF(AND(G2751="",H2751=""),"",N(G2751)-N(H2751))</f>
        <v>-130</v>
      </c>
      <c r="J2751" s="52" t="n">
        <f aca="false">IF(I2751="","",ABS(I2751))</f>
        <v>130</v>
      </c>
      <c r="K2751" s="56" t="n">
        <f aca="false">IF(S2751="","",0)</f>
        <v>0</v>
      </c>
      <c r="L2751" s="56" t="n">
        <f aca="false">IF(J2751="","",IF(AND(J2751&gt;'Revenue Testing'!$E$9,K2751=0),1,0))</f>
        <v>0</v>
      </c>
      <c r="M2751" s="57" t="n">
        <v>0.976839105909</v>
      </c>
      <c r="N2751" s="56" t="str">
        <f aca="false">IF(OR(A2751="",I2751=""),"",IF(COUNTIFS($A$2:$A$4500,A2751,$D$2:$D$4500,D2751,$I$2:$I$4500,I2751)&gt;1,"Possible duplicate",""))</f>
        <v/>
      </c>
      <c r="O2751" s="56" t="n">
        <f aca="false">IF(J2751="","",IF(AND(L2751=0,K2751=0),1,0))</f>
        <v>1</v>
      </c>
      <c r="P2751" s="56" t="str">
        <f aca="false">IF(L2751=1,J2751+ROW()/10^7,"")</f>
        <v/>
      </c>
      <c r="Q2751" s="57" t="n">
        <f aca="false">IF(O2751=1,M2751,"")</f>
        <v>0.976839105909</v>
      </c>
      <c r="R2751" s="56" t="str">
        <f aca="false">IF(K2751=1,ROW(),"")</f>
        <v/>
      </c>
      <c r="S2751" s="56" t="str">
        <f aca="false">IF(D2751="","",TRIM(D2751))</f>
        <v>LOLO CHARGES- INC</v>
      </c>
    </row>
    <row r="2752" customFormat="false" ht="15" hidden="false" customHeight="false" outlineLevel="0" collapsed="false">
      <c r="A2752" s="50" t="s">
        <v>2050</v>
      </c>
      <c r="B2752" s="55" t="n">
        <v>45966</v>
      </c>
      <c r="C2752" s="50" t="n">
        <f aca="false">IF(S2752="","",IFERROR(IF(INDEX('Ledger Codes'!$C$6:$C$205,MATCH(S2752,'Ledger Codes'!$B$6:$B$205,0))="","",INDEX('Ledger Codes'!$C$6:$C$205,MATCH(S2752,'Ledger Codes'!$B$6:$B$205,0))),""))</f>
        <v>10051</v>
      </c>
      <c r="D2752" s="50" t="s">
        <v>208</v>
      </c>
      <c r="E2752" s="50" t="s">
        <v>2051</v>
      </c>
      <c r="F2752" s="50" t="s">
        <v>2052</v>
      </c>
      <c r="G2752" s="52" t="n">
        <v>0</v>
      </c>
      <c r="H2752" s="52" t="n">
        <v>130</v>
      </c>
      <c r="I2752" s="52" t="n">
        <f aca="false">IF(AND(G2752="",H2752=""),"",N(G2752)-N(H2752))</f>
        <v>-130</v>
      </c>
      <c r="J2752" s="52" t="n">
        <f aca="false">IF(I2752="","",ABS(I2752))</f>
        <v>130</v>
      </c>
      <c r="K2752" s="56" t="n">
        <f aca="false">IF(S2752="","",0)</f>
        <v>0</v>
      </c>
      <c r="L2752" s="56" t="n">
        <f aca="false">IF(J2752="","",IF(AND(J2752&gt;'Revenue Testing'!$E$9,K2752=0),1,0))</f>
        <v>0</v>
      </c>
      <c r="M2752" s="57" t="n">
        <v>0.36569064512</v>
      </c>
      <c r="N2752" s="56" t="str">
        <f aca="false">IF(OR(A2752="",I2752=""),"",IF(COUNTIFS($A$2:$A$4500,A2752,$D$2:$D$4500,D2752,$I$2:$I$4500,I2752)&gt;1,"Possible duplicate",""))</f>
        <v/>
      </c>
      <c r="O2752" s="56" t="n">
        <f aca="false">IF(J2752="","",IF(AND(L2752=0,K2752=0),1,0))</f>
        <v>1</v>
      </c>
      <c r="P2752" s="56" t="str">
        <f aca="false">IF(L2752=1,J2752+ROW()/10^7,"")</f>
        <v/>
      </c>
      <c r="Q2752" s="57" t="n">
        <f aca="false">IF(O2752=1,M2752,"")</f>
        <v>0.36569064512</v>
      </c>
      <c r="R2752" s="56" t="str">
        <f aca="false">IF(K2752=1,ROW(),"")</f>
        <v/>
      </c>
      <c r="S2752" s="56" t="str">
        <f aca="false">IF(D2752="","",TRIM(D2752))</f>
        <v>LOLO CHARGES- INC</v>
      </c>
    </row>
    <row r="2753" customFormat="false" ht="15" hidden="false" customHeight="false" outlineLevel="0" collapsed="false">
      <c r="A2753" s="50" t="s">
        <v>2053</v>
      </c>
      <c r="B2753" s="55" t="n">
        <v>45967</v>
      </c>
      <c r="C2753" s="50" t="n">
        <f aca="false">IF(S2753="","",IFERROR(IF(INDEX('Ledger Codes'!$C$6:$C$205,MATCH(S2753,'Ledger Codes'!$B$6:$B$205,0))="","",INDEX('Ledger Codes'!$C$6:$C$205,MATCH(S2753,'Ledger Codes'!$B$6:$B$205,0))),""))</f>
        <v>10051</v>
      </c>
      <c r="D2753" s="50" t="s">
        <v>208</v>
      </c>
      <c r="E2753" s="50" t="s">
        <v>2054</v>
      </c>
      <c r="F2753" s="50" t="s">
        <v>2055</v>
      </c>
      <c r="G2753" s="52" t="n">
        <v>0</v>
      </c>
      <c r="H2753" s="52" t="n">
        <v>260</v>
      </c>
      <c r="I2753" s="52" t="n">
        <f aca="false">IF(AND(G2753="",H2753=""),"",N(G2753)-N(H2753))</f>
        <v>-260</v>
      </c>
      <c r="J2753" s="52" t="n">
        <f aca="false">IF(I2753="","",ABS(I2753))</f>
        <v>260</v>
      </c>
      <c r="K2753" s="56" t="n">
        <f aca="false">IF(S2753="","",0)</f>
        <v>0</v>
      </c>
      <c r="L2753" s="56" t="n">
        <f aca="false">IF(J2753="","",IF(AND(J2753&gt;'Revenue Testing'!$E$9,K2753=0),1,0))</f>
        <v>0</v>
      </c>
      <c r="M2753" s="57" t="n">
        <v>0.925531745615</v>
      </c>
      <c r="N2753" s="56" t="str">
        <f aca="false">IF(OR(A2753="",I2753=""),"",IF(COUNTIFS($A$2:$A$4500,A2753,$D$2:$D$4500,D2753,$I$2:$I$4500,I2753)&gt;1,"Possible duplicate",""))</f>
        <v/>
      </c>
      <c r="O2753" s="56" t="n">
        <f aca="false">IF(J2753="","",IF(AND(L2753=0,K2753=0),1,0))</f>
        <v>1</v>
      </c>
      <c r="P2753" s="56" t="str">
        <f aca="false">IF(L2753=1,J2753+ROW()/10^7,"")</f>
        <v/>
      </c>
      <c r="Q2753" s="57" t="n">
        <f aca="false">IF(O2753=1,M2753,"")</f>
        <v>0.925531745615</v>
      </c>
      <c r="R2753" s="56" t="str">
        <f aca="false">IF(K2753=1,ROW(),"")</f>
        <v/>
      </c>
      <c r="S2753" s="56" t="str">
        <f aca="false">IF(D2753="","",TRIM(D2753))</f>
        <v>LOLO CHARGES- INC</v>
      </c>
    </row>
    <row r="2754" customFormat="false" ht="15" hidden="false" customHeight="false" outlineLevel="0" collapsed="false">
      <c r="A2754" s="50" t="s">
        <v>2056</v>
      </c>
      <c r="B2754" s="55" t="n">
        <v>45968</v>
      </c>
      <c r="C2754" s="50" t="n">
        <f aca="false">IF(S2754="","",IFERROR(IF(INDEX('Ledger Codes'!$C$6:$C$205,MATCH(S2754,'Ledger Codes'!$B$6:$B$205,0))="","",INDEX('Ledger Codes'!$C$6:$C$205,MATCH(S2754,'Ledger Codes'!$B$6:$B$205,0))),""))</f>
        <v>10051</v>
      </c>
      <c r="D2754" s="50" t="s">
        <v>208</v>
      </c>
      <c r="E2754" s="50" t="s">
        <v>2057</v>
      </c>
      <c r="F2754" s="50" t="s">
        <v>2058</v>
      </c>
      <c r="G2754" s="52" t="n">
        <v>0</v>
      </c>
      <c r="H2754" s="52" t="n">
        <v>266</v>
      </c>
      <c r="I2754" s="52" t="n">
        <f aca="false">IF(AND(G2754="",H2754=""),"",N(G2754)-N(H2754))</f>
        <v>-266</v>
      </c>
      <c r="J2754" s="52" t="n">
        <f aca="false">IF(I2754="","",ABS(I2754))</f>
        <v>266</v>
      </c>
      <c r="K2754" s="56" t="n">
        <f aca="false">IF(S2754="","",0)</f>
        <v>0</v>
      </c>
      <c r="L2754" s="56" t="n">
        <f aca="false">IF(J2754="","",IF(AND(J2754&gt;'Revenue Testing'!$E$9,K2754=0),1,0))</f>
        <v>0</v>
      </c>
      <c r="M2754" s="57" t="n">
        <v>0.597325827897</v>
      </c>
      <c r="N2754" s="56" t="str">
        <f aca="false">IF(OR(A2754="",I2754=""),"",IF(COUNTIFS($A$2:$A$4500,A2754,$D$2:$D$4500,D2754,$I$2:$I$4500,I2754)&gt;1,"Possible duplicate",""))</f>
        <v/>
      </c>
      <c r="O2754" s="56" t="n">
        <f aca="false">IF(J2754="","",IF(AND(L2754=0,K2754=0),1,0))</f>
        <v>1</v>
      </c>
      <c r="P2754" s="56" t="str">
        <f aca="false">IF(L2754=1,J2754+ROW()/10^7,"")</f>
        <v/>
      </c>
      <c r="Q2754" s="57" t="n">
        <f aca="false">IF(O2754=1,M2754,"")</f>
        <v>0.597325827897</v>
      </c>
      <c r="R2754" s="56" t="str">
        <f aca="false">IF(K2754=1,ROW(),"")</f>
        <v/>
      </c>
      <c r="S2754" s="56" t="str">
        <f aca="false">IF(D2754="","",TRIM(D2754))</f>
        <v>LOLO CHARGES- INC</v>
      </c>
    </row>
    <row r="2755" customFormat="false" ht="15" hidden="false" customHeight="false" outlineLevel="0" collapsed="false">
      <c r="A2755" s="50" t="s">
        <v>2059</v>
      </c>
      <c r="B2755" s="55" t="n">
        <v>45968</v>
      </c>
      <c r="C2755" s="50" t="n">
        <f aca="false">IF(S2755="","",IFERROR(IF(INDEX('Ledger Codes'!$C$6:$C$205,MATCH(S2755,'Ledger Codes'!$B$6:$B$205,0))="","",INDEX('Ledger Codes'!$C$6:$C$205,MATCH(S2755,'Ledger Codes'!$B$6:$B$205,0))),""))</f>
        <v>10051</v>
      </c>
      <c r="D2755" s="50" t="s">
        <v>208</v>
      </c>
      <c r="E2755" s="50" t="s">
        <v>2060</v>
      </c>
      <c r="F2755" s="50" t="s">
        <v>2061</v>
      </c>
      <c r="G2755" s="52" t="n">
        <v>0</v>
      </c>
      <c r="H2755" s="52" t="n">
        <v>133</v>
      </c>
      <c r="I2755" s="52" t="n">
        <f aca="false">IF(AND(G2755="",H2755=""),"",N(G2755)-N(H2755))</f>
        <v>-133</v>
      </c>
      <c r="J2755" s="52" t="n">
        <f aca="false">IF(I2755="","",ABS(I2755))</f>
        <v>133</v>
      </c>
      <c r="K2755" s="56" t="n">
        <f aca="false">IF(S2755="","",0)</f>
        <v>0</v>
      </c>
      <c r="L2755" s="56" t="n">
        <f aca="false">IF(J2755="","",IF(AND(J2755&gt;'Revenue Testing'!$E$9,K2755=0),1,0))</f>
        <v>0</v>
      </c>
      <c r="M2755" s="57" t="n">
        <v>0.794009856429</v>
      </c>
      <c r="N2755" s="56" t="str">
        <f aca="false">IF(OR(A2755="",I2755=""),"",IF(COUNTIFS($A$2:$A$4500,A2755,$D$2:$D$4500,D2755,$I$2:$I$4500,I2755)&gt;1,"Possible duplicate",""))</f>
        <v/>
      </c>
      <c r="O2755" s="56" t="n">
        <f aca="false">IF(J2755="","",IF(AND(L2755=0,K2755=0),1,0))</f>
        <v>1</v>
      </c>
      <c r="P2755" s="56" t="str">
        <f aca="false">IF(L2755=1,J2755+ROW()/10^7,"")</f>
        <v/>
      </c>
      <c r="Q2755" s="57" t="n">
        <f aca="false">IF(O2755=1,M2755,"")</f>
        <v>0.794009856429</v>
      </c>
      <c r="R2755" s="56" t="str">
        <f aca="false">IF(K2755=1,ROW(),"")</f>
        <v/>
      </c>
      <c r="S2755" s="56" t="str">
        <f aca="false">IF(D2755="","",TRIM(D2755))</f>
        <v>LOLO CHARGES- INC</v>
      </c>
    </row>
    <row r="2756" customFormat="false" ht="15" hidden="false" customHeight="false" outlineLevel="0" collapsed="false">
      <c r="A2756" s="50" t="s">
        <v>2062</v>
      </c>
      <c r="B2756" s="55" t="n">
        <v>45969</v>
      </c>
      <c r="C2756" s="50" t="n">
        <f aca="false">IF(S2756="","",IFERROR(IF(INDEX('Ledger Codes'!$C$6:$C$205,MATCH(S2756,'Ledger Codes'!$B$6:$B$205,0))="","",INDEX('Ledger Codes'!$C$6:$C$205,MATCH(S2756,'Ledger Codes'!$B$6:$B$205,0))),""))</f>
        <v>10051</v>
      </c>
      <c r="D2756" s="50" t="s">
        <v>208</v>
      </c>
      <c r="E2756" s="50" t="s">
        <v>2063</v>
      </c>
      <c r="F2756" s="50" t="s">
        <v>2064</v>
      </c>
      <c r="G2756" s="52" t="n">
        <v>0</v>
      </c>
      <c r="H2756" s="52" t="n">
        <v>133</v>
      </c>
      <c r="I2756" s="52" t="n">
        <f aca="false">IF(AND(G2756="",H2756=""),"",N(G2756)-N(H2756))</f>
        <v>-133</v>
      </c>
      <c r="J2756" s="52" t="n">
        <f aca="false">IF(I2756="","",ABS(I2756))</f>
        <v>133</v>
      </c>
      <c r="K2756" s="56" t="n">
        <f aca="false">IF(S2756="","",0)</f>
        <v>0</v>
      </c>
      <c r="L2756" s="56" t="n">
        <f aca="false">IF(J2756="","",IF(AND(J2756&gt;'Revenue Testing'!$E$9,K2756=0),1,0))</f>
        <v>0</v>
      </c>
      <c r="M2756" s="57" t="n">
        <v>0.500796896063</v>
      </c>
      <c r="N2756" s="56" t="str">
        <f aca="false">IF(OR(A2756="",I2756=""),"",IF(COUNTIFS($A$2:$A$4500,A2756,$D$2:$D$4500,D2756,$I$2:$I$4500,I2756)&gt;1,"Possible duplicate",""))</f>
        <v/>
      </c>
      <c r="O2756" s="56" t="n">
        <f aca="false">IF(J2756="","",IF(AND(L2756=0,K2756=0),1,0))</f>
        <v>1</v>
      </c>
      <c r="P2756" s="56" t="str">
        <f aca="false">IF(L2756=1,J2756+ROW()/10^7,"")</f>
        <v/>
      </c>
      <c r="Q2756" s="57" t="n">
        <f aca="false">IF(O2756=1,M2756,"")</f>
        <v>0.500796896063</v>
      </c>
      <c r="R2756" s="56" t="str">
        <f aca="false">IF(K2756=1,ROW(),"")</f>
        <v/>
      </c>
      <c r="S2756" s="56" t="str">
        <f aca="false">IF(D2756="","",TRIM(D2756))</f>
        <v>LOLO CHARGES- INC</v>
      </c>
    </row>
    <row r="2757" customFormat="false" ht="15" hidden="false" customHeight="false" outlineLevel="0" collapsed="false">
      <c r="A2757" s="50" t="s">
        <v>2065</v>
      </c>
      <c r="B2757" s="55" t="n">
        <v>45969</v>
      </c>
      <c r="C2757" s="50" t="n">
        <f aca="false">IF(S2757="","",IFERROR(IF(INDEX('Ledger Codes'!$C$6:$C$205,MATCH(S2757,'Ledger Codes'!$B$6:$B$205,0))="","",INDEX('Ledger Codes'!$C$6:$C$205,MATCH(S2757,'Ledger Codes'!$B$6:$B$205,0))),""))</f>
        <v>10051</v>
      </c>
      <c r="D2757" s="50" t="s">
        <v>208</v>
      </c>
      <c r="E2757" s="50" t="s">
        <v>2066</v>
      </c>
      <c r="F2757" s="50" t="s">
        <v>575</v>
      </c>
      <c r="G2757" s="52" t="n">
        <v>0</v>
      </c>
      <c r="H2757" s="52" t="n">
        <v>133</v>
      </c>
      <c r="I2757" s="52" t="n">
        <f aca="false">IF(AND(G2757="",H2757=""),"",N(G2757)-N(H2757))</f>
        <v>-133</v>
      </c>
      <c r="J2757" s="52" t="n">
        <f aca="false">IF(I2757="","",ABS(I2757))</f>
        <v>133</v>
      </c>
      <c r="K2757" s="56" t="n">
        <f aca="false">IF(S2757="","",0)</f>
        <v>0</v>
      </c>
      <c r="L2757" s="56" t="n">
        <f aca="false">IF(J2757="","",IF(AND(J2757&gt;'Revenue Testing'!$E$9,K2757=0),1,0))</f>
        <v>0</v>
      </c>
      <c r="M2757" s="57" t="n">
        <v>0.100687222203</v>
      </c>
      <c r="N2757" s="56" t="str">
        <f aca="false">IF(OR(A2757="",I2757=""),"",IF(COUNTIFS($A$2:$A$4500,A2757,$D$2:$D$4500,D2757,$I$2:$I$4500,I2757)&gt;1,"Possible duplicate",""))</f>
        <v/>
      </c>
      <c r="O2757" s="56" t="n">
        <f aca="false">IF(J2757="","",IF(AND(L2757=0,K2757=0),1,0))</f>
        <v>1</v>
      </c>
      <c r="P2757" s="56" t="str">
        <f aca="false">IF(L2757=1,J2757+ROW()/10^7,"")</f>
        <v/>
      </c>
      <c r="Q2757" s="57" t="n">
        <f aca="false">IF(O2757=1,M2757,"")</f>
        <v>0.100687222203</v>
      </c>
      <c r="R2757" s="56" t="str">
        <f aca="false">IF(K2757=1,ROW(),"")</f>
        <v/>
      </c>
      <c r="S2757" s="56" t="str">
        <f aca="false">IF(D2757="","",TRIM(D2757))</f>
        <v>LOLO CHARGES- INC</v>
      </c>
    </row>
    <row r="2758" customFormat="false" ht="15" hidden="false" customHeight="false" outlineLevel="0" collapsed="false">
      <c r="A2758" s="50" t="s">
        <v>2067</v>
      </c>
      <c r="B2758" s="55" t="n">
        <v>45970</v>
      </c>
      <c r="C2758" s="50" t="n">
        <f aca="false">IF(S2758="","",IFERROR(IF(INDEX('Ledger Codes'!$C$6:$C$205,MATCH(S2758,'Ledger Codes'!$B$6:$B$205,0))="","",INDEX('Ledger Codes'!$C$6:$C$205,MATCH(S2758,'Ledger Codes'!$B$6:$B$205,0))),""))</f>
        <v>10051</v>
      </c>
      <c r="D2758" s="50" t="s">
        <v>208</v>
      </c>
      <c r="E2758" s="50" t="s">
        <v>2068</v>
      </c>
      <c r="F2758" s="50" t="s">
        <v>2069</v>
      </c>
      <c r="G2758" s="52" t="n">
        <v>0</v>
      </c>
      <c r="H2758" s="52" t="n">
        <v>133</v>
      </c>
      <c r="I2758" s="52" t="n">
        <f aca="false">IF(AND(G2758="",H2758=""),"",N(G2758)-N(H2758))</f>
        <v>-133</v>
      </c>
      <c r="J2758" s="52" t="n">
        <f aca="false">IF(I2758="","",ABS(I2758))</f>
        <v>133</v>
      </c>
      <c r="K2758" s="56" t="n">
        <f aca="false">IF(S2758="","",0)</f>
        <v>0</v>
      </c>
      <c r="L2758" s="56" t="n">
        <f aca="false">IF(J2758="","",IF(AND(J2758&gt;'Revenue Testing'!$E$9,K2758=0),1,0))</f>
        <v>0</v>
      </c>
      <c r="M2758" s="57" t="n">
        <v>0.858059473263</v>
      </c>
      <c r="N2758" s="56" t="str">
        <f aca="false">IF(OR(A2758="",I2758=""),"",IF(COUNTIFS($A$2:$A$4500,A2758,$D$2:$D$4500,D2758,$I$2:$I$4500,I2758)&gt;1,"Possible duplicate",""))</f>
        <v/>
      </c>
      <c r="O2758" s="56" t="n">
        <f aca="false">IF(J2758="","",IF(AND(L2758=0,K2758=0),1,0))</f>
        <v>1</v>
      </c>
      <c r="P2758" s="56" t="str">
        <f aca="false">IF(L2758=1,J2758+ROW()/10^7,"")</f>
        <v/>
      </c>
      <c r="Q2758" s="57" t="n">
        <f aca="false">IF(O2758=1,M2758,"")</f>
        <v>0.858059473263</v>
      </c>
      <c r="R2758" s="56" t="str">
        <f aca="false">IF(K2758=1,ROW(),"")</f>
        <v/>
      </c>
      <c r="S2758" s="56" t="str">
        <f aca="false">IF(D2758="","",TRIM(D2758))</f>
        <v>LOLO CHARGES- INC</v>
      </c>
    </row>
    <row r="2759" customFormat="false" ht="15" hidden="false" customHeight="false" outlineLevel="0" collapsed="false">
      <c r="A2759" s="50" t="s">
        <v>2070</v>
      </c>
      <c r="B2759" s="55" t="n">
        <v>45970</v>
      </c>
      <c r="C2759" s="50" t="n">
        <f aca="false">IF(S2759="","",IFERROR(IF(INDEX('Ledger Codes'!$C$6:$C$205,MATCH(S2759,'Ledger Codes'!$B$6:$B$205,0))="","",INDEX('Ledger Codes'!$C$6:$C$205,MATCH(S2759,'Ledger Codes'!$B$6:$B$205,0))),""))</f>
        <v>10051</v>
      </c>
      <c r="D2759" s="50" t="s">
        <v>208</v>
      </c>
      <c r="E2759" s="50" t="s">
        <v>2071</v>
      </c>
      <c r="F2759" s="50" t="s">
        <v>2072</v>
      </c>
      <c r="G2759" s="52" t="n">
        <v>0</v>
      </c>
      <c r="H2759" s="52" t="n">
        <v>133</v>
      </c>
      <c r="I2759" s="52" t="n">
        <f aca="false">IF(AND(G2759="",H2759=""),"",N(G2759)-N(H2759))</f>
        <v>-133</v>
      </c>
      <c r="J2759" s="52" t="n">
        <f aca="false">IF(I2759="","",ABS(I2759))</f>
        <v>133</v>
      </c>
      <c r="K2759" s="56" t="n">
        <f aca="false">IF(S2759="","",0)</f>
        <v>0</v>
      </c>
      <c r="L2759" s="56" t="n">
        <f aca="false">IF(J2759="","",IF(AND(J2759&gt;'Revenue Testing'!$E$9,K2759=0),1,0))</f>
        <v>0</v>
      </c>
      <c r="M2759" s="57" t="n">
        <v>0.514997242406</v>
      </c>
      <c r="N2759" s="56" t="str">
        <f aca="false">IF(OR(A2759="",I2759=""),"",IF(COUNTIFS($A$2:$A$4500,A2759,$D$2:$D$4500,D2759,$I$2:$I$4500,I2759)&gt;1,"Possible duplicate",""))</f>
        <v/>
      </c>
      <c r="O2759" s="56" t="n">
        <f aca="false">IF(J2759="","",IF(AND(L2759=0,K2759=0),1,0))</f>
        <v>1</v>
      </c>
      <c r="P2759" s="56" t="str">
        <f aca="false">IF(L2759=1,J2759+ROW()/10^7,"")</f>
        <v/>
      </c>
      <c r="Q2759" s="57" t="n">
        <f aca="false">IF(O2759=1,M2759,"")</f>
        <v>0.514997242406</v>
      </c>
      <c r="R2759" s="56" t="str">
        <f aca="false">IF(K2759=1,ROW(),"")</f>
        <v/>
      </c>
      <c r="S2759" s="56" t="str">
        <f aca="false">IF(D2759="","",TRIM(D2759))</f>
        <v>LOLO CHARGES- INC</v>
      </c>
    </row>
    <row r="2760" customFormat="false" ht="15" hidden="false" customHeight="false" outlineLevel="0" collapsed="false">
      <c r="A2760" s="50" t="s">
        <v>2073</v>
      </c>
      <c r="B2760" s="55" t="n">
        <v>45970</v>
      </c>
      <c r="C2760" s="50" t="n">
        <f aca="false">IF(S2760="","",IFERROR(IF(INDEX('Ledger Codes'!$C$6:$C$205,MATCH(S2760,'Ledger Codes'!$B$6:$B$205,0))="","",INDEX('Ledger Codes'!$C$6:$C$205,MATCH(S2760,'Ledger Codes'!$B$6:$B$205,0))),""))</f>
        <v>10051</v>
      </c>
      <c r="D2760" s="50" t="s">
        <v>208</v>
      </c>
      <c r="E2760" s="50" t="s">
        <v>2074</v>
      </c>
      <c r="F2760" s="50" t="s">
        <v>2075</v>
      </c>
      <c r="G2760" s="52" t="n">
        <v>0</v>
      </c>
      <c r="H2760" s="52" t="n">
        <v>133</v>
      </c>
      <c r="I2760" s="52" t="n">
        <f aca="false">IF(AND(G2760="",H2760=""),"",N(G2760)-N(H2760))</f>
        <v>-133</v>
      </c>
      <c r="J2760" s="52" t="n">
        <f aca="false">IF(I2760="","",ABS(I2760))</f>
        <v>133</v>
      </c>
      <c r="K2760" s="56" t="n">
        <f aca="false">IF(S2760="","",0)</f>
        <v>0</v>
      </c>
      <c r="L2760" s="56" t="n">
        <f aca="false">IF(J2760="","",IF(AND(J2760&gt;'Revenue Testing'!$E$9,K2760=0),1,0))</f>
        <v>0</v>
      </c>
      <c r="M2760" s="57" t="n">
        <v>0.054853258323</v>
      </c>
      <c r="N2760" s="56" t="str">
        <f aca="false">IF(OR(A2760="",I2760=""),"",IF(COUNTIFS($A$2:$A$4500,A2760,$D$2:$D$4500,D2760,$I$2:$I$4500,I2760)&gt;1,"Possible duplicate",""))</f>
        <v/>
      </c>
      <c r="O2760" s="56" t="n">
        <f aca="false">IF(J2760="","",IF(AND(L2760=0,K2760=0),1,0))</f>
        <v>1</v>
      </c>
      <c r="P2760" s="56" t="str">
        <f aca="false">IF(L2760=1,J2760+ROW()/10^7,"")</f>
        <v/>
      </c>
      <c r="Q2760" s="57" t="n">
        <f aca="false">IF(O2760=1,M2760,"")</f>
        <v>0.054853258323</v>
      </c>
      <c r="R2760" s="56" t="str">
        <f aca="false">IF(K2760=1,ROW(),"")</f>
        <v/>
      </c>
      <c r="S2760" s="56" t="str">
        <f aca="false">IF(D2760="","",TRIM(D2760))</f>
        <v>LOLO CHARGES- INC</v>
      </c>
    </row>
    <row r="2761" customFormat="false" ht="15" hidden="false" customHeight="false" outlineLevel="0" collapsed="false">
      <c r="A2761" s="50" t="s">
        <v>2076</v>
      </c>
      <c r="B2761" s="55" t="n">
        <v>45970</v>
      </c>
      <c r="C2761" s="50" t="n">
        <f aca="false">IF(S2761="","",IFERROR(IF(INDEX('Ledger Codes'!$C$6:$C$205,MATCH(S2761,'Ledger Codes'!$B$6:$B$205,0))="","",INDEX('Ledger Codes'!$C$6:$C$205,MATCH(S2761,'Ledger Codes'!$B$6:$B$205,0))),""))</f>
        <v>10051</v>
      </c>
      <c r="D2761" s="50" t="s">
        <v>208</v>
      </c>
      <c r="E2761" s="50" t="s">
        <v>2077</v>
      </c>
      <c r="F2761" s="50" t="s">
        <v>2078</v>
      </c>
      <c r="G2761" s="52" t="n">
        <v>0</v>
      </c>
      <c r="H2761" s="52" t="n">
        <v>798</v>
      </c>
      <c r="I2761" s="52" t="n">
        <f aca="false">IF(AND(G2761="",H2761=""),"",N(G2761)-N(H2761))</f>
        <v>-798</v>
      </c>
      <c r="J2761" s="52" t="n">
        <f aca="false">IF(I2761="","",ABS(I2761))</f>
        <v>798</v>
      </c>
      <c r="K2761" s="56" t="n">
        <f aca="false">IF(S2761="","",0)</f>
        <v>0</v>
      </c>
      <c r="L2761" s="56" t="n">
        <f aca="false">IF(J2761="","",IF(AND(J2761&gt;'Revenue Testing'!$E$9,K2761=0),1,0))</f>
        <v>0</v>
      </c>
      <c r="M2761" s="57" t="n">
        <v>0.927246961928</v>
      </c>
      <c r="N2761" s="56" t="str">
        <f aca="false">IF(OR(A2761="",I2761=""),"",IF(COUNTIFS($A$2:$A$4500,A2761,$D$2:$D$4500,D2761,$I$2:$I$4500,I2761)&gt;1,"Possible duplicate",""))</f>
        <v/>
      </c>
      <c r="O2761" s="56" t="n">
        <f aca="false">IF(J2761="","",IF(AND(L2761=0,K2761=0),1,0))</f>
        <v>1</v>
      </c>
      <c r="P2761" s="56" t="str">
        <f aca="false">IF(L2761=1,J2761+ROW()/10^7,"")</f>
        <v/>
      </c>
      <c r="Q2761" s="57" t="n">
        <f aca="false">IF(O2761=1,M2761,"")</f>
        <v>0.927246961928</v>
      </c>
      <c r="R2761" s="56" t="str">
        <f aca="false">IF(K2761=1,ROW(),"")</f>
        <v/>
      </c>
      <c r="S2761" s="56" t="str">
        <f aca="false">IF(D2761="","",TRIM(D2761))</f>
        <v>LOLO CHARGES- INC</v>
      </c>
    </row>
    <row r="2762" customFormat="false" ht="15" hidden="false" customHeight="false" outlineLevel="0" collapsed="false">
      <c r="A2762" s="50" t="s">
        <v>2079</v>
      </c>
      <c r="B2762" s="55" t="n">
        <v>45971</v>
      </c>
      <c r="C2762" s="50" t="n">
        <f aca="false">IF(S2762="","",IFERROR(IF(INDEX('Ledger Codes'!$C$6:$C$205,MATCH(S2762,'Ledger Codes'!$B$6:$B$205,0))="","",INDEX('Ledger Codes'!$C$6:$C$205,MATCH(S2762,'Ledger Codes'!$B$6:$B$205,0))),""))</f>
        <v>10051</v>
      </c>
      <c r="D2762" s="50" t="s">
        <v>208</v>
      </c>
      <c r="E2762" s="50" t="s">
        <v>2080</v>
      </c>
      <c r="F2762" s="50" t="s">
        <v>2081</v>
      </c>
      <c r="G2762" s="52" t="n">
        <v>0</v>
      </c>
      <c r="H2762" s="52" t="n">
        <v>266</v>
      </c>
      <c r="I2762" s="52" t="n">
        <f aca="false">IF(AND(G2762="",H2762=""),"",N(G2762)-N(H2762))</f>
        <v>-266</v>
      </c>
      <c r="J2762" s="52" t="n">
        <f aca="false">IF(I2762="","",ABS(I2762))</f>
        <v>266</v>
      </c>
      <c r="K2762" s="56" t="n">
        <f aca="false">IF(S2762="","",0)</f>
        <v>0</v>
      </c>
      <c r="L2762" s="56" t="n">
        <f aca="false">IF(J2762="","",IF(AND(J2762&gt;'Revenue Testing'!$E$9,K2762=0),1,0))</f>
        <v>0</v>
      </c>
      <c r="M2762" s="57" t="n">
        <v>0.782982716256</v>
      </c>
      <c r="N2762" s="56" t="str">
        <f aca="false">IF(OR(A2762="",I2762=""),"",IF(COUNTIFS($A$2:$A$4500,A2762,$D$2:$D$4500,D2762,$I$2:$I$4500,I2762)&gt;1,"Possible duplicate",""))</f>
        <v/>
      </c>
      <c r="O2762" s="56" t="n">
        <f aca="false">IF(J2762="","",IF(AND(L2762=0,K2762=0),1,0))</f>
        <v>1</v>
      </c>
      <c r="P2762" s="56" t="str">
        <f aca="false">IF(L2762=1,J2762+ROW()/10^7,"")</f>
        <v/>
      </c>
      <c r="Q2762" s="57" t="n">
        <f aca="false">IF(O2762=1,M2762,"")</f>
        <v>0.782982716256</v>
      </c>
      <c r="R2762" s="56" t="str">
        <f aca="false">IF(K2762=1,ROW(),"")</f>
        <v/>
      </c>
      <c r="S2762" s="56" t="str">
        <f aca="false">IF(D2762="","",TRIM(D2762))</f>
        <v>LOLO CHARGES- INC</v>
      </c>
    </row>
    <row r="2763" customFormat="false" ht="15" hidden="false" customHeight="false" outlineLevel="0" collapsed="false">
      <c r="A2763" s="50" t="s">
        <v>2082</v>
      </c>
      <c r="B2763" s="55" t="n">
        <v>45971</v>
      </c>
      <c r="C2763" s="50" t="n">
        <f aca="false">IF(S2763="","",IFERROR(IF(INDEX('Ledger Codes'!$C$6:$C$205,MATCH(S2763,'Ledger Codes'!$B$6:$B$205,0))="","",INDEX('Ledger Codes'!$C$6:$C$205,MATCH(S2763,'Ledger Codes'!$B$6:$B$205,0))),""))</f>
        <v>10051</v>
      </c>
      <c r="D2763" s="50" t="s">
        <v>208</v>
      </c>
      <c r="E2763" s="50" t="s">
        <v>2083</v>
      </c>
      <c r="F2763" s="50" t="s">
        <v>2084</v>
      </c>
      <c r="G2763" s="52" t="n">
        <v>0</v>
      </c>
      <c r="H2763" s="52" t="n">
        <v>133</v>
      </c>
      <c r="I2763" s="52" t="n">
        <f aca="false">IF(AND(G2763="",H2763=""),"",N(G2763)-N(H2763))</f>
        <v>-133</v>
      </c>
      <c r="J2763" s="52" t="n">
        <f aca="false">IF(I2763="","",ABS(I2763))</f>
        <v>133</v>
      </c>
      <c r="K2763" s="56" t="n">
        <f aca="false">IF(S2763="","",0)</f>
        <v>0</v>
      </c>
      <c r="L2763" s="56" t="n">
        <f aca="false">IF(J2763="","",IF(AND(J2763&gt;'Revenue Testing'!$E$9,K2763=0),1,0))</f>
        <v>0</v>
      </c>
      <c r="M2763" s="57" t="n">
        <v>0.645716174307</v>
      </c>
      <c r="N2763" s="56" t="str">
        <f aca="false">IF(OR(A2763="",I2763=""),"",IF(COUNTIFS($A$2:$A$4500,A2763,$D$2:$D$4500,D2763,$I$2:$I$4500,I2763)&gt;1,"Possible duplicate",""))</f>
        <v/>
      </c>
      <c r="O2763" s="56" t="n">
        <f aca="false">IF(J2763="","",IF(AND(L2763=0,K2763=0),1,0))</f>
        <v>1</v>
      </c>
      <c r="P2763" s="56" t="str">
        <f aca="false">IF(L2763=1,J2763+ROW()/10^7,"")</f>
        <v/>
      </c>
      <c r="Q2763" s="57" t="n">
        <f aca="false">IF(O2763=1,M2763,"")</f>
        <v>0.645716174307</v>
      </c>
      <c r="R2763" s="56" t="str">
        <f aca="false">IF(K2763=1,ROW(),"")</f>
        <v/>
      </c>
      <c r="S2763" s="56" t="str">
        <f aca="false">IF(D2763="","",TRIM(D2763))</f>
        <v>LOLO CHARGES- INC</v>
      </c>
    </row>
    <row r="2764" customFormat="false" ht="15" hidden="false" customHeight="false" outlineLevel="0" collapsed="false">
      <c r="A2764" s="50" t="s">
        <v>2085</v>
      </c>
      <c r="B2764" s="55" t="n">
        <v>45972</v>
      </c>
      <c r="C2764" s="50" t="n">
        <f aca="false">IF(S2764="","",IFERROR(IF(INDEX('Ledger Codes'!$C$6:$C$205,MATCH(S2764,'Ledger Codes'!$B$6:$B$205,0))="","",INDEX('Ledger Codes'!$C$6:$C$205,MATCH(S2764,'Ledger Codes'!$B$6:$B$205,0))),""))</f>
        <v>10051</v>
      </c>
      <c r="D2764" s="50" t="s">
        <v>208</v>
      </c>
      <c r="E2764" s="50" t="s">
        <v>2086</v>
      </c>
      <c r="F2764" s="50" t="s">
        <v>2087</v>
      </c>
      <c r="G2764" s="52" t="n">
        <v>0</v>
      </c>
      <c r="H2764" s="52" t="n">
        <v>130</v>
      </c>
      <c r="I2764" s="52" t="n">
        <f aca="false">IF(AND(G2764="",H2764=""),"",N(G2764)-N(H2764))</f>
        <v>-130</v>
      </c>
      <c r="J2764" s="52" t="n">
        <f aca="false">IF(I2764="","",ABS(I2764))</f>
        <v>130</v>
      </c>
      <c r="K2764" s="56" t="n">
        <f aca="false">IF(S2764="","",0)</f>
        <v>0</v>
      </c>
      <c r="L2764" s="56" t="n">
        <f aca="false">IF(J2764="","",IF(AND(J2764&gt;'Revenue Testing'!$E$9,K2764=0),1,0))</f>
        <v>0</v>
      </c>
      <c r="M2764" s="57" t="n">
        <v>0.996346064031</v>
      </c>
      <c r="N2764" s="56" t="str">
        <f aca="false">IF(OR(A2764="",I2764=""),"",IF(COUNTIFS($A$2:$A$4500,A2764,$D$2:$D$4500,D2764,$I$2:$I$4500,I2764)&gt;1,"Possible duplicate",""))</f>
        <v/>
      </c>
      <c r="O2764" s="56" t="n">
        <f aca="false">IF(J2764="","",IF(AND(L2764=0,K2764=0),1,0))</f>
        <v>1</v>
      </c>
      <c r="P2764" s="56" t="str">
        <f aca="false">IF(L2764=1,J2764+ROW()/10^7,"")</f>
        <v/>
      </c>
      <c r="Q2764" s="57" t="n">
        <f aca="false">IF(O2764=1,M2764,"")</f>
        <v>0.996346064031</v>
      </c>
      <c r="R2764" s="56" t="str">
        <f aca="false">IF(K2764=1,ROW(),"")</f>
        <v/>
      </c>
      <c r="S2764" s="56" t="str">
        <f aca="false">IF(D2764="","",TRIM(D2764))</f>
        <v>LOLO CHARGES- INC</v>
      </c>
    </row>
    <row r="2765" customFormat="false" ht="15" hidden="false" customHeight="false" outlineLevel="0" collapsed="false">
      <c r="A2765" s="50" t="s">
        <v>2088</v>
      </c>
      <c r="B2765" s="55" t="n">
        <v>45973</v>
      </c>
      <c r="C2765" s="50" t="n">
        <f aca="false">IF(S2765="","",IFERROR(IF(INDEX('Ledger Codes'!$C$6:$C$205,MATCH(S2765,'Ledger Codes'!$B$6:$B$205,0))="","",INDEX('Ledger Codes'!$C$6:$C$205,MATCH(S2765,'Ledger Codes'!$B$6:$B$205,0))),""))</f>
        <v>10051</v>
      </c>
      <c r="D2765" s="50" t="s">
        <v>208</v>
      </c>
      <c r="E2765" s="50" t="s">
        <v>2089</v>
      </c>
      <c r="F2765" s="50" t="s">
        <v>2090</v>
      </c>
      <c r="G2765" s="52" t="n">
        <v>0</v>
      </c>
      <c r="H2765" s="52" t="n">
        <v>133</v>
      </c>
      <c r="I2765" s="52" t="n">
        <f aca="false">IF(AND(G2765="",H2765=""),"",N(G2765)-N(H2765))</f>
        <v>-133</v>
      </c>
      <c r="J2765" s="52" t="n">
        <f aca="false">IF(I2765="","",ABS(I2765))</f>
        <v>133</v>
      </c>
      <c r="K2765" s="56" t="n">
        <f aca="false">IF(S2765="","",0)</f>
        <v>0</v>
      </c>
      <c r="L2765" s="56" t="n">
        <f aca="false">IF(J2765="","",IF(AND(J2765&gt;'Revenue Testing'!$E$9,K2765=0),1,0))</f>
        <v>0</v>
      </c>
      <c r="M2765" s="57" t="n">
        <v>0.045595270994</v>
      </c>
      <c r="N2765" s="56" t="str">
        <f aca="false">IF(OR(A2765="",I2765=""),"",IF(COUNTIFS($A$2:$A$4500,A2765,$D$2:$D$4500,D2765,$I$2:$I$4500,I2765)&gt;1,"Possible duplicate",""))</f>
        <v/>
      </c>
      <c r="O2765" s="56" t="n">
        <f aca="false">IF(J2765="","",IF(AND(L2765=0,K2765=0),1,0))</f>
        <v>1</v>
      </c>
      <c r="P2765" s="56" t="str">
        <f aca="false">IF(L2765=1,J2765+ROW()/10^7,"")</f>
        <v/>
      </c>
      <c r="Q2765" s="57" t="n">
        <f aca="false">IF(O2765=1,M2765,"")</f>
        <v>0.045595270994</v>
      </c>
      <c r="R2765" s="56" t="str">
        <f aca="false">IF(K2765=1,ROW(),"")</f>
        <v/>
      </c>
      <c r="S2765" s="56" t="str">
        <f aca="false">IF(D2765="","",TRIM(D2765))</f>
        <v>LOLO CHARGES- INC</v>
      </c>
    </row>
    <row r="2766" customFormat="false" ht="15" hidden="false" customHeight="false" outlineLevel="0" collapsed="false">
      <c r="A2766" s="50" t="s">
        <v>2091</v>
      </c>
      <c r="B2766" s="55" t="n">
        <v>45973</v>
      </c>
      <c r="C2766" s="50" t="n">
        <f aca="false">IF(S2766="","",IFERROR(IF(INDEX('Ledger Codes'!$C$6:$C$205,MATCH(S2766,'Ledger Codes'!$B$6:$B$205,0))="","",INDEX('Ledger Codes'!$C$6:$C$205,MATCH(S2766,'Ledger Codes'!$B$6:$B$205,0))),""))</f>
        <v>10051</v>
      </c>
      <c r="D2766" s="50" t="s">
        <v>208</v>
      </c>
      <c r="E2766" s="50" t="s">
        <v>2092</v>
      </c>
      <c r="F2766" s="50" t="s">
        <v>2093</v>
      </c>
      <c r="G2766" s="52" t="n">
        <v>0</v>
      </c>
      <c r="H2766" s="52" t="n">
        <v>133</v>
      </c>
      <c r="I2766" s="52" t="n">
        <f aca="false">IF(AND(G2766="",H2766=""),"",N(G2766)-N(H2766))</f>
        <v>-133</v>
      </c>
      <c r="J2766" s="52" t="n">
        <f aca="false">IF(I2766="","",ABS(I2766))</f>
        <v>133</v>
      </c>
      <c r="K2766" s="56" t="n">
        <f aca="false">IF(S2766="","",0)</f>
        <v>0</v>
      </c>
      <c r="L2766" s="56" t="n">
        <f aca="false">IF(J2766="","",IF(AND(J2766&gt;'Revenue Testing'!$E$9,K2766=0),1,0))</f>
        <v>0</v>
      </c>
      <c r="M2766" s="57" t="n">
        <v>0.713230522594</v>
      </c>
      <c r="N2766" s="56" t="str">
        <f aca="false">IF(OR(A2766="",I2766=""),"",IF(COUNTIFS($A$2:$A$4500,A2766,$D$2:$D$4500,D2766,$I$2:$I$4500,I2766)&gt;1,"Possible duplicate",""))</f>
        <v/>
      </c>
      <c r="O2766" s="56" t="n">
        <f aca="false">IF(J2766="","",IF(AND(L2766=0,K2766=0),1,0))</f>
        <v>1</v>
      </c>
      <c r="P2766" s="56" t="str">
        <f aca="false">IF(L2766=1,J2766+ROW()/10^7,"")</f>
        <v/>
      </c>
      <c r="Q2766" s="57" t="n">
        <f aca="false">IF(O2766=1,M2766,"")</f>
        <v>0.713230522594</v>
      </c>
      <c r="R2766" s="56" t="str">
        <f aca="false">IF(K2766=1,ROW(),"")</f>
        <v/>
      </c>
      <c r="S2766" s="56" t="str">
        <f aca="false">IF(D2766="","",TRIM(D2766))</f>
        <v>LOLO CHARGES- INC</v>
      </c>
    </row>
    <row r="2767" customFormat="false" ht="15" hidden="false" customHeight="false" outlineLevel="0" collapsed="false">
      <c r="A2767" s="50" t="s">
        <v>2094</v>
      </c>
      <c r="B2767" s="55" t="n">
        <v>45980</v>
      </c>
      <c r="C2767" s="50" t="n">
        <f aca="false">IF(S2767="","",IFERROR(IF(INDEX('Ledger Codes'!$C$6:$C$205,MATCH(S2767,'Ledger Codes'!$B$6:$B$205,0))="","",INDEX('Ledger Codes'!$C$6:$C$205,MATCH(S2767,'Ledger Codes'!$B$6:$B$205,0))),""))</f>
        <v>10051</v>
      </c>
      <c r="D2767" s="50" t="s">
        <v>208</v>
      </c>
      <c r="E2767" s="50" t="s">
        <v>2095</v>
      </c>
      <c r="F2767" s="50" t="s">
        <v>578</v>
      </c>
      <c r="G2767" s="52" t="n">
        <v>0</v>
      </c>
      <c r="H2767" s="52" t="n">
        <v>133</v>
      </c>
      <c r="I2767" s="52" t="n">
        <f aca="false">IF(AND(G2767="",H2767=""),"",N(G2767)-N(H2767))</f>
        <v>-133</v>
      </c>
      <c r="J2767" s="52" t="n">
        <f aca="false">IF(I2767="","",ABS(I2767))</f>
        <v>133</v>
      </c>
      <c r="K2767" s="56" t="n">
        <f aca="false">IF(S2767="","",0)</f>
        <v>0</v>
      </c>
      <c r="L2767" s="56" t="n">
        <f aca="false">IF(J2767="","",IF(AND(J2767&gt;'Revenue Testing'!$E$9,K2767=0),1,0))</f>
        <v>0</v>
      </c>
      <c r="M2767" s="57" t="n">
        <v>0.944243055009</v>
      </c>
      <c r="N2767" s="56" t="str">
        <f aca="false">IF(OR(A2767="",I2767=""),"",IF(COUNTIFS($A$2:$A$4500,A2767,$D$2:$D$4500,D2767,$I$2:$I$4500,I2767)&gt;1,"Possible duplicate",""))</f>
        <v/>
      </c>
      <c r="O2767" s="56" t="n">
        <f aca="false">IF(J2767="","",IF(AND(L2767=0,K2767=0),1,0))</f>
        <v>1</v>
      </c>
      <c r="P2767" s="56" t="str">
        <f aca="false">IF(L2767=1,J2767+ROW()/10^7,"")</f>
        <v/>
      </c>
      <c r="Q2767" s="57" t="n">
        <f aca="false">IF(O2767=1,M2767,"")</f>
        <v>0.944243055009</v>
      </c>
      <c r="R2767" s="56" t="str">
        <f aca="false">IF(K2767=1,ROW(),"")</f>
        <v/>
      </c>
      <c r="S2767" s="56" t="str">
        <f aca="false">IF(D2767="","",TRIM(D2767))</f>
        <v>LOLO CHARGES- INC</v>
      </c>
    </row>
    <row r="2768" customFormat="false" ht="15" hidden="false" customHeight="false" outlineLevel="0" collapsed="false">
      <c r="A2768" s="50" t="s">
        <v>2096</v>
      </c>
      <c r="B2768" s="55" t="n">
        <v>45984</v>
      </c>
      <c r="C2768" s="50" t="n">
        <f aca="false">IF(S2768="","",IFERROR(IF(INDEX('Ledger Codes'!$C$6:$C$205,MATCH(S2768,'Ledger Codes'!$B$6:$B$205,0))="","",INDEX('Ledger Codes'!$C$6:$C$205,MATCH(S2768,'Ledger Codes'!$B$6:$B$205,0))),""))</f>
        <v>10051</v>
      </c>
      <c r="D2768" s="50" t="s">
        <v>208</v>
      </c>
      <c r="E2768" s="50" t="s">
        <v>2097</v>
      </c>
      <c r="F2768" s="58" t="s">
        <v>2098</v>
      </c>
      <c r="G2768" s="52" t="n">
        <v>0</v>
      </c>
      <c r="H2768" s="52" t="n">
        <v>1596</v>
      </c>
      <c r="I2768" s="52" t="n">
        <f aca="false">IF(AND(G2768="",H2768=""),"",N(G2768)-N(H2768))</f>
        <v>-1596</v>
      </c>
      <c r="J2768" s="52" t="n">
        <f aca="false">IF(I2768="","",ABS(I2768))</f>
        <v>1596</v>
      </c>
      <c r="K2768" s="56" t="n">
        <f aca="false">IF(S2768="","",0)</f>
        <v>0</v>
      </c>
      <c r="L2768" s="56" t="n">
        <f aca="false">IF(J2768="","",IF(AND(J2768&gt;'Revenue Testing'!$E$9,K2768=0),1,0))</f>
        <v>0</v>
      </c>
      <c r="M2768" s="57" t="n">
        <v>0.729662275915</v>
      </c>
      <c r="N2768" s="56" t="str">
        <f aca="false">IF(OR(A2768="",I2768=""),"",IF(COUNTIFS($A$2:$A$4500,A2768,$D$2:$D$4500,D2768,$I$2:$I$4500,I2768)&gt;1,"Possible duplicate",""))</f>
        <v/>
      </c>
      <c r="O2768" s="56" t="n">
        <f aca="false">IF(J2768="","",IF(AND(L2768=0,K2768=0),1,0))</f>
        <v>1</v>
      </c>
      <c r="P2768" s="56" t="str">
        <f aca="false">IF(L2768=1,J2768+ROW()/10^7,"")</f>
        <v/>
      </c>
      <c r="Q2768" s="57" t="n">
        <f aca="false">IF(O2768=1,M2768,"")</f>
        <v>0.729662275915</v>
      </c>
      <c r="R2768" s="56" t="str">
        <f aca="false">IF(K2768=1,ROW(),"")</f>
        <v/>
      </c>
      <c r="S2768" s="56" t="str">
        <f aca="false">IF(D2768="","",TRIM(D2768))</f>
        <v>LOLO CHARGES- INC</v>
      </c>
    </row>
    <row r="2769" customFormat="false" ht="15" hidden="false" customHeight="false" outlineLevel="0" collapsed="false">
      <c r="A2769" s="50" t="s">
        <v>2099</v>
      </c>
      <c r="B2769" s="55" t="n">
        <v>45990</v>
      </c>
      <c r="C2769" s="50" t="n">
        <f aca="false">IF(S2769="","",IFERROR(IF(INDEX('Ledger Codes'!$C$6:$C$205,MATCH(S2769,'Ledger Codes'!$B$6:$B$205,0))="","",INDEX('Ledger Codes'!$C$6:$C$205,MATCH(S2769,'Ledger Codes'!$B$6:$B$205,0))),""))</f>
        <v>10051</v>
      </c>
      <c r="D2769" s="50" t="s">
        <v>208</v>
      </c>
      <c r="E2769" s="50" t="s">
        <v>2100</v>
      </c>
      <c r="F2769" s="58" t="s">
        <v>2101</v>
      </c>
      <c r="G2769" s="52" t="n">
        <v>0</v>
      </c>
      <c r="H2769" s="52" t="n">
        <v>133</v>
      </c>
      <c r="I2769" s="52" t="n">
        <f aca="false">IF(AND(G2769="",H2769=""),"",N(G2769)-N(H2769))</f>
        <v>-133</v>
      </c>
      <c r="J2769" s="52" t="n">
        <f aca="false">IF(I2769="","",ABS(I2769))</f>
        <v>133</v>
      </c>
      <c r="K2769" s="56" t="n">
        <f aca="false">IF(S2769="","",0)</f>
        <v>0</v>
      </c>
      <c r="L2769" s="56" t="n">
        <f aca="false">IF(J2769="","",IF(AND(J2769&gt;'Revenue Testing'!$E$9,K2769=0),1,0))</f>
        <v>0</v>
      </c>
      <c r="M2769" s="57" t="n">
        <v>0.445843686367</v>
      </c>
      <c r="N2769" s="56" t="str">
        <f aca="false">IF(OR(A2769="",I2769=""),"",IF(COUNTIFS($A$2:$A$4500,A2769,$D$2:$D$4500,D2769,$I$2:$I$4500,I2769)&gt;1,"Possible duplicate",""))</f>
        <v/>
      </c>
      <c r="O2769" s="56" t="n">
        <f aca="false">IF(J2769="","",IF(AND(L2769=0,K2769=0),1,0))</f>
        <v>1</v>
      </c>
      <c r="P2769" s="56" t="str">
        <f aca="false">IF(L2769=1,J2769+ROW()/10^7,"")</f>
        <v/>
      </c>
      <c r="Q2769" s="57" t="n">
        <f aca="false">IF(O2769=1,M2769,"")</f>
        <v>0.445843686367</v>
      </c>
      <c r="R2769" s="56" t="str">
        <f aca="false">IF(K2769=1,ROW(),"")</f>
        <v/>
      </c>
      <c r="S2769" s="56" t="str">
        <f aca="false">IF(D2769="","",TRIM(D2769))</f>
        <v>LOLO CHARGES- INC</v>
      </c>
    </row>
    <row r="2770" customFormat="false" ht="15" hidden="false" customHeight="false" outlineLevel="0" collapsed="false">
      <c r="A2770" s="50" t="s">
        <v>2102</v>
      </c>
      <c r="B2770" s="55" t="n">
        <v>45998</v>
      </c>
      <c r="C2770" s="50" t="n">
        <f aca="false">IF(S2770="","",IFERROR(IF(INDEX('Ledger Codes'!$C$6:$C$205,MATCH(S2770,'Ledger Codes'!$B$6:$B$205,0))="","",INDEX('Ledger Codes'!$C$6:$C$205,MATCH(S2770,'Ledger Codes'!$B$6:$B$205,0))),""))</f>
        <v>10051</v>
      </c>
      <c r="D2770" s="50" t="s">
        <v>208</v>
      </c>
      <c r="E2770" s="50" t="s">
        <v>2103</v>
      </c>
      <c r="F2770" s="50" t="s">
        <v>2104</v>
      </c>
      <c r="G2770" s="52" t="n">
        <v>0</v>
      </c>
      <c r="H2770" s="52" t="n">
        <v>130</v>
      </c>
      <c r="I2770" s="52" t="n">
        <f aca="false">IF(AND(G2770="",H2770=""),"",N(G2770)-N(H2770))</f>
        <v>-130</v>
      </c>
      <c r="J2770" s="52" t="n">
        <f aca="false">IF(I2770="","",ABS(I2770))</f>
        <v>130</v>
      </c>
      <c r="K2770" s="56" t="n">
        <f aca="false">IF(S2770="","",0)</f>
        <v>0</v>
      </c>
      <c r="L2770" s="56" t="n">
        <f aca="false">IF(J2770="","",IF(AND(J2770&gt;'Revenue Testing'!$E$9,K2770=0),1,0))</f>
        <v>0</v>
      </c>
      <c r="M2770" s="57" t="n">
        <v>0.056011635635</v>
      </c>
      <c r="N2770" s="56" t="str">
        <f aca="false">IF(OR(A2770="",I2770=""),"",IF(COUNTIFS($A$2:$A$4500,A2770,$D$2:$D$4500,D2770,$I$2:$I$4500,I2770)&gt;1,"Possible duplicate",""))</f>
        <v/>
      </c>
      <c r="O2770" s="56" t="n">
        <f aca="false">IF(J2770="","",IF(AND(L2770=0,K2770=0),1,0))</f>
        <v>1</v>
      </c>
      <c r="P2770" s="56" t="str">
        <f aca="false">IF(L2770=1,J2770+ROW()/10^7,"")</f>
        <v/>
      </c>
      <c r="Q2770" s="57" t="n">
        <f aca="false">IF(O2770=1,M2770,"")</f>
        <v>0.056011635635</v>
      </c>
      <c r="R2770" s="56" t="str">
        <f aca="false">IF(K2770=1,ROW(),"")</f>
        <v/>
      </c>
      <c r="S2770" s="56" t="str">
        <f aca="false">IF(D2770="","",TRIM(D2770))</f>
        <v>LOLO CHARGES- INC</v>
      </c>
    </row>
    <row r="2771" customFormat="false" ht="15" hidden="false" customHeight="false" outlineLevel="0" collapsed="false">
      <c r="A2771" s="50" t="s">
        <v>2105</v>
      </c>
      <c r="B2771" s="55" t="n">
        <v>45998</v>
      </c>
      <c r="C2771" s="50" t="n">
        <f aca="false">IF(S2771="","",IFERROR(IF(INDEX('Ledger Codes'!$C$6:$C$205,MATCH(S2771,'Ledger Codes'!$B$6:$B$205,0))="","",INDEX('Ledger Codes'!$C$6:$C$205,MATCH(S2771,'Ledger Codes'!$B$6:$B$205,0))),""))</f>
        <v>10051</v>
      </c>
      <c r="D2771" s="50" t="s">
        <v>208</v>
      </c>
      <c r="E2771" s="50" t="s">
        <v>2106</v>
      </c>
      <c r="F2771" s="50" t="s">
        <v>2107</v>
      </c>
      <c r="G2771" s="52" t="n">
        <v>0</v>
      </c>
      <c r="H2771" s="52" t="n">
        <v>80</v>
      </c>
      <c r="I2771" s="52" t="n">
        <f aca="false">IF(AND(G2771="",H2771=""),"",N(G2771)-N(H2771))</f>
        <v>-80</v>
      </c>
      <c r="J2771" s="52" t="n">
        <f aca="false">IF(I2771="","",ABS(I2771))</f>
        <v>80</v>
      </c>
      <c r="K2771" s="56" t="n">
        <f aca="false">IF(S2771="","",0)</f>
        <v>0</v>
      </c>
      <c r="L2771" s="56" t="n">
        <f aca="false">IF(J2771="","",IF(AND(J2771&gt;'Revenue Testing'!$E$9,K2771=0),1,0))</f>
        <v>0</v>
      </c>
      <c r="M2771" s="57" t="n">
        <v>0.65413895441</v>
      </c>
      <c r="N2771" s="56" t="str">
        <f aca="false">IF(OR(A2771="",I2771=""),"",IF(COUNTIFS($A$2:$A$4500,A2771,$D$2:$D$4500,D2771,$I$2:$I$4500,I2771)&gt;1,"Possible duplicate",""))</f>
        <v/>
      </c>
      <c r="O2771" s="56" t="n">
        <f aca="false">IF(J2771="","",IF(AND(L2771=0,K2771=0),1,0))</f>
        <v>1</v>
      </c>
      <c r="P2771" s="56" t="str">
        <f aca="false">IF(L2771=1,J2771+ROW()/10^7,"")</f>
        <v/>
      </c>
      <c r="Q2771" s="57" t="n">
        <f aca="false">IF(O2771=1,M2771,"")</f>
        <v>0.65413895441</v>
      </c>
      <c r="R2771" s="56" t="str">
        <f aca="false">IF(K2771=1,ROW(),"")</f>
        <v/>
      </c>
      <c r="S2771" s="56" t="str">
        <f aca="false">IF(D2771="","",TRIM(D2771))</f>
        <v>LOLO CHARGES- INC</v>
      </c>
    </row>
    <row r="2772" customFormat="false" ht="15" hidden="false" customHeight="false" outlineLevel="0" collapsed="false">
      <c r="A2772" s="50" t="s">
        <v>2108</v>
      </c>
      <c r="B2772" s="55" t="n">
        <v>45999</v>
      </c>
      <c r="C2772" s="50" t="n">
        <f aca="false">IF(S2772="","",IFERROR(IF(INDEX('Ledger Codes'!$C$6:$C$205,MATCH(S2772,'Ledger Codes'!$B$6:$B$205,0))="","",INDEX('Ledger Codes'!$C$6:$C$205,MATCH(S2772,'Ledger Codes'!$B$6:$B$205,0))),""))</f>
        <v>10051</v>
      </c>
      <c r="D2772" s="50" t="s">
        <v>208</v>
      </c>
      <c r="E2772" s="50" t="s">
        <v>2109</v>
      </c>
      <c r="F2772" s="58" t="s">
        <v>2110</v>
      </c>
      <c r="G2772" s="52" t="n">
        <v>0</v>
      </c>
      <c r="H2772" s="52" t="n">
        <v>86</v>
      </c>
      <c r="I2772" s="52" t="n">
        <f aca="false">IF(AND(G2772="",H2772=""),"",N(G2772)-N(H2772))</f>
        <v>-86</v>
      </c>
      <c r="J2772" s="52" t="n">
        <f aca="false">IF(I2772="","",ABS(I2772))</f>
        <v>86</v>
      </c>
      <c r="K2772" s="56" t="n">
        <f aca="false">IF(S2772="","",0)</f>
        <v>0</v>
      </c>
      <c r="L2772" s="56" t="n">
        <f aca="false">IF(J2772="","",IF(AND(J2772&gt;'Revenue Testing'!$E$9,K2772=0),1,0))</f>
        <v>0</v>
      </c>
      <c r="M2772" s="57" t="n">
        <v>0.186431680019</v>
      </c>
      <c r="N2772" s="56" t="str">
        <f aca="false">IF(OR(A2772="",I2772=""),"",IF(COUNTIFS($A$2:$A$4500,A2772,$D$2:$D$4500,D2772,$I$2:$I$4500,I2772)&gt;1,"Possible duplicate",""))</f>
        <v/>
      </c>
      <c r="O2772" s="56" t="n">
        <f aca="false">IF(J2772="","",IF(AND(L2772=0,K2772=0),1,0))</f>
        <v>1</v>
      </c>
      <c r="P2772" s="56" t="str">
        <f aca="false">IF(L2772=1,J2772+ROW()/10^7,"")</f>
        <v/>
      </c>
      <c r="Q2772" s="57" t="n">
        <f aca="false">IF(O2772=1,M2772,"")</f>
        <v>0.186431680019</v>
      </c>
      <c r="R2772" s="56" t="str">
        <f aca="false">IF(K2772=1,ROW(),"")</f>
        <v/>
      </c>
      <c r="S2772" s="56" t="str">
        <f aca="false">IF(D2772="","",TRIM(D2772))</f>
        <v>LOLO CHARGES- INC</v>
      </c>
    </row>
    <row r="2773" customFormat="false" ht="15" hidden="false" customHeight="false" outlineLevel="0" collapsed="false">
      <c r="A2773" s="50" t="s">
        <v>2108</v>
      </c>
      <c r="B2773" s="55" t="n">
        <v>45999</v>
      </c>
      <c r="C2773" s="50" t="n">
        <f aca="false">IF(S2773="","",IFERROR(IF(INDEX('Ledger Codes'!$C$6:$C$205,MATCH(S2773,'Ledger Codes'!$B$6:$B$205,0))="","",INDEX('Ledger Codes'!$C$6:$C$205,MATCH(S2773,'Ledger Codes'!$B$6:$B$205,0))),""))</f>
        <v>10051</v>
      </c>
      <c r="D2773" s="50" t="s">
        <v>208</v>
      </c>
      <c r="E2773" s="50" t="s">
        <v>2109</v>
      </c>
      <c r="F2773" s="58" t="s">
        <v>2110</v>
      </c>
      <c r="G2773" s="52" t="n">
        <v>0</v>
      </c>
      <c r="H2773" s="52" t="n">
        <v>133</v>
      </c>
      <c r="I2773" s="52" t="n">
        <f aca="false">IF(AND(G2773="",H2773=""),"",N(G2773)-N(H2773))</f>
        <v>-133</v>
      </c>
      <c r="J2773" s="52" t="n">
        <f aca="false">IF(I2773="","",ABS(I2773))</f>
        <v>133</v>
      </c>
      <c r="K2773" s="56" t="n">
        <f aca="false">IF(S2773="","",0)</f>
        <v>0</v>
      </c>
      <c r="L2773" s="56" t="n">
        <f aca="false">IF(J2773="","",IF(AND(J2773&gt;'Revenue Testing'!$E$9,K2773=0),1,0))</f>
        <v>0</v>
      </c>
      <c r="M2773" s="57" t="n">
        <v>0.677018092807</v>
      </c>
      <c r="N2773" s="56" t="str">
        <f aca="false">IF(OR(A2773="",I2773=""),"",IF(COUNTIFS($A$2:$A$4500,A2773,$D$2:$D$4500,D2773,$I$2:$I$4500,I2773)&gt;1,"Possible duplicate",""))</f>
        <v/>
      </c>
      <c r="O2773" s="56" t="n">
        <f aca="false">IF(J2773="","",IF(AND(L2773=0,K2773=0),1,0))</f>
        <v>1</v>
      </c>
      <c r="P2773" s="56" t="str">
        <f aca="false">IF(L2773=1,J2773+ROW()/10^7,"")</f>
        <v/>
      </c>
      <c r="Q2773" s="57" t="n">
        <f aca="false">IF(O2773=1,M2773,"")</f>
        <v>0.677018092807</v>
      </c>
      <c r="R2773" s="56" t="str">
        <f aca="false">IF(K2773=1,ROW(),"")</f>
        <v/>
      </c>
      <c r="S2773" s="56" t="str">
        <f aca="false">IF(D2773="","",TRIM(D2773))</f>
        <v>LOLO CHARGES- INC</v>
      </c>
    </row>
    <row r="2774" customFormat="false" ht="15" hidden="false" customHeight="false" outlineLevel="0" collapsed="false">
      <c r="A2774" s="50" t="s">
        <v>2111</v>
      </c>
      <c r="B2774" s="55" t="n">
        <v>46001</v>
      </c>
      <c r="C2774" s="50" t="n">
        <f aca="false">IF(S2774="","",IFERROR(IF(INDEX('Ledger Codes'!$C$6:$C$205,MATCH(S2774,'Ledger Codes'!$B$6:$B$205,0))="","",INDEX('Ledger Codes'!$C$6:$C$205,MATCH(S2774,'Ledger Codes'!$B$6:$B$205,0))),""))</f>
        <v>10051</v>
      </c>
      <c r="D2774" s="50" t="s">
        <v>208</v>
      </c>
      <c r="E2774" s="50" t="s">
        <v>2112</v>
      </c>
      <c r="F2774" s="50" t="s">
        <v>2113</v>
      </c>
      <c r="G2774" s="52" t="n">
        <v>0</v>
      </c>
      <c r="H2774" s="52" t="n">
        <v>86</v>
      </c>
      <c r="I2774" s="52" t="n">
        <f aca="false">IF(AND(G2774="",H2774=""),"",N(G2774)-N(H2774))</f>
        <v>-86</v>
      </c>
      <c r="J2774" s="52" t="n">
        <f aca="false">IF(I2774="","",ABS(I2774))</f>
        <v>86</v>
      </c>
      <c r="K2774" s="56" t="n">
        <f aca="false">IF(S2774="","",0)</f>
        <v>0</v>
      </c>
      <c r="L2774" s="56" t="n">
        <f aca="false">IF(J2774="","",IF(AND(J2774&gt;'Revenue Testing'!$E$9,K2774=0),1,0))</f>
        <v>0</v>
      </c>
      <c r="M2774" s="57" t="n">
        <v>0.152042934934</v>
      </c>
      <c r="N2774" s="56" t="str">
        <f aca="false">IF(OR(A2774="",I2774=""),"",IF(COUNTIFS($A$2:$A$4500,A2774,$D$2:$D$4500,D2774,$I$2:$I$4500,I2774)&gt;1,"Possible duplicate",""))</f>
        <v/>
      </c>
      <c r="O2774" s="56" t="n">
        <f aca="false">IF(J2774="","",IF(AND(L2774=0,K2774=0),1,0))</f>
        <v>1</v>
      </c>
      <c r="P2774" s="56" t="str">
        <f aca="false">IF(L2774=1,J2774+ROW()/10^7,"")</f>
        <v/>
      </c>
      <c r="Q2774" s="57" t="n">
        <f aca="false">IF(O2774=1,M2774,"")</f>
        <v>0.152042934934</v>
      </c>
      <c r="R2774" s="56" t="str">
        <f aca="false">IF(K2774=1,ROW(),"")</f>
        <v/>
      </c>
      <c r="S2774" s="56" t="str">
        <f aca="false">IF(D2774="","",TRIM(D2774))</f>
        <v>LOLO CHARGES- INC</v>
      </c>
    </row>
    <row r="2775" customFormat="false" ht="15" hidden="false" customHeight="false" outlineLevel="0" collapsed="false">
      <c r="A2775" s="50" t="s">
        <v>2114</v>
      </c>
      <c r="B2775" s="55" t="n">
        <v>46007</v>
      </c>
      <c r="C2775" s="50" t="n">
        <f aca="false">IF(S2775="","",IFERROR(IF(INDEX('Ledger Codes'!$C$6:$C$205,MATCH(S2775,'Ledger Codes'!$B$6:$B$205,0))="","",INDEX('Ledger Codes'!$C$6:$C$205,MATCH(S2775,'Ledger Codes'!$B$6:$B$205,0))),""))</f>
        <v>10051</v>
      </c>
      <c r="D2775" s="50" t="s">
        <v>208</v>
      </c>
      <c r="E2775" s="50" t="s">
        <v>2115</v>
      </c>
      <c r="F2775" s="50" t="s">
        <v>2116</v>
      </c>
      <c r="G2775" s="52" t="n">
        <v>0</v>
      </c>
      <c r="H2775" s="52" t="n">
        <v>266</v>
      </c>
      <c r="I2775" s="52" t="n">
        <f aca="false">IF(AND(G2775="",H2775=""),"",N(G2775)-N(H2775))</f>
        <v>-266</v>
      </c>
      <c r="J2775" s="52" t="n">
        <f aca="false">IF(I2775="","",ABS(I2775))</f>
        <v>266</v>
      </c>
      <c r="K2775" s="56" t="n">
        <f aca="false">IF(S2775="","",0)</f>
        <v>0</v>
      </c>
      <c r="L2775" s="56" t="n">
        <f aca="false">IF(J2775="","",IF(AND(J2775&gt;'Revenue Testing'!$E$9,K2775=0),1,0))</f>
        <v>0</v>
      </c>
      <c r="M2775" s="57" t="n">
        <v>0.550324415126</v>
      </c>
      <c r="N2775" s="56" t="str">
        <f aca="false">IF(OR(A2775="",I2775=""),"",IF(COUNTIFS($A$2:$A$4500,A2775,$D$2:$D$4500,D2775,$I$2:$I$4500,I2775)&gt;1,"Possible duplicate",""))</f>
        <v/>
      </c>
      <c r="O2775" s="56" t="n">
        <f aca="false">IF(J2775="","",IF(AND(L2775=0,K2775=0),1,0))</f>
        <v>1</v>
      </c>
      <c r="P2775" s="56" t="str">
        <f aca="false">IF(L2775=1,J2775+ROW()/10^7,"")</f>
        <v/>
      </c>
      <c r="Q2775" s="57" t="n">
        <f aca="false">IF(O2775=1,M2775,"")</f>
        <v>0.550324415126</v>
      </c>
      <c r="R2775" s="56" t="str">
        <f aca="false">IF(K2775=1,ROW(),"")</f>
        <v/>
      </c>
      <c r="S2775" s="56" t="str">
        <f aca="false">IF(D2775="","",TRIM(D2775))</f>
        <v>LOLO CHARGES- INC</v>
      </c>
    </row>
    <row r="2776" customFormat="false" ht="15" hidden="false" customHeight="false" outlineLevel="0" collapsed="false">
      <c r="A2776" s="50" t="s">
        <v>2197</v>
      </c>
      <c r="B2776" s="55" t="n">
        <v>46008</v>
      </c>
      <c r="C2776" s="50" t="n">
        <f aca="false">IF(S2776="","",IFERROR(IF(INDEX('Ledger Codes'!$C$6:$C$205,MATCH(S2776,'Ledger Codes'!$B$6:$B$205,0))="","",INDEX('Ledger Codes'!$C$6:$C$205,MATCH(S2776,'Ledger Codes'!$B$6:$B$205,0))),""))</f>
        <v>10051</v>
      </c>
      <c r="D2776" s="50" t="s">
        <v>208</v>
      </c>
      <c r="E2776" s="50" t="s">
        <v>2198</v>
      </c>
      <c r="F2776" s="58" t="s">
        <v>2199</v>
      </c>
      <c r="G2776" s="52" t="n">
        <v>0</v>
      </c>
      <c r="H2776" s="52" t="n">
        <v>800</v>
      </c>
      <c r="I2776" s="52" t="n">
        <f aca="false">IF(AND(G2776="",H2776=""),"",N(G2776)-N(H2776))</f>
        <v>-800</v>
      </c>
      <c r="J2776" s="52" t="n">
        <f aca="false">IF(I2776="","",ABS(I2776))</f>
        <v>800</v>
      </c>
      <c r="K2776" s="56" t="n">
        <f aca="false">IF(S2776="","",0)</f>
        <v>0</v>
      </c>
      <c r="L2776" s="56" t="n">
        <f aca="false">IF(J2776="","",IF(AND(J2776&gt;'Revenue Testing'!$E$9,K2776=0),1,0))</f>
        <v>0</v>
      </c>
      <c r="M2776" s="57" t="n">
        <v>0.709634808207</v>
      </c>
      <c r="N2776" s="56" t="str">
        <f aca="false">IF(OR(A2776="",I2776=""),"",IF(COUNTIFS($A$2:$A$4500,A2776,$D$2:$D$4500,D2776,$I$2:$I$4500,I2776)&gt;1,"Possible duplicate",""))</f>
        <v/>
      </c>
      <c r="O2776" s="56" t="n">
        <f aca="false">IF(J2776="","",IF(AND(L2776=0,K2776=0),1,0))</f>
        <v>1</v>
      </c>
      <c r="P2776" s="56" t="str">
        <f aca="false">IF(L2776=1,J2776+ROW()/10^7,"")</f>
        <v/>
      </c>
      <c r="Q2776" s="57" t="n">
        <f aca="false">IF(O2776=1,M2776,"")</f>
        <v>0.709634808207</v>
      </c>
      <c r="R2776" s="56" t="str">
        <f aca="false">IF(K2776=1,ROW(),"")</f>
        <v/>
      </c>
      <c r="S2776" s="56" t="str">
        <f aca="false">IF(D2776="","",TRIM(D2776))</f>
        <v>LOLO CHARGES- INC</v>
      </c>
    </row>
    <row r="2777" customFormat="false" ht="15" hidden="false" customHeight="false" outlineLevel="0" collapsed="false">
      <c r="A2777" s="50" t="s">
        <v>2117</v>
      </c>
      <c r="B2777" s="55" t="n">
        <v>46013</v>
      </c>
      <c r="C2777" s="50" t="n">
        <f aca="false">IF(S2777="","",IFERROR(IF(INDEX('Ledger Codes'!$C$6:$C$205,MATCH(S2777,'Ledger Codes'!$B$6:$B$205,0))="","",INDEX('Ledger Codes'!$C$6:$C$205,MATCH(S2777,'Ledger Codes'!$B$6:$B$205,0))),""))</f>
        <v>10051</v>
      </c>
      <c r="D2777" s="50" t="s">
        <v>208</v>
      </c>
      <c r="E2777" s="50" t="s">
        <v>2118</v>
      </c>
      <c r="F2777" s="50" t="s">
        <v>2119</v>
      </c>
      <c r="G2777" s="52" t="n">
        <v>0</v>
      </c>
      <c r="H2777" s="52" t="n">
        <v>130</v>
      </c>
      <c r="I2777" s="52" t="n">
        <f aca="false">IF(AND(G2777="",H2777=""),"",N(G2777)-N(H2777))</f>
        <v>-130</v>
      </c>
      <c r="J2777" s="52" t="n">
        <f aca="false">IF(I2777="","",ABS(I2777))</f>
        <v>130</v>
      </c>
      <c r="K2777" s="56" t="n">
        <f aca="false">IF(S2777="","",0)</f>
        <v>0</v>
      </c>
      <c r="L2777" s="56" t="n">
        <f aca="false">IF(J2777="","",IF(AND(J2777&gt;'Revenue Testing'!$E$9,K2777=0),1,0))</f>
        <v>0</v>
      </c>
      <c r="M2777" s="57" t="n">
        <v>0.178322079075</v>
      </c>
      <c r="N2777" s="56" t="str">
        <f aca="false">IF(OR(A2777="",I2777=""),"",IF(COUNTIFS($A$2:$A$4500,A2777,$D$2:$D$4500,D2777,$I$2:$I$4500,I2777)&gt;1,"Possible duplicate",""))</f>
        <v/>
      </c>
      <c r="O2777" s="56" t="n">
        <f aca="false">IF(J2777="","",IF(AND(L2777=0,K2777=0),1,0))</f>
        <v>1</v>
      </c>
      <c r="P2777" s="56" t="str">
        <f aca="false">IF(L2777=1,J2777+ROW()/10^7,"")</f>
        <v/>
      </c>
      <c r="Q2777" s="57" t="n">
        <f aca="false">IF(O2777=1,M2777,"")</f>
        <v>0.178322079075</v>
      </c>
      <c r="R2777" s="56" t="str">
        <f aca="false">IF(K2777=1,ROW(),"")</f>
        <v/>
      </c>
      <c r="S2777" s="56" t="str">
        <f aca="false">IF(D2777="","",TRIM(D2777))</f>
        <v>LOLO CHARGES- INC</v>
      </c>
    </row>
    <row r="2778" customFormat="false" ht="15" hidden="false" customHeight="false" outlineLevel="0" collapsed="false">
      <c r="A2778" s="50" t="s">
        <v>2120</v>
      </c>
      <c r="B2778" s="55" t="n">
        <v>46013</v>
      </c>
      <c r="C2778" s="50" t="n">
        <f aca="false">IF(S2778="","",IFERROR(IF(INDEX('Ledger Codes'!$C$6:$C$205,MATCH(S2778,'Ledger Codes'!$B$6:$B$205,0))="","",INDEX('Ledger Codes'!$C$6:$C$205,MATCH(S2778,'Ledger Codes'!$B$6:$B$205,0))),""))</f>
        <v>10051</v>
      </c>
      <c r="D2778" s="50" t="s">
        <v>208</v>
      </c>
      <c r="E2778" s="50" t="s">
        <v>2121</v>
      </c>
      <c r="F2778" s="50" t="s">
        <v>2122</v>
      </c>
      <c r="G2778" s="52" t="n">
        <v>0</v>
      </c>
      <c r="H2778" s="52" t="n">
        <v>130</v>
      </c>
      <c r="I2778" s="52" t="n">
        <f aca="false">IF(AND(G2778="",H2778=""),"",N(G2778)-N(H2778))</f>
        <v>-130</v>
      </c>
      <c r="J2778" s="52" t="n">
        <f aca="false">IF(I2778="","",ABS(I2778))</f>
        <v>130</v>
      </c>
      <c r="K2778" s="56" t="n">
        <f aca="false">IF(S2778="","",0)</f>
        <v>0</v>
      </c>
      <c r="L2778" s="56" t="n">
        <f aca="false">IF(J2778="","",IF(AND(J2778&gt;'Revenue Testing'!$E$9,K2778=0),1,0))</f>
        <v>0</v>
      </c>
      <c r="M2778" s="57" t="n">
        <v>0.302011650486</v>
      </c>
      <c r="N2778" s="56" t="str">
        <f aca="false">IF(OR(A2778="",I2778=""),"",IF(COUNTIFS($A$2:$A$4500,A2778,$D$2:$D$4500,D2778,$I$2:$I$4500,I2778)&gt;1,"Possible duplicate",""))</f>
        <v/>
      </c>
      <c r="O2778" s="56" t="n">
        <f aca="false">IF(J2778="","",IF(AND(L2778=0,K2778=0),1,0))</f>
        <v>1</v>
      </c>
      <c r="P2778" s="56" t="str">
        <f aca="false">IF(L2778=1,J2778+ROW()/10^7,"")</f>
        <v/>
      </c>
      <c r="Q2778" s="57" t="n">
        <f aca="false">IF(O2778=1,M2778,"")</f>
        <v>0.302011650486</v>
      </c>
      <c r="R2778" s="56" t="str">
        <f aca="false">IF(K2778=1,ROW(),"")</f>
        <v/>
      </c>
      <c r="S2778" s="56" t="str">
        <f aca="false">IF(D2778="","",TRIM(D2778))</f>
        <v>LOLO CHARGES- INC</v>
      </c>
    </row>
    <row r="2779" customFormat="false" ht="15" hidden="false" customHeight="false" outlineLevel="0" collapsed="false">
      <c r="A2779" s="50" t="s">
        <v>385</v>
      </c>
      <c r="B2779" s="55" t="n">
        <v>45967</v>
      </c>
      <c r="C2779" s="50" t="n">
        <f aca="false">IF(S2779="","",IFERROR(IF(INDEX('Ledger Codes'!$C$6:$C$205,MATCH(S2779,'Ledger Codes'!$B$6:$B$205,0))="","",INDEX('Ledger Codes'!$C$6:$C$205,MATCH(S2779,'Ledger Codes'!$B$6:$B$205,0))),""))</f>
        <v>10052</v>
      </c>
      <c r="D2779" s="50" t="s">
        <v>209</v>
      </c>
      <c r="E2779" s="50" t="s">
        <v>386</v>
      </c>
      <c r="F2779" s="50" t="s">
        <v>387</v>
      </c>
      <c r="G2779" s="52" t="n">
        <v>0</v>
      </c>
      <c r="H2779" s="52" t="n">
        <v>750</v>
      </c>
      <c r="I2779" s="52" t="n">
        <f aca="false">IF(AND(G2779="",H2779=""),"",N(G2779)-N(H2779))</f>
        <v>-750</v>
      </c>
      <c r="J2779" s="52" t="n">
        <f aca="false">IF(I2779="","",ABS(I2779))</f>
        <v>750</v>
      </c>
      <c r="K2779" s="56" t="n">
        <f aca="false">IF(S2779="","",0)</f>
        <v>0</v>
      </c>
      <c r="L2779" s="56" t="n">
        <f aca="false">IF(J2779="","",IF(AND(J2779&gt;'Revenue Testing'!$E$9,K2779=0),1,0))</f>
        <v>0</v>
      </c>
      <c r="M2779" s="57" t="n">
        <v>0.708672863549</v>
      </c>
      <c r="N2779" s="56" t="str">
        <f aca="false">IF(OR(A2779="",I2779=""),"",IF(COUNTIFS($A$2:$A$4500,A2779,$D$2:$D$4500,D2779,$I$2:$I$4500,I2779)&gt;1,"Possible duplicate",""))</f>
        <v/>
      </c>
      <c r="O2779" s="56" t="n">
        <f aca="false">IF(J2779="","",IF(AND(L2779=0,K2779=0),1,0))</f>
        <v>1</v>
      </c>
      <c r="P2779" s="56" t="str">
        <f aca="false">IF(L2779=1,J2779+ROW()/10^7,"")</f>
        <v/>
      </c>
      <c r="Q2779" s="57" t="n">
        <f aca="false">IF(O2779=1,M2779,"")</f>
        <v>0.708672863549</v>
      </c>
      <c r="R2779" s="56" t="str">
        <f aca="false">IF(K2779=1,ROW(),"")</f>
        <v/>
      </c>
      <c r="S2779" s="56" t="str">
        <f aca="false">IF(D2779="","",TRIM(D2779))</f>
        <v>OCEAN FREIGHT- INC</v>
      </c>
    </row>
    <row r="2780" customFormat="false" ht="15" hidden="false" customHeight="false" outlineLevel="0" collapsed="false">
      <c r="A2780" s="50" t="s">
        <v>388</v>
      </c>
      <c r="B2780" s="55" t="n">
        <v>45973</v>
      </c>
      <c r="C2780" s="50" t="n">
        <f aca="false">IF(S2780="","",IFERROR(IF(INDEX('Ledger Codes'!$C$6:$C$205,MATCH(S2780,'Ledger Codes'!$B$6:$B$205,0))="","",INDEX('Ledger Codes'!$C$6:$C$205,MATCH(S2780,'Ledger Codes'!$B$6:$B$205,0))),""))</f>
        <v>10052</v>
      </c>
      <c r="D2780" s="50" t="s">
        <v>209</v>
      </c>
      <c r="E2780" s="50" t="s">
        <v>389</v>
      </c>
      <c r="F2780" s="50" t="s">
        <v>390</v>
      </c>
      <c r="G2780" s="52" t="n">
        <v>0</v>
      </c>
      <c r="H2780" s="52" t="n">
        <v>2812.5</v>
      </c>
      <c r="I2780" s="52" t="n">
        <f aca="false">IF(AND(G2780="",H2780=""),"",N(G2780)-N(H2780))</f>
        <v>-2812.5</v>
      </c>
      <c r="J2780" s="52" t="n">
        <f aca="false">IF(I2780="","",ABS(I2780))</f>
        <v>2812.5</v>
      </c>
      <c r="K2780" s="56" t="n">
        <f aca="false">IF(S2780="","",0)</f>
        <v>0</v>
      </c>
      <c r="L2780" s="56" t="n">
        <f aca="false">IF(J2780="","",IF(AND(J2780&gt;'Revenue Testing'!$E$9,K2780=0),1,0))</f>
        <v>0</v>
      </c>
      <c r="M2780" s="57" t="n">
        <v>0.501569789984</v>
      </c>
      <c r="N2780" s="56" t="str">
        <f aca="false">IF(OR(A2780="",I2780=""),"",IF(COUNTIFS($A$2:$A$4500,A2780,$D$2:$D$4500,D2780,$I$2:$I$4500,I2780)&gt;1,"Possible duplicate",""))</f>
        <v/>
      </c>
      <c r="O2780" s="56" t="n">
        <f aca="false">IF(J2780="","",IF(AND(L2780=0,K2780=0),1,0))</f>
        <v>1</v>
      </c>
      <c r="P2780" s="56" t="str">
        <f aca="false">IF(L2780=1,J2780+ROW()/10^7,"")</f>
        <v/>
      </c>
      <c r="Q2780" s="57" t="n">
        <f aca="false">IF(O2780=1,M2780,"")</f>
        <v>0.501569789984</v>
      </c>
      <c r="R2780" s="56" t="str">
        <f aca="false">IF(K2780=1,ROW(),"")</f>
        <v/>
      </c>
      <c r="S2780" s="56" t="str">
        <f aca="false">IF(D2780="","",TRIM(D2780))</f>
        <v>OCEAN FREIGHT- INC</v>
      </c>
    </row>
    <row r="2781" customFormat="false" ht="15" hidden="false" customHeight="false" outlineLevel="0" collapsed="false">
      <c r="A2781" s="50" t="s">
        <v>391</v>
      </c>
      <c r="B2781" s="55" t="n">
        <v>45983</v>
      </c>
      <c r="C2781" s="50" t="n">
        <f aca="false">IF(S2781="","",IFERROR(IF(INDEX('Ledger Codes'!$C$6:$C$205,MATCH(S2781,'Ledger Codes'!$B$6:$B$205,0))="","",INDEX('Ledger Codes'!$C$6:$C$205,MATCH(S2781,'Ledger Codes'!$B$6:$B$205,0))),""))</f>
        <v>10052</v>
      </c>
      <c r="D2781" s="50" t="s">
        <v>209</v>
      </c>
      <c r="E2781" s="50" t="s">
        <v>392</v>
      </c>
      <c r="F2781" s="50" t="s">
        <v>393</v>
      </c>
      <c r="G2781" s="52" t="n">
        <v>0</v>
      </c>
      <c r="H2781" s="52" t="n">
        <v>3750</v>
      </c>
      <c r="I2781" s="52" t="n">
        <f aca="false">IF(AND(G2781="",H2781=""),"",N(G2781)-N(H2781))</f>
        <v>-3750</v>
      </c>
      <c r="J2781" s="52" t="n">
        <f aca="false">IF(I2781="","",ABS(I2781))</f>
        <v>3750</v>
      </c>
      <c r="K2781" s="56" t="n">
        <f aca="false">IF(S2781="","",0)</f>
        <v>0</v>
      </c>
      <c r="L2781" s="56" t="n">
        <f aca="false">IF(J2781="","",IF(AND(J2781&gt;'Revenue Testing'!$E$9,K2781=0),1,0))</f>
        <v>0</v>
      </c>
      <c r="M2781" s="57" t="n">
        <v>0.742416245655</v>
      </c>
      <c r="N2781" s="56" t="str">
        <f aca="false">IF(OR(A2781="",I2781=""),"",IF(COUNTIFS($A$2:$A$4500,A2781,$D$2:$D$4500,D2781,$I$2:$I$4500,I2781)&gt;1,"Possible duplicate",""))</f>
        <v/>
      </c>
      <c r="O2781" s="56" t="n">
        <f aca="false">IF(J2781="","",IF(AND(L2781=0,K2781=0),1,0))</f>
        <v>1</v>
      </c>
      <c r="P2781" s="56" t="str">
        <f aca="false">IF(L2781=1,J2781+ROW()/10^7,"")</f>
        <v/>
      </c>
      <c r="Q2781" s="57" t="n">
        <f aca="false">IF(O2781=1,M2781,"")</f>
        <v>0.742416245655</v>
      </c>
      <c r="R2781" s="56" t="str">
        <f aca="false">IF(K2781=1,ROW(),"")</f>
        <v/>
      </c>
      <c r="S2781" s="56" t="str">
        <f aca="false">IF(D2781="","",TRIM(D2781))</f>
        <v>OCEAN FREIGHT- INC</v>
      </c>
    </row>
    <row r="2782" customFormat="false" ht="15" hidden="false" customHeight="false" outlineLevel="0" collapsed="false">
      <c r="A2782" s="50" t="s">
        <v>394</v>
      </c>
      <c r="B2782" s="55" t="n">
        <v>46007</v>
      </c>
      <c r="C2782" s="50" t="n">
        <f aca="false">IF(S2782="","",IFERROR(IF(INDEX('Ledger Codes'!$C$6:$C$205,MATCH(S2782,'Ledger Codes'!$B$6:$B$205,0))="","",INDEX('Ledger Codes'!$C$6:$C$205,MATCH(S2782,'Ledger Codes'!$B$6:$B$205,0))),""))</f>
        <v>10052</v>
      </c>
      <c r="D2782" s="50" t="s">
        <v>209</v>
      </c>
      <c r="E2782" s="50" t="s">
        <v>395</v>
      </c>
      <c r="F2782" s="50" t="s">
        <v>396</v>
      </c>
      <c r="G2782" s="52" t="n">
        <v>0</v>
      </c>
      <c r="H2782" s="52" t="n">
        <v>750</v>
      </c>
      <c r="I2782" s="52" t="n">
        <f aca="false">IF(AND(G2782="",H2782=""),"",N(G2782)-N(H2782))</f>
        <v>-750</v>
      </c>
      <c r="J2782" s="52" t="n">
        <f aca="false">IF(I2782="","",ABS(I2782))</f>
        <v>750</v>
      </c>
      <c r="K2782" s="56" t="n">
        <f aca="false">IF(S2782="","",0)</f>
        <v>0</v>
      </c>
      <c r="L2782" s="56" t="n">
        <f aca="false">IF(J2782="","",IF(AND(J2782&gt;'Revenue Testing'!$E$9,K2782=0),1,0))</f>
        <v>0</v>
      </c>
      <c r="M2782" s="57" t="n">
        <v>0.172236643851</v>
      </c>
      <c r="N2782" s="56" t="str">
        <f aca="false">IF(OR(A2782="",I2782=""),"",IF(COUNTIFS($A$2:$A$4500,A2782,$D$2:$D$4500,D2782,$I$2:$I$4500,I2782)&gt;1,"Possible duplicate",""))</f>
        <v/>
      </c>
      <c r="O2782" s="56" t="n">
        <f aca="false">IF(J2782="","",IF(AND(L2782=0,K2782=0),1,0))</f>
        <v>1</v>
      </c>
      <c r="P2782" s="56" t="str">
        <f aca="false">IF(L2782=1,J2782+ROW()/10^7,"")</f>
        <v/>
      </c>
      <c r="Q2782" s="57" t="n">
        <f aca="false">IF(O2782=1,M2782,"")</f>
        <v>0.172236643851</v>
      </c>
      <c r="R2782" s="56" t="str">
        <f aca="false">IF(K2782=1,ROW(),"")</f>
        <v/>
      </c>
      <c r="S2782" s="56" t="str">
        <f aca="false">IF(D2782="","",TRIM(D2782))</f>
        <v>OCEAN FREIGHT- INC</v>
      </c>
    </row>
    <row r="2783" customFormat="false" ht="15" hidden="false" customHeight="false" outlineLevel="0" collapsed="false">
      <c r="A2783" s="50" t="s">
        <v>585</v>
      </c>
      <c r="B2783" s="55" t="n">
        <v>45887</v>
      </c>
      <c r="C2783" s="50" t="n">
        <f aca="false">IF(S2783="","",IFERROR(IF(INDEX('Ledger Codes'!$C$6:$C$205,MATCH(S2783,'Ledger Codes'!$B$6:$B$205,0))="","",INDEX('Ledger Codes'!$C$6:$C$205,MATCH(S2783,'Ledger Codes'!$B$6:$B$205,0))),""))</f>
        <v>10053</v>
      </c>
      <c r="D2783" s="50" t="s">
        <v>107</v>
      </c>
      <c r="E2783" s="50" t="s">
        <v>586</v>
      </c>
      <c r="F2783" s="50" t="s">
        <v>587</v>
      </c>
      <c r="G2783" s="52" t="n">
        <v>0</v>
      </c>
      <c r="H2783" s="52" t="n">
        <v>300</v>
      </c>
      <c r="I2783" s="52" t="n">
        <f aca="false">IF(AND(G2783="",H2783=""),"",N(G2783)-N(H2783))</f>
        <v>-300</v>
      </c>
      <c r="J2783" s="52" t="n">
        <f aca="false">IF(I2783="","",ABS(I2783))</f>
        <v>300</v>
      </c>
      <c r="K2783" s="56" t="n">
        <f aca="false">IF(S2783="","",0)</f>
        <v>0</v>
      </c>
      <c r="L2783" s="56" t="n">
        <f aca="false">IF(J2783="","",IF(AND(J2783&gt;'Revenue Testing'!$E$9,K2783=0),1,0))</f>
        <v>0</v>
      </c>
      <c r="M2783" s="57" t="n">
        <v>0.955869807126</v>
      </c>
      <c r="N2783" s="56" t="str">
        <f aca="false">IF(OR(A2783="",I2783=""),"",IF(COUNTIFS($A$2:$A$4500,A2783,$D$2:$D$4500,D2783,$I$2:$I$4500,I2783)&gt;1,"Possible duplicate",""))</f>
        <v/>
      </c>
      <c r="O2783" s="56" t="n">
        <f aca="false">IF(J2783="","",IF(AND(L2783=0,K2783=0),1,0))</f>
        <v>1</v>
      </c>
      <c r="P2783" s="56" t="str">
        <f aca="false">IF(L2783=1,J2783+ROW()/10^7,"")</f>
        <v/>
      </c>
      <c r="Q2783" s="57" t="n">
        <f aca="false">IF(O2783=1,M2783,"")</f>
        <v>0.955869807126</v>
      </c>
      <c r="R2783" s="56" t="str">
        <f aca="false">IF(K2783=1,ROW(),"")</f>
        <v/>
      </c>
      <c r="S2783" s="56" t="str">
        <f aca="false">IF(D2783="","",TRIM(D2783))</f>
        <v>Operation Recovery Cost- Inc</v>
      </c>
    </row>
    <row r="2784" customFormat="false" ht="15" hidden="false" customHeight="false" outlineLevel="0" collapsed="false">
      <c r="A2784" s="50" t="s">
        <v>588</v>
      </c>
      <c r="B2784" s="55" t="n">
        <v>45887</v>
      </c>
      <c r="C2784" s="50" t="n">
        <f aca="false">IF(S2784="","",IFERROR(IF(INDEX('Ledger Codes'!$C$6:$C$205,MATCH(S2784,'Ledger Codes'!$B$6:$B$205,0))="","",INDEX('Ledger Codes'!$C$6:$C$205,MATCH(S2784,'Ledger Codes'!$B$6:$B$205,0))),""))</f>
        <v>10053</v>
      </c>
      <c r="D2784" s="50" t="s">
        <v>107</v>
      </c>
      <c r="E2784" s="50" t="s">
        <v>589</v>
      </c>
      <c r="F2784" s="50" t="s">
        <v>590</v>
      </c>
      <c r="G2784" s="52" t="n">
        <v>0</v>
      </c>
      <c r="H2784" s="52" t="n">
        <v>300</v>
      </c>
      <c r="I2784" s="52" t="n">
        <f aca="false">IF(AND(G2784="",H2784=""),"",N(G2784)-N(H2784))</f>
        <v>-300</v>
      </c>
      <c r="J2784" s="52" t="n">
        <f aca="false">IF(I2784="","",ABS(I2784))</f>
        <v>300</v>
      </c>
      <c r="K2784" s="56" t="n">
        <f aca="false">IF(S2784="","",0)</f>
        <v>0</v>
      </c>
      <c r="L2784" s="56" t="n">
        <f aca="false">IF(J2784="","",IF(AND(J2784&gt;'Revenue Testing'!$E$9,K2784=0),1,0))</f>
        <v>0</v>
      </c>
      <c r="M2784" s="57" t="n">
        <v>0.916497995029</v>
      </c>
      <c r="N2784" s="56" t="str">
        <f aca="false">IF(OR(A2784="",I2784=""),"",IF(COUNTIFS($A$2:$A$4500,A2784,$D$2:$D$4500,D2784,$I$2:$I$4500,I2784)&gt;1,"Possible duplicate",""))</f>
        <v/>
      </c>
      <c r="O2784" s="56" t="n">
        <f aca="false">IF(J2784="","",IF(AND(L2784=0,K2784=0),1,0))</f>
        <v>1</v>
      </c>
      <c r="P2784" s="56" t="str">
        <f aca="false">IF(L2784=1,J2784+ROW()/10^7,"")</f>
        <v/>
      </c>
      <c r="Q2784" s="57" t="n">
        <f aca="false">IF(O2784=1,M2784,"")</f>
        <v>0.916497995029</v>
      </c>
      <c r="R2784" s="56" t="str">
        <f aca="false">IF(K2784=1,ROW(),"")</f>
        <v/>
      </c>
      <c r="S2784" s="56" t="str">
        <f aca="false">IF(D2784="","",TRIM(D2784))</f>
        <v>Operation Recovery Cost- Inc</v>
      </c>
    </row>
    <row r="2785" customFormat="false" ht="15" hidden="false" customHeight="false" outlineLevel="0" collapsed="false">
      <c r="A2785" s="50" t="s">
        <v>591</v>
      </c>
      <c r="B2785" s="55" t="n">
        <v>45887</v>
      </c>
      <c r="C2785" s="50" t="n">
        <f aca="false">IF(S2785="","",IFERROR(IF(INDEX('Ledger Codes'!$C$6:$C$205,MATCH(S2785,'Ledger Codes'!$B$6:$B$205,0))="","",INDEX('Ledger Codes'!$C$6:$C$205,MATCH(S2785,'Ledger Codes'!$B$6:$B$205,0))),""))</f>
        <v>10053</v>
      </c>
      <c r="D2785" s="50" t="s">
        <v>107</v>
      </c>
      <c r="E2785" s="50" t="s">
        <v>592</v>
      </c>
      <c r="F2785" s="50" t="s">
        <v>402</v>
      </c>
      <c r="G2785" s="52" t="n">
        <v>0</v>
      </c>
      <c r="H2785" s="52" t="n">
        <v>824.75</v>
      </c>
      <c r="I2785" s="52" t="n">
        <f aca="false">IF(AND(G2785="",H2785=""),"",N(G2785)-N(H2785))</f>
        <v>-824.75</v>
      </c>
      <c r="J2785" s="52" t="n">
        <f aca="false">IF(I2785="","",ABS(I2785))</f>
        <v>824.75</v>
      </c>
      <c r="K2785" s="56" t="n">
        <f aca="false">IF(S2785="","",0)</f>
        <v>0</v>
      </c>
      <c r="L2785" s="56" t="n">
        <f aca="false">IF(J2785="","",IF(AND(J2785&gt;'Revenue Testing'!$E$9,K2785=0),1,0))</f>
        <v>0</v>
      </c>
      <c r="M2785" s="57" t="n">
        <v>0.546569170236</v>
      </c>
      <c r="N2785" s="56" t="str">
        <f aca="false">IF(OR(A2785="",I2785=""),"",IF(COUNTIFS($A$2:$A$4500,A2785,$D$2:$D$4500,D2785,$I$2:$I$4500,I2785)&gt;1,"Possible duplicate",""))</f>
        <v/>
      </c>
      <c r="O2785" s="56" t="n">
        <f aca="false">IF(J2785="","",IF(AND(L2785=0,K2785=0),1,0))</f>
        <v>1</v>
      </c>
      <c r="P2785" s="56" t="str">
        <f aca="false">IF(L2785=1,J2785+ROW()/10^7,"")</f>
        <v/>
      </c>
      <c r="Q2785" s="57" t="n">
        <f aca="false">IF(O2785=1,M2785,"")</f>
        <v>0.546569170236</v>
      </c>
      <c r="R2785" s="56" t="str">
        <f aca="false">IF(K2785=1,ROW(),"")</f>
        <v/>
      </c>
      <c r="S2785" s="56" t="str">
        <f aca="false">IF(D2785="","",TRIM(D2785))</f>
        <v>Operation Recovery Cost- Inc</v>
      </c>
    </row>
    <row r="2786" customFormat="false" ht="15" hidden="false" customHeight="false" outlineLevel="0" collapsed="false">
      <c r="A2786" s="50" t="s">
        <v>593</v>
      </c>
      <c r="B2786" s="55" t="n">
        <v>45903</v>
      </c>
      <c r="C2786" s="50" t="n">
        <f aca="false">IF(S2786="","",IFERROR(IF(INDEX('Ledger Codes'!$C$6:$C$205,MATCH(S2786,'Ledger Codes'!$B$6:$B$205,0))="","",INDEX('Ledger Codes'!$C$6:$C$205,MATCH(S2786,'Ledger Codes'!$B$6:$B$205,0))),""))</f>
        <v>10053</v>
      </c>
      <c r="D2786" s="50" t="s">
        <v>107</v>
      </c>
      <c r="E2786" s="50" t="s">
        <v>594</v>
      </c>
      <c r="F2786" s="50" t="s">
        <v>482</v>
      </c>
      <c r="G2786" s="52" t="n">
        <v>0</v>
      </c>
      <c r="H2786" s="52" t="n">
        <v>1800</v>
      </c>
      <c r="I2786" s="52" t="n">
        <f aca="false">IF(AND(G2786="",H2786=""),"",N(G2786)-N(H2786))</f>
        <v>-1800</v>
      </c>
      <c r="J2786" s="52" t="n">
        <f aca="false">IF(I2786="","",ABS(I2786))</f>
        <v>1800</v>
      </c>
      <c r="K2786" s="56" t="n">
        <f aca="false">IF(S2786="","",0)</f>
        <v>0</v>
      </c>
      <c r="L2786" s="56" t="n">
        <f aca="false">IF(J2786="","",IF(AND(J2786&gt;'Revenue Testing'!$E$9,K2786=0),1,0))</f>
        <v>0</v>
      </c>
      <c r="M2786" s="57" t="n">
        <v>0.976926390651</v>
      </c>
      <c r="N2786" s="56" t="str">
        <f aca="false">IF(OR(A2786="",I2786=""),"",IF(COUNTIFS($A$2:$A$4500,A2786,$D$2:$D$4500,D2786,$I$2:$I$4500,I2786)&gt;1,"Possible duplicate",""))</f>
        <v/>
      </c>
      <c r="O2786" s="56" t="n">
        <f aca="false">IF(J2786="","",IF(AND(L2786=0,K2786=0),1,0))</f>
        <v>1</v>
      </c>
      <c r="P2786" s="56" t="str">
        <f aca="false">IF(L2786=1,J2786+ROW()/10^7,"")</f>
        <v/>
      </c>
      <c r="Q2786" s="57" t="n">
        <f aca="false">IF(O2786=1,M2786,"")</f>
        <v>0.976926390651</v>
      </c>
      <c r="R2786" s="56" t="str">
        <f aca="false">IF(K2786=1,ROW(),"")</f>
        <v/>
      </c>
      <c r="S2786" s="56" t="str">
        <f aca="false">IF(D2786="","",TRIM(D2786))</f>
        <v>Operation Recovery Cost- Inc</v>
      </c>
    </row>
    <row r="2787" customFormat="false" ht="15" hidden="false" customHeight="false" outlineLevel="0" collapsed="false">
      <c r="A2787" s="50" t="s">
        <v>593</v>
      </c>
      <c r="B2787" s="55" t="n">
        <v>45903</v>
      </c>
      <c r="C2787" s="50" t="n">
        <f aca="false">IF(S2787="","",IFERROR(IF(INDEX('Ledger Codes'!$C$6:$C$205,MATCH(S2787,'Ledger Codes'!$B$6:$B$205,0))="","",INDEX('Ledger Codes'!$C$6:$C$205,MATCH(S2787,'Ledger Codes'!$B$6:$B$205,0))),""))</f>
        <v>10053</v>
      </c>
      <c r="D2787" s="50" t="s">
        <v>107</v>
      </c>
      <c r="E2787" s="50" t="s">
        <v>594</v>
      </c>
      <c r="F2787" s="50" t="s">
        <v>482</v>
      </c>
      <c r="G2787" s="52" t="n">
        <v>0</v>
      </c>
      <c r="H2787" s="52" t="n">
        <v>740</v>
      </c>
      <c r="I2787" s="52" t="n">
        <f aca="false">IF(AND(G2787="",H2787=""),"",N(G2787)-N(H2787))</f>
        <v>-740</v>
      </c>
      <c r="J2787" s="52" t="n">
        <f aca="false">IF(I2787="","",ABS(I2787))</f>
        <v>740</v>
      </c>
      <c r="K2787" s="56" t="n">
        <f aca="false">IF(S2787="","",0)</f>
        <v>0</v>
      </c>
      <c r="L2787" s="56" t="n">
        <f aca="false">IF(J2787="","",IF(AND(J2787&gt;'Revenue Testing'!$E$9,K2787=0),1,0))</f>
        <v>0</v>
      </c>
      <c r="M2787" s="57" t="n">
        <v>0.536170264626</v>
      </c>
      <c r="N2787" s="56" t="str">
        <f aca="false">IF(OR(A2787="",I2787=""),"",IF(COUNTIFS($A$2:$A$4500,A2787,$D$2:$D$4500,D2787,$I$2:$I$4500,I2787)&gt;1,"Possible duplicate",""))</f>
        <v/>
      </c>
      <c r="O2787" s="56" t="n">
        <f aca="false">IF(J2787="","",IF(AND(L2787=0,K2787=0),1,0))</f>
        <v>1</v>
      </c>
      <c r="P2787" s="56" t="str">
        <f aca="false">IF(L2787=1,J2787+ROW()/10^7,"")</f>
        <v/>
      </c>
      <c r="Q2787" s="57" t="n">
        <f aca="false">IF(O2787=1,M2787,"")</f>
        <v>0.536170264626</v>
      </c>
      <c r="R2787" s="56" t="str">
        <f aca="false">IF(K2787=1,ROW(),"")</f>
        <v/>
      </c>
      <c r="S2787" s="56" t="str">
        <f aca="false">IF(D2787="","",TRIM(D2787))</f>
        <v>Operation Recovery Cost- Inc</v>
      </c>
    </row>
    <row r="2788" customFormat="false" ht="15" hidden="false" customHeight="false" outlineLevel="0" collapsed="false">
      <c r="A2788" s="50" t="s">
        <v>595</v>
      </c>
      <c r="B2788" s="55" t="n">
        <v>45903</v>
      </c>
      <c r="C2788" s="50" t="n">
        <f aca="false">IF(S2788="","",IFERROR(IF(INDEX('Ledger Codes'!$C$6:$C$205,MATCH(S2788,'Ledger Codes'!$B$6:$B$205,0))="","",INDEX('Ledger Codes'!$C$6:$C$205,MATCH(S2788,'Ledger Codes'!$B$6:$B$205,0))),""))</f>
        <v>10053</v>
      </c>
      <c r="D2788" s="50" t="s">
        <v>107</v>
      </c>
      <c r="E2788" s="50" t="s">
        <v>596</v>
      </c>
      <c r="F2788" s="50" t="s">
        <v>597</v>
      </c>
      <c r="G2788" s="52" t="n">
        <v>0</v>
      </c>
      <c r="H2788" s="52" t="n">
        <v>450</v>
      </c>
      <c r="I2788" s="52" t="n">
        <f aca="false">IF(AND(G2788="",H2788=""),"",N(G2788)-N(H2788))</f>
        <v>-450</v>
      </c>
      <c r="J2788" s="52" t="n">
        <f aca="false">IF(I2788="","",ABS(I2788))</f>
        <v>450</v>
      </c>
      <c r="K2788" s="56" t="n">
        <f aca="false">IF(S2788="","",0)</f>
        <v>0</v>
      </c>
      <c r="L2788" s="56" t="n">
        <f aca="false">IF(J2788="","",IF(AND(J2788&gt;'Revenue Testing'!$E$9,K2788=0),1,0))</f>
        <v>0</v>
      </c>
      <c r="M2788" s="57" t="n">
        <v>0.690409625302</v>
      </c>
      <c r="N2788" s="56" t="str">
        <f aca="false">IF(OR(A2788="",I2788=""),"",IF(COUNTIFS($A$2:$A$4500,A2788,$D$2:$D$4500,D2788,$I$2:$I$4500,I2788)&gt;1,"Possible duplicate",""))</f>
        <v/>
      </c>
      <c r="O2788" s="56" t="n">
        <f aca="false">IF(J2788="","",IF(AND(L2788=0,K2788=0),1,0))</f>
        <v>1</v>
      </c>
      <c r="P2788" s="56" t="str">
        <f aca="false">IF(L2788=1,J2788+ROW()/10^7,"")</f>
        <v/>
      </c>
      <c r="Q2788" s="57" t="n">
        <f aca="false">IF(O2788=1,M2788,"")</f>
        <v>0.690409625302</v>
      </c>
      <c r="R2788" s="56" t="str">
        <f aca="false">IF(K2788=1,ROW(),"")</f>
        <v/>
      </c>
      <c r="S2788" s="56" t="str">
        <f aca="false">IF(D2788="","",TRIM(D2788))</f>
        <v>Operation Recovery Cost- Inc</v>
      </c>
    </row>
    <row r="2789" customFormat="false" ht="15" hidden="false" customHeight="false" outlineLevel="0" collapsed="false">
      <c r="A2789" s="50" t="s">
        <v>598</v>
      </c>
      <c r="B2789" s="55" t="n">
        <v>45903</v>
      </c>
      <c r="C2789" s="50" t="n">
        <f aca="false">IF(S2789="","",IFERROR(IF(INDEX('Ledger Codes'!$C$6:$C$205,MATCH(S2789,'Ledger Codes'!$B$6:$B$205,0))="","",INDEX('Ledger Codes'!$C$6:$C$205,MATCH(S2789,'Ledger Codes'!$B$6:$B$205,0))),""))</f>
        <v>10053</v>
      </c>
      <c r="D2789" s="50" t="s">
        <v>107</v>
      </c>
      <c r="E2789" s="50" t="s">
        <v>599</v>
      </c>
      <c r="F2789" s="50" t="s">
        <v>600</v>
      </c>
      <c r="G2789" s="52" t="n">
        <v>0</v>
      </c>
      <c r="H2789" s="52" t="n">
        <v>450</v>
      </c>
      <c r="I2789" s="52" t="n">
        <f aca="false">IF(AND(G2789="",H2789=""),"",N(G2789)-N(H2789))</f>
        <v>-450</v>
      </c>
      <c r="J2789" s="52" t="n">
        <f aca="false">IF(I2789="","",ABS(I2789))</f>
        <v>450</v>
      </c>
      <c r="K2789" s="56" t="n">
        <f aca="false">IF(S2789="","",0)</f>
        <v>0</v>
      </c>
      <c r="L2789" s="56" t="n">
        <f aca="false">IF(J2789="","",IF(AND(J2789&gt;'Revenue Testing'!$E$9,K2789=0),1,0))</f>
        <v>0</v>
      </c>
      <c r="M2789" s="57" t="n">
        <v>0.984577753802</v>
      </c>
      <c r="N2789" s="56" t="str">
        <f aca="false">IF(OR(A2789="",I2789=""),"",IF(COUNTIFS($A$2:$A$4500,A2789,$D$2:$D$4500,D2789,$I$2:$I$4500,I2789)&gt;1,"Possible duplicate",""))</f>
        <v/>
      </c>
      <c r="O2789" s="56" t="n">
        <f aca="false">IF(J2789="","",IF(AND(L2789=0,K2789=0),1,0))</f>
        <v>1</v>
      </c>
      <c r="P2789" s="56" t="str">
        <f aca="false">IF(L2789=1,J2789+ROW()/10^7,"")</f>
        <v/>
      </c>
      <c r="Q2789" s="57" t="n">
        <f aca="false">IF(O2789=1,M2789,"")</f>
        <v>0.984577753802</v>
      </c>
      <c r="R2789" s="56" t="str">
        <f aca="false">IF(K2789=1,ROW(),"")</f>
        <v/>
      </c>
      <c r="S2789" s="56" t="str">
        <f aca="false">IF(D2789="","",TRIM(D2789))</f>
        <v>Operation Recovery Cost- Inc</v>
      </c>
    </row>
    <row r="2790" customFormat="false" ht="15" hidden="false" customHeight="false" outlineLevel="0" collapsed="false">
      <c r="A2790" s="50" t="s">
        <v>601</v>
      </c>
      <c r="B2790" s="55" t="n">
        <v>45903</v>
      </c>
      <c r="C2790" s="50" t="n">
        <f aca="false">IF(S2790="","",IFERROR(IF(INDEX('Ledger Codes'!$C$6:$C$205,MATCH(S2790,'Ledger Codes'!$B$6:$B$205,0))="","",INDEX('Ledger Codes'!$C$6:$C$205,MATCH(S2790,'Ledger Codes'!$B$6:$B$205,0))),""))</f>
        <v>10053</v>
      </c>
      <c r="D2790" s="50" t="s">
        <v>107</v>
      </c>
      <c r="E2790" s="50" t="s">
        <v>602</v>
      </c>
      <c r="F2790" s="50" t="s">
        <v>603</v>
      </c>
      <c r="G2790" s="52" t="n">
        <v>0</v>
      </c>
      <c r="H2790" s="52" t="n">
        <v>450</v>
      </c>
      <c r="I2790" s="52" t="n">
        <f aca="false">IF(AND(G2790="",H2790=""),"",N(G2790)-N(H2790))</f>
        <v>-450</v>
      </c>
      <c r="J2790" s="52" t="n">
        <f aca="false">IF(I2790="","",ABS(I2790))</f>
        <v>450</v>
      </c>
      <c r="K2790" s="56" t="n">
        <f aca="false">IF(S2790="","",0)</f>
        <v>0</v>
      </c>
      <c r="L2790" s="56" t="n">
        <f aca="false">IF(J2790="","",IF(AND(J2790&gt;'Revenue Testing'!$E$9,K2790=0),1,0))</f>
        <v>0</v>
      </c>
      <c r="M2790" s="57" t="n">
        <v>0.949076305915</v>
      </c>
      <c r="N2790" s="56" t="str">
        <f aca="false">IF(OR(A2790="",I2790=""),"",IF(COUNTIFS($A$2:$A$4500,A2790,$D$2:$D$4500,D2790,$I$2:$I$4500,I2790)&gt;1,"Possible duplicate",""))</f>
        <v/>
      </c>
      <c r="O2790" s="56" t="n">
        <f aca="false">IF(J2790="","",IF(AND(L2790=0,K2790=0),1,0))</f>
        <v>1</v>
      </c>
      <c r="P2790" s="56" t="str">
        <f aca="false">IF(L2790=1,J2790+ROW()/10^7,"")</f>
        <v/>
      </c>
      <c r="Q2790" s="57" t="n">
        <f aca="false">IF(O2790=1,M2790,"")</f>
        <v>0.949076305915</v>
      </c>
      <c r="R2790" s="56" t="str">
        <f aca="false">IF(K2790=1,ROW(),"")</f>
        <v/>
      </c>
      <c r="S2790" s="56" t="str">
        <f aca="false">IF(D2790="","",TRIM(D2790))</f>
        <v>Operation Recovery Cost- Inc</v>
      </c>
    </row>
    <row r="2791" customFormat="false" ht="15" hidden="false" customHeight="false" outlineLevel="0" collapsed="false">
      <c r="A2791" s="50" t="s">
        <v>604</v>
      </c>
      <c r="B2791" s="55" t="n">
        <v>45903</v>
      </c>
      <c r="C2791" s="50" t="n">
        <f aca="false">IF(S2791="","",IFERROR(IF(INDEX('Ledger Codes'!$C$6:$C$205,MATCH(S2791,'Ledger Codes'!$B$6:$B$205,0))="","",INDEX('Ledger Codes'!$C$6:$C$205,MATCH(S2791,'Ledger Codes'!$B$6:$B$205,0))),""))</f>
        <v>10053</v>
      </c>
      <c r="D2791" s="50" t="s">
        <v>107</v>
      </c>
      <c r="E2791" s="50" t="s">
        <v>605</v>
      </c>
      <c r="F2791" s="50" t="s">
        <v>405</v>
      </c>
      <c r="G2791" s="52" t="n">
        <v>0</v>
      </c>
      <c r="H2791" s="52" t="n">
        <v>450</v>
      </c>
      <c r="I2791" s="52" t="n">
        <f aca="false">IF(AND(G2791="",H2791=""),"",N(G2791)-N(H2791))</f>
        <v>-450</v>
      </c>
      <c r="J2791" s="52" t="n">
        <f aca="false">IF(I2791="","",ABS(I2791))</f>
        <v>450</v>
      </c>
      <c r="K2791" s="56" t="n">
        <f aca="false">IF(S2791="","",0)</f>
        <v>0</v>
      </c>
      <c r="L2791" s="56" t="n">
        <f aca="false">IF(J2791="","",IF(AND(J2791&gt;'Revenue Testing'!$E$9,K2791=0),1,0))</f>
        <v>0</v>
      </c>
      <c r="M2791" s="57" t="n">
        <v>0.497901957366</v>
      </c>
      <c r="N2791" s="56" t="str">
        <f aca="false">IF(OR(A2791="",I2791=""),"",IF(COUNTIFS($A$2:$A$4500,A2791,$D$2:$D$4500,D2791,$I$2:$I$4500,I2791)&gt;1,"Possible duplicate",""))</f>
        <v/>
      </c>
      <c r="O2791" s="56" t="n">
        <f aca="false">IF(J2791="","",IF(AND(L2791=0,K2791=0),1,0))</f>
        <v>1</v>
      </c>
      <c r="P2791" s="56" t="str">
        <f aca="false">IF(L2791=1,J2791+ROW()/10^7,"")</f>
        <v/>
      </c>
      <c r="Q2791" s="57" t="n">
        <f aca="false">IF(O2791=1,M2791,"")</f>
        <v>0.497901957366</v>
      </c>
      <c r="R2791" s="56" t="str">
        <f aca="false">IF(K2791=1,ROW(),"")</f>
        <v/>
      </c>
      <c r="S2791" s="56" t="str">
        <f aca="false">IF(D2791="","",TRIM(D2791))</f>
        <v>Operation Recovery Cost- Inc</v>
      </c>
    </row>
    <row r="2792" customFormat="false" ht="15" hidden="false" customHeight="false" outlineLevel="0" collapsed="false">
      <c r="A2792" s="50" t="s">
        <v>606</v>
      </c>
      <c r="B2792" s="55" t="n">
        <v>45903</v>
      </c>
      <c r="C2792" s="50" t="n">
        <f aca="false">IF(S2792="","",IFERROR(IF(INDEX('Ledger Codes'!$C$6:$C$205,MATCH(S2792,'Ledger Codes'!$B$6:$B$205,0))="","",INDEX('Ledger Codes'!$C$6:$C$205,MATCH(S2792,'Ledger Codes'!$B$6:$B$205,0))),""))</f>
        <v>10053</v>
      </c>
      <c r="D2792" s="50" t="s">
        <v>107</v>
      </c>
      <c r="E2792" s="50" t="s">
        <v>607</v>
      </c>
      <c r="F2792" s="50" t="s">
        <v>608</v>
      </c>
      <c r="G2792" s="52" t="n">
        <v>0</v>
      </c>
      <c r="H2792" s="52" t="n">
        <v>450</v>
      </c>
      <c r="I2792" s="52" t="n">
        <f aca="false">IF(AND(G2792="",H2792=""),"",N(G2792)-N(H2792))</f>
        <v>-450</v>
      </c>
      <c r="J2792" s="52" t="n">
        <f aca="false">IF(I2792="","",ABS(I2792))</f>
        <v>450</v>
      </c>
      <c r="K2792" s="56" t="n">
        <f aca="false">IF(S2792="","",0)</f>
        <v>0</v>
      </c>
      <c r="L2792" s="56" t="n">
        <f aca="false">IF(J2792="","",IF(AND(J2792&gt;'Revenue Testing'!$E$9,K2792=0),1,0))</f>
        <v>0</v>
      </c>
      <c r="M2792" s="57" t="n">
        <v>0.061350209575</v>
      </c>
      <c r="N2792" s="56" t="str">
        <f aca="false">IF(OR(A2792="",I2792=""),"",IF(COUNTIFS($A$2:$A$4500,A2792,$D$2:$D$4500,D2792,$I$2:$I$4500,I2792)&gt;1,"Possible duplicate",""))</f>
        <v/>
      </c>
      <c r="O2792" s="56" t="n">
        <f aca="false">IF(J2792="","",IF(AND(L2792=0,K2792=0),1,0))</f>
        <v>1</v>
      </c>
      <c r="P2792" s="56" t="str">
        <f aca="false">IF(L2792=1,J2792+ROW()/10^7,"")</f>
        <v/>
      </c>
      <c r="Q2792" s="57" t="n">
        <f aca="false">IF(O2792=1,M2792,"")</f>
        <v>0.061350209575</v>
      </c>
      <c r="R2792" s="56" t="str">
        <f aca="false">IF(K2792=1,ROW(),"")</f>
        <v/>
      </c>
      <c r="S2792" s="56" t="str">
        <f aca="false">IF(D2792="","",TRIM(D2792))</f>
        <v>Operation Recovery Cost- Inc</v>
      </c>
    </row>
    <row r="2793" customFormat="false" ht="15" hidden="false" customHeight="false" outlineLevel="0" collapsed="false">
      <c r="A2793" s="50" t="s">
        <v>609</v>
      </c>
      <c r="B2793" s="55" t="n">
        <v>45903</v>
      </c>
      <c r="C2793" s="50" t="n">
        <f aca="false">IF(S2793="","",IFERROR(IF(INDEX('Ledger Codes'!$C$6:$C$205,MATCH(S2793,'Ledger Codes'!$B$6:$B$205,0))="","",INDEX('Ledger Codes'!$C$6:$C$205,MATCH(S2793,'Ledger Codes'!$B$6:$B$205,0))),""))</f>
        <v>10053</v>
      </c>
      <c r="D2793" s="50" t="s">
        <v>107</v>
      </c>
      <c r="E2793" s="50" t="s">
        <v>610</v>
      </c>
      <c r="F2793" s="50" t="s">
        <v>611</v>
      </c>
      <c r="G2793" s="52" t="n">
        <v>0</v>
      </c>
      <c r="H2793" s="52" t="n">
        <v>370</v>
      </c>
      <c r="I2793" s="52" t="n">
        <f aca="false">IF(AND(G2793="",H2793=""),"",N(G2793)-N(H2793))</f>
        <v>-370</v>
      </c>
      <c r="J2793" s="52" t="n">
        <f aca="false">IF(I2793="","",ABS(I2793))</f>
        <v>370</v>
      </c>
      <c r="K2793" s="56" t="n">
        <f aca="false">IF(S2793="","",0)</f>
        <v>0</v>
      </c>
      <c r="L2793" s="56" t="n">
        <f aca="false">IF(J2793="","",IF(AND(J2793&gt;'Revenue Testing'!$E$9,K2793=0),1,0))</f>
        <v>0</v>
      </c>
      <c r="M2793" s="57" t="n">
        <v>0.16055349255</v>
      </c>
      <c r="N2793" s="56" t="str">
        <f aca="false">IF(OR(A2793="",I2793=""),"",IF(COUNTIFS($A$2:$A$4500,A2793,$D$2:$D$4500,D2793,$I$2:$I$4500,I2793)&gt;1,"Possible duplicate",""))</f>
        <v/>
      </c>
      <c r="O2793" s="56" t="n">
        <f aca="false">IF(J2793="","",IF(AND(L2793=0,K2793=0),1,0))</f>
        <v>1</v>
      </c>
      <c r="P2793" s="56" t="str">
        <f aca="false">IF(L2793=1,J2793+ROW()/10^7,"")</f>
        <v/>
      </c>
      <c r="Q2793" s="57" t="n">
        <f aca="false">IF(O2793=1,M2793,"")</f>
        <v>0.16055349255</v>
      </c>
      <c r="R2793" s="56" t="str">
        <f aca="false">IF(K2793=1,ROW(),"")</f>
        <v/>
      </c>
      <c r="S2793" s="56" t="str">
        <f aca="false">IF(D2793="","",TRIM(D2793))</f>
        <v>Operation Recovery Cost- Inc</v>
      </c>
    </row>
    <row r="2794" customFormat="false" ht="15" hidden="false" customHeight="false" outlineLevel="0" collapsed="false">
      <c r="A2794" s="50" t="s">
        <v>612</v>
      </c>
      <c r="B2794" s="55" t="n">
        <v>45903</v>
      </c>
      <c r="C2794" s="50" t="n">
        <f aca="false">IF(S2794="","",IFERROR(IF(INDEX('Ledger Codes'!$C$6:$C$205,MATCH(S2794,'Ledger Codes'!$B$6:$B$205,0))="","",INDEX('Ledger Codes'!$C$6:$C$205,MATCH(S2794,'Ledger Codes'!$B$6:$B$205,0))),""))</f>
        <v>10053</v>
      </c>
      <c r="D2794" s="50" t="s">
        <v>107</v>
      </c>
      <c r="E2794" s="50" t="s">
        <v>613</v>
      </c>
      <c r="F2794" s="50" t="s">
        <v>614</v>
      </c>
      <c r="G2794" s="52" t="n">
        <v>0</v>
      </c>
      <c r="H2794" s="52" t="n">
        <v>450</v>
      </c>
      <c r="I2794" s="52" t="n">
        <f aca="false">IF(AND(G2794="",H2794=""),"",N(G2794)-N(H2794))</f>
        <v>-450</v>
      </c>
      <c r="J2794" s="52" t="n">
        <f aca="false">IF(I2794="","",ABS(I2794))</f>
        <v>450</v>
      </c>
      <c r="K2794" s="56" t="n">
        <f aca="false">IF(S2794="","",0)</f>
        <v>0</v>
      </c>
      <c r="L2794" s="56" t="n">
        <f aca="false">IF(J2794="","",IF(AND(J2794&gt;'Revenue Testing'!$E$9,K2794=0),1,0))</f>
        <v>0</v>
      </c>
      <c r="M2794" s="57" t="n">
        <v>0.778489675031</v>
      </c>
      <c r="N2794" s="56" t="str">
        <f aca="false">IF(OR(A2794="",I2794=""),"",IF(COUNTIFS($A$2:$A$4500,A2794,$D$2:$D$4500,D2794,$I$2:$I$4500,I2794)&gt;1,"Possible duplicate",""))</f>
        <v/>
      </c>
      <c r="O2794" s="56" t="n">
        <f aca="false">IF(J2794="","",IF(AND(L2794=0,K2794=0),1,0))</f>
        <v>1</v>
      </c>
      <c r="P2794" s="56" t="str">
        <f aca="false">IF(L2794=1,J2794+ROW()/10^7,"")</f>
        <v/>
      </c>
      <c r="Q2794" s="57" t="n">
        <f aca="false">IF(O2794=1,M2794,"")</f>
        <v>0.778489675031</v>
      </c>
      <c r="R2794" s="56" t="str">
        <f aca="false">IF(K2794=1,ROW(),"")</f>
        <v/>
      </c>
      <c r="S2794" s="56" t="str">
        <f aca="false">IF(D2794="","",TRIM(D2794))</f>
        <v>Operation Recovery Cost- Inc</v>
      </c>
    </row>
    <row r="2795" customFormat="false" ht="15" hidden="false" customHeight="false" outlineLevel="0" collapsed="false">
      <c r="A2795" s="50" t="s">
        <v>615</v>
      </c>
      <c r="B2795" s="55" t="n">
        <v>45903</v>
      </c>
      <c r="C2795" s="50" t="n">
        <f aca="false">IF(S2795="","",IFERROR(IF(INDEX('Ledger Codes'!$C$6:$C$205,MATCH(S2795,'Ledger Codes'!$B$6:$B$205,0))="","",INDEX('Ledger Codes'!$C$6:$C$205,MATCH(S2795,'Ledger Codes'!$B$6:$B$205,0))),""))</f>
        <v>10053</v>
      </c>
      <c r="D2795" s="50" t="s">
        <v>107</v>
      </c>
      <c r="E2795" s="50" t="s">
        <v>616</v>
      </c>
      <c r="F2795" s="50" t="s">
        <v>617</v>
      </c>
      <c r="G2795" s="52" t="n">
        <v>0</v>
      </c>
      <c r="H2795" s="52" t="n">
        <v>450</v>
      </c>
      <c r="I2795" s="52" t="n">
        <f aca="false">IF(AND(G2795="",H2795=""),"",N(G2795)-N(H2795))</f>
        <v>-450</v>
      </c>
      <c r="J2795" s="52" t="n">
        <f aca="false">IF(I2795="","",ABS(I2795))</f>
        <v>450</v>
      </c>
      <c r="K2795" s="56" t="n">
        <f aca="false">IF(S2795="","",0)</f>
        <v>0</v>
      </c>
      <c r="L2795" s="56" t="n">
        <f aca="false">IF(J2795="","",IF(AND(J2795&gt;'Revenue Testing'!$E$9,K2795=0),1,0))</f>
        <v>0</v>
      </c>
      <c r="M2795" s="57" t="n">
        <v>0.155225203042</v>
      </c>
      <c r="N2795" s="56" t="str">
        <f aca="false">IF(OR(A2795="",I2795=""),"",IF(COUNTIFS($A$2:$A$4500,A2795,$D$2:$D$4500,D2795,$I$2:$I$4500,I2795)&gt;1,"Possible duplicate",""))</f>
        <v/>
      </c>
      <c r="O2795" s="56" t="n">
        <f aca="false">IF(J2795="","",IF(AND(L2795=0,K2795=0),1,0))</f>
        <v>1</v>
      </c>
      <c r="P2795" s="56" t="str">
        <f aca="false">IF(L2795=1,J2795+ROW()/10^7,"")</f>
        <v/>
      </c>
      <c r="Q2795" s="57" t="n">
        <f aca="false">IF(O2795=1,M2795,"")</f>
        <v>0.155225203042</v>
      </c>
      <c r="R2795" s="56" t="str">
        <f aca="false">IF(K2795=1,ROW(),"")</f>
        <v/>
      </c>
      <c r="S2795" s="56" t="str">
        <f aca="false">IF(D2795="","",TRIM(D2795))</f>
        <v>Operation Recovery Cost- Inc</v>
      </c>
    </row>
    <row r="2796" customFormat="false" ht="15" hidden="false" customHeight="false" outlineLevel="0" collapsed="false">
      <c r="A2796" s="50" t="s">
        <v>618</v>
      </c>
      <c r="B2796" s="55" t="n">
        <v>45903</v>
      </c>
      <c r="C2796" s="50" t="n">
        <f aca="false">IF(S2796="","",IFERROR(IF(INDEX('Ledger Codes'!$C$6:$C$205,MATCH(S2796,'Ledger Codes'!$B$6:$B$205,0))="","",INDEX('Ledger Codes'!$C$6:$C$205,MATCH(S2796,'Ledger Codes'!$B$6:$B$205,0))),""))</f>
        <v>10053</v>
      </c>
      <c r="D2796" s="50" t="s">
        <v>107</v>
      </c>
      <c r="E2796" s="50" t="s">
        <v>619</v>
      </c>
      <c r="F2796" s="50" t="s">
        <v>620</v>
      </c>
      <c r="G2796" s="52" t="n">
        <v>0</v>
      </c>
      <c r="H2796" s="52" t="n">
        <v>450</v>
      </c>
      <c r="I2796" s="52" t="n">
        <f aca="false">IF(AND(G2796="",H2796=""),"",N(G2796)-N(H2796))</f>
        <v>-450</v>
      </c>
      <c r="J2796" s="52" t="n">
        <f aca="false">IF(I2796="","",ABS(I2796))</f>
        <v>450</v>
      </c>
      <c r="K2796" s="56" t="n">
        <f aca="false">IF(S2796="","",0)</f>
        <v>0</v>
      </c>
      <c r="L2796" s="56" t="n">
        <f aca="false">IF(J2796="","",IF(AND(J2796&gt;'Revenue Testing'!$E$9,K2796=0),1,0))</f>
        <v>0</v>
      </c>
      <c r="M2796" s="57" t="n">
        <v>0.1200739482</v>
      </c>
      <c r="N2796" s="56" t="str">
        <f aca="false">IF(OR(A2796="",I2796=""),"",IF(COUNTIFS($A$2:$A$4500,A2796,$D$2:$D$4500,D2796,$I$2:$I$4500,I2796)&gt;1,"Possible duplicate",""))</f>
        <v/>
      </c>
      <c r="O2796" s="56" t="n">
        <f aca="false">IF(J2796="","",IF(AND(L2796=0,K2796=0),1,0))</f>
        <v>1</v>
      </c>
      <c r="P2796" s="56" t="str">
        <f aca="false">IF(L2796=1,J2796+ROW()/10^7,"")</f>
        <v/>
      </c>
      <c r="Q2796" s="57" t="n">
        <f aca="false">IF(O2796=1,M2796,"")</f>
        <v>0.1200739482</v>
      </c>
      <c r="R2796" s="56" t="str">
        <f aca="false">IF(K2796=1,ROW(),"")</f>
        <v/>
      </c>
      <c r="S2796" s="56" t="str">
        <f aca="false">IF(D2796="","",TRIM(D2796))</f>
        <v>Operation Recovery Cost- Inc</v>
      </c>
    </row>
    <row r="2797" customFormat="false" ht="15" hidden="false" customHeight="false" outlineLevel="0" collapsed="false">
      <c r="A2797" s="50" t="s">
        <v>621</v>
      </c>
      <c r="B2797" s="55" t="n">
        <v>45903</v>
      </c>
      <c r="C2797" s="50" t="n">
        <f aca="false">IF(S2797="","",IFERROR(IF(INDEX('Ledger Codes'!$C$6:$C$205,MATCH(S2797,'Ledger Codes'!$B$6:$B$205,0))="","",INDEX('Ledger Codes'!$C$6:$C$205,MATCH(S2797,'Ledger Codes'!$B$6:$B$205,0))),""))</f>
        <v>10053</v>
      </c>
      <c r="D2797" s="50" t="s">
        <v>107</v>
      </c>
      <c r="E2797" s="50" t="s">
        <v>622</v>
      </c>
      <c r="F2797" s="50" t="s">
        <v>623</v>
      </c>
      <c r="G2797" s="52" t="n">
        <v>0</v>
      </c>
      <c r="H2797" s="52" t="n">
        <v>2100</v>
      </c>
      <c r="I2797" s="52" t="n">
        <f aca="false">IF(AND(G2797="",H2797=""),"",N(G2797)-N(H2797))</f>
        <v>-2100</v>
      </c>
      <c r="J2797" s="52" t="n">
        <f aca="false">IF(I2797="","",ABS(I2797))</f>
        <v>2100</v>
      </c>
      <c r="K2797" s="56" t="n">
        <f aca="false">IF(S2797="","",0)</f>
        <v>0</v>
      </c>
      <c r="L2797" s="56" t="n">
        <f aca="false">IF(J2797="","",IF(AND(J2797&gt;'Revenue Testing'!$E$9,K2797=0),1,0))</f>
        <v>0</v>
      </c>
      <c r="M2797" s="57" t="n">
        <v>0.018481469958</v>
      </c>
      <c r="N2797" s="56" t="str">
        <f aca="false">IF(OR(A2797="",I2797=""),"",IF(COUNTIFS($A$2:$A$4500,A2797,$D$2:$D$4500,D2797,$I$2:$I$4500,I2797)&gt;1,"Possible duplicate",""))</f>
        <v/>
      </c>
      <c r="O2797" s="56" t="n">
        <f aca="false">IF(J2797="","",IF(AND(L2797=0,K2797=0),1,0))</f>
        <v>1</v>
      </c>
      <c r="P2797" s="56" t="str">
        <f aca="false">IF(L2797=1,J2797+ROW()/10^7,"")</f>
        <v/>
      </c>
      <c r="Q2797" s="57" t="n">
        <f aca="false">IF(O2797=1,M2797,"")</f>
        <v>0.018481469958</v>
      </c>
      <c r="R2797" s="56" t="str">
        <f aca="false">IF(K2797=1,ROW(),"")</f>
        <v/>
      </c>
      <c r="S2797" s="56" t="str">
        <f aca="false">IF(D2797="","",TRIM(D2797))</f>
        <v>Operation Recovery Cost- Inc</v>
      </c>
    </row>
    <row r="2798" customFormat="false" ht="15" hidden="false" customHeight="false" outlineLevel="0" collapsed="false">
      <c r="A2798" s="50" t="s">
        <v>624</v>
      </c>
      <c r="B2798" s="55" t="n">
        <v>45903</v>
      </c>
      <c r="C2798" s="50" t="n">
        <f aca="false">IF(S2798="","",IFERROR(IF(INDEX('Ledger Codes'!$C$6:$C$205,MATCH(S2798,'Ledger Codes'!$B$6:$B$205,0))="","",INDEX('Ledger Codes'!$C$6:$C$205,MATCH(S2798,'Ledger Codes'!$B$6:$B$205,0))),""))</f>
        <v>10053</v>
      </c>
      <c r="D2798" s="50" t="s">
        <v>107</v>
      </c>
      <c r="E2798" s="50" t="s">
        <v>625</v>
      </c>
      <c r="F2798" s="50" t="s">
        <v>626</v>
      </c>
      <c r="G2798" s="52" t="n">
        <v>0</v>
      </c>
      <c r="H2798" s="52" t="n">
        <v>450</v>
      </c>
      <c r="I2798" s="52" t="n">
        <f aca="false">IF(AND(G2798="",H2798=""),"",N(G2798)-N(H2798))</f>
        <v>-450</v>
      </c>
      <c r="J2798" s="52" t="n">
        <f aca="false">IF(I2798="","",ABS(I2798))</f>
        <v>450</v>
      </c>
      <c r="K2798" s="56" t="n">
        <f aca="false">IF(S2798="","",0)</f>
        <v>0</v>
      </c>
      <c r="L2798" s="56" t="n">
        <f aca="false">IF(J2798="","",IF(AND(J2798&gt;'Revenue Testing'!$E$9,K2798=0),1,0))</f>
        <v>0</v>
      </c>
      <c r="M2798" s="57" t="n">
        <v>0.77542036359</v>
      </c>
      <c r="N2798" s="56" t="str">
        <f aca="false">IF(OR(A2798="",I2798=""),"",IF(COUNTIFS($A$2:$A$4500,A2798,$D$2:$D$4500,D2798,$I$2:$I$4500,I2798)&gt;1,"Possible duplicate",""))</f>
        <v/>
      </c>
      <c r="O2798" s="56" t="n">
        <f aca="false">IF(J2798="","",IF(AND(L2798=0,K2798=0),1,0))</f>
        <v>1</v>
      </c>
      <c r="P2798" s="56" t="str">
        <f aca="false">IF(L2798=1,J2798+ROW()/10^7,"")</f>
        <v/>
      </c>
      <c r="Q2798" s="57" t="n">
        <f aca="false">IF(O2798=1,M2798,"")</f>
        <v>0.77542036359</v>
      </c>
      <c r="R2798" s="56" t="str">
        <f aca="false">IF(K2798=1,ROW(),"")</f>
        <v/>
      </c>
      <c r="S2798" s="56" t="str">
        <f aca="false">IF(D2798="","",TRIM(D2798))</f>
        <v>Operation Recovery Cost- Inc</v>
      </c>
    </row>
    <row r="2799" customFormat="false" ht="15" hidden="false" customHeight="false" outlineLevel="0" collapsed="false">
      <c r="A2799" s="50" t="s">
        <v>627</v>
      </c>
      <c r="B2799" s="55" t="n">
        <v>45903</v>
      </c>
      <c r="C2799" s="50" t="n">
        <f aca="false">IF(S2799="","",IFERROR(IF(INDEX('Ledger Codes'!$C$6:$C$205,MATCH(S2799,'Ledger Codes'!$B$6:$B$205,0))="","",INDEX('Ledger Codes'!$C$6:$C$205,MATCH(S2799,'Ledger Codes'!$B$6:$B$205,0))),""))</f>
        <v>10053</v>
      </c>
      <c r="D2799" s="50" t="s">
        <v>107</v>
      </c>
      <c r="E2799" s="50" t="s">
        <v>628</v>
      </c>
      <c r="F2799" s="50" t="s">
        <v>491</v>
      </c>
      <c r="G2799" s="52" t="n">
        <v>0</v>
      </c>
      <c r="H2799" s="52" t="n">
        <v>3000</v>
      </c>
      <c r="I2799" s="52" t="n">
        <f aca="false">IF(AND(G2799="",H2799=""),"",N(G2799)-N(H2799))</f>
        <v>-3000</v>
      </c>
      <c r="J2799" s="52" t="n">
        <f aca="false">IF(I2799="","",ABS(I2799))</f>
        <v>3000</v>
      </c>
      <c r="K2799" s="56" t="n">
        <f aca="false">IF(S2799="","",0)</f>
        <v>0</v>
      </c>
      <c r="L2799" s="56" t="n">
        <f aca="false">IF(J2799="","",IF(AND(J2799&gt;'Revenue Testing'!$E$9,K2799=0),1,0))</f>
        <v>0</v>
      </c>
      <c r="M2799" s="57" t="n">
        <v>0.944417588927</v>
      </c>
      <c r="N2799" s="56" t="str">
        <f aca="false">IF(OR(A2799="",I2799=""),"",IF(COUNTIFS($A$2:$A$4500,A2799,$D$2:$D$4500,D2799,$I$2:$I$4500,I2799)&gt;1,"Possible duplicate",""))</f>
        <v/>
      </c>
      <c r="O2799" s="56" t="n">
        <f aca="false">IF(J2799="","",IF(AND(L2799=0,K2799=0),1,0))</f>
        <v>1</v>
      </c>
      <c r="P2799" s="56" t="str">
        <f aca="false">IF(L2799=1,J2799+ROW()/10^7,"")</f>
        <v/>
      </c>
      <c r="Q2799" s="57" t="n">
        <f aca="false">IF(O2799=1,M2799,"")</f>
        <v>0.944417588927</v>
      </c>
      <c r="R2799" s="56" t="str">
        <f aca="false">IF(K2799=1,ROW(),"")</f>
        <v/>
      </c>
      <c r="S2799" s="56" t="str">
        <f aca="false">IF(D2799="","",TRIM(D2799))</f>
        <v>Operation Recovery Cost- Inc</v>
      </c>
    </row>
    <row r="2800" customFormat="false" ht="15" hidden="false" customHeight="false" outlineLevel="0" collapsed="false">
      <c r="A2800" s="50" t="s">
        <v>629</v>
      </c>
      <c r="B2800" s="55" t="n">
        <v>45903</v>
      </c>
      <c r="C2800" s="50" t="n">
        <f aca="false">IF(S2800="","",IFERROR(IF(INDEX('Ledger Codes'!$C$6:$C$205,MATCH(S2800,'Ledger Codes'!$B$6:$B$205,0))="","",INDEX('Ledger Codes'!$C$6:$C$205,MATCH(S2800,'Ledger Codes'!$B$6:$B$205,0))),""))</f>
        <v>10053</v>
      </c>
      <c r="D2800" s="50" t="s">
        <v>107</v>
      </c>
      <c r="E2800" s="50" t="s">
        <v>630</v>
      </c>
      <c r="F2800" s="50" t="s">
        <v>417</v>
      </c>
      <c r="G2800" s="52" t="n">
        <v>0</v>
      </c>
      <c r="H2800" s="52" t="n">
        <v>1800</v>
      </c>
      <c r="I2800" s="52" t="n">
        <f aca="false">IF(AND(G2800="",H2800=""),"",N(G2800)-N(H2800))</f>
        <v>-1800</v>
      </c>
      <c r="J2800" s="52" t="n">
        <f aca="false">IF(I2800="","",ABS(I2800))</f>
        <v>1800</v>
      </c>
      <c r="K2800" s="56" t="n">
        <f aca="false">IF(S2800="","",0)</f>
        <v>0</v>
      </c>
      <c r="L2800" s="56" t="n">
        <f aca="false">IF(J2800="","",IF(AND(J2800&gt;'Revenue Testing'!$E$9,K2800=0),1,0))</f>
        <v>0</v>
      </c>
      <c r="M2800" s="57" t="n">
        <v>0.163928319843</v>
      </c>
      <c r="N2800" s="56" t="str">
        <f aca="false">IF(OR(A2800="",I2800=""),"",IF(COUNTIFS($A$2:$A$4500,A2800,$D$2:$D$4500,D2800,$I$2:$I$4500,I2800)&gt;1,"Possible duplicate",""))</f>
        <v/>
      </c>
      <c r="O2800" s="56" t="n">
        <f aca="false">IF(J2800="","",IF(AND(L2800=0,K2800=0),1,0))</f>
        <v>1</v>
      </c>
      <c r="P2800" s="56" t="str">
        <f aca="false">IF(L2800=1,J2800+ROW()/10^7,"")</f>
        <v/>
      </c>
      <c r="Q2800" s="57" t="n">
        <f aca="false">IF(O2800=1,M2800,"")</f>
        <v>0.163928319843</v>
      </c>
      <c r="R2800" s="56" t="str">
        <f aca="false">IF(K2800=1,ROW(),"")</f>
        <v/>
      </c>
      <c r="S2800" s="56" t="str">
        <f aca="false">IF(D2800="","",TRIM(D2800))</f>
        <v>Operation Recovery Cost- Inc</v>
      </c>
    </row>
    <row r="2801" customFormat="false" ht="15" hidden="false" customHeight="false" outlineLevel="0" collapsed="false">
      <c r="A2801" s="50" t="s">
        <v>631</v>
      </c>
      <c r="B2801" s="55" t="n">
        <v>45903</v>
      </c>
      <c r="C2801" s="50" t="n">
        <f aca="false">IF(S2801="","",IFERROR(IF(INDEX('Ledger Codes'!$C$6:$C$205,MATCH(S2801,'Ledger Codes'!$B$6:$B$205,0))="","",INDEX('Ledger Codes'!$C$6:$C$205,MATCH(S2801,'Ledger Codes'!$B$6:$B$205,0))),""))</f>
        <v>10053</v>
      </c>
      <c r="D2801" s="50" t="s">
        <v>107</v>
      </c>
      <c r="E2801" s="50" t="s">
        <v>632</v>
      </c>
      <c r="F2801" s="50" t="s">
        <v>633</v>
      </c>
      <c r="G2801" s="52" t="n">
        <v>0</v>
      </c>
      <c r="H2801" s="52" t="n">
        <v>450</v>
      </c>
      <c r="I2801" s="52" t="n">
        <f aca="false">IF(AND(G2801="",H2801=""),"",N(G2801)-N(H2801))</f>
        <v>-450</v>
      </c>
      <c r="J2801" s="52" t="n">
        <f aca="false">IF(I2801="","",ABS(I2801))</f>
        <v>450</v>
      </c>
      <c r="K2801" s="56" t="n">
        <f aca="false">IF(S2801="","",0)</f>
        <v>0</v>
      </c>
      <c r="L2801" s="56" t="n">
        <f aca="false">IF(J2801="","",IF(AND(J2801&gt;'Revenue Testing'!$E$9,K2801=0),1,0))</f>
        <v>0</v>
      </c>
      <c r="M2801" s="57" t="n">
        <v>0.685257710449</v>
      </c>
      <c r="N2801" s="56" t="str">
        <f aca="false">IF(OR(A2801="",I2801=""),"",IF(COUNTIFS($A$2:$A$4500,A2801,$D$2:$D$4500,D2801,$I$2:$I$4500,I2801)&gt;1,"Possible duplicate",""))</f>
        <v/>
      </c>
      <c r="O2801" s="56" t="n">
        <f aca="false">IF(J2801="","",IF(AND(L2801=0,K2801=0),1,0))</f>
        <v>1</v>
      </c>
      <c r="P2801" s="56" t="str">
        <f aca="false">IF(L2801=1,J2801+ROW()/10^7,"")</f>
        <v/>
      </c>
      <c r="Q2801" s="57" t="n">
        <f aca="false">IF(O2801=1,M2801,"")</f>
        <v>0.685257710449</v>
      </c>
      <c r="R2801" s="56" t="str">
        <f aca="false">IF(K2801=1,ROW(),"")</f>
        <v/>
      </c>
      <c r="S2801" s="56" t="str">
        <f aca="false">IF(D2801="","",TRIM(D2801))</f>
        <v>Operation Recovery Cost- Inc</v>
      </c>
    </row>
    <row r="2802" customFormat="false" ht="15" hidden="false" customHeight="false" outlineLevel="0" collapsed="false">
      <c r="A2802" s="50" t="s">
        <v>634</v>
      </c>
      <c r="B2802" s="55" t="n">
        <v>45903</v>
      </c>
      <c r="C2802" s="50" t="n">
        <f aca="false">IF(S2802="","",IFERROR(IF(INDEX('Ledger Codes'!$C$6:$C$205,MATCH(S2802,'Ledger Codes'!$B$6:$B$205,0))="","",INDEX('Ledger Codes'!$C$6:$C$205,MATCH(S2802,'Ledger Codes'!$B$6:$B$205,0))),""))</f>
        <v>10053</v>
      </c>
      <c r="D2802" s="50" t="s">
        <v>107</v>
      </c>
      <c r="E2802" s="50" t="s">
        <v>635</v>
      </c>
      <c r="F2802" s="50" t="s">
        <v>485</v>
      </c>
      <c r="G2802" s="52" t="n">
        <v>0</v>
      </c>
      <c r="H2802" s="52" t="n">
        <v>2700</v>
      </c>
      <c r="I2802" s="52" t="n">
        <f aca="false">IF(AND(G2802="",H2802=""),"",N(G2802)-N(H2802))</f>
        <v>-2700</v>
      </c>
      <c r="J2802" s="52" t="n">
        <f aca="false">IF(I2802="","",ABS(I2802))</f>
        <v>2700</v>
      </c>
      <c r="K2802" s="56" t="n">
        <f aca="false">IF(S2802="","",0)</f>
        <v>0</v>
      </c>
      <c r="L2802" s="56" t="n">
        <f aca="false">IF(J2802="","",IF(AND(J2802&gt;'Revenue Testing'!$E$9,K2802=0),1,0))</f>
        <v>0</v>
      </c>
      <c r="M2802" s="57" t="n">
        <v>0.749742353048</v>
      </c>
      <c r="N2802" s="56" t="str">
        <f aca="false">IF(OR(A2802="",I2802=""),"",IF(COUNTIFS($A$2:$A$4500,A2802,$D$2:$D$4500,D2802,$I$2:$I$4500,I2802)&gt;1,"Possible duplicate",""))</f>
        <v/>
      </c>
      <c r="O2802" s="56" t="n">
        <f aca="false">IF(J2802="","",IF(AND(L2802=0,K2802=0),1,0))</f>
        <v>1</v>
      </c>
      <c r="P2802" s="56" t="str">
        <f aca="false">IF(L2802=1,J2802+ROW()/10^7,"")</f>
        <v/>
      </c>
      <c r="Q2802" s="57" t="n">
        <f aca="false">IF(O2802=1,M2802,"")</f>
        <v>0.749742353048</v>
      </c>
      <c r="R2802" s="56" t="str">
        <f aca="false">IF(K2802=1,ROW(),"")</f>
        <v/>
      </c>
      <c r="S2802" s="56" t="str">
        <f aca="false">IF(D2802="","",TRIM(D2802))</f>
        <v>Operation Recovery Cost- Inc</v>
      </c>
    </row>
    <row r="2803" customFormat="false" ht="15" hidden="false" customHeight="false" outlineLevel="0" collapsed="false">
      <c r="A2803" s="50" t="s">
        <v>636</v>
      </c>
      <c r="B2803" s="55" t="n">
        <v>45903</v>
      </c>
      <c r="C2803" s="50" t="n">
        <f aca="false">IF(S2803="","",IFERROR(IF(INDEX('Ledger Codes'!$C$6:$C$205,MATCH(S2803,'Ledger Codes'!$B$6:$B$205,0))="","",INDEX('Ledger Codes'!$C$6:$C$205,MATCH(S2803,'Ledger Codes'!$B$6:$B$205,0))),""))</f>
        <v>10053</v>
      </c>
      <c r="D2803" s="50" t="s">
        <v>107</v>
      </c>
      <c r="E2803" s="50" t="s">
        <v>637</v>
      </c>
      <c r="F2803" s="50" t="s">
        <v>638</v>
      </c>
      <c r="G2803" s="52" t="n">
        <v>0</v>
      </c>
      <c r="H2803" s="52" t="n">
        <v>1350</v>
      </c>
      <c r="I2803" s="52" t="n">
        <f aca="false">IF(AND(G2803="",H2803=""),"",N(G2803)-N(H2803))</f>
        <v>-1350</v>
      </c>
      <c r="J2803" s="52" t="n">
        <f aca="false">IF(I2803="","",ABS(I2803))</f>
        <v>1350</v>
      </c>
      <c r="K2803" s="56" t="n">
        <f aca="false">IF(S2803="","",0)</f>
        <v>0</v>
      </c>
      <c r="L2803" s="56" t="n">
        <f aca="false">IF(J2803="","",IF(AND(J2803&gt;'Revenue Testing'!$E$9,K2803=0),1,0))</f>
        <v>0</v>
      </c>
      <c r="M2803" s="57" t="n">
        <v>0.655491465494</v>
      </c>
      <c r="N2803" s="56" t="str">
        <f aca="false">IF(OR(A2803="",I2803=""),"",IF(COUNTIFS($A$2:$A$4500,A2803,$D$2:$D$4500,D2803,$I$2:$I$4500,I2803)&gt;1,"Possible duplicate",""))</f>
        <v/>
      </c>
      <c r="O2803" s="56" t="n">
        <f aca="false">IF(J2803="","",IF(AND(L2803=0,K2803=0),1,0))</f>
        <v>1</v>
      </c>
      <c r="P2803" s="56" t="str">
        <f aca="false">IF(L2803=1,J2803+ROW()/10^7,"")</f>
        <v/>
      </c>
      <c r="Q2803" s="57" t="n">
        <f aca="false">IF(O2803=1,M2803,"")</f>
        <v>0.655491465494</v>
      </c>
      <c r="R2803" s="56" t="str">
        <f aca="false">IF(K2803=1,ROW(),"")</f>
        <v/>
      </c>
      <c r="S2803" s="56" t="str">
        <f aca="false">IF(D2803="","",TRIM(D2803))</f>
        <v>Operation Recovery Cost- Inc</v>
      </c>
    </row>
    <row r="2804" customFormat="false" ht="15" hidden="false" customHeight="false" outlineLevel="0" collapsed="false">
      <c r="A2804" s="50" t="s">
        <v>639</v>
      </c>
      <c r="B2804" s="55" t="n">
        <v>45903</v>
      </c>
      <c r="C2804" s="50" t="n">
        <f aca="false">IF(S2804="","",IFERROR(IF(INDEX('Ledger Codes'!$C$6:$C$205,MATCH(S2804,'Ledger Codes'!$B$6:$B$205,0))="","",INDEX('Ledger Codes'!$C$6:$C$205,MATCH(S2804,'Ledger Codes'!$B$6:$B$205,0))),""))</f>
        <v>10053</v>
      </c>
      <c r="D2804" s="50" t="s">
        <v>107</v>
      </c>
      <c r="E2804" s="50" t="s">
        <v>640</v>
      </c>
      <c r="F2804" s="50" t="s">
        <v>641</v>
      </c>
      <c r="G2804" s="52" t="n">
        <v>0</v>
      </c>
      <c r="H2804" s="52" t="n">
        <v>450</v>
      </c>
      <c r="I2804" s="52" t="n">
        <f aca="false">IF(AND(G2804="",H2804=""),"",N(G2804)-N(H2804))</f>
        <v>-450</v>
      </c>
      <c r="J2804" s="52" t="n">
        <f aca="false">IF(I2804="","",ABS(I2804))</f>
        <v>450</v>
      </c>
      <c r="K2804" s="56" t="n">
        <f aca="false">IF(S2804="","",0)</f>
        <v>0</v>
      </c>
      <c r="L2804" s="56" t="n">
        <f aca="false">IF(J2804="","",IF(AND(J2804&gt;'Revenue Testing'!$E$9,K2804=0),1,0))</f>
        <v>0</v>
      </c>
      <c r="M2804" s="57" t="n">
        <v>0.453904548444</v>
      </c>
      <c r="N2804" s="56" t="str">
        <f aca="false">IF(OR(A2804="",I2804=""),"",IF(COUNTIFS($A$2:$A$4500,A2804,$D$2:$D$4500,D2804,$I$2:$I$4500,I2804)&gt;1,"Possible duplicate",""))</f>
        <v/>
      </c>
      <c r="O2804" s="56" t="n">
        <f aca="false">IF(J2804="","",IF(AND(L2804=0,K2804=0),1,0))</f>
        <v>1</v>
      </c>
      <c r="P2804" s="56" t="str">
        <f aca="false">IF(L2804=1,J2804+ROW()/10^7,"")</f>
        <v/>
      </c>
      <c r="Q2804" s="57" t="n">
        <f aca="false">IF(O2804=1,M2804,"")</f>
        <v>0.453904548444</v>
      </c>
      <c r="R2804" s="56" t="str">
        <f aca="false">IF(K2804=1,ROW(),"")</f>
        <v/>
      </c>
      <c r="S2804" s="56" t="str">
        <f aca="false">IF(D2804="","",TRIM(D2804))</f>
        <v>Operation Recovery Cost- Inc</v>
      </c>
    </row>
    <row r="2805" customFormat="false" ht="15" hidden="false" customHeight="false" outlineLevel="0" collapsed="false">
      <c r="A2805" s="50" t="s">
        <v>642</v>
      </c>
      <c r="B2805" s="55" t="n">
        <v>45903</v>
      </c>
      <c r="C2805" s="50" t="n">
        <f aca="false">IF(S2805="","",IFERROR(IF(INDEX('Ledger Codes'!$C$6:$C$205,MATCH(S2805,'Ledger Codes'!$B$6:$B$205,0))="","",INDEX('Ledger Codes'!$C$6:$C$205,MATCH(S2805,'Ledger Codes'!$B$6:$B$205,0))),""))</f>
        <v>10053</v>
      </c>
      <c r="D2805" s="50" t="s">
        <v>107</v>
      </c>
      <c r="E2805" s="50" t="s">
        <v>643</v>
      </c>
      <c r="F2805" s="50" t="s">
        <v>644</v>
      </c>
      <c r="G2805" s="52" t="n">
        <v>0</v>
      </c>
      <c r="H2805" s="52" t="n">
        <v>450</v>
      </c>
      <c r="I2805" s="52" t="n">
        <f aca="false">IF(AND(G2805="",H2805=""),"",N(G2805)-N(H2805))</f>
        <v>-450</v>
      </c>
      <c r="J2805" s="52" t="n">
        <f aca="false">IF(I2805="","",ABS(I2805))</f>
        <v>450</v>
      </c>
      <c r="K2805" s="56" t="n">
        <f aca="false">IF(S2805="","",0)</f>
        <v>0</v>
      </c>
      <c r="L2805" s="56" t="n">
        <f aca="false">IF(J2805="","",IF(AND(J2805&gt;'Revenue Testing'!$E$9,K2805=0),1,0))</f>
        <v>0</v>
      </c>
      <c r="M2805" s="57" t="n">
        <v>0.369155974727</v>
      </c>
      <c r="N2805" s="56" t="str">
        <f aca="false">IF(OR(A2805="",I2805=""),"",IF(COUNTIFS($A$2:$A$4500,A2805,$D$2:$D$4500,D2805,$I$2:$I$4500,I2805)&gt;1,"Possible duplicate",""))</f>
        <v/>
      </c>
      <c r="O2805" s="56" t="n">
        <f aca="false">IF(J2805="","",IF(AND(L2805=0,K2805=0),1,0))</f>
        <v>1</v>
      </c>
      <c r="P2805" s="56" t="str">
        <f aca="false">IF(L2805=1,J2805+ROW()/10^7,"")</f>
        <v/>
      </c>
      <c r="Q2805" s="57" t="n">
        <f aca="false">IF(O2805=1,M2805,"")</f>
        <v>0.369155974727</v>
      </c>
      <c r="R2805" s="56" t="str">
        <f aca="false">IF(K2805=1,ROW(),"")</f>
        <v/>
      </c>
      <c r="S2805" s="56" t="str">
        <f aca="false">IF(D2805="","",TRIM(D2805))</f>
        <v>Operation Recovery Cost- Inc</v>
      </c>
    </row>
    <row r="2806" customFormat="false" ht="15" hidden="false" customHeight="false" outlineLevel="0" collapsed="false">
      <c r="A2806" s="50" t="s">
        <v>645</v>
      </c>
      <c r="B2806" s="55" t="n">
        <v>45903</v>
      </c>
      <c r="C2806" s="50" t="n">
        <f aca="false">IF(S2806="","",IFERROR(IF(INDEX('Ledger Codes'!$C$6:$C$205,MATCH(S2806,'Ledger Codes'!$B$6:$B$205,0))="","",INDEX('Ledger Codes'!$C$6:$C$205,MATCH(S2806,'Ledger Codes'!$B$6:$B$205,0))),""))</f>
        <v>10053</v>
      </c>
      <c r="D2806" s="50" t="s">
        <v>107</v>
      </c>
      <c r="E2806" s="50" t="s">
        <v>646</v>
      </c>
      <c r="F2806" s="50" t="s">
        <v>647</v>
      </c>
      <c r="G2806" s="52" t="n">
        <v>0</v>
      </c>
      <c r="H2806" s="52" t="n">
        <v>450</v>
      </c>
      <c r="I2806" s="52" t="n">
        <f aca="false">IF(AND(G2806="",H2806=""),"",N(G2806)-N(H2806))</f>
        <v>-450</v>
      </c>
      <c r="J2806" s="52" t="n">
        <f aca="false">IF(I2806="","",ABS(I2806))</f>
        <v>450</v>
      </c>
      <c r="K2806" s="56" t="n">
        <f aca="false">IF(S2806="","",0)</f>
        <v>0</v>
      </c>
      <c r="L2806" s="56" t="n">
        <f aca="false">IF(J2806="","",IF(AND(J2806&gt;'Revenue Testing'!$E$9,K2806=0),1,0))</f>
        <v>0</v>
      </c>
      <c r="M2806" s="57" t="n">
        <v>0.950969344469</v>
      </c>
      <c r="N2806" s="56" t="str">
        <f aca="false">IF(OR(A2806="",I2806=""),"",IF(COUNTIFS($A$2:$A$4500,A2806,$D$2:$D$4500,D2806,$I$2:$I$4500,I2806)&gt;1,"Possible duplicate",""))</f>
        <v/>
      </c>
      <c r="O2806" s="56" t="n">
        <f aca="false">IF(J2806="","",IF(AND(L2806=0,K2806=0),1,0))</f>
        <v>1</v>
      </c>
      <c r="P2806" s="56" t="str">
        <f aca="false">IF(L2806=1,J2806+ROW()/10^7,"")</f>
        <v/>
      </c>
      <c r="Q2806" s="57" t="n">
        <f aca="false">IF(O2806=1,M2806,"")</f>
        <v>0.950969344469</v>
      </c>
      <c r="R2806" s="56" t="str">
        <f aca="false">IF(K2806=1,ROW(),"")</f>
        <v/>
      </c>
      <c r="S2806" s="56" t="str">
        <f aca="false">IF(D2806="","",TRIM(D2806))</f>
        <v>Operation Recovery Cost- Inc</v>
      </c>
    </row>
    <row r="2807" customFormat="false" ht="15" hidden="false" customHeight="false" outlineLevel="0" collapsed="false">
      <c r="A2807" s="50" t="s">
        <v>648</v>
      </c>
      <c r="B2807" s="55" t="n">
        <v>45903</v>
      </c>
      <c r="C2807" s="50" t="n">
        <f aca="false">IF(S2807="","",IFERROR(IF(INDEX('Ledger Codes'!$C$6:$C$205,MATCH(S2807,'Ledger Codes'!$B$6:$B$205,0))="","",INDEX('Ledger Codes'!$C$6:$C$205,MATCH(S2807,'Ledger Codes'!$B$6:$B$205,0))),""))</f>
        <v>10053</v>
      </c>
      <c r="D2807" s="50" t="s">
        <v>107</v>
      </c>
      <c r="E2807" s="50" t="s">
        <v>649</v>
      </c>
      <c r="F2807" s="50" t="s">
        <v>650</v>
      </c>
      <c r="G2807" s="52" t="n">
        <v>0</v>
      </c>
      <c r="H2807" s="52" t="n">
        <v>450</v>
      </c>
      <c r="I2807" s="52" t="n">
        <f aca="false">IF(AND(G2807="",H2807=""),"",N(G2807)-N(H2807))</f>
        <v>-450</v>
      </c>
      <c r="J2807" s="52" t="n">
        <f aca="false">IF(I2807="","",ABS(I2807))</f>
        <v>450</v>
      </c>
      <c r="K2807" s="56" t="n">
        <f aca="false">IF(S2807="","",0)</f>
        <v>0</v>
      </c>
      <c r="L2807" s="56" t="n">
        <f aca="false">IF(J2807="","",IF(AND(J2807&gt;'Revenue Testing'!$E$9,K2807=0),1,0))</f>
        <v>0</v>
      </c>
      <c r="M2807" s="57" t="n">
        <v>0.140684485085</v>
      </c>
      <c r="N2807" s="56" t="str">
        <f aca="false">IF(OR(A2807="",I2807=""),"",IF(COUNTIFS($A$2:$A$4500,A2807,$D$2:$D$4500,D2807,$I$2:$I$4500,I2807)&gt;1,"Possible duplicate",""))</f>
        <v/>
      </c>
      <c r="O2807" s="56" t="n">
        <f aca="false">IF(J2807="","",IF(AND(L2807=0,K2807=0),1,0))</f>
        <v>1</v>
      </c>
      <c r="P2807" s="56" t="str">
        <f aca="false">IF(L2807=1,J2807+ROW()/10^7,"")</f>
        <v/>
      </c>
      <c r="Q2807" s="57" t="n">
        <f aca="false">IF(O2807=1,M2807,"")</f>
        <v>0.140684485085</v>
      </c>
      <c r="R2807" s="56" t="str">
        <f aca="false">IF(K2807=1,ROW(),"")</f>
        <v/>
      </c>
      <c r="S2807" s="56" t="str">
        <f aca="false">IF(D2807="","",TRIM(D2807))</f>
        <v>Operation Recovery Cost- Inc</v>
      </c>
    </row>
    <row r="2808" customFormat="false" ht="15" hidden="false" customHeight="false" outlineLevel="0" collapsed="false">
      <c r="A2808" s="50" t="s">
        <v>651</v>
      </c>
      <c r="B2808" s="55" t="n">
        <v>45903</v>
      </c>
      <c r="C2808" s="50" t="n">
        <f aca="false">IF(S2808="","",IFERROR(IF(INDEX('Ledger Codes'!$C$6:$C$205,MATCH(S2808,'Ledger Codes'!$B$6:$B$205,0))="","",INDEX('Ledger Codes'!$C$6:$C$205,MATCH(S2808,'Ledger Codes'!$B$6:$B$205,0))),""))</f>
        <v>10053</v>
      </c>
      <c r="D2808" s="50" t="s">
        <v>107</v>
      </c>
      <c r="E2808" s="50" t="s">
        <v>652</v>
      </c>
      <c r="F2808" s="50" t="s">
        <v>653</v>
      </c>
      <c r="G2808" s="52" t="n">
        <v>0</v>
      </c>
      <c r="H2808" s="52" t="n">
        <v>376</v>
      </c>
      <c r="I2808" s="52" t="n">
        <f aca="false">IF(AND(G2808="",H2808=""),"",N(G2808)-N(H2808))</f>
        <v>-376</v>
      </c>
      <c r="J2808" s="52" t="n">
        <f aca="false">IF(I2808="","",ABS(I2808))</f>
        <v>376</v>
      </c>
      <c r="K2808" s="56" t="n">
        <f aca="false">IF(S2808="","",0)</f>
        <v>0</v>
      </c>
      <c r="L2808" s="56" t="n">
        <f aca="false">IF(J2808="","",IF(AND(J2808&gt;'Revenue Testing'!$E$9,K2808=0),1,0))</f>
        <v>0</v>
      </c>
      <c r="M2808" s="57" t="n">
        <v>0.182352602824</v>
      </c>
      <c r="N2808" s="56" t="str">
        <f aca="false">IF(OR(A2808="",I2808=""),"",IF(COUNTIFS($A$2:$A$4500,A2808,$D$2:$D$4500,D2808,$I$2:$I$4500,I2808)&gt;1,"Possible duplicate",""))</f>
        <v/>
      </c>
      <c r="O2808" s="56" t="n">
        <f aca="false">IF(J2808="","",IF(AND(L2808=0,K2808=0),1,0))</f>
        <v>1</v>
      </c>
      <c r="P2808" s="56" t="str">
        <f aca="false">IF(L2808=1,J2808+ROW()/10^7,"")</f>
        <v/>
      </c>
      <c r="Q2808" s="57" t="n">
        <f aca="false">IF(O2808=1,M2808,"")</f>
        <v>0.182352602824</v>
      </c>
      <c r="R2808" s="56" t="str">
        <f aca="false">IF(K2808=1,ROW(),"")</f>
        <v/>
      </c>
      <c r="S2808" s="56" t="str">
        <f aca="false">IF(D2808="","",TRIM(D2808))</f>
        <v>Operation Recovery Cost- Inc</v>
      </c>
    </row>
    <row r="2809" customFormat="false" ht="15" hidden="false" customHeight="false" outlineLevel="0" collapsed="false">
      <c r="A2809" s="50" t="s">
        <v>654</v>
      </c>
      <c r="B2809" s="55" t="n">
        <v>45903</v>
      </c>
      <c r="C2809" s="50" t="n">
        <f aca="false">IF(S2809="","",IFERROR(IF(INDEX('Ledger Codes'!$C$6:$C$205,MATCH(S2809,'Ledger Codes'!$B$6:$B$205,0))="","",INDEX('Ledger Codes'!$C$6:$C$205,MATCH(S2809,'Ledger Codes'!$B$6:$B$205,0))),""))</f>
        <v>10053</v>
      </c>
      <c r="D2809" s="50" t="s">
        <v>107</v>
      </c>
      <c r="E2809" s="50" t="s">
        <v>655</v>
      </c>
      <c r="F2809" s="50" t="s">
        <v>656</v>
      </c>
      <c r="G2809" s="52" t="n">
        <v>0</v>
      </c>
      <c r="H2809" s="52" t="n">
        <v>900</v>
      </c>
      <c r="I2809" s="52" t="n">
        <f aca="false">IF(AND(G2809="",H2809=""),"",N(G2809)-N(H2809))</f>
        <v>-900</v>
      </c>
      <c r="J2809" s="52" t="n">
        <f aca="false">IF(I2809="","",ABS(I2809))</f>
        <v>900</v>
      </c>
      <c r="K2809" s="56" t="n">
        <f aca="false">IF(S2809="","",0)</f>
        <v>0</v>
      </c>
      <c r="L2809" s="56" t="n">
        <f aca="false">IF(J2809="","",IF(AND(J2809&gt;'Revenue Testing'!$E$9,K2809=0),1,0))</f>
        <v>0</v>
      </c>
      <c r="M2809" s="57" t="n">
        <v>0.038511572133</v>
      </c>
      <c r="N2809" s="56" t="str">
        <f aca="false">IF(OR(A2809="",I2809=""),"",IF(COUNTIFS($A$2:$A$4500,A2809,$D$2:$D$4500,D2809,$I$2:$I$4500,I2809)&gt;1,"Possible duplicate",""))</f>
        <v/>
      </c>
      <c r="O2809" s="56" t="n">
        <f aca="false">IF(J2809="","",IF(AND(L2809=0,K2809=0),1,0))</f>
        <v>1</v>
      </c>
      <c r="P2809" s="56" t="str">
        <f aca="false">IF(L2809=1,J2809+ROW()/10^7,"")</f>
        <v/>
      </c>
      <c r="Q2809" s="57" t="n">
        <f aca="false">IF(O2809=1,M2809,"")</f>
        <v>0.038511572133</v>
      </c>
      <c r="R2809" s="56" t="str">
        <f aca="false">IF(K2809=1,ROW(),"")</f>
        <v/>
      </c>
      <c r="S2809" s="56" t="str">
        <f aca="false">IF(D2809="","",TRIM(D2809))</f>
        <v>Operation Recovery Cost- Inc</v>
      </c>
    </row>
    <row r="2810" customFormat="false" ht="15" hidden="false" customHeight="false" outlineLevel="0" collapsed="false">
      <c r="A2810" s="50" t="s">
        <v>657</v>
      </c>
      <c r="B2810" s="55" t="n">
        <v>45903</v>
      </c>
      <c r="C2810" s="50" t="n">
        <f aca="false">IF(S2810="","",IFERROR(IF(INDEX('Ledger Codes'!$C$6:$C$205,MATCH(S2810,'Ledger Codes'!$B$6:$B$205,0))="","",INDEX('Ledger Codes'!$C$6:$C$205,MATCH(S2810,'Ledger Codes'!$B$6:$B$205,0))),""))</f>
        <v>10053</v>
      </c>
      <c r="D2810" s="50" t="s">
        <v>107</v>
      </c>
      <c r="E2810" s="50" t="s">
        <v>658</v>
      </c>
      <c r="F2810" s="50" t="s">
        <v>659</v>
      </c>
      <c r="G2810" s="52" t="n">
        <v>0</v>
      </c>
      <c r="H2810" s="52" t="n">
        <v>450</v>
      </c>
      <c r="I2810" s="52" t="n">
        <f aca="false">IF(AND(G2810="",H2810=""),"",N(G2810)-N(H2810))</f>
        <v>-450</v>
      </c>
      <c r="J2810" s="52" t="n">
        <f aca="false">IF(I2810="","",ABS(I2810))</f>
        <v>450</v>
      </c>
      <c r="K2810" s="56" t="n">
        <f aca="false">IF(S2810="","",0)</f>
        <v>0</v>
      </c>
      <c r="L2810" s="56" t="n">
        <f aca="false">IF(J2810="","",IF(AND(J2810&gt;'Revenue Testing'!$E$9,K2810=0),1,0))</f>
        <v>0</v>
      </c>
      <c r="M2810" s="57" t="n">
        <v>0.024369032495</v>
      </c>
      <c r="N2810" s="56" t="str">
        <f aca="false">IF(OR(A2810="",I2810=""),"",IF(COUNTIFS($A$2:$A$4500,A2810,$D$2:$D$4500,D2810,$I$2:$I$4500,I2810)&gt;1,"Possible duplicate",""))</f>
        <v/>
      </c>
      <c r="O2810" s="56" t="n">
        <f aca="false">IF(J2810="","",IF(AND(L2810=0,K2810=0),1,0))</f>
        <v>1</v>
      </c>
      <c r="P2810" s="56" t="str">
        <f aca="false">IF(L2810=1,J2810+ROW()/10^7,"")</f>
        <v/>
      </c>
      <c r="Q2810" s="57" t="n">
        <f aca="false">IF(O2810=1,M2810,"")</f>
        <v>0.024369032495</v>
      </c>
      <c r="R2810" s="56" t="str">
        <f aca="false">IF(K2810=1,ROW(),"")</f>
        <v/>
      </c>
      <c r="S2810" s="56" t="str">
        <f aca="false">IF(D2810="","",TRIM(D2810))</f>
        <v>Operation Recovery Cost- Inc</v>
      </c>
    </row>
    <row r="2811" customFormat="false" ht="15" hidden="false" customHeight="false" outlineLevel="0" collapsed="false">
      <c r="A2811" s="50" t="s">
        <v>660</v>
      </c>
      <c r="B2811" s="55" t="n">
        <v>45903</v>
      </c>
      <c r="C2811" s="50" t="n">
        <f aca="false">IF(S2811="","",IFERROR(IF(INDEX('Ledger Codes'!$C$6:$C$205,MATCH(S2811,'Ledger Codes'!$B$6:$B$205,0))="","",INDEX('Ledger Codes'!$C$6:$C$205,MATCH(S2811,'Ledger Codes'!$B$6:$B$205,0))),""))</f>
        <v>10053</v>
      </c>
      <c r="D2811" s="50" t="s">
        <v>107</v>
      </c>
      <c r="E2811" s="50" t="s">
        <v>661</v>
      </c>
      <c r="F2811" s="50" t="s">
        <v>438</v>
      </c>
      <c r="G2811" s="52" t="n">
        <v>0</v>
      </c>
      <c r="H2811" s="52" t="n">
        <v>1800</v>
      </c>
      <c r="I2811" s="52" t="n">
        <f aca="false">IF(AND(G2811="",H2811=""),"",N(G2811)-N(H2811))</f>
        <v>-1800</v>
      </c>
      <c r="J2811" s="52" t="n">
        <f aca="false">IF(I2811="","",ABS(I2811))</f>
        <v>1800</v>
      </c>
      <c r="K2811" s="56" t="n">
        <f aca="false">IF(S2811="","",0)</f>
        <v>0</v>
      </c>
      <c r="L2811" s="56" t="n">
        <f aca="false">IF(J2811="","",IF(AND(J2811&gt;'Revenue Testing'!$E$9,K2811=0),1,0))</f>
        <v>0</v>
      </c>
      <c r="M2811" s="57" t="n">
        <v>0.31712998269</v>
      </c>
      <c r="N2811" s="56" t="str">
        <f aca="false">IF(OR(A2811="",I2811=""),"",IF(COUNTIFS($A$2:$A$4500,A2811,$D$2:$D$4500,D2811,$I$2:$I$4500,I2811)&gt;1,"Possible duplicate",""))</f>
        <v/>
      </c>
      <c r="O2811" s="56" t="n">
        <f aca="false">IF(J2811="","",IF(AND(L2811=0,K2811=0),1,0))</f>
        <v>1</v>
      </c>
      <c r="P2811" s="56" t="str">
        <f aca="false">IF(L2811=1,J2811+ROW()/10^7,"")</f>
        <v/>
      </c>
      <c r="Q2811" s="57" t="n">
        <f aca="false">IF(O2811=1,M2811,"")</f>
        <v>0.31712998269</v>
      </c>
      <c r="R2811" s="56" t="str">
        <f aca="false">IF(K2811=1,ROW(),"")</f>
        <v/>
      </c>
      <c r="S2811" s="56" t="str">
        <f aca="false">IF(D2811="","",TRIM(D2811))</f>
        <v>Operation Recovery Cost- Inc</v>
      </c>
    </row>
    <row r="2812" customFormat="false" ht="15" hidden="false" customHeight="false" outlineLevel="0" collapsed="false">
      <c r="A2812" s="50" t="s">
        <v>662</v>
      </c>
      <c r="B2812" s="55" t="n">
        <v>45904</v>
      </c>
      <c r="C2812" s="50" t="n">
        <f aca="false">IF(S2812="","",IFERROR(IF(INDEX('Ledger Codes'!$C$6:$C$205,MATCH(S2812,'Ledger Codes'!$B$6:$B$205,0))="","",INDEX('Ledger Codes'!$C$6:$C$205,MATCH(S2812,'Ledger Codes'!$B$6:$B$205,0))),""))</f>
        <v>10053</v>
      </c>
      <c r="D2812" s="50" t="s">
        <v>107</v>
      </c>
      <c r="E2812" s="50" t="s">
        <v>663</v>
      </c>
      <c r="F2812" s="50" t="s">
        <v>664</v>
      </c>
      <c r="G2812" s="52" t="n">
        <v>0</v>
      </c>
      <c r="H2812" s="52" t="n">
        <v>450</v>
      </c>
      <c r="I2812" s="52" t="n">
        <f aca="false">IF(AND(G2812="",H2812=""),"",N(G2812)-N(H2812))</f>
        <v>-450</v>
      </c>
      <c r="J2812" s="52" t="n">
        <f aca="false">IF(I2812="","",ABS(I2812))</f>
        <v>450</v>
      </c>
      <c r="K2812" s="56" t="n">
        <f aca="false">IF(S2812="","",0)</f>
        <v>0</v>
      </c>
      <c r="L2812" s="56" t="n">
        <f aca="false">IF(J2812="","",IF(AND(J2812&gt;'Revenue Testing'!$E$9,K2812=0),1,0))</f>
        <v>0</v>
      </c>
      <c r="M2812" s="57" t="n">
        <v>0.600321083644</v>
      </c>
      <c r="N2812" s="56" t="str">
        <f aca="false">IF(OR(A2812="",I2812=""),"",IF(COUNTIFS($A$2:$A$4500,A2812,$D$2:$D$4500,D2812,$I$2:$I$4500,I2812)&gt;1,"Possible duplicate",""))</f>
        <v/>
      </c>
      <c r="O2812" s="56" t="n">
        <f aca="false">IF(J2812="","",IF(AND(L2812=0,K2812=0),1,0))</f>
        <v>1</v>
      </c>
      <c r="P2812" s="56" t="str">
        <f aca="false">IF(L2812=1,J2812+ROW()/10^7,"")</f>
        <v/>
      </c>
      <c r="Q2812" s="57" t="n">
        <f aca="false">IF(O2812=1,M2812,"")</f>
        <v>0.600321083644</v>
      </c>
      <c r="R2812" s="56" t="str">
        <f aca="false">IF(K2812=1,ROW(),"")</f>
        <v/>
      </c>
      <c r="S2812" s="56" t="str">
        <f aca="false">IF(D2812="","",TRIM(D2812))</f>
        <v>Operation Recovery Cost- Inc</v>
      </c>
    </row>
    <row r="2813" customFormat="false" ht="15" hidden="false" customHeight="false" outlineLevel="0" collapsed="false">
      <c r="A2813" s="50" t="s">
        <v>665</v>
      </c>
      <c r="B2813" s="55" t="n">
        <v>45904</v>
      </c>
      <c r="C2813" s="50" t="n">
        <f aca="false">IF(S2813="","",IFERROR(IF(INDEX('Ledger Codes'!$C$6:$C$205,MATCH(S2813,'Ledger Codes'!$B$6:$B$205,0))="","",INDEX('Ledger Codes'!$C$6:$C$205,MATCH(S2813,'Ledger Codes'!$B$6:$B$205,0))),""))</f>
        <v>10053</v>
      </c>
      <c r="D2813" s="50" t="s">
        <v>107</v>
      </c>
      <c r="E2813" s="50" t="s">
        <v>666</v>
      </c>
      <c r="F2813" s="50" t="s">
        <v>667</v>
      </c>
      <c r="G2813" s="52" t="n">
        <v>0</v>
      </c>
      <c r="H2813" s="52" t="n">
        <v>450</v>
      </c>
      <c r="I2813" s="52" t="n">
        <f aca="false">IF(AND(G2813="",H2813=""),"",N(G2813)-N(H2813))</f>
        <v>-450</v>
      </c>
      <c r="J2813" s="52" t="n">
        <f aca="false">IF(I2813="","",ABS(I2813))</f>
        <v>450</v>
      </c>
      <c r="K2813" s="56" t="n">
        <f aca="false">IF(S2813="","",0)</f>
        <v>0</v>
      </c>
      <c r="L2813" s="56" t="n">
        <f aca="false">IF(J2813="","",IF(AND(J2813&gt;'Revenue Testing'!$E$9,K2813=0),1,0))</f>
        <v>0</v>
      </c>
      <c r="M2813" s="57" t="n">
        <v>0.353941795614</v>
      </c>
      <c r="N2813" s="56" t="str">
        <f aca="false">IF(OR(A2813="",I2813=""),"",IF(COUNTIFS($A$2:$A$4500,A2813,$D$2:$D$4500,D2813,$I$2:$I$4500,I2813)&gt;1,"Possible duplicate",""))</f>
        <v/>
      </c>
      <c r="O2813" s="56" t="n">
        <f aca="false">IF(J2813="","",IF(AND(L2813=0,K2813=0),1,0))</f>
        <v>1</v>
      </c>
      <c r="P2813" s="56" t="str">
        <f aca="false">IF(L2813=1,J2813+ROW()/10^7,"")</f>
        <v/>
      </c>
      <c r="Q2813" s="57" t="n">
        <f aca="false">IF(O2813=1,M2813,"")</f>
        <v>0.353941795614</v>
      </c>
      <c r="R2813" s="56" t="str">
        <f aca="false">IF(K2813=1,ROW(),"")</f>
        <v/>
      </c>
      <c r="S2813" s="56" t="str">
        <f aca="false">IF(D2813="","",TRIM(D2813))</f>
        <v>Operation Recovery Cost- Inc</v>
      </c>
    </row>
    <row r="2814" customFormat="false" ht="15" hidden="false" customHeight="false" outlineLevel="0" collapsed="false">
      <c r="A2814" s="50" t="s">
        <v>668</v>
      </c>
      <c r="B2814" s="55" t="n">
        <v>45904</v>
      </c>
      <c r="C2814" s="50" t="n">
        <f aca="false">IF(S2814="","",IFERROR(IF(INDEX('Ledger Codes'!$C$6:$C$205,MATCH(S2814,'Ledger Codes'!$B$6:$B$205,0))="","",INDEX('Ledger Codes'!$C$6:$C$205,MATCH(S2814,'Ledger Codes'!$B$6:$B$205,0))),""))</f>
        <v>10053</v>
      </c>
      <c r="D2814" s="50" t="s">
        <v>107</v>
      </c>
      <c r="E2814" s="50" t="s">
        <v>669</v>
      </c>
      <c r="F2814" s="50" t="s">
        <v>670</v>
      </c>
      <c r="G2814" s="52" t="n">
        <v>0</v>
      </c>
      <c r="H2814" s="52" t="n">
        <v>450</v>
      </c>
      <c r="I2814" s="52" t="n">
        <f aca="false">IF(AND(G2814="",H2814=""),"",N(G2814)-N(H2814))</f>
        <v>-450</v>
      </c>
      <c r="J2814" s="52" t="n">
        <f aca="false">IF(I2814="","",ABS(I2814))</f>
        <v>450</v>
      </c>
      <c r="K2814" s="56" t="n">
        <f aca="false">IF(S2814="","",0)</f>
        <v>0</v>
      </c>
      <c r="L2814" s="56" t="n">
        <f aca="false">IF(J2814="","",IF(AND(J2814&gt;'Revenue Testing'!$E$9,K2814=0),1,0))</f>
        <v>0</v>
      </c>
      <c r="M2814" s="57" t="n">
        <v>0.797970917883</v>
      </c>
      <c r="N2814" s="56" t="str">
        <f aca="false">IF(OR(A2814="",I2814=""),"",IF(COUNTIFS($A$2:$A$4500,A2814,$D$2:$D$4500,D2814,$I$2:$I$4500,I2814)&gt;1,"Possible duplicate",""))</f>
        <v/>
      </c>
      <c r="O2814" s="56" t="n">
        <f aca="false">IF(J2814="","",IF(AND(L2814=0,K2814=0),1,0))</f>
        <v>1</v>
      </c>
      <c r="P2814" s="56" t="str">
        <f aca="false">IF(L2814=1,J2814+ROW()/10^7,"")</f>
        <v/>
      </c>
      <c r="Q2814" s="57" t="n">
        <f aca="false">IF(O2814=1,M2814,"")</f>
        <v>0.797970917883</v>
      </c>
      <c r="R2814" s="56" t="str">
        <f aca="false">IF(K2814=1,ROW(),"")</f>
        <v/>
      </c>
      <c r="S2814" s="56" t="str">
        <f aca="false">IF(D2814="","",TRIM(D2814))</f>
        <v>Operation Recovery Cost- Inc</v>
      </c>
    </row>
    <row r="2815" customFormat="false" ht="15" hidden="false" customHeight="false" outlineLevel="0" collapsed="false">
      <c r="A2815" s="50" t="s">
        <v>671</v>
      </c>
      <c r="B2815" s="55" t="n">
        <v>45904</v>
      </c>
      <c r="C2815" s="50" t="n">
        <f aca="false">IF(S2815="","",IFERROR(IF(INDEX('Ledger Codes'!$C$6:$C$205,MATCH(S2815,'Ledger Codes'!$B$6:$B$205,0))="","",INDEX('Ledger Codes'!$C$6:$C$205,MATCH(S2815,'Ledger Codes'!$B$6:$B$205,0))),""))</f>
        <v>10053</v>
      </c>
      <c r="D2815" s="50" t="s">
        <v>107</v>
      </c>
      <c r="E2815" s="50" t="s">
        <v>672</v>
      </c>
      <c r="F2815" s="50" t="s">
        <v>673</v>
      </c>
      <c r="G2815" s="52" t="n">
        <v>0</v>
      </c>
      <c r="H2815" s="52" t="n">
        <v>450</v>
      </c>
      <c r="I2815" s="52" t="n">
        <f aca="false">IF(AND(G2815="",H2815=""),"",N(G2815)-N(H2815))</f>
        <v>-450</v>
      </c>
      <c r="J2815" s="52" t="n">
        <f aca="false">IF(I2815="","",ABS(I2815))</f>
        <v>450</v>
      </c>
      <c r="K2815" s="56" t="n">
        <f aca="false">IF(S2815="","",0)</f>
        <v>0</v>
      </c>
      <c r="L2815" s="56" t="n">
        <f aca="false">IF(J2815="","",IF(AND(J2815&gt;'Revenue Testing'!$E$9,K2815=0),1,0))</f>
        <v>0</v>
      </c>
      <c r="M2815" s="57" t="n">
        <v>0.11836128083</v>
      </c>
      <c r="N2815" s="56" t="str">
        <f aca="false">IF(OR(A2815="",I2815=""),"",IF(COUNTIFS($A$2:$A$4500,A2815,$D$2:$D$4500,D2815,$I$2:$I$4500,I2815)&gt;1,"Possible duplicate",""))</f>
        <v/>
      </c>
      <c r="O2815" s="56" t="n">
        <f aca="false">IF(J2815="","",IF(AND(L2815=0,K2815=0),1,0))</f>
        <v>1</v>
      </c>
      <c r="P2815" s="56" t="str">
        <f aca="false">IF(L2815=1,J2815+ROW()/10^7,"")</f>
        <v/>
      </c>
      <c r="Q2815" s="57" t="n">
        <f aca="false">IF(O2815=1,M2815,"")</f>
        <v>0.11836128083</v>
      </c>
      <c r="R2815" s="56" t="str">
        <f aca="false">IF(K2815=1,ROW(),"")</f>
        <v/>
      </c>
      <c r="S2815" s="56" t="str">
        <f aca="false">IF(D2815="","",TRIM(D2815))</f>
        <v>Operation Recovery Cost- Inc</v>
      </c>
    </row>
    <row r="2816" customFormat="false" ht="15" hidden="false" customHeight="false" outlineLevel="0" collapsed="false">
      <c r="A2816" s="50" t="s">
        <v>674</v>
      </c>
      <c r="B2816" s="55" t="n">
        <v>45904</v>
      </c>
      <c r="C2816" s="50" t="n">
        <f aca="false">IF(S2816="","",IFERROR(IF(INDEX('Ledger Codes'!$C$6:$C$205,MATCH(S2816,'Ledger Codes'!$B$6:$B$205,0))="","",INDEX('Ledger Codes'!$C$6:$C$205,MATCH(S2816,'Ledger Codes'!$B$6:$B$205,0))),""))</f>
        <v>10053</v>
      </c>
      <c r="D2816" s="50" t="s">
        <v>107</v>
      </c>
      <c r="E2816" s="50" t="s">
        <v>675</v>
      </c>
      <c r="F2816" s="50" t="s">
        <v>676</v>
      </c>
      <c r="G2816" s="52" t="n">
        <v>0</v>
      </c>
      <c r="H2816" s="52" t="n">
        <v>450</v>
      </c>
      <c r="I2816" s="52" t="n">
        <f aca="false">IF(AND(G2816="",H2816=""),"",N(G2816)-N(H2816))</f>
        <v>-450</v>
      </c>
      <c r="J2816" s="52" t="n">
        <f aca="false">IF(I2816="","",ABS(I2816))</f>
        <v>450</v>
      </c>
      <c r="K2816" s="56" t="n">
        <f aca="false">IF(S2816="","",0)</f>
        <v>0</v>
      </c>
      <c r="L2816" s="56" t="n">
        <f aca="false">IF(J2816="","",IF(AND(J2816&gt;'Revenue Testing'!$E$9,K2816=0),1,0))</f>
        <v>0</v>
      </c>
      <c r="M2816" s="57" t="n">
        <v>0.685637937931</v>
      </c>
      <c r="N2816" s="56" t="str">
        <f aca="false">IF(OR(A2816="",I2816=""),"",IF(COUNTIFS($A$2:$A$4500,A2816,$D$2:$D$4500,D2816,$I$2:$I$4500,I2816)&gt;1,"Possible duplicate",""))</f>
        <v/>
      </c>
      <c r="O2816" s="56" t="n">
        <f aca="false">IF(J2816="","",IF(AND(L2816=0,K2816=0),1,0))</f>
        <v>1</v>
      </c>
      <c r="P2816" s="56" t="str">
        <f aca="false">IF(L2816=1,J2816+ROW()/10^7,"")</f>
        <v/>
      </c>
      <c r="Q2816" s="57" t="n">
        <f aca="false">IF(O2816=1,M2816,"")</f>
        <v>0.685637937931</v>
      </c>
      <c r="R2816" s="56" t="str">
        <f aca="false">IF(K2816=1,ROW(),"")</f>
        <v/>
      </c>
      <c r="S2816" s="56" t="str">
        <f aca="false">IF(D2816="","",TRIM(D2816))</f>
        <v>Operation Recovery Cost- Inc</v>
      </c>
    </row>
    <row r="2817" customFormat="false" ht="15" hidden="false" customHeight="false" outlineLevel="0" collapsed="false">
      <c r="A2817" s="50" t="s">
        <v>677</v>
      </c>
      <c r="B2817" s="55" t="n">
        <v>45904</v>
      </c>
      <c r="C2817" s="50" t="n">
        <f aca="false">IF(S2817="","",IFERROR(IF(INDEX('Ledger Codes'!$C$6:$C$205,MATCH(S2817,'Ledger Codes'!$B$6:$B$205,0))="","",INDEX('Ledger Codes'!$C$6:$C$205,MATCH(S2817,'Ledger Codes'!$B$6:$B$205,0))),""))</f>
        <v>10053</v>
      </c>
      <c r="D2817" s="50" t="s">
        <v>107</v>
      </c>
      <c r="E2817" s="50" t="s">
        <v>678</v>
      </c>
      <c r="F2817" s="50" t="s">
        <v>679</v>
      </c>
      <c r="G2817" s="52" t="n">
        <v>0</v>
      </c>
      <c r="H2817" s="52" t="n">
        <v>450</v>
      </c>
      <c r="I2817" s="52" t="n">
        <f aca="false">IF(AND(G2817="",H2817=""),"",N(G2817)-N(H2817))</f>
        <v>-450</v>
      </c>
      <c r="J2817" s="52" t="n">
        <f aca="false">IF(I2817="","",ABS(I2817))</f>
        <v>450</v>
      </c>
      <c r="K2817" s="56" t="n">
        <f aca="false">IF(S2817="","",0)</f>
        <v>0</v>
      </c>
      <c r="L2817" s="56" t="n">
        <f aca="false">IF(J2817="","",IF(AND(J2817&gt;'Revenue Testing'!$E$9,K2817=0),1,0))</f>
        <v>0</v>
      </c>
      <c r="M2817" s="57" t="n">
        <v>0.735932974868</v>
      </c>
      <c r="N2817" s="56" t="str">
        <f aca="false">IF(OR(A2817="",I2817=""),"",IF(COUNTIFS($A$2:$A$4500,A2817,$D$2:$D$4500,D2817,$I$2:$I$4500,I2817)&gt;1,"Possible duplicate",""))</f>
        <v/>
      </c>
      <c r="O2817" s="56" t="n">
        <f aca="false">IF(J2817="","",IF(AND(L2817=0,K2817=0),1,0))</f>
        <v>1</v>
      </c>
      <c r="P2817" s="56" t="str">
        <f aca="false">IF(L2817=1,J2817+ROW()/10^7,"")</f>
        <v/>
      </c>
      <c r="Q2817" s="57" t="n">
        <f aca="false">IF(O2817=1,M2817,"")</f>
        <v>0.735932974868</v>
      </c>
      <c r="R2817" s="56" t="str">
        <f aca="false">IF(K2817=1,ROW(),"")</f>
        <v/>
      </c>
      <c r="S2817" s="56" t="str">
        <f aca="false">IF(D2817="","",TRIM(D2817))</f>
        <v>Operation Recovery Cost- Inc</v>
      </c>
    </row>
    <row r="2818" customFormat="false" ht="15" hidden="false" customHeight="false" outlineLevel="0" collapsed="false">
      <c r="A2818" s="50" t="s">
        <v>680</v>
      </c>
      <c r="B2818" s="55" t="n">
        <v>45904</v>
      </c>
      <c r="C2818" s="50" t="n">
        <f aca="false">IF(S2818="","",IFERROR(IF(INDEX('Ledger Codes'!$C$6:$C$205,MATCH(S2818,'Ledger Codes'!$B$6:$B$205,0))="","",INDEX('Ledger Codes'!$C$6:$C$205,MATCH(S2818,'Ledger Codes'!$B$6:$B$205,0))),""))</f>
        <v>10053</v>
      </c>
      <c r="D2818" s="50" t="s">
        <v>107</v>
      </c>
      <c r="E2818" s="50" t="s">
        <v>681</v>
      </c>
      <c r="F2818" s="50" t="s">
        <v>682</v>
      </c>
      <c r="G2818" s="52" t="n">
        <v>0</v>
      </c>
      <c r="H2818" s="52" t="n">
        <v>450</v>
      </c>
      <c r="I2818" s="52" t="n">
        <f aca="false">IF(AND(G2818="",H2818=""),"",N(G2818)-N(H2818))</f>
        <v>-450</v>
      </c>
      <c r="J2818" s="52" t="n">
        <f aca="false">IF(I2818="","",ABS(I2818))</f>
        <v>450</v>
      </c>
      <c r="K2818" s="56" t="n">
        <f aca="false">IF(S2818="","",0)</f>
        <v>0</v>
      </c>
      <c r="L2818" s="56" t="n">
        <f aca="false">IF(J2818="","",IF(AND(J2818&gt;'Revenue Testing'!$E$9,K2818=0),1,0))</f>
        <v>0</v>
      </c>
      <c r="M2818" s="57" t="n">
        <v>0.841100571803</v>
      </c>
      <c r="N2818" s="56" t="str">
        <f aca="false">IF(OR(A2818="",I2818=""),"",IF(COUNTIFS($A$2:$A$4500,A2818,$D$2:$D$4500,D2818,$I$2:$I$4500,I2818)&gt;1,"Possible duplicate",""))</f>
        <v/>
      </c>
      <c r="O2818" s="56" t="n">
        <f aca="false">IF(J2818="","",IF(AND(L2818=0,K2818=0),1,0))</f>
        <v>1</v>
      </c>
      <c r="P2818" s="56" t="str">
        <f aca="false">IF(L2818=1,J2818+ROW()/10^7,"")</f>
        <v/>
      </c>
      <c r="Q2818" s="57" t="n">
        <f aca="false">IF(O2818=1,M2818,"")</f>
        <v>0.841100571803</v>
      </c>
      <c r="R2818" s="56" t="str">
        <f aca="false">IF(K2818=1,ROW(),"")</f>
        <v/>
      </c>
      <c r="S2818" s="56" t="str">
        <f aca="false">IF(D2818="","",TRIM(D2818))</f>
        <v>Operation Recovery Cost- Inc</v>
      </c>
    </row>
    <row r="2819" customFormat="false" ht="15" hidden="false" customHeight="false" outlineLevel="0" collapsed="false">
      <c r="A2819" s="50" t="s">
        <v>683</v>
      </c>
      <c r="B2819" s="55" t="n">
        <v>45904</v>
      </c>
      <c r="C2819" s="50" t="n">
        <f aca="false">IF(S2819="","",IFERROR(IF(INDEX('Ledger Codes'!$C$6:$C$205,MATCH(S2819,'Ledger Codes'!$B$6:$B$205,0))="","",INDEX('Ledger Codes'!$C$6:$C$205,MATCH(S2819,'Ledger Codes'!$B$6:$B$205,0))),""))</f>
        <v>10053</v>
      </c>
      <c r="D2819" s="50" t="s">
        <v>107</v>
      </c>
      <c r="E2819" s="50" t="s">
        <v>684</v>
      </c>
      <c r="F2819" s="50" t="s">
        <v>685</v>
      </c>
      <c r="G2819" s="52" t="n">
        <v>0</v>
      </c>
      <c r="H2819" s="52" t="n">
        <v>450</v>
      </c>
      <c r="I2819" s="52" t="n">
        <f aca="false">IF(AND(G2819="",H2819=""),"",N(G2819)-N(H2819))</f>
        <v>-450</v>
      </c>
      <c r="J2819" s="52" t="n">
        <f aca="false">IF(I2819="","",ABS(I2819))</f>
        <v>450</v>
      </c>
      <c r="K2819" s="56" t="n">
        <f aca="false">IF(S2819="","",0)</f>
        <v>0</v>
      </c>
      <c r="L2819" s="56" t="n">
        <f aca="false">IF(J2819="","",IF(AND(J2819&gt;'Revenue Testing'!$E$9,K2819=0),1,0))</f>
        <v>0</v>
      </c>
      <c r="M2819" s="57" t="n">
        <v>0.047389639613</v>
      </c>
      <c r="N2819" s="56" t="str">
        <f aca="false">IF(OR(A2819="",I2819=""),"",IF(COUNTIFS($A$2:$A$4500,A2819,$D$2:$D$4500,D2819,$I$2:$I$4500,I2819)&gt;1,"Possible duplicate",""))</f>
        <v/>
      </c>
      <c r="O2819" s="56" t="n">
        <f aca="false">IF(J2819="","",IF(AND(L2819=0,K2819=0),1,0))</f>
        <v>1</v>
      </c>
      <c r="P2819" s="56" t="str">
        <f aca="false">IF(L2819=1,J2819+ROW()/10^7,"")</f>
        <v/>
      </c>
      <c r="Q2819" s="57" t="n">
        <f aca="false">IF(O2819=1,M2819,"")</f>
        <v>0.047389639613</v>
      </c>
      <c r="R2819" s="56" t="str">
        <f aca="false">IF(K2819=1,ROW(),"")</f>
        <v/>
      </c>
      <c r="S2819" s="56" t="str">
        <f aca="false">IF(D2819="","",TRIM(D2819))</f>
        <v>Operation Recovery Cost- Inc</v>
      </c>
    </row>
    <row r="2820" customFormat="false" ht="15" hidden="false" customHeight="false" outlineLevel="0" collapsed="false">
      <c r="A2820" s="50" t="s">
        <v>686</v>
      </c>
      <c r="B2820" s="55" t="n">
        <v>45904</v>
      </c>
      <c r="C2820" s="50" t="n">
        <f aca="false">IF(S2820="","",IFERROR(IF(INDEX('Ledger Codes'!$C$6:$C$205,MATCH(S2820,'Ledger Codes'!$B$6:$B$205,0))="","",INDEX('Ledger Codes'!$C$6:$C$205,MATCH(S2820,'Ledger Codes'!$B$6:$B$205,0))),""))</f>
        <v>10053</v>
      </c>
      <c r="D2820" s="50" t="s">
        <v>107</v>
      </c>
      <c r="E2820" s="50" t="s">
        <v>687</v>
      </c>
      <c r="F2820" s="50" t="s">
        <v>688</v>
      </c>
      <c r="G2820" s="52" t="n">
        <v>0</v>
      </c>
      <c r="H2820" s="52" t="n">
        <v>450</v>
      </c>
      <c r="I2820" s="52" t="n">
        <f aca="false">IF(AND(G2820="",H2820=""),"",N(G2820)-N(H2820))</f>
        <v>-450</v>
      </c>
      <c r="J2820" s="52" t="n">
        <f aca="false">IF(I2820="","",ABS(I2820))</f>
        <v>450</v>
      </c>
      <c r="K2820" s="56" t="n">
        <f aca="false">IF(S2820="","",0)</f>
        <v>0</v>
      </c>
      <c r="L2820" s="56" t="n">
        <f aca="false">IF(J2820="","",IF(AND(J2820&gt;'Revenue Testing'!$E$9,K2820=0),1,0))</f>
        <v>0</v>
      </c>
      <c r="M2820" s="57" t="n">
        <v>0.731804629548</v>
      </c>
      <c r="N2820" s="56" t="str">
        <f aca="false">IF(OR(A2820="",I2820=""),"",IF(COUNTIFS($A$2:$A$4500,A2820,$D$2:$D$4500,D2820,$I$2:$I$4500,I2820)&gt;1,"Possible duplicate",""))</f>
        <v/>
      </c>
      <c r="O2820" s="56" t="n">
        <f aca="false">IF(J2820="","",IF(AND(L2820=0,K2820=0),1,0))</f>
        <v>1</v>
      </c>
      <c r="P2820" s="56" t="str">
        <f aca="false">IF(L2820=1,J2820+ROW()/10^7,"")</f>
        <v/>
      </c>
      <c r="Q2820" s="57" t="n">
        <f aca="false">IF(O2820=1,M2820,"")</f>
        <v>0.731804629548</v>
      </c>
      <c r="R2820" s="56" t="str">
        <f aca="false">IF(K2820=1,ROW(),"")</f>
        <v/>
      </c>
      <c r="S2820" s="56" t="str">
        <f aca="false">IF(D2820="","",TRIM(D2820))</f>
        <v>Operation Recovery Cost- Inc</v>
      </c>
    </row>
    <row r="2821" customFormat="false" ht="15" hidden="false" customHeight="false" outlineLevel="0" collapsed="false">
      <c r="A2821" s="50" t="s">
        <v>689</v>
      </c>
      <c r="B2821" s="55" t="n">
        <v>45904</v>
      </c>
      <c r="C2821" s="50" t="n">
        <f aca="false">IF(S2821="","",IFERROR(IF(INDEX('Ledger Codes'!$C$6:$C$205,MATCH(S2821,'Ledger Codes'!$B$6:$B$205,0))="","",INDEX('Ledger Codes'!$C$6:$C$205,MATCH(S2821,'Ledger Codes'!$B$6:$B$205,0))),""))</f>
        <v>10053</v>
      </c>
      <c r="D2821" s="50" t="s">
        <v>107</v>
      </c>
      <c r="E2821" s="50" t="s">
        <v>690</v>
      </c>
      <c r="F2821" s="50" t="s">
        <v>691</v>
      </c>
      <c r="G2821" s="52" t="n">
        <v>0</v>
      </c>
      <c r="H2821" s="52" t="n">
        <v>300</v>
      </c>
      <c r="I2821" s="52" t="n">
        <f aca="false">IF(AND(G2821="",H2821=""),"",N(G2821)-N(H2821))</f>
        <v>-300</v>
      </c>
      <c r="J2821" s="52" t="n">
        <f aca="false">IF(I2821="","",ABS(I2821))</f>
        <v>300</v>
      </c>
      <c r="K2821" s="56" t="n">
        <f aca="false">IF(S2821="","",0)</f>
        <v>0</v>
      </c>
      <c r="L2821" s="56" t="n">
        <f aca="false">IF(J2821="","",IF(AND(J2821&gt;'Revenue Testing'!$E$9,K2821=0),1,0))</f>
        <v>0</v>
      </c>
      <c r="M2821" s="57" t="n">
        <v>0.409125970782</v>
      </c>
      <c r="N2821" s="56" t="str">
        <f aca="false">IF(OR(A2821="",I2821=""),"",IF(COUNTIFS($A$2:$A$4500,A2821,$D$2:$D$4500,D2821,$I$2:$I$4500,I2821)&gt;1,"Possible duplicate",""))</f>
        <v/>
      </c>
      <c r="O2821" s="56" t="n">
        <f aca="false">IF(J2821="","",IF(AND(L2821=0,K2821=0),1,0))</f>
        <v>1</v>
      </c>
      <c r="P2821" s="56" t="str">
        <f aca="false">IF(L2821=1,J2821+ROW()/10^7,"")</f>
        <v/>
      </c>
      <c r="Q2821" s="57" t="n">
        <f aca="false">IF(O2821=1,M2821,"")</f>
        <v>0.409125970782</v>
      </c>
      <c r="R2821" s="56" t="str">
        <f aca="false">IF(K2821=1,ROW(),"")</f>
        <v/>
      </c>
      <c r="S2821" s="56" t="str">
        <f aca="false">IF(D2821="","",TRIM(D2821))</f>
        <v>Operation Recovery Cost- Inc</v>
      </c>
    </row>
    <row r="2822" customFormat="false" ht="15" hidden="false" customHeight="false" outlineLevel="0" collapsed="false">
      <c r="A2822" s="50" t="s">
        <v>692</v>
      </c>
      <c r="B2822" s="55" t="n">
        <v>45904</v>
      </c>
      <c r="C2822" s="50" t="n">
        <f aca="false">IF(S2822="","",IFERROR(IF(INDEX('Ledger Codes'!$C$6:$C$205,MATCH(S2822,'Ledger Codes'!$B$6:$B$205,0))="","",INDEX('Ledger Codes'!$C$6:$C$205,MATCH(S2822,'Ledger Codes'!$B$6:$B$205,0))),""))</f>
        <v>10053</v>
      </c>
      <c r="D2822" s="50" t="s">
        <v>107</v>
      </c>
      <c r="E2822" s="50" t="s">
        <v>693</v>
      </c>
      <c r="F2822" s="50" t="s">
        <v>411</v>
      </c>
      <c r="G2822" s="52" t="n">
        <v>0</v>
      </c>
      <c r="H2822" s="52" t="n">
        <v>3150</v>
      </c>
      <c r="I2822" s="52" t="n">
        <f aca="false">IF(AND(G2822="",H2822=""),"",N(G2822)-N(H2822))</f>
        <v>-3150</v>
      </c>
      <c r="J2822" s="52" t="n">
        <f aca="false">IF(I2822="","",ABS(I2822))</f>
        <v>3150</v>
      </c>
      <c r="K2822" s="56" t="n">
        <f aca="false">IF(S2822="","",0)</f>
        <v>0</v>
      </c>
      <c r="L2822" s="56" t="n">
        <f aca="false">IF(J2822="","",IF(AND(J2822&gt;'Revenue Testing'!$E$9,K2822=0),1,0))</f>
        <v>0</v>
      </c>
      <c r="M2822" s="57" t="n">
        <v>0.095712631858</v>
      </c>
      <c r="N2822" s="56" t="str">
        <f aca="false">IF(OR(A2822="",I2822=""),"",IF(COUNTIFS($A$2:$A$4500,A2822,$D$2:$D$4500,D2822,$I$2:$I$4500,I2822)&gt;1,"Possible duplicate",""))</f>
        <v/>
      </c>
      <c r="O2822" s="56" t="n">
        <f aca="false">IF(J2822="","",IF(AND(L2822=0,K2822=0),1,0))</f>
        <v>1</v>
      </c>
      <c r="P2822" s="56" t="str">
        <f aca="false">IF(L2822=1,J2822+ROW()/10^7,"")</f>
        <v/>
      </c>
      <c r="Q2822" s="57" t="n">
        <f aca="false">IF(O2822=1,M2822,"")</f>
        <v>0.095712631858</v>
      </c>
      <c r="R2822" s="56" t="str">
        <f aca="false">IF(K2822=1,ROW(),"")</f>
        <v/>
      </c>
      <c r="S2822" s="56" t="str">
        <f aca="false">IF(D2822="","",TRIM(D2822))</f>
        <v>Operation Recovery Cost- Inc</v>
      </c>
    </row>
    <row r="2823" customFormat="false" ht="15" hidden="false" customHeight="false" outlineLevel="0" collapsed="false">
      <c r="A2823" s="50" t="s">
        <v>692</v>
      </c>
      <c r="B2823" s="55" t="n">
        <v>45904</v>
      </c>
      <c r="C2823" s="50" t="n">
        <f aca="false">IF(S2823="","",IFERROR(IF(INDEX('Ledger Codes'!$C$6:$C$205,MATCH(S2823,'Ledger Codes'!$B$6:$B$205,0))="","",INDEX('Ledger Codes'!$C$6:$C$205,MATCH(S2823,'Ledger Codes'!$B$6:$B$205,0))),""))</f>
        <v>10053</v>
      </c>
      <c r="D2823" s="50" t="s">
        <v>107</v>
      </c>
      <c r="E2823" s="50" t="s">
        <v>693</v>
      </c>
      <c r="F2823" s="50" t="s">
        <v>411</v>
      </c>
      <c r="G2823" s="52" t="n">
        <v>0</v>
      </c>
      <c r="H2823" s="52" t="n">
        <v>300</v>
      </c>
      <c r="I2823" s="52" t="n">
        <f aca="false">IF(AND(G2823="",H2823=""),"",N(G2823)-N(H2823))</f>
        <v>-300</v>
      </c>
      <c r="J2823" s="52" t="n">
        <f aca="false">IF(I2823="","",ABS(I2823))</f>
        <v>300</v>
      </c>
      <c r="K2823" s="56" t="n">
        <f aca="false">IF(S2823="","",0)</f>
        <v>0</v>
      </c>
      <c r="L2823" s="56" t="n">
        <f aca="false">IF(J2823="","",IF(AND(J2823&gt;'Revenue Testing'!$E$9,K2823=0),1,0))</f>
        <v>0</v>
      </c>
      <c r="M2823" s="57" t="n">
        <v>0.849300739273</v>
      </c>
      <c r="N2823" s="56" t="str">
        <f aca="false">IF(OR(A2823="",I2823=""),"",IF(COUNTIFS($A$2:$A$4500,A2823,$D$2:$D$4500,D2823,$I$2:$I$4500,I2823)&gt;1,"Possible duplicate",""))</f>
        <v/>
      </c>
      <c r="O2823" s="56" t="n">
        <f aca="false">IF(J2823="","",IF(AND(L2823=0,K2823=0),1,0))</f>
        <v>1</v>
      </c>
      <c r="P2823" s="56" t="str">
        <f aca="false">IF(L2823=1,J2823+ROW()/10^7,"")</f>
        <v/>
      </c>
      <c r="Q2823" s="57" t="n">
        <f aca="false">IF(O2823=1,M2823,"")</f>
        <v>0.849300739273</v>
      </c>
      <c r="R2823" s="56" t="str">
        <f aca="false">IF(K2823=1,ROW(),"")</f>
        <v/>
      </c>
      <c r="S2823" s="56" t="str">
        <f aca="false">IF(D2823="","",TRIM(D2823))</f>
        <v>Operation Recovery Cost- Inc</v>
      </c>
    </row>
    <row r="2824" customFormat="false" ht="15" hidden="false" customHeight="false" outlineLevel="0" collapsed="false">
      <c r="A2824" s="50" t="s">
        <v>694</v>
      </c>
      <c r="B2824" s="55" t="n">
        <v>45904</v>
      </c>
      <c r="C2824" s="50" t="n">
        <f aca="false">IF(S2824="","",IFERROR(IF(INDEX('Ledger Codes'!$C$6:$C$205,MATCH(S2824,'Ledger Codes'!$B$6:$B$205,0))="","",INDEX('Ledger Codes'!$C$6:$C$205,MATCH(S2824,'Ledger Codes'!$B$6:$B$205,0))),""))</f>
        <v>10053</v>
      </c>
      <c r="D2824" s="50" t="s">
        <v>107</v>
      </c>
      <c r="E2824" s="50" t="s">
        <v>695</v>
      </c>
      <c r="F2824" s="50" t="s">
        <v>696</v>
      </c>
      <c r="G2824" s="52" t="n">
        <v>0</v>
      </c>
      <c r="H2824" s="52" t="n">
        <v>300</v>
      </c>
      <c r="I2824" s="52" t="n">
        <f aca="false">IF(AND(G2824="",H2824=""),"",N(G2824)-N(H2824))</f>
        <v>-300</v>
      </c>
      <c r="J2824" s="52" t="n">
        <f aca="false">IF(I2824="","",ABS(I2824))</f>
        <v>300</v>
      </c>
      <c r="K2824" s="56" t="n">
        <f aca="false">IF(S2824="","",0)</f>
        <v>0</v>
      </c>
      <c r="L2824" s="56" t="n">
        <f aca="false">IF(J2824="","",IF(AND(J2824&gt;'Revenue Testing'!$E$9,K2824=0),1,0))</f>
        <v>0</v>
      </c>
      <c r="M2824" s="57" t="n">
        <v>0.81205372188</v>
      </c>
      <c r="N2824" s="56" t="str">
        <f aca="false">IF(OR(A2824="",I2824=""),"",IF(COUNTIFS($A$2:$A$4500,A2824,$D$2:$D$4500,D2824,$I$2:$I$4500,I2824)&gt;1,"Possible duplicate",""))</f>
        <v/>
      </c>
      <c r="O2824" s="56" t="n">
        <f aca="false">IF(J2824="","",IF(AND(L2824=0,K2824=0),1,0))</f>
        <v>1</v>
      </c>
      <c r="P2824" s="56" t="str">
        <f aca="false">IF(L2824=1,J2824+ROW()/10^7,"")</f>
        <v/>
      </c>
      <c r="Q2824" s="57" t="n">
        <f aca="false">IF(O2824=1,M2824,"")</f>
        <v>0.81205372188</v>
      </c>
      <c r="R2824" s="56" t="str">
        <f aca="false">IF(K2824=1,ROW(),"")</f>
        <v/>
      </c>
      <c r="S2824" s="56" t="str">
        <f aca="false">IF(D2824="","",TRIM(D2824))</f>
        <v>Operation Recovery Cost- Inc</v>
      </c>
    </row>
    <row r="2825" customFormat="false" ht="15" hidden="false" customHeight="false" outlineLevel="0" collapsed="false">
      <c r="A2825" s="50" t="s">
        <v>697</v>
      </c>
      <c r="B2825" s="55" t="n">
        <v>45904</v>
      </c>
      <c r="C2825" s="50" t="n">
        <f aca="false">IF(S2825="","",IFERROR(IF(INDEX('Ledger Codes'!$C$6:$C$205,MATCH(S2825,'Ledger Codes'!$B$6:$B$205,0))="","",INDEX('Ledger Codes'!$C$6:$C$205,MATCH(S2825,'Ledger Codes'!$B$6:$B$205,0))),""))</f>
        <v>10053</v>
      </c>
      <c r="D2825" s="50" t="s">
        <v>107</v>
      </c>
      <c r="E2825" s="50" t="s">
        <v>698</v>
      </c>
      <c r="F2825" s="50" t="s">
        <v>699</v>
      </c>
      <c r="G2825" s="52" t="n">
        <v>0</v>
      </c>
      <c r="H2825" s="52" t="n">
        <v>450</v>
      </c>
      <c r="I2825" s="52" t="n">
        <f aca="false">IF(AND(G2825="",H2825=""),"",N(G2825)-N(H2825))</f>
        <v>-450</v>
      </c>
      <c r="J2825" s="52" t="n">
        <f aca="false">IF(I2825="","",ABS(I2825))</f>
        <v>450</v>
      </c>
      <c r="K2825" s="56" t="n">
        <f aca="false">IF(S2825="","",0)</f>
        <v>0</v>
      </c>
      <c r="L2825" s="56" t="n">
        <f aca="false">IF(J2825="","",IF(AND(J2825&gt;'Revenue Testing'!$E$9,K2825=0),1,0))</f>
        <v>0</v>
      </c>
      <c r="M2825" s="57" t="n">
        <v>0.687611265761</v>
      </c>
      <c r="N2825" s="56" t="str">
        <f aca="false">IF(OR(A2825="",I2825=""),"",IF(COUNTIFS($A$2:$A$4500,A2825,$D$2:$D$4500,D2825,$I$2:$I$4500,I2825)&gt;1,"Possible duplicate",""))</f>
        <v/>
      </c>
      <c r="O2825" s="56" t="n">
        <f aca="false">IF(J2825="","",IF(AND(L2825=0,K2825=0),1,0))</f>
        <v>1</v>
      </c>
      <c r="P2825" s="56" t="str">
        <f aca="false">IF(L2825=1,J2825+ROW()/10^7,"")</f>
        <v/>
      </c>
      <c r="Q2825" s="57" t="n">
        <f aca="false">IF(O2825=1,M2825,"")</f>
        <v>0.687611265761</v>
      </c>
      <c r="R2825" s="56" t="str">
        <f aca="false">IF(K2825=1,ROW(),"")</f>
        <v/>
      </c>
      <c r="S2825" s="56" t="str">
        <f aca="false">IF(D2825="","",TRIM(D2825))</f>
        <v>Operation Recovery Cost- Inc</v>
      </c>
    </row>
    <row r="2826" customFormat="false" ht="15" hidden="false" customHeight="false" outlineLevel="0" collapsed="false">
      <c r="A2826" s="50" t="s">
        <v>700</v>
      </c>
      <c r="B2826" s="55" t="n">
        <v>45904</v>
      </c>
      <c r="C2826" s="50" t="n">
        <f aca="false">IF(S2826="","",IFERROR(IF(INDEX('Ledger Codes'!$C$6:$C$205,MATCH(S2826,'Ledger Codes'!$B$6:$B$205,0))="","",INDEX('Ledger Codes'!$C$6:$C$205,MATCH(S2826,'Ledger Codes'!$B$6:$B$205,0))),""))</f>
        <v>10053</v>
      </c>
      <c r="D2826" s="50" t="s">
        <v>107</v>
      </c>
      <c r="E2826" s="50" t="s">
        <v>701</v>
      </c>
      <c r="F2826" s="50" t="s">
        <v>702</v>
      </c>
      <c r="G2826" s="52" t="n">
        <v>0</v>
      </c>
      <c r="H2826" s="52" t="n">
        <v>450</v>
      </c>
      <c r="I2826" s="52" t="n">
        <f aca="false">IF(AND(G2826="",H2826=""),"",N(G2826)-N(H2826))</f>
        <v>-450</v>
      </c>
      <c r="J2826" s="52" t="n">
        <f aca="false">IF(I2826="","",ABS(I2826))</f>
        <v>450</v>
      </c>
      <c r="K2826" s="56" t="n">
        <f aca="false">IF(S2826="","",0)</f>
        <v>0</v>
      </c>
      <c r="L2826" s="56" t="n">
        <f aca="false">IF(J2826="","",IF(AND(J2826&gt;'Revenue Testing'!$E$9,K2826=0),1,0))</f>
        <v>0</v>
      </c>
      <c r="M2826" s="57" t="n">
        <v>0.832622993902</v>
      </c>
      <c r="N2826" s="56" t="str">
        <f aca="false">IF(OR(A2826="",I2826=""),"",IF(COUNTIFS($A$2:$A$4500,A2826,$D$2:$D$4500,D2826,$I$2:$I$4500,I2826)&gt;1,"Possible duplicate",""))</f>
        <v/>
      </c>
      <c r="O2826" s="56" t="n">
        <f aca="false">IF(J2826="","",IF(AND(L2826=0,K2826=0),1,0))</f>
        <v>1</v>
      </c>
      <c r="P2826" s="56" t="str">
        <f aca="false">IF(L2826=1,J2826+ROW()/10^7,"")</f>
        <v/>
      </c>
      <c r="Q2826" s="57" t="n">
        <f aca="false">IF(O2826=1,M2826,"")</f>
        <v>0.832622993902</v>
      </c>
      <c r="R2826" s="56" t="str">
        <f aca="false">IF(K2826=1,ROW(),"")</f>
        <v/>
      </c>
      <c r="S2826" s="56" t="str">
        <f aca="false">IF(D2826="","",TRIM(D2826))</f>
        <v>Operation Recovery Cost- Inc</v>
      </c>
    </row>
    <row r="2827" customFormat="false" ht="15" hidden="false" customHeight="false" outlineLevel="0" collapsed="false">
      <c r="A2827" s="50" t="s">
        <v>703</v>
      </c>
      <c r="B2827" s="55" t="n">
        <v>45904</v>
      </c>
      <c r="C2827" s="50" t="n">
        <f aca="false">IF(S2827="","",IFERROR(IF(INDEX('Ledger Codes'!$C$6:$C$205,MATCH(S2827,'Ledger Codes'!$B$6:$B$205,0))="","",INDEX('Ledger Codes'!$C$6:$C$205,MATCH(S2827,'Ledger Codes'!$B$6:$B$205,0))),""))</f>
        <v>10053</v>
      </c>
      <c r="D2827" s="50" t="s">
        <v>107</v>
      </c>
      <c r="E2827" s="50" t="s">
        <v>704</v>
      </c>
      <c r="F2827" s="50" t="s">
        <v>705</v>
      </c>
      <c r="G2827" s="52" t="n">
        <v>0</v>
      </c>
      <c r="H2827" s="52" t="n">
        <v>450</v>
      </c>
      <c r="I2827" s="52" t="n">
        <f aca="false">IF(AND(G2827="",H2827=""),"",N(G2827)-N(H2827))</f>
        <v>-450</v>
      </c>
      <c r="J2827" s="52" t="n">
        <f aca="false">IF(I2827="","",ABS(I2827))</f>
        <v>450</v>
      </c>
      <c r="K2827" s="56" t="n">
        <f aca="false">IF(S2827="","",0)</f>
        <v>0</v>
      </c>
      <c r="L2827" s="56" t="n">
        <f aca="false">IF(J2827="","",IF(AND(J2827&gt;'Revenue Testing'!$E$9,K2827=0),1,0))</f>
        <v>0</v>
      </c>
      <c r="M2827" s="57" t="n">
        <v>0.533025146015</v>
      </c>
      <c r="N2827" s="56" t="str">
        <f aca="false">IF(OR(A2827="",I2827=""),"",IF(COUNTIFS($A$2:$A$4500,A2827,$D$2:$D$4500,D2827,$I$2:$I$4500,I2827)&gt;1,"Possible duplicate",""))</f>
        <v/>
      </c>
      <c r="O2827" s="56" t="n">
        <f aca="false">IF(J2827="","",IF(AND(L2827=0,K2827=0),1,0))</f>
        <v>1</v>
      </c>
      <c r="P2827" s="56" t="str">
        <f aca="false">IF(L2827=1,J2827+ROW()/10^7,"")</f>
        <v/>
      </c>
      <c r="Q2827" s="57" t="n">
        <f aca="false">IF(O2827=1,M2827,"")</f>
        <v>0.533025146015</v>
      </c>
      <c r="R2827" s="56" t="str">
        <f aca="false">IF(K2827=1,ROW(),"")</f>
        <v/>
      </c>
      <c r="S2827" s="56" t="str">
        <f aca="false">IF(D2827="","",TRIM(D2827))</f>
        <v>Operation Recovery Cost- Inc</v>
      </c>
    </row>
    <row r="2828" customFormat="false" ht="15" hidden="false" customHeight="false" outlineLevel="0" collapsed="false">
      <c r="A2828" s="50" t="s">
        <v>706</v>
      </c>
      <c r="B2828" s="55" t="n">
        <v>45904</v>
      </c>
      <c r="C2828" s="50" t="n">
        <f aca="false">IF(S2828="","",IFERROR(IF(INDEX('Ledger Codes'!$C$6:$C$205,MATCH(S2828,'Ledger Codes'!$B$6:$B$205,0))="","",INDEX('Ledger Codes'!$C$6:$C$205,MATCH(S2828,'Ledger Codes'!$B$6:$B$205,0))),""))</f>
        <v>10053</v>
      </c>
      <c r="D2828" s="50" t="s">
        <v>107</v>
      </c>
      <c r="E2828" s="50" t="s">
        <v>707</v>
      </c>
      <c r="F2828" s="50" t="s">
        <v>708</v>
      </c>
      <c r="G2828" s="52" t="n">
        <v>0</v>
      </c>
      <c r="H2828" s="52" t="n">
        <v>300</v>
      </c>
      <c r="I2828" s="52" t="n">
        <f aca="false">IF(AND(G2828="",H2828=""),"",N(G2828)-N(H2828))</f>
        <v>-300</v>
      </c>
      <c r="J2828" s="52" t="n">
        <f aca="false">IF(I2828="","",ABS(I2828))</f>
        <v>300</v>
      </c>
      <c r="K2828" s="56" t="n">
        <f aca="false">IF(S2828="","",0)</f>
        <v>0</v>
      </c>
      <c r="L2828" s="56" t="n">
        <f aca="false">IF(J2828="","",IF(AND(J2828&gt;'Revenue Testing'!$E$9,K2828=0),1,0))</f>
        <v>0</v>
      </c>
      <c r="M2828" s="57" t="n">
        <v>0.849299150042</v>
      </c>
      <c r="N2828" s="56" t="str">
        <f aca="false">IF(OR(A2828="",I2828=""),"",IF(COUNTIFS($A$2:$A$4500,A2828,$D$2:$D$4500,D2828,$I$2:$I$4500,I2828)&gt;1,"Possible duplicate",""))</f>
        <v/>
      </c>
      <c r="O2828" s="56" t="n">
        <f aca="false">IF(J2828="","",IF(AND(L2828=0,K2828=0),1,0))</f>
        <v>1</v>
      </c>
      <c r="P2828" s="56" t="str">
        <f aca="false">IF(L2828=1,J2828+ROW()/10^7,"")</f>
        <v/>
      </c>
      <c r="Q2828" s="57" t="n">
        <f aca="false">IF(O2828=1,M2828,"")</f>
        <v>0.849299150042</v>
      </c>
      <c r="R2828" s="56" t="str">
        <f aca="false">IF(K2828=1,ROW(),"")</f>
        <v/>
      </c>
      <c r="S2828" s="56" t="str">
        <f aca="false">IF(D2828="","",TRIM(D2828))</f>
        <v>Operation Recovery Cost- Inc</v>
      </c>
    </row>
    <row r="2829" customFormat="false" ht="15" hidden="false" customHeight="false" outlineLevel="0" collapsed="false">
      <c r="A2829" s="50" t="s">
        <v>709</v>
      </c>
      <c r="B2829" s="55" t="n">
        <v>45904</v>
      </c>
      <c r="C2829" s="50" t="n">
        <f aca="false">IF(S2829="","",IFERROR(IF(INDEX('Ledger Codes'!$C$6:$C$205,MATCH(S2829,'Ledger Codes'!$B$6:$B$205,0))="","",INDEX('Ledger Codes'!$C$6:$C$205,MATCH(S2829,'Ledger Codes'!$B$6:$B$205,0))),""))</f>
        <v>10053</v>
      </c>
      <c r="D2829" s="50" t="s">
        <v>107</v>
      </c>
      <c r="E2829" s="50" t="s">
        <v>710</v>
      </c>
      <c r="F2829" s="50" t="s">
        <v>711</v>
      </c>
      <c r="G2829" s="52" t="n">
        <v>0</v>
      </c>
      <c r="H2829" s="52" t="n">
        <v>900</v>
      </c>
      <c r="I2829" s="52" t="n">
        <f aca="false">IF(AND(G2829="",H2829=""),"",N(G2829)-N(H2829))</f>
        <v>-900</v>
      </c>
      <c r="J2829" s="52" t="n">
        <f aca="false">IF(I2829="","",ABS(I2829))</f>
        <v>900</v>
      </c>
      <c r="K2829" s="56" t="n">
        <f aca="false">IF(S2829="","",0)</f>
        <v>0</v>
      </c>
      <c r="L2829" s="56" t="n">
        <f aca="false">IF(J2829="","",IF(AND(J2829&gt;'Revenue Testing'!$E$9,K2829=0),1,0))</f>
        <v>0</v>
      </c>
      <c r="M2829" s="57" t="n">
        <v>0.891812740634</v>
      </c>
      <c r="N2829" s="56" t="str">
        <f aca="false">IF(OR(A2829="",I2829=""),"",IF(COUNTIFS($A$2:$A$4500,A2829,$D$2:$D$4500,D2829,$I$2:$I$4500,I2829)&gt;1,"Possible duplicate",""))</f>
        <v/>
      </c>
      <c r="O2829" s="56" t="n">
        <f aca="false">IF(J2829="","",IF(AND(L2829=0,K2829=0),1,0))</f>
        <v>1</v>
      </c>
      <c r="P2829" s="56" t="str">
        <f aca="false">IF(L2829=1,J2829+ROW()/10^7,"")</f>
        <v/>
      </c>
      <c r="Q2829" s="57" t="n">
        <f aca="false">IF(O2829=1,M2829,"")</f>
        <v>0.891812740634</v>
      </c>
      <c r="R2829" s="56" t="str">
        <f aca="false">IF(K2829=1,ROW(),"")</f>
        <v/>
      </c>
      <c r="S2829" s="56" t="str">
        <f aca="false">IF(D2829="","",TRIM(D2829))</f>
        <v>Operation Recovery Cost- Inc</v>
      </c>
    </row>
    <row r="2830" customFormat="false" ht="15" hidden="false" customHeight="false" outlineLevel="0" collapsed="false">
      <c r="A2830" s="50" t="s">
        <v>712</v>
      </c>
      <c r="B2830" s="55" t="n">
        <v>45904</v>
      </c>
      <c r="C2830" s="50" t="n">
        <f aca="false">IF(S2830="","",IFERROR(IF(INDEX('Ledger Codes'!$C$6:$C$205,MATCH(S2830,'Ledger Codes'!$B$6:$B$205,0))="","",INDEX('Ledger Codes'!$C$6:$C$205,MATCH(S2830,'Ledger Codes'!$B$6:$B$205,0))),""))</f>
        <v>10053</v>
      </c>
      <c r="D2830" s="50" t="s">
        <v>107</v>
      </c>
      <c r="E2830" s="50" t="s">
        <v>713</v>
      </c>
      <c r="F2830" s="50" t="s">
        <v>714</v>
      </c>
      <c r="G2830" s="52" t="n">
        <v>0</v>
      </c>
      <c r="H2830" s="52" t="n">
        <v>1350</v>
      </c>
      <c r="I2830" s="52" t="n">
        <f aca="false">IF(AND(G2830="",H2830=""),"",N(G2830)-N(H2830))</f>
        <v>-1350</v>
      </c>
      <c r="J2830" s="52" t="n">
        <f aca="false">IF(I2830="","",ABS(I2830))</f>
        <v>1350</v>
      </c>
      <c r="K2830" s="56" t="n">
        <f aca="false">IF(S2830="","",0)</f>
        <v>0</v>
      </c>
      <c r="L2830" s="56" t="n">
        <f aca="false">IF(J2830="","",IF(AND(J2830&gt;'Revenue Testing'!$E$9,K2830=0),1,0))</f>
        <v>0</v>
      </c>
      <c r="M2830" s="57" t="n">
        <v>0.67447800481</v>
      </c>
      <c r="N2830" s="56" t="str">
        <f aca="false">IF(OR(A2830="",I2830=""),"",IF(COUNTIFS($A$2:$A$4500,A2830,$D$2:$D$4500,D2830,$I$2:$I$4500,I2830)&gt;1,"Possible duplicate",""))</f>
        <v/>
      </c>
      <c r="O2830" s="56" t="n">
        <f aca="false">IF(J2830="","",IF(AND(L2830=0,K2830=0),1,0))</f>
        <v>1</v>
      </c>
      <c r="P2830" s="56" t="str">
        <f aca="false">IF(L2830=1,J2830+ROW()/10^7,"")</f>
        <v/>
      </c>
      <c r="Q2830" s="57" t="n">
        <f aca="false">IF(O2830=1,M2830,"")</f>
        <v>0.67447800481</v>
      </c>
      <c r="R2830" s="56" t="str">
        <f aca="false">IF(K2830=1,ROW(),"")</f>
        <v/>
      </c>
      <c r="S2830" s="56" t="str">
        <f aca="false">IF(D2830="","",TRIM(D2830))</f>
        <v>Operation Recovery Cost- Inc</v>
      </c>
    </row>
    <row r="2831" customFormat="false" ht="15" hidden="false" customHeight="false" outlineLevel="0" collapsed="false">
      <c r="A2831" s="50" t="s">
        <v>715</v>
      </c>
      <c r="B2831" s="55" t="n">
        <v>45904</v>
      </c>
      <c r="C2831" s="50" t="n">
        <f aca="false">IF(S2831="","",IFERROR(IF(INDEX('Ledger Codes'!$C$6:$C$205,MATCH(S2831,'Ledger Codes'!$B$6:$B$205,0))="","",INDEX('Ledger Codes'!$C$6:$C$205,MATCH(S2831,'Ledger Codes'!$B$6:$B$205,0))),""))</f>
        <v>10053</v>
      </c>
      <c r="D2831" s="50" t="s">
        <v>107</v>
      </c>
      <c r="E2831" s="50" t="s">
        <v>716</v>
      </c>
      <c r="F2831" s="50" t="s">
        <v>717</v>
      </c>
      <c r="G2831" s="52" t="n">
        <v>0</v>
      </c>
      <c r="H2831" s="52" t="n">
        <v>1350</v>
      </c>
      <c r="I2831" s="52" t="n">
        <f aca="false">IF(AND(G2831="",H2831=""),"",N(G2831)-N(H2831))</f>
        <v>-1350</v>
      </c>
      <c r="J2831" s="52" t="n">
        <f aca="false">IF(I2831="","",ABS(I2831))</f>
        <v>1350</v>
      </c>
      <c r="K2831" s="56" t="n">
        <f aca="false">IF(S2831="","",0)</f>
        <v>0</v>
      </c>
      <c r="L2831" s="56" t="n">
        <f aca="false">IF(J2831="","",IF(AND(J2831&gt;'Revenue Testing'!$E$9,K2831=0),1,0))</f>
        <v>0</v>
      </c>
      <c r="M2831" s="57" t="n">
        <v>0.747954449665</v>
      </c>
      <c r="N2831" s="56" t="str">
        <f aca="false">IF(OR(A2831="",I2831=""),"",IF(COUNTIFS($A$2:$A$4500,A2831,$D$2:$D$4500,D2831,$I$2:$I$4500,I2831)&gt;1,"Possible duplicate",""))</f>
        <v/>
      </c>
      <c r="O2831" s="56" t="n">
        <f aca="false">IF(J2831="","",IF(AND(L2831=0,K2831=0),1,0))</f>
        <v>1</v>
      </c>
      <c r="P2831" s="56" t="str">
        <f aca="false">IF(L2831=1,J2831+ROW()/10^7,"")</f>
        <v/>
      </c>
      <c r="Q2831" s="57" t="n">
        <f aca="false">IF(O2831=1,M2831,"")</f>
        <v>0.747954449665</v>
      </c>
      <c r="R2831" s="56" t="str">
        <f aca="false">IF(K2831=1,ROW(),"")</f>
        <v/>
      </c>
      <c r="S2831" s="56" t="str">
        <f aca="false">IF(D2831="","",TRIM(D2831))</f>
        <v>Operation Recovery Cost- Inc</v>
      </c>
    </row>
    <row r="2832" customFormat="false" ht="15" hidden="false" customHeight="false" outlineLevel="0" collapsed="false">
      <c r="A2832" s="50" t="s">
        <v>718</v>
      </c>
      <c r="B2832" s="55" t="n">
        <v>45904</v>
      </c>
      <c r="C2832" s="50" t="n">
        <f aca="false">IF(S2832="","",IFERROR(IF(INDEX('Ledger Codes'!$C$6:$C$205,MATCH(S2832,'Ledger Codes'!$B$6:$B$205,0))="","",INDEX('Ledger Codes'!$C$6:$C$205,MATCH(S2832,'Ledger Codes'!$B$6:$B$205,0))),""))</f>
        <v>10053</v>
      </c>
      <c r="D2832" s="50" t="s">
        <v>107</v>
      </c>
      <c r="E2832" s="50" t="s">
        <v>719</v>
      </c>
      <c r="F2832" s="50" t="s">
        <v>720</v>
      </c>
      <c r="G2832" s="52" t="n">
        <v>0</v>
      </c>
      <c r="H2832" s="52" t="n">
        <v>450</v>
      </c>
      <c r="I2832" s="52" t="n">
        <f aca="false">IF(AND(G2832="",H2832=""),"",N(G2832)-N(H2832))</f>
        <v>-450</v>
      </c>
      <c r="J2832" s="52" t="n">
        <f aca="false">IF(I2832="","",ABS(I2832))</f>
        <v>450</v>
      </c>
      <c r="K2832" s="56" t="n">
        <f aca="false">IF(S2832="","",0)</f>
        <v>0</v>
      </c>
      <c r="L2832" s="56" t="n">
        <f aca="false">IF(J2832="","",IF(AND(J2832&gt;'Revenue Testing'!$E$9,K2832=0),1,0))</f>
        <v>0</v>
      </c>
      <c r="M2832" s="57" t="n">
        <v>0.805907597801</v>
      </c>
      <c r="N2832" s="56" t="str">
        <f aca="false">IF(OR(A2832="",I2832=""),"",IF(COUNTIFS($A$2:$A$4500,A2832,$D$2:$D$4500,D2832,$I$2:$I$4500,I2832)&gt;1,"Possible duplicate",""))</f>
        <v/>
      </c>
      <c r="O2832" s="56" t="n">
        <f aca="false">IF(J2832="","",IF(AND(L2832=0,K2832=0),1,0))</f>
        <v>1</v>
      </c>
      <c r="P2832" s="56" t="str">
        <f aca="false">IF(L2832=1,J2832+ROW()/10^7,"")</f>
        <v/>
      </c>
      <c r="Q2832" s="57" t="n">
        <f aca="false">IF(O2832=1,M2832,"")</f>
        <v>0.805907597801</v>
      </c>
      <c r="R2832" s="56" t="str">
        <f aca="false">IF(K2832=1,ROW(),"")</f>
        <v/>
      </c>
      <c r="S2832" s="56" t="str">
        <f aca="false">IF(D2832="","",TRIM(D2832))</f>
        <v>Operation Recovery Cost- Inc</v>
      </c>
    </row>
    <row r="2833" customFormat="false" ht="15" hidden="false" customHeight="false" outlineLevel="0" collapsed="false">
      <c r="A2833" s="50" t="s">
        <v>721</v>
      </c>
      <c r="B2833" s="55" t="n">
        <v>45904</v>
      </c>
      <c r="C2833" s="50" t="n">
        <f aca="false">IF(S2833="","",IFERROR(IF(INDEX('Ledger Codes'!$C$6:$C$205,MATCH(S2833,'Ledger Codes'!$B$6:$B$205,0))="","",INDEX('Ledger Codes'!$C$6:$C$205,MATCH(S2833,'Ledger Codes'!$B$6:$B$205,0))),""))</f>
        <v>10053</v>
      </c>
      <c r="D2833" s="50" t="s">
        <v>107</v>
      </c>
      <c r="E2833" s="50" t="s">
        <v>722</v>
      </c>
      <c r="F2833" s="50" t="s">
        <v>723</v>
      </c>
      <c r="G2833" s="52" t="n">
        <v>0</v>
      </c>
      <c r="H2833" s="52" t="n">
        <v>450</v>
      </c>
      <c r="I2833" s="52" t="n">
        <f aca="false">IF(AND(G2833="",H2833=""),"",N(G2833)-N(H2833))</f>
        <v>-450</v>
      </c>
      <c r="J2833" s="52" t="n">
        <f aca="false">IF(I2833="","",ABS(I2833))</f>
        <v>450</v>
      </c>
      <c r="K2833" s="56" t="n">
        <f aca="false">IF(S2833="","",0)</f>
        <v>0</v>
      </c>
      <c r="L2833" s="56" t="n">
        <f aca="false">IF(J2833="","",IF(AND(J2833&gt;'Revenue Testing'!$E$9,K2833=0),1,0))</f>
        <v>0</v>
      </c>
      <c r="M2833" s="57" t="n">
        <v>0.399952852956</v>
      </c>
      <c r="N2833" s="56" t="str">
        <f aca="false">IF(OR(A2833="",I2833=""),"",IF(COUNTIFS($A$2:$A$4500,A2833,$D$2:$D$4500,D2833,$I$2:$I$4500,I2833)&gt;1,"Possible duplicate",""))</f>
        <v/>
      </c>
      <c r="O2833" s="56" t="n">
        <f aca="false">IF(J2833="","",IF(AND(L2833=0,K2833=0),1,0))</f>
        <v>1</v>
      </c>
      <c r="P2833" s="56" t="str">
        <f aca="false">IF(L2833=1,J2833+ROW()/10^7,"")</f>
        <v/>
      </c>
      <c r="Q2833" s="57" t="n">
        <f aca="false">IF(O2833=1,M2833,"")</f>
        <v>0.399952852956</v>
      </c>
      <c r="R2833" s="56" t="str">
        <f aca="false">IF(K2833=1,ROW(),"")</f>
        <v/>
      </c>
      <c r="S2833" s="56" t="str">
        <f aca="false">IF(D2833="","",TRIM(D2833))</f>
        <v>Operation Recovery Cost- Inc</v>
      </c>
    </row>
    <row r="2834" customFormat="false" ht="15" hidden="false" customHeight="false" outlineLevel="0" collapsed="false">
      <c r="A2834" s="50" t="s">
        <v>724</v>
      </c>
      <c r="B2834" s="55" t="n">
        <v>45904</v>
      </c>
      <c r="C2834" s="50" t="n">
        <f aca="false">IF(S2834="","",IFERROR(IF(INDEX('Ledger Codes'!$C$6:$C$205,MATCH(S2834,'Ledger Codes'!$B$6:$B$205,0))="","",INDEX('Ledger Codes'!$C$6:$C$205,MATCH(S2834,'Ledger Codes'!$B$6:$B$205,0))),""))</f>
        <v>10053</v>
      </c>
      <c r="D2834" s="50" t="s">
        <v>107</v>
      </c>
      <c r="E2834" s="50" t="s">
        <v>725</v>
      </c>
      <c r="F2834" s="50" t="s">
        <v>726</v>
      </c>
      <c r="G2834" s="52" t="n">
        <v>0</v>
      </c>
      <c r="H2834" s="52" t="n">
        <v>900</v>
      </c>
      <c r="I2834" s="52" t="n">
        <f aca="false">IF(AND(G2834="",H2834=""),"",N(G2834)-N(H2834))</f>
        <v>-900</v>
      </c>
      <c r="J2834" s="52" t="n">
        <f aca="false">IF(I2834="","",ABS(I2834))</f>
        <v>900</v>
      </c>
      <c r="K2834" s="56" t="n">
        <f aca="false">IF(S2834="","",0)</f>
        <v>0</v>
      </c>
      <c r="L2834" s="56" t="n">
        <f aca="false">IF(J2834="","",IF(AND(J2834&gt;'Revenue Testing'!$E$9,K2834=0),1,0))</f>
        <v>0</v>
      </c>
      <c r="M2834" s="57" t="n">
        <v>0.180620463139</v>
      </c>
      <c r="N2834" s="56" t="str">
        <f aca="false">IF(OR(A2834="",I2834=""),"",IF(COUNTIFS($A$2:$A$4500,A2834,$D$2:$D$4500,D2834,$I$2:$I$4500,I2834)&gt;1,"Possible duplicate",""))</f>
        <v/>
      </c>
      <c r="O2834" s="56" t="n">
        <f aca="false">IF(J2834="","",IF(AND(L2834=0,K2834=0),1,0))</f>
        <v>1</v>
      </c>
      <c r="P2834" s="56" t="str">
        <f aca="false">IF(L2834=1,J2834+ROW()/10^7,"")</f>
        <v/>
      </c>
      <c r="Q2834" s="57" t="n">
        <f aca="false">IF(O2834=1,M2834,"")</f>
        <v>0.180620463139</v>
      </c>
      <c r="R2834" s="56" t="str">
        <f aca="false">IF(K2834=1,ROW(),"")</f>
        <v/>
      </c>
      <c r="S2834" s="56" t="str">
        <f aca="false">IF(D2834="","",TRIM(D2834))</f>
        <v>Operation Recovery Cost- Inc</v>
      </c>
    </row>
    <row r="2835" customFormat="false" ht="15" hidden="false" customHeight="false" outlineLevel="0" collapsed="false">
      <c r="A2835" s="50" t="s">
        <v>724</v>
      </c>
      <c r="B2835" s="55" t="n">
        <v>45904</v>
      </c>
      <c r="C2835" s="50" t="n">
        <f aca="false">IF(S2835="","",IFERROR(IF(INDEX('Ledger Codes'!$C$6:$C$205,MATCH(S2835,'Ledger Codes'!$B$6:$B$205,0))="","",INDEX('Ledger Codes'!$C$6:$C$205,MATCH(S2835,'Ledger Codes'!$B$6:$B$205,0))),""))</f>
        <v>10053</v>
      </c>
      <c r="D2835" s="50" t="s">
        <v>107</v>
      </c>
      <c r="E2835" s="50" t="s">
        <v>725</v>
      </c>
      <c r="F2835" s="50" t="s">
        <v>726</v>
      </c>
      <c r="G2835" s="52" t="n">
        <v>0</v>
      </c>
      <c r="H2835" s="52" t="n">
        <v>300</v>
      </c>
      <c r="I2835" s="52" t="n">
        <f aca="false">IF(AND(G2835="",H2835=""),"",N(G2835)-N(H2835))</f>
        <v>-300</v>
      </c>
      <c r="J2835" s="52" t="n">
        <f aca="false">IF(I2835="","",ABS(I2835))</f>
        <v>300</v>
      </c>
      <c r="K2835" s="56" t="n">
        <f aca="false">IF(S2835="","",0)</f>
        <v>0</v>
      </c>
      <c r="L2835" s="56" t="n">
        <f aca="false">IF(J2835="","",IF(AND(J2835&gt;'Revenue Testing'!$E$9,K2835=0),1,0))</f>
        <v>0</v>
      </c>
      <c r="M2835" s="57" t="n">
        <v>0.472160309611</v>
      </c>
      <c r="N2835" s="56" t="str">
        <f aca="false">IF(OR(A2835="",I2835=""),"",IF(COUNTIFS($A$2:$A$4500,A2835,$D$2:$D$4500,D2835,$I$2:$I$4500,I2835)&gt;1,"Possible duplicate",""))</f>
        <v/>
      </c>
      <c r="O2835" s="56" t="n">
        <f aca="false">IF(J2835="","",IF(AND(L2835=0,K2835=0),1,0))</f>
        <v>1</v>
      </c>
      <c r="P2835" s="56" t="str">
        <f aca="false">IF(L2835=1,J2835+ROW()/10^7,"")</f>
        <v/>
      </c>
      <c r="Q2835" s="57" t="n">
        <f aca="false">IF(O2835=1,M2835,"")</f>
        <v>0.472160309611</v>
      </c>
      <c r="R2835" s="56" t="str">
        <f aca="false">IF(K2835=1,ROW(),"")</f>
        <v/>
      </c>
      <c r="S2835" s="56" t="str">
        <f aca="false">IF(D2835="","",TRIM(D2835))</f>
        <v>Operation Recovery Cost- Inc</v>
      </c>
    </row>
    <row r="2836" customFormat="false" ht="15" hidden="false" customHeight="false" outlineLevel="0" collapsed="false">
      <c r="A2836" s="50" t="s">
        <v>727</v>
      </c>
      <c r="B2836" s="55" t="n">
        <v>45904</v>
      </c>
      <c r="C2836" s="50" t="n">
        <f aca="false">IF(S2836="","",IFERROR(IF(INDEX('Ledger Codes'!$C$6:$C$205,MATCH(S2836,'Ledger Codes'!$B$6:$B$205,0))="","",INDEX('Ledger Codes'!$C$6:$C$205,MATCH(S2836,'Ledger Codes'!$B$6:$B$205,0))),""))</f>
        <v>10053</v>
      </c>
      <c r="D2836" s="50" t="s">
        <v>107</v>
      </c>
      <c r="E2836" s="50" t="s">
        <v>728</v>
      </c>
      <c r="F2836" s="50" t="s">
        <v>729</v>
      </c>
      <c r="G2836" s="52" t="n">
        <v>0</v>
      </c>
      <c r="H2836" s="52" t="n">
        <v>450</v>
      </c>
      <c r="I2836" s="52" t="n">
        <f aca="false">IF(AND(G2836="",H2836=""),"",N(G2836)-N(H2836))</f>
        <v>-450</v>
      </c>
      <c r="J2836" s="52" t="n">
        <f aca="false">IF(I2836="","",ABS(I2836))</f>
        <v>450</v>
      </c>
      <c r="K2836" s="56" t="n">
        <f aca="false">IF(S2836="","",0)</f>
        <v>0</v>
      </c>
      <c r="L2836" s="56" t="n">
        <f aca="false">IF(J2836="","",IF(AND(J2836&gt;'Revenue Testing'!$E$9,K2836=0),1,0))</f>
        <v>0</v>
      </c>
      <c r="M2836" s="57" t="n">
        <v>0.004469396207</v>
      </c>
      <c r="N2836" s="56" t="str">
        <f aca="false">IF(OR(A2836="",I2836=""),"",IF(COUNTIFS($A$2:$A$4500,A2836,$D$2:$D$4500,D2836,$I$2:$I$4500,I2836)&gt;1,"Possible duplicate",""))</f>
        <v/>
      </c>
      <c r="O2836" s="56" t="n">
        <f aca="false">IF(J2836="","",IF(AND(L2836=0,K2836=0),1,0))</f>
        <v>1</v>
      </c>
      <c r="P2836" s="56" t="str">
        <f aca="false">IF(L2836=1,J2836+ROW()/10^7,"")</f>
        <v/>
      </c>
      <c r="Q2836" s="57" t="n">
        <f aca="false">IF(O2836=1,M2836,"")</f>
        <v>0.004469396207</v>
      </c>
      <c r="R2836" s="56" t="str">
        <f aca="false">IF(K2836=1,ROW(),"")</f>
        <v/>
      </c>
      <c r="S2836" s="56" t="str">
        <f aca="false">IF(D2836="","",TRIM(D2836))</f>
        <v>Operation Recovery Cost- Inc</v>
      </c>
    </row>
    <row r="2837" customFormat="false" ht="15" hidden="false" customHeight="false" outlineLevel="0" collapsed="false">
      <c r="A2837" s="50" t="s">
        <v>730</v>
      </c>
      <c r="B2837" s="55" t="n">
        <v>45904</v>
      </c>
      <c r="C2837" s="50" t="n">
        <f aca="false">IF(S2837="","",IFERROR(IF(INDEX('Ledger Codes'!$C$6:$C$205,MATCH(S2837,'Ledger Codes'!$B$6:$B$205,0))="","",INDEX('Ledger Codes'!$C$6:$C$205,MATCH(S2837,'Ledger Codes'!$B$6:$B$205,0))),""))</f>
        <v>10053</v>
      </c>
      <c r="D2837" s="50" t="s">
        <v>107</v>
      </c>
      <c r="E2837" s="50" t="s">
        <v>731</v>
      </c>
      <c r="F2837" s="50" t="s">
        <v>732</v>
      </c>
      <c r="G2837" s="52" t="n">
        <v>0</v>
      </c>
      <c r="H2837" s="52" t="n">
        <v>450</v>
      </c>
      <c r="I2837" s="52" t="n">
        <f aca="false">IF(AND(G2837="",H2837=""),"",N(G2837)-N(H2837))</f>
        <v>-450</v>
      </c>
      <c r="J2837" s="52" t="n">
        <f aca="false">IF(I2837="","",ABS(I2837))</f>
        <v>450</v>
      </c>
      <c r="K2837" s="56" t="n">
        <f aca="false">IF(S2837="","",0)</f>
        <v>0</v>
      </c>
      <c r="L2837" s="56" t="n">
        <f aca="false">IF(J2837="","",IF(AND(J2837&gt;'Revenue Testing'!$E$9,K2837=0),1,0))</f>
        <v>0</v>
      </c>
      <c r="M2837" s="57" t="n">
        <v>0.095543416378</v>
      </c>
      <c r="N2837" s="56" t="str">
        <f aca="false">IF(OR(A2837="",I2837=""),"",IF(COUNTIFS($A$2:$A$4500,A2837,$D$2:$D$4500,D2837,$I$2:$I$4500,I2837)&gt;1,"Possible duplicate",""))</f>
        <v/>
      </c>
      <c r="O2837" s="56" t="n">
        <f aca="false">IF(J2837="","",IF(AND(L2837=0,K2837=0),1,0))</f>
        <v>1</v>
      </c>
      <c r="P2837" s="56" t="str">
        <f aca="false">IF(L2837=1,J2837+ROW()/10^7,"")</f>
        <v/>
      </c>
      <c r="Q2837" s="57" t="n">
        <f aca="false">IF(O2837=1,M2837,"")</f>
        <v>0.095543416378</v>
      </c>
      <c r="R2837" s="56" t="str">
        <f aca="false">IF(K2837=1,ROW(),"")</f>
        <v/>
      </c>
      <c r="S2837" s="56" t="str">
        <f aca="false">IF(D2837="","",TRIM(D2837))</f>
        <v>Operation Recovery Cost- Inc</v>
      </c>
    </row>
    <row r="2838" customFormat="false" ht="15" hidden="false" customHeight="false" outlineLevel="0" collapsed="false">
      <c r="A2838" s="50" t="s">
        <v>733</v>
      </c>
      <c r="B2838" s="55" t="n">
        <v>45904</v>
      </c>
      <c r="C2838" s="50" t="n">
        <f aca="false">IF(S2838="","",IFERROR(IF(INDEX('Ledger Codes'!$C$6:$C$205,MATCH(S2838,'Ledger Codes'!$B$6:$B$205,0))="","",INDEX('Ledger Codes'!$C$6:$C$205,MATCH(S2838,'Ledger Codes'!$B$6:$B$205,0))),""))</f>
        <v>10053</v>
      </c>
      <c r="D2838" s="50" t="s">
        <v>107</v>
      </c>
      <c r="E2838" s="50" t="s">
        <v>734</v>
      </c>
      <c r="F2838" s="50" t="s">
        <v>735</v>
      </c>
      <c r="G2838" s="52" t="n">
        <v>0</v>
      </c>
      <c r="H2838" s="52" t="n">
        <v>450</v>
      </c>
      <c r="I2838" s="52" t="n">
        <f aca="false">IF(AND(G2838="",H2838=""),"",N(G2838)-N(H2838))</f>
        <v>-450</v>
      </c>
      <c r="J2838" s="52" t="n">
        <f aca="false">IF(I2838="","",ABS(I2838))</f>
        <v>450</v>
      </c>
      <c r="K2838" s="56" t="n">
        <f aca="false">IF(S2838="","",0)</f>
        <v>0</v>
      </c>
      <c r="L2838" s="56" t="n">
        <f aca="false">IF(J2838="","",IF(AND(J2838&gt;'Revenue Testing'!$E$9,K2838=0),1,0))</f>
        <v>0</v>
      </c>
      <c r="M2838" s="57" t="n">
        <v>0.267310000352</v>
      </c>
      <c r="N2838" s="56" t="str">
        <f aca="false">IF(OR(A2838="",I2838=""),"",IF(COUNTIFS($A$2:$A$4500,A2838,$D$2:$D$4500,D2838,$I$2:$I$4500,I2838)&gt;1,"Possible duplicate",""))</f>
        <v/>
      </c>
      <c r="O2838" s="56" t="n">
        <f aca="false">IF(J2838="","",IF(AND(L2838=0,K2838=0),1,0))</f>
        <v>1</v>
      </c>
      <c r="P2838" s="56" t="str">
        <f aca="false">IF(L2838=1,J2838+ROW()/10^7,"")</f>
        <v/>
      </c>
      <c r="Q2838" s="57" t="n">
        <f aca="false">IF(O2838=1,M2838,"")</f>
        <v>0.267310000352</v>
      </c>
      <c r="R2838" s="56" t="str">
        <f aca="false">IF(K2838=1,ROW(),"")</f>
        <v/>
      </c>
      <c r="S2838" s="56" t="str">
        <f aca="false">IF(D2838="","",TRIM(D2838))</f>
        <v>Operation Recovery Cost- Inc</v>
      </c>
    </row>
    <row r="2839" customFormat="false" ht="15" hidden="false" customHeight="false" outlineLevel="0" collapsed="false">
      <c r="A2839" s="50" t="s">
        <v>736</v>
      </c>
      <c r="B2839" s="55" t="n">
        <v>45904</v>
      </c>
      <c r="C2839" s="50" t="n">
        <f aca="false">IF(S2839="","",IFERROR(IF(INDEX('Ledger Codes'!$C$6:$C$205,MATCH(S2839,'Ledger Codes'!$B$6:$B$205,0))="","",INDEX('Ledger Codes'!$C$6:$C$205,MATCH(S2839,'Ledger Codes'!$B$6:$B$205,0))),""))</f>
        <v>10053</v>
      </c>
      <c r="D2839" s="50" t="s">
        <v>107</v>
      </c>
      <c r="E2839" s="50" t="s">
        <v>737</v>
      </c>
      <c r="F2839" s="50" t="s">
        <v>738</v>
      </c>
      <c r="G2839" s="52" t="n">
        <v>0</v>
      </c>
      <c r="H2839" s="52" t="n">
        <v>450</v>
      </c>
      <c r="I2839" s="52" t="n">
        <f aca="false">IF(AND(G2839="",H2839=""),"",N(G2839)-N(H2839))</f>
        <v>-450</v>
      </c>
      <c r="J2839" s="52" t="n">
        <f aca="false">IF(I2839="","",ABS(I2839))</f>
        <v>450</v>
      </c>
      <c r="K2839" s="56" t="n">
        <f aca="false">IF(S2839="","",0)</f>
        <v>0</v>
      </c>
      <c r="L2839" s="56" t="n">
        <f aca="false">IF(J2839="","",IF(AND(J2839&gt;'Revenue Testing'!$E$9,K2839=0),1,0))</f>
        <v>0</v>
      </c>
      <c r="M2839" s="57" t="n">
        <v>0.44112700899</v>
      </c>
      <c r="N2839" s="56" t="str">
        <f aca="false">IF(OR(A2839="",I2839=""),"",IF(COUNTIFS($A$2:$A$4500,A2839,$D$2:$D$4500,D2839,$I$2:$I$4500,I2839)&gt;1,"Possible duplicate",""))</f>
        <v/>
      </c>
      <c r="O2839" s="56" t="n">
        <f aca="false">IF(J2839="","",IF(AND(L2839=0,K2839=0),1,0))</f>
        <v>1</v>
      </c>
      <c r="P2839" s="56" t="str">
        <f aca="false">IF(L2839=1,J2839+ROW()/10^7,"")</f>
        <v/>
      </c>
      <c r="Q2839" s="57" t="n">
        <f aca="false">IF(O2839=1,M2839,"")</f>
        <v>0.44112700899</v>
      </c>
      <c r="R2839" s="56" t="str">
        <f aca="false">IF(K2839=1,ROW(),"")</f>
        <v/>
      </c>
      <c r="S2839" s="56" t="str">
        <f aca="false">IF(D2839="","",TRIM(D2839))</f>
        <v>Operation Recovery Cost- Inc</v>
      </c>
    </row>
    <row r="2840" customFormat="false" ht="15" hidden="false" customHeight="false" outlineLevel="0" collapsed="false">
      <c r="A2840" s="50" t="s">
        <v>739</v>
      </c>
      <c r="B2840" s="55" t="n">
        <v>45904</v>
      </c>
      <c r="C2840" s="50" t="n">
        <f aca="false">IF(S2840="","",IFERROR(IF(INDEX('Ledger Codes'!$C$6:$C$205,MATCH(S2840,'Ledger Codes'!$B$6:$B$205,0))="","",INDEX('Ledger Codes'!$C$6:$C$205,MATCH(S2840,'Ledger Codes'!$B$6:$B$205,0))),""))</f>
        <v>10053</v>
      </c>
      <c r="D2840" s="50" t="s">
        <v>107</v>
      </c>
      <c r="E2840" s="50" t="s">
        <v>740</v>
      </c>
      <c r="F2840" s="50" t="s">
        <v>741</v>
      </c>
      <c r="G2840" s="52" t="n">
        <v>0</v>
      </c>
      <c r="H2840" s="52" t="n">
        <v>450</v>
      </c>
      <c r="I2840" s="52" t="n">
        <f aca="false">IF(AND(G2840="",H2840=""),"",N(G2840)-N(H2840))</f>
        <v>-450</v>
      </c>
      <c r="J2840" s="52" t="n">
        <f aca="false">IF(I2840="","",ABS(I2840))</f>
        <v>450</v>
      </c>
      <c r="K2840" s="56" t="n">
        <f aca="false">IF(S2840="","",0)</f>
        <v>0</v>
      </c>
      <c r="L2840" s="56" t="n">
        <f aca="false">IF(J2840="","",IF(AND(J2840&gt;'Revenue Testing'!$E$9,K2840=0),1,0))</f>
        <v>0</v>
      </c>
      <c r="M2840" s="57" t="n">
        <v>0.616615064787</v>
      </c>
      <c r="N2840" s="56" t="str">
        <f aca="false">IF(OR(A2840="",I2840=""),"",IF(COUNTIFS($A$2:$A$4500,A2840,$D$2:$D$4500,D2840,$I$2:$I$4500,I2840)&gt;1,"Possible duplicate",""))</f>
        <v/>
      </c>
      <c r="O2840" s="56" t="n">
        <f aca="false">IF(J2840="","",IF(AND(L2840=0,K2840=0),1,0))</f>
        <v>1</v>
      </c>
      <c r="P2840" s="56" t="str">
        <f aca="false">IF(L2840=1,J2840+ROW()/10^7,"")</f>
        <v/>
      </c>
      <c r="Q2840" s="57" t="n">
        <f aca="false">IF(O2840=1,M2840,"")</f>
        <v>0.616615064787</v>
      </c>
      <c r="R2840" s="56" t="str">
        <f aca="false">IF(K2840=1,ROW(),"")</f>
        <v/>
      </c>
      <c r="S2840" s="56" t="str">
        <f aca="false">IF(D2840="","",TRIM(D2840))</f>
        <v>Operation Recovery Cost- Inc</v>
      </c>
    </row>
    <row r="2841" customFormat="false" ht="15" hidden="false" customHeight="false" outlineLevel="0" collapsed="false">
      <c r="A2841" s="50" t="s">
        <v>742</v>
      </c>
      <c r="B2841" s="55" t="n">
        <v>45904</v>
      </c>
      <c r="C2841" s="50" t="n">
        <f aca="false">IF(S2841="","",IFERROR(IF(INDEX('Ledger Codes'!$C$6:$C$205,MATCH(S2841,'Ledger Codes'!$B$6:$B$205,0))="","",INDEX('Ledger Codes'!$C$6:$C$205,MATCH(S2841,'Ledger Codes'!$B$6:$B$205,0))),""))</f>
        <v>10053</v>
      </c>
      <c r="D2841" s="50" t="s">
        <v>107</v>
      </c>
      <c r="E2841" s="50" t="s">
        <v>743</v>
      </c>
      <c r="F2841" s="50" t="s">
        <v>744</v>
      </c>
      <c r="G2841" s="52" t="n">
        <v>0</v>
      </c>
      <c r="H2841" s="52" t="n">
        <v>450</v>
      </c>
      <c r="I2841" s="52" t="n">
        <f aca="false">IF(AND(G2841="",H2841=""),"",N(G2841)-N(H2841))</f>
        <v>-450</v>
      </c>
      <c r="J2841" s="52" t="n">
        <f aca="false">IF(I2841="","",ABS(I2841))</f>
        <v>450</v>
      </c>
      <c r="K2841" s="56" t="n">
        <f aca="false">IF(S2841="","",0)</f>
        <v>0</v>
      </c>
      <c r="L2841" s="56" t="n">
        <f aca="false">IF(J2841="","",IF(AND(J2841&gt;'Revenue Testing'!$E$9,K2841=0),1,0))</f>
        <v>0</v>
      </c>
      <c r="M2841" s="57" t="n">
        <v>0.734028939342</v>
      </c>
      <c r="N2841" s="56" t="str">
        <f aca="false">IF(OR(A2841="",I2841=""),"",IF(COUNTIFS($A$2:$A$4500,A2841,$D$2:$D$4500,D2841,$I$2:$I$4500,I2841)&gt;1,"Possible duplicate",""))</f>
        <v/>
      </c>
      <c r="O2841" s="56" t="n">
        <f aca="false">IF(J2841="","",IF(AND(L2841=0,K2841=0),1,0))</f>
        <v>1</v>
      </c>
      <c r="P2841" s="56" t="str">
        <f aca="false">IF(L2841=1,J2841+ROW()/10^7,"")</f>
        <v/>
      </c>
      <c r="Q2841" s="57" t="n">
        <f aca="false">IF(O2841=1,M2841,"")</f>
        <v>0.734028939342</v>
      </c>
      <c r="R2841" s="56" t="str">
        <f aca="false">IF(K2841=1,ROW(),"")</f>
        <v/>
      </c>
      <c r="S2841" s="56" t="str">
        <f aca="false">IF(D2841="","",TRIM(D2841))</f>
        <v>Operation Recovery Cost- Inc</v>
      </c>
    </row>
    <row r="2842" customFormat="false" ht="15" hidden="false" customHeight="false" outlineLevel="0" collapsed="false">
      <c r="A2842" s="50" t="s">
        <v>745</v>
      </c>
      <c r="B2842" s="55" t="n">
        <v>45904</v>
      </c>
      <c r="C2842" s="50" t="n">
        <f aca="false">IF(S2842="","",IFERROR(IF(INDEX('Ledger Codes'!$C$6:$C$205,MATCH(S2842,'Ledger Codes'!$B$6:$B$205,0))="","",INDEX('Ledger Codes'!$C$6:$C$205,MATCH(S2842,'Ledger Codes'!$B$6:$B$205,0))),""))</f>
        <v>10053</v>
      </c>
      <c r="D2842" s="50" t="s">
        <v>107</v>
      </c>
      <c r="E2842" s="50" t="s">
        <v>746</v>
      </c>
      <c r="F2842" s="50" t="s">
        <v>747</v>
      </c>
      <c r="G2842" s="52" t="n">
        <v>0</v>
      </c>
      <c r="H2842" s="52" t="n">
        <v>450</v>
      </c>
      <c r="I2842" s="52" t="n">
        <f aca="false">IF(AND(G2842="",H2842=""),"",N(G2842)-N(H2842))</f>
        <v>-450</v>
      </c>
      <c r="J2842" s="52" t="n">
        <f aca="false">IF(I2842="","",ABS(I2842))</f>
        <v>450</v>
      </c>
      <c r="K2842" s="56" t="n">
        <f aca="false">IF(S2842="","",0)</f>
        <v>0</v>
      </c>
      <c r="L2842" s="56" t="n">
        <f aca="false">IF(J2842="","",IF(AND(J2842&gt;'Revenue Testing'!$E$9,K2842=0),1,0))</f>
        <v>0</v>
      </c>
      <c r="M2842" s="57" t="n">
        <v>0.209017402371</v>
      </c>
      <c r="N2842" s="56" t="str">
        <f aca="false">IF(OR(A2842="",I2842=""),"",IF(COUNTIFS($A$2:$A$4500,A2842,$D$2:$D$4500,D2842,$I$2:$I$4500,I2842)&gt;1,"Possible duplicate",""))</f>
        <v/>
      </c>
      <c r="O2842" s="56" t="n">
        <f aca="false">IF(J2842="","",IF(AND(L2842=0,K2842=0),1,0))</f>
        <v>1</v>
      </c>
      <c r="P2842" s="56" t="str">
        <f aca="false">IF(L2842=1,J2842+ROW()/10^7,"")</f>
        <v/>
      </c>
      <c r="Q2842" s="57" t="n">
        <f aca="false">IF(O2842=1,M2842,"")</f>
        <v>0.209017402371</v>
      </c>
      <c r="R2842" s="56" t="str">
        <f aca="false">IF(K2842=1,ROW(),"")</f>
        <v/>
      </c>
      <c r="S2842" s="56" t="str">
        <f aca="false">IF(D2842="","",TRIM(D2842))</f>
        <v>Operation Recovery Cost- Inc</v>
      </c>
    </row>
    <row r="2843" customFormat="false" ht="15" hidden="false" customHeight="false" outlineLevel="0" collapsed="false">
      <c r="A2843" s="50" t="s">
        <v>748</v>
      </c>
      <c r="B2843" s="55" t="n">
        <v>45904</v>
      </c>
      <c r="C2843" s="50" t="n">
        <f aca="false">IF(S2843="","",IFERROR(IF(INDEX('Ledger Codes'!$C$6:$C$205,MATCH(S2843,'Ledger Codes'!$B$6:$B$205,0))="","",INDEX('Ledger Codes'!$C$6:$C$205,MATCH(S2843,'Ledger Codes'!$B$6:$B$205,0))),""))</f>
        <v>10053</v>
      </c>
      <c r="D2843" s="50" t="s">
        <v>107</v>
      </c>
      <c r="E2843" s="50" t="s">
        <v>749</v>
      </c>
      <c r="F2843" s="50" t="s">
        <v>750</v>
      </c>
      <c r="G2843" s="52" t="n">
        <v>0</v>
      </c>
      <c r="H2843" s="52" t="n">
        <v>900</v>
      </c>
      <c r="I2843" s="52" t="n">
        <f aca="false">IF(AND(G2843="",H2843=""),"",N(G2843)-N(H2843))</f>
        <v>-900</v>
      </c>
      <c r="J2843" s="52" t="n">
        <f aca="false">IF(I2843="","",ABS(I2843))</f>
        <v>900</v>
      </c>
      <c r="K2843" s="56" t="n">
        <f aca="false">IF(S2843="","",0)</f>
        <v>0</v>
      </c>
      <c r="L2843" s="56" t="n">
        <f aca="false">IF(J2843="","",IF(AND(J2843&gt;'Revenue Testing'!$E$9,K2843=0),1,0))</f>
        <v>0</v>
      </c>
      <c r="M2843" s="57" t="n">
        <v>0.59125787314</v>
      </c>
      <c r="N2843" s="56" t="str">
        <f aca="false">IF(OR(A2843="",I2843=""),"",IF(COUNTIFS($A$2:$A$4500,A2843,$D$2:$D$4500,D2843,$I$2:$I$4500,I2843)&gt;1,"Possible duplicate",""))</f>
        <v/>
      </c>
      <c r="O2843" s="56" t="n">
        <f aca="false">IF(J2843="","",IF(AND(L2843=0,K2843=0),1,0))</f>
        <v>1</v>
      </c>
      <c r="P2843" s="56" t="str">
        <f aca="false">IF(L2843=1,J2843+ROW()/10^7,"")</f>
        <v/>
      </c>
      <c r="Q2843" s="57" t="n">
        <f aca="false">IF(O2843=1,M2843,"")</f>
        <v>0.59125787314</v>
      </c>
      <c r="R2843" s="56" t="str">
        <f aca="false">IF(K2843=1,ROW(),"")</f>
        <v/>
      </c>
      <c r="S2843" s="56" t="str">
        <f aca="false">IF(D2843="","",TRIM(D2843))</f>
        <v>Operation Recovery Cost- Inc</v>
      </c>
    </row>
    <row r="2844" customFormat="false" ht="15" hidden="false" customHeight="false" outlineLevel="0" collapsed="false">
      <c r="A2844" s="50" t="s">
        <v>751</v>
      </c>
      <c r="B2844" s="55" t="n">
        <v>45904</v>
      </c>
      <c r="C2844" s="50" t="n">
        <f aca="false">IF(S2844="","",IFERROR(IF(INDEX('Ledger Codes'!$C$6:$C$205,MATCH(S2844,'Ledger Codes'!$B$6:$B$205,0))="","",INDEX('Ledger Codes'!$C$6:$C$205,MATCH(S2844,'Ledger Codes'!$B$6:$B$205,0))),""))</f>
        <v>10053</v>
      </c>
      <c r="D2844" s="50" t="s">
        <v>107</v>
      </c>
      <c r="E2844" s="50" t="s">
        <v>752</v>
      </c>
      <c r="F2844" s="50" t="s">
        <v>753</v>
      </c>
      <c r="G2844" s="52" t="n">
        <v>0</v>
      </c>
      <c r="H2844" s="52" t="n">
        <v>300</v>
      </c>
      <c r="I2844" s="52" t="n">
        <f aca="false">IF(AND(G2844="",H2844=""),"",N(G2844)-N(H2844))</f>
        <v>-300</v>
      </c>
      <c r="J2844" s="52" t="n">
        <f aca="false">IF(I2844="","",ABS(I2844))</f>
        <v>300</v>
      </c>
      <c r="K2844" s="56" t="n">
        <f aca="false">IF(S2844="","",0)</f>
        <v>0</v>
      </c>
      <c r="L2844" s="56" t="n">
        <f aca="false">IF(J2844="","",IF(AND(J2844&gt;'Revenue Testing'!$E$9,K2844=0),1,0))</f>
        <v>0</v>
      </c>
      <c r="M2844" s="57" t="n">
        <v>0.563114982544</v>
      </c>
      <c r="N2844" s="56" t="str">
        <f aca="false">IF(OR(A2844="",I2844=""),"",IF(COUNTIFS($A$2:$A$4500,A2844,$D$2:$D$4500,D2844,$I$2:$I$4500,I2844)&gt;1,"Possible duplicate",""))</f>
        <v/>
      </c>
      <c r="O2844" s="56" t="n">
        <f aca="false">IF(J2844="","",IF(AND(L2844=0,K2844=0),1,0))</f>
        <v>1</v>
      </c>
      <c r="P2844" s="56" t="str">
        <f aca="false">IF(L2844=1,J2844+ROW()/10^7,"")</f>
        <v/>
      </c>
      <c r="Q2844" s="57" t="n">
        <f aca="false">IF(O2844=1,M2844,"")</f>
        <v>0.563114982544</v>
      </c>
      <c r="R2844" s="56" t="str">
        <f aca="false">IF(K2844=1,ROW(),"")</f>
        <v/>
      </c>
      <c r="S2844" s="56" t="str">
        <f aca="false">IF(D2844="","",TRIM(D2844))</f>
        <v>Operation Recovery Cost- Inc</v>
      </c>
    </row>
    <row r="2845" customFormat="false" ht="15" hidden="false" customHeight="false" outlineLevel="0" collapsed="false">
      <c r="A2845" s="50" t="s">
        <v>754</v>
      </c>
      <c r="B2845" s="55" t="n">
        <v>45904</v>
      </c>
      <c r="C2845" s="50" t="n">
        <f aca="false">IF(S2845="","",IFERROR(IF(INDEX('Ledger Codes'!$C$6:$C$205,MATCH(S2845,'Ledger Codes'!$B$6:$B$205,0))="","",INDEX('Ledger Codes'!$C$6:$C$205,MATCH(S2845,'Ledger Codes'!$B$6:$B$205,0))),""))</f>
        <v>10053</v>
      </c>
      <c r="D2845" s="50" t="s">
        <v>107</v>
      </c>
      <c r="E2845" s="50" t="s">
        <v>755</v>
      </c>
      <c r="F2845" s="50" t="s">
        <v>756</v>
      </c>
      <c r="G2845" s="52" t="n">
        <v>0</v>
      </c>
      <c r="H2845" s="52" t="n">
        <v>450</v>
      </c>
      <c r="I2845" s="52" t="n">
        <f aca="false">IF(AND(G2845="",H2845=""),"",N(G2845)-N(H2845))</f>
        <v>-450</v>
      </c>
      <c r="J2845" s="52" t="n">
        <f aca="false">IF(I2845="","",ABS(I2845))</f>
        <v>450</v>
      </c>
      <c r="K2845" s="56" t="n">
        <f aca="false">IF(S2845="","",0)</f>
        <v>0</v>
      </c>
      <c r="L2845" s="56" t="n">
        <f aca="false">IF(J2845="","",IF(AND(J2845&gt;'Revenue Testing'!$E$9,K2845=0),1,0))</f>
        <v>0</v>
      </c>
      <c r="M2845" s="57" t="n">
        <v>0.087417547207</v>
      </c>
      <c r="N2845" s="56" t="str">
        <f aca="false">IF(OR(A2845="",I2845=""),"",IF(COUNTIFS($A$2:$A$4500,A2845,$D$2:$D$4500,D2845,$I$2:$I$4500,I2845)&gt;1,"Possible duplicate",""))</f>
        <v/>
      </c>
      <c r="O2845" s="56" t="n">
        <f aca="false">IF(J2845="","",IF(AND(L2845=0,K2845=0),1,0))</f>
        <v>1</v>
      </c>
      <c r="P2845" s="56" t="str">
        <f aca="false">IF(L2845=1,J2845+ROW()/10^7,"")</f>
        <v/>
      </c>
      <c r="Q2845" s="57" t="n">
        <f aca="false">IF(O2845=1,M2845,"")</f>
        <v>0.087417547207</v>
      </c>
      <c r="R2845" s="56" t="str">
        <f aca="false">IF(K2845=1,ROW(),"")</f>
        <v/>
      </c>
      <c r="S2845" s="56" t="str">
        <f aca="false">IF(D2845="","",TRIM(D2845))</f>
        <v>Operation Recovery Cost- Inc</v>
      </c>
    </row>
    <row r="2846" customFormat="false" ht="15" hidden="false" customHeight="false" outlineLevel="0" collapsed="false">
      <c r="A2846" s="50" t="s">
        <v>757</v>
      </c>
      <c r="B2846" s="55" t="n">
        <v>45904</v>
      </c>
      <c r="C2846" s="50" t="n">
        <f aca="false">IF(S2846="","",IFERROR(IF(INDEX('Ledger Codes'!$C$6:$C$205,MATCH(S2846,'Ledger Codes'!$B$6:$B$205,0))="","",INDEX('Ledger Codes'!$C$6:$C$205,MATCH(S2846,'Ledger Codes'!$B$6:$B$205,0))),""))</f>
        <v>10053</v>
      </c>
      <c r="D2846" s="50" t="s">
        <v>107</v>
      </c>
      <c r="E2846" s="50" t="s">
        <v>758</v>
      </c>
      <c r="F2846" s="50" t="s">
        <v>759</v>
      </c>
      <c r="G2846" s="52" t="n">
        <v>0</v>
      </c>
      <c r="H2846" s="52" t="n">
        <v>450</v>
      </c>
      <c r="I2846" s="52" t="n">
        <f aca="false">IF(AND(G2846="",H2846=""),"",N(G2846)-N(H2846))</f>
        <v>-450</v>
      </c>
      <c r="J2846" s="52" t="n">
        <f aca="false">IF(I2846="","",ABS(I2846))</f>
        <v>450</v>
      </c>
      <c r="K2846" s="56" t="n">
        <f aca="false">IF(S2846="","",0)</f>
        <v>0</v>
      </c>
      <c r="L2846" s="56" t="n">
        <f aca="false">IF(J2846="","",IF(AND(J2846&gt;'Revenue Testing'!$E$9,K2846=0),1,0))</f>
        <v>0</v>
      </c>
      <c r="M2846" s="57" t="n">
        <v>0.190637013762</v>
      </c>
      <c r="N2846" s="56" t="str">
        <f aca="false">IF(OR(A2846="",I2846=""),"",IF(COUNTIFS($A$2:$A$4500,A2846,$D$2:$D$4500,D2846,$I$2:$I$4500,I2846)&gt;1,"Possible duplicate",""))</f>
        <v/>
      </c>
      <c r="O2846" s="56" t="n">
        <f aca="false">IF(J2846="","",IF(AND(L2846=0,K2846=0),1,0))</f>
        <v>1</v>
      </c>
      <c r="P2846" s="56" t="str">
        <f aca="false">IF(L2846=1,J2846+ROW()/10^7,"")</f>
        <v/>
      </c>
      <c r="Q2846" s="57" t="n">
        <f aca="false">IF(O2846=1,M2846,"")</f>
        <v>0.190637013762</v>
      </c>
      <c r="R2846" s="56" t="str">
        <f aca="false">IF(K2846=1,ROW(),"")</f>
        <v/>
      </c>
      <c r="S2846" s="56" t="str">
        <f aca="false">IF(D2846="","",TRIM(D2846))</f>
        <v>Operation Recovery Cost- Inc</v>
      </c>
    </row>
    <row r="2847" customFormat="false" ht="15" hidden="false" customHeight="false" outlineLevel="0" collapsed="false">
      <c r="A2847" s="50" t="s">
        <v>760</v>
      </c>
      <c r="B2847" s="55" t="n">
        <v>45904</v>
      </c>
      <c r="C2847" s="50" t="n">
        <f aca="false">IF(S2847="","",IFERROR(IF(INDEX('Ledger Codes'!$C$6:$C$205,MATCH(S2847,'Ledger Codes'!$B$6:$B$205,0))="","",INDEX('Ledger Codes'!$C$6:$C$205,MATCH(S2847,'Ledger Codes'!$B$6:$B$205,0))),""))</f>
        <v>10053</v>
      </c>
      <c r="D2847" s="50" t="s">
        <v>107</v>
      </c>
      <c r="E2847" s="50" t="s">
        <v>761</v>
      </c>
      <c r="F2847" s="50" t="s">
        <v>762</v>
      </c>
      <c r="G2847" s="52" t="n">
        <v>0</v>
      </c>
      <c r="H2847" s="52" t="n">
        <v>450</v>
      </c>
      <c r="I2847" s="52" t="n">
        <f aca="false">IF(AND(G2847="",H2847=""),"",N(G2847)-N(H2847))</f>
        <v>-450</v>
      </c>
      <c r="J2847" s="52" t="n">
        <f aca="false">IF(I2847="","",ABS(I2847))</f>
        <v>450</v>
      </c>
      <c r="K2847" s="56" t="n">
        <f aca="false">IF(S2847="","",0)</f>
        <v>0</v>
      </c>
      <c r="L2847" s="56" t="n">
        <f aca="false">IF(J2847="","",IF(AND(J2847&gt;'Revenue Testing'!$E$9,K2847=0),1,0))</f>
        <v>0</v>
      </c>
      <c r="M2847" s="57" t="n">
        <v>0.063242830559</v>
      </c>
      <c r="N2847" s="56" t="str">
        <f aca="false">IF(OR(A2847="",I2847=""),"",IF(COUNTIFS($A$2:$A$4500,A2847,$D$2:$D$4500,D2847,$I$2:$I$4500,I2847)&gt;1,"Possible duplicate",""))</f>
        <v/>
      </c>
      <c r="O2847" s="56" t="n">
        <f aca="false">IF(J2847="","",IF(AND(L2847=0,K2847=0),1,0))</f>
        <v>1</v>
      </c>
      <c r="P2847" s="56" t="str">
        <f aca="false">IF(L2847=1,J2847+ROW()/10^7,"")</f>
        <v/>
      </c>
      <c r="Q2847" s="57" t="n">
        <f aca="false">IF(O2847=1,M2847,"")</f>
        <v>0.063242830559</v>
      </c>
      <c r="R2847" s="56" t="str">
        <f aca="false">IF(K2847=1,ROW(),"")</f>
        <v/>
      </c>
      <c r="S2847" s="56" t="str">
        <f aca="false">IF(D2847="","",TRIM(D2847))</f>
        <v>Operation Recovery Cost- Inc</v>
      </c>
    </row>
    <row r="2848" customFormat="false" ht="15" hidden="false" customHeight="false" outlineLevel="0" collapsed="false">
      <c r="A2848" s="50" t="s">
        <v>763</v>
      </c>
      <c r="B2848" s="55" t="n">
        <v>45904</v>
      </c>
      <c r="C2848" s="50" t="n">
        <f aca="false">IF(S2848="","",IFERROR(IF(INDEX('Ledger Codes'!$C$6:$C$205,MATCH(S2848,'Ledger Codes'!$B$6:$B$205,0))="","",INDEX('Ledger Codes'!$C$6:$C$205,MATCH(S2848,'Ledger Codes'!$B$6:$B$205,0))),""))</f>
        <v>10053</v>
      </c>
      <c r="D2848" s="50" t="s">
        <v>107</v>
      </c>
      <c r="E2848" s="50" t="s">
        <v>764</v>
      </c>
      <c r="F2848" s="50" t="s">
        <v>765</v>
      </c>
      <c r="G2848" s="52" t="n">
        <v>0</v>
      </c>
      <c r="H2848" s="52" t="n">
        <v>450</v>
      </c>
      <c r="I2848" s="52" t="n">
        <f aca="false">IF(AND(G2848="",H2848=""),"",N(G2848)-N(H2848))</f>
        <v>-450</v>
      </c>
      <c r="J2848" s="52" t="n">
        <f aca="false">IF(I2848="","",ABS(I2848))</f>
        <v>450</v>
      </c>
      <c r="K2848" s="56" t="n">
        <f aca="false">IF(S2848="","",0)</f>
        <v>0</v>
      </c>
      <c r="L2848" s="56" t="n">
        <f aca="false">IF(J2848="","",IF(AND(J2848&gt;'Revenue Testing'!$E$9,K2848=0),1,0))</f>
        <v>0</v>
      </c>
      <c r="M2848" s="57" t="n">
        <v>0.11412238045</v>
      </c>
      <c r="N2848" s="56" t="str">
        <f aca="false">IF(OR(A2848="",I2848=""),"",IF(COUNTIFS($A$2:$A$4500,A2848,$D$2:$D$4500,D2848,$I$2:$I$4500,I2848)&gt;1,"Possible duplicate",""))</f>
        <v/>
      </c>
      <c r="O2848" s="56" t="n">
        <f aca="false">IF(J2848="","",IF(AND(L2848=0,K2848=0),1,0))</f>
        <v>1</v>
      </c>
      <c r="P2848" s="56" t="str">
        <f aca="false">IF(L2848=1,J2848+ROW()/10^7,"")</f>
        <v/>
      </c>
      <c r="Q2848" s="57" t="n">
        <f aca="false">IF(O2848=1,M2848,"")</f>
        <v>0.11412238045</v>
      </c>
      <c r="R2848" s="56" t="str">
        <f aca="false">IF(K2848=1,ROW(),"")</f>
        <v/>
      </c>
      <c r="S2848" s="56" t="str">
        <f aca="false">IF(D2848="","",TRIM(D2848))</f>
        <v>Operation Recovery Cost- Inc</v>
      </c>
    </row>
    <row r="2849" customFormat="false" ht="15" hidden="false" customHeight="false" outlineLevel="0" collapsed="false">
      <c r="A2849" s="50" t="s">
        <v>766</v>
      </c>
      <c r="B2849" s="55" t="n">
        <v>45904</v>
      </c>
      <c r="C2849" s="50" t="n">
        <f aca="false">IF(S2849="","",IFERROR(IF(INDEX('Ledger Codes'!$C$6:$C$205,MATCH(S2849,'Ledger Codes'!$B$6:$B$205,0))="","",INDEX('Ledger Codes'!$C$6:$C$205,MATCH(S2849,'Ledger Codes'!$B$6:$B$205,0))),""))</f>
        <v>10053</v>
      </c>
      <c r="D2849" s="50" t="s">
        <v>107</v>
      </c>
      <c r="E2849" s="50" t="s">
        <v>767</v>
      </c>
      <c r="F2849" s="50" t="s">
        <v>768</v>
      </c>
      <c r="G2849" s="52" t="n">
        <v>0</v>
      </c>
      <c r="H2849" s="52" t="n">
        <v>450</v>
      </c>
      <c r="I2849" s="52" t="n">
        <f aca="false">IF(AND(G2849="",H2849=""),"",N(G2849)-N(H2849))</f>
        <v>-450</v>
      </c>
      <c r="J2849" s="52" t="n">
        <f aca="false">IF(I2849="","",ABS(I2849))</f>
        <v>450</v>
      </c>
      <c r="K2849" s="56" t="n">
        <f aca="false">IF(S2849="","",0)</f>
        <v>0</v>
      </c>
      <c r="L2849" s="56" t="n">
        <f aca="false">IF(J2849="","",IF(AND(J2849&gt;'Revenue Testing'!$E$9,K2849=0),1,0))</f>
        <v>0</v>
      </c>
      <c r="M2849" s="57" t="n">
        <v>0.850943126939</v>
      </c>
      <c r="N2849" s="56" t="str">
        <f aca="false">IF(OR(A2849="",I2849=""),"",IF(COUNTIFS($A$2:$A$4500,A2849,$D$2:$D$4500,D2849,$I$2:$I$4500,I2849)&gt;1,"Possible duplicate",""))</f>
        <v/>
      </c>
      <c r="O2849" s="56" t="n">
        <f aca="false">IF(J2849="","",IF(AND(L2849=0,K2849=0),1,0))</f>
        <v>1</v>
      </c>
      <c r="P2849" s="56" t="str">
        <f aca="false">IF(L2849=1,J2849+ROW()/10^7,"")</f>
        <v/>
      </c>
      <c r="Q2849" s="57" t="n">
        <f aca="false">IF(O2849=1,M2849,"")</f>
        <v>0.850943126939</v>
      </c>
      <c r="R2849" s="56" t="str">
        <f aca="false">IF(K2849=1,ROW(),"")</f>
        <v/>
      </c>
      <c r="S2849" s="56" t="str">
        <f aca="false">IF(D2849="","",TRIM(D2849))</f>
        <v>Operation Recovery Cost- Inc</v>
      </c>
    </row>
    <row r="2850" customFormat="false" ht="15" hidden="false" customHeight="false" outlineLevel="0" collapsed="false">
      <c r="A2850" s="50" t="s">
        <v>769</v>
      </c>
      <c r="B2850" s="55" t="n">
        <v>45904</v>
      </c>
      <c r="C2850" s="50" t="n">
        <f aca="false">IF(S2850="","",IFERROR(IF(INDEX('Ledger Codes'!$C$6:$C$205,MATCH(S2850,'Ledger Codes'!$B$6:$B$205,0))="","",INDEX('Ledger Codes'!$C$6:$C$205,MATCH(S2850,'Ledger Codes'!$B$6:$B$205,0))),""))</f>
        <v>10053</v>
      </c>
      <c r="D2850" s="50" t="s">
        <v>107</v>
      </c>
      <c r="E2850" s="50" t="s">
        <v>770</v>
      </c>
      <c r="F2850" s="50" t="s">
        <v>771</v>
      </c>
      <c r="G2850" s="52" t="n">
        <v>0</v>
      </c>
      <c r="H2850" s="52" t="n">
        <v>450</v>
      </c>
      <c r="I2850" s="52" t="n">
        <f aca="false">IF(AND(G2850="",H2850=""),"",N(G2850)-N(H2850))</f>
        <v>-450</v>
      </c>
      <c r="J2850" s="52" t="n">
        <f aca="false">IF(I2850="","",ABS(I2850))</f>
        <v>450</v>
      </c>
      <c r="K2850" s="56" t="n">
        <f aca="false">IF(S2850="","",0)</f>
        <v>0</v>
      </c>
      <c r="L2850" s="56" t="n">
        <f aca="false">IF(J2850="","",IF(AND(J2850&gt;'Revenue Testing'!$E$9,K2850=0),1,0))</f>
        <v>0</v>
      </c>
      <c r="M2850" s="57" t="n">
        <v>0.327043663863</v>
      </c>
      <c r="N2850" s="56" t="str">
        <f aca="false">IF(OR(A2850="",I2850=""),"",IF(COUNTIFS($A$2:$A$4500,A2850,$D$2:$D$4500,D2850,$I$2:$I$4500,I2850)&gt;1,"Possible duplicate",""))</f>
        <v/>
      </c>
      <c r="O2850" s="56" t="n">
        <f aca="false">IF(J2850="","",IF(AND(L2850=0,K2850=0),1,0))</f>
        <v>1</v>
      </c>
      <c r="P2850" s="56" t="str">
        <f aca="false">IF(L2850=1,J2850+ROW()/10^7,"")</f>
        <v/>
      </c>
      <c r="Q2850" s="57" t="n">
        <f aca="false">IF(O2850=1,M2850,"")</f>
        <v>0.327043663863</v>
      </c>
      <c r="R2850" s="56" t="str">
        <f aca="false">IF(K2850=1,ROW(),"")</f>
        <v/>
      </c>
      <c r="S2850" s="56" t="str">
        <f aca="false">IF(D2850="","",TRIM(D2850))</f>
        <v>Operation Recovery Cost- Inc</v>
      </c>
    </row>
    <row r="2851" customFormat="false" ht="15" hidden="false" customHeight="false" outlineLevel="0" collapsed="false">
      <c r="A2851" s="50" t="s">
        <v>772</v>
      </c>
      <c r="B2851" s="55" t="n">
        <v>45904</v>
      </c>
      <c r="C2851" s="50" t="n">
        <f aca="false">IF(S2851="","",IFERROR(IF(INDEX('Ledger Codes'!$C$6:$C$205,MATCH(S2851,'Ledger Codes'!$B$6:$B$205,0))="","",INDEX('Ledger Codes'!$C$6:$C$205,MATCH(S2851,'Ledger Codes'!$B$6:$B$205,0))),""))</f>
        <v>10053</v>
      </c>
      <c r="D2851" s="50" t="s">
        <v>107</v>
      </c>
      <c r="E2851" s="50" t="s">
        <v>773</v>
      </c>
      <c r="F2851" s="50" t="s">
        <v>774</v>
      </c>
      <c r="G2851" s="52" t="n">
        <v>0</v>
      </c>
      <c r="H2851" s="52" t="n">
        <v>450</v>
      </c>
      <c r="I2851" s="52" t="n">
        <f aca="false">IF(AND(G2851="",H2851=""),"",N(G2851)-N(H2851))</f>
        <v>-450</v>
      </c>
      <c r="J2851" s="52" t="n">
        <f aca="false">IF(I2851="","",ABS(I2851))</f>
        <v>450</v>
      </c>
      <c r="K2851" s="56" t="n">
        <f aca="false">IF(S2851="","",0)</f>
        <v>0</v>
      </c>
      <c r="L2851" s="56" t="n">
        <f aca="false">IF(J2851="","",IF(AND(J2851&gt;'Revenue Testing'!$E$9,K2851=0),1,0))</f>
        <v>0</v>
      </c>
      <c r="M2851" s="57" t="n">
        <v>0.219670360991</v>
      </c>
      <c r="N2851" s="56" t="str">
        <f aca="false">IF(OR(A2851="",I2851=""),"",IF(COUNTIFS($A$2:$A$4500,A2851,$D$2:$D$4500,D2851,$I$2:$I$4500,I2851)&gt;1,"Possible duplicate",""))</f>
        <v/>
      </c>
      <c r="O2851" s="56" t="n">
        <f aca="false">IF(J2851="","",IF(AND(L2851=0,K2851=0),1,0))</f>
        <v>1</v>
      </c>
      <c r="P2851" s="56" t="str">
        <f aca="false">IF(L2851=1,J2851+ROW()/10^7,"")</f>
        <v/>
      </c>
      <c r="Q2851" s="57" t="n">
        <f aca="false">IF(O2851=1,M2851,"")</f>
        <v>0.219670360991</v>
      </c>
      <c r="R2851" s="56" t="str">
        <f aca="false">IF(K2851=1,ROW(),"")</f>
        <v/>
      </c>
      <c r="S2851" s="56" t="str">
        <f aca="false">IF(D2851="","",TRIM(D2851))</f>
        <v>Operation Recovery Cost- Inc</v>
      </c>
    </row>
    <row r="2852" customFormat="false" ht="15" hidden="false" customHeight="false" outlineLevel="0" collapsed="false">
      <c r="A2852" s="50" t="s">
        <v>775</v>
      </c>
      <c r="B2852" s="55" t="n">
        <v>45904</v>
      </c>
      <c r="C2852" s="50" t="n">
        <f aca="false">IF(S2852="","",IFERROR(IF(INDEX('Ledger Codes'!$C$6:$C$205,MATCH(S2852,'Ledger Codes'!$B$6:$B$205,0))="","",INDEX('Ledger Codes'!$C$6:$C$205,MATCH(S2852,'Ledger Codes'!$B$6:$B$205,0))),""))</f>
        <v>10053</v>
      </c>
      <c r="D2852" s="50" t="s">
        <v>107</v>
      </c>
      <c r="E2852" s="50" t="s">
        <v>776</v>
      </c>
      <c r="F2852" s="50" t="s">
        <v>777</v>
      </c>
      <c r="G2852" s="52" t="n">
        <v>0</v>
      </c>
      <c r="H2852" s="52" t="n">
        <v>450</v>
      </c>
      <c r="I2852" s="52" t="n">
        <f aca="false">IF(AND(G2852="",H2852=""),"",N(G2852)-N(H2852))</f>
        <v>-450</v>
      </c>
      <c r="J2852" s="52" t="n">
        <f aca="false">IF(I2852="","",ABS(I2852))</f>
        <v>450</v>
      </c>
      <c r="K2852" s="56" t="n">
        <f aca="false">IF(S2852="","",0)</f>
        <v>0</v>
      </c>
      <c r="L2852" s="56" t="n">
        <f aca="false">IF(J2852="","",IF(AND(J2852&gt;'Revenue Testing'!$E$9,K2852=0),1,0))</f>
        <v>0</v>
      </c>
      <c r="M2852" s="57" t="n">
        <v>0.870151407927</v>
      </c>
      <c r="N2852" s="56" t="str">
        <f aca="false">IF(OR(A2852="",I2852=""),"",IF(COUNTIFS($A$2:$A$4500,A2852,$D$2:$D$4500,D2852,$I$2:$I$4500,I2852)&gt;1,"Possible duplicate",""))</f>
        <v/>
      </c>
      <c r="O2852" s="56" t="n">
        <f aca="false">IF(J2852="","",IF(AND(L2852=0,K2852=0),1,0))</f>
        <v>1</v>
      </c>
      <c r="P2852" s="56" t="str">
        <f aca="false">IF(L2852=1,J2852+ROW()/10^7,"")</f>
        <v/>
      </c>
      <c r="Q2852" s="57" t="n">
        <f aca="false">IF(O2852=1,M2852,"")</f>
        <v>0.870151407927</v>
      </c>
      <c r="R2852" s="56" t="str">
        <f aca="false">IF(K2852=1,ROW(),"")</f>
        <v/>
      </c>
      <c r="S2852" s="56" t="str">
        <f aca="false">IF(D2852="","",TRIM(D2852))</f>
        <v>Operation Recovery Cost- Inc</v>
      </c>
    </row>
    <row r="2853" customFormat="false" ht="15" hidden="false" customHeight="false" outlineLevel="0" collapsed="false">
      <c r="A2853" s="50" t="s">
        <v>778</v>
      </c>
      <c r="B2853" s="55" t="n">
        <v>45904</v>
      </c>
      <c r="C2853" s="50" t="n">
        <f aca="false">IF(S2853="","",IFERROR(IF(INDEX('Ledger Codes'!$C$6:$C$205,MATCH(S2853,'Ledger Codes'!$B$6:$B$205,0))="","",INDEX('Ledger Codes'!$C$6:$C$205,MATCH(S2853,'Ledger Codes'!$B$6:$B$205,0))),""))</f>
        <v>10053</v>
      </c>
      <c r="D2853" s="50" t="s">
        <v>107</v>
      </c>
      <c r="E2853" s="50" t="s">
        <v>779</v>
      </c>
      <c r="F2853" s="50" t="s">
        <v>780</v>
      </c>
      <c r="G2853" s="52" t="n">
        <v>0</v>
      </c>
      <c r="H2853" s="52" t="n">
        <v>450</v>
      </c>
      <c r="I2853" s="52" t="n">
        <f aca="false">IF(AND(G2853="",H2853=""),"",N(G2853)-N(H2853))</f>
        <v>-450</v>
      </c>
      <c r="J2853" s="52" t="n">
        <f aca="false">IF(I2853="","",ABS(I2853))</f>
        <v>450</v>
      </c>
      <c r="K2853" s="56" t="n">
        <f aca="false">IF(S2853="","",0)</f>
        <v>0</v>
      </c>
      <c r="L2853" s="56" t="n">
        <f aca="false">IF(J2853="","",IF(AND(J2853&gt;'Revenue Testing'!$E$9,K2853=0),1,0))</f>
        <v>0</v>
      </c>
      <c r="M2853" s="57" t="n">
        <v>0.970087968648</v>
      </c>
      <c r="N2853" s="56" t="str">
        <f aca="false">IF(OR(A2853="",I2853=""),"",IF(COUNTIFS($A$2:$A$4500,A2853,$D$2:$D$4500,D2853,$I$2:$I$4500,I2853)&gt;1,"Possible duplicate",""))</f>
        <v/>
      </c>
      <c r="O2853" s="56" t="n">
        <f aca="false">IF(J2853="","",IF(AND(L2853=0,K2853=0),1,0))</f>
        <v>1</v>
      </c>
      <c r="P2853" s="56" t="str">
        <f aca="false">IF(L2853=1,J2853+ROW()/10^7,"")</f>
        <v/>
      </c>
      <c r="Q2853" s="57" t="n">
        <f aca="false">IF(O2853=1,M2853,"")</f>
        <v>0.970087968648</v>
      </c>
      <c r="R2853" s="56" t="str">
        <f aca="false">IF(K2853=1,ROW(),"")</f>
        <v/>
      </c>
      <c r="S2853" s="56" t="str">
        <f aca="false">IF(D2853="","",TRIM(D2853))</f>
        <v>Operation Recovery Cost- Inc</v>
      </c>
    </row>
    <row r="2854" customFormat="false" ht="15" hidden="false" customHeight="false" outlineLevel="0" collapsed="false">
      <c r="A2854" s="50" t="s">
        <v>781</v>
      </c>
      <c r="B2854" s="55" t="n">
        <v>45904</v>
      </c>
      <c r="C2854" s="50" t="n">
        <f aca="false">IF(S2854="","",IFERROR(IF(INDEX('Ledger Codes'!$C$6:$C$205,MATCH(S2854,'Ledger Codes'!$B$6:$B$205,0))="","",INDEX('Ledger Codes'!$C$6:$C$205,MATCH(S2854,'Ledger Codes'!$B$6:$B$205,0))),""))</f>
        <v>10053</v>
      </c>
      <c r="D2854" s="50" t="s">
        <v>107</v>
      </c>
      <c r="E2854" s="50" t="s">
        <v>782</v>
      </c>
      <c r="F2854" s="50" t="s">
        <v>783</v>
      </c>
      <c r="G2854" s="52" t="n">
        <v>0</v>
      </c>
      <c r="H2854" s="52" t="n">
        <v>450</v>
      </c>
      <c r="I2854" s="52" t="n">
        <f aca="false">IF(AND(G2854="",H2854=""),"",N(G2854)-N(H2854))</f>
        <v>-450</v>
      </c>
      <c r="J2854" s="52" t="n">
        <f aca="false">IF(I2854="","",ABS(I2854))</f>
        <v>450</v>
      </c>
      <c r="K2854" s="56" t="n">
        <f aca="false">IF(S2854="","",0)</f>
        <v>0</v>
      </c>
      <c r="L2854" s="56" t="n">
        <f aca="false">IF(J2854="","",IF(AND(J2854&gt;'Revenue Testing'!$E$9,K2854=0),1,0))</f>
        <v>0</v>
      </c>
      <c r="M2854" s="57" t="n">
        <v>0.479991766572</v>
      </c>
      <c r="N2854" s="56" t="str">
        <f aca="false">IF(OR(A2854="",I2854=""),"",IF(COUNTIFS($A$2:$A$4500,A2854,$D$2:$D$4500,D2854,$I$2:$I$4500,I2854)&gt;1,"Possible duplicate",""))</f>
        <v/>
      </c>
      <c r="O2854" s="56" t="n">
        <f aca="false">IF(J2854="","",IF(AND(L2854=0,K2854=0),1,0))</f>
        <v>1</v>
      </c>
      <c r="P2854" s="56" t="str">
        <f aca="false">IF(L2854=1,J2854+ROW()/10^7,"")</f>
        <v/>
      </c>
      <c r="Q2854" s="57" t="n">
        <f aca="false">IF(O2854=1,M2854,"")</f>
        <v>0.479991766572</v>
      </c>
      <c r="R2854" s="56" t="str">
        <f aca="false">IF(K2854=1,ROW(),"")</f>
        <v/>
      </c>
      <c r="S2854" s="56" t="str">
        <f aca="false">IF(D2854="","",TRIM(D2854))</f>
        <v>Operation Recovery Cost- Inc</v>
      </c>
    </row>
    <row r="2855" customFormat="false" ht="15" hidden="false" customHeight="false" outlineLevel="0" collapsed="false">
      <c r="A2855" s="50" t="s">
        <v>784</v>
      </c>
      <c r="B2855" s="55" t="n">
        <v>45904</v>
      </c>
      <c r="C2855" s="50" t="n">
        <f aca="false">IF(S2855="","",IFERROR(IF(INDEX('Ledger Codes'!$C$6:$C$205,MATCH(S2855,'Ledger Codes'!$B$6:$B$205,0))="","",INDEX('Ledger Codes'!$C$6:$C$205,MATCH(S2855,'Ledger Codes'!$B$6:$B$205,0))),""))</f>
        <v>10053</v>
      </c>
      <c r="D2855" s="50" t="s">
        <v>107</v>
      </c>
      <c r="E2855" s="50" t="s">
        <v>785</v>
      </c>
      <c r="F2855" s="50" t="s">
        <v>786</v>
      </c>
      <c r="G2855" s="52" t="n">
        <v>0</v>
      </c>
      <c r="H2855" s="52" t="n">
        <v>450</v>
      </c>
      <c r="I2855" s="52" t="n">
        <f aca="false">IF(AND(G2855="",H2855=""),"",N(G2855)-N(H2855))</f>
        <v>-450</v>
      </c>
      <c r="J2855" s="52" t="n">
        <f aca="false">IF(I2855="","",ABS(I2855))</f>
        <v>450</v>
      </c>
      <c r="K2855" s="56" t="n">
        <f aca="false">IF(S2855="","",0)</f>
        <v>0</v>
      </c>
      <c r="L2855" s="56" t="n">
        <f aca="false">IF(J2855="","",IF(AND(J2855&gt;'Revenue Testing'!$E$9,K2855=0),1,0))</f>
        <v>0</v>
      </c>
      <c r="M2855" s="57" t="n">
        <v>0.564806622731</v>
      </c>
      <c r="N2855" s="56" t="str">
        <f aca="false">IF(OR(A2855="",I2855=""),"",IF(COUNTIFS($A$2:$A$4500,A2855,$D$2:$D$4500,D2855,$I$2:$I$4500,I2855)&gt;1,"Possible duplicate",""))</f>
        <v/>
      </c>
      <c r="O2855" s="56" t="n">
        <f aca="false">IF(J2855="","",IF(AND(L2855=0,K2855=0),1,0))</f>
        <v>1</v>
      </c>
      <c r="P2855" s="56" t="str">
        <f aca="false">IF(L2855=1,J2855+ROW()/10^7,"")</f>
        <v/>
      </c>
      <c r="Q2855" s="57" t="n">
        <f aca="false">IF(O2855=1,M2855,"")</f>
        <v>0.564806622731</v>
      </c>
      <c r="R2855" s="56" t="str">
        <f aca="false">IF(K2855=1,ROW(),"")</f>
        <v/>
      </c>
      <c r="S2855" s="56" t="str">
        <f aca="false">IF(D2855="","",TRIM(D2855))</f>
        <v>Operation Recovery Cost- Inc</v>
      </c>
    </row>
    <row r="2856" customFormat="false" ht="15" hidden="false" customHeight="false" outlineLevel="0" collapsed="false">
      <c r="A2856" s="50" t="s">
        <v>787</v>
      </c>
      <c r="B2856" s="55" t="n">
        <v>45904</v>
      </c>
      <c r="C2856" s="50" t="n">
        <f aca="false">IF(S2856="","",IFERROR(IF(INDEX('Ledger Codes'!$C$6:$C$205,MATCH(S2856,'Ledger Codes'!$B$6:$B$205,0))="","",INDEX('Ledger Codes'!$C$6:$C$205,MATCH(S2856,'Ledger Codes'!$B$6:$B$205,0))),""))</f>
        <v>10053</v>
      </c>
      <c r="D2856" s="50" t="s">
        <v>107</v>
      </c>
      <c r="E2856" s="50" t="s">
        <v>788</v>
      </c>
      <c r="F2856" s="50" t="s">
        <v>789</v>
      </c>
      <c r="G2856" s="52" t="n">
        <v>0</v>
      </c>
      <c r="H2856" s="52" t="n">
        <v>450</v>
      </c>
      <c r="I2856" s="52" t="n">
        <f aca="false">IF(AND(G2856="",H2856=""),"",N(G2856)-N(H2856))</f>
        <v>-450</v>
      </c>
      <c r="J2856" s="52" t="n">
        <f aca="false">IF(I2856="","",ABS(I2856))</f>
        <v>450</v>
      </c>
      <c r="K2856" s="56" t="n">
        <f aca="false">IF(S2856="","",0)</f>
        <v>0</v>
      </c>
      <c r="L2856" s="56" t="n">
        <f aca="false">IF(J2856="","",IF(AND(J2856&gt;'Revenue Testing'!$E$9,K2856=0),1,0))</f>
        <v>0</v>
      </c>
      <c r="M2856" s="57" t="n">
        <v>0.020481148181</v>
      </c>
      <c r="N2856" s="56" t="str">
        <f aca="false">IF(OR(A2856="",I2856=""),"",IF(COUNTIFS($A$2:$A$4500,A2856,$D$2:$D$4500,D2856,$I$2:$I$4500,I2856)&gt;1,"Possible duplicate",""))</f>
        <v/>
      </c>
      <c r="O2856" s="56" t="n">
        <f aca="false">IF(J2856="","",IF(AND(L2856=0,K2856=0),1,0))</f>
        <v>1</v>
      </c>
      <c r="P2856" s="56" t="str">
        <f aca="false">IF(L2856=1,J2856+ROW()/10^7,"")</f>
        <v/>
      </c>
      <c r="Q2856" s="57" t="n">
        <f aca="false">IF(O2856=1,M2856,"")</f>
        <v>0.020481148181</v>
      </c>
      <c r="R2856" s="56" t="str">
        <f aca="false">IF(K2856=1,ROW(),"")</f>
        <v/>
      </c>
      <c r="S2856" s="56" t="str">
        <f aca="false">IF(D2856="","",TRIM(D2856))</f>
        <v>Operation Recovery Cost- Inc</v>
      </c>
    </row>
    <row r="2857" customFormat="false" ht="15" hidden="false" customHeight="false" outlineLevel="0" collapsed="false">
      <c r="A2857" s="50" t="s">
        <v>790</v>
      </c>
      <c r="B2857" s="55" t="n">
        <v>45904</v>
      </c>
      <c r="C2857" s="50" t="n">
        <f aca="false">IF(S2857="","",IFERROR(IF(INDEX('Ledger Codes'!$C$6:$C$205,MATCH(S2857,'Ledger Codes'!$B$6:$B$205,0))="","",INDEX('Ledger Codes'!$C$6:$C$205,MATCH(S2857,'Ledger Codes'!$B$6:$B$205,0))),""))</f>
        <v>10053</v>
      </c>
      <c r="D2857" s="50" t="s">
        <v>107</v>
      </c>
      <c r="E2857" s="50" t="s">
        <v>791</v>
      </c>
      <c r="F2857" s="50" t="s">
        <v>792</v>
      </c>
      <c r="G2857" s="52" t="n">
        <v>0</v>
      </c>
      <c r="H2857" s="52" t="n">
        <v>450</v>
      </c>
      <c r="I2857" s="52" t="n">
        <f aca="false">IF(AND(G2857="",H2857=""),"",N(G2857)-N(H2857))</f>
        <v>-450</v>
      </c>
      <c r="J2857" s="52" t="n">
        <f aca="false">IF(I2857="","",ABS(I2857))</f>
        <v>450</v>
      </c>
      <c r="K2857" s="56" t="n">
        <f aca="false">IF(S2857="","",0)</f>
        <v>0</v>
      </c>
      <c r="L2857" s="56" t="n">
        <f aca="false">IF(J2857="","",IF(AND(J2857&gt;'Revenue Testing'!$E$9,K2857=0),1,0))</f>
        <v>0</v>
      </c>
      <c r="M2857" s="57" t="n">
        <v>0.548093715504</v>
      </c>
      <c r="N2857" s="56" t="str">
        <f aca="false">IF(OR(A2857="",I2857=""),"",IF(COUNTIFS($A$2:$A$4500,A2857,$D$2:$D$4500,D2857,$I$2:$I$4500,I2857)&gt;1,"Possible duplicate",""))</f>
        <v/>
      </c>
      <c r="O2857" s="56" t="n">
        <f aca="false">IF(J2857="","",IF(AND(L2857=0,K2857=0),1,0))</f>
        <v>1</v>
      </c>
      <c r="P2857" s="56" t="str">
        <f aca="false">IF(L2857=1,J2857+ROW()/10^7,"")</f>
        <v/>
      </c>
      <c r="Q2857" s="57" t="n">
        <f aca="false">IF(O2857=1,M2857,"")</f>
        <v>0.548093715504</v>
      </c>
      <c r="R2857" s="56" t="str">
        <f aca="false">IF(K2857=1,ROW(),"")</f>
        <v/>
      </c>
      <c r="S2857" s="56" t="str">
        <f aca="false">IF(D2857="","",TRIM(D2857))</f>
        <v>Operation Recovery Cost- Inc</v>
      </c>
    </row>
    <row r="2858" customFormat="false" ht="15" hidden="false" customHeight="false" outlineLevel="0" collapsed="false">
      <c r="A2858" s="50" t="s">
        <v>793</v>
      </c>
      <c r="B2858" s="55" t="n">
        <v>45904</v>
      </c>
      <c r="C2858" s="50" t="n">
        <f aca="false">IF(S2858="","",IFERROR(IF(INDEX('Ledger Codes'!$C$6:$C$205,MATCH(S2858,'Ledger Codes'!$B$6:$B$205,0))="","",INDEX('Ledger Codes'!$C$6:$C$205,MATCH(S2858,'Ledger Codes'!$B$6:$B$205,0))),""))</f>
        <v>10053</v>
      </c>
      <c r="D2858" s="50" t="s">
        <v>107</v>
      </c>
      <c r="E2858" s="50" t="s">
        <v>794</v>
      </c>
      <c r="F2858" s="50" t="s">
        <v>795</v>
      </c>
      <c r="G2858" s="52" t="n">
        <v>0</v>
      </c>
      <c r="H2858" s="52" t="n">
        <v>900</v>
      </c>
      <c r="I2858" s="52" t="n">
        <f aca="false">IF(AND(G2858="",H2858=""),"",N(G2858)-N(H2858))</f>
        <v>-900</v>
      </c>
      <c r="J2858" s="52" t="n">
        <f aca="false">IF(I2858="","",ABS(I2858))</f>
        <v>900</v>
      </c>
      <c r="K2858" s="56" t="n">
        <f aca="false">IF(S2858="","",0)</f>
        <v>0</v>
      </c>
      <c r="L2858" s="56" t="n">
        <f aca="false">IF(J2858="","",IF(AND(J2858&gt;'Revenue Testing'!$E$9,K2858=0),1,0))</f>
        <v>0</v>
      </c>
      <c r="M2858" s="57" t="n">
        <v>0.359394444166</v>
      </c>
      <c r="N2858" s="56" t="str">
        <f aca="false">IF(OR(A2858="",I2858=""),"",IF(COUNTIFS($A$2:$A$4500,A2858,$D$2:$D$4500,D2858,$I$2:$I$4500,I2858)&gt;1,"Possible duplicate",""))</f>
        <v/>
      </c>
      <c r="O2858" s="56" t="n">
        <f aca="false">IF(J2858="","",IF(AND(L2858=0,K2858=0),1,0))</f>
        <v>1</v>
      </c>
      <c r="P2858" s="56" t="str">
        <f aca="false">IF(L2858=1,J2858+ROW()/10^7,"")</f>
        <v/>
      </c>
      <c r="Q2858" s="57" t="n">
        <f aca="false">IF(O2858=1,M2858,"")</f>
        <v>0.359394444166</v>
      </c>
      <c r="R2858" s="56" t="str">
        <f aca="false">IF(K2858=1,ROW(),"")</f>
        <v/>
      </c>
      <c r="S2858" s="56" t="str">
        <f aca="false">IF(D2858="","",TRIM(D2858))</f>
        <v>Operation Recovery Cost- Inc</v>
      </c>
    </row>
    <row r="2859" customFormat="false" ht="15" hidden="false" customHeight="false" outlineLevel="0" collapsed="false">
      <c r="A2859" s="50" t="s">
        <v>796</v>
      </c>
      <c r="B2859" s="55" t="n">
        <v>45904</v>
      </c>
      <c r="C2859" s="50" t="n">
        <f aca="false">IF(S2859="","",IFERROR(IF(INDEX('Ledger Codes'!$C$6:$C$205,MATCH(S2859,'Ledger Codes'!$B$6:$B$205,0))="","",INDEX('Ledger Codes'!$C$6:$C$205,MATCH(S2859,'Ledger Codes'!$B$6:$B$205,0))),""))</f>
        <v>10053</v>
      </c>
      <c r="D2859" s="50" t="s">
        <v>107</v>
      </c>
      <c r="E2859" s="50" t="s">
        <v>797</v>
      </c>
      <c r="F2859" s="50" t="s">
        <v>798</v>
      </c>
      <c r="G2859" s="52" t="n">
        <v>0</v>
      </c>
      <c r="H2859" s="52" t="n">
        <v>450</v>
      </c>
      <c r="I2859" s="52" t="n">
        <f aca="false">IF(AND(G2859="",H2859=""),"",N(G2859)-N(H2859))</f>
        <v>-450</v>
      </c>
      <c r="J2859" s="52" t="n">
        <f aca="false">IF(I2859="","",ABS(I2859))</f>
        <v>450</v>
      </c>
      <c r="K2859" s="56" t="n">
        <f aca="false">IF(S2859="","",0)</f>
        <v>0</v>
      </c>
      <c r="L2859" s="56" t="n">
        <f aca="false">IF(J2859="","",IF(AND(J2859&gt;'Revenue Testing'!$E$9,K2859=0),1,0))</f>
        <v>0</v>
      </c>
      <c r="M2859" s="57" t="n">
        <v>0.021513958093</v>
      </c>
      <c r="N2859" s="56" t="str">
        <f aca="false">IF(OR(A2859="",I2859=""),"",IF(COUNTIFS($A$2:$A$4500,A2859,$D$2:$D$4500,D2859,$I$2:$I$4500,I2859)&gt;1,"Possible duplicate",""))</f>
        <v/>
      </c>
      <c r="O2859" s="56" t="n">
        <f aca="false">IF(J2859="","",IF(AND(L2859=0,K2859=0),1,0))</f>
        <v>1</v>
      </c>
      <c r="P2859" s="56" t="str">
        <f aca="false">IF(L2859=1,J2859+ROW()/10^7,"")</f>
        <v/>
      </c>
      <c r="Q2859" s="57" t="n">
        <f aca="false">IF(O2859=1,M2859,"")</f>
        <v>0.021513958093</v>
      </c>
      <c r="R2859" s="56" t="str">
        <f aca="false">IF(K2859=1,ROW(),"")</f>
        <v/>
      </c>
      <c r="S2859" s="56" t="str">
        <f aca="false">IF(D2859="","",TRIM(D2859))</f>
        <v>Operation Recovery Cost- Inc</v>
      </c>
    </row>
    <row r="2860" customFormat="false" ht="15" hidden="false" customHeight="false" outlineLevel="0" collapsed="false">
      <c r="A2860" s="50" t="s">
        <v>799</v>
      </c>
      <c r="B2860" s="55" t="n">
        <v>45904</v>
      </c>
      <c r="C2860" s="50" t="n">
        <f aca="false">IF(S2860="","",IFERROR(IF(INDEX('Ledger Codes'!$C$6:$C$205,MATCH(S2860,'Ledger Codes'!$B$6:$B$205,0))="","",INDEX('Ledger Codes'!$C$6:$C$205,MATCH(S2860,'Ledger Codes'!$B$6:$B$205,0))),""))</f>
        <v>10053</v>
      </c>
      <c r="D2860" s="50" t="s">
        <v>107</v>
      </c>
      <c r="E2860" s="50" t="s">
        <v>800</v>
      </c>
      <c r="F2860" s="50" t="s">
        <v>801</v>
      </c>
      <c r="G2860" s="52" t="n">
        <v>0</v>
      </c>
      <c r="H2860" s="52" t="n">
        <v>450</v>
      </c>
      <c r="I2860" s="52" t="n">
        <f aca="false">IF(AND(G2860="",H2860=""),"",N(G2860)-N(H2860))</f>
        <v>-450</v>
      </c>
      <c r="J2860" s="52" t="n">
        <f aca="false">IF(I2860="","",ABS(I2860))</f>
        <v>450</v>
      </c>
      <c r="K2860" s="56" t="n">
        <f aca="false">IF(S2860="","",0)</f>
        <v>0</v>
      </c>
      <c r="L2860" s="56" t="n">
        <f aca="false">IF(J2860="","",IF(AND(J2860&gt;'Revenue Testing'!$E$9,K2860=0),1,0))</f>
        <v>0</v>
      </c>
      <c r="M2860" s="57" t="n">
        <v>0.102062961147</v>
      </c>
      <c r="N2860" s="56" t="str">
        <f aca="false">IF(OR(A2860="",I2860=""),"",IF(COUNTIFS($A$2:$A$4500,A2860,$D$2:$D$4500,D2860,$I$2:$I$4500,I2860)&gt;1,"Possible duplicate",""))</f>
        <v/>
      </c>
      <c r="O2860" s="56" t="n">
        <f aca="false">IF(J2860="","",IF(AND(L2860=0,K2860=0),1,0))</f>
        <v>1</v>
      </c>
      <c r="P2860" s="56" t="str">
        <f aca="false">IF(L2860=1,J2860+ROW()/10^7,"")</f>
        <v/>
      </c>
      <c r="Q2860" s="57" t="n">
        <f aca="false">IF(O2860=1,M2860,"")</f>
        <v>0.102062961147</v>
      </c>
      <c r="R2860" s="56" t="str">
        <f aca="false">IF(K2860=1,ROW(),"")</f>
        <v/>
      </c>
      <c r="S2860" s="56" t="str">
        <f aca="false">IF(D2860="","",TRIM(D2860))</f>
        <v>Operation Recovery Cost- Inc</v>
      </c>
    </row>
    <row r="2861" customFormat="false" ht="15" hidden="false" customHeight="false" outlineLevel="0" collapsed="false">
      <c r="A2861" s="50" t="s">
        <v>802</v>
      </c>
      <c r="B2861" s="55" t="n">
        <v>45904</v>
      </c>
      <c r="C2861" s="50" t="n">
        <f aca="false">IF(S2861="","",IFERROR(IF(INDEX('Ledger Codes'!$C$6:$C$205,MATCH(S2861,'Ledger Codes'!$B$6:$B$205,0))="","",INDEX('Ledger Codes'!$C$6:$C$205,MATCH(S2861,'Ledger Codes'!$B$6:$B$205,0))),""))</f>
        <v>10053</v>
      </c>
      <c r="D2861" s="50" t="s">
        <v>107</v>
      </c>
      <c r="E2861" s="50" t="s">
        <v>803</v>
      </c>
      <c r="F2861" s="50" t="s">
        <v>804</v>
      </c>
      <c r="G2861" s="52" t="n">
        <v>0</v>
      </c>
      <c r="H2861" s="52" t="n">
        <v>450</v>
      </c>
      <c r="I2861" s="52" t="n">
        <f aca="false">IF(AND(G2861="",H2861=""),"",N(G2861)-N(H2861))</f>
        <v>-450</v>
      </c>
      <c r="J2861" s="52" t="n">
        <f aca="false">IF(I2861="","",ABS(I2861))</f>
        <v>450</v>
      </c>
      <c r="K2861" s="56" t="n">
        <f aca="false">IF(S2861="","",0)</f>
        <v>0</v>
      </c>
      <c r="L2861" s="56" t="n">
        <f aca="false">IF(J2861="","",IF(AND(J2861&gt;'Revenue Testing'!$E$9,K2861=0),1,0))</f>
        <v>0</v>
      </c>
      <c r="M2861" s="57" t="n">
        <v>0.424298710514</v>
      </c>
      <c r="N2861" s="56" t="str">
        <f aca="false">IF(OR(A2861="",I2861=""),"",IF(COUNTIFS($A$2:$A$4500,A2861,$D$2:$D$4500,D2861,$I$2:$I$4500,I2861)&gt;1,"Possible duplicate",""))</f>
        <v/>
      </c>
      <c r="O2861" s="56" t="n">
        <f aca="false">IF(J2861="","",IF(AND(L2861=0,K2861=0),1,0))</f>
        <v>1</v>
      </c>
      <c r="P2861" s="56" t="str">
        <f aca="false">IF(L2861=1,J2861+ROW()/10^7,"")</f>
        <v/>
      </c>
      <c r="Q2861" s="57" t="n">
        <f aca="false">IF(O2861=1,M2861,"")</f>
        <v>0.424298710514</v>
      </c>
      <c r="R2861" s="56" t="str">
        <f aca="false">IF(K2861=1,ROW(),"")</f>
        <v/>
      </c>
      <c r="S2861" s="56" t="str">
        <f aca="false">IF(D2861="","",TRIM(D2861))</f>
        <v>Operation Recovery Cost- Inc</v>
      </c>
    </row>
    <row r="2862" customFormat="false" ht="15" hidden="false" customHeight="false" outlineLevel="0" collapsed="false">
      <c r="A2862" s="50" t="s">
        <v>805</v>
      </c>
      <c r="B2862" s="55" t="n">
        <v>45904</v>
      </c>
      <c r="C2862" s="50" t="n">
        <f aca="false">IF(S2862="","",IFERROR(IF(INDEX('Ledger Codes'!$C$6:$C$205,MATCH(S2862,'Ledger Codes'!$B$6:$B$205,0))="","",INDEX('Ledger Codes'!$C$6:$C$205,MATCH(S2862,'Ledger Codes'!$B$6:$B$205,0))),""))</f>
        <v>10053</v>
      </c>
      <c r="D2862" s="50" t="s">
        <v>107</v>
      </c>
      <c r="E2862" s="50" t="s">
        <v>806</v>
      </c>
      <c r="F2862" s="50" t="s">
        <v>807</v>
      </c>
      <c r="G2862" s="52" t="n">
        <v>0</v>
      </c>
      <c r="H2862" s="52" t="n">
        <v>450</v>
      </c>
      <c r="I2862" s="52" t="n">
        <f aca="false">IF(AND(G2862="",H2862=""),"",N(G2862)-N(H2862))</f>
        <v>-450</v>
      </c>
      <c r="J2862" s="52" t="n">
        <f aca="false">IF(I2862="","",ABS(I2862))</f>
        <v>450</v>
      </c>
      <c r="K2862" s="56" t="n">
        <f aca="false">IF(S2862="","",0)</f>
        <v>0</v>
      </c>
      <c r="L2862" s="56" t="n">
        <f aca="false">IF(J2862="","",IF(AND(J2862&gt;'Revenue Testing'!$E$9,K2862=0),1,0))</f>
        <v>0</v>
      </c>
      <c r="M2862" s="57" t="n">
        <v>0.922219407004</v>
      </c>
      <c r="N2862" s="56" t="str">
        <f aca="false">IF(OR(A2862="",I2862=""),"",IF(COUNTIFS($A$2:$A$4500,A2862,$D$2:$D$4500,D2862,$I$2:$I$4500,I2862)&gt;1,"Possible duplicate",""))</f>
        <v/>
      </c>
      <c r="O2862" s="56" t="n">
        <f aca="false">IF(J2862="","",IF(AND(L2862=0,K2862=0),1,0))</f>
        <v>1</v>
      </c>
      <c r="P2862" s="56" t="str">
        <f aca="false">IF(L2862=1,J2862+ROW()/10^7,"")</f>
        <v/>
      </c>
      <c r="Q2862" s="57" t="n">
        <f aca="false">IF(O2862=1,M2862,"")</f>
        <v>0.922219407004</v>
      </c>
      <c r="R2862" s="56" t="str">
        <f aca="false">IF(K2862=1,ROW(),"")</f>
        <v/>
      </c>
      <c r="S2862" s="56" t="str">
        <f aca="false">IF(D2862="","",TRIM(D2862))</f>
        <v>Operation Recovery Cost- Inc</v>
      </c>
    </row>
    <row r="2863" customFormat="false" ht="15" hidden="false" customHeight="false" outlineLevel="0" collapsed="false">
      <c r="A2863" s="50" t="s">
        <v>808</v>
      </c>
      <c r="B2863" s="55" t="n">
        <v>45904</v>
      </c>
      <c r="C2863" s="50" t="n">
        <f aca="false">IF(S2863="","",IFERROR(IF(INDEX('Ledger Codes'!$C$6:$C$205,MATCH(S2863,'Ledger Codes'!$B$6:$B$205,0))="","",INDEX('Ledger Codes'!$C$6:$C$205,MATCH(S2863,'Ledger Codes'!$B$6:$B$205,0))),""))</f>
        <v>10053</v>
      </c>
      <c r="D2863" s="50" t="s">
        <v>107</v>
      </c>
      <c r="E2863" s="50" t="s">
        <v>809</v>
      </c>
      <c r="F2863" s="50" t="s">
        <v>810</v>
      </c>
      <c r="G2863" s="52" t="n">
        <v>0</v>
      </c>
      <c r="H2863" s="52" t="n">
        <v>900</v>
      </c>
      <c r="I2863" s="52" t="n">
        <f aca="false">IF(AND(G2863="",H2863=""),"",N(G2863)-N(H2863))</f>
        <v>-900</v>
      </c>
      <c r="J2863" s="52" t="n">
        <f aca="false">IF(I2863="","",ABS(I2863))</f>
        <v>900</v>
      </c>
      <c r="K2863" s="56" t="n">
        <f aca="false">IF(S2863="","",0)</f>
        <v>0</v>
      </c>
      <c r="L2863" s="56" t="n">
        <f aca="false">IF(J2863="","",IF(AND(J2863&gt;'Revenue Testing'!$E$9,K2863=0),1,0))</f>
        <v>0</v>
      </c>
      <c r="M2863" s="57" t="n">
        <v>0.793791877188</v>
      </c>
      <c r="N2863" s="56" t="str">
        <f aca="false">IF(OR(A2863="",I2863=""),"",IF(COUNTIFS($A$2:$A$4500,A2863,$D$2:$D$4500,D2863,$I$2:$I$4500,I2863)&gt;1,"Possible duplicate",""))</f>
        <v/>
      </c>
      <c r="O2863" s="56" t="n">
        <f aca="false">IF(J2863="","",IF(AND(L2863=0,K2863=0),1,0))</f>
        <v>1</v>
      </c>
      <c r="P2863" s="56" t="str">
        <f aca="false">IF(L2863=1,J2863+ROW()/10^7,"")</f>
        <v/>
      </c>
      <c r="Q2863" s="57" t="n">
        <f aca="false">IF(O2863=1,M2863,"")</f>
        <v>0.793791877188</v>
      </c>
      <c r="R2863" s="56" t="str">
        <f aca="false">IF(K2863=1,ROW(),"")</f>
        <v/>
      </c>
      <c r="S2863" s="56" t="str">
        <f aca="false">IF(D2863="","",TRIM(D2863))</f>
        <v>Operation Recovery Cost- Inc</v>
      </c>
    </row>
    <row r="2864" customFormat="false" ht="15" hidden="false" customHeight="false" outlineLevel="0" collapsed="false">
      <c r="A2864" s="50" t="s">
        <v>811</v>
      </c>
      <c r="B2864" s="55" t="n">
        <v>45904</v>
      </c>
      <c r="C2864" s="50" t="n">
        <f aca="false">IF(S2864="","",IFERROR(IF(INDEX('Ledger Codes'!$C$6:$C$205,MATCH(S2864,'Ledger Codes'!$B$6:$B$205,0))="","",INDEX('Ledger Codes'!$C$6:$C$205,MATCH(S2864,'Ledger Codes'!$B$6:$B$205,0))),""))</f>
        <v>10053</v>
      </c>
      <c r="D2864" s="50" t="s">
        <v>107</v>
      </c>
      <c r="E2864" s="50" t="s">
        <v>812</v>
      </c>
      <c r="F2864" s="50" t="s">
        <v>813</v>
      </c>
      <c r="G2864" s="52" t="n">
        <v>0</v>
      </c>
      <c r="H2864" s="52" t="n">
        <v>450</v>
      </c>
      <c r="I2864" s="52" t="n">
        <f aca="false">IF(AND(G2864="",H2864=""),"",N(G2864)-N(H2864))</f>
        <v>-450</v>
      </c>
      <c r="J2864" s="52" t="n">
        <f aca="false">IF(I2864="","",ABS(I2864))</f>
        <v>450</v>
      </c>
      <c r="K2864" s="56" t="n">
        <f aca="false">IF(S2864="","",0)</f>
        <v>0</v>
      </c>
      <c r="L2864" s="56" t="n">
        <f aca="false">IF(J2864="","",IF(AND(J2864&gt;'Revenue Testing'!$E$9,K2864=0),1,0))</f>
        <v>0</v>
      </c>
      <c r="M2864" s="57" t="n">
        <v>0.696493454217</v>
      </c>
      <c r="N2864" s="56" t="str">
        <f aca="false">IF(OR(A2864="",I2864=""),"",IF(COUNTIFS($A$2:$A$4500,A2864,$D$2:$D$4500,D2864,$I$2:$I$4500,I2864)&gt;1,"Possible duplicate",""))</f>
        <v/>
      </c>
      <c r="O2864" s="56" t="n">
        <f aca="false">IF(J2864="","",IF(AND(L2864=0,K2864=0),1,0))</f>
        <v>1</v>
      </c>
      <c r="P2864" s="56" t="str">
        <f aca="false">IF(L2864=1,J2864+ROW()/10^7,"")</f>
        <v/>
      </c>
      <c r="Q2864" s="57" t="n">
        <f aca="false">IF(O2864=1,M2864,"")</f>
        <v>0.696493454217</v>
      </c>
      <c r="R2864" s="56" t="str">
        <f aca="false">IF(K2864=1,ROW(),"")</f>
        <v/>
      </c>
      <c r="S2864" s="56" t="str">
        <f aca="false">IF(D2864="","",TRIM(D2864))</f>
        <v>Operation Recovery Cost- Inc</v>
      </c>
    </row>
    <row r="2865" customFormat="false" ht="15" hidden="false" customHeight="false" outlineLevel="0" collapsed="false">
      <c r="A2865" s="50" t="s">
        <v>814</v>
      </c>
      <c r="B2865" s="55" t="n">
        <v>45904</v>
      </c>
      <c r="C2865" s="50" t="n">
        <f aca="false">IF(S2865="","",IFERROR(IF(INDEX('Ledger Codes'!$C$6:$C$205,MATCH(S2865,'Ledger Codes'!$B$6:$B$205,0))="","",INDEX('Ledger Codes'!$C$6:$C$205,MATCH(S2865,'Ledger Codes'!$B$6:$B$205,0))),""))</f>
        <v>10053</v>
      </c>
      <c r="D2865" s="50" t="s">
        <v>107</v>
      </c>
      <c r="E2865" s="50" t="s">
        <v>815</v>
      </c>
      <c r="F2865" s="50" t="s">
        <v>816</v>
      </c>
      <c r="G2865" s="52" t="n">
        <v>0</v>
      </c>
      <c r="H2865" s="52" t="n">
        <v>450</v>
      </c>
      <c r="I2865" s="52" t="n">
        <f aca="false">IF(AND(G2865="",H2865=""),"",N(G2865)-N(H2865))</f>
        <v>-450</v>
      </c>
      <c r="J2865" s="52" t="n">
        <f aca="false">IF(I2865="","",ABS(I2865))</f>
        <v>450</v>
      </c>
      <c r="K2865" s="56" t="n">
        <f aca="false">IF(S2865="","",0)</f>
        <v>0</v>
      </c>
      <c r="L2865" s="56" t="n">
        <f aca="false">IF(J2865="","",IF(AND(J2865&gt;'Revenue Testing'!$E$9,K2865=0),1,0))</f>
        <v>0</v>
      </c>
      <c r="M2865" s="57" t="n">
        <v>0.058537963182</v>
      </c>
      <c r="N2865" s="56" t="str">
        <f aca="false">IF(OR(A2865="",I2865=""),"",IF(COUNTIFS($A$2:$A$4500,A2865,$D$2:$D$4500,D2865,$I$2:$I$4500,I2865)&gt;1,"Possible duplicate",""))</f>
        <v/>
      </c>
      <c r="O2865" s="56" t="n">
        <f aca="false">IF(J2865="","",IF(AND(L2865=0,K2865=0),1,0))</f>
        <v>1</v>
      </c>
      <c r="P2865" s="56" t="str">
        <f aca="false">IF(L2865=1,J2865+ROW()/10^7,"")</f>
        <v/>
      </c>
      <c r="Q2865" s="57" t="n">
        <f aca="false">IF(O2865=1,M2865,"")</f>
        <v>0.058537963182</v>
      </c>
      <c r="R2865" s="56" t="str">
        <f aca="false">IF(K2865=1,ROW(),"")</f>
        <v/>
      </c>
      <c r="S2865" s="56" t="str">
        <f aca="false">IF(D2865="","",TRIM(D2865))</f>
        <v>Operation Recovery Cost- Inc</v>
      </c>
    </row>
    <row r="2866" customFormat="false" ht="15" hidden="false" customHeight="false" outlineLevel="0" collapsed="false">
      <c r="A2866" s="50" t="s">
        <v>817</v>
      </c>
      <c r="B2866" s="55" t="n">
        <v>45904</v>
      </c>
      <c r="C2866" s="50" t="n">
        <f aca="false">IF(S2866="","",IFERROR(IF(INDEX('Ledger Codes'!$C$6:$C$205,MATCH(S2866,'Ledger Codes'!$B$6:$B$205,0))="","",INDEX('Ledger Codes'!$C$6:$C$205,MATCH(S2866,'Ledger Codes'!$B$6:$B$205,0))),""))</f>
        <v>10053</v>
      </c>
      <c r="D2866" s="50" t="s">
        <v>107</v>
      </c>
      <c r="E2866" s="50" t="s">
        <v>818</v>
      </c>
      <c r="F2866" s="50" t="s">
        <v>819</v>
      </c>
      <c r="G2866" s="52" t="n">
        <v>0</v>
      </c>
      <c r="H2866" s="52" t="n">
        <v>450</v>
      </c>
      <c r="I2866" s="52" t="n">
        <f aca="false">IF(AND(G2866="",H2866=""),"",N(G2866)-N(H2866))</f>
        <v>-450</v>
      </c>
      <c r="J2866" s="52" t="n">
        <f aca="false">IF(I2866="","",ABS(I2866))</f>
        <v>450</v>
      </c>
      <c r="K2866" s="56" t="n">
        <f aca="false">IF(S2866="","",0)</f>
        <v>0</v>
      </c>
      <c r="L2866" s="56" t="n">
        <f aca="false">IF(J2866="","",IF(AND(J2866&gt;'Revenue Testing'!$E$9,K2866=0),1,0))</f>
        <v>0</v>
      </c>
      <c r="M2866" s="57" t="n">
        <v>0.973975121662</v>
      </c>
      <c r="N2866" s="56" t="str">
        <f aca="false">IF(OR(A2866="",I2866=""),"",IF(COUNTIFS($A$2:$A$4500,A2866,$D$2:$D$4500,D2866,$I$2:$I$4500,I2866)&gt;1,"Possible duplicate",""))</f>
        <v/>
      </c>
      <c r="O2866" s="56" t="n">
        <f aca="false">IF(J2866="","",IF(AND(L2866=0,K2866=0),1,0))</f>
        <v>1</v>
      </c>
      <c r="P2866" s="56" t="str">
        <f aca="false">IF(L2866=1,J2866+ROW()/10^7,"")</f>
        <v/>
      </c>
      <c r="Q2866" s="57" t="n">
        <f aca="false">IF(O2866=1,M2866,"")</f>
        <v>0.973975121662</v>
      </c>
      <c r="R2866" s="56" t="str">
        <f aca="false">IF(K2866=1,ROW(),"")</f>
        <v/>
      </c>
      <c r="S2866" s="56" t="str">
        <f aca="false">IF(D2866="","",TRIM(D2866))</f>
        <v>Operation Recovery Cost- Inc</v>
      </c>
    </row>
    <row r="2867" customFormat="false" ht="15" hidden="false" customHeight="false" outlineLevel="0" collapsed="false">
      <c r="A2867" s="50" t="s">
        <v>820</v>
      </c>
      <c r="B2867" s="55" t="n">
        <v>45904</v>
      </c>
      <c r="C2867" s="50" t="n">
        <f aca="false">IF(S2867="","",IFERROR(IF(INDEX('Ledger Codes'!$C$6:$C$205,MATCH(S2867,'Ledger Codes'!$B$6:$B$205,0))="","",INDEX('Ledger Codes'!$C$6:$C$205,MATCH(S2867,'Ledger Codes'!$B$6:$B$205,0))),""))</f>
        <v>10053</v>
      </c>
      <c r="D2867" s="50" t="s">
        <v>107</v>
      </c>
      <c r="E2867" s="50" t="s">
        <v>821</v>
      </c>
      <c r="F2867" s="50" t="s">
        <v>822</v>
      </c>
      <c r="G2867" s="52" t="n">
        <v>0</v>
      </c>
      <c r="H2867" s="52" t="n">
        <v>450</v>
      </c>
      <c r="I2867" s="52" t="n">
        <f aca="false">IF(AND(G2867="",H2867=""),"",N(G2867)-N(H2867))</f>
        <v>-450</v>
      </c>
      <c r="J2867" s="52" t="n">
        <f aca="false">IF(I2867="","",ABS(I2867))</f>
        <v>450</v>
      </c>
      <c r="K2867" s="56" t="n">
        <f aca="false">IF(S2867="","",0)</f>
        <v>0</v>
      </c>
      <c r="L2867" s="56" t="n">
        <f aca="false">IF(J2867="","",IF(AND(J2867&gt;'Revenue Testing'!$E$9,K2867=0),1,0))</f>
        <v>0</v>
      </c>
      <c r="M2867" s="57" t="n">
        <v>0.013617588283</v>
      </c>
      <c r="N2867" s="56" t="str">
        <f aca="false">IF(OR(A2867="",I2867=""),"",IF(COUNTIFS($A$2:$A$4500,A2867,$D$2:$D$4500,D2867,$I$2:$I$4500,I2867)&gt;1,"Possible duplicate",""))</f>
        <v/>
      </c>
      <c r="O2867" s="56" t="n">
        <f aca="false">IF(J2867="","",IF(AND(L2867=0,K2867=0),1,0))</f>
        <v>1</v>
      </c>
      <c r="P2867" s="56" t="str">
        <f aca="false">IF(L2867=1,J2867+ROW()/10^7,"")</f>
        <v/>
      </c>
      <c r="Q2867" s="57" t="n">
        <f aca="false">IF(O2867=1,M2867,"")</f>
        <v>0.013617588283</v>
      </c>
      <c r="R2867" s="56" t="str">
        <f aca="false">IF(K2867=1,ROW(),"")</f>
        <v/>
      </c>
      <c r="S2867" s="56" t="str">
        <f aca="false">IF(D2867="","",TRIM(D2867))</f>
        <v>Operation Recovery Cost- Inc</v>
      </c>
    </row>
    <row r="2868" customFormat="false" ht="15" hidden="false" customHeight="false" outlineLevel="0" collapsed="false">
      <c r="A2868" s="50" t="s">
        <v>823</v>
      </c>
      <c r="B2868" s="55" t="n">
        <v>45904</v>
      </c>
      <c r="C2868" s="50" t="n">
        <f aca="false">IF(S2868="","",IFERROR(IF(INDEX('Ledger Codes'!$C$6:$C$205,MATCH(S2868,'Ledger Codes'!$B$6:$B$205,0))="","",INDEX('Ledger Codes'!$C$6:$C$205,MATCH(S2868,'Ledger Codes'!$B$6:$B$205,0))),""))</f>
        <v>10053</v>
      </c>
      <c r="D2868" s="50" t="s">
        <v>107</v>
      </c>
      <c r="E2868" s="50" t="s">
        <v>824</v>
      </c>
      <c r="F2868" s="50" t="s">
        <v>825</v>
      </c>
      <c r="G2868" s="52" t="n">
        <v>0</v>
      </c>
      <c r="H2868" s="52" t="n">
        <v>450</v>
      </c>
      <c r="I2868" s="52" t="n">
        <f aca="false">IF(AND(G2868="",H2868=""),"",N(G2868)-N(H2868))</f>
        <v>-450</v>
      </c>
      <c r="J2868" s="52" t="n">
        <f aca="false">IF(I2868="","",ABS(I2868))</f>
        <v>450</v>
      </c>
      <c r="K2868" s="56" t="n">
        <f aca="false">IF(S2868="","",0)</f>
        <v>0</v>
      </c>
      <c r="L2868" s="56" t="n">
        <f aca="false">IF(J2868="","",IF(AND(J2868&gt;'Revenue Testing'!$E$9,K2868=0),1,0))</f>
        <v>0</v>
      </c>
      <c r="M2868" s="57" t="n">
        <v>0.778301695925</v>
      </c>
      <c r="N2868" s="56" t="str">
        <f aca="false">IF(OR(A2868="",I2868=""),"",IF(COUNTIFS($A$2:$A$4500,A2868,$D$2:$D$4500,D2868,$I$2:$I$4500,I2868)&gt;1,"Possible duplicate",""))</f>
        <v/>
      </c>
      <c r="O2868" s="56" t="n">
        <f aca="false">IF(J2868="","",IF(AND(L2868=0,K2868=0),1,0))</f>
        <v>1</v>
      </c>
      <c r="P2868" s="56" t="str">
        <f aca="false">IF(L2868=1,J2868+ROW()/10^7,"")</f>
        <v/>
      </c>
      <c r="Q2868" s="57" t="n">
        <f aca="false">IF(O2868=1,M2868,"")</f>
        <v>0.778301695925</v>
      </c>
      <c r="R2868" s="56" t="str">
        <f aca="false">IF(K2868=1,ROW(),"")</f>
        <v/>
      </c>
      <c r="S2868" s="56" t="str">
        <f aca="false">IF(D2868="","",TRIM(D2868))</f>
        <v>Operation Recovery Cost- Inc</v>
      </c>
    </row>
    <row r="2869" customFormat="false" ht="15" hidden="false" customHeight="false" outlineLevel="0" collapsed="false">
      <c r="A2869" s="50" t="s">
        <v>826</v>
      </c>
      <c r="B2869" s="55" t="n">
        <v>45904</v>
      </c>
      <c r="C2869" s="50" t="n">
        <f aca="false">IF(S2869="","",IFERROR(IF(INDEX('Ledger Codes'!$C$6:$C$205,MATCH(S2869,'Ledger Codes'!$B$6:$B$205,0))="","",INDEX('Ledger Codes'!$C$6:$C$205,MATCH(S2869,'Ledger Codes'!$B$6:$B$205,0))),""))</f>
        <v>10053</v>
      </c>
      <c r="D2869" s="50" t="s">
        <v>107</v>
      </c>
      <c r="E2869" s="50" t="s">
        <v>827</v>
      </c>
      <c r="F2869" s="50" t="s">
        <v>828</v>
      </c>
      <c r="G2869" s="52" t="n">
        <v>0</v>
      </c>
      <c r="H2869" s="52" t="n">
        <v>450</v>
      </c>
      <c r="I2869" s="52" t="n">
        <f aca="false">IF(AND(G2869="",H2869=""),"",N(G2869)-N(H2869))</f>
        <v>-450</v>
      </c>
      <c r="J2869" s="52" t="n">
        <f aca="false">IF(I2869="","",ABS(I2869))</f>
        <v>450</v>
      </c>
      <c r="K2869" s="56" t="n">
        <f aca="false">IF(S2869="","",0)</f>
        <v>0</v>
      </c>
      <c r="L2869" s="56" t="n">
        <f aca="false">IF(J2869="","",IF(AND(J2869&gt;'Revenue Testing'!$E$9,K2869=0),1,0))</f>
        <v>0</v>
      </c>
      <c r="M2869" s="57" t="n">
        <v>0.531760031814</v>
      </c>
      <c r="N2869" s="56" t="str">
        <f aca="false">IF(OR(A2869="",I2869=""),"",IF(COUNTIFS($A$2:$A$4500,A2869,$D$2:$D$4500,D2869,$I$2:$I$4500,I2869)&gt;1,"Possible duplicate",""))</f>
        <v/>
      </c>
      <c r="O2869" s="56" t="n">
        <f aca="false">IF(J2869="","",IF(AND(L2869=0,K2869=0),1,0))</f>
        <v>1</v>
      </c>
      <c r="P2869" s="56" t="str">
        <f aca="false">IF(L2869=1,J2869+ROW()/10^7,"")</f>
        <v/>
      </c>
      <c r="Q2869" s="57" t="n">
        <f aca="false">IF(O2869=1,M2869,"")</f>
        <v>0.531760031814</v>
      </c>
      <c r="R2869" s="56" t="str">
        <f aca="false">IF(K2869=1,ROW(),"")</f>
        <v/>
      </c>
      <c r="S2869" s="56" t="str">
        <f aca="false">IF(D2869="","",TRIM(D2869))</f>
        <v>Operation Recovery Cost- Inc</v>
      </c>
    </row>
    <row r="2870" customFormat="false" ht="15" hidden="false" customHeight="false" outlineLevel="0" collapsed="false">
      <c r="A2870" s="50" t="s">
        <v>829</v>
      </c>
      <c r="B2870" s="55" t="n">
        <v>45904</v>
      </c>
      <c r="C2870" s="50" t="n">
        <f aca="false">IF(S2870="","",IFERROR(IF(INDEX('Ledger Codes'!$C$6:$C$205,MATCH(S2870,'Ledger Codes'!$B$6:$B$205,0))="","",INDEX('Ledger Codes'!$C$6:$C$205,MATCH(S2870,'Ledger Codes'!$B$6:$B$205,0))),""))</f>
        <v>10053</v>
      </c>
      <c r="D2870" s="50" t="s">
        <v>107</v>
      </c>
      <c r="E2870" s="50" t="s">
        <v>830</v>
      </c>
      <c r="F2870" s="50" t="s">
        <v>831</v>
      </c>
      <c r="G2870" s="52" t="n">
        <v>0</v>
      </c>
      <c r="H2870" s="52" t="n">
        <v>450</v>
      </c>
      <c r="I2870" s="52" t="n">
        <f aca="false">IF(AND(G2870="",H2870=""),"",N(G2870)-N(H2870))</f>
        <v>-450</v>
      </c>
      <c r="J2870" s="52" t="n">
        <f aca="false">IF(I2870="","",ABS(I2870))</f>
        <v>450</v>
      </c>
      <c r="K2870" s="56" t="n">
        <f aca="false">IF(S2870="","",0)</f>
        <v>0</v>
      </c>
      <c r="L2870" s="56" t="n">
        <f aca="false">IF(J2870="","",IF(AND(J2870&gt;'Revenue Testing'!$E$9,K2870=0),1,0))</f>
        <v>0</v>
      </c>
      <c r="M2870" s="57" t="n">
        <v>0.141919613449</v>
      </c>
      <c r="N2870" s="56" t="str">
        <f aca="false">IF(OR(A2870="",I2870=""),"",IF(COUNTIFS($A$2:$A$4500,A2870,$D$2:$D$4500,D2870,$I$2:$I$4500,I2870)&gt;1,"Possible duplicate",""))</f>
        <v/>
      </c>
      <c r="O2870" s="56" t="n">
        <f aca="false">IF(J2870="","",IF(AND(L2870=0,K2870=0),1,0))</f>
        <v>1</v>
      </c>
      <c r="P2870" s="56" t="str">
        <f aca="false">IF(L2870=1,J2870+ROW()/10^7,"")</f>
        <v/>
      </c>
      <c r="Q2870" s="57" t="n">
        <f aca="false">IF(O2870=1,M2870,"")</f>
        <v>0.141919613449</v>
      </c>
      <c r="R2870" s="56" t="str">
        <f aca="false">IF(K2870=1,ROW(),"")</f>
        <v/>
      </c>
      <c r="S2870" s="56" t="str">
        <f aca="false">IF(D2870="","",TRIM(D2870))</f>
        <v>Operation Recovery Cost- Inc</v>
      </c>
    </row>
    <row r="2871" customFormat="false" ht="15" hidden="false" customHeight="false" outlineLevel="0" collapsed="false">
      <c r="A2871" s="50" t="s">
        <v>832</v>
      </c>
      <c r="B2871" s="55" t="n">
        <v>45904</v>
      </c>
      <c r="C2871" s="50" t="n">
        <f aca="false">IF(S2871="","",IFERROR(IF(INDEX('Ledger Codes'!$C$6:$C$205,MATCH(S2871,'Ledger Codes'!$B$6:$B$205,0))="","",INDEX('Ledger Codes'!$C$6:$C$205,MATCH(S2871,'Ledger Codes'!$B$6:$B$205,0))),""))</f>
        <v>10053</v>
      </c>
      <c r="D2871" s="50" t="s">
        <v>107</v>
      </c>
      <c r="E2871" s="50" t="s">
        <v>833</v>
      </c>
      <c r="F2871" s="50" t="s">
        <v>834</v>
      </c>
      <c r="G2871" s="52" t="n">
        <v>0</v>
      </c>
      <c r="H2871" s="52" t="n">
        <v>450</v>
      </c>
      <c r="I2871" s="52" t="n">
        <f aca="false">IF(AND(G2871="",H2871=""),"",N(G2871)-N(H2871))</f>
        <v>-450</v>
      </c>
      <c r="J2871" s="52" t="n">
        <f aca="false">IF(I2871="","",ABS(I2871))</f>
        <v>450</v>
      </c>
      <c r="K2871" s="56" t="n">
        <f aca="false">IF(S2871="","",0)</f>
        <v>0</v>
      </c>
      <c r="L2871" s="56" t="n">
        <f aca="false">IF(J2871="","",IF(AND(J2871&gt;'Revenue Testing'!$E$9,K2871=0),1,0))</f>
        <v>0</v>
      </c>
      <c r="M2871" s="57" t="n">
        <v>0.503512156642</v>
      </c>
      <c r="N2871" s="56" t="str">
        <f aca="false">IF(OR(A2871="",I2871=""),"",IF(COUNTIFS($A$2:$A$4500,A2871,$D$2:$D$4500,D2871,$I$2:$I$4500,I2871)&gt;1,"Possible duplicate",""))</f>
        <v/>
      </c>
      <c r="O2871" s="56" t="n">
        <f aca="false">IF(J2871="","",IF(AND(L2871=0,K2871=0),1,0))</f>
        <v>1</v>
      </c>
      <c r="P2871" s="56" t="str">
        <f aca="false">IF(L2871=1,J2871+ROW()/10^7,"")</f>
        <v/>
      </c>
      <c r="Q2871" s="57" t="n">
        <f aca="false">IF(O2871=1,M2871,"")</f>
        <v>0.503512156642</v>
      </c>
      <c r="R2871" s="56" t="str">
        <f aca="false">IF(K2871=1,ROW(),"")</f>
        <v/>
      </c>
      <c r="S2871" s="56" t="str">
        <f aca="false">IF(D2871="","",TRIM(D2871))</f>
        <v>Operation Recovery Cost- Inc</v>
      </c>
    </row>
    <row r="2872" customFormat="false" ht="15" hidden="false" customHeight="false" outlineLevel="0" collapsed="false">
      <c r="A2872" s="50" t="s">
        <v>835</v>
      </c>
      <c r="B2872" s="55" t="n">
        <v>45904</v>
      </c>
      <c r="C2872" s="50" t="n">
        <f aca="false">IF(S2872="","",IFERROR(IF(INDEX('Ledger Codes'!$C$6:$C$205,MATCH(S2872,'Ledger Codes'!$B$6:$B$205,0))="","",INDEX('Ledger Codes'!$C$6:$C$205,MATCH(S2872,'Ledger Codes'!$B$6:$B$205,0))),""))</f>
        <v>10053</v>
      </c>
      <c r="D2872" s="50" t="s">
        <v>107</v>
      </c>
      <c r="E2872" s="50" t="s">
        <v>836</v>
      </c>
      <c r="F2872" s="50" t="s">
        <v>450</v>
      </c>
      <c r="G2872" s="52" t="n">
        <v>0</v>
      </c>
      <c r="H2872" s="52" t="n">
        <v>600</v>
      </c>
      <c r="I2872" s="52" t="n">
        <f aca="false">IF(AND(G2872="",H2872=""),"",N(G2872)-N(H2872))</f>
        <v>-600</v>
      </c>
      <c r="J2872" s="52" t="n">
        <f aca="false">IF(I2872="","",ABS(I2872))</f>
        <v>600</v>
      </c>
      <c r="K2872" s="56" t="n">
        <f aca="false">IF(S2872="","",0)</f>
        <v>0</v>
      </c>
      <c r="L2872" s="56" t="n">
        <f aca="false">IF(J2872="","",IF(AND(J2872&gt;'Revenue Testing'!$E$9,K2872=0),1,0))</f>
        <v>0</v>
      </c>
      <c r="M2872" s="57" t="n">
        <v>0.371053139482</v>
      </c>
      <c r="N2872" s="56" t="str">
        <f aca="false">IF(OR(A2872="",I2872=""),"",IF(COUNTIFS($A$2:$A$4500,A2872,$D$2:$D$4500,D2872,$I$2:$I$4500,I2872)&gt;1,"Possible duplicate",""))</f>
        <v/>
      </c>
      <c r="O2872" s="56" t="n">
        <f aca="false">IF(J2872="","",IF(AND(L2872=0,K2872=0),1,0))</f>
        <v>1</v>
      </c>
      <c r="P2872" s="56" t="str">
        <f aca="false">IF(L2872=1,J2872+ROW()/10^7,"")</f>
        <v/>
      </c>
      <c r="Q2872" s="57" t="n">
        <f aca="false">IF(O2872=1,M2872,"")</f>
        <v>0.371053139482</v>
      </c>
      <c r="R2872" s="56" t="str">
        <f aca="false">IF(K2872=1,ROW(),"")</f>
        <v/>
      </c>
      <c r="S2872" s="56" t="str">
        <f aca="false">IF(D2872="","",TRIM(D2872))</f>
        <v>Operation Recovery Cost- Inc</v>
      </c>
    </row>
    <row r="2873" customFormat="false" ht="15" hidden="false" customHeight="false" outlineLevel="0" collapsed="false">
      <c r="A2873" s="50" t="s">
        <v>837</v>
      </c>
      <c r="B2873" s="55" t="n">
        <v>45904</v>
      </c>
      <c r="C2873" s="50" t="n">
        <f aca="false">IF(S2873="","",IFERROR(IF(INDEX('Ledger Codes'!$C$6:$C$205,MATCH(S2873,'Ledger Codes'!$B$6:$B$205,0))="","",INDEX('Ledger Codes'!$C$6:$C$205,MATCH(S2873,'Ledger Codes'!$B$6:$B$205,0))),""))</f>
        <v>10053</v>
      </c>
      <c r="D2873" s="50" t="s">
        <v>107</v>
      </c>
      <c r="E2873" s="50" t="s">
        <v>838</v>
      </c>
      <c r="F2873" s="50" t="s">
        <v>839</v>
      </c>
      <c r="G2873" s="52" t="n">
        <v>0</v>
      </c>
      <c r="H2873" s="52" t="n">
        <v>450</v>
      </c>
      <c r="I2873" s="52" t="n">
        <f aca="false">IF(AND(G2873="",H2873=""),"",N(G2873)-N(H2873))</f>
        <v>-450</v>
      </c>
      <c r="J2873" s="52" t="n">
        <f aca="false">IF(I2873="","",ABS(I2873))</f>
        <v>450</v>
      </c>
      <c r="K2873" s="56" t="n">
        <f aca="false">IF(S2873="","",0)</f>
        <v>0</v>
      </c>
      <c r="L2873" s="56" t="n">
        <f aca="false">IF(J2873="","",IF(AND(J2873&gt;'Revenue Testing'!$E$9,K2873=0),1,0))</f>
        <v>0</v>
      </c>
      <c r="M2873" s="57" t="n">
        <v>0.479047859245</v>
      </c>
      <c r="N2873" s="56" t="str">
        <f aca="false">IF(OR(A2873="",I2873=""),"",IF(COUNTIFS($A$2:$A$4500,A2873,$D$2:$D$4500,D2873,$I$2:$I$4500,I2873)&gt;1,"Possible duplicate",""))</f>
        <v/>
      </c>
      <c r="O2873" s="56" t="n">
        <f aca="false">IF(J2873="","",IF(AND(L2873=0,K2873=0),1,0))</f>
        <v>1</v>
      </c>
      <c r="P2873" s="56" t="str">
        <f aca="false">IF(L2873=1,J2873+ROW()/10^7,"")</f>
        <v/>
      </c>
      <c r="Q2873" s="57" t="n">
        <f aca="false">IF(O2873=1,M2873,"")</f>
        <v>0.479047859245</v>
      </c>
      <c r="R2873" s="56" t="str">
        <f aca="false">IF(K2873=1,ROW(),"")</f>
        <v/>
      </c>
      <c r="S2873" s="56" t="str">
        <f aca="false">IF(D2873="","",TRIM(D2873))</f>
        <v>Operation Recovery Cost- Inc</v>
      </c>
    </row>
    <row r="2874" customFormat="false" ht="15" hidden="false" customHeight="false" outlineLevel="0" collapsed="false">
      <c r="A2874" s="50" t="s">
        <v>840</v>
      </c>
      <c r="B2874" s="55" t="n">
        <v>45904</v>
      </c>
      <c r="C2874" s="50" t="n">
        <f aca="false">IF(S2874="","",IFERROR(IF(INDEX('Ledger Codes'!$C$6:$C$205,MATCH(S2874,'Ledger Codes'!$B$6:$B$205,0))="","",INDEX('Ledger Codes'!$C$6:$C$205,MATCH(S2874,'Ledger Codes'!$B$6:$B$205,0))),""))</f>
        <v>10053</v>
      </c>
      <c r="D2874" s="50" t="s">
        <v>107</v>
      </c>
      <c r="E2874" s="50" t="s">
        <v>841</v>
      </c>
      <c r="F2874" s="50" t="s">
        <v>842</v>
      </c>
      <c r="G2874" s="52" t="n">
        <v>0</v>
      </c>
      <c r="H2874" s="52" t="n">
        <v>450</v>
      </c>
      <c r="I2874" s="52" t="n">
        <f aca="false">IF(AND(G2874="",H2874=""),"",N(G2874)-N(H2874))</f>
        <v>-450</v>
      </c>
      <c r="J2874" s="52" t="n">
        <f aca="false">IF(I2874="","",ABS(I2874))</f>
        <v>450</v>
      </c>
      <c r="K2874" s="56" t="n">
        <f aca="false">IF(S2874="","",0)</f>
        <v>0</v>
      </c>
      <c r="L2874" s="56" t="n">
        <f aca="false">IF(J2874="","",IF(AND(J2874&gt;'Revenue Testing'!$E$9,K2874=0),1,0))</f>
        <v>0</v>
      </c>
      <c r="M2874" s="57" t="n">
        <v>0.705416030661</v>
      </c>
      <c r="N2874" s="56" t="str">
        <f aca="false">IF(OR(A2874="",I2874=""),"",IF(COUNTIFS($A$2:$A$4500,A2874,$D$2:$D$4500,D2874,$I$2:$I$4500,I2874)&gt;1,"Possible duplicate",""))</f>
        <v/>
      </c>
      <c r="O2874" s="56" t="n">
        <f aca="false">IF(J2874="","",IF(AND(L2874=0,K2874=0),1,0))</f>
        <v>1</v>
      </c>
      <c r="P2874" s="56" t="str">
        <f aca="false">IF(L2874=1,J2874+ROW()/10^7,"")</f>
        <v/>
      </c>
      <c r="Q2874" s="57" t="n">
        <f aca="false">IF(O2874=1,M2874,"")</f>
        <v>0.705416030661</v>
      </c>
      <c r="R2874" s="56" t="str">
        <f aca="false">IF(K2874=1,ROW(),"")</f>
        <v/>
      </c>
      <c r="S2874" s="56" t="str">
        <f aca="false">IF(D2874="","",TRIM(D2874))</f>
        <v>Operation Recovery Cost- Inc</v>
      </c>
    </row>
    <row r="2875" customFormat="false" ht="15" hidden="false" customHeight="false" outlineLevel="0" collapsed="false">
      <c r="A2875" s="50" t="s">
        <v>843</v>
      </c>
      <c r="B2875" s="55" t="n">
        <v>45904</v>
      </c>
      <c r="C2875" s="50" t="n">
        <f aca="false">IF(S2875="","",IFERROR(IF(INDEX('Ledger Codes'!$C$6:$C$205,MATCH(S2875,'Ledger Codes'!$B$6:$B$205,0))="","",INDEX('Ledger Codes'!$C$6:$C$205,MATCH(S2875,'Ledger Codes'!$B$6:$B$205,0))),""))</f>
        <v>10053</v>
      </c>
      <c r="D2875" s="50" t="s">
        <v>107</v>
      </c>
      <c r="E2875" s="50" t="s">
        <v>844</v>
      </c>
      <c r="F2875" s="50" t="s">
        <v>845</v>
      </c>
      <c r="G2875" s="52" t="n">
        <v>0</v>
      </c>
      <c r="H2875" s="52" t="n">
        <v>450</v>
      </c>
      <c r="I2875" s="52" t="n">
        <f aca="false">IF(AND(G2875="",H2875=""),"",N(G2875)-N(H2875))</f>
        <v>-450</v>
      </c>
      <c r="J2875" s="52" t="n">
        <f aca="false">IF(I2875="","",ABS(I2875))</f>
        <v>450</v>
      </c>
      <c r="K2875" s="56" t="n">
        <f aca="false">IF(S2875="","",0)</f>
        <v>0</v>
      </c>
      <c r="L2875" s="56" t="n">
        <f aca="false">IF(J2875="","",IF(AND(J2875&gt;'Revenue Testing'!$E$9,K2875=0),1,0))</f>
        <v>0</v>
      </c>
      <c r="M2875" s="57" t="n">
        <v>0.016866596891</v>
      </c>
      <c r="N2875" s="56" t="str">
        <f aca="false">IF(OR(A2875="",I2875=""),"",IF(COUNTIFS($A$2:$A$4500,A2875,$D$2:$D$4500,D2875,$I$2:$I$4500,I2875)&gt;1,"Possible duplicate",""))</f>
        <v/>
      </c>
      <c r="O2875" s="56" t="n">
        <f aca="false">IF(J2875="","",IF(AND(L2875=0,K2875=0),1,0))</f>
        <v>1</v>
      </c>
      <c r="P2875" s="56" t="str">
        <f aca="false">IF(L2875=1,J2875+ROW()/10^7,"")</f>
        <v/>
      </c>
      <c r="Q2875" s="57" t="n">
        <f aca="false">IF(O2875=1,M2875,"")</f>
        <v>0.016866596891</v>
      </c>
      <c r="R2875" s="56" t="str">
        <f aca="false">IF(K2875=1,ROW(),"")</f>
        <v/>
      </c>
      <c r="S2875" s="56" t="str">
        <f aca="false">IF(D2875="","",TRIM(D2875))</f>
        <v>Operation Recovery Cost- Inc</v>
      </c>
    </row>
    <row r="2876" customFormat="false" ht="15" hidden="false" customHeight="false" outlineLevel="0" collapsed="false">
      <c r="A2876" s="50" t="s">
        <v>846</v>
      </c>
      <c r="B2876" s="55" t="n">
        <v>45904</v>
      </c>
      <c r="C2876" s="50" t="n">
        <f aca="false">IF(S2876="","",IFERROR(IF(INDEX('Ledger Codes'!$C$6:$C$205,MATCH(S2876,'Ledger Codes'!$B$6:$B$205,0))="","",INDEX('Ledger Codes'!$C$6:$C$205,MATCH(S2876,'Ledger Codes'!$B$6:$B$205,0))),""))</f>
        <v>10053</v>
      </c>
      <c r="D2876" s="50" t="s">
        <v>107</v>
      </c>
      <c r="E2876" s="50" t="s">
        <v>847</v>
      </c>
      <c r="F2876" s="50" t="s">
        <v>848</v>
      </c>
      <c r="G2876" s="52" t="n">
        <v>0</v>
      </c>
      <c r="H2876" s="52" t="n">
        <v>450</v>
      </c>
      <c r="I2876" s="52" t="n">
        <f aca="false">IF(AND(G2876="",H2876=""),"",N(G2876)-N(H2876))</f>
        <v>-450</v>
      </c>
      <c r="J2876" s="52" t="n">
        <f aca="false">IF(I2876="","",ABS(I2876))</f>
        <v>450</v>
      </c>
      <c r="K2876" s="56" t="n">
        <f aca="false">IF(S2876="","",0)</f>
        <v>0</v>
      </c>
      <c r="L2876" s="56" t="n">
        <f aca="false">IF(J2876="","",IF(AND(J2876&gt;'Revenue Testing'!$E$9,K2876=0),1,0))</f>
        <v>0</v>
      </c>
      <c r="M2876" s="57" t="n">
        <v>0.883470140583</v>
      </c>
      <c r="N2876" s="56" t="str">
        <f aca="false">IF(OR(A2876="",I2876=""),"",IF(COUNTIFS($A$2:$A$4500,A2876,$D$2:$D$4500,D2876,$I$2:$I$4500,I2876)&gt;1,"Possible duplicate",""))</f>
        <v/>
      </c>
      <c r="O2876" s="56" t="n">
        <f aca="false">IF(J2876="","",IF(AND(L2876=0,K2876=0),1,0))</f>
        <v>1</v>
      </c>
      <c r="P2876" s="56" t="str">
        <f aca="false">IF(L2876=1,J2876+ROW()/10^7,"")</f>
        <v/>
      </c>
      <c r="Q2876" s="57" t="n">
        <f aca="false">IF(O2876=1,M2876,"")</f>
        <v>0.883470140583</v>
      </c>
      <c r="R2876" s="56" t="str">
        <f aca="false">IF(K2876=1,ROW(),"")</f>
        <v/>
      </c>
      <c r="S2876" s="56" t="str">
        <f aca="false">IF(D2876="","",TRIM(D2876))</f>
        <v>Operation Recovery Cost- Inc</v>
      </c>
    </row>
    <row r="2877" customFormat="false" ht="15" hidden="false" customHeight="false" outlineLevel="0" collapsed="false">
      <c r="A2877" s="50" t="s">
        <v>849</v>
      </c>
      <c r="B2877" s="55" t="n">
        <v>45904</v>
      </c>
      <c r="C2877" s="50" t="n">
        <f aca="false">IF(S2877="","",IFERROR(IF(INDEX('Ledger Codes'!$C$6:$C$205,MATCH(S2877,'Ledger Codes'!$B$6:$B$205,0))="","",INDEX('Ledger Codes'!$C$6:$C$205,MATCH(S2877,'Ledger Codes'!$B$6:$B$205,0))),""))</f>
        <v>10053</v>
      </c>
      <c r="D2877" s="50" t="s">
        <v>107</v>
      </c>
      <c r="E2877" s="50" t="s">
        <v>850</v>
      </c>
      <c r="F2877" s="50" t="s">
        <v>408</v>
      </c>
      <c r="G2877" s="52" t="n">
        <v>0</v>
      </c>
      <c r="H2877" s="52" t="n">
        <v>450</v>
      </c>
      <c r="I2877" s="52" t="n">
        <f aca="false">IF(AND(G2877="",H2877=""),"",N(G2877)-N(H2877))</f>
        <v>-450</v>
      </c>
      <c r="J2877" s="52" t="n">
        <f aca="false">IF(I2877="","",ABS(I2877))</f>
        <v>450</v>
      </c>
      <c r="K2877" s="56" t="n">
        <f aca="false">IF(S2877="","",0)</f>
        <v>0</v>
      </c>
      <c r="L2877" s="56" t="n">
        <f aca="false">IF(J2877="","",IF(AND(J2877&gt;'Revenue Testing'!$E$9,K2877=0),1,0))</f>
        <v>0</v>
      </c>
      <c r="M2877" s="57" t="n">
        <v>0.193413432648</v>
      </c>
      <c r="N2877" s="56" t="str">
        <f aca="false">IF(OR(A2877="",I2877=""),"",IF(COUNTIFS($A$2:$A$4500,A2877,$D$2:$D$4500,D2877,$I$2:$I$4500,I2877)&gt;1,"Possible duplicate",""))</f>
        <v/>
      </c>
      <c r="O2877" s="56" t="n">
        <f aca="false">IF(J2877="","",IF(AND(L2877=0,K2877=0),1,0))</f>
        <v>1</v>
      </c>
      <c r="P2877" s="56" t="str">
        <f aca="false">IF(L2877=1,J2877+ROW()/10^7,"")</f>
        <v/>
      </c>
      <c r="Q2877" s="57" t="n">
        <f aca="false">IF(O2877=1,M2877,"")</f>
        <v>0.193413432648</v>
      </c>
      <c r="R2877" s="56" t="str">
        <f aca="false">IF(K2877=1,ROW(),"")</f>
        <v/>
      </c>
      <c r="S2877" s="56" t="str">
        <f aca="false">IF(D2877="","",TRIM(D2877))</f>
        <v>Operation Recovery Cost- Inc</v>
      </c>
    </row>
    <row r="2878" customFormat="false" ht="15" hidden="false" customHeight="false" outlineLevel="0" collapsed="false">
      <c r="A2878" s="50" t="s">
        <v>851</v>
      </c>
      <c r="B2878" s="55" t="n">
        <v>45904</v>
      </c>
      <c r="C2878" s="50" t="n">
        <f aca="false">IF(S2878="","",IFERROR(IF(INDEX('Ledger Codes'!$C$6:$C$205,MATCH(S2878,'Ledger Codes'!$B$6:$B$205,0))="","",INDEX('Ledger Codes'!$C$6:$C$205,MATCH(S2878,'Ledger Codes'!$B$6:$B$205,0))),""))</f>
        <v>10053</v>
      </c>
      <c r="D2878" s="50" t="s">
        <v>107</v>
      </c>
      <c r="E2878" s="50" t="s">
        <v>852</v>
      </c>
      <c r="F2878" s="50" t="s">
        <v>853</v>
      </c>
      <c r="G2878" s="52" t="n">
        <v>0</v>
      </c>
      <c r="H2878" s="52" t="n">
        <v>450</v>
      </c>
      <c r="I2878" s="52" t="n">
        <f aca="false">IF(AND(G2878="",H2878=""),"",N(G2878)-N(H2878))</f>
        <v>-450</v>
      </c>
      <c r="J2878" s="52" t="n">
        <f aca="false">IF(I2878="","",ABS(I2878))</f>
        <v>450</v>
      </c>
      <c r="K2878" s="56" t="n">
        <f aca="false">IF(S2878="","",0)</f>
        <v>0</v>
      </c>
      <c r="L2878" s="56" t="n">
        <f aca="false">IF(J2878="","",IF(AND(J2878&gt;'Revenue Testing'!$E$9,K2878=0),1,0))</f>
        <v>0</v>
      </c>
      <c r="M2878" s="57" t="n">
        <v>0.429820592884</v>
      </c>
      <c r="N2878" s="56" t="str">
        <f aca="false">IF(OR(A2878="",I2878=""),"",IF(COUNTIFS($A$2:$A$4500,A2878,$D$2:$D$4500,D2878,$I$2:$I$4500,I2878)&gt;1,"Possible duplicate",""))</f>
        <v/>
      </c>
      <c r="O2878" s="56" t="n">
        <f aca="false">IF(J2878="","",IF(AND(L2878=0,K2878=0),1,0))</f>
        <v>1</v>
      </c>
      <c r="P2878" s="56" t="str">
        <f aca="false">IF(L2878=1,J2878+ROW()/10^7,"")</f>
        <v/>
      </c>
      <c r="Q2878" s="57" t="n">
        <f aca="false">IF(O2878=1,M2878,"")</f>
        <v>0.429820592884</v>
      </c>
      <c r="R2878" s="56" t="str">
        <f aca="false">IF(K2878=1,ROW(),"")</f>
        <v/>
      </c>
      <c r="S2878" s="56" t="str">
        <f aca="false">IF(D2878="","",TRIM(D2878))</f>
        <v>Operation Recovery Cost- Inc</v>
      </c>
    </row>
    <row r="2879" customFormat="false" ht="15" hidden="false" customHeight="false" outlineLevel="0" collapsed="false">
      <c r="A2879" s="50" t="s">
        <v>854</v>
      </c>
      <c r="B2879" s="55" t="n">
        <v>45904</v>
      </c>
      <c r="C2879" s="50" t="n">
        <f aca="false">IF(S2879="","",IFERROR(IF(INDEX('Ledger Codes'!$C$6:$C$205,MATCH(S2879,'Ledger Codes'!$B$6:$B$205,0))="","",INDEX('Ledger Codes'!$C$6:$C$205,MATCH(S2879,'Ledger Codes'!$B$6:$B$205,0))),""))</f>
        <v>10053</v>
      </c>
      <c r="D2879" s="50" t="s">
        <v>107</v>
      </c>
      <c r="E2879" s="50" t="s">
        <v>855</v>
      </c>
      <c r="F2879" s="50" t="s">
        <v>856</v>
      </c>
      <c r="G2879" s="52" t="n">
        <v>0</v>
      </c>
      <c r="H2879" s="52" t="n">
        <v>900</v>
      </c>
      <c r="I2879" s="52" t="n">
        <f aca="false">IF(AND(G2879="",H2879=""),"",N(G2879)-N(H2879))</f>
        <v>-900</v>
      </c>
      <c r="J2879" s="52" t="n">
        <f aca="false">IF(I2879="","",ABS(I2879))</f>
        <v>900</v>
      </c>
      <c r="K2879" s="56" t="n">
        <f aca="false">IF(S2879="","",0)</f>
        <v>0</v>
      </c>
      <c r="L2879" s="56" t="n">
        <f aca="false">IF(J2879="","",IF(AND(J2879&gt;'Revenue Testing'!$E$9,K2879=0),1,0))</f>
        <v>0</v>
      </c>
      <c r="M2879" s="57" t="n">
        <v>0.378206135256</v>
      </c>
      <c r="N2879" s="56" t="str">
        <f aca="false">IF(OR(A2879="",I2879=""),"",IF(COUNTIFS($A$2:$A$4500,A2879,$D$2:$D$4500,D2879,$I$2:$I$4500,I2879)&gt;1,"Possible duplicate",""))</f>
        <v/>
      </c>
      <c r="O2879" s="56" t="n">
        <f aca="false">IF(J2879="","",IF(AND(L2879=0,K2879=0),1,0))</f>
        <v>1</v>
      </c>
      <c r="P2879" s="56" t="str">
        <f aca="false">IF(L2879=1,J2879+ROW()/10^7,"")</f>
        <v/>
      </c>
      <c r="Q2879" s="57" t="n">
        <f aca="false">IF(O2879=1,M2879,"")</f>
        <v>0.378206135256</v>
      </c>
      <c r="R2879" s="56" t="str">
        <f aca="false">IF(K2879=1,ROW(),"")</f>
        <v/>
      </c>
      <c r="S2879" s="56" t="str">
        <f aca="false">IF(D2879="","",TRIM(D2879))</f>
        <v>Operation Recovery Cost- Inc</v>
      </c>
    </row>
    <row r="2880" customFormat="false" ht="15" hidden="false" customHeight="false" outlineLevel="0" collapsed="false">
      <c r="A2880" s="50" t="s">
        <v>857</v>
      </c>
      <c r="B2880" s="55" t="n">
        <v>45904</v>
      </c>
      <c r="C2880" s="50" t="n">
        <f aca="false">IF(S2880="","",IFERROR(IF(INDEX('Ledger Codes'!$C$6:$C$205,MATCH(S2880,'Ledger Codes'!$B$6:$B$205,0))="","",INDEX('Ledger Codes'!$C$6:$C$205,MATCH(S2880,'Ledger Codes'!$B$6:$B$205,0))),""))</f>
        <v>10053</v>
      </c>
      <c r="D2880" s="50" t="s">
        <v>107</v>
      </c>
      <c r="E2880" s="50" t="s">
        <v>858</v>
      </c>
      <c r="F2880" s="50" t="s">
        <v>859</v>
      </c>
      <c r="G2880" s="52" t="n">
        <v>0</v>
      </c>
      <c r="H2880" s="52" t="n">
        <v>450</v>
      </c>
      <c r="I2880" s="52" t="n">
        <f aca="false">IF(AND(G2880="",H2880=""),"",N(G2880)-N(H2880))</f>
        <v>-450</v>
      </c>
      <c r="J2880" s="52" t="n">
        <f aca="false">IF(I2880="","",ABS(I2880))</f>
        <v>450</v>
      </c>
      <c r="K2880" s="56" t="n">
        <f aca="false">IF(S2880="","",0)</f>
        <v>0</v>
      </c>
      <c r="L2880" s="56" t="n">
        <f aca="false">IF(J2880="","",IF(AND(J2880&gt;'Revenue Testing'!$E$9,K2880=0),1,0))</f>
        <v>0</v>
      </c>
      <c r="M2880" s="57" t="n">
        <v>0.531278611774</v>
      </c>
      <c r="N2880" s="56" t="str">
        <f aca="false">IF(OR(A2880="",I2880=""),"",IF(COUNTIFS($A$2:$A$4500,A2880,$D$2:$D$4500,D2880,$I$2:$I$4500,I2880)&gt;1,"Possible duplicate",""))</f>
        <v/>
      </c>
      <c r="O2880" s="56" t="n">
        <f aca="false">IF(J2880="","",IF(AND(L2880=0,K2880=0),1,0))</f>
        <v>1</v>
      </c>
      <c r="P2880" s="56" t="str">
        <f aca="false">IF(L2880=1,J2880+ROW()/10^7,"")</f>
        <v/>
      </c>
      <c r="Q2880" s="57" t="n">
        <f aca="false">IF(O2880=1,M2880,"")</f>
        <v>0.531278611774</v>
      </c>
      <c r="R2880" s="56" t="str">
        <f aca="false">IF(K2880=1,ROW(),"")</f>
        <v/>
      </c>
      <c r="S2880" s="56" t="str">
        <f aca="false">IF(D2880="","",TRIM(D2880))</f>
        <v>Operation Recovery Cost- Inc</v>
      </c>
    </row>
    <row r="2881" customFormat="false" ht="15" hidden="false" customHeight="false" outlineLevel="0" collapsed="false">
      <c r="A2881" s="50" t="s">
        <v>860</v>
      </c>
      <c r="B2881" s="55" t="n">
        <v>45904</v>
      </c>
      <c r="C2881" s="50" t="n">
        <f aca="false">IF(S2881="","",IFERROR(IF(INDEX('Ledger Codes'!$C$6:$C$205,MATCH(S2881,'Ledger Codes'!$B$6:$B$205,0))="","",INDEX('Ledger Codes'!$C$6:$C$205,MATCH(S2881,'Ledger Codes'!$B$6:$B$205,0))),""))</f>
        <v>10053</v>
      </c>
      <c r="D2881" s="50" t="s">
        <v>107</v>
      </c>
      <c r="E2881" s="50" t="s">
        <v>861</v>
      </c>
      <c r="F2881" s="50" t="s">
        <v>862</v>
      </c>
      <c r="G2881" s="52" t="n">
        <v>0</v>
      </c>
      <c r="H2881" s="52" t="n">
        <v>450</v>
      </c>
      <c r="I2881" s="52" t="n">
        <f aca="false">IF(AND(G2881="",H2881=""),"",N(G2881)-N(H2881))</f>
        <v>-450</v>
      </c>
      <c r="J2881" s="52" t="n">
        <f aca="false">IF(I2881="","",ABS(I2881))</f>
        <v>450</v>
      </c>
      <c r="K2881" s="56" t="n">
        <f aca="false">IF(S2881="","",0)</f>
        <v>0</v>
      </c>
      <c r="L2881" s="56" t="n">
        <f aca="false">IF(J2881="","",IF(AND(J2881&gt;'Revenue Testing'!$E$9,K2881=0),1,0))</f>
        <v>0</v>
      </c>
      <c r="M2881" s="57" t="n">
        <v>0.019822141598</v>
      </c>
      <c r="N2881" s="56" t="str">
        <f aca="false">IF(OR(A2881="",I2881=""),"",IF(COUNTIFS($A$2:$A$4500,A2881,$D$2:$D$4500,D2881,$I$2:$I$4500,I2881)&gt;1,"Possible duplicate",""))</f>
        <v/>
      </c>
      <c r="O2881" s="56" t="n">
        <f aca="false">IF(J2881="","",IF(AND(L2881=0,K2881=0),1,0))</f>
        <v>1</v>
      </c>
      <c r="P2881" s="56" t="str">
        <f aca="false">IF(L2881=1,J2881+ROW()/10^7,"")</f>
        <v/>
      </c>
      <c r="Q2881" s="57" t="n">
        <f aca="false">IF(O2881=1,M2881,"")</f>
        <v>0.019822141598</v>
      </c>
      <c r="R2881" s="56" t="str">
        <f aca="false">IF(K2881=1,ROW(),"")</f>
        <v/>
      </c>
      <c r="S2881" s="56" t="str">
        <f aca="false">IF(D2881="","",TRIM(D2881))</f>
        <v>Operation Recovery Cost- Inc</v>
      </c>
    </row>
    <row r="2882" customFormat="false" ht="15" hidden="false" customHeight="false" outlineLevel="0" collapsed="false">
      <c r="A2882" s="50" t="s">
        <v>863</v>
      </c>
      <c r="B2882" s="55" t="n">
        <v>45904</v>
      </c>
      <c r="C2882" s="50" t="n">
        <f aca="false">IF(S2882="","",IFERROR(IF(INDEX('Ledger Codes'!$C$6:$C$205,MATCH(S2882,'Ledger Codes'!$B$6:$B$205,0))="","",INDEX('Ledger Codes'!$C$6:$C$205,MATCH(S2882,'Ledger Codes'!$B$6:$B$205,0))),""))</f>
        <v>10053</v>
      </c>
      <c r="D2882" s="50" t="s">
        <v>107</v>
      </c>
      <c r="E2882" s="50" t="s">
        <v>864</v>
      </c>
      <c r="F2882" s="50" t="s">
        <v>865</v>
      </c>
      <c r="G2882" s="52" t="n">
        <v>0</v>
      </c>
      <c r="H2882" s="52" t="n">
        <v>450</v>
      </c>
      <c r="I2882" s="52" t="n">
        <f aca="false">IF(AND(G2882="",H2882=""),"",N(G2882)-N(H2882))</f>
        <v>-450</v>
      </c>
      <c r="J2882" s="52" t="n">
        <f aca="false">IF(I2882="","",ABS(I2882))</f>
        <v>450</v>
      </c>
      <c r="K2882" s="56" t="n">
        <f aca="false">IF(S2882="","",0)</f>
        <v>0</v>
      </c>
      <c r="L2882" s="56" t="n">
        <f aca="false">IF(J2882="","",IF(AND(J2882&gt;'Revenue Testing'!$E$9,K2882=0),1,0))</f>
        <v>0</v>
      </c>
      <c r="M2882" s="57" t="n">
        <v>0.464697342749</v>
      </c>
      <c r="N2882" s="56" t="str">
        <f aca="false">IF(OR(A2882="",I2882=""),"",IF(COUNTIFS($A$2:$A$4500,A2882,$D$2:$D$4500,D2882,$I$2:$I$4500,I2882)&gt;1,"Possible duplicate",""))</f>
        <v/>
      </c>
      <c r="O2882" s="56" t="n">
        <f aca="false">IF(J2882="","",IF(AND(L2882=0,K2882=0),1,0))</f>
        <v>1</v>
      </c>
      <c r="P2882" s="56" t="str">
        <f aca="false">IF(L2882=1,J2882+ROW()/10^7,"")</f>
        <v/>
      </c>
      <c r="Q2882" s="57" t="n">
        <f aca="false">IF(O2882=1,M2882,"")</f>
        <v>0.464697342749</v>
      </c>
      <c r="R2882" s="56" t="str">
        <f aca="false">IF(K2882=1,ROW(),"")</f>
        <v/>
      </c>
      <c r="S2882" s="56" t="str">
        <f aca="false">IF(D2882="","",TRIM(D2882))</f>
        <v>Operation Recovery Cost- Inc</v>
      </c>
    </row>
    <row r="2883" customFormat="false" ht="15" hidden="false" customHeight="false" outlineLevel="0" collapsed="false">
      <c r="A2883" s="50" t="s">
        <v>866</v>
      </c>
      <c r="B2883" s="55" t="n">
        <v>45904</v>
      </c>
      <c r="C2883" s="50" t="n">
        <f aca="false">IF(S2883="","",IFERROR(IF(INDEX('Ledger Codes'!$C$6:$C$205,MATCH(S2883,'Ledger Codes'!$B$6:$B$205,0))="","",INDEX('Ledger Codes'!$C$6:$C$205,MATCH(S2883,'Ledger Codes'!$B$6:$B$205,0))),""))</f>
        <v>10053</v>
      </c>
      <c r="D2883" s="50" t="s">
        <v>107</v>
      </c>
      <c r="E2883" s="50" t="s">
        <v>867</v>
      </c>
      <c r="F2883" s="50" t="s">
        <v>868</v>
      </c>
      <c r="G2883" s="52" t="n">
        <v>0</v>
      </c>
      <c r="H2883" s="52" t="n">
        <v>450</v>
      </c>
      <c r="I2883" s="52" t="n">
        <f aca="false">IF(AND(G2883="",H2883=""),"",N(G2883)-N(H2883))</f>
        <v>-450</v>
      </c>
      <c r="J2883" s="52" t="n">
        <f aca="false">IF(I2883="","",ABS(I2883))</f>
        <v>450</v>
      </c>
      <c r="K2883" s="56" t="n">
        <f aca="false">IF(S2883="","",0)</f>
        <v>0</v>
      </c>
      <c r="L2883" s="56" t="n">
        <f aca="false">IF(J2883="","",IF(AND(J2883&gt;'Revenue Testing'!$E$9,K2883=0),1,0))</f>
        <v>0</v>
      </c>
      <c r="M2883" s="57" t="n">
        <v>0.719358568188</v>
      </c>
      <c r="N2883" s="56" t="str">
        <f aca="false">IF(OR(A2883="",I2883=""),"",IF(COUNTIFS($A$2:$A$4500,A2883,$D$2:$D$4500,D2883,$I$2:$I$4500,I2883)&gt;1,"Possible duplicate",""))</f>
        <v/>
      </c>
      <c r="O2883" s="56" t="n">
        <f aca="false">IF(J2883="","",IF(AND(L2883=0,K2883=0),1,0))</f>
        <v>1</v>
      </c>
      <c r="P2883" s="56" t="str">
        <f aca="false">IF(L2883=1,J2883+ROW()/10^7,"")</f>
        <v/>
      </c>
      <c r="Q2883" s="57" t="n">
        <f aca="false">IF(O2883=1,M2883,"")</f>
        <v>0.719358568188</v>
      </c>
      <c r="R2883" s="56" t="str">
        <f aca="false">IF(K2883=1,ROW(),"")</f>
        <v/>
      </c>
      <c r="S2883" s="56" t="str">
        <f aca="false">IF(D2883="","",TRIM(D2883))</f>
        <v>Operation Recovery Cost- Inc</v>
      </c>
    </row>
    <row r="2884" customFormat="false" ht="15" hidden="false" customHeight="false" outlineLevel="0" collapsed="false">
      <c r="A2884" s="50" t="s">
        <v>869</v>
      </c>
      <c r="B2884" s="55" t="n">
        <v>45904</v>
      </c>
      <c r="C2884" s="50" t="n">
        <f aca="false">IF(S2884="","",IFERROR(IF(INDEX('Ledger Codes'!$C$6:$C$205,MATCH(S2884,'Ledger Codes'!$B$6:$B$205,0))="","",INDEX('Ledger Codes'!$C$6:$C$205,MATCH(S2884,'Ledger Codes'!$B$6:$B$205,0))),""))</f>
        <v>10053</v>
      </c>
      <c r="D2884" s="50" t="s">
        <v>107</v>
      </c>
      <c r="E2884" s="50" t="s">
        <v>870</v>
      </c>
      <c r="F2884" s="50" t="s">
        <v>871</v>
      </c>
      <c r="G2884" s="52" t="n">
        <v>0</v>
      </c>
      <c r="H2884" s="52" t="n">
        <v>5400</v>
      </c>
      <c r="I2884" s="52" t="n">
        <f aca="false">IF(AND(G2884="",H2884=""),"",N(G2884)-N(H2884))</f>
        <v>-5400</v>
      </c>
      <c r="J2884" s="52" t="n">
        <f aca="false">IF(I2884="","",ABS(I2884))</f>
        <v>5400</v>
      </c>
      <c r="K2884" s="56" t="n">
        <f aca="false">IF(S2884="","",0)</f>
        <v>0</v>
      </c>
      <c r="L2884" s="56" t="n">
        <f aca="false">IF(J2884="","",IF(AND(J2884&gt;'Revenue Testing'!$E$9,K2884=0),1,0))</f>
        <v>1</v>
      </c>
      <c r="M2884" s="57" t="n">
        <v>0.732418420749</v>
      </c>
      <c r="N2884" s="56" t="str">
        <f aca="false">IF(OR(A2884="",I2884=""),"",IF(COUNTIFS($A$2:$A$4500,A2884,$D$2:$D$4500,D2884,$I$2:$I$4500,I2884)&gt;1,"Possible duplicate",""))</f>
        <v/>
      </c>
      <c r="O2884" s="56" t="n">
        <f aca="false">IF(J2884="","",IF(AND(L2884=0,K2884=0),1,0))</f>
        <v>0</v>
      </c>
      <c r="P2884" s="56" t="n">
        <f aca="false">IF(L2884=1,J2884+ROW()/10^7,"")</f>
        <v>5400.0002884</v>
      </c>
      <c r="Q2884" s="56" t="str">
        <f aca="false">IF(O2884=1,M2884,"")</f>
        <v/>
      </c>
      <c r="R2884" s="56" t="str">
        <f aca="false">IF(K2884=1,ROW(),"")</f>
        <v/>
      </c>
      <c r="S2884" s="56" t="str">
        <f aca="false">IF(D2884="","",TRIM(D2884))</f>
        <v>Operation Recovery Cost- Inc</v>
      </c>
    </row>
    <row r="2885" customFormat="false" ht="15" hidden="false" customHeight="false" outlineLevel="0" collapsed="false">
      <c r="A2885" s="50" t="s">
        <v>872</v>
      </c>
      <c r="B2885" s="55" t="n">
        <v>45904</v>
      </c>
      <c r="C2885" s="50" t="n">
        <f aca="false">IF(S2885="","",IFERROR(IF(INDEX('Ledger Codes'!$C$6:$C$205,MATCH(S2885,'Ledger Codes'!$B$6:$B$205,0))="","",INDEX('Ledger Codes'!$C$6:$C$205,MATCH(S2885,'Ledger Codes'!$B$6:$B$205,0))),""))</f>
        <v>10053</v>
      </c>
      <c r="D2885" s="50" t="s">
        <v>107</v>
      </c>
      <c r="E2885" s="50" t="s">
        <v>873</v>
      </c>
      <c r="F2885" s="50" t="s">
        <v>874</v>
      </c>
      <c r="G2885" s="52" t="n">
        <v>0</v>
      </c>
      <c r="H2885" s="52" t="n">
        <v>5400</v>
      </c>
      <c r="I2885" s="52" t="n">
        <f aca="false">IF(AND(G2885="",H2885=""),"",N(G2885)-N(H2885))</f>
        <v>-5400</v>
      </c>
      <c r="J2885" s="52" t="n">
        <f aca="false">IF(I2885="","",ABS(I2885))</f>
        <v>5400</v>
      </c>
      <c r="K2885" s="56" t="n">
        <f aca="false">IF(S2885="","",0)</f>
        <v>0</v>
      </c>
      <c r="L2885" s="56" t="n">
        <f aca="false">IF(J2885="","",IF(AND(J2885&gt;'Revenue Testing'!$E$9,K2885=0),1,0))</f>
        <v>1</v>
      </c>
      <c r="M2885" s="57" t="n">
        <v>0.625530373822</v>
      </c>
      <c r="N2885" s="56" t="str">
        <f aca="false">IF(OR(A2885="",I2885=""),"",IF(COUNTIFS($A$2:$A$4500,A2885,$D$2:$D$4500,D2885,$I$2:$I$4500,I2885)&gt;1,"Possible duplicate",""))</f>
        <v/>
      </c>
      <c r="O2885" s="56" t="n">
        <f aca="false">IF(J2885="","",IF(AND(L2885=0,K2885=0),1,0))</f>
        <v>0</v>
      </c>
      <c r="P2885" s="56" t="n">
        <f aca="false">IF(L2885=1,J2885+ROW()/10^7,"")</f>
        <v>5400.0002885</v>
      </c>
      <c r="Q2885" s="56" t="str">
        <f aca="false">IF(O2885=1,M2885,"")</f>
        <v/>
      </c>
      <c r="R2885" s="56" t="str">
        <f aca="false">IF(K2885=1,ROW(),"")</f>
        <v/>
      </c>
      <c r="S2885" s="56" t="str">
        <f aca="false">IF(D2885="","",TRIM(D2885))</f>
        <v>Operation Recovery Cost- Inc</v>
      </c>
    </row>
    <row r="2886" customFormat="false" ht="15" hidden="false" customHeight="false" outlineLevel="0" collapsed="false">
      <c r="A2886" s="50" t="s">
        <v>875</v>
      </c>
      <c r="B2886" s="55" t="n">
        <v>45904</v>
      </c>
      <c r="C2886" s="50" t="n">
        <f aca="false">IF(S2886="","",IFERROR(IF(INDEX('Ledger Codes'!$C$6:$C$205,MATCH(S2886,'Ledger Codes'!$B$6:$B$205,0))="","",INDEX('Ledger Codes'!$C$6:$C$205,MATCH(S2886,'Ledger Codes'!$B$6:$B$205,0))),""))</f>
        <v>10053</v>
      </c>
      <c r="D2886" s="50" t="s">
        <v>107</v>
      </c>
      <c r="E2886" s="50" t="s">
        <v>876</v>
      </c>
      <c r="F2886" s="50" t="s">
        <v>877</v>
      </c>
      <c r="G2886" s="52" t="n">
        <v>0</v>
      </c>
      <c r="H2886" s="52" t="n">
        <v>5850</v>
      </c>
      <c r="I2886" s="52" t="n">
        <f aca="false">IF(AND(G2886="",H2886=""),"",N(G2886)-N(H2886))</f>
        <v>-5850</v>
      </c>
      <c r="J2886" s="52" t="n">
        <f aca="false">IF(I2886="","",ABS(I2886))</f>
        <v>5850</v>
      </c>
      <c r="K2886" s="56" t="n">
        <f aca="false">IF(S2886="","",0)</f>
        <v>0</v>
      </c>
      <c r="L2886" s="56" t="n">
        <f aca="false">IF(J2886="","",IF(AND(J2886&gt;'Revenue Testing'!$E$9,K2886=0),1,0))</f>
        <v>1</v>
      </c>
      <c r="M2886" s="57" t="n">
        <v>0.031734037447</v>
      </c>
      <c r="N2886" s="56" t="str">
        <f aca="false">IF(OR(A2886="",I2886=""),"",IF(COUNTIFS($A$2:$A$4500,A2886,$D$2:$D$4500,D2886,$I$2:$I$4500,I2886)&gt;1,"Possible duplicate",""))</f>
        <v/>
      </c>
      <c r="O2886" s="56" t="n">
        <f aca="false">IF(J2886="","",IF(AND(L2886=0,K2886=0),1,0))</f>
        <v>0</v>
      </c>
      <c r="P2886" s="56" t="n">
        <f aca="false">IF(L2886=1,J2886+ROW()/10^7,"")</f>
        <v>5850.0002886</v>
      </c>
      <c r="Q2886" s="56" t="str">
        <f aca="false">IF(O2886=1,M2886,"")</f>
        <v/>
      </c>
      <c r="R2886" s="56" t="str">
        <f aca="false">IF(K2886=1,ROW(),"")</f>
        <v/>
      </c>
      <c r="S2886" s="56" t="str">
        <f aca="false">IF(D2886="","",TRIM(D2886))</f>
        <v>Operation Recovery Cost- Inc</v>
      </c>
    </row>
    <row r="2887" customFormat="false" ht="15" hidden="false" customHeight="false" outlineLevel="0" collapsed="false">
      <c r="A2887" s="50" t="s">
        <v>878</v>
      </c>
      <c r="B2887" s="55" t="n">
        <v>45904</v>
      </c>
      <c r="C2887" s="50" t="n">
        <f aca="false">IF(S2887="","",IFERROR(IF(INDEX('Ledger Codes'!$C$6:$C$205,MATCH(S2887,'Ledger Codes'!$B$6:$B$205,0))="","",INDEX('Ledger Codes'!$C$6:$C$205,MATCH(S2887,'Ledger Codes'!$B$6:$B$205,0))),""))</f>
        <v>10053</v>
      </c>
      <c r="D2887" s="50" t="s">
        <v>107</v>
      </c>
      <c r="E2887" s="50" t="s">
        <v>879</v>
      </c>
      <c r="F2887" s="50" t="s">
        <v>476</v>
      </c>
      <c r="G2887" s="52" t="n">
        <v>0</v>
      </c>
      <c r="H2887" s="52" t="n">
        <v>6750</v>
      </c>
      <c r="I2887" s="52" t="n">
        <f aca="false">IF(AND(G2887="",H2887=""),"",N(G2887)-N(H2887))</f>
        <v>-6750</v>
      </c>
      <c r="J2887" s="52" t="n">
        <f aca="false">IF(I2887="","",ABS(I2887))</f>
        <v>6750</v>
      </c>
      <c r="K2887" s="56" t="n">
        <f aca="false">IF(S2887="","",0)</f>
        <v>0</v>
      </c>
      <c r="L2887" s="56" t="n">
        <f aca="false">IF(J2887="","",IF(AND(J2887&gt;'Revenue Testing'!$E$9,K2887=0),1,0))</f>
        <v>1</v>
      </c>
      <c r="M2887" s="57" t="n">
        <v>0.678815135177</v>
      </c>
      <c r="N2887" s="56" t="str">
        <f aca="false">IF(OR(A2887="",I2887=""),"",IF(COUNTIFS($A$2:$A$4500,A2887,$D$2:$D$4500,D2887,$I$2:$I$4500,I2887)&gt;1,"Possible duplicate",""))</f>
        <v/>
      </c>
      <c r="O2887" s="56" t="n">
        <f aca="false">IF(J2887="","",IF(AND(L2887=0,K2887=0),1,0))</f>
        <v>0</v>
      </c>
      <c r="P2887" s="56" t="n">
        <f aca="false">IF(L2887=1,J2887+ROW()/10^7,"")</f>
        <v>6750.0002887</v>
      </c>
      <c r="Q2887" s="56" t="str">
        <f aca="false">IF(O2887=1,M2887,"")</f>
        <v/>
      </c>
      <c r="R2887" s="56" t="str">
        <f aca="false">IF(K2887=1,ROW(),"")</f>
        <v/>
      </c>
      <c r="S2887" s="56" t="str">
        <f aca="false">IF(D2887="","",TRIM(D2887))</f>
        <v>Operation Recovery Cost- Inc</v>
      </c>
    </row>
    <row r="2888" customFormat="false" ht="15" hidden="false" customHeight="false" outlineLevel="0" collapsed="false">
      <c r="A2888" s="50" t="s">
        <v>880</v>
      </c>
      <c r="B2888" s="55" t="n">
        <v>45904</v>
      </c>
      <c r="C2888" s="50" t="n">
        <f aca="false">IF(S2888="","",IFERROR(IF(INDEX('Ledger Codes'!$C$6:$C$205,MATCH(S2888,'Ledger Codes'!$B$6:$B$205,0))="","",INDEX('Ledger Codes'!$C$6:$C$205,MATCH(S2888,'Ledger Codes'!$B$6:$B$205,0))),""))</f>
        <v>10053</v>
      </c>
      <c r="D2888" s="50" t="s">
        <v>107</v>
      </c>
      <c r="E2888" s="50" t="s">
        <v>881</v>
      </c>
      <c r="F2888" s="50" t="s">
        <v>882</v>
      </c>
      <c r="G2888" s="52" t="n">
        <v>0</v>
      </c>
      <c r="H2888" s="52" t="n">
        <v>450</v>
      </c>
      <c r="I2888" s="52" t="n">
        <f aca="false">IF(AND(G2888="",H2888=""),"",N(G2888)-N(H2888))</f>
        <v>-450</v>
      </c>
      <c r="J2888" s="52" t="n">
        <f aca="false">IF(I2888="","",ABS(I2888))</f>
        <v>450</v>
      </c>
      <c r="K2888" s="56" t="n">
        <f aca="false">IF(S2888="","",0)</f>
        <v>0</v>
      </c>
      <c r="L2888" s="56" t="n">
        <f aca="false">IF(J2888="","",IF(AND(J2888&gt;'Revenue Testing'!$E$9,K2888=0),1,0))</f>
        <v>0</v>
      </c>
      <c r="M2888" s="57" t="n">
        <v>0.697741725303</v>
      </c>
      <c r="N2888" s="56" t="str">
        <f aca="false">IF(OR(A2888="",I2888=""),"",IF(COUNTIFS($A$2:$A$4500,A2888,$D$2:$D$4500,D2888,$I$2:$I$4500,I2888)&gt;1,"Possible duplicate",""))</f>
        <v/>
      </c>
      <c r="O2888" s="56" t="n">
        <f aca="false">IF(J2888="","",IF(AND(L2888=0,K2888=0),1,0))</f>
        <v>1</v>
      </c>
      <c r="P2888" s="56" t="str">
        <f aca="false">IF(L2888=1,J2888+ROW()/10^7,"")</f>
        <v/>
      </c>
      <c r="Q2888" s="57" t="n">
        <f aca="false">IF(O2888=1,M2888,"")</f>
        <v>0.697741725303</v>
      </c>
      <c r="R2888" s="56" t="str">
        <f aca="false">IF(K2888=1,ROW(),"")</f>
        <v/>
      </c>
      <c r="S2888" s="56" t="str">
        <f aca="false">IF(D2888="","",TRIM(D2888))</f>
        <v>Operation Recovery Cost- Inc</v>
      </c>
    </row>
    <row r="2889" customFormat="false" ht="15" hidden="false" customHeight="false" outlineLevel="0" collapsed="false">
      <c r="A2889" s="50" t="s">
        <v>883</v>
      </c>
      <c r="B2889" s="55" t="n">
        <v>45904</v>
      </c>
      <c r="C2889" s="50" t="n">
        <f aca="false">IF(S2889="","",IFERROR(IF(INDEX('Ledger Codes'!$C$6:$C$205,MATCH(S2889,'Ledger Codes'!$B$6:$B$205,0))="","",INDEX('Ledger Codes'!$C$6:$C$205,MATCH(S2889,'Ledger Codes'!$B$6:$B$205,0))),""))</f>
        <v>10053</v>
      </c>
      <c r="D2889" s="50" t="s">
        <v>107</v>
      </c>
      <c r="E2889" s="50" t="s">
        <v>884</v>
      </c>
      <c r="F2889" s="50" t="s">
        <v>885</v>
      </c>
      <c r="G2889" s="52" t="n">
        <v>0</v>
      </c>
      <c r="H2889" s="52" t="n">
        <v>900</v>
      </c>
      <c r="I2889" s="52" t="n">
        <f aca="false">IF(AND(G2889="",H2889=""),"",N(G2889)-N(H2889))</f>
        <v>-900</v>
      </c>
      <c r="J2889" s="52" t="n">
        <f aca="false">IF(I2889="","",ABS(I2889))</f>
        <v>900</v>
      </c>
      <c r="K2889" s="56" t="n">
        <f aca="false">IF(S2889="","",0)</f>
        <v>0</v>
      </c>
      <c r="L2889" s="56" t="n">
        <f aca="false">IF(J2889="","",IF(AND(J2889&gt;'Revenue Testing'!$E$9,K2889=0),1,0))</f>
        <v>0</v>
      </c>
      <c r="M2889" s="57" t="n">
        <v>0.022319094248</v>
      </c>
      <c r="N2889" s="56" t="str">
        <f aca="false">IF(OR(A2889="",I2889=""),"",IF(COUNTIFS($A$2:$A$4500,A2889,$D$2:$D$4500,D2889,$I$2:$I$4500,I2889)&gt;1,"Possible duplicate",""))</f>
        <v/>
      </c>
      <c r="O2889" s="56" t="n">
        <f aca="false">IF(J2889="","",IF(AND(L2889=0,K2889=0),1,0))</f>
        <v>1</v>
      </c>
      <c r="P2889" s="56" t="str">
        <f aca="false">IF(L2889=1,J2889+ROW()/10^7,"")</f>
        <v/>
      </c>
      <c r="Q2889" s="57" t="n">
        <f aca="false">IF(O2889=1,M2889,"")</f>
        <v>0.022319094248</v>
      </c>
      <c r="R2889" s="56" t="str">
        <f aca="false">IF(K2889=1,ROW(),"")</f>
        <v/>
      </c>
      <c r="S2889" s="56" t="str">
        <f aca="false">IF(D2889="","",TRIM(D2889))</f>
        <v>Operation Recovery Cost- Inc</v>
      </c>
    </row>
    <row r="2890" customFormat="false" ht="15" hidden="false" customHeight="false" outlineLevel="0" collapsed="false">
      <c r="A2890" s="50" t="s">
        <v>886</v>
      </c>
      <c r="B2890" s="55" t="n">
        <v>45904</v>
      </c>
      <c r="C2890" s="50" t="n">
        <f aca="false">IF(S2890="","",IFERROR(IF(INDEX('Ledger Codes'!$C$6:$C$205,MATCH(S2890,'Ledger Codes'!$B$6:$B$205,0))="","",INDEX('Ledger Codes'!$C$6:$C$205,MATCH(S2890,'Ledger Codes'!$B$6:$B$205,0))),""))</f>
        <v>10053</v>
      </c>
      <c r="D2890" s="50" t="s">
        <v>107</v>
      </c>
      <c r="E2890" s="50" t="s">
        <v>887</v>
      </c>
      <c r="F2890" s="50" t="s">
        <v>888</v>
      </c>
      <c r="G2890" s="52" t="n">
        <v>0</v>
      </c>
      <c r="H2890" s="52" t="n">
        <v>450</v>
      </c>
      <c r="I2890" s="52" t="n">
        <f aca="false">IF(AND(G2890="",H2890=""),"",N(G2890)-N(H2890))</f>
        <v>-450</v>
      </c>
      <c r="J2890" s="52" t="n">
        <f aca="false">IF(I2890="","",ABS(I2890))</f>
        <v>450</v>
      </c>
      <c r="K2890" s="56" t="n">
        <f aca="false">IF(S2890="","",0)</f>
        <v>0</v>
      </c>
      <c r="L2890" s="56" t="n">
        <f aca="false">IF(J2890="","",IF(AND(J2890&gt;'Revenue Testing'!$E$9,K2890=0),1,0))</f>
        <v>0</v>
      </c>
      <c r="M2890" s="57" t="n">
        <v>0.815578929179</v>
      </c>
      <c r="N2890" s="56" t="str">
        <f aca="false">IF(OR(A2890="",I2890=""),"",IF(COUNTIFS($A$2:$A$4500,A2890,$D$2:$D$4500,D2890,$I$2:$I$4500,I2890)&gt;1,"Possible duplicate",""))</f>
        <v/>
      </c>
      <c r="O2890" s="56" t="n">
        <f aca="false">IF(J2890="","",IF(AND(L2890=0,K2890=0),1,0))</f>
        <v>1</v>
      </c>
      <c r="P2890" s="56" t="str">
        <f aca="false">IF(L2890=1,J2890+ROW()/10^7,"")</f>
        <v/>
      </c>
      <c r="Q2890" s="57" t="n">
        <f aca="false">IF(O2890=1,M2890,"")</f>
        <v>0.815578929179</v>
      </c>
      <c r="R2890" s="56" t="str">
        <f aca="false">IF(K2890=1,ROW(),"")</f>
        <v/>
      </c>
      <c r="S2890" s="56" t="str">
        <f aca="false">IF(D2890="","",TRIM(D2890))</f>
        <v>Operation Recovery Cost- Inc</v>
      </c>
    </row>
    <row r="2891" customFormat="false" ht="15" hidden="false" customHeight="false" outlineLevel="0" collapsed="false">
      <c r="A2891" s="50" t="s">
        <v>889</v>
      </c>
      <c r="B2891" s="55" t="n">
        <v>45904</v>
      </c>
      <c r="C2891" s="50" t="n">
        <f aca="false">IF(S2891="","",IFERROR(IF(INDEX('Ledger Codes'!$C$6:$C$205,MATCH(S2891,'Ledger Codes'!$B$6:$B$205,0))="","",INDEX('Ledger Codes'!$C$6:$C$205,MATCH(S2891,'Ledger Codes'!$B$6:$B$205,0))),""))</f>
        <v>10053</v>
      </c>
      <c r="D2891" s="50" t="s">
        <v>107</v>
      </c>
      <c r="E2891" s="50" t="s">
        <v>890</v>
      </c>
      <c r="F2891" s="50" t="s">
        <v>891</v>
      </c>
      <c r="G2891" s="52" t="n">
        <v>0</v>
      </c>
      <c r="H2891" s="52" t="n">
        <v>2250</v>
      </c>
      <c r="I2891" s="52" t="n">
        <f aca="false">IF(AND(G2891="",H2891=""),"",N(G2891)-N(H2891))</f>
        <v>-2250</v>
      </c>
      <c r="J2891" s="52" t="n">
        <f aca="false">IF(I2891="","",ABS(I2891))</f>
        <v>2250</v>
      </c>
      <c r="K2891" s="56" t="n">
        <f aca="false">IF(S2891="","",0)</f>
        <v>0</v>
      </c>
      <c r="L2891" s="56" t="n">
        <f aca="false">IF(J2891="","",IF(AND(J2891&gt;'Revenue Testing'!$E$9,K2891=0),1,0))</f>
        <v>0</v>
      </c>
      <c r="M2891" s="57" t="n">
        <v>0.965013808558</v>
      </c>
      <c r="N2891" s="56" t="str">
        <f aca="false">IF(OR(A2891="",I2891=""),"",IF(COUNTIFS($A$2:$A$4500,A2891,$D$2:$D$4500,D2891,$I$2:$I$4500,I2891)&gt;1,"Possible duplicate",""))</f>
        <v/>
      </c>
      <c r="O2891" s="56" t="n">
        <f aca="false">IF(J2891="","",IF(AND(L2891=0,K2891=0),1,0))</f>
        <v>1</v>
      </c>
      <c r="P2891" s="56" t="str">
        <f aca="false">IF(L2891=1,J2891+ROW()/10^7,"")</f>
        <v/>
      </c>
      <c r="Q2891" s="57" t="n">
        <f aca="false">IF(O2891=1,M2891,"")</f>
        <v>0.965013808558</v>
      </c>
      <c r="R2891" s="56" t="str">
        <f aca="false">IF(K2891=1,ROW(),"")</f>
        <v/>
      </c>
      <c r="S2891" s="56" t="str">
        <f aca="false">IF(D2891="","",TRIM(D2891))</f>
        <v>Operation Recovery Cost- Inc</v>
      </c>
    </row>
    <row r="2892" customFormat="false" ht="15" hidden="false" customHeight="false" outlineLevel="0" collapsed="false">
      <c r="A2892" s="50" t="s">
        <v>892</v>
      </c>
      <c r="B2892" s="55" t="n">
        <v>45904</v>
      </c>
      <c r="C2892" s="50" t="n">
        <f aca="false">IF(S2892="","",IFERROR(IF(INDEX('Ledger Codes'!$C$6:$C$205,MATCH(S2892,'Ledger Codes'!$B$6:$B$205,0))="","",INDEX('Ledger Codes'!$C$6:$C$205,MATCH(S2892,'Ledger Codes'!$B$6:$B$205,0))),""))</f>
        <v>10053</v>
      </c>
      <c r="D2892" s="50" t="s">
        <v>107</v>
      </c>
      <c r="E2892" s="50" t="s">
        <v>893</v>
      </c>
      <c r="F2892" s="50" t="s">
        <v>423</v>
      </c>
      <c r="G2892" s="52" t="n">
        <v>0</v>
      </c>
      <c r="H2892" s="52" t="n">
        <v>450</v>
      </c>
      <c r="I2892" s="52" t="n">
        <f aca="false">IF(AND(G2892="",H2892=""),"",N(G2892)-N(H2892))</f>
        <v>-450</v>
      </c>
      <c r="J2892" s="52" t="n">
        <f aca="false">IF(I2892="","",ABS(I2892))</f>
        <v>450</v>
      </c>
      <c r="K2892" s="56" t="n">
        <f aca="false">IF(S2892="","",0)</f>
        <v>0</v>
      </c>
      <c r="L2892" s="56" t="n">
        <f aca="false">IF(J2892="","",IF(AND(J2892&gt;'Revenue Testing'!$E$9,K2892=0),1,0))</f>
        <v>0</v>
      </c>
      <c r="M2892" s="57" t="n">
        <v>0.873976142235</v>
      </c>
      <c r="N2892" s="56" t="str">
        <f aca="false">IF(OR(A2892="",I2892=""),"",IF(COUNTIFS($A$2:$A$4500,A2892,$D$2:$D$4500,D2892,$I$2:$I$4500,I2892)&gt;1,"Possible duplicate",""))</f>
        <v/>
      </c>
      <c r="O2892" s="56" t="n">
        <f aca="false">IF(J2892="","",IF(AND(L2892=0,K2892=0),1,0))</f>
        <v>1</v>
      </c>
      <c r="P2892" s="56" t="str">
        <f aca="false">IF(L2892=1,J2892+ROW()/10^7,"")</f>
        <v/>
      </c>
      <c r="Q2892" s="57" t="n">
        <f aca="false">IF(O2892=1,M2892,"")</f>
        <v>0.873976142235</v>
      </c>
      <c r="R2892" s="56" t="str">
        <f aca="false">IF(K2892=1,ROW(),"")</f>
        <v/>
      </c>
      <c r="S2892" s="56" t="str">
        <f aca="false">IF(D2892="","",TRIM(D2892))</f>
        <v>Operation Recovery Cost- Inc</v>
      </c>
    </row>
    <row r="2893" customFormat="false" ht="15" hidden="false" customHeight="false" outlineLevel="0" collapsed="false">
      <c r="A2893" s="50" t="s">
        <v>894</v>
      </c>
      <c r="B2893" s="55" t="n">
        <v>45904</v>
      </c>
      <c r="C2893" s="50" t="n">
        <f aca="false">IF(S2893="","",IFERROR(IF(INDEX('Ledger Codes'!$C$6:$C$205,MATCH(S2893,'Ledger Codes'!$B$6:$B$205,0))="","",INDEX('Ledger Codes'!$C$6:$C$205,MATCH(S2893,'Ledger Codes'!$B$6:$B$205,0))),""))</f>
        <v>10053</v>
      </c>
      <c r="D2893" s="50" t="s">
        <v>107</v>
      </c>
      <c r="E2893" s="50" t="s">
        <v>895</v>
      </c>
      <c r="F2893" s="50" t="s">
        <v>896</v>
      </c>
      <c r="G2893" s="52" t="n">
        <v>0</v>
      </c>
      <c r="H2893" s="52" t="n">
        <v>450</v>
      </c>
      <c r="I2893" s="52" t="n">
        <f aca="false">IF(AND(G2893="",H2893=""),"",N(G2893)-N(H2893))</f>
        <v>-450</v>
      </c>
      <c r="J2893" s="52" t="n">
        <f aca="false">IF(I2893="","",ABS(I2893))</f>
        <v>450</v>
      </c>
      <c r="K2893" s="56" t="n">
        <f aca="false">IF(S2893="","",0)</f>
        <v>0</v>
      </c>
      <c r="L2893" s="56" t="n">
        <f aca="false">IF(J2893="","",IF(AND(J2893&gt;'Revenue Testing'!$E$9,K2893=0),1,0))</f>
        <v>0</v>
      </c>
      <c r="M2893" s="57" t="n">
        <v>0.397481600773</v>
      </c>
      <c r="N2893" s="56" t="str">
        <f aca="false">IF(OR(A2893="",I2893=""),"",IF(COUNTIFS($A$2:$A$4500,A2893,$D$2:$D$4500,D2893,$I$2:$I$4500,I2893)&gt;1,"Possible duplicate",""))</f>
        <v/>
      </c>
      <c r="O2893" s="56" t="n">
        <f aca="false">IF(J2893="","",IF(AND(L2893=0,K2893=0),1,0))</f>
        <v>1</v>
      </c>
      <c r="P2893" s="56" t="str">
        <f aca="false">IF(L2893=1,J2893+ROW()/10^7,"")</f>
        <v/>
      </c>
      <c r="Q2893" s="57" t="n">
        <f aca="false">IF(O2893=1,M2893,"")</f>
        <v>0.397481600773</v>
      </c>
      <c r="R2893" s="56" t="str">
        <f aca="false">IF(K2893=1,ROW(),"")</f>
        <v/>
      </c>
      <c r="S2893" s="56" t="str">
        <f aca="false">IF(D2893="","",TRIM(D2893))</f>
        <v>Operation Recovery Cost- Inc</v>
      </c>
    </row>
    <row r="2894" customFormat="false" ht="15" hidden="false" customHeight="false" outlineLevel="0" collapsed="false">
      <c r="A2894" s="50" t="s">
        <v>897</v>
      </c>
      <c r="B2894" s="55" t="n">
        <v>45904</v>
      </c>
      <c r="C2894" s="50" t="n">
        <f aca="false">IF(S2894="","",IFERROR(IF(INDEX('Ledger Codes'!$C$6:$C$205,MATCH(S2894,'Ledger Codes'!$B$6:$B$205,0))="","",INDEX('Ledger Codes'!$C$6:$C$205,MATCH(S2894,'Ledger Codes'!$B$6:$B$205,0))),""))</f>
        <v>10053</v>
      </c>
      <c r="D2894" s="50" t="s">
        <v>107</v>
      </c>
      <c r="E2894" s="50" t="s">
        <v>898</v>
      </c>
      <c r="F2894" s="50" t="s">
        <v>899</v>
      </c>
      <c r="G2894" s="52" t="n">
        <v>0</v>
      </c>
      <c r="H2894" s="52" t="n">
        <v>300</v>
      </c>
      <c r="I2894" s="52" t="n">
        <f aca="false">IF(AND(G2894="",H2894=""),"",N(G2894)-N(H2894))</f>
        <v>-300</v>
      </c>
      <c r="J2894" s="52" t="n">
        <f aca="false">IF(I2894="","",ABS(I2894))</f>
        <v>300</v>
      </c>
      <c r="K2894" s="56" t="n">
        <f aca="false">IF(S2894="","",0)</f>
        <v>0</v>
      </c>
      <c r="L2894" s="56" t="n">
        <f aca="false">IF(J2894="","",IF(AND(J2894&gt;'Revenue Testing'!$E$9,K2894=0),1,0))</f>
        <v>0</v>
      </c>
      <c r="M2894" s="57" t="n">
        <v>0.912909696968</v>
      </c>
      <c r="N2894" s="56" t="str">
        <f aca="false">IF(OR(A2894="",I2894=""),"",IF(COUNTIFS($A$2:$A$4500,A2894,$D$2:$D$4500,D2894,$I$2:$I$4500,I2894)&gt;1,"Possible duplicate",""))</f>
        <v/>
      </c>
      <c r="O2894" s="56" t="n">
        <f aca="false">IF(J2894="","",IF(AND(L2894=0,K2894=0),1,0))</f>
        <v>1</v>
      </c>
      <c r="P2894" s="56" t="str">
        <f aca="false">IF(L2894=1,J2894+ROW()/10^7,"")</f>
        <v/>
      </c>
      <c r="Q2894" s="57" t="n">
        <f aca="false">IF(O2894=1,M2894,"")</f>
        <v>0.912909696968</v>
      </c>
      <c r="R2894" s="56" t="str">
        <f aca="false">IF(K2894=1,ROW(),"")</f>
        <v/>
      </c>
      <c r="S2894" s="56" t="str">
        <f aca="false">IF(D2894="","",TRIM(D2894))</f>
        <v>Operation Recovery Cost- Inc</v>
      </c>
    </row>
    <row r="2895" customFormat="false" ht="15" hidden="false" customHeight="false" outlineLevel="0" collapsed="false">
      <c r="A2895" s="50" t="s">
        <v>900</v>
      </c>
      <c r="B2895" s="55" t="n">
        <v>45904</v>
      </c>
      <c r="C2895" s="50" t="n">
        <f aca="false">IF(S2895="","",IFERROR(IF(INDEX('Ledger Codes'!$C$6:$C$205,MATCH(S2895,'Ledger Codes'!$B$6:$B$205,0))="","",INDEX('Ledger Codes'!$C$6:$C$205,MATCH(S2895,'Ledger Codes'!$B$6:$B$205,0))),""))</f>
        <v>10053</v>
      </c>
      <c r="D2895" s="50" t="s">
        <v>107</v>
      </c>
      <c r="E2895" s="50" t="s">
        <v>901</v>
      </c>
      <c r="F2895" s="50" t="s">
        <v>902</v>
      </c>
      <c r="G2895" s="52" t="n">
        <v>0</v>
      </c>
      <c r="H2895" s="52" t="n">
        <v>450</v>
      </c>
      <c r="I2895" s="52" t="n">
        <f aca="false">IF(AND(G2895="",H2895=""),"",N(G2895)-N(H2895))</f>
        <v>-450</v>
      </c>
      <c r="J2895" s="52" t="n">
        <f aca="false">IF(I2895="","",ABS(I2895))</f>
        <v>450</v>
      </c>
      <c r="K2895" s="56" t="n">
        <f aca="false">IF(S2895="","",0)</f>
        <v>0</v>
      </c>
      <c r="L2895" s="56" t="n">
        <f aca="false">IF(J2895="","",IF(AND(J2895&gt;'Revenue Testing'!$E$9,K2895=0),1,0))</f>
        <v>0</v>
      </c>
      <c r="M2895" s="57" t="n">
        <v>0.748994547312</v>
      </c>
      <c r="N2895" s="56" t="str">
        <f aca="false">IF(OR(A2895="",I2895=""),"",IF(COUNTIFS($A$2:$A$4500,A2895,$D$2:$D$4500,D2895,$I$2:$I$4500,I2895)&gt;1,"Possible duplicate",""))</f>
        <v/>
      </c>
      <c r="O2895" s="56" t="n">
        <f aca="false">IF(J2895="","",IF(AND(L2895=0,K2895=0),1,0))</f>
        <v>1</v>
      </c>
      <c r="P2895" s="56" t="str">
        <f aca="false">IF(L2895=1,J2895+ROW()/10^7,"")</f>
        <v/>
      </c>
      <c r="Q2895" s="57" t="n">
        <f aca="false">IF(O2895=1,M2895,"")</f>
        <v>0.748994547312</v>
      </c>
      <c r="R2895" s="56" t="str">
        <f aca="false">IF(K2895=1,ROW(),"")</f>
        <v/>
      </c>
      <c r="S2895" s="56" t="str">
        <f aca="false">IF(D2895="","",TRIM(D2895))</f>
        <v>Operation Recovery Cost- Inc</v>
      </c>
    </row>
    <row r="2896" customFormat="false" ht="15" hidden="false" customHeight="false" outlineLevel="0" collapsed="false">
      <c r="A2896" s="50" t="s">
        <v>903</v>
      </c>
      <c r="B2896" s="55" t="n">
        <v>45904</v>
      </c>
      <c r="C2896" s="50" t="n">
        <f aca="false">IF(S2896="","",IFERROR(IF(INDEX('Ledger Codes'!$C$6:$C$205,MATCH(S2896,'Ledger Codes'!$B$6:$B$205,0))="","",INDEX('Ledger Codes'!$C$6:$C$205,MATCH(S2896,'Ledger Codes'!$B$6:$B$205,0))),""))</f>
        <v>10053</v>
      </c>
      <c r="D2896" s="50" t="s">
        <v>107</v>
      </c>
      <c r="E2896" s="50" t="s">
        <v>904</v>
      </c>
      <c r="F2896" s="50" t="s">
        <v>905</v>
      </c>
      <c r="G2896" s="52" t="n">
        <v>0</v>
      </c>
      <c r="H2896" s="52" t="n">
        <v>450</v>
      </c>
      <c r="I2896" s="52" t="n">
        <f aca="false">IF(AND(G2896="",H2896=""),"",N(G2896)-N(H2896))</f>
        <v>-450</v>
      </c>
      <c r="J2896" s="52" t="n">
        <f aca="false">IF(I2896="","",ABS(I2896))</f>
        <v>450</v>
      </c>
      <c r="K2896" s="56" t="n">
        <f aca="false">IF(S2896="","",0)</f>
        <v>0</v>
      </c>
      <c r="L2896" s="56" t="n">
        <f aca="false">IF(J2896="","",IF(AND(J2896&gt;'Revenue Testing'!$E$9,K2896=0),1,0))</f>
        <v>0</v>
      </c>
      <c r="M2896" s="57" t="n">
        <v>0.633281484172</v>
      </c>
      <c r="N2896" s="56" t="str">
        <f aca="false">IF(OR(A2896="",I2896=""),"",IF(COUNTIFS($A$2:$A$4500,A2896,$D$2:$D$4500,D2896,$I$2:$I$4500,I2896)&gt;1,"Possible duplicate",""))</f>
        <v/>
      </c>
      <c r="O2896" s="56" t="n">
        <f aca="false">IF(J2896="","",IF(AND(L2896=0,K2896=0),1,0))</f>
        <v>1</v>
      </c>
      <c r="P2896" s="56" t="str">
        <f aca="false">IF(L2896=1,J2896+ROW()/10^7,"")</f>
        <v/>
      </c>
      <c r="Q2896" s="57" t="n">
        <f aca="false">IF(O2896=1,M2896,"")</f>
        <v>0.633281484172</v>
      </c>
      <c r="R2896" s="56" t="str">
        <f aca="false">IF(K2896=1,ROW(),"")</f>
        <v/>
      </c>
      <c r="S2896" s="56" t="str">
        <f aca="false">IF(D2896="","",TRIM(D2896))</f>
        <v>Operation Recovery Cost- Inc</v>
      </c>
    </row>
    <row r="2897" customFormat="false" ht="15" hidden="false" customHeight="false" outlineLevel="0" collapsed="false">
      <c r="A2897" s="50" t="s">
        <v>906</v>
      </c>
      <c r="B2897" s="55" t="n">
        <v>45904</v>
      </c>
      <c r="C2897" s="50" t="n">
        <f aca="false">IF(S2897="","",IFERROR(IF(INDEX('Ledger Codes'!$C$6:$C$205,MATCH(S2897,'Ledger Codes'!$B$6:$B$205,0))="","",INDEX('Ledger Codes'!$C$6:$C$205,MATCH(S2897,'Ledger Codes'!$B$6:$B$205,0))),""))</f>
        <v>10053</v>
      </c>
      <c r="D2897" s="50" t="s">
        <v>107</v>
      </c>
      <c r="E2897" s="50" t="s">
        <v>907</v>
      </c>
      <c r="F2897" s="50" t="s">
        <v>426</v>
      </c>
      <c r="G2897" s="52" t="n">
        <v>0</v>
      </c>
      <c r="H2897" s="52" t="n">
        <v>4500</v>
      </c>
      <c r="I2897" s="52" t="n">
        <f aca="false">IF(AND(G2897="",H2897=""),"",N(G2897)-N(H2897))</f>
        <v>-4500</v>
      </c>
      <c r="J2897" s="52" t="n">
        <f aca="false">IF(I2897="","",ABS(I2897))</f>
        <v>4500</v>
      </c>
      <c r="K2897" s="56" t="n">
        <f aca="false">IF(S2897="","",0)</f>
        <v>0</v>
      </c>
      <c r="L2897" s="56" t="n">
        <f aca="false">IF(J2897="","",IF(AND(J2897&gt;'Revenue Testing'!$E$9,K2897=0),1,0))</f>
        <v>1</v>
      </c>
      <c r="M2897" s="57" t="n">
        <v>0.591600048435</v>
      </c>
      <c r="N2897" s="56" t="str">
        <f aca="false">IF(OR(A2897="",I2897=""),"",IF(COUNTIFS($A$2:$A$4500,A2897,$D$2:$D$4500,D2897,$I$2:$I$4500,I2897)&gt;1,"Possible duplicate",""))</f>
        <v/>
      </c>
      <c r="O2897" s="56" t="n">
        <f aca="false">IF(J2897="","",IF(AND(L2897=0,K2897=0),1,0))</f>
        <v>0</v>
      </c>
      <c r="P2897" s="56" t="n">
        <f aca="false">IF(L2897=1,J2897+ROW()/10^7,"")</f>
        <v>4500.0002897</v>
      </c>
      <c r="Q2897" s="56" t="str">
        <f aca="false">IF(O2897=1,M2897,"")</f>
        <v/>
      </c>
      <c r="R2897" s="56" t="str">
        <f aca="false">IF(K2897=1,ROW(),"")</f>
        <v/>
      </c>
      <c r="S2897" s="56" t="str">
        <f aca="false">IF(D2897="","",TRIM(D2897))</f>
        <v>Operation Recovery Cost- Inc</v>
      </c>
    </row>
    <row r="2898" customFormat="false" ht="15" hidden="false" customHeight="false" outlineLevel="0" collapsed="false">
      <c r="A2898" s="50" t="s">
        <v>908</v>
      </c>
      <c r="B2898" s="55" t="n">
        <v>45904</v>
      </c>
      <c r="C2898" s="50" t="n">
        <f aca="false">IF(S2898="","",IFERROR(IF(INDEX('Ledger Codes'!$C$6:$C$205,MATCH(S2898,'Ledger Codes'!$B$6:$B$205,0))="","",INDEX('Ledger Codes'!$C$6:$C$205,MATCH(S2898,'Ledger Codes'!$B$6:$B$205,0))),""))</f>
        <v>10053</v>
      </c>
      <c r="D2898" s="50" t="s">
        <v>107</v>
      </c>
      <c r="E2898" s="50" t="s">
        <v>909</v>
      </c>
      <c r="F2898" s="50" t="s">
        <v>470</v>
      </c>
      <c r="G2898" s="52" t="n">
        <v>0</v>
      </c>
      <c r="H2898" s="52" t="n">
        <v>2250</v>
      </c>
      <c r="I2898" s="52" t="n">
        <f aca="false">IF(AND(G2898="",H2898=""),"",N(G2898)-N(H2898))</f>
        <v>-2250</v>
      </c>
      <c r="J2898" s="52" t="n">
        <f aca="false">IF(I2898="","",ABS(I2898))</f>
        <v>2250</v>
      </c>
      <c r="K2898" s="56" t="n">
        <f aca="false">IF(S2898="","",0)</f>
        <v>0</v>
      </c>
      <c r="L2898" s="56" t="n">
        <f aca="false">IF(J2898="","",IF(AND(J2898&gt;'Revenue Testing'!$E$9,K2898=0),1,0))</f>
        <v>0</v>
      </c>
      <c r="M2898" s="57" t="n">
        <v>0.028294836367</v>
      </c>
      <c r="N2898" s="56" t="str">
        <f aca="false">IF(OR(A2898="",I2898=""),"",IF(COUNTIFS($A$2:$A$4500,A2898,$D$2:$D$4500,D2898,$I$2:$I$4500,I2898)&gt;1,"Possible duplicate",""))</f>
        <v/>
      </c>
      <c r="O2898" s="56" t="n">
        <f aca="false">IF(J2898="","",IF(AND(L2898=0,K2898=0),1,0))</f>
        <v>1</v>
      </c>
      <c r="P2898" s="56" t="str">
        <f aca="false">IF(L2898=1,J2898+ROW()/10^7,"")</f>
        <v/>
      </c>
      <c r="Q2898" s="57" t="n">
        <f aca="false">IF(O2898=1,M2898,"")</f>
        <v>0.028294836367</v>
      </c>
      <c r="R2898" s="56" t="str">
        <f aca="false">IF(K2898=1,ROW(),"")</f>
        <v/>
      </c>
      <c r="S2898" s="56" t="str">
        <f aca="false">IF(D2898="","",TRIM(D2898))</f>
        <v>Operation Recovery Cost- Inc</v>
      </c>
    </row>
    <row r="2899" customFormat="false" ht="15" hidden="false" customHeight="false" outlineLevel="0" collapsed="false">
      <c r="A2899" s="50" t="s">
        <v>910</v>
      </c>
      <c r="B2899" s="55" t="n">
        <v>45904</v>
      </c>
      <c r="C2899" s="50" t="n">
        <f aca="false">IF(S2899="","",IFERROR(IF(INDEX('Ledger Codes'!$C$6:$C$205,MATCH(S2899,'Ledger Codes'!$B$6:$B$205,0))="","",INDEX('Ledger Codes'!$C$6:$C$205,MATCH(S2899,'Ledger Codes'!$B$6:$B$205,0))),""))</f>
        <v>10053</v>
      </c>
      <c r="D2899" s="50" t="s">
        <v>107</v>
      </c>
      <c r="E2899" s="50" t="s">
        <v>911</v>
      </c>
      <c r="F2899" s="50" t="s">
        <v>912</v>
      </c>
      <c r="G2899" s="52" t="n">
        <v>0</v>
      </c>
      <c r="H2899" s="52" t="n">
        <v>450</v>
      </c>
      <c r="I2899" s="52" t="n">
        <f aca="false">IF(AND(G2899="",H2899=""),"",N(G2899)-N(H2899))</f>
        <v>-450</v>
      </c>
      <c r="J2899" s="52" t="n">
        <f aca="false">IF(I2899="","",ABS(I2899))</f>
        <v>450</v>
      </c>
      <c r="K2899" s="56" t="n">
        <f aca="false">IF(S2899="","",0)</f>
        <v>0</v>
      </c>
      <c r="L2899" s="56" t="n">
        <f aca="false">IF(J2899="","",IF(AND(J2899&gt;'Revenue Testing'!$E$9,K2899=0),1,0))</f>
        <v>0</v>
      </c>
      <c r="M2899" s="57" t="n">
        <v>0.745471715255</v>
      </c>
      <c r="N2899" s="56" t="str">
        <f aca="false">IF(OR(A2899="",I2899=""),"",IF(COUNTIFS($A$2:$A$4500,A2899,$D$2:$D$4500,D2899,$I$2:$I$4500,I2899)&gt;1,"Possible duplicate",""))</f>
        <v/>
      </c>
      <c r="O2899" s="56" t="n">
        <f aca="false">IF(J2899="","",IF(AND(L2899=0,K2899=0),1,0))</f>
        <v>1</v>
      </c>
      <c r="P2899" s="56" t="str">
        <f aca="false">IF(L2899=1,J2899+ROW()/10^7,"")</f>
        <v/>
      </c>
      <c r="Q2899" s="57" t="n">
        <f aca="false">IF(O2899=1,M2899,"")</f>
        <v>0.745471715255</v>
      </c>
      <c r="R2899" s="56" t="str">
        <f aca="false">IF(K2899=1,ROW(),"")</f>
        <v/>
      </c>
      <c r="S2899" s="56" t="str">
        <f aca="false">IF(D2899="","",TRIM(D2899))</f>
        <v>Operation Recovery Cost- Inc</v>
      </c>
    </row>
    <row r="2900" customFormat="false" ht="15" hidden="false" customHeight="false" outlineLevel="0" collapsed="false">
      <c r="A2900" s="50" t="s">
        <v>913</v>
      </c>
      <c r="B2900" s="55" t="n">
        <v>45904</v>
      </c>
      <c r="C2900" s="50" t="n">
        <f aca="false">IF(S2900="","",IFERROR(IF(INDEX('Ledger Codes'!$C$6:$C$205,MATCH(S2900,'Ledger Codes'!$B$6:$B$205,0))="","",INDEX('Ledger Codes'!$C$6:$C$205,MATCH(S2900,'Ledger Codes'!$B$6:$B$205,0))),""))</f>
        <v>10053</v>
      </c>
      <c r="D2900" s="50" t="s">
        <v>107</v>
      </c>
      <c r="E2900" s="50" t="s">
        <v>914</v>
      </c>
      <c r="F2900" s="50" t="s">
        <v>915</v>
      </c>
      <c r="G2900" s="52" t="n">
        <v>0</v>
      </c>
      <c r="H2900" s="52" t="n">
        <v>7200</v>
      </c>
      <c r="I2900" s="52" t="n">
        <f aca="false">IF(AND(G2900="",H2900=""),"",N(G2900)-N(H2900))</f>
        <v>-7200</v>
      </c>
      <c r="J2900" s="52" t="n">
        <f aca="false">IF(I2900="","",ABS(I2900))</f>
        <v>7200</v>
      </c>
      <c r="K2900" s="56" t="n">
        <f aca="false">IF(S2900="","",0)</f>
        <v>0</v>
      </c>
      <c r="L2900" s="56" t="n">
        <f aca="false">IF(J2900="","",IF(AND(J2900&gt;'Revenue Testing'!$E$9,K2900=0),1,0))</f>
        <v>1</v>
      </c>
      <c r="M2900" s="57" t="n">
        <v>0.474386482951</v>
      </c>
      <c r="N2900" s="56" t="str">
        <f aca="false">IF(OR(A2900="",I2900=""),"",IF(COUNTIFS($A$2:$A$4500,A2900,$D$2:$D$4500,D2900,$I$2:$I$4500,I2900)&gt;1,"Possible duplicate",""))</f>
        <v/>
      </c>
      <c r="O2900" s="56" t="n">
        <f aca="false">IF(J2900="","",IF(AND(L2900=0,K2900=0),1,0))</f>
        <v>0</v>
      </c>
      <c r="P2900" s="56" t="n">
        <f aca="false">IF(L2900=1,J2900+ROW()/10^7,"")</f>
        <v>7200.00029</v>
      </c>
      <c r="Q2900" s="56" t="str">
        <f aca="false">IF(O2900=1,M2900,"")</f>
        <v/>
      </c>
      <c r="R2900" s="56" t="str">
        <f aca="false">IF(K2900=1,ROW(),"")</f>
        <v/>
      </c>
      <c r="S2900" s="56" t="str">
        <f aca="false">IF(D2900="","",TRIM(D2900))</f>
        <v>Operation Recovery Cost- Inc</v>
      </c>
    </row>
    <row r="2901" customFormat="false" ht="15" hidden="false" customHeight="false" outlineLevel="0" collapsed="false">
      <c r="A2901" s="50" t="s">
        <v>916</v>
      </c>
      <c r="B2901" s="55" t="n">
        <v>45904</v>
      </c>
      <c r="C2901" s="50" t="n">
        <f aca="false">IF(S2901="","",IFERROR(IF(INDEX('Ledger Codes'!$C$6:$C$205,MATCH(S2901,'Ledger Codes'!$B$6:$B$205,0))="","",INDEX('Ledger Codes'!$C$6:$C$205,MATCH(S2901,'Ledger Codes'!$B$6:$B$205,0))),""))</f>
        <v>10053</v>
      </c>
      <c r="D2901" s="50" t="s">
        <v>107</v>
      </c>
      <c r="E2901" s="50" t="s">
        <v>917</v>
      </c>
      <c r="F2901" s="50" t="s">
        <v>429</v>
      </c>
      <c r="G2901" s="52" t="n">
        <v>0</v>
      </c>
      <c r="H2901" s="52" t="n">
        <v>3150</v>
      </c>
      <c r="I2901" s="52" t="n">
        <f aca="false">IF(AND(G2901="",H2901=""),"",N(G2901)-N(H2901))</f>
        <v>-3150</v>
      </c>
      <c r="J2901" s="52" t="n">
        <f aca="false">IF(I2901="","",ABS(I2901))</f>
        <v>3150</v>
      </c>
      <c r="K2901" s="56" t="n">
        <f aca="false">IF(S2901="","",0)</f>
        <v>0</v>
      </c>
      <c r="L2901" s="56" t="n">
        <f aca="false">IF(J2901="","",IF(AND(J2901&gt;'Revenue Testing'!$E$9,K2901=0),1,0))</f>
        <v>0</v>
      </c>
      <c r="M2901" s="57" t="n">
        <v>0.118482171342</v>
      </c>
      <c r="N2901" s="56" t="str">
        <f aca="false">IF(OR(A2901="",I2901=""),"",IF(COUNTIFS($A$2:$A$4500,A2901,$D$2:$D$4500,D2901,$I$2:$I$4500,I2901)&gt;1,"Possible duplicate",""))</f>
        <v/>
      </c>
      <c r="O2901" s="56" t="n">
        <f aca="false">IF(J2901="","",IF(AND(L2901=0,K2901=0),1,0))</f>
        <v>1</v>
      </c>
      <c r="P2901" s="56" t="str">
        <f aca="false">IF(L2901=1,J2901+ROW()/10^7,"")</f>
        <v/>
      </c>
      <c r="Q2901" s="57" t="n">
        <f aca="false">IF(O2901=1,M2901,"")</f>
        <v>0.118482171342</v>
      </c>
      <c r="R2901" s="56" t="str">
        <f aca="false">IF(K2901=1,ROW(),"")</f>
        <v/>
      </c>
      <c r="S2901" s="56" t="str">
        <f aca="false">IF(D2901="","",TRIM(D2901))</f>
        <v>Operation Recovery Cost- Inc</v>
      </c>
    </row>
    <row r="2902" customFormat="false" ht="15" hidden="false" customHeight="false" outlineLevel="0" collapsed="false">
      <c r="A2902" s="50" t="s">
        <v>918</v>
      </c>
      <c r="B2902" s="55" t="n">
        <v>45904</v>
      </c>
      <c r="C2902" s="50" t="n">
        <f aca="false">IF(S2902="","",IFERROR(IF(INDEX('Ledger Codes'!$C$6:$C$205,MATCH(S2902,'Ledger Codes'!$B$6:$B$205,0))="","",INDEX('Ledger Codes'!$C$6:$C$205,MATCH(S2902,'Ledger Codes'!$B$6:$B$205,0))),""))</f>
        <v>10053</v>
      </c>
      <c r="D2902" s="50" t="s">
        <v>107</v>
      </c>
      <c r="E2902" s="50" t="s">
        <v>919</v>
      </c>
      <c r="F2902" s="50" t="s">
        <v>920</v>
      </c>
      <c r="G2902" s="52" t="n">
        <v>0</v>
      </c>
      <c r="H2902" s="52" t="n">
        <v>900</v>
      </c>
      <c r="I2902" s="52" t="n">
        <f aca="false">IF(AND(G2902="",H2902=""),"",N(G2902)-N(H2902))</f>
        <v>-900</v>
      </c>
      <c r="J2902" s="52" t="n">
        <f aca="false">IF(I2902="","",ABS(I2902))</f>
        <v>900</v>
      </c>
      <c r="K2902" s="56" t="n">
        <f aca="false">IF(S2902="","",0)</f>
        <v>0</v>
      </c>
      <c r="L2902" s="56" t="n">
        <f aca="false">IF(J2902="","",IF(AND(J2902&gt;'Revenue Testing'!$E$9,K2902=0),1,0))</f>
        <v>0</v>
      </c>
      <c r="M2902" s="57" t="n">
        <v>0.055552657686</v>
      </c>
      <c r="N2902" s="56" t="str">
        <f aca="false">IF(OR(A2902="",I2902=""),"",IF(COUNTIFS($A$2:$A$4500,A2902,$D$2:$D$4500,D2902,$I$2:$I$4500,I2902)&gt;1,"Possible duplicate",""))</f>
        <v/>
      </c>
      <c r="O2902" s="56" t="n">
        <f aca="false">IF(J2902="","",IF(AND(L2902=0,K2902=0),1,0))</f>
        <v>1</v>
      </c>
      <c r="P2902" s="56" t="str">
        <f aca="false">IF(L2902=1,J2902+ROW()/10^7,"")</f>
        <v/>
      </c>
      <c r="Q2902" s="57" t="n">
        <f aca="false">IF(O2902=1,M2902,"")</f>
        <v>0.055552657686</v>
      </c>
      <c r="R2902" s="56" t="str">
        <f aca="false">IF(K2902=1,ROW(),"")</f>
        <v/>
      </c>
      <c r="S2902" s="56" t="str">
        <f aca="false">IF(D2902="","",TRIM(D2902))</f>
        <v>Operation Recovery Cost- Inc</v>
      </c>
    </row>
    <row r="2903" customFormat="false" ht="15" hidden="false" customHeight="false" outlineLevel="0" collapsed="false">
      <c r="A2903" s="50" t="s">
        <v>921</v>
      </c>
      <c r="B2903" s="55" t="n">
        <v>45904</v>
      </c>
      <c r="C2903" s="50" t="n">
        <f aca="false">IF(S2903="","",IFERROR(IF(INDEX('Ledger Codes'!$C$6:$C$205,MATCH(S2903,'Ledger Codes'!$B$6:$B$205,0))="","",INDEX('Ledger Codes'!$C$6:$C$205,MATCH(S2903,'Ledger Codes'!$B$6:$B$205,0))),""))</f>
        <v>10053</v>
      </c>
      <c r="D2903" s="50" t="s">
        <v>107</v>
      </c>
      <c r="E2903" s="50" t="s">
        <v>922</v>
      </c>
      <c r="F2903" s="50" t="s">
        <v>923</v>
      </c>
      <c r="G2903" s="52" t="n">
        <v>0</v>
      </c>
      <c r="H2903" s="52" t="n">
        <v>450</v>
      </c>
      <c r="I2903" s="52" t="n">
        <f aca="false">IF(AND(G2903="",H2903=""),"",N(G2903)-N(H2903))</f>
        <v>-450</v>
      </c>
      <c r="J2903" s="52" t="n">
        <f aca="false">IF(I2903="","",ABS(I2903))</f>
        <v>450</v>
      </c>
      <c r="K2903" s="56" t="n">
        <f aca="false">IF(S2903="","",0)</f>
        <v>0</v>
      </c>
      <c r="L2903" s="56" t="n">
        <f aca="false">IF(J2903="","",IF(AND(J2903&gt;'Revenue Testing'!$E$9,K2903=0),1,0))</f>
        <v>0</v>
      </c>
      <c r="M2903" s="57" t="n">
        <v>0.559645793512</v>
      </c>
      <c r="N2903" s="56" t="str">
        <f aca="false">IF(OR(A2903="",I2903=""),"",IF(COUNTIFS($A$2:$A$4500,A2903,$D$2:$D$4500,D2903,$I$2:$I$4500,I2903)&gt;1,"Possible duplicate",""))</f>
        <v/>
      </c>
      <c r="O2903" s="56" t="n">
        <f aca="false">IF(J2903="","",IF(AND(L2903=0,K2903=0),1,0))</f>
        <v>1</v>
      </c>
      <c r="P2903" s="56" t="str">
        <f aca="false">IF(L2903=1,J2903+ROW()/10^7,"")</f>
        <v/>
      </c>
      <c r="Q2903" s="57" t="n">
        <f aca="false">IF(O2903=1,M2903,"")</f>
        <v>0.559645793512</v>
      </c>
      <c r="R2903" s="56" t="str">
        <f aca="false">IF(K2903=1,ROW(),"")</f>
        <v/>
      </c>
      <c r="S2903" s="56" t="str">
        <f aca="false">IF(D2903="","",TRIM(D2903))</f>
        <v>Operation Recovery Cost- Inc</v>
      </c>
    </row>
    <row r="2904" customFormat="false" ht="15" hidden="false" customHeight="false" outlineLevel="0" collapsed="false">
      <c r="A2904" s="50" t="s">
        <v>924</v>
      </c>
      <c r="B2904" s="55" t="n">
        <v>45904</v>
      </c>
      <c r="C2904" s="50" t="n">
        <f aca="false">IF(S2904="","",IFERROR(IF(INDEX('Ledger Codes'!$C$6:$C$205,MATCH(S2904,'Ledger Codes'!$B$6:$B$205,0))="","",INDEX('Ledger Codes'!$C$6:$C$205,MATCH(S2904,'Ledger Codes'!$B$6:$B$205,0))),""))</f>
        <v>10053</v>
      </c>
      <c r="D2904" s="50" t="s">
        <v>107</v>
      </c>
      <c r="E2904" s="50" t="s">
        <v>925</v>
      </c>
      <c r="F2904" s="50" t="s">
        <v>926</v>
      </c>
      <c r="G2904" s="52" t="n">
        <v>0</v>
      </c>
      <c r="H2904" s="52" t="n">
        <v>3150</v>
      </c>
      <c r="I2904" s="52" t="n">
        <f aca="false">IF(AND(G2904="",H2904=""),"",N(G2904)-N(H2904))</f>
        <v>-3150</v>
      </c>
      <c r="J2904" s="52" t="n">
        <f aca="false">IF(I2904="","",ABS(I2904))</f>
        <v>3150</v>
      </c>
      <c r="K2904" s="56" t="n">
        <f aca="false">IF(S2904="","",0)</f>
        <v>0</v>
      </c>
      <c r="L2904" s="56" t="n">
        <f aca="false">IF(J2904="","",IF(AND(J2904&gt;'Revenue Testing'!$E$9,K2904=0),1,0))</f>
        <v>0</v>
      </c>
      <c r="M2904" s="57" t="n">
        <v>0.836207524356</v>
      </c>
      <c r="N2904" s="56" t="str">
        <f aca="false">IF(OR(A2904="",I2904=""),"",IF(COUNTIFS($A$2:$A$4500,A2904,$D$2:$D$4500,D2904,$I$2:$I$4500,I2904)&gt;1,"Possible duplicate",""))</f>
        <v/>
      </c>
      <c r="O2904" s="56" t="n">
        <f aca="false">IF(J2904="","",IF(AND(L2904=0,K2904=0),1,0))</f>
        <v>1</v>
      </c>
      <c r="P2904" s="56" t="str">
        <f aca="false">IF(L2904=1,J2904+ROW()/10^7,"")</f>
        <v/>
      </c>
      <c r="Q2904" s="57" t="n">
        <f aca="false">IF(O2904=1,M2904,"")</f>
        <v>0.836207524356</v>
      </c>
      <c r="R2904" s="56" t="str">
        <f aca="false">IF(K2904=1,ROW(),"")</f>
        <v/>
      </c>
      <c r="S2904" s="56" t="str">
        <f aca="false">IF(D2904="","",TRIM(D2904))</f>
        <v>Operation Recovery Cost- Inc</v>
      </c>
    </row>
    <row r="2905" customFormat="false" ht="15" hidden="false" customHeight="false" outlineLevel="0" collapsed="false">
      <c r="A2905" s="50" t="s">
        <v>927</v>
      </c>
      <c r="B2905" s="55" t="n">
        <v>45904</v>
      </c>
      <c r="C2905" s="50" t="n">
        <f aca="false">IF(S2905="","",IFERROR(IF(INDEX('Ledger Codes'!$C$6:$C$205,MATCH(S2905,'Ledger Codes'!$B$6:$B$205,0))="","",INDEX('Ledger Codes'!$C$6:$C$205,MATCH(S2905,'Ledger Codes'!$B$6:$B$205,0))),""))</f>
        <v>10053</v>
      </c>
      <c r="D2905" s="50" t="s">
        <v>107</v>
      </c>
      <c r="E2905" s="50" t="s">
        <v>928</v>
      </c>
      <c r="F2905" s="50" t="s">
        <v>929</v>
      </c>
      <c r="G2905" s="52" t="n">
        <v>0</v>
      </c>
      <c r="H2905" s="52" t="n">
        <v>450</v>
      </c>
      <c r="I2905" s="52" t="n">
        <f aca="false">IF(AND(G2905="",H2905=""),"",N(G2905)-N(H2905))</f>
        <v>-450</v>
      </c>
      <c r="J2905" s="52" t="n">
        <f aca="false">IF(I2905="","",ABS(I2905))</f>
        <v>450</v>
      </c>
      <c r="K2905" s="56" t="n">
        <f aca="false">IF(S2905="","",0)</f>
        <v>0</v>
      </c>
      <c r="L2905" s="56" t="n">
        <f aca="false">IF(J2905="","",IF(AND(J2905&gt;'Revenue Testing'!$E$9,K2905=0),1,0))</f>
        <v>0</v>
      </c>
      <c r="M2905" s="57" t="n">
        <v>0.346157620677</v>
      </c>
      <c r="N2905" s="56" t="str">
        <f aca="false">IF(OR(A2905="",I2905=""),"",IF(COUNTIFS($A$2:$A$4500,A2905,$D$2:$D$4500,D2905,$I$2:$I$4500,I2905)&gt;1,"Possible duplicate",""))</f>
        <v/>
      </c>
      <c r="O2905" s="56" t="n">
        <f aca="false">IF(J2905="","",IF(AND(L2905=0,K2905=0),1,0))</f>
        <v>1</v>
      </c>
      <c r="P2905" s="56" t="str">
        <f aca="false">IF(L2905=1,J2905+ROW()/10^7,"")</f>
        <v/>
      </c>
      <c r="Q2905" s="57" t="n">
        <f aca="false">IF(O2905=1,M2905,"")</f>
        <v>0.346157620677</v>
      </c>
      <c r="R2905" s="56" t="str">
        <f aca="false">IF(K2905=1,ROW(),"")</f>
        <v/>
      </c>
      <c r="S2905" s="56" t="str">
        <f aca="false">IF(D2905="","",TRIM(D2905))</f>
        <v>Operation Recovery Cost- Inc</v>
      </c>
    </row>
    <row r="2906" customFormat="false" ht="15" hidden="false" customHeight="false" outlineLevel="0" collapsed="false">
      <c r="A2906" s="50" t="s">
        <v>930</v>
      </c>
      <c r="B2906" s="55" t="n">
        <v>45904</v>
      </c>
      <c r="C2906" s="50" t="n">
        <f aca="false">IF(S2906="","",IFERROR(IF(INDEX('Ledger Codes'!$C$6:$C$205,MATCH(S2906,'Ledger Codes'!$B$6:$B$205,0))="","",INDEX('Ledger Codes'!$C$6:$C$205,MATCH(S2906,'Ledger Codes'!$B$6:$B$205,0))),""))</f>
        <v>10053</v>
      </c>
      <c r="D2906" s="50" t="s">
        <v>107</v>
      </c>
      <c r="E2906" s="50" t="s">
        <v>931</v>
      </c>
      <c r="F2906" s="50" t="s">
        <v>473</v>
      </c>
      <c r="G2906" s="52" t="n">
        <v>0</v>
      </c>
      <c r="H2906" s="52" t="n">
        <v>450</v>
      </c>
      <c r="I2906" s="52" t="n">
        <f aca="false">IF(AND(G2906="",H2906=""),"",N(G2906)-N(H2906))</f>
        <v>-450</v>
      </c>
      <c r="J2906" s="52" t="n">
        <f aca="false">IF(I2906="","",ABS(I2906))</f>
        <v>450</v>
      </c>
      <c r="K2906" s="56" t="n">
        <f aca="false">IF(S2906="","",0)</f>
        <v>0</v>
      </c>
      <c r="L2906" s="56" t="n">
        <f aca="false">IF(J2906="","",IF(AND(J2906&gt;'Revenue Testing'!$E$9,K2906=0),1,0))</f>
        <v>0</v>
      </c>
      <c r="M2906" s="57" t="n">
        <v>0.98996937856</v>
      </c>
      <c r="N2906" s="56" t="str">
        <f aca="false">IF(OR(A2906="",I2906=""),"",IF(COUNTIFS($A$2:$A$4500,A2906,$D$2:$D$4500,D2906,$I$2:$I$4500,I2906)&gt;1,"Possible duplicate",""))</f>
        <v/>
      </c>
      <c r="O2906" s="56" t="n">
        <f aca="false">IF(J2906="","",IF(AND(L2906=0,K2906=0),1,0))</f>
        <v>1</v>
      </c>
      <c r="P2906" s="56" t="str">
        <f aca="false">IF(L2906=1,J2906+ROW()/10^7,"")</f>
        <v/>
      </c>
      <c r="Q2906" s="57" t="n">
        <f aca="false">IF(O2906=1,M2906,"")</f>
        <v>0.98996937856</v>
      </c>
      <c r="R2906" s="56" t="str">
        <f aca="false">IF(K2906=1,ROW(),"")</f>
        <v/>
      </c>
      <c r="S2906" s="56" t="str">
        <f aca="false">IF(D2906="","",TRIM(D2906))</f>
        <v>Operation Recovery Cost- Inc</v>
      </c>
    </row>
    <row r="2907" customFormat="false" ht="15" hidden="false" customHeight="false" outlineLevel="0" collapsed="false">
      <c r="A2907" s="50" t="s">
        <v>932</v>
      </c>
      <c r="B2907" s="55" t="n">
        <v>45904</v>
      </c>
      <c r="C2907" s="50" t="n">
        <f aca="false">IF(S2907="","",IFERROR(IF(INDEX('Ledger Codes'!$C$6:$C$205,MATCH(S2907,'Ledger Codes'!$B$6:$B$205,0))="","",INDEX('Ledger Codes'!$C$6:$C$205,MATCH(S2907,'Ledger Codes'!$B$6:$B$205,0))),""))</f>
        <v>10053</v>
      </c>
      <c r="D2907" s="50" t="s">
        <v>107</v>
      </c>
      <c r="E2907" s="50" t="s">
        <v>933</v>
      </c>
      <c r="F2907" s="50" t="s">
        <v>435</v>
      </c>
      <c r="G2907" s="52" t="n">
        <v>0</v>
      </c>
      <c r="H2907" s="52" t="n">
        <v>1800</v>
      </c>
      <c r="I2907" s="52" t="n">
        <f aca="false">IF(AND(G2907="",H2907=""),"",N(G2907)-N(H2907))</f>
        <v>-1800</v>
      </c>
      <c r="J2907" s="52" t="n">
        <f aca="false">IF(I2907="","",ABS(I2907))</f>
        <v>1800</v>
      </c>
      <c r="K2907" s="56" t="n">
        <f aca="false">IF(S2907="","",0)</f>
        <v>0</v>
      </c>
      <c r="L2907" s="56" t="n">
        <f aca="false">IF(J2907="","",IF(AND(J2907&gt;'Revenue Testing'!$E$9,K2907=0),1,0))</f>
        <v>0</v>
      </c>
      <c r="M2907" s="57" t="n">
        <v>0.41995991874</v>
      </c>
      <c r="N2907" s="56" t="str">
        <f aca="false">IF(OR(A2907="",I2907=""),"",IF(COUNTIFS($A$2:$A$4500,A2907,$D$2:$D$4500,D2907,$I$2:$I$4500,I2907)&gt;1,"Possible duplicate",""))</f>
        <v/>
      </c>
      <c r="O2907" s="56" t="n">
        <f aca="false">IF(J2907="","",IF(AND(L2907=0,K2907=0),1,0))</f>
        <v>1</v>
      </c>
      <c r="P2907" s="56" t="str">
        <f aca="false">IF(L2907=1,J2907+ROW()/10^7,"")</f>
        <v/>
      </c>
      <c r="Q2907" s="57" t="n">
        <f aca="false">IF(O2907=1,M2907,"")</f>
        <v>0.41995991874</v>
      </c>
      <c r="R2907" s="56" t="str">
        <f aca="false">IF(K2907=1,ROW(),"")</f>
        <v/>
      </c>
      <c r="S2907" s="56" t="str">
        <f aca="false">IF(D2907="","",TRIM(D2907))</f>
        <v>Operation Recovery Cost- Inc</v>
      </c>
    </row>
    <row r="2908" customFormat="false" ht="15" hidden="false" customHeight="false" outlineLevel="0" collapsed="false">
      <c r="A2908" s="50" t="s">
        <v>934</v>
      </c>
      <c r="B2908" s="55" t="n">
        <v>45904</v>
      </c>
      <c r="C2908" s="50" t="n">
        <f aca="false">IF(S2908="","",IFERROR(IF(INDEX('Ledger Codes'!$C$6:$C$205,MATCH(S2908,'Ledger Codes'!$B$6:$B$205,0))="","",INDEX('Ledger Codes'!$C$6:$C$205,MATCH(S2908,'Ledger Codes'!$B$6:$B$205,0))),""))</f>
        <v>10053</v>
      </c>
      <c r="D2908" s="50" t="s">
        <v>107</v>
      </c>
      <c r="E2908" s="50" t="s">
        <v>935</v>
      </c>
      <c r="F2908" s="50" t="s">
        <v>936</v>
      </c>
      <c r="G2908" s="52" t="n">
        <v>0</v>
      </c>
      <c r="H2908" s="52" t="n">
        <v>300</v>
      </c>
      <c r="I2908" s="52" t="n">
        <f aca="false">IF(AND(G2908="",H2908=""),"",N(G2908)-N(H2908))</f>
        <v>-300</v>
      </c>
      <c r="J2908" s="52" t="n">
        <f aca="false">IF(I2908="","",ABS(I2908))</f>
        <v>300</v>
      </c>
      <c r="K2908" s="56" t="n">
        <f aca="false">IF(S2908="","",0)</f>
        <v>0</v>
      </c>
      <c r="L2908" s="56" t="n">
        <f aca="false">IF(J2908="","",IF(AND(J2908&gt;'Revenue Testing'!$E$9,K2908=0),1,0))</f>
        <v>0</v>
      </c>
      <c r="M2908" s="57" t="n">
        <v>0.626432727801</v>
      </c>
      <c r="N2908" s="56" t="str">
        <f aca="false">IF(OR(A2908="",I2908=""),"",IF(COUNTIFS($A$2:$A$4500,A2908,$D$2:$D$4500,D2908,$I$2:$I$4500,I2908)&gt;1,"Possible duplicate",""))</f>
        <v/>
      </c>
      <c r="O2908" s="56" t="n">
        <f aca="false">IF(J2908="","",IF(AND(L2908=0,K2908=0),1,0))</f>
        <v>1</v>
      </c>
      <c r="P2908" s="56" t="str">
        <f aca="false">IF(L2908=1,J2908+ROW()/10^7,"")</f>
        <v/>
      </c>
      <c r="Q2908" s="57" t="n">
        <f aca="false">IF(O2908=1,M2908,"")</f>
        <v>0.626432727801</v>
      </c>
      <c r="R2908" s="56" t="str">
        <f aca="false">IF(K2908=1,ROW(),"")</f>
        <v/>
      </c>
      <c r="S2908" s="56" t="str">
        <f aca="false">IF(D2908="","",TRIM(D2908))</f>
        <v>Operation Recovery Cost- Inc</v>
      </c>
    </row>
    <row r="2909" customFormat="false" ht="15" hidden="false" customHeight="false" outlineLevel="0" collapsed="false">
      <c r="A2909" s="50" t="s">
        <v>937</v>
      </c>
      <c r="B2909" s="55" t="n">
        <v>45904</v>
      </c>
      <c r="C2909" s="50" t="n">
        <f aca="false">IF(S2909="","",IFERROR(IF(INDEX('Ledger Codes'!$C$6:$C$205,MATCH(S2909,'Ledger Codes'!$B$6:$B$205,0))="","",INDEX('Ledger Codes'!$C$6:$C$205,MATCH(S2909,'Ledger Codes'!$B$6:$B$205,0))),""))</f>
        <v>10053</v>
      </c>
      <c r="D2909" s="50" t="s">
        <v>107</v>
      </c>
      <c r="E2909" s="50" t="s">
        <v>938</v>
      </c>
      <c r="F2909" s="50" t="s">
        <v>939</v>
      </c>
      <c r="G2909" s="52" t="n">
        <v>0</v>
      </c>
      <c r="H2909" s="52" t="n">
        <v>1350</v>
      </c>
      <c r="I2909" s="52" t="n">
        <f aca="false">IF(AND(G2909="",H2909=""),"",N(G2909)-N(H2909))</f>
        <v>-1350</v>
      </c>
      <c r="J2909" s="52" t="n">
        <f aca="false">IF(I2909="","",ABS(I2909))</f>
        <v>1350</v>
      </c>
      <c r="K2909" s="56" t="n">
        <f aca="false">IF(S2909="","",0)</f>
        <v>0</v>
      </c>
      <c r="L2909" s="56" t="n">
        <f aca="false">IF(J2909="","",IF(AND(J2909&gt;'Revenue Testing'!$E$9,K2909=0),1,0))</f>
        <v>0</v>
      </c>
      <c r="M2909" s="57" t="n">
        <v>0.596589999222</v>
      </c>
      <c r="N2909" s="56" t="str">
        <f aca="false">IF(OR(A2909="",I2909=""),"",IF(COUNTIFS($A$2:$A$4500,A2909,$D$2:$D$4500,D2909,$I$2:$I$4500,I2909)&gt;1,"Possible duplicate",""))</f>
        <v/>
      </c>
      <c r="O2909" s="56" t="n">
        <f aca="false">IF(J2909="","",IF(AND(L2909=0,K2909=0),1,0))</f>
        <v>1</v>
      </c>
      <c r="P2909" s="56" t="str">
        <f aca="false">IF(L2909=1,J2909+ROW()/10^7,"")</f>
        <v/>
      </c>
      <c r="Q2909" s="57" t="n">
        <f aca="false">IF(O2909=1,M2909,"")</f>
        <v>0.596589999222</v>
      </c>
      <c r="R2909" s="56" t="str">
        <f aca="false">IF(K2909=1,ROW(),"")</f>
        <v/>
      </c>
      <c r="S2909" s="56" t="str">
        <f aca="false">IF(D2909="","",TRIM(D2909))</f>
        <v>Operation Recovery Cost- Inc</v>
      </c>
    </row>
    <row r="2910" customFormat="false" ht="15" hidden="false" customHeight="false" outlineLevel="0" collapsed="false">
      <c r="A2910" s="50" t="s">
        <v>940</v>
      </c>
      <c r="B2910" s="55" t="n">
        <v>45904</v>
      </c>
      <c r="C2910" s="50" t="n">
        <f aca="false">IF(S2910="","",IFERROR(IF(INDEX('Ledger Codes'!$C$6:$C$205,MATCH(S2910,'Ledger Codes'!$B$6:$B$205,0))="","",INDEX('Ledger Codes'!$C$6:$C$205,MATCH(S2910,'Ledger Codes'!$B$6:$B$205,0))),""))</f>
        <v>10053</v>
      </c>
      <c r="D2910" s="50" t="s">
        <v>107</v>
      </c>
      <c r="E2910" s="50" t="s">
        <v>941</v>
      </c>
      <c r="F2910" s="50" t="s">
        <v>942</v>
      </c>
      <c r="G2910" s="52" t="n">
        <v>0</v>
      </c>
      <c r="H2910" s="52" t="n">
        <v>450</v>
      </c>
      <c r="I2910" s="52" t="n">
        <f aca="false">IF(AND(G2910="",H2910=""),"",N(G2910)-N(H2910))</f>
        <v>-450</v>
      </c>
      <c r="J2910" s="52" t="n">
        <f aca="false">IF(I2910="","",ABS(I2910))</f>
        <v>450</v>
      </c>
      <c r="K2910" s="56" t="n">
        <f aca="false">IF(S2910="","",0)</f>
        <v>0</v>
      </c>
      <c r="L2910" s="56" t="n">
        <f aca="false">IF(J2910="","",IF(AND(J2910&gt;'Revenue Testing'!$E$9,K2910=0),1,0))</f>
        <v>0</v>
      </c>
      <c r="M2910" s="57" t="n">
        <v>0.05085178205</v>
      </c>
      <c r="N2910" s="56" t="str">
        <f aca="false">IF(OR(A2910="",I2910=""),"",IF(COUNTIFS($A$2:$A$4500,A2910,$D$2:$D$4500,D2910,$I$2:$I$4500,I2910)&gt;1,"Possible duplicate",""))</f>
        <v/>
      </c>
      <c r="O2910" s="56" t="n">
        <f aca="false">IF(J2910="","",IF(AND(L2910=0,K2910=0),1,0))</f>
        <v>1</v>
      </c>
      <c r="P2910" s="56" t="str">
        <f aca="false">IF(L2910=1,J2910+ROW()/10^7,"")</f>
        <v/>
      </c>
      <c r="Q2910" s="57" t="n">
        <f aca="false">IF(O2910=1,M2910,"")</f>
        <v>0.05085178205</v>
      </c>
      <c r="R2910" s="56" t="str">
        <f aca="false">IF(K2910=1,ROW(),"")</f>
        <v/>
      </c>
      <c r="S2910" s="56" t="str">
        <f aca="false">IF(D2910="","",TRIM(D2910))</f>
        <v>Operation Recovery Cost- Inc</v>
      </c>
    </row>
    <row r="2911" customFormat="false" ht="15" hidden="false" customHeight="false" outlineLevel="0" collapsed="false">
      <c r="A2911" s="50" t="s">
        <v>943</v>
      </c>
      <c r="B2911" s="55" t="n">
        <v>45904</v>
      </c>
      <c r="C2911" s="50" t="n">
        <f aca="false">IF(S2911="","",IFERROR(IF(INDEX('Ledger Codes'!$C$6:$C$205,MATCH(S2911,'Ledger Codes'!$B$6:$B$205,0))="","",INDEX('Ledger Codes'!$C$6:$C$205,MATCH(S2911,'Ledger Codes'!$B$6:$B$205,0))),""))</f>
        <v>10053</v>
      </c>
      <c r="D2911" s="50" t="s">
        <v>107</v>
      </c>
      <c r="E2911" s="50" t="s">
        <v>944</v>
      </c>
      <c r="F2911" s="50" t="s">
        <v>945</v>
      </c>
      <c r="G2911" s="52" t="n">
        <v>0</v>
      </c>
      <c r="H2911" s="52" t="n">
        <v>600</v>
      </c>
      <c r="I2911" s="52" t="n">
        <f aca="false">IF(AND(G2911="",H2911=""),"",N(G2911)-N(H2911))</f>
        <v>-600</v>
      </c>
      <c r="J2911" s="52" t="n">
        <f aca="false">IF(I2911="","",ABS(I2911))</f>
        <v>600</v>
      </c>
      <c r="K2911" s="56" t="n">
        <f aca="false">IF(S2911="","",0)</f>
        <v>0</v>
      </c>
      <c r="L2911" s="56" t="n">
        <f aca="false">IF(J2911="","",IF(AND(J2911&gt;'Revenue Testing'!$E$9,K2911=0),1,0))</f>
        <v>0</v>
      </c>
      <c r="M2911" s="57" t="n">
        <v>0.155802680629</v>
      </c>
      <c r="N2911" s="56" t="str">
        <f aca="false">IF(OR(A2911="",I2911=""),"",IF(COUNTIFS($A$2:$A$4500,A2911,$D$2:$D$4500,D2911,$I$2:$I$4500,I2911)&gt;1,"Possible duplicate",""))</f>
        <v/>
      </c>
      <c r="O2911" s="56" t="n">
        <f aca="false">IF(J2911="","",IF(AND(L2911=0,K2911=0),1,0))</f>
        <v>1</v>
      </c>
      <c r="P2911" s="56" t="str">
        <f aca="false">IF(L2911=1,J2911+ROW()/10^7,"")</f>
        <v/>
      </c>
      <c r="Q2911" s="57" t="n">
        <f aca="false">IF(O2911=1,M2911,"")</f>
        <v>0.155802680629</v>
      </c>
      <c r="R2911" s="56" t="str">
        <f aca="false">IF(K2911=1,ROW(),"")</f>
        <v/>
      </c>
      <c r="S2911" s="56" t="str">
        <f aca="false">IF(D2911="","",TRIM(D2911))</f>
        <v>Operation Recovery Cost- Inc</v>
      </c>
    </row>
    <row r="2912" customFormat="false" ht="15" hidden="false" customHeight="false" outlineLevel="0" collapsed="false">
      <c r="A2912" s="50" t="s">
        <v>946</v>
      </c>
      <c r="B2912" s="55" t="n">
        <v>45904</v>
      </c>
      <c r="C2912" s="50" t="n">
        <f aca="false">IF(S2912="","",IFERROR(IF(INDEX('Ledger Codes'!$C$6:$C$205,MATCH(S2912,'Ledger Codes'!$B$6:$B$205,0))="","",INDEX('Ledger Codes'!$C$6:$C$205,MATCH(S2912,'Ledger Codes'!$B$6:$B$205,0))),""))</f>
        <v>10053</v>
      </c>
      <c r="D2912" s="50" t="s">
        <v>107</v>
      </c>
      <c r="E2912" s="50" t="s">
        <v>947</v>
      </c>
      <c r="F2912" s="50" t="s">
        <v>948</v>
      </c>
      <c r="G2912" s="52" t="n">
        <v>0</v>
      </c>
      <c r="H2912" s="52" t="n">
        <v>1350</v>
      </c>
      <c r="I2912" s="52" t="n">
        <f aca="false">IF(AND(G2912="",H2912=""),"",N(G2912)-N(H2912))</f>
        <v>-1350</v>
      </c>
      <c r="J2912" s="52" t="n">
        <f aca="false">IF(I2912="","",ABS(I2912))</f>
        <v>1350</v>
      </c>
      <c r="K2912" s="56" t="n">
        <f aca="false">IF(S2912="","",0)</f>
        <v>0</v>
      </c>
      <c r="L2912" s="56" t="n">
        <f aca="false">IF(J2912="","",IF(AND(J2912&gt;'Revenue Testing'!$E$9,K2912=0),1,0))</f>
        <v>0</v>
      </c>
      <c r="M2912" s="57" t="n">
        <v>0.541176838869</v>
      </c>
      <c r="N2912" s="56" t="str">
        <f aca="false">IF(OR(A2912="",I2912=""),"",IF(COUNTIFS($A$2:$A$4500,A2912,$D$2:$D$4500,D2912,$I$2:$I$4500,I2912)&gt;1,"Possible duplicate",""))</f>
        <v/>
      </c>
      <c r="O2912" s="56" t="n">
        <f aca="false">IF(J2912="","",IF(AND(L2912=0,K2912=0),1,0))</f>
        <v>1</v>
      </c>
      <c r="P2912" s="56" t="str">
        <f aca="false">IF(L2912=1,J2912+ROW()/10^7,"")</f>
        <v/>
      </c>
      <c r="Q2912" s="57" t="n">
        <f aca="false">IF(O2912=1,M2912,"")</f>
        <v>0.541176838869</v>
      </c>
      <c r="R2912" s="56" t="str">
        <f aca="false">IF(K2912=1,ROW(),"")</f>
        <v/>
      </c>
      <c r="S2912" s="56" t="str">
        <f aca="false">IF(D2912="","",TRIM(D2912))</f>
        <v>Operation Recovery Cost- Inc</v>
      </c>
    </row>
    <row r="2913" customFormat="false" ht="15" hidden="false" customHeight="false" outlineLevel="0" collapsed="false">
      <c r="A2913" s="50" t="s">
        <v>949</v>
      </c>
      <c r="B2913" s="55" t="n">
        <v>45904</v>
      </c>
      <c r="C2913" s="50" t="n">
        <f aca="false">IF(S2913="","",IFERROR(IF(INDEX('Ledger Codes'!$C$6:$C$205,MATCH(S2913,'Ledger Codes'!$B$6:$B$205,0))="","",INDEX('Ledger Codes'!$C$6:$C$205,MATCH(S2913,'Ledger Codes'!$B$6:$B$205,0))),""))</f>
        <v>10053</v>
      </c>
      <c r="D2913" s="50" t="s">
        <v>107</v>
      </c>
      <c r="E2913" s="50" t="s">
        <v>950</v>
      </c>
      <c r="F2913" s="50" t="s">
        <v>951</v>
      </c>
      <c r="G2913" s="52" t="n">
        <v>0</v>
      </c>
      <c r="H2913" s="52" t="n">
        <v>450</v>
      </c>
      <c r="I2913" s="52" t="n">
        <f aca="false">IF(AND(G2913="",H2913=""),"",N(G2913)-N(H2913))</f>
        <v>-450</v>
      </c>
      <c r="J2913" s="52" t="n">
        <f aca="false">IF(I2913="","",ABS(I2913))</f>
        <v>450</v>
      </c>
      <c r="K2913" s="56" t="n">
        <f aca="false">IF(S2913="","",0)</f>
        <v>0</v>
      </c>
      <c r="L2913" s="56" t="n">
        <f aca="false">IF(J2913="","",IF(AND(J2913&gt;'Revenue Testing'!$E$9,K2913=0),1,0))</f>
        <v>0</v>
      </c>
      <c r="M2913" s="57" t="n">
        <v>0.588261141915</v>
      </c>
      <c r="N2913" s="56" t="str">
        <f aca="false">IF(OR(A2913="",I2913=""),"",IF(COUNTIFS($A$2:$A$4500,A2913,$D$2:$D$4500,D2913,$I$2:$I$4500,I2913)&gt;1,"Possible duplicate",""))</f>
        <v/>
      </c>
      <c r="O2913" s="56" t="n">
        <f aca="false">IF(J2913="","",IF(AND(L2913=0,K2913=0),1,0))</f>
        <v>1</v>
      </c>
      <c r="P2913" s="56" t="str">
        <f aca="false">IF(L2913=1,J2913+ROW()/10^7,"")</f>
        <v/>
      </c>
      <c r="Q2913" s="57" t="n">
        <f aca="false">IF(O2913=1,M2913,"")</f>
        <v>0.588261141915</v>
      </c>
      <c r="R2913" s="56" t="str">
        <f aca="false">IF(K2913=1,ROW(),"")</f>
        <v/>
      </c>
      <c r="S2913" s="56" t="str">
        <f aca="false">IF(D2913="","",TRIM(D2913))</f>
        <v>Operation Recovery Cost- Inc</v>
      </c>
    </row>
    <row r="2914" customFormat="false" ht="15" hidden="false" customHeight="false" outlineLevel="0" collapsed="false">
      <c r="A2914" s="50" t="s">
        <v>952</v>
      </c>
      <c r="B2914" s="55" t="n">
        <v>45904</v>
      </c>
      <c r="C2914" s="50" t="n">
        <f aca="false">IF(S2914="","",IFERROR(IF(INDEX('Ledger Codes'!$C$6:$C$205,MATCH(S2914,'Ledger Codes'!$B$6:$B$205,0))="","",INDEX('Ledger Codes'!$C$6:$C$205,MATCH(S2914,'Ledger Codes'!$B$6:$B$205,0))),""))</f>
        <v>10053</v>
      </c>
      <c r="D2914" s="50" t="s">
        <v>107</v>
      </c>
      <c r="E2914" s="50" t="s">
        <v>953</v>
      </c>
      <c r="F2914" s="50" t="s">
        <v>954</v>
      </c>
      <c r="G2914" s="52" t="n">
        <v>0</v>
      </c>
      <c r="H2914" s="52" t="n">
        <v>450</v>
      </c>
      <c r="I2914" s="52" t="n">
        <f aca="false">IF(AND(G2914="",H2914=""),"",N(G2914)-N(H2914))</f>
        <v>-450</v>
      </c>
      <c r="J2914" s="52" t="n">
        <f aca="false">IF(I2914="","",ABS(I2914))</f>
        <v>450</v>
      </c>
      <c r="K2914" s="56" t="n">
        <f aca="false">IF(S2914="","",0)</f>
        <v>0</v>
      </c>
      <c r="L2914" s="56" t="n">
        <f aca="false">IF(J2914="","",IF(AND(J2914&gt;'Revenue Testing'!$E$9,K2914=0),1,0))</f>
        <v>0</v>
      </c>
      <c r="M2914" s="57" t="n">
        <v>0.307196702596</v>
      </c>
      <c r="N2914" s="56" t="str">
        <f aca="false">IF(OR(A2914="",I2914=""),"",IF(COUNTIFS($A$2:$A$4500,A2914,$D$2:$D$4500,D2914,$I$2:$I$4500,I2914)&gt;1,"Possible duplicate",""))</f>
        <v/>
      </c>
      <c r="O2914" s="56" t="n">
        <f aca="false">IF(J2914="","",IF(AND(L2914=0,K2914=0),1,0))</f>
        <v>1</v>
      </c>
      <c r="P2914" s="56" t="str">
        <f aca="false">IF(L2914=1,J2914+ROW()/10^7,"")</f>
        <v/>
      </c>
      <c r="Q2914" s="57" t="n">
        <f aca="false">IF(O2914=1,M2914,"")</f>
        <v>0.307196702596</v>
      </c>
      <c r="R2914" s="56" t="str">
        <f aca="false">IF(K2914=1,ROW(),"")</f>
        <v/>
      </c>
      <c r="S2914" s="56" t="str">
        <f aca="false">IF(D2914="","",TRIM(D2914))</f>
        <v>Operation Recovery Cost- Inc</v>
      </c>
    </row>
    <row r="2915" customFormat="false" ht="15" hidden="false" customHeight="false" outlineLevel="0" collapsed="false">
      <c r="A2915" s="50" t="s">
        <v>955</v>
      </c>
      <c r="B2915" s="55" t="n">
        <v>45905</v>
      </c>
      <c r="C2915" s="50" t="n">
        <f aca="false">IF(S2915="","",IFERROR(IF(INDEX('Ledger Codes'!$C$6:$C$205,MATCH(S2915,'Ledger Codes'!$B$6:$B$205,0))="","",INDEX('Ledger Codes'!$C$6:$C$205,MATCH(S2915,'Ledger Codes'!$B$6:$B$205,0))),""))</f>
        <v>10053</v>
      </c>
      <c r="D2915" s="50" t="s">
        <v>107</v>
      </c>
      <c r="E2915" s="50" t="s">
        <v>956</v>
      </c>
      <c r="F2915" s="50" t="s">
        <v>957</v>
      </c>
      <c r="G2915" s="52" t="n">
        <v>0</v>
      </c>
      <c r="H2915" s="52" t="n">
        <v>376.12</v>
      </c>
      <c r="I2915" s="52" t="n">
        <f aca="false">IF(AND(G2915="",H2915=""),"",N(G2915)-N(H2915))</f>
        <v>-376.12</v>
      </c>
      <c r="J2915" s="52" t="n">
        <f aca="false">IF(I2915="","",ABS(I2915))</f>
        <v>376.12</v>
      </c>
      <c r="K2915" s="56" t="n">
        <f aca="false">IF(S2915="","",0)</f>
        <v>0</v>
      </c>
      <c r="L2915" s="56" t="n">
        <f aca="false">IF(J2915="","",IF(AND(J2915&gt;'Revenue Testing'!$E$9,K2915=0),1,0))</f>
        <v>0</v>
      </c>
      <c r="M2915" s="57" t="n">
        <v>0.532151629375</v>
      </c>
      <c r="N2915" s="56" t="str">
        <f aca="false">IF(OR(A2915="",I2915=""),"",IF(COUNTIFS($A$2:$A$4500,A2915,$D$2:$D$4500,D2915,$I$2:$I$4500,I2915)&gt;1,"Possible duplicate",""))</f>
        <v/>
      </c>
      <c r="O2915" s="56" t="n">
        <f aca="false">IF(J2915="","",IF(AND(L2915=0,K2915=0),1,0))</f>
        <v>1</v>
      </c>
      <c r="P2915" s="56" t="str">
        <f aca="false">IF(L2915=1,J2915+ROW()/10^7,"")</f>
        <v/>
      </c>
      <c r="Q2915" s="57" t="n">
        <f aca="false">IF(O2915=1,M2915,"")</f>
        <v>0.532151629375</v>
      </c>
      <c r="R2915" s="56" t="str">
        <f aca="false">IF(K2915=1,ROW(),"")</f>
        <v/>
      </c>
      <c r="S2915" s="56" t="str">
        <f aca="false">IF(D2915="","",TRIM(D2915))</f>
        <v>Operation Recovery Cost- Inc</v>
      </c>
    </row>
    <row r="2916" customFormat="false" ht="15" hidden="false" customHeight="false" outlineLevel="0" collapsed="false">
      <c r="A2916" s="50" t="s">
        <v>958</v>
      </c>
      <c r="B2916" s="55" t="n">
        <v>45905</v>
      </c>
      <c r="C2916" s="50" t="n">
        <f aca="false">IF(S2916="","",IFERROR(IF(INDEX('Ledger Codes'!$C$6:$C$205,MATCH(S2916,'Ledger Codes'!$B$6:$B$205,0))="","",INDEX('Ledger Codes'!$C$6:$C$205,MATCH(S2916,'Ledger Codes'!$B$6:$B$205,0))),""))</f>
        <v>10053</v>
      </c>
      <c r="D2916" s="50" t="s">
        <v>107</v>
      </c>
      <c r="E2916" s="50" t="s">
        <v>959</v>
      </c>
      <c r="F2916" s="50" t="s">
        <v>960</v>
      </c>
      <c r="G2916" s="52" t="n">
        <v>0</v>
      </c>
      <c r="H2916" s="52" t="n">
        <v>1500</v>
      </c>
      <c r="I2916" s="52" t="n">
        <f aca="false">IF(AND(G2916="",H2916=""),"",N(G2916)-N(H2916))</f>
        <v>-1500</v>
      </c>
      <c r="J2916" s="52" t="n">
        <f aca="false">IF(I2916="","",ABS(I2916))</f>
        <v>1500</v>
      </c>
      <c r="K2916" s="56" t="n">
        <f aca="false">IF(S2916="","",0)</f>
        <v>0</v>
      </c>
      <c r="L2916" s="56" t="n">
        <f aca="false">IF(J2916="","",IF(AND(J2916&gt;'Revenue Testing'!$E$9,K2916=0),1,0))</f>
        <v>0</v>
      </c>
      <c r="M2916" s="57" t="n">
        <v>0.706759390212</v>
      </c>
      <c r="N2916" s="56" t="str">
        <f aca="false">IF(OR(A2916="",I2916=""),"",IF(COUNTIFS($A$2:$A$4500,A2916,$D$2:$D$4500,D2916,$I$2:$I$4500,I2916)&gt;1,"Possible duplicate",""))</f>
        <v/>
      </c>
      <c r="O2916" s="56" t="n">
        <f aca="false">IF(J2916="","",IF(AND(L2916=0,K2916=0),1,0))</f>
        <v>1</v>
      </c>
      <c r="P2916" s="56" t="str">
        <f aca="false">IF(L2916=1,J2916+ROW()/10^7,"")</f>
        <v/>
      </c>
      <c r="Q2916" s="57" t="n">
        <f aca="false">IF(O2916=1,M2916,"")</f>
        <v>0.706759390212</v>
      </c>
      <c r="R2916" s="56" t="str">
        <f aca="false">IF(K2916=1,ROW(),"")</f>
        <v/>
      </c>
      <c r="S2916" s="56" t="str">
        <f aca="false">IF(D2916="","",TRIM(D2916))</f>
        <v>Operation Recovery Cost- Inc</v>
      </c>
    </row>
    <row r="2917" customFormat="false" ht="15" hidden="false" customHeight="false" outlineLevel="0" collapsed="false">
      <c r="A2917" s="50" t="s">
        <v>961</v>
      </c>
      <c r="B2917" s="55" t="n">
        <v>45905</v>
      </c>
      <c r="C2917" s="50" t="n">
        <f aca="false">IF(S2917="","",IFERROR(IF(INDEX('Ledger Codes'!$C$6:$C$205,MATCH(S2917,'Ledger Codes'!$B$6:$B$205,0))="","",INDEX('Ledger Codes'!$C$6:$C$205,MATCH(S2917,'Ledger Codes'!$B$6:$B$205,0))),""))</f>
        <v>10053</v>
      </c>
      <c r="D2917" s="50" t="s">
        <v>107</v>
      </c>
      <c r="E2917" s="50" t="s">
        <v>962</v>
      </c>
      <c r="F2917" s="50" t="s">
        <v>963</v>
      </c>
      <c r="G2917" s="52" t="n">
        <v>0</v>
      </c>
      <c r="H2917" s="52" t="n">
        <v>450</v>
      </c>
      <c r="I2917" s="52" t="n">
        <f aca="false">IF(AND(G2917="",H2917=""),"",N(G2917)-N(H2917))</f>
        <v>-450</v>
      </c>
      <c r="J2917" s="52" t="n">
        <f aca="false">IF(I2917="","",ABS(I2917))</f>
        <v>450</v>
      </c>
      <c r="K2917" s="56" t="n">
        <f aca="false">IF(S2917="","",0)</f>
        <v>0</v>
      </c>
      <c r="L2917" s="56" t="n">
        <f aca="false">IF(J2917="","",IF(AND(J2917&gt;'Revenue Testing'!$E$9,K2917=0),1,0))</f>
        <v>0</v>
      </c>
      <c r="M2917" s="57" t="n">
        <v>0.255704314667</v>
      </c>
      <c r="N2917" s="56" t="str">
        <f aca="false">IF(OR(A2917="",I2917=""),"",IF(COUNTIFS($A$2:$A$4500,A2917,$D$2:$D$4500,D2917,$I$2:$I$4500,I2917)&gt;1,"Possible duplicate",""))</f>
        <v/>
      </c>
      <c r="O2917" s="56" t="n">
        <f aca="false">IF(J2917="","",IF(AND(L2917=0,K2917=0),1,0))</f>
        <v>1</v>
      </c>
      <c r="P2917" s="56" t="str">
        <f aca="false">IF(L2917=1,J2917+ROW()/10^7,"")</f>
        <v/>
      </c>
      <c r="Q2917" s="57" t="n">
        <f aca="false">IF(O2917=1,M2917,"")</f>
        <v>0.255704314667</v>
      </c>
      <c r="R2917" s="56" t="str">
        <f aca="false">IF(K2917=1,ROW(),"")</f>
        <v/>
      </c>
      <c r="S2917" s="56" t="str">
        <f aca="false">IF(D2917="","",TRIM(D2917))</f>
        <v>Operation Recovery Cost- Inc</v>
      </c>
    </row>
    <row r="2918" customFormat="false" ht="15" hidden="false" customHeight="false" outlineLevel="0" collapsed="false">
      <c r="A2918" s="50" t="s">
        <v>964</v>
      </c>
      <c r="B2918" s="55" t="n">
        <v>45905</v>
      </c>
      <c r="C2918" s="50" t="n">
        <f aca="false">IF(S2918="","",IFERROR(IF(INDEX('Ledger Codes'!$C$6:$C$205,MATCH(S2918,'Ledger Codes'!$B$6:$B$205,0))="","",INDEX('Ledger Codes'!$C$6:$C$205,MATCH(S2918,'Ledger Codes'!$B$6:$B$205,0))),""))</f>
        <v>10053</v>
      </c>
      <c r="D2918" s="50" t="s">
        <v>107</v>
      </c>
      <c r="E2918" s="50" t="s">
        <v>965</v>
      </c>
      <c r="F2918" s="50" t="s">
        <v>966</v>
      </c>
      <c r="G2918" s="52" t="n">
        <v>0</v>
      </c>
      <c r="H2918" s="52" t="n">
        <v>900</v>
      </c>
      <c r="I2918" s="52" t="n">
        <f aca="false">IF(AND(G2918="",H2918=""),"",N(G2918)-N(H2918))</f>
        <v>-900</v>
      </c>
      <c r="J2918" s="52" t="n">
        <f aca="false">IF(I2918="","",ABS(I2918))</f>
        <v>900</v>
      </c>
      <c r="K2918" s="56" t="n">
        <f aca="false">IF(S2918="","",0)</f>
        <v>0</v>
      </c>
      <c r="L2918" s="56" t="n">
        <f aca="false">IF(J2918="","",IF(AND(J2918&gt;'Revenue Testing'!$E$9,K2918=0),1,0))</f>
        <v>0</v>
      </c>
      <c r="M2918" s="57" t="n">
        <v>0.137974959624</v>
      </c>
      <c r="N2918" s="56" t="str">
        <f aca="false">IF(OR(A2918="",I2918=""),"",IF(COUNTIFS($A$2:$A$4500,A2918,$D$2:$D$4500,D2918,$I$2:$I$4500,I2918)&gt;1,"Possible duplicate",""))</f>
        <v/>
      </c>
      <c r="O2918" s="56" t="n">
        <f aca="false">IF(J2918="","",IF(AND(L2918=0,K2918=0),1,0))</f>
        <v>1</v>
      </c>
      <c r="P2918" s="56" t="str">
        <f aca="false">IF(L2918=1,J2918+ROW()/10^7,"")</f>
        <v/>
      </c>
      <c r="Q2918" s="57" t="n">
        <f aca="false">IF(O2918=1,M2918,"")</f>
        <v>0.137974959624</v>
      </c>
      <c r="R2918" s="56" t="str">
        <f aca="false">IF(K2918=1,ROW(),"")</f>
        <v/>
      </c>
      <c r="S2918" s="56" t="str">
        <f aca="false">IF(D2918="","",TRIM(D2918))</f>
        <v>Operation Recovery Cost- Inc</v>
      </c>
    </row>
    <row r="2919" customFormat="false" ht="15" hidden="false" customHeight="false" outlineLevel="0" collapsed="false">
      <c r="A2919" s="50" t="s">
        <v>967</v>
      </c>
      <c r="B2919" s="55" t="n">
        <v>45905</v>
      </c>
      <c r="C2919" s="50" t="n">
        <f aca="false">IF(S2919="","",IFERROR(IF(INDEX('Ledger Codes'!$C$6:$C$205,MATCH(S2919,'Ledger Codes'!$B$6:$B$205,0))="","",INDEX('Ledger Codes'!$C$6:$C$205,MATCH(S2919,'Ledger Codes'!$B$6:$B$205,0))),""))</f>
        <v>10053</v>
      </c>
      <c r="D2919" s="50" t="s">
        <v>107</v>
      </c>
      <c r="E2919" s="50" t="s">
        <v>968</v>
      </c>
      <c r="F2919" s="50" t="s">
        <v>969</v>
      </c>
      <c r="G2919" s="52" t="n">
        <v>0</v>
      </c>
      <c r="H2919" s="52" t="n">
        <v>900</v>
      </c>
      <c r="I2919" s="52" t="n">
        <f aca="false">IF(AND(G2919="",H2919=""),"",N(G2919)-N(H2919))</f>
        <v>-900</v>
      </c>
      <c r="J2919" s="52" t="n">
        <f aca="false">IF(I2919="","",ABS(I2919))</f>
        <v>900</v>
      </c>
      <c r="K2919" s="56" t="n">
        <f aca="false">IF(S2919="","",0)</f>
        <v>0</v>
      </c>
      <c r="L2919" s="56" t="n">
        <f aca="false">IF(J2919="","",IF(AND(J2919&gt;'Revenue Testing'!$E$9,K2919=0),1,0))</f>
        <v>0</v>
      </c>
      <c r="M2919" s="57" t="n">
        <v>0.166749079617</v>
      </c>
      <c r="N2919" s="56" t="str">
        <f aca="false">IF(OR(A2919="",I2919=""),"",IF(COUNTIFS($A$2:$A$4500,A2919,$D$2:$D$4500,D2919,$I$2:$I$4500,I2919)&gt;1,"Possible duplicate",""))</f>
        <v/>
      </c>
      <c r="O2919" s="56" t="n">
        <f aca="false">IF(J2919="","",IF(AND(L2919=0,K2919=0),1,0))</f>
        <v>1</v>
      </c>
      <c r="P2919" s="56" t="str">
        <f aca="false">IF(L2919=1,J2919+ROW()/10^7,"")</f>
        <v/>
      </c>
      <c r="Q2919" s="57" t="n">
        <f aca="false">IF(O2919=1,M2919,"")</f>
        <v>0.166749079617</v>
      </c>
      <c r="R2919" s="56" t="str">
        <f aca="false">IF(K2919=1,ROW(),"")</f>
        <v/>
      </c>
      <c r="S2919" s="56" t="str">
        <f aca="false">IF(D2919="","",TRIM(D2919))</f>
        <v>Operation Recovery Cost- Inc</v>
      </c>
    </row>
    <row r="2920" customFormat="false" ht="15" hidden="false" customHeight="false" outlineLevel="0" collapsed="false">
      <c r="A2920" s="50" t="s">
        <v>970</v>
      </c>
      <c r="B2920" s="55" t="n">
        <v>45905</v>
      </c>
      <c r="C2920" s="50" t="n">
        <f aca="false">IF(S2920="","",IFERROR(IF(INDEX('Ledger Codes'!$C$6:$C$205,MATCH(S2920,'Ledger Codes'!$B$6:$B$205,0))="","",INDEX('Ledger Codes'!$C$6:$C$205,MATCH(S2920,'Ledger Codes'!$B$6:$B$205,0))),""))</f>
        <v>10053</v>
      </c>
      <c r="D2920" s="50" t="s">
        <v>107</v>
      </c>
      <c r="E2920" s="50" t="s">
        <v>971</v>
      </c>
      <c r="F2920" s="50" t="s">
        <v>972</v>
      </c>
      <c r="G2920" s="52" t="n">
        <v>0</v>
      </c>
      <c r="H2920" s="52" t="n">
        <v>450</v>
      </c>
      <c r="I2920" s="52" t="n">
        <f aca="false">IF(AND(G2920="",H2920=""),"",N(G2920)-N(H2920))</f>
        <v>-450</v>
      </c>
      <c r="J2920" s="52" t="n">
        <f aca="false">IF(I2920="","",ABS(I2920))</f>
        <v>450</v>
      </c>
      <c r="K2920" s="56" t="n">
        <f aca="false">IF(S2920="","",0)</f>
        <v>0</v>
      </c>
      <c r="L2920" s="56" t="n">
        <f aca="false">IF(J2920="","",IF(AND(J2920&gt;'Revenue Testing'!$E$9,K2920=0),1,0))</f>
        <v>0</v>
      </c>
      <c r="M2920" s="57" t="n">
        <v>0.806512957882</v>
      </c>
      <c r="N2920" s="56" t="str">
        <f aca="false">IF(OR(A2920="",I2920=""),"",IF(COUNTIFS($A$2:$A$4500,A2920,$D$2:$D$4500,D2920,$I$2:$I$4500,I2920)&gt;1,"Possible duplicate",""))</f>
        <v/>
      </c>
      <c r="O2920" s="56" t="n">
        <f aca="false">IF(J2920="","",IF(AND(L2920=0,K2920=0),1,0))</f>
        <v>1</v>
      </c>
      <c r="P2920" s="56" t="str">
        <f aca="false">IF(L2920=1,J2920+ROW()/10^7,"")</f>
        <v/>
      </c>
      <c r="Q2920" s="57" t="n">
        <f aca="false">IF(O2920=1,M2920,"")</f>
        <v>0.806512957882</v>
      </c>
      <c r="R2920" s="56" t="str">
        <f aca="false">IF(K2920=1,ROW(),"")</f>
        <v/>
      </c>
      <c r="S2920" s="56" t="str">
        <f aca="false">IF(D2920="","",TRIM(D2920))</f>
        <v>Operation Recovery Cost- Inc</v>
      </c>
    </row>
    <row r="2921" customFormat="false" ht="15" hidden="false" customHeight="false" outlineLevel="0" collapsed="false">
      <c r="A2921" s="50" t="s">
        <v>973</v>
      </c>
      <c r="B2921" s="55" t="n">
        <v>45905</v>
      </c>
      <c r="C2921" s="50" t="n">
        <f aca="false">IF(S2921="","",IFERROR(IF(INDEX('Ledger Codes'!$C$6:$C$205,MATCH(S2921,'Ledger Codes'!$B$6:$B$205,0))="","",INDEX('Ledger Codes'!$C$6:$C$205,MATCH(S2921,'Ledger Codes'!$B$6:$B$205,0))),""))</f>
        <v>10053</v>
      </c>
      <c r="D2921" s="50" t="s">
        <v>107</v>
      </c>
      <c r="E2921" s="50" t="s">
        <v>974</v>
      </c>
      <c r="F2921" s="50" t="s">
        <v>975</v>
      </c>
      <c r="G2921" s="52" t="n">
        <v>0</v>
      </c>
      <c r="H2921" s="52" t="n">
        <v>900</v>
      </c>
      <c r="I2921" s="52" t="n">
        <f aca="false">IF(AND(G2921="",H2921=""),"",N(G2921)-N(H2921))</f>
        <v>-900</v>
      </c>
      <c r="J2921" s="52" t="n">
        <f aca="false">IF(I2921="","",ABS(I2921))</f>
        <v>900</v>
      </c>
      <c r="K2921" s="56" t="n">
        <f aca="false">IF(S2921="","",0)</f>
        <v>0</v>
      </c>
      <c r="L2921" s="56" t="n">
        <f aca="false">IF(J2921="","",IF(AND(J2921&gt;'Revenue Testing'!$E$9,K2921=0),1,0))</f>
        <v>0</v>
      </c>
      <c r="M2921" s="57" t="n">
        <v>0.812021096656</v>
      </c>
      <c r="N2921" s="56" t="str">
        <f aca="false">IF(OR(A2921="",I2921=""),"",IF(COUNTIFS($A$2:$A$4500,A2921,$D$2:$D$4500,D2921,$I$2:$I$4500,I2921)&gt;1,"Possible duplicate",""))</f>
        <v/>
      </c>
      <c r="O2921" s="56" t="n">
        <f aca="false">IF(J2921="","",IF(AND(L2921=0,K2921=0),1,0))</f>
        <v>1</v>
      </c>
      <c r="P2921" s="56" t="str">
        <f aca="false">IF(L2921=1,J2921+ROW()/10^7,"")</f>
        <v/>
      </c>
      <c r="Q2921" s="57" t="n">
        <f aca="false">IF(O2921=1,M2921,"")</f>
        <v>0.812021096656</v>
      </c>
      <c r="R2921" s="56" t="str">
        <f aca="false">IF(K2921=1,ROW(),"")</f>
        <v/>
      </c>
      <c r="S2921" s="56" t="str">
        <f aca="false">IF(D2921="","",TRIM(D2921))</f>
        <v>Operation Recovery Cost- Inc</v>
      </c>
    </row>
    <row r="2922" customFormat="false" ht="15" hidden="false" customHeight="false" outlineLevel="0" collapsed="false">
      <c r="A2922" s="50" t="s">
        <v>976</v>
      </c>
      <c r="B2922" s="55" t="n">
        <v>45905</v>
      </c>
      <c r="C2922" s="50" t="n">
        <f aca="false">IF(S2922="","",IFERROR(IF(INDEX('Ledger Codes'!$C$6:$C$205,MATCH(S2922,'Ledger Codes'!$B$6:$B$205,0))="","",INDEX('Ledger Codes'!$C$6:$C$205,MATCH(S2922,'Ledger Codes'!$B$6:$B$205,0))),""))</f>
        <v>10053</v>
      </c>
      <c r="D2922" s="50" t="s">
        <v>107</v>
      </c>
      <c r="E2922" s="50" t="s">
        <v>977</v>
      </c>
      <c r="F2922" s="50" t="s">
        <v>467</v>
      </c>
      <c r="G2922" s="52" t="n">
        <v>0</v>
      </c>
      <c r="H2922" s="52" t="n">
        <v>300</v>
      </c>
      <c r="I2922" s="52" t="n">
        <f aca="false">IF(AND(G2922="",H2922=""),"",N(G2922)-N(H2922))</f>
        <v>-300</v>
      </c>
      <c r="J2922" s="52" t="n">
        <f aca="false">IF(I2922="","",ABS(I2922))</f>
        <v>300</v>
      </c>
      <c r="K2922" s="56" t="n">
        <f aca="false">IF(S2922="","",0)</f>
        <v>0</v>
      </c>
      <c r="L2922" s="56" t="n">
        <f aca="false">IF(J2922="","",IF(AND(J2922&gt;'Revenue Testing'!$E$9,K2922=0),1,0))</f>
        <v>0</v>
      </c>
      <c r="M2922" s="57" t="n">
        <v>0.445484354837</v>
      </c>
      <c r="N2922" s="56" t="str">
        <f aca="false">IF(OR(A2922="",I2922=""),"",IF(COUNTIFS($A$2:$A$4500,A2922,$D$2:$D$4500,D2922,$I$2:$I$4500,I2922)&gt;1,"Possible duplicate",""))</f>
        <v/>
      </c>
      <c r="O2922" s="56" t="n">
        <f aca="false">IF(J2922="","",IF(AND(L2922=0,K2922=0),1,0))</f>
        <v>1</v>
      </c>
      <c r="P2922" s="56" t="str">
        <f aca="false">IF(L2922=1,J2922+ROW()/10^7,"")</f>
        <v/>
      </c>
      <c r="Q2922" s="57" t="n">
        <f aca="false">IF(O2922=1,M2922,"")</f>
        <v>0.445484354837</v>
      </c>
      <c r="R2922" s="56" t="str">
        <f aca="false">IF(K2922=1,ROW(),"")</f>
        <v/>
      </c>
      <c r="S2922" s="56" t="str">
        <f aca="false">IF(D2922="","",TRIM(D2922))</f>
        <v>Operation Recovery Cost- Inc</v>
      </c>
    </row>
    <row r="2923" customFormat="false" ht="15" hidden="false" customHeight="false" outlineLevel="0" collapsed="false">
      <c r="A2923" s="50" t="s">
        <v>976</v>
      </c>
      <c r="B2923" s="55" t="n">
        <v>45905</v>
      </c>
      <c r="C2923" s="50" t="n">
        <f aca="false">IF(S2923="","",IFERROR(IF(INDEX('Ledger Codes'!$C$6:$C$205,MATCH(S2923,'Ledger Codes'!$B$6:$B$205,0))="","",INDEX('Ledger Codes'!$C$6:$C$205,MATCH(S2923,'Ledger Codes'!$B$6:$B$205,0))),""))</f>
        <v>10053</v>
      </c>
      <c r="D2923" s="50" t="s">
        <v>107</v>
      </c>
      <c r="E2923" s="50" t="s">
        <v>977</v>
      </c>
      <c r="F2923" s="50" t="s">
        <v>467</v>
      </c>
      <c r="G2923" s="52" t="n">
        <v>0</v>
      </c>
      <c r="H2923" s="52" t="n">
        <v>450</v>
      </c>
      <c r="I2923" s="52" t="n">
        <f aca="false">IF(AND(G2923="",H2923=""),"",N(G2923)-N(H2923))</f>
        <v>-450</v>
      </c>
      <c r="J2923" s="52" t="n">
        <f aca="false">IF(I2923="","",ABS(I2923))</f>
        <v>450</v>
      </c>
      <c r="K2923" s="56" t="n">
        <f aca="false">IF(S2923="","",0)</f>
        <v>0</v>
      </c>
      <c r="L2923" s="56" t="n">
        <f aca="false">IF(J2923="","",IF(AND(J2923&gt;'Revenue Testing'!$E$9,K2923=0),1,0))</f>
        <v>0</v>
      </c>
      <c r="M2923" s="57" t="n">
        <v>0.50676897894</v>
      </c>
      <c r="N2923" s="56" t="str">
        <f aca="false">IF(OR(A2923="",I2923=""),"",IF(COUNTIFS($A$2:$A$4500,A2923,$D$2:$D$4500,D2923,$I$2:$I$4500,I2923)&gt;1,"Possible duplicate",""))</f>
        <v/>
      </c>
      <c r="O2923" s="56" t="n">
        <f aca="false">IF(J2923="","",IF(AND(L2923=0,K2923=0),1,0))</f>
        <v>1</v>
      </c>
      <c r="P2923" s="56" t="str">
        <f aca="false">IF(L2923=1,J2923+ROW()/10^7,"")</f>
        <v/>
      </c>
      <c r="Q2923" s="57" t="n">
        <f aca="false">IF(O2923=1,M2923,"")</f>
        <v>0.50676897894</v>
      </c>
      <c r="R2923" s="56" t="str">
        <f aca="false">IF(K2923=1,ROW(),"")</f>
        <v/>
      </c>
      <c r="S2923" s="56" t="str">
        <f aca="false">IF(D2923="","",TRIM(D2923))</f>
        <v>Operation Recovery Cost- Inc</v>
      </c>
    </row>
    <row r="2924" customFormat="false" ht="15" hidden="false" customHeight="false" outlineLevel="0" collapsed="false">
      <c r="A2924" s="50" t="s">
        <v>978</v>
      </c>
      <c r="B2924" s="55" t="n">
        <v>45905</v>
      </c>
      <c r="C2924" s="50" t="n">
        <f aca="false">IF(S2924="","",IFERROR(IF(INDEX('Ledger Codes'!$C$6:$C$205,MATCH(S2924,'Ledger Codes'!$B$6:$B$205,0))="","",INDEX('Ledger Codes'!$C$6:$C$205,MATCH(S2924,'Ledger Codes'!$B$6:$B$205,0))),""))</f>
        <v>10053</v>
      </c>
      <c r="D2924" s="50" t="s">
        <v>107</v>
      </c>
      <c r="E2924" s="50" t="s">
        <v>979</v>
      </c>
      <c r="F2924" s="50" t="s">
        <v>980</v>
      </c>
      <c r="G2924" s="52" t="n">
        <v>0</v>
      </c>
      <c r="H2924" s="52" t="n">
        <v>300</v>
      </c>
      <c r="I2924" s="52" t="n">
        <f aca="false">IF(AND(G2924="",H2924=""),"",N(G2924)-N(H2924))</f>
        <v>-300</v>
      </c>
      <c r="J2924" s="52" t="n">
        <f aca="false">IF(I2924="","",ABS(I2924))</f>
        <v>300</v>
      </c>
      <c r="K2924" s="56" t="n">
        <f aca="false">IF(S2924="","",0)</f>
        <v>0</v>
      </c>
      <c r="L2924" s="56" t="n">
        <f aca="false">IF(J2924="","",IF(AND(J2924&gt;'Revenue Testing'!$E$9,K2924=0),1,0))</f>
        <v>0</v>
      </c>
      <c r="M2924" s="57" t="n">
        <v>0.713856260452</v>
      </c>
      <c r="N2924" s="56" t="str">
        <f aca="false">IF(OR(A2924="",I2924=""),"",IF(COUNTIFS($A$2:$A$4500,A2924,$D$2:$D$4500,D2924,$I$2:$I$4500,I2924)&gt;1,"Possible duplicate",""))</f>
        <v/>
      </c>
      <c r="O2924" s="56" t="n">
        <f aca="false">IF(J2924="","",IF(AND(L2924=0,K2924=0),1,0))</f>
        <v>1</v>
      </c>
      <c r="P2924" s="56" t="str">
        <f aca="false">IF(L2924=1,J2924+ROW()/10^7,"")</f>
        <v/>
      </c>
      <c r="Q2924" s="57" t="n">
        <f aca="false">IF(O2924=1,M2924,"")</f>
        <v>0.713856260452</v>
      </c>
      <c r="R2924" s="56" t="str">
        <f aca="false">IF(K2924=1,ROW(),"")</f>
        <v/>
      </c>
      <c r="S2924" s="56" t="str">
        <f aca="false">IF(D2924="","",TRIM(D2924))</f>
        <v>Operation Recovery Cost- Inc</v>
      </c>
    </row>
    <row r="2925" customFormat="false" ht="15" hidden="false" customHeight="false" outlineLevel="0" collapsed="false">
      <c r="A2925" s="50" t="s">
        <v>978</v>
      </c>
      <c r="B2925" s="55" t="n">
        <v>45905</v>
      </c>
      <c r="C2925" s="50" t="n">
        <f aca="false">IF(S2925="","",IFERROR(IF(INDEX('Ledger Codes'!$C$6:$C$205,MATCH(S2925,'Ledger Codes'!$B$6:$B$205,0))="","",INDEX('Ledger Codes'!$C$6:$C$205,MATCH(S2925,'Ledger Codes'!$B$6:$B$205,0))),""))</f>
        <v>10053</v>
      </c>
      <c r="D2925" s="50" t="s">
        <v>107</v>
      </c>
      <c r="E2925" s="50" t="s">
        <v>979</v>
      </c>
      <c r="F2925" s="50" t="s">
        <v>980</v>
      </c>
      <c r="G2925" s="52" t="n">
        <v>0</v>
      </c>
      <c r="H2925" s="52" t="n">
        <v>450</v>
      </c>
      <c r="I2925" s="52" t="n">
        <f aca="false">IF(AND(G2925="",H2925=""),"",N(G2925)-N(H2925))</f>
        <v>-450</v>
      </c>
      <c r="J2925" s="52" t="n">
        <f aca="false">IF(I2925="","",ABS(I2925))</f>
        <v>450</v>
      </c>
      <c r="K2925" s="56" t="n">
        <f aca="false">IF(S2925="","",0)</f>
        <v>0</v>
      </c>
      <c r="L2925" s="56" t="n">
        <f aca="false">IF(J2925="","",IF(AND(J2925&gt;'Revenue Testing'!$E$9,K2925=0),1,0))</f>
        <v>0</v>
      </c>
      <c r="M2925" s="57" t="n">
        <v>0.311865656322</v>
      </c>
      <c r="N2925" s="56" t="str">
        <f aca="false">IF(OR(A2925="",I2925=""),"",IF(COUNTIFS($A$2:$A$4500,A2925,$D$2:$D$4500,D2925,$I$2:$I$4500,I2925)&gt;1,"Possible duplicate",""))</f>
        <v/>
      </c>
      <c r="O2925" s="56" t="n">
        <f aca="false">IF(J2925="","",IF(AND(L2925=0,K2925=0),1,0))</f>
        <v>1</v>
      </c>
      <c r="P2925" s="56" t="str">
        <f aca="false">IF(L2925=1,J2925+ROW()/10^7,"")</f>
        <v/>
      </c>
      <c r="Q2925" s="57" t="n">
        <f aca="false">IF(O2925=1,M2925,"")</f>
        <v>0.311865656322</v>
      </c>
      <c r="R2925" s="56" t="str">
        <f aca="false">IF(K2925=1,ROW(),"")</f>
        <v/>
      </c>
      <c r="S2925" s="56" t="str">
        <f aca="false">IF(D2925="","",TRIM(D2925))</f>
        <v>Operation Recovery Cost- Inc</v>
      </c>
    </row>
    <row r="2926" customFormat="false" ht="15" hidden="false" customHeight="false" outlineLevel="0" collapsed="false">
      <c r="A2926" s="50" t="s">
        <v>981</v>
      </c>
      <c r="B2926" s="55" t="n">
        <v>45905</v>
      </c>
      <c r="C2926" s="50" t="n">
        <f aca="false">IF(S2926="","",IFERROR(IF(INDEX('Ledger Codes'!$C$6:$C$205,MATCH(S2926,'Ledger Codes'!$B$6:$B$205,0))="","",INDEX('Ledger Codes'!$C$6:$C$205,MATCH(S2926,'Ledger Codes'!$B$6:$B$205,0))),""))</f>
        <v>10053</v>
      </c>
      <c r="D2926" s="50" t="s">
        <v>107</v>
      </c>
      <c r="E2926" s="50" t="s">
        <v>982</v>
      </c>
      <c r="F2926" s="50" t="s">
        <v>983</v>
      </c>
      <c r="G2926" s="52" t="n">
        <v>0</v>
      </c>
      <c r="H2926" s="52" t="n">
        <v>450</v>
      </c>
      <c r="I2926" s="52" t="n">
        <f aca="false">IF(AND(G2926="",H2926=""),"",N(G2926)-N(H2926))</f>
        <v>-450</v>
      </c>
      <c r="J2926" s="52" t="n">
        <f aca="false">IF(I2926="","",ABS(I2926))</f>
        <v>450</v>
      </c>
      <c r="K2926" s="56" t="n">
        <f aca="false">IF(S2926="","",0)</f>
        <v>0</v>
      </c>
      <c r="L2926" s="56" t="n">
        <f aca="false">IF(J2926="","",IF(AND(J2926&gt;'Revenue Testing'!$E$9,K2926=0),1,0))</f>
        <v>0</v>
      </c>
      <c r="M2926" s="57" t="n">
        <v>0.338966914498</v>
      </c>
      <c r="N2926" s="56" t="str">
        <f aca="false">IF(OR(A2926="",I2926=""),"",IF(COUNTIFS($A$2:$A$4500,A2926,$D$2:$D$4500,D2926,$I$2:$I$4500,I2926)&gt;1,"Possible duplicate",""))</f>
        <v/>
      </c>
      <c r="O2926" s="56" t="n">
        <f aca="false">IF(J2926="","",IF(AND(L2926=0,K2926=0),1,0))</f>
        <v>1</v>
      </c>
      <c r="P2926" s="56" t="str">
        <f aca="false">IF(L2926=1,J2926+ROW()/10^7,"")</f>
        <v/>
      </c>
      <c r="Q2926" s="57" t="n">
        <f aca="false">IF(O2926=1,M2926,"")</f>
        <v>0.338966914498</v>
      </c>
      <c r="R2926" s="56" t="str">
        <f aca="false">IF(K2926=1,ROW(),"")</f>
        <v/>
      </c>
      <c r="S2926" s="56" t="str">
        <f aca="false">IF(D2926="","",TRIM(D2926))</f>
        <v>Operation Recovery Cost- Inc</v>
      </c>
    </row>
    <row r="2927" customFormat="false" ht="15" hidden="false" customHeight="false" outlineLevel="0" collapsed="false">
      <c r="A2927" s="50" t="s">
        <v>984</v>
      </c>
      <c r="B2927" s="55" t="n">
        <v>45905</v>
      </c>
      <c r="C2927" s="50" t="n">
        <f aca="false">IF(S2927="","",IFERROR(IF(INDEX('Ledger Codes'!$C$6:$C$205,MATCH(S2927,'Ledger Codes'!$B$6:$B$205,0))="","",INDEX('Ledger Codes'!$C$6:$C$205,MATCH(S2927,'Ledger Codes'!$B$6:$B$205,0))),""))</f>
        <v>10053</v>
      </c>
      <c r="D2927" s="50" t="s">
        <v>107</v>
      </c>
      <c r="E2927" s="50" t="s">
        <v>985</v>
      </c>
      <c r="F2927" s="50" t="s">
        <v>986</v>
      </c>
      <c r="G2927" s="52" t="n">
        <v>0</v>
      </c>
      <c r="H2927" s="52" t="n">
        <v>300</v>
      </c>
      <c r="I2927" s="52" t="n">
        <f aca="false">IF(AND(G2927="",H2927=""),"",N(G2927)-N(H2927))</f>
        <v>-300</v>
      </c>
      <c r="J2927" s="52" t="n">
        <f aca="false">IF(I2927="","",ABS(I2927))</f>
        <v>300</v>
      </c>
      <c r="K2927" s="56" t="n">
        <f aca="false">IF(S2927="","",0)</f>
        <v>0</v>
      </c>
      <c r="L2927" s="56" t="n">
        <f aca="false">IF(J2927="","",IF(AND(J2927&gt;'Revenue Testing'!$E$9,K2927=0),1,0))</f>
        <v>0</v>
      </c>
      <c r="M2927" s="57" t="n">
        <v>0.153502778066</v>
      </c>
      <c r="N2927" s="56" t="str">
        <f aca="false">IF(OR(A2927="",I2927=""),"",IF(COUNTIFS($A$2:$A$4500,A2927,$D$2:$D$4500,D2927,$I$2:$I$4500,I2927)&gt;1,"Possible duplicate",""))</f>
        <v/>
      </c>
      <c r="O2927" s="56" t="n">
        <f aca="false">IF(J2927="","",IF(AND(L2927=0,K2927=0),1,0))</f>
        <v>1</v>
      </c>
      <c r="P2927" s="56" t="str">
        <f aca="false">IF(L2927=1,J2927+ROW()/10^7,"")</f>
        <v/>
      </c>
      <c r="Q2927" s="57" t="n">
        <f aca="false">IF(O2927=1,M2927,"")</f>
        <v>0.153502778066</v>
      </c>
      <c r="R2927" s="56" t="str">
        <f aca="false">IF(K2927=1,ROW(),"")</f>
        <v/>
      </c>
      <c r="S2927" s="56" t="str">
        <f aca="false">IF(D2927="","",TRIM(D2927))</f>
        <v>Operation Recovery Cost- Inc</v>
      </c>
    </row>
    <row r="2928" customFormat="false" ht="15" hidden="false" customHeight="false" outlineLevel="0" collapsed="false">
      <c r="A2928" s="50" t="s">
        <v>987</v>
      </c>
      <c r="B2928" s="55" t="n">
        <v>45905</v>
      </c>
      <c r="C2928" s="50" t="n">
        <f aca="false">IF(S2928="","",IFERROR(IF(INDEX('Ledger Codes'!$C$6:$C$205,MATCH(S2928,'Ledger Codes'!$B$6:$B$205,0))="","",INDEX('Ledger Codes'!$C$6:$C$205,MATCH(S2928,'Ledger Codes'!$B$6:$B$205,0))),""))</f>
        <v>10053</v>
      </c>
      <c r="D2928" s="50" t="s">
        <v>107</v>
      </c>
      <c r="E2928" s="50" t="s">
        <v>988</v>
      </c>
      <c r="F2928" s="50" t="s">
        <v>989</v>
      </c>
      <c r="G2928" s="52" t="n">
        <v>0</v>
      </c>
      <c r="H2928" s="52" t="n">
        <v>450</v>
      </c>
      <c r="I2928" s="52" t="n">
        <f aca="false">IF(AND(G2928="",H2928=""),"",N(G2928)-N(H2928))</f>
        <v>-450</v>
      </c>
      <c r="J2928" s="52" t="n">
        <f aca="false">IF(I2928="","",ABS(I2928))</f>
        <v>450</v>
      </c>
      <c r="K2928" s="56" t="n">
        <f aca="false">IF(S2928="","",0)</f>
        <v>0</v>
      </c>
      <c r="L2928" s="56" t="n">
        <f aca="false">IF(J2928="","",IF(AND(J2928&gt;'Revenue Testing'!$E$9,K2928=0),1,0))</f>
        <v>0</v>
      </c>
      <c r="M2928" s="57" t="n">
        <v>0.922298435789</v>
      </c>
      <c r="N2928" s="56" t="str">
        <f aca="false">IF(OR(A2928="",I2928=""),"",IF(COUNTIFS($A$2:$A$4500,A2928,$D$2:$D$4500,D2928,$I$2:$I$4500,I2928)&gt;1,"Possible duplicate",""))</f>
        <v/>
      </c>
      <c r="O2928" s="56" t="n">
        <f aca="false">IF(J2928="","",IF(AND(L2928=0,K2928=0),1,0))</f>
        <v>1</v>
      </c>
      <c r="P2928" s="56" t="str">
        <f aca="false">IF(L2928=1,J2928+ROW()/10^7,"")</f>
        <v/>
      </c>
      <c r="Q2928" s="57" t="n">
        <f aca="false">IF(O2928=1,M2928,"")</f>
        <v>0.922298435789</v>
      </c>
      <c r="R2928" s="56" t="str">
        <f aca="false">IF(K2928=1,ROW(),"")</f>
        <v/>
      </c>
      <c r="S2928" s="56" t="str">
        <f aca="false">IF(D2928="","",TRIM(D2928))</f>
        <v>Operation Recovery Cost- Inc</v>
      </c>
    </row>
    <row r="2929" customFormat="false" ht="15" hidden="false" customHeight="false" outlineLevel="0" collapsed="false">
      <c r="A2929" s="50" t="s">
        <v>990</v>
      </c>
      <c r="B2929" s="55" t="n">
        <v>45905</v>
      </c>
      <c r="C2929" s="50" t="n">
        <f aca="false">IF(S2929="","",IFERROR(IF(INDEX('Ledger Codes'!$C$6:$C$205,MATCH(S2929,'Ledger Codes'!$B$6:$B$205,0))="","",INDEX('Ledger Codes'!$C$6:$C$205,MATCH(S2929,'Ledger Codes'!$B$6:$B$205,0))),""))</f>
        <v>10053</v>
      </c>
      <c r="D2929" s="50" t="s">
        <v>107</v>
      </c>
      <c r="E2929" s="50" t="s">
        <v>991</v>
      </c>
      <c r="F2929" s="50" t="s">
        <v>992</v>
      </c>
      <c r="G2929" s="52" t="n">
        <v>0</v>
      </c>
      <c r="H2929" s="52" t="n">
        <v>4050</v>
      </c>
      <c r="I2929" s="52" t="n">
        <f aca="false">IF(AND(G2929="",H2929=""),"",N(G2929)-N(H2929))</f>
        <v>-4050</v>
      </c>
      <c r="J2929" s="52" t="n">
        <f aca="false">IF(I2929="","",ABS(I2929))</f>
        <v>4050</v>
      </c>
      <c r="K2929" s="56" t="n">
        <f aca="false">IF(S2929="","",0)</f>
        <v>0</v>
      </c>
      <c r="L2929" s="56" t="n">
        <f aca="false">IF(J2929="","",IF(AND(J2929&gt;'Revenue Testing'!$E$9,K2929=0),1,0))</f>
        <v>1</v>
      </c>
      <c r="M2929" s="57" t="n">
        <v>0.126992682932</v>
      </c>
      <c r="N2929" s="56" t="str">
        <f aca="false">IF(OR(A2929="",I2929=""),"",IF(COUNTIFS($A$2:$A$4500,A2929,$D$2:$D$4500,D2929,$I$2:$I$4500,I2929)&gt;1,"Possible duplicate",""))</f>
        <v/>
      </c>
      <c r="O2929" s="56" t="n">
        <f aca="false">IF(J2929="","",IF(AND(L2929=0,K2929=0),1,0))</f>
        <v>0</v>
      </c>
      <c r="P2929" s="56" t="n">
        <f aca="false">IF(L2929=1,J2929+ROW()/10^7,"")</f>
        <v>4050.0002929</v>
      </c>
      <c r="Q2929" s="56" t="str">
        <f aca="false">IF(O2929=1,M2929,"")</f>
        <v/>
      </c>
      <c r="R2929" s="56" t="str">
        <f aca="false">IF(K2929=1,ROW(),"")</f>
        <v/>
      </c>
      <c r="S2929" s="56" t="str">
        <f aca="false">IF(D2929="","",TRIM(D2929))</f>
        <v>Operation Recovery Cost- Inc</v>
      </c>
    </row>
    <row r="2930" customFormat="false" ht="15" hidden="false" customHeight="false" outlineLevel="0" collapsed="false">
      <c r="A2930" s="50" t="s">
        <v>993</v>
      </c>
      <c r="B2930" s="55" t="n">
        <v>45905</v>
      </c>
      <c r="C2930" s="50" t="n">
        <f aca="false">IF(S2930="","",IFERROR(IF(INDEX('Ledger Codes'!$C$6:$C$205,MATCH(S2930,'Ledger Codes'!$B$6:$B$205,0))="","",INDEX('Ledger Codes'!$C$6:$C$205,MATCH(S2930,'Ledger Codes'!$B$6:$B$205,0))),""))</f>
        <v>10053</v>
      </c>
      <c r="D2930" s="50" t="s">
        <v>107</v>
      </c>
      <c r="E2930" s="50" t="s">
        <v>994</v>
      </c>
      <c r="F2930" s="50" t="s">
        <v>995</v>
      </c>
      <c r="G2930" s="52" t="n">
        <v>0</v>
      </c>
      <c r="H2930" s="52" t="n">
        <v>300</v>
      </c>
      <c r="I2930" s="52" t="n">
        <f aca="false">IF(AND(G2930="",H2930=""),"",N(G2930)-N(H2930))</f>
        <v>-300</v>
      </c>
      <c r="J2930" s="52" t="n">
        <f aca="false">IF(I2930="","",ABS(I2930))</f>
        <v>300</v>
      </c>
      <c r="K2930" s="56" t="n">
        <f aca="false">IF(S2930="","",0)</f>
        <v>0</v>
      </c>
      <c r="L2930" s="56" t="n">
        <f aca="false">IF(J2930="","",IF(AND(J2930&gt;'Revenue Testing'!$E$9,K2930=0),1,0))</f>
        <v>0</v>
      </c>
      <c r="M2930" s="57" t="n">
        <v>0.172907076734</v>
      </c>
      <c r="N2930" s="56" t="str">
        <f aca="false">IF(OR(A2930="",I2930=""),"",IF(COUNTIFS($A$2:$A$4500,A2930,$D$2:$D$4500,D2930,$I$2:$I$4500,I2930)&gt;1,"Possible duplicate",""))</f>
        <v/>
      </c>
      <c r="O2930" s="56" t="n">
        <f aca="false">IF(J2930="","",IF(AND(L2930=0,K2930=0),1,0))</f>
        <v>1</v>
      </c>
      <c r="P2930" s="56" t="str">
        <f aca="false">IF(L2930=1,J2930+ROW()/10^7,"")</f>
        <v/>
      </c>
      <c r="Q2930" s="57" t="n">
        <f aca="false">IF(O2930=1,M2930,"")</f>
        <v>0.172907076734</v>
      </c>
      <c r="R2930" s="56" t="str">
        <f aca="false">IF(K2930=1,ROW(),"")</f>
        <v/>
      </c>
      <c r="S2930" s="56" t="str">
        <f aca="false">IF(D2930="","",TRIM(D2930))</f>
        <v>Operation Recovery Cost- Inc</v>
      </c>
    </row>
    <row r="2931" customFormat="false" ht="15" hidden="false" customHeight="false" outlineLevel="0" collapsed="false">
      <c r="A2931" s="50" t="s">
        <v>993</v>
      </c>
      <c r="B2931" s="55" t="n">
        <v>45905</v>
      </c>
      <c r="C2931" s="50" t="n">
        <f aca="false">IF(S2931="","",IFERROR(IF(INDEX('Ledger Codes'!$C$6:$C$205,MATCH(S2931,'Ledger Codes'!$B$6:$B$205,0))="","",INDEX('Ledger Codes'!$C$6:$C$205,MATCH(S2931,'Ledger Codes'!$B$6:$B$205,0))),""))</f>
        <v>10053</v>
      </c>
      <c r="D2931" s="50" t="s">
        <v>107</v>
      </c>
      <c r="E2931" s="50" t="s">
        <v>994</v>
      </c>
      <c r="F2931" s="50" t="s">
        <v>995</v>
      </c>
      <c r="G2931" s="52" t="n">
        <v>0</v>
      </c>
      <c r="H2931" s="52" t="n">
        <v>900</v>
      </c>
      <c r="I2931" s="52" t="n">
        <f aca="false">IF(AND(G2931="",H2931=""),"",N(G2931)-N(H2931))</f>
        <v>-900</v>
      </c>
      <c r="J2931" s="52" t="n">
        <f aca="false">IF(I2931="","",ABS(I2931))</f>
        <v>900</v>
      </c>
      <c r="K2931" s="56" t="n">
        <f aca="false">IF(S2931="","",0)</f>
        <v>0</v>
      </c>
      <c r="L2931" s="56" t="n">
        <f aca="false">IF(J2931="","",IF(AND(J2931&gt;'Revenue Testing'!$E$9,K2931=0),1,0))</f>
        <v>0</v>
      </c>
      <c r="M2931" s="57" t="n">
        <v>0.592644434445</v>
      </c>
      <c r="N2931" s="56" t="str">
        <f aca="false">IF(OR(A2931="",I2931=""),"",IF(COUNTIFS($A$2:$A$4500,A2931,$D$2:$D$4500,D2931,$I$2:$I$4500,I2931)&gt;1,"Possible duplicate",""))</f>
        <v/>
      </c>
      <c r="O2931" s="56" t="n">
        <f aca="false">IF(J2931="","",IF(AND(L2931=0,K2931=0),1,0))</f>
        <v>1</v>
      </c>
      <c r="P2931" s="56" t="str">
        <f aca="false">IF(L2931=1,J2931+ROW()/10^7,"")</f>
        <v/>
      </c>
      <c r="Q2931" s="57" t="n">
        <f aca="false">IF(O2931=1,M2931,"")</f>
        <v>0.592644434445</v>
      </c>
      <c r="R2931" s="56" t="str">
        <f aca="false">IF(K2931=1,ROW(),"")</f>
        <v/>
      </c>
      <c r="S2931" s="56" t="str">
        <f aca="false">IF(D2931="","",TRIM(D2931))</f>
        <v>Operation Recovery Cost- Inc</v>
      </c>
    </row>
    <row r="2932" customFormat="false" ht="15" hidden="false" customHeight="false" outlineLevel="0" collapsed="false">
      <c r="A2932" s="50" t="s">
        <v>996</v>
      </c>
      <c r="B2932" s="55" t="n">
        <v>45905</v>
      </c>
      <c r="C2932" s="50" t="n">
        <f aca="false">IF(S2932="","",IFERROR(IF(INDEX('Ledger Codes'!$C$6:$C$205,MATCH(S2932,'Ledger Codes'!$B$6:$B$205,0))="","",INDEX('Ledger Codes'!$C$6:$C$205,MATCH(S2932,'Ledger Codes'!$B$6:$B$205,0))),""))</f>
        <v>10053</v>
      </c>
      <c r="D2932" s="50" t="s">
        <v>107</v>
      </c>
      <c r="E2932" s="50" t="s">
        <v>997</v>
      </c>
      <c r="F2932" s="50" t="s">
        <v>998</v>
      </c>
      <c r="G2932" s="52" t="n">
        <v>0</v>
      </c>
      <c r="H2932" s="52" t="n">
        <v>450</v>
      </c>
      <c r="I2932" s="52" t="n">
        <f aca="false">IF(AND(G2932="",H2932=""),"",N(G2932)-N(H2932))</f>
        <v>-450</v>
      </c>
      <c r="J2932" s="52" t="n">
        <f aca="false">IF(I2932="","",ABS(I2932))</f>
        <v>450</v>
      </c>
      <c r="K2932" s="56" t="n">
        <f aca="false">IF(S2932="","",0)</f>
        <v>0</v>
      </c>
      <c r="L2932" s="56" t="n">
        <f aca="false">IF(J2932="","",IF(AND(J2932&gt;'Revenue Testing'!$E$9,K2932=0),1,0))</f>
        <v>0</v>
      </c>
      <c r="M2932" s="57" t="n">
        <v>0.530762824258</v>
      </c>
      <c r="N2932" s="56" t="str">
        <f aca="false">IF(OR(A2932="",I2932=""),"",IF(COUNTIFS($A$2:$A$4500,A2932,$D$2:$D$4500,D2932,$I$2:$I$4500,I2932)&gt;1,"Possible duplicate",""))</f>
        <v/>
      </c>
      <c r="O2932" s="56" t="n">
        <f aca="false">IF(J2932="","",IF(AND(L2932=0,K2932=0),1,0))</f>
        <v>1</v>
      </c>
      <c r="P2932" s="56" t="str">
        <f aca="false">IF(L2932=1,J2932+ROW()/10^7,"")</f>
        <v/>
      </c>
      <c r="Q2932" s="57" t="n">
        <f aca="false">IF(O2932=1,M2932,"")</f>
        <v>0.530762824258</v>
      </c>
      <c r="R2932" s="56" t="str">
        <f aca="false">IF(K2932=1,ROW(),"")</f>
        <v/>
      </c>
      <c r="S2932" s="56" t="str">
        <f aca="false">IF(D2932="","",TRIM(D2932))</f>
        <v>Operation Recovery Cost- Inc</v>
      </c>
    </row>
    <row r="2933" customFormat="false" ht="15" hidden="false" customHeight="false" outlineLevel="0" collapsed="false">
      <c r="A2933" s="50" t="s">
        <v>999</v>
      </c>
      <c r="B2933" s="55" t="n">
        <v>45905</v>
      </c>
      <c r="C2933" s="50" t="n">
        <f aca="false">IF(S2933="","",IFERROR(IF(INDEX('Ledger Codes'!$C$6:$C$205,MATCH(S2933,'Ledger Codes'!$B$6:$B$205,0))="","",INDEX('Ledger Codes'!$C$6:$C$205,MATCH(S2933,'Ledger Codes'!$B$6:$B$205,0))),""))</f>
        <v>10053</v>
      </c>
      <c r="D2933" s="50" t="s">
        <v>107</v>
      </c>
      <c r="E2933" s="50" t="s">
        <v>1000</v>
      </c>
      <c r="F2933" s="50" t="s">
        <v>447</v>
      </c>
      <c r="G2933" s="52" t="n">
        <v>0</v>
      </c>
      <c r="H2933" s="52" t="n">
        <v>1350</v>
      </c>
      <c r="I2933" s="52" t="n">
        <f aca="false">IF(AND(G2933="",H2933=""),"",N(G2933)-N(H2933))</f>
        <v>-1350</v>
      </c>
      <c r="J2933" s="52" t="n">
        <f aca="false">IF(I2933="","",ABS(I2933))</f>
        <v>1350</v>
      </c>
      <c r="K2933" s="56" t="n">
        <f aca="false">IF(S2933="","",0)</f>
        <v>0</v>
      </c>
      <c r="L2933" s="56" t="n">
        <f aca="false">IF(J2933="","",IF(AND(J2933&gt;'Revenue Testing'!$E$9,K2933=0),1,0))</f>
        <v>0</v>
      </c>
      <c r="M2933" s="57" t="n">
        <v>0.52596415795</v>
      </c>
      <c r="N2933" s="56" t="str">
        <f aca="false">IF(OR(A2933="",I2933=""),"",IF(COUNTIFS($A$2:$A$4500,A2933,$D$2:$D$4500,D2933,$I$2:$I$4500,I2933)&gt;1,"Possible duplicate",""))</f>
        <v/>
      </c>
      <c r="O2933" s="56" t="n">
        <f aca="false">IF(J2933="","",IF(AND(L2933=0,K2933=0),1,0))</f>
        <v>1</v>
      </c>
      <c r="P2933" s="56" t="str">
        <f aca="false">IF(L2933=1,J2933+ROW()/10^7,"")</f>
        <v/>
      </c>
      <c r="Q2933" s="57" t="n">
        <f aca="false">IF(O2933=1,M2933,"")</f>
        <v>0.52596415795</v>
      </c>
      <c r="R2933" s="56" t="str">
        <f aca="false">IF(K2933=1,ROW(),"")</f>
        <v/>
      </c>
      <c r="S2933" s="56" t="str">
        <f aca="false">IF(D2933="","",TRIM(D2933))</f>
        <v>Operation Recovery Cost- Inc</v>
      </c>
    </row>
    <row r="2934" customFormat="false" ht="15" hidden="false" customHeight="false" outlineLevel="0" collapsed="false">
      <c r="A2934" s="50" t="s">
        <v>1001</v>
      </c>
      <c r="B2934" s="55" t="n">
        <v>45905</v>
      </c>
      <c r="C2934" s="50" t="n">
        <f aca="false">IF(S2934="","",IFERROR(IF(INDEX('Ledger Codes'!$C$6:$C$205,MATCH(S2934,'Ledger Codes'!$B$6:$B$205,0))="","",INDEX('Ledger Codes'!$C$6:$C$205,MATCH(S2934,'Ledger Codes'!$B$6:$B$205,0))),""))</f>
        <v>10053</v>
      </c>
      <c r="D2934" s="50" t="s">
        <v>107</v>
      </c>
      <c r="E2934" s="50" t="s">
        <v>1002</v>
      </c>
      <c r="F2934" s="50" t="s">
        <v>1003</v>
      </c>
      <c r="G2934" s="52" t="n">
        <v>0</v>
      </c>
      <c r="H2934" s="52" t="n">
        <v>450</v>
      </c>
      <c r="I2934" s="52" t="n">
        <f aca="false">IF(AND(G2934="",H2934=""),"",N(G2934)-N(H2934))</f>
        <v>-450</v>
      </c>
      <c r="J2934" s="52" t="n">
        <f aca="false">IF(I2934="","",ABS(I2934))</f>
        <v>450</v>
      </c>
      <c r="K2934" s="56" t="n">
        <f aca="false">IF(S2934="","",0)</f>
        <v>0</v>
      </c>
      <c r="L2934" s="56" t="n">
        <f aca="false">IF(J2934="","",IF(AND(J2934&gt;'Revenue Testing'!$E$9,K2934=0),1,0))</f>
        <v>0</v>
      </c>
      <c r="M2934" s="57" t="n">
        <v>0.804259853303</v>
      </c>
      <c r="N2934" s="56" t="str">
        <f aca="false">IF(OR(A2934="",I2934=""),"",IF(COUNTIFS($A$2:$A$4500,A2934,$D$2:$D$4500,D2934,$I$2:$I$4500,I2934)&gt;1,"Possible duplicate",""))</f>
        <v/>
      </c>
      <c r="O2934" s="56" t="n">
        <f aca="false">IF(J2934="","",IF(AND(L2934=0,K2934=0),1,0))</f>
        <v>1</v>
      </c>
      <c r="P2934" s="56" t="str">
        <f aca="false">IF(L2934=1,J2934+ROW()/10^7,"")</f>
        <v/>
      </c>
      <c r="Q2934" s="57" t="n">
        <f aca="false">IF(O2934=1,M2934,"")</f>
        <v>0.804259853303</v>
      </c>
      <c r="R2934" s="56" t="str">
        <f aca="false">IF(K2934=1,ROW(),"")</f>
        <v/>
      </c>
      <c r="S2934" s="56" t="str">
        <f aca="false">IF(D2934="","",TRIM(D2934))</f>
        <v>Operation Recovery Cost- Inc</v>
      </c>
    </row>
    <row r="2935" customFormat="false" ht="15" hidden="false" customHeight="false" outlineLevel="0" collapsed="false">
      <c r="A2935" s="50" t="s">
        <v>1004</v>
      </c>
      <c r="B2935" s="55" t="n">
        <v>45905</v>
      </c>
      <c r="C2935" s="50" t="n">
        <f aca="false">IF(S2935="","",IFERROR(IF(INDEX('Ledger Codes'!$C$6:$C$205,MATCH(S2935,'Ledger Codes'!$B$6:$B$205,0))="","",INDEX('Ledger Codes'!$C$6:$C$205,MATCH(S2935,'Ledger Codes'!$B$6:$B$205,0))),""))</f>
        <v>10053</v>
      </c>
      <c r="D2935" s="50" t="s">
        <v>107</v>
      </c>
      <c r="E2935" s="50" t="s">
        <v>1005</v>
      </c>
      <c r="F2935" s="50" t="s">
        <v>1006</v>
      </c>
      <c r="G2935" s="52" t="n">
        <v>0</v>
      </c>
      <c r="H2935" s="52" t="n">
        <v>1350</v>
      </c>
      <c r="I2935" s="52" t="n">
        <f aca="false">IF(AND(G2935="",H2935=""),"",N(G2935)-N(H2935))</f>
        <v>-1350</v>
      </c>
      <c r="J2935" s="52" t="n">
        <f aca="false">IF(I2935="","",ABS(I2935))</f>
        <v>1350</v>
      </c>
      <c r="K2935" s="56" t="n">
        <f aca="false">IF(S2935="","",0)</f>
        <v>0</v>
      </c>
      <c r="L2935" s="56" t="n">
        <f aca="false">IF(J2935="","",IF(AND(J2935&gt;'Revenue Testing'!$E$9,K2935=0),1,0))</f>
        <v>0</v>
      </c>
      <c r="M2935" s="57" t="n">
        <v>0.746471139726</v>
      </c>
      <c r="N2935" s="56" t="str">
        <f aca="false">IF(OR(A2935="",I2935=""),"",IF(COUNTIFS($A$2:$A$4500,A2935,$D$2:$D$4500,D2935,$I$2:$I$4500,I2935)&gt;1,"Possible duplicate",""))</f>
        <v/>
      </c>
      <c r="O2935" s="56" t="n">
        <f aca="false">IF(J2935="","",IF(AND(L2935=0,K2935=0),1,0))</f>
        <v>1</v>
      </c>
      <c r="P2935" s="56" t="str">
        <f aca="false">IF(L2935=1,J2935+ROW()/10^7,"")</f>
        <v/>
      </c>
      <c r="Q2935" s="57" t="n">
        <f aca="false">IF(O2935=1,M2935,"")</f>
        <v>0.746471139726</v>
      </c>
      <c r="R2935" s="56" t="str">
        <f aca="false">IF(K2935=1,ROW(),"")</f>
        <v/>
      </c>
      <c r="S2935" s="56" t="str">
        <f aca="false">IF(D2935="","",TRIM(D2935))</f>
        <v>Operation Recovery Cost- Inc</v>
      </c>
    </row>
    <row r="2936" customFormat="false" ht="15" hidden="false" customHeight="false" outlineLevel="0" collapsed="false">
      <c r="A2936" s="50" t="s">
        <v>1007</v>
      </c>
      <c r="B2936" s="55" t="n">
        <v>45905</v>
      </c>
      <c r="C2936" s="50" t="n">
        <f aca="false">IF(S2936="","",IFERROR(IF(INDEX('Ledger Codes'!$C$6:$C$205,MATCH(S2936,'Ledger Codes'!$B$6:$B$205,0))="","",INDEX('Ledger Codes'!$C$6:$C$205,MATCH(S2936,'Ledger Codes'!$B$6:$B$205,0))),""))</f>
        <v>10053</v>
      </c>
      <c r="D2936" s="50" t="s">
        <v>107</v>
      </c>
      <c r="E2936" s="50" t="s">
        <v>1008</v>
      </c>
      <c r="F2936" s="50" t="s">
        <v>1009</v>
      </c>
      <c r="G2936" s="52" t="n">
        <v>0</v>
      </c>
      <c r="H2936" s="52" t="n">
        <v>300</v>
      </c>
      <c r="I2936" s="52" t="n">
        <f aca="false">IF(AND(G2936="",H2936=""),"",N(G2936)-N(H2936))</f>
        <v>-300</v>
      </c>
      <c r="J2936" s="52" t="n">
        <f aca="false">IF(I2936="","",ABS(I2936))</f>
        <v>300</v>
      </c>
      <c r="K2936" s="56" t="n">
        <f aca="false">IF(S2936="","",0)</f>
        <v>0</v>
      </c>
      <c r="L2936" s="56" t="n">
        <f aca="false">IF(J2936="","",IF(AND(J2936&gt;'Revenue Testing'!$E$9,K2936=0),1,0))</f>
        <v>0</v>
      </c>
      <c r="M2936" s="57" t="n">
        <v>0.456196490392</v>
      </c>
      <c r="N2936" s="56" t="str">
        <f aca="false">IF(OR(A2936="",I2936=""),"",IF(COUNTIFS($A$2:$A$4500,A2936,$D$2:$D$4500,D2936,$I$2:$I$4500,I2936)&gt;1,"Possible duplicate",""))</f>
        <v/>
      </c>
      <c r="O2936" s="56" t="n">
        <f aca="false">IF(J2936="","",IF(AND(L2936=0,K2936=0),1,0))</f>
        <v>1</v>
      </c>
      <c r="P2936" s="56" t="str">
        <f aca="false">IF(L2936=1,J2936+ROW()/10^7,"")</f>
        <v/>
      </c>
      <c r="Q2936" s="57" t="n">
        <f aca="false">IF(O2936=1,M2936,"")</f>
        <v>0.456196490392</v>
      </c>
      <c r="R2936" s="56" t="str">
        <f aca="false">IF(K2936=1,ROW(),"")</f>
        <v/>
      </c>
      <c r="S2936" s="56" t="str">
        <f aca="false">IF(D2936="","",TRIM(D2936))</f>
        <v>Operation Recovery Cost- Inc</v>
      </c>
    </row>
    <row r="2937" customFormat="false" ht="15" hidden="false" customHeight="false" outlineLevel="0" collapsed="false">
      <c r="A2937" s="50" t="s">
        <v>1007</v>
      </c>
      <c r="B2937" s="55" t="n">
        <v>45905</v>
      </c>
      <c r="C2937" s="50" t="n">
        <f aca="false">IF(S2937="","",IFERROR(IF(INDEX('Ledger Codes'!$C$6:$C$205,MATCH(S2937,'Ledger Codes'!$B$6:$B$205,0))="","",INDEX('Ledger Codes'!$C$6:$C$205,MATCH(S2937,'Ledger Codes'!$B$6:$B$205,0))),""))</f>
        <v>10053</v>
      </c>
      <c r="D2937" s="50" t="s">
        <v>107</v>
      </c>
      <c r="E2937" s="50" t="s">
        <v>1008</v>
      </c>
      <c r="F2937" s="50" t="s">
        <v>1009</v>
      </c>
      <c r="G2937" s="52" t="n">
        <v>0</v>
      </c>
      <c r="H2937" s="52" t="n">
        <v>1350</v>
      </c>
      <c r="I2937" s="52" t="n">
        <f aca="false">IF(AND(G2937="",H2937=""),"",N(G2937)-N(H2937))</f>
        <v>-1350</v>
      </c>
      <c r="J2937" s="52" t="n">
        <f aca="false">IF(I2937="","",ABS(I2937))</f>
        <v>1350</v>
      </c>
      <c r="K2937" s="56" t="n">
        <f aca="false">IF(S2937="","",0)</f>
        <v>0</v>
      </c>
      <c r="L2937" s="56" t="n">
        <f aca="false">IF(J2937="","",IF(AND(J2937&gt;'Revenue Testing'!$E$9,K2937=0),1,0))</f>
        <v>0</v>
      </c>
      <c r="M2937" s="57" t="n">
        <v>0.889850860132</v>
      </c>
      <c r="N2937" s="56" t="str">
        <f aca="false">IF(OR(A2937="",I2937=""),"",IF(COUNTIFS($A$2:$A$4500,A2937,$D$2:$D$4500,D2937,$I$2:$I$4500,I2937)&gt;1,"Possible duplicate",""))</f>
        <v/>
      </c>
      <c r="O2937" s="56" t="n">
        <f aca="false">IF(J2937="","",IF(AND(L2937=0,K2937=0),1,0))</f>
        <v>1</v>
      </c>
      <c r="P2937" s="56" t="str">
        <f aca="false">IF(L2937=1,J2937+ROW()/10^7,"")</f>
        <v/>
      </c>
      <c r="Q2937" s="57" t="n">
        <f aca="false">IF(O2937=1,M2937,"")</f>
        <v>0.889850860132</v>
      </c>
      <c r="R2937" s="56" t="str">
        <f aca="false">IF(K2937=1,ROW(),"")</f>
        <v/>
      </c>
      <c r="S2937" s="56" t="str">
        <f aca="false">IF(D2937="","",TRIM(D2937))</f>
        <v>Operation Recovery Cost- Inc</v>
      </c>
    </row>
    <row r="2938" customFormat="false" ht="15" hidden="false" customHeight="false" outlineLevel="0" collapsed="false">
      <c r="A2938" s="50" t="s">
        <v>1010</v>
      </c>
      <c r="B2938" s="55" t="n">
        <v>45905</v>
      </c>
      <c r="C2938" s="50" t="n">
        <f aca="false">IF(S2938="","",IFERROR(IF(INDEX('Ledger Codes'!$C$6:$C$205,MATCH(S2938,'Ledger Codes'!$B$6:$B$205,0))="","",INDEX('Ledger Codes'!$C$6:$C$205,MATCH(S2938,'Ledger Codes'!$B$6:$B$205,0))),""))</f>
        <v>10053</v>
      </c>
      <c r="D2938" s="50" t="s">
        <v>107</v>
      </c>
      <c r="E2938" s="50" t="s">
        <v>1011</v>
      </c>
      <c r="F2938" s="50" t="s">
        <v>1012</v>
      </c>
      <c r="G2938" s="52" t="n">
        <v>0</v>
      </c>
      <c r="H2938" s="52" t="n">
        <v>450</v>
      </c>
      <c r="I2938" s="52" t="n">
        <f aca="false">IF(AND(G2938="",H2938=""),"",N(G2938)-N(H2938))</f>
        <v>-450</v>
      </c>
      <c r="J2938" s="52" t="n">
        <f aca="false">IF(I2938="","",ABS(I2938))</f>
        <v>450</v>
      </c>
      <c r="K2938" s="56" t="n">
        <f aca="false">IF(S2938="","",0)</f>
        <v>0</v>
      </c>
      <c r="L2938" s="56" t="n">
        <f aca="false">IF(J2938="","",IF(AND(J2938&gt;'Revenue Testing'!$E$9,K2938=0),1,0))</f>
        <v>0</v>
      </c>
      <c r="M2938" s="57" t="n">
        <v>0.227096677328</v>
      </c>
      <c r="N2938" s="56" t="str">
        <f aca="false">IF(OR(A2938="",I2938=""),"",IF(COUNTIFS($A$2:$A$4500,A2938,$D$2:$D$4500,D2938,$I$2:$I$4500,I2938)&gt;1,"Possible duplicate",""))</f>
        <v/>
      </c>
      <c r="O2938" s="56" t="n">
        <f aca="false">IF(J2938="","",IF(AND(L2938=0,K2938=0),1,0))</f>
        <v>1</v>
      </c>
      <c r="P2938" s="56" t="str">
        <f aca="false">IF(L2938=1,J2938+ROW()/10^7,"")</f>
        <v/>
      </c>
      <c r="Q2938" s="57" t="n">
        <f aca="false">IF(O2938=1,M2938,"")</f>
        <v>0.227096677328</v>
      </c>
      <c r="R2938" s="56" t="str">
        <f aca="false">IF(K2938=1,ROW(),"")</f>
        <v/>
      </c>
      <c r="S2938" s="56" t="str">
        <f aca="false">IF(D2938="","",TRIM(D2938))</f>
        <v>Operation Recovery Cost- Inc</v>
      </c>
    </row>
    <row r="2939" customFormat="false" ht="15" hidden="false" customHeight="false" outlineLevel="0" collapsed="false">
      <c r="A2939" s="50" t="s">
        <v>1013</v>
      </c>
      <c r="B2939" s="55" t="n">
        <v>45905</v>
      </c>
      <c r="C2939" s="50" t="n">
        <f aca="false">IF(S2939="","",IFERROR(IF(INDEX('Ledger Codes'!$C$6:$C$205,MATCH(S2939,'Ledger Codes'!$B$6:$B$205,0))="","",INDEX('Ledger Codes'!$C$6:$C$205,MATCH(S2939,'Ledger Codes'!$B$6:$B$205,0))),""))</f>
        <v>10053</v>
      </c>
      <c r="D2939" s="50" t="s">
        <v>107</v>
      </c>
      <c r="E2939" s="50" t="s">
        <v>1014</v>
      </c>
      <c r="F2939" s="50" t="s">
        <v>1015</v>
      </c>
      <c r="G2939" s="52" t="n">
        <v>0</v>
      </c>
      <c r="H2939" s="52" t="n">
        <v>300</v>
      </c>
      <c r="I2939" s="52" t="n">
        <f aca="false">IF(AND(G2939="",H2939=""),"",N(G2939)-N(H2939))</f>
        <v>-300</v>
      </c>
      <c r="J2939" s="52" t="n">
        <f aca="false">IF(I2939="","",ABS(I2939))</f>
        <v>300</v>
      </c>
      <c r="K2939" s="56" t="n">
        <f aca="false">IF(S2939="","",0)</f>
        <v>0</v>
      </c>
      <c r="L2939" s="56" t="n">
        <f aca="false">IF(J2939="","",IF(AND(J2939&gt;'Revenue Testing'!$E$9,K2939=0),1,0))</f>
        <v>0</v>
      </c>
      <c r="M2939" s="57" t="n">
        <v>0.680735770265</v>
      </c>
      <c r="N2939" s="56" t="str">
        <f aca="false">IF(OR(A2939="",I2939=""),"",IF(COUNTIFS($A$2:$A$4500,A2939,$D$2:$D$4500,D2939,$I$2:$I$4500,I2939)&gt;1,"Possible duplicate",""))</f>
        <v/>
      </c>
      <c r="O2939" s="56" t="n">
        <f aca="false">IF(J2939="","",IF(AND(L2939=0,K2939=0),1,0))</f>
        <v>1</v>
      </c>
      <c r="P2939" s="56" t="str">
        <f aca="false">IF(L2939=1,J2939+ROW()/10^7,"")</f>
        <v/>
      </c>
      <c r="Q2939" s="57" t="n">
        <f aca="false">IF(O2939=1,M2939,"")</f>
        <v>0.680735770265</v>
      </c>
      <c r="R2939" s="56" t="str">
        <f aca="false">IF(K2939=1,ROW(),"")</f>
        <v/>
      </c>
      <c r="S2939" s="56" t="str">
        <f aca="false">IF(D2939="","",TRIM(D2939))</f>
        <v>Operation Recovery Cost- Inc</v>
      </c>
    </row>
    <row r="2940" customFormat="false" ht="15" hidden="false" customHeight="false" outlineLevel="0" collapsed="false">
      <c r="A2940" s="50" t="s">
        <v>1013</v>
      </c>
      <c r="B2940" s="55" t="n">
        <v>45905</v>
      </c>
      <c r="C2940" s="50" t="n">
        <f aca="false">IF(S2940="","",IFERROR(IF(INDEX('Ledger Codes'!$C$6:$C$205,MATCH(S2940,'Ledger Codes'!$B$6:$B$205,0))="","",INDEX('Ledger Codes'!$C$6:$C$205,MATCH(S2940,'Ledger Codes'!$B$6:$B$205,0))),""))</f>
        <v>10053</v>
      </c>
      <c r="D2940" s="50" t="s">
        <v>107</v>
      </c>
      <c r="E2940" s="50" t="s">
        <v>1014</v>
      </c>
      <c r="F2940" s="50" t="s">
        <v>1015</v>
      </c>
      <c r="G2940" s="52" t="n">
        <v>0</v>
      </c>
      <c r="H2940" s="52" t="n">
        <v>900</v>
      </c>
      <c r="I2940" s="52" t="n">
        <f aca="false">IF(AND(G2940="",H2940=""),"",N(G2940)-N(H2940))</f>
        <v>-900</v>
      </c>
      <c r="J2940" s="52" t="n">
        <f aca="false">IF(I2940="","",ABS(I2940))</f>
        <v>900</v>
      </c>
      <c r="K2940" s="56" t="n">
        <f aca="false">IF(S2940="","",0)</f>
        <v>0</v>
      </c>
      <c r="L2940" s="56" t="n">
        <f aca="false">IF(J2940="","",IF(AND(J2940&gt;'Revenue Testing'!$E$9,K2940=0),1,0))</f>
        <v>0</v>
      </c>
      <c r="M2940" s="57" t="n">
        <v>0.78442340646</v>
      </c>
      <c r="N2940" s="56" t="str">
        <f aca="false">IF(OR(A2940="",I2940=""),"",IF(COUNTIFS($A$2:$A$4500,A2940,$D$2:$D$4500,D2940,$I$2:$I$4500,I2940)&gt;1,"Possible duplicate",""))</f>
        <v/>
      </c>
      <c r="O2940" s="56" t="n">
        <f aca="false">IF(J2940="","",IF(AND(L2940=0,K2940=0),1,0))</f>
        <v>1</v>
      </c>
      <c r="P2940" s="56" t="str">
        <f aca="false">IF(L2940=1,J2940+ROW()/10^7,"")</f>
        <v/>
      </c>
      <c r="Q2940" s="57" t="n">
        <f aca="false">IF(O2940=1,M2940,"")</f>
        <v>0.78442340646</v>
      </c>
      <c r="R2940" s="56" t="str">
        <f aca="false">IF(K2940=1,ROW(),"")</f>
        <v/>
      </c>
      <c r="S2940" s="56" t="str">
        <f aca="false">IF(D2940="","",TRIM(D2940))</f>
        <v>Operation Recovery Cost- Inc</v>
      </c>
    </row>
    <row r="2941" customFormat="false" ht="15" hidden="false" customHeight="false" outlineLevel="0" collapsed="false">
      <c r="A2941" s="50" t="s">
        <v>1016</v>
      </c>
      <c r="B2941" s="55" t="n">
        <v>45905</v>
      </c>
      <c r="C2941" s="50" t="n">
        <f aca="false">IF(S2941="","",IFERROR(IF(INDEX('Ledger Codes'!$C$6:$C$205,MATCH(S2941,'Ledger Codes'!$B$6:$B$205,0))="","",INDEX('Ledger Codes'!$C$6:$C$205,MATCH(S2941,'Ledger Codes'!$B$6:$B$205,0))),""))</f>
        <v>10053</v>
      </c>
      <c r="D2941" s="50" t="s">
        <v>107</v>
      </c>
      <c r="E2941" s="50" t="s">
        <v>1017</v>
      </c>
      <c r="F2941" s="50" t="s">
        <v>1018</v>
      </c>
      <c r="G2941" s="52" t="n">
        <v>0</v>
      </c>
      <c r="H2941" s="52" t="n">
        <v>450</v>
      </c>
      <c r="I2941" s="52" t="n">
        <f aca="false">IF(AND(G2941="",H2941=""),"",N(G2941)-N(H2941))</f>
        <v>-450</v>
      </c>
      <c r="J2941" s="52" t="n">
        <f aca="false">IF(I2941="","",ABS(I2941))</f>
        <v>450</v>
      </c>
      <c r="K2941" s="56" t="n">
        <f aca="false">IF(S2941="","",0)</f>
        <v>0</v>
      </c>
      <c r="L2941" s="56" t="n">
        <f aca="false">IF(J2941="","",IF(AND(J2941&gt;'Revenue Testing'!$E$9,K2941=0),1,0))</f>
        <v>0</v>
      </c>
      <c r="M2941" s="57" t="n">
        <v>0.405988386018</v>
      </c>
      <c r="N2941" s="56" t="str">
        <f aca="false">IF(OR(A2941="",I2941=""),"",IF(COUNTIFS($A$2:$A$4500,A2941,$D$2:$D$4500,D2941,$I$2:$I$4500,I2941)&gt;1,"Possible duplicate",""))</f>
        <v/>
      </c>
      <c r="O2941" s="56" t="n">
        <f aca="false">IF(J2941="","",IF(AND(L2941=0,K2941=0),1,0))</f>
        <v>1</v>
      </c>
      <c r="P2941" s="56" t="str">
        <f aca="false">IF(L2941=1,J2941+ROW()/10^7,"")</f>
        <v/>
      </c>
      <c r="Q2941" s="57" t="n">
        <f aca="false">IF(O2941=1,M2941,"")</f>
        <v>0.405988386018</v>
      </c>
      <c r="R2941" s="56" t="str">
        <f aca="false">IF(K2941=1,ROW(),"")</f>
        <v/>
      </c>
      <c r="S2941" s="56" t="str">
        <f aca="false">IF(D2941="","",TRIM(D2941))</f>
        <v>Operation Recovery Cost- Inc</v>
      </c>
    </row>
    <row r="2942" customFormat="false" ht="15" hidden="false" customHeight="false" outlineLevel="0" collapsed="false">
      <c r="A2942" s="50" t="s">
        <v>1019</v>
      </c>
      <c r="B2942" s="55" t="n">
        <v>45905</v>
      </c>
      <c r="C2942" s="50" t="n">
        <f aca="false">IF(S2942="","",IFERROR(IF(INDEX('Ledger Codes'!$C$6:$C$205,MATCH(S2942,'Ledger Codes'!$B$6:$B$205,0))="","",INDEX('Ledger Codes'!$C$6:$C$205,MATCH(S2942,'Ledger Codes'!$B$6:$B$205,0))),""))</f>
        <v>10053</v>
      </c>
      <c r="D2942" s="50" t="s">
        <v>107</v>
      </c>
      <c r="E2942" s="50" t="s">
        <v>1020</v>
      </c>
      <c r="F2942" s="50" t="s">
        <v>479</v>
      </c>
      <c r="G2942" s="52" t="n">
        <v>0</v>
      </c>
      <c r="H2942" s="52" t="n">
        <v>1350</v>
      </c>
      <c r="I2942" s="52" t="n">
        <f aca="false">IF(AND(G2942="",H2942=""),"",N(G2942)-N(H2942))</f>
        <v>-1350</v>
      </c>
      <c r="J2942" s="52" t="n">
        <f aca="false">IF(I2942="","",ABS(I2942))</f>
        <v>1350</v>
      </c>
      <c r="K2942" s="56" t="n">
        <f aca="false">IF(S2942="","",0)</f>
        <v>0</v>
      </c>
      <c r="L2942" s="56" t="n">
        <f aca="false">IF(J2942="","",IF(AND(J2942&gt;'Revenue Testing'!$E$9,K2942=0),1,0))</f>
        <v>0</v>
      </c>
      <c r="M2942" s="57" t="n">
        <v>0.781634645503</v>
      </c>
      <c r="N2942" s="56" t="str">
        <f aca="false">IF(OR(A2942="",I2942=""),"",IF(COUNTIFS($A$2:$A$4500,A2942,$D$2:$D$4500,D2942,$I$2:$I$4500,I2942)&gt;1,"Possible duplicate",""))</f>
        <v/>
      </c>
      <c r="O2942" s="56" t="n">
        <f aca="false">IF(J2942="","",IF(AND(L2942=0,K2942=0),1,0))</f>
        <v>1</v>
      </c>
      <c r="P2942" s="56" t="str">
        <f aca="false">IF(L2942=1,J2942+ROW()/10^7,"")</f>
        <v/>
      </c>
      <c r="Q2942" s="57" t="n">
        <f aca="false">IF(O2942=1,M2942,"")</f>
        <v>0.781634645503</v>
      </c>
      <c r="R2942" s="56" t="str">
        <f aca="false">IF(K2942=1,ROW(),"")</f>
        <v/>
      </c>
      <c r="S2942" s="56" t="str">
        <f aca="false">IF(D2942="","",TRIM(D2942))</f>
        <v>Operation Recovery Cost- Inc</v>
      </c>
    </row>
    <row r="2943" customFormat="false" ht="15" hidden="false" customHeight="false" outlineLevel="0" collapsed="false">
      <c r="A2943" s="50" t="s">
        <v>1021</v>
      </c>
      <c r="B2943" s="55" t="n">
        <v>45905</v>
      </c>
      <c r="C2943" s="50" t="n">
        <f aca="false">IF(S2943="","",IFERROR(IF(INDEX('Ledger Codes'!$C$6:$C$205,MATCH(S2943,'Ledger Codes'!$B$6:$B$205,0))="","",INDEX('Ledger Codes'!$C$6:$C$205,MATCH(S2943,'Ledger Codes'!$B$6:$B$205,0))),""))</f>
        <v>10053</v>
      </c>
      <c r="D2943" s="50" t="s">
        <v>107</v>
      </c>
      <c r="E2943" s="50" t="s">
        <v>1022</v>
      </c>
      <c r="F2943" s="50" t="s">
        <v>1023</v>
      </c>
      <c r="G2943" s="52" t="n">
        <v>0</v>
      </c>
      <c r="H2943" s="52" t="n">
        <v>450</v>
      </c>
      <c r="I2943" s="52" t="n">
        <f aca="false">IF(AND(G2943="",H2943=""),"",N(G2943)-N(H2943))</f>
        <v>-450</v>
      </c>
      <c r="J2943" s="52" t="n">
        <f aca="false">IF(I2943="","",ABS(I2943))</f>
        <v>450</v>
      </c>
      <c r="K2943" s="56" t="n">
        <f aca="false">IF(S2943="","",0)</f>
        <v>0</v>
      </c>
      <c r="L2943" s="56" t="n">
        <f aca="false">IF(J2943="","",IF(AND(J2943&gt;'Revenue Testing'!$E$9,K2943=0),1,0))</f>
        <v>0</v>
      </c>
      <c r="M2943" s="57" t="n">
        <v>0.425743318548</v>
      </c>
      <c r="N2943" s="56" t="str">
        <f aca="false">IF(OR(A2943="",I2943=""),"",IF(COUNTIFS($A$2:$A$4500,A2943,$D$2:$D$4500,D2943,$I$2:$I$4500,I2943)&gt;1,"Possible duplicate",""))</f>
        <v/>
      </c>
      <c r="O2943" s="56" t="n">
        <f aca="false">IF(J2943="","",IF(AND(L2943=0,K2943=0),1,0))</f>
        <v>1</v>
      </c>
      <c r="P2943" s="56" t="str">
        <f aca="false">IF(L2943=1,J2943+ROW()/10^7,"")</f>
        <v/>
      </c>
      <c r="Q2943" s="57" t="n">
        <f aca="false">IF(O2943=1,M2943,"")</f>
        <v>0.425743318548</v>
      </c>
      <c r="R2943" s="56" t="str">
        <f aca="false">IF(K2943=1,ROW(),"")</f>
        <v/>
      </c>
      <c r="S2943" s="56" t="str">
        <f aca="false">IF(D2943="","",TRIM(D2943))</f>
        <v>Operation Recovery Cost- Inc</v>
      </c>
    </row>
    <row r="2944" customFormat="false" ht="15" hidden="false" customHeight="false" outlineLevel="0" collapsed="false">
      <c r="A2944" s="50" t="s">
        <v>1024</v>
      </c>
      <c r="B2944" s="55" t="n">
        <v>45906</v>
      </c>
      <c r="C2944" s="50" t="n">
        <f aca="false">IF(S2944="","",IFERROR(IF(INDEX('Ledger Codes'!$C$6:$C$205,MATCH(S2944,'Ledger Codes'!$B$6:$B$205,0))="","",INDEX('Ledger Codes'!$C$6:$C$205,MATCH(S2944,'Ledger Codes'!$B$6:$B$205,0))),""))</f>
        <v>10053</v>
      </c>
      <c r="D2944" s="50" t="s">
        <v>107</v>
      </c>
      <c r="E2944" s="50" t="s">
        <v>1025</v>
      </c>
      <c r="F2944" s="50" t="s">
        <v>1026</v>
      </c>
      <c r="G2944" s="52" t="n">
        <v>0</v>
      </c>
      <c r="H2944" s="52" t="n">
        <v>900</v>
      </c>
      <c r="I2944" s="52" t="n">
        <f aca="false">IF(AND(G2944="",H2944=""),"",N(G2944)-N(H2944))</f>
        <v>-900</v>
      </c>
      <c r="J2944" s="52" t="n">
        <f aca="false">IF(I2944="","",ABS(I2944))</f>
        <v>900</v>
      </c>
      <c r="K2944" s="56" t="n">
        <f aca="false">IF(S2944="","",0)</f>
        <v>0</v>
      </c>
      <c r="L2944" s="56" t="n">
        <f aca="false">IF(J2944="","",IF(AND(J2944&gt;'Revenue Testing'!$E$9,K2944=0),1,0))</f>
        <v>0</v>
      </c>
      <c r="M2944" s="57" t="n">
        <v>0.926393705842</v>
      </c>
      <c r="N2944" s="56" t="str">
        <f aca="false">IF(OR(A2944="",I2944=""),"",IF(COUNTIFS($A$2:$A$4500,A2944,$D$2:$D$4500,D2944,$I$2:$I$4500,I2944)&gt;1,"Possible duplicate",""))</f>
        <v/>
      </c>
      <c r="O2944" s="56" t="n">
        <f aca="false">IF(J2944="","",IF(AND(L2944=0,K2944=0),1,0))</f>
        <v>1</v>
      </c>
      <c r="P2944" s="56" t="str">
        <f aca="false">IF(L2944=1,J2944+ROW()/10^7,"")</f>
        <v/>
      </c>
      <c r="Q2944" s="57" t="n">
        <f aca="false">IF(O2944=1,M2944,"")</f>
        <v>0.926393705842</v>
      </c>
      <c r="R2944" s="56" t="str">
        <f aca="false">IF(K2944=1,ROW(),"")</f>
        <v/>
      </c>
      <c r="S2944" s="56" t="str">
        <f aca="false">IF(D2944="","",TRIM(D2944))</f>
        <v>Operation Recovery Cost- Inc</v>
      </c>
    </row>
    <row r="2945" customFormat="false" ht="15" hidden="false" customHeight="false" outlineLevel="0" collapsed="false">
      <c r="A2945" s="50" t="s">
        <v>1027</v>
      </c>
      <c r="B2945" s="55" t="n">
        <v>45906</v>
      </c>
      <c r="C2945" s="50" t="n">
        <f aca="false">IF(S2945="","",IFERROR(IF(INDEX('Ledger Codes'!$C$6:$C$205,MATCH(S2945,'Ledger Codes'!$B$6:$B$205,0))="","",INDEX('Ledger Codes'!$C$6:$C$205,MATCH(S2945,'Ledger Codes'!$B$6:$B$205,0))),""))</f>
        <v>10053</v>
      </c>
      <c r="D2945" s="50" t="s">
        <v>107</v>
      </c>
      <c r="E2945" s="50" t="s">
        <v>1028</v>
      </c>
      <c r="F2945" s="50" t="s">
        <v>1029</v>
      </c>
      <c r="G2945" s="52" t="n">
        <v>0</v>
      </c>
      <c r="H2945" s="52" t="n">
        <v>900</v>
      </c>
      <c r="I2945" s="52" t="n">
        <f aca="false">IF(AND(G2945="",H2945=""),"",N(G2945)-N(H2945))</f>
        <v>-900</v>
      </c>
      <c r="J2945" s="52" t="n">
        <f aca="false">IF(I2945="","",ABS(I2945))</f>
        <v>900</v>
      </c>
      <c r="K2945" s="56" t="n">
        <f aca="false">IF(S2945="","",0)</f>
        <v>0</v>
      </c>
      <c r="L2945" s="56" t="n">
        <f aca="false">IF(J2945="","",IF(AND(J2945&gt;'Revenue Testing'!$E$9,K2945=0),1,0))</f>
        <v>0</v>
      </c>
      <c r="M2945" s="57" t="n">
        <v>0.778248691243</v>
      </c>
      <c r="N2945" s="56" t="str">
        <f aca="false">IF(OR(A2945="",I2945=""),"",IF(COUNTIFS($A$2:$A$4500,A2945,$D$2:$D$4500,D2945,$I$2:$I$4500,I2945)&gt;1,"Possible duplicate",""))</f>
        <v/>
      </c>
      <c r="O2945" s="56" t="n">
        <f aca="false">IF(J2945="","",IF(AND(L2945=0,K2945=0),1,0))</f>
        <v>1</v>
      </c>
      <c r="P2945" s="56" t="str">
        <f aca="false">IF(L2945=1,J2945+ROW()/10^7,"")</f>
        <v/>
      </c>
      <c r="Q2945" s="57" t="n">
        <f aca="false">IF(O2945=1,M2945,"")</f>
        <v>0.778248691243</v>
      </c>
      <c r="R2945" s="56" t="str">
        <f aca="false">IF(K2945=1,ROW(),"")</f>
        <v/>
      </c>
      <c r="S2945" s="56" t="str">
        <f aca="false">IF(D2945="","",TRIM(D2945))</f>
        <v>Operation Recovery Cost- Inc</v>
      </c>
    </row>
    <row r="2946" customFormat="false" ht="15" hidden="false" customHeight="false" outlineLevel="0" collapsed="false">
      <c r="A2946" s="50" t="s">
        <v>1030</v>
      </c>
      <c r="B2946" s="55" t="n">
        <v>45906</v>
      </c>
      <c r="C2946" s="50" t="n">
        <f aca="false">IF(S2946="","",IFERROR(IF(INDEX('Ledger Codes'!$C$6:$C$205,MATCH(S2946,'Ledger Codes'!$B$6:$B$205,0))="","",INDEX('Ledger Codes'!$C$6:$C$205,MATCH(S2946,'Ledger Codes'!$B$6:$B$205,0))),""))</f>
        <v>10053</v>
      </c>
      <c r="D2946" s="50" t="s">
        <v>107</v>
      </c>
      <c r="E2946" s="50" t="s">
        <v>1031</v>
      </c>
      <c r="F2946" s="50" t="s">
        <v>1032</v>
      </c>
      <c r="G2946" s="52" t="n">
        <v>0</v>
      </c>
      <c r="H2946" s="52" t="n">
        <v>450</v>
      </c>
      <c r="I2946" s="52" t="n">
        <f aca="false">IF(AND(G2946="",H2946=""),"",N(G2946)-N(H2946))</f>
        <v>-450</v>
      </c>
      <c r="J2946" s="52" t="n">
        <f aca="false">IF(I2946="","",ABS(I2946))</f>
        <v>450</v>
      </c>
      <c r="K2946" s="56" t="n">
        <f aca="false">IF(S2946="","",0)</f>
        <v>0</v>
      </c>
      <c r="L2946" s="56" t="n">
        <f aca="false">IF(J2946="","",IF(AND(J2946&gt;'Revenue Testing'!$E$9,K2946=0),1,0))</f>
        <v>0</v>
      </c>
      <c r="M2946" s="57" t="n">
        <v>0.138401846027</v>
      </c>
      <c r="N2946" s="56" t="str">
        <f aca="false">IF(OR(A2946="",I2946=""),"",IF(COUNTIFS($A$2:$A$4500,A2946,$D$2:$D$4500,D2946,$I$2:$I$4500,I2946)&gt;1,"Possible duplicate",""))</f>
        <v/>
      </c>
      <c r="O2946" s="56" t="n">
        <f aca="false">IF(J2946="","",IF(AND(L2946=0,K2946=0),1,0))</f>
        <v>1</v>
      </c>
      <c r="P2946" s="56" t="str">
        <f aca="false">IF(L2946=1,J2946+ROW()/10^7,"")</f>
        <v/>
      </c>
      <c r="Q2946" s="57" t="n">
        <f aca="false">IF(O2946=1,M2946,"")</f>
        <v>0.138401846027</v>
      </c>
      <c r="R2946" s="56" t="str">
        <f aca="false">IF(K2946=1,ROW(),"")</f>
        <v/>
      </c>
      <c r="S2946" s="56" t="str">
        <f aca="false">IF(D2946="","",TRIM(D2946))</f>
        <v>Operation Recovery Cost- Inc</v>
      </c>
    </row>
    <row r="2947" customFormat="false" ht="15" hidden="false" customHeight="false" outlineLevel="0" collapsed="false">
      <c r="A2947" s="50" t="s">
        <v>1033</v>
      </c>
      <c r="B2947" s="55" t="n">
        <v>45906</v>
      </c>
      <c r="C2947" s="50" t="n">
        <f aca="false">IF(S2947="","",IFERROR(IF(INDEX('Ledger Codes'!$C$6:$C$205,MATCH(S2947,'Ledger Codes'!$B$6:$B$205,0))="","",INDEX('Ledger Codes'!$C$6:$C$205,MATCH(S2947,'Ledger Codes'!$B$6:$B$205,0))),""))</f>
        <v>10053</v>
      </c>
      <c r="D2947" s="50" t="s">
        <v>107</v>
      </c>
      <c r="E2947" s="50" t="s">
        <v>1034</v>
      </c>
      <c r="F2947" s="50" t="s">
        <v>1035</v>
      </c>
      <c r="G2947" s="52" t="n">
        <v>0</v>
      </c>
      <c r="H2947" s="52" t="n">
        <v>300</v>
      </c>
      <c r="I2947" s="52" t="n">
        <f aca="false">IF(AND(G2947="",H2947=""),"",N(G2947)-N(H2947))</f>
        <v>-300</v>
      </c>
      <c r="J2947" s="52" t="n">
        <f aca="false">IF(I2947="","",ABS(I2947))</f>
        <v>300</v>
      </c>
      <c r="K2947" s="56" t="n">
        <f aca="false">IF(S2947="","",0)</f>
        <v>0</v>
      </c>
      <c r="L2947" s="56" t="n">
        <f aca="false">IF(J2947="","",IF(AND(J2947&gt;'Revenue Testing'!$E$9,K2947=0),1,0))</f>
        <v>0</v>
      </c>
      <c r="M2947" s="57" t="n">
        <v>0.293775205791</v>
      </c>
      <c r="N2947" s="56" t="str">
        <f aca="false">IF(OR(A2947="",I2947=""),"",IF(COUNTIFS($A$2:$A$4500,A2947,$D$2:$D$4500,D2947,$I$2:$I$4500,I2947)&gt;1,"Possible duplicate",""))</f>
        <v/>
      </c>
      <c r="O2947" s="56" t="n">
        <f aca="false">IF(J2947="","",IF(AND(L2947=0,K2947=0),1,0))</f>
        <v>1</v>
      </c>
      <c r="P2947" s="56" t="str">
        <f aca="false">IF(L2947=1,J2947+ROW()/10^7,"")</f>
        <v/>
      </c>
      <c r="Q2947" s="57" t="n">
        <f aca="false">IF(O2947=1,M2947,"")</f>
        <v>0.293775205791</v>
      </c>
      <c r="R2947" s="56" t="str">
        <f aca="false">IF(K2947=1,ROW(),"")</f>
        <v/>
      </c>
      <c r="S2947" s="56" t="str">
        <f aca="false">IF(D2947="","",TRIM(D2947))</f>
        <v>Operation Recovery Cost- Inc</v>
      </c>
    </row>
    <row r="2948" customFormat="false" ht="15" hidden="false" customHeight="false" outlineLevel="0" collapsed="false">
      <c r="A2948" s="50" t="s">
        <v>1036</v>
      </c>
      <c r="B2948" s="55" t="n">
        <v>45906</v>
      </c>
      <c r="C2948" s="50" t="n">
        <f aca="false">IF(S2948="","",IFERROR(IF(INDEX('Ledger Codes'!$C$6:$C$205,MATCH(S2948,'Ledger Codes'!$B$6:$B$205,0))="","",INDEX('Ledger Codes'!$C$6:$C$205,MATCH(S2948,'Ledger Codes'!$B$6:$B$205,0))),""))</f>
        <v>10053</v>
      </c>
      <c r="D2948" s="50" t="s">
        <v>107</v>
      </c>
      <c r="E2948" s="50" t="s">
        <v>1037</v>
      </c>
      <c r="F2948" s="50" t="s">
        <v>1038</v>
      </c>
      <c r="G2948" s="52" t="n">
        <v>0</v>
      </c>
      <c r="H2948" s="52" t="n">
        <v>450</v>
      </c>
      <c r="I2948" s="52" t="n">
        <f aca="false">IF(AND(G2948="",H2948=""),"",N(G2948)-N(H2948))</f>
        <v>-450</v>
      </c>
      <c r="J2948" s="52" t="n">
        <f aca="false">IF(I2948="","",ABS(I2948))</f>
        <v>450</v>
      </c>
      <c r="K2948" s="56" t="n">
        <f aca="false">IF(S2948="","",0)</f>
        <v>0</v>
      </c>
      <c r="L2948" s="56" t="n">
        <f aca="false">IF(J2948="","",IF(AND(J2948&gt;'Revenue Testing'!$E$9,K2948=0),1,0))</f>
        <v>0</v>
      </c>
      <c r="M2948" s="57" t="n">
        <v>0.073454047286</v>
      </c>
      <c r="N2948" s="56" t="str">
        <f aca="false">IF(OR(A2948="",I2948=""),"",IF(COUNTIFS($A$2:$A$4500,A2948,$D$2:$D$4500,D2948,$I$2:$I$4500,I2948)&gt;1,"Possible duplicate",""))</f>
        <v/>
      </c>
      <c r="O2948" s="56" t="n">
        <f aca="false">IF(J2948="","",IF(AND(L2948=0,K2948=0),1,0))</f>
        <v>1</v>
      </c>
      <c r="P2948" s="56" t="str">
        <f aca="false">IF(L2948=1,J2948+ROW()/10^7,"")</f>
        <v/>
      </c>
      <c r="Q2948" s="57" t="n">
        <f aca="false">IF(O2948=1,M2948,"")</f>
        <v>0.073454047286</v>
      </c>
      <c r="R2948" s="56" t="str">
        <f aca="false">IF(K2948=1,ROW(),"")</f>
        <v/>
      </c>
      <c r="S2948" s="56" t="str">
        <f aca="false">IF(D2948="","",TRIM(D2948))</f>
        <v>Operation Recovery Cost- Inc</v>
      </c>
    </row>
    <row r="2949" customFormat="false" ht="15" hidden="false" customHeight="false" outlineLevel="0" collapsed="false">
      <c r="A2949" s="50" t="s">
        <v>1039</v>
      </c>
      <c r="B2949" s="55" t="n">
        <v>45906</v>
      </c>
      <c r="C2949" s="50" t="n">
        <f aca="false">IF(S2949="","",IFERROR(IF(INDEX('Ledger Codes'!$C$6:$C$205,MATCH(S2949,'Ledger Codes'!$B$6:$B$205,0))="","",INDEX('Ledger Codes'!$C$6:$C$205,MATCH(S2949,'Ledger Codes'!$B$6:$B$205,0))),""))</f>
        <v>10053</v>
      </c>
      <c r="D2949" s="50" t="s">
        <v>107</v>
      </c>
      <c r="E2949" s="50" t="s">
        <v>1040</v>
      </c>
      <c r="F2949" s="50" t="s">
        <v>1041</v>
      </c>
      <c r="G2949" s="52" t="n">
        <v>0</v>
      </c>
      <c r="H2949" s="52" t="n">
        <v>450</v>
      </c>
      <c r="I2949" s="52" t="n">
        <f aca="false">IF(AND(G2949="",H2949=""),"",N(G2949)-N(H2949))</f>
        <v>-450</v>
      </c>
      <c r="J2949" s="52" t="n">
        <f aca="false">IF(I2949="","",ABS(I2949))</f>
        <v>450</v>
      </c>
      <c r="K2949" s="56" t="n">
        <f aca="false">IF(S2949="","",0)</f>
        <v>0</v>
      </c>
      <c r="L2949" s="56" t="n">
        <f aca="false">IF(J2949="","",IF(AND(J2949&gt;'Revenue Testing'!$E$9,K2949=0),1,0))</f>
        <v>0</v>
      </c>
      <c r="M2949" s="57" t="n">
        <v>0.409164041712</v>
      </c>
      <c r="N2949" s="56" t="str">
        <f aca="false">IF(OR(A2949="",I2949=""),"",IF(COUNTIFS($A$2:$A$4500,A2949,$D$2:$D$4500,D2949,$I$2:$I$4500,I2949)&gt;1,"Possible duplicate",""))</f>
        <v/>
      </c>
      <c r="O2949" s="56" t="n">
        <f aca="false">IF(J2949="","",IF(AND(L2949=0,K2949=0),1,0))</f>
        <v>1</v>
      </c>
      <c r="P2949" s="56" t="str">
        <f aca="false">IF(L2949=1,J2949+ROW()/10^7,"")</f>
        <v/>
      </c>
      <c r="Q2949" s="57" t="n">
        <f aca="false">IF(O2949=1,M2949,"")</f>
        <v>0.409164041712</v>
      </c>
      <c r="R2949" s="56" t="str">
        <f aca="false">IF(K2949=1,ROW(),"")</f>
        <v/>
      </c>
      <c r="S2949" s="56" t="str">
        <f aca="false">IF(D2949="","",TRIM(D2949))</f>
        <v>Operation Recovery Cost- Inc</v>
      </c>
    </row>
    <row r="2950" customFormat="false" ht="15" hidden="false" customHeight="false" outlineLevel="0" collapsed="false">
      <c r="A2950" s="50" t="s">
        <v>1042</v>
      </c>
      <c r="B2950" s="55" t="n">
        <v>45907</v>
      </c>
      <c r="C2950" s="50" t="n">
        <f aca="false">IF(S2950="","",IFERROR(IF(INDEX('Ledger Codes'!$C$6:$C$205,MATCH(S2950,'Ledger Codes'!$B$6:$B$205,0))="","",INDEX('Ledger Codes'!$C$6:$C$205,MATCH(S2950,'Ledger Codes'!$B$6:$B$205,0))),""))</f>
        <v>10053</v>
      </c>
      <c r="D2950" s="50" t="s">
        <v>107</v>
      </c>
      <c r="E2950" s="50" t="s">
        <v>1043</v>
      </c>
      <c r="F2950" s="50" t="s">
        <v>1044</v>
      </c>
      <c r="G2950" s="52" t="n">
        <v>0</v>
      </c>
      <c r="H2950" s="52" t="n">
        <v>450</v>
      </c>
      <c r="I2950" s="52" t="n">
        <f aca="false">IF(AND(G2950="",H2950=""),"",N(G2950)-N(H2950))</f>
        <v>-450</v>
      </c>
      <c r="J2950" s="52" t="n">
        <f aca="false">IF(I2950="","",ABS(I2950))</f>
        <v>450</v>
      </c>
      <c r="K2950" s="56" t="n">
        <f aca="false">IF(S2950="","",0)</f>
        <v>0</v>
      </c>
      <c r="L2950" s="56" t="n">
        <f aca="false">IF(J2950="","",IF(AND(J2950&gt;'Revenue Testing'!$E$9,K2950=0),1,0))</f>
        <v>0</v>
      </c>
      <c r="M2950" s="57" t="n">
        <v>0.319605740156</v>
      </c>
      <c r="N2950" s="56" t="str">
        <f aca="false">IF(OR(A2950="",I2950=""),"",IF(COUNTIFS($A$2:$A$4500,A2950,$D$2:$D$4500,D2950,$I$2:$I$4500,I2950)&gt;1,"Possible duplicate",""))</f>
        <v/>
      </c>
      <c r="O2950" s="56" t="n">
        <f aca="false">IF(J2950="","",IF(AND(L2950=0,K2950=0),1,0))</f>
        <v>1</v>
      </c>
      <c r="P2950" s="56" t="str">
        <f aca="false">IF(L2950=1,J2950+ROW()/10^7,"")</f>
        <v/>
      </c>
      <c r="Q2950" s="57" t="n">
        <f aca="false">IF(O2950=1,M2950,"")</f>
        <v>0.319605740156</v>
      </c>
      <c r="R2950" s="56" t="str">
        <f aca="false">IF(K2950=1,ROW(),"")</f>
        <v/>
      </c>
      <c r="S2950" s="56" t="str">
        <f aca="false">IF(D2950="","",TRIM(D2950))</f>
        <v>Operation Recovery Cost- Inc</v>
      </c>
    </row>
    <row r="2951" customFormat="false" ht="15" hidden="false" customHeight="false" outlineLevel="0" collapsed="false">
      <c r="A2951" s="50" t="s">
        <v>1045</v>
      </c>
      <c r="B2951" s="55" t="n">
        <v>45907</v>
      </c>
      <c r="C2951" s="50" t="n">
        <f aca="false">IF(S2951="","",IFERROR(IF(INDEX('Ledger Codes'!$C$6:$C$205,MATCH(S2951,'Ledger Codes'!$B$6:$B$205,0))="","",INDEX('Ledger Codes'!$C$6:$C$205,MATCH(S2951,'Ledger Codes'!$B$6:$B$205,0))),""))</f>
        <v>10053</v>
      </c>
      <c r="D2951" s="50" t="s">
        <v>107</v>
      </c>
      <c r="E2951" s="50" t="s">
        <v>1046</v>
      </c>
      <c r="F2951" s="50" t="s">
        <v>414</v>
      </c>
      <c r="G2951" s="52" t="n">
        <v>0</v>
      </c>
      <c r="H2951" s="52" t="n">
        <v>900</v>
      </c>
      <c r="I2951" s="52" t="n">
        <f aca="false">IF(AND(G2951="",H2951=""),"",N(G2951)-N(H2951))</f>
        <v>-900</v>
      </c>
      <c r="J2951" s="52" t="n">
        <f aca="false">IF(I2951="","",ABS(I2951))</f>
        <v>900</v>
      </c>
      <c r="K2951" s="56" t="n">
        <f aca="false">IF(S2951="","",0)</f>
        <v>0</v>
      </c>
      <c r="L2951" s="56" t="n">
        <f aca="false">IF(J2951="","",IF(AND(J2951&gt;'Revenue Testing'!$E$9,K2951=0),1,0))</f>
        <v>0</v>
      </c>
      <c r="M2951" s="57" t="n">
        <v>0.30408145251</v>
      </c>
      <c r="N2951" s="56" t="str">
        <f aca="false">IF(OR(A2951="",I2951=""),"",IF(COUNTIFS($A$2:$A$4500,A2951,$D$2:$D$4500,D2951,$I$2:$I$4500,I2951)&gt;1,"Possible duplicate",""))</f>
        <v/>
      </c>
      <c r="O2951" s="56" t="n">
        <f aca="false">IF(J2951="","",IF(AND(L2951=0,K2951=0),1,0))</f>
        <v>1</v>
      </c>
      <c r="P2951" s="56" t="str">
        <f aca="false">IF(L2951=1,J2951+ROW()/10^7,"")</f>
        <v/>
      </c>
      <c r="Q2951" s="57" t="n">
        <f aca="false">IF(O2951=1,M2951,"")</f>
        <v>0.30408145251</v>
      </c>
      <c r="R2951" s="56" t="str">
        <f aca="false">IF(K2951=1,ROW(),"")</f>
        <v/>
      </c>
      <c r="S2951" s="56" t="str">
        <f aca="false">IF(D2951="","",TRIM(D2951))</f>
        <v>Operation Recovery Cost- Inc</v>
      </c>
    </row>
    <row r="2952" customFormat="false" ht="15" hidden="false" customHeight="false" outlineLevel="0" collapsed="false">
      <c r="A2952" s="50" t="s">
        <v>1047</v>
      </c>
      <c r="B2952" s="55" t="n">
        <v>45907</v>
      </c>
      <c r="C2952" s="50" t="n">
        <f aca="false">IF(S2952="","",IFERROR(IF(INDEX('Ledger Codes'!$C$6:$C$205,MATCH(S2952,'Ledger Codes'!$B$6:$B$205,0))="","",INDEX('Ledger Codes'!$C$6:$C$205,MATCH(S2952,'Ledger Codes'!$B$6:$B$205,0))),""))</f>
        <v>10053</v>
      </c>
      <c r="D2952" s="50" t="s">
        <v>107</v>
      </c>
      <c r="E2952" s="50" t="s">
        <v>1048</v>
      </c>
      <c r="F2952" s="50" t="s">
        <v>1049</v>
      </c>
      <c r="G2952" s="52" t="n">
        <v>0</v>
      </c>
      <c r="H2952" s="52" t="n">
        <v>450</v>
      </c>
      <c r="I2952" s="52" t="n">
        <f aca="false">IF(AND(G2952="",H2952=""),"",N(G2952)-N(H2952))</f>
        <v>-450</v>
      </c>
      <c r="J2952" s="52" t="n">
        <f aca="false">IF(I2952="","",ABS(I2952))</f>
        <v>450</v>
      </c>
      <c r="K2952" s="56" t="n">
        <f aca="false">IF(S2952="","",0)</f>
        <v>0</v>
      </c>
      <c r="L2952" s="56" t="n">
        <f aca="false">IF(J2952="","",IF(AND(J2952&gt;'Revenue Testing'!$E$9,K2952=0),1,0))</f>
        <v>0</v>
      </c>
      <c r="M2952" s="57" t="n">
        <v>0.495766318267</v>
      </c>
      <c r="N2952" s="56" t="str">
        <f aca="false">IF(OR(A2952="",I2952=""),"",IF(COUNTIFS($A$2:$A$4500,A2952,$D$2:$D$4500,D2952,$I$2:$I$4500,I2952)&gt;1,"Possible duplicate",""))</f>
        <v/>
      </c>
      <c r="O2952" s="56" t="n">
        <f aca="false">IF(J2952="","",IF(AND(L2952=0,K2952=0),1,0))</f>
        <v>1</v>
      </c>
      <c r="P2952" s="56" t="str">
        <f aca="false">IF(L2952=1,J2952+ROW()/10^7,"")</f>
        <v/>
      </c>
      <c r="Q2952" s="57" t="n">
        <f aca="false">IF(O2952=1,M2952,"")</f>
        <v>0.495766318267</v>
      </c>
      <c r="R2952" s="56" t="str">
        <f aca="false">IF(K2952=1,ROW(),"")</f>
        <v/>
      </c>
      <c r="S2952" s="56" t="str">
        <f aca="false">IF(D2952="","",TRIM(D2952))</f>
        <v>Operation Recovery Cost- Inc</v>
      </c>
    </row>
    <row r="2953" customFormat="false" ht="15" hidden="false" customHeight="false" outlineLevel="0" collapsed="false">
      <c r="A2953" s="50" t="s">
        <v>1050</v>
      </c>
      <c r="B2953" s="55" t="n">
        <v>45907</v>
      </c>
      <c r="C2953" s="50" t="n">
        <f aca="false">IF(S2953="","",IFERROR(IF(INDEX('Ledger Codes'!$C$6:$C$205,MATCH(S2953,'Ledger Codes'!$B$6:$B$205,0))="","",INDEX('Ledger Codes'!$C$6:$C$205,MATCH(S2953,'Ledger Codes'!$B$6:$B$205,0))),""))</f>
        <v>10053</v>
      </c>
      <c r="D2953" s="50" t="s">
        <v>107</v>
      </c>
      <c r="E2953" s="50" t="s">
        <v>1051</v>
      </c>
      <c r="F2953" s="50" t="s">
        <v>1052</v>
      </c>
      <c r="G2953" s="52" t="n">
        <v>0</v>
      </c>
      <c r="H2953" s="52" t="n">
        <v>450</v>
      </c>
      <c r="I2953" s="52" t="n">
        <f aca="false">IF(AND(G2953="",H2953=""),"",N(G2953)-N(H2953))</f>
        <v>-450</v>
      </c>
      <c r="J2953" s="52" t="n">
        <f aca="false">IF(I2953="","",ABS(I2953))</f>
        <v>450</v>
      </c>
      <c r="K2953" s="56" t="n">
        <f aca="false">IF(S2953="","",0)</f>
        <v>0</v>
      </c>
      <c r="L2953" s="56" t="n">
        <f aca="false">IF(J2953="","",IF(AND(J2953&gt;'Revenue Testing'!$E$9,K2953=0),1,0))</f>
        <v>0</v>
      </c>
      <c r="M2953" s="57" t="n">
        <v>0.322241880768</v>
      </c>
      <c r="N2953" s="56" t="str">
        <f aca="false">IF(OR(A2953="",I2953=""),"",IF(COUNTIFS($A$2:$A$4500,A2953,$D$2:$D$4500,D2953,$I$2:$I$4500,I2953)&gt;1,"Possible duplicate",""))</f>
        <v/>
      </c>
      <c r="O2953" s="56" t="n">
        <f aca="false">IF(J2953="","",IF(AND(L2953=0,K2953=0),1,0))</f>
        <v>1</v>
      </c>
      <c r="P2953" s="56" t="str">
        <f aca="false">IF(L2953=1,J2953+ROW()/10^7,"")</f>
        <v/>
      </c>
      <c r="Q2953" s="57" t="n">
        <f aca="false">IF(O2953=1,M2953,"")</f>
        <v>0.322241880768</v>
      </c>
      <c r="R2953" s="56" t="str">
        <f aca="false">IF(K2953=1,ROW(),"")</f>
        <v/>
      </c>
      <c r="S2953" s="56" t="str">
        <f aca="false">IF(D2953="","",TRIM(D2953))</f>
        <v>Operation Recovery Cost- Inc</v>
      </c>
    </row>
    <row r="2954" customFormat="false" ht="15" hidden="false" customHeight="false" outlineLevel="0" collapsed="false">
      <c r="A2954" s="50" t="s">
        <v>1053</v>
      </c>
      <c r="B2954" s="55" t="n">
        <v>45907</v>
      </c>
      <c r="C2954" s="50" t="n">
        <f aca="false">IF(S2954="","",IFERROR(IF(INDEX('Ledger Codes'!$C$6:$C$205,MATCH(S2954,'Ledger Codes'!$B$6:$B$205,0))="","",INDEX('Ledger Codes'!$C$6:$C$205,MATCH(S2954,'Ledger Codes'!$B$6:$B$205,0))),""))</f>
        <v>10053</v>
      </c>
      <c r="D2954" s="50" t="s">
        <v>107</v>
      </c>
      <c r="E2954" s="50" t="s">
        <v>1054</v>
      </c>
      <c r="F2954" s="50" t="s">
        <v>420</v>
      </c>
      <c r="G2954" s="52" t="n">
        <v>0</v>
      </c>
      <c r="H2954" s="52" t="n">
        <v>450</v>
      </c>
      <c r="I2954" s="52" t="n">
        <f aca="false">IF(AND(G2954="",H2954=""),"",N(G2954)-N(H2954))</f>
        <v>-450</v>
      </c>
      <c r="J2954" s="52" t="n">
        <f aca="false">IF(I2954="","",ABS(I2954))</f>
        <v>450</v>
      </c>
      <c r="K2954" s="56" t="n">
        <f aca="false">IF(S2954="","",0)</f>
        <v>0</v>
      </c>
      <c r="L2954" s="56" t="n">
        <f aca="false">IF(J2954="","",IF(AND(J2954&gt;'Revenue Testing'!$E$9,K2954=0),1,0))</f>
        <v>0</v>
      </c>
      <c r="M2954" s="57" t="n">
        <v>0.612409256213</v>
      </c>
      <c r="N2954" s="56" t="str">
        <f aca="false">IF(OR(A2954="",I2954=""),"",IF(COUNTIFS($A$2:$A$4500,A2954,$D$2:$D$4500,D2954,$I$2:$I$4500,I2954)&gt;1,"Possible duplicate",""))</f>
        <v/>
      </c>
      <c r="O2954" s="56" t="n">
        <f aca="false">IF(J2954="","",IF(AND(L2954=0,K2954=0),1,0))</f>
        <v>1</v>
      </c>
      <c r="P2954" s="56" t="str">
        <f aca="false">IF(L2954=1,J2954+ROW()/10^7,"")</f>
        <v/>
      </c>
      <c r="Q2954" s="57" t="n">
        <f aca="false">IF(O2954=1,M2954,"")</f>
        <v>0.612409256213</v>
      </c>
      <c r="R2954" s="56" t="str">
        <f aca="false">IF(K2954=1,ROW(),"")</f>
        <v/>
      </c>
      <c r="S2954" s="56" t="str">
        <f aca="false">IF(D2954="","",TRIM(D2954))</f>
        <v>Operation Recovery Cost- Inc</v>
      </c>
    </row>
    <row r="2955" customFormat="false" ht="15" hidden="false" customHeight="false" outlineLevel="0" collapsed="false">
      <c r="A2955" s="50" t="s">
        <v>1055</v>
      </c>
      <c r="B2955" s="55" t="n">
        <v>45907</v>
      </c>
      <c r="C2955" s="50" t="n">
        <f aca="false">IF(S2955="","",IFERROR(IF(INDEX('Ledger Codes'!$C$6:$C$205,MATCH(S2955,'Ledger Codes'!$B$6:$B$205,0))="","",INDEX('Ledger Codes'!$C$6:$C$205,MATCH(S2955,'Ledger Codes'!$B$6:$B$205,0))),""))</f>
        <v>10053</v>
      </c>
      <c r="D2955" s="50" t="s">
        <v>107</v>
      </c>
      <c r="E2955" s="50" t="s">
        <v>1056</v>
      </c>
      <c r="F2955" s="50" t="s">
        <v>1057</v>
      </c>
      <c r="G2955" s="52" t="n">
        <v>0</v>
      </c>
      <c r="H2955" s="52" t="n">
        <v>450</v>
      </c>
      <c r="I2955" s="52" t="n">
        <f aca="false">IF(AND(G2955="",H2955=""),"",N(G2955)-N(H2955))</f>
        <v>-450</v>
      </c>
      <c r="J2955" s="52" t="n">
        <f aca="false">IF(I2955="","",ABS(I2955))</f>
        <v>450</v>
      </c>
      <c r="K2955" s="56" t="n">
        <f aca="false">IF(S2955="","",0)</f>
        <v>0</v>
      </c>
      <c r="L2955" s="56" t="n">
        <f aca="false">IF(J2955="","",IF(AND(J2955&gt;'Revenue Testing'!$E$9,K2955=0),1,0))</f>
        <v>0</v>
      </c>
      <c r="M2955" s="57" t="n">
        <v>0.415332656916</v>
      </c>
      <c r="N2955" s="56" t="str">
        <f aca="false">IF(OR(A2955="",I2955=""),"",IF(COUNTIFS($A$2:$A$4500,A2955,$D$2:$D$4500,D2955,$I$2:$I$4500,I2955)&gt;1,"Possible duplicate",""))</f>
        <v/>
      </c>
      <c r="O2955" s="56" t="n">
        <f aca="false">IF(J2955="","",IF(AND(L2955=0,K2955=0),1,0))</f>
        <v>1</v>
      </c>
      <c r="P2955" s="56" t="str">
        <f aca="false">IF(L2955=1,J2955+ROW()/10^7,"")</f>
        <v/>
      </c>
      <c r="Q2955" s="57" t="n">
        <f aca="false">IF(O2955=1,M2955,"")</f>
        <v>0.415332656916</v>
      </c>
      <c r="R2955" s="56" t="str">
        <f aca="false">IF(K2955=1,ROW(),"")</f>
        <v/>
      </c>
      <c r="S2955" s="56" t="str">
        <f aca="false">IF(D2955="","",TRIM(D2955))</f>
        <v>Operation Recovery Cost- Inc</v>
      </c>
    </row>
    <row r="2956" customFormat="false" ht="15" hidden="false" customHeight="false" outlineLevel="0" collapsed="false">
      <c r="A2956" s="50" t="s">
        <v>1058</v>
      </c>
      <c r="B2956" s="55" t="n">
        <v>45907</v>
      </c>
      <c r="C2956" s="50" t="n">
        <f aca="false">IF(S2956="","",IFERROR(IF(INDEX('Ledger Codes'!$C$6:$C$205,MATCH(S2956,'Ledger Codes'!$B$6:$B$205,0))="","",INDEX('Ledger Codes'!$C$6:$C$205,MATCH(S2956,'Ledger Codes'!$B$6:$B$205,0))),""))</f>
        <v>10053</v>
      </c>
      <c r="D2956" s="50" t="s">
        <v>107</v>
      </c>
      <c r="E2956" s="50" t="s">
        <v>1059</v>
      </c>
      <c r="F2956" s="50" t="s">
        <v>1060</v>
      </c>
      <c r="G2956" s="52" t="n">
        <v>0</v>
      </c>
      <c r="H2956" s="52" t="n">
        <v>300</v>
      </c>
      <c r="I2956" s="52" t="n">
        <f aca="false">IF(AND(G2956="",H2956=""),"",N(G2956)-N(H2956))</f>
        <v>-300</v>
      </c>
      <c r="J2956" s="52" t="n">
        <f aca="false">IF(I2956="","",ABS(I2956))</f>
        <v>300</v>
      </c>
      <c r="K2956" s="56" t="n">
        <f aca="false">IF(S2956="","",0)</f>
        <v>0</v>
      </c>
      <c r="L2956" s="56" t="n">
        <f aca="false">IF(J2956="","",IF(AND(J2956&gt;'Revenue Testing'!$E$9,K2956=0),1,0))</f>
        <v>0</v>
      </c>
      <c r="M2956" s="57" t="n">
        <v>0.739894486414</v>
      </c>
      <c r="N2956" s="56" t="str">
        <f aca="false">IF(OR(A2956="",I2956=""),"",IF(COUNTIFS($A$2:$A$4500,A2956,$D$2:$D$4500,D2956,$I$2:$I$4500,I2956)&gt;1,"Possible duplicate",""))</f>
        <v/>
      </c>
      <c r="O2956" s="56" t="n">
        <f aca="false">IF(J2956="","",IF(AND(L2956=0,K2956=0),1,0))</f>
        <v>1</v>
      </c>
      <c r="P2956" s="56" t="str">
        <f aca="false">IF(L2956=1,J2956+ROW()/10^7,"")</f>
        <v/>
      </c>
      <c r="Q2956" s="57" t="n">
        <f aca="false">IF(O2956=1,M2956,"")</f>
        <v>0.739894486414</v>
      </c>
      <c r="R2956" s="56" t="str">
        <f aca="false">IF(K2956=1,ROW(),"")</f>
        <v/>
      </c>
      <c r="S2956" s="56" t="str">
        <f aca="false">IF(D2956="","",TRIM(D2956))</f>
        <v>Operation Recovery Cost- Inc</v>
      </c>
    </row>
    <row r="2957" customFormat="false" ht="15" hidden="false" customHeight="false" outlineLevel="0" collapsed="false">
      <c r="A2957" s="50" t="s">
        <v>1061</v>
      </c>
      <c r="B2957" s="55" t="n">
        <v>45907</v>
      </c>
      <c r="C2957" s="50" t="n">
        <f aca="false">IF(S2957="","",IFERROR(IF(INDEX('Ledger Codes'!$C$6:$C$205,MATCH(S2957,'Ledger Codes'!$B$6:$B$205,0))="","",INDEX('Ledger Codes'!$C$6:$C$205,MATCH(S2957,'Ledger Codes'!$B$6:$B$205,0))),""))</f>
        <v>10053</v>
      </c>
      <c r="D2957" s="50" t="s">
        <v>107</v>
      </c>
      <c r="E2957" s="50" t="s">
        <v>1062</v>
      </c>
      <c r="F2957" s="50" t="s">
        <v>1063</v>
      </c>
      <c r="G2957" s="52" t="n">
        <v>0</v>
      </c>
      <c r="H2957" s="52" t="n">
        <v>450</v>
      </c>
      <c r="I2957" s="52" t="n">
        <f aca="false">IF(AND(G2957="",H2957=""),"",N(G2957)-N(H2957))</f>
        <v>-450</v>
      </c>
      <c r="J2957" s="52" t="n">
        <f aca="false">IF(I2957="","",ABS(I2957))</f>
        <v>450</v>
      </c>
      <c r="K2957" s="56" t="n">
        <f aca="false">IF(S2957="","",0)</f>
        <v>0</v>
      </c>
      <c r="L2957" s="56" t="n">
        <f aca="false">IF(J2957="","",IF(AND(J2957&gt;'Revenue Testing'!$E$9,K2957=0),1,0))</f>
        <v>0</v>
      </c>
      <c r="M2957" s="57" t="n">
        <v>0.800243744374</v>
      </c>
      <c r="N2957" s="56" t="str">
        <f aca="false">IF(OR(A2957="",I2957=""),"",IF(COUNTIFS($A$2:$A$4500,A2957,$D$2:$D$4500,D2957,$I$2:$I$4500,I2957)&gt;1,"Possible duplicate",""))</f>
        <v/>
      </c>
      <c r="O2957" s="56" t="n">
        <f aca="false">IF(J2957="","",IF(AND(L2957=0,K2957=0),1,0))</f>
        <v>1</v>
      </c>
      <c r="P2957" s="56" t="str">
        <f aca="false">IF(L2957=1,J2957+ROW()/10^7,"")</f>
        <v/>
      </c>
      <c r="Q2957" s="57" t="n">
        <f aca="false">IF(O2957=1,M2957,"")</f>
        <v>0.800243744374</v>
      </c>
      <c r="R2957" s="56" t="str">
        <f aca="false">IF(K2957=1,ROW(),"")</f>
        <v/>
      </c>
      <c r="S2957" s="56" t="str">
        <f aca="false">IF(D2957="","",TRIM(D2957))</f>
        <v>Operation Recovery Cost- Inc</v>
      </c>
    </row>
    <row r="2958" customFormat="false" ht="15" hidden="false" customHeight="false" outlineLevel="0" collapsed="false">
      <c r="A2958" s="50" t="s">
        <v>1064</v>
      </c>
      <c r="B2958" s="55" t="n">
        <v>45907</v>
      </c>
      <c r="C2958" s="50" t="n">
        <f aca="false">IF(S2958="","",IFERROR(IF(INDEX('Ledger Codes'!$C$6:$C$205,MATCH(S2958,'Ledger Codes'!$B$6:$B$205,0))="","",INDEX('Ledger Codes'!$C$6:$C$205,MATCH(S2958,'Ledger Codes'!$B$6:$B$205,0))),""))</f>
        <v>10053</v>
      </c>
      <c r="D2958" s="50" t="s">
        <v>107</v>
      </c>
      <c r="E2958" s="50" t="s">
        <v>1065</v>
      </c>
      <c r="F2958" s="50" t="s">
        <v>453</v>
      </c>
      <c r="G2958" s="52" t="n">
        <v>0</v>
      </c>
      <c r="H2958" s="52" t="n">
        <v>3150</v>
      </c>
      <c r="I2958" s="52" t="n">
        <f aca="false">IF(AND(G2958="",H2958=""),"",N(G2958)-N(H2958))</f>
        <v>-3150</v>
      </c>
      <c r="J2958" s="52" t="n">
        <f aca="false">IF(I2958="","",ABS(I2958))</f>
        <v>3150</v>
      </c>
      <c r="K2958" s="56" t="n">
        <f aca="false">IF(S2958="","",0)</f>
        <v>0</v>
      </c>
      <c r="L2958" s="56" t="n">
        <f aca="false">IF(J2958="","",IF(AND(J2958&gt;'Revenue Testing'!$E$9,K2958=0),1,0))</f>
        <v>0</v>
      </c>
      <c r="M2958" s="57" t="n">
        <v>0.940067123818</v>
      </c>
      <c r="N2958" s="56" t="str">
        <f aca="false">IF(OR(A2958="",I2958=""),"",IF(COUNTIFS($A$2:$A$4500,A2958,$D$2:$D$4500,D2958,$I$2:$I$4500,I2958)&gt;1,"Possible duplicate",""))</f>
        <v/>
      </c>
      <c r="O2958" s="56" t="n">
        <f aca="false">IF(J2958="","",IF(AND(L2958=0,K2958=0),1,0))</f>
        <v>1</v>
      </c>
      <c r="P2958" s="56" t="str">
        <f aca="false">IF(L2958=1,J2958+ROW()/10^7,"")</f>
        <v/>
      </c>
      <c r="Q2958" s="57" t="n">
        <f aca="false">IF(O2958=1,M2958,"")</f>
        <v>0.940067123818</v>
      </c>
      <c r="R2958" s="56" t="str">
        <f aca="false">IF(K2958=1,ROW(),"")</f>
        <v/>
      </c>
      <c r="S2958" s="56" t="str">
        <f aca="false">IF(D2958="","",TRIM(D2958))</f>
        <v>Operation Recovery Cost- Inc</v>
      </c>
    </row>
    <row r="2959" customFormat="false" ht="15" hidden="false" customHeight="false" outlineLevel="0" collapsed="false">
      <c r="A2959" s="50" t="s">
        <v>1066</v>
      </c>
      <c r="B2959" s="55" t="n">
        <v>45907</v>
      </c>
      <c r="C2959" s="50" t="n">
        <f aca="false">IF(S2959="","",IFERROR(IF(INDEX('Ledger Codes'!$C$6:$C$205,MATCH(S2959,'Ledger Codes'!$B$6:$B$205,0))="","",INDEX('Ledger Codes'!$C$6:$C$205,MATCH(S2959,'Ledger Codes'!$B$6:$B$205,0))),""))</f>
        <v>10053</v>
      </c>
      <c r="D2959" s="50" t="s">
        <v>107</v>
      </c>
      <c r="E2959" s="50" t="s">
        <v>1067</v>
      </c>
      <c r="F2959" s="50" t="s">
        <v>1068</v>
      </c>
      <c r="G2959" s="52" t="n">
        <v>0</v>
      </c>
      <c r="H2959" s="52" t="n">
        <v>450</v>
      </c>
      <c r="I2959" s="52" t="n">
        <f aca="false">IF(AND(G2959="",H2959=""),"",N(G2959)-N(H2959))</f>
        <v>-450</v>
      </c>
      <c r="J2959" s="52" t="n">
        <f aca="false">IF(I2959="","",ABS(I2959))</f>
        <v>450</v>
      </c>
      <c r="K2959" s="56" t="n">
        <f aca="false">IF(S2959="","",0)</f>
        <v>0</v>
      </c>
      <c r="L2959" s="56" t="n">
        <f aca="false">IF(J2959="","",IF(AND(J2959&gt;'Revenue Testing'!$E$9,K2959=0),1,0))</f>
        <v>0</v>
      </c>
      <c r="M2959" s="57" t="n">
        <v>0.138143621414</v>
      </c>
      <c r="N2959" s="56" t="str">
        <f aca="false">IF(OR(A2959="",I2959=""),"",IF(COUNTIFS($A$2:$A$4500,A2959,$D$2:$D$4500,D2959,$I$2:$I$4500,I2959)&gt;1,"Possible duplicate",""))</f>
        <v/>
      </c>
      <c r="O2959" s="56" t="n">
        <f aca="false">IF(J2959="","",IF(AND(L2959=0,K2959=0),1,0))</f>
        <v>1</v>
      </c>
      <c r="P2959" s="56" t="str">
        <f aca="false">IF(L2959=1,J2959+ROW()/10^7,"")</f>
        <v/>
      </c>
      <c r="Q2959" s="57" t="n">
        <f aca="false">IF(O2959=1,M2959,"")</f>
        <v>0.138143621414</v>
      </c>
      <c r="R2959" s="56" t="str">
        <f aca="false">IF(K2959=1,ROW(),"")</f>
        <v/>
      </c>
      <c r="S2959" s="56" t="str">
        <f aca="false">IF(D2959="","",TRIM(D2959))</f>
        <v>Operation Recovery Cost- Inc</v>
      </c>
    </row>
    <row r="2960" customFormat="false" ht="15" hidden="false" customHeight="false" outlineLevel="0" collapsed="false">
      <c r="A2960" s="50" t="s">
        <v>1069</v>
      </c>
      <c r="B2960" s="55" t="n">
        <v>45907</v>
      </c>
      <c r="C2960" s="50" t="n">
        <f aca="false">IF(S2960="","",IFERROR(IF(INDEX('Ledger Codes'!$C$6:$C$205,MATCH(S2960,'Ledger Codes'!$B$6:$B$205,0))="","",INDEX('Ledger Codes'!$C$6:$C$205,MATCH(S2960,'Ledger Codes'!$B$6:$B$205,0))),""))</f>
        <v>10053</v>
      </c>
      <c r="D2960" s="50" t="s">
        <v>107</v>
      </c>
      <c r="E2960" s="50" t="s">
        <v>1070</v>
      </c>
      <c r="F2960" s="50" t="s">
        <v>1071</v>
      </c>
      <c r="G2960" s="52" t="n">
        <v>0</v>
      </c>
      <c r="H2960" s="52" t="n">
        <v>450</v>
      </c>
      <c r="I2960" s="52" t="n">
        <f aca="false">IF(AND(G2960="",H2960=""),"",N(G2960)-N(H2960))</f>
        <v>-450</v>
      </c>
      <c r="J2960" s="52" t="n">
        <f aca="false">IF(I2960="","",ABS(I2960))</f>
        <v>450</v>
      </c>
      <c r="K2960" s="56" t="n">
        <f aca="false">IF(S2960="","",0)</f>
        <v>0</v>
      </c>
      <c r="L2960" s="56" t="n">
        <f aca="false">IF(J2960="","",IF(AND(J2960&gt;'Revenue Testing'!$E$9,K2960=0),1,0))</f>
        <v>0</v>
      </c>
      <c r="M2960" s="57" t="n">
        <v>0.355787176702</v>
      </c>
      <c r="N2960" s="56" t="str">
        <f aca="false">IF(OR(A2960="",I2960=""),"",IF(COUNTIFS($A$2:$A$4500,A2960,$D$2:$D$4500,D2960,$I$2:$I$4500,I2960)&gt;1,"Possible duplicate",""))</f>
        <v/>
      </c>
      <c r="O2960" s="56" t="n">
        <f aca="false">IF(J2960="","",IF(AND(L2960=0,K2960=0),1,0))</f>
        <v>1</v>
      </c>
      <c r="P2960" s="56" t="str">
        <f aca="false">IF(L2960=1,J2960+ROW()/10^7,"")</f>
        <v/>
      </c>
      <c r="Q2960" s="57" t="n">
        <f aca="false">IF(O2960=1,M2960,"")</f>
        <v>0.355787176702</v>
      </c>
      <c r="R2960" s="56" t="str">
        <f aca="false">IF(K2960=1,ROW(),"")</f>
        <v/>
      </c>
      <c r="S2960" s="56" t="str">
        <f aca="false">IF(D2960="","",TRIM(D2960))</f>
        <v>Operation Recovery Cost- Inc</v>
      </c>
    </row>
    <row r="2961" customFormat="false" ht="15" hidden="false" customHeight="false" outlineLevel="0" collapsed="false">
      <c r="A2961" s="50" t="s">
        <v>1072</v>
      </c>
      <c r="B2961" s="55" t="n">
        <v>45907</v>
      </c>
      <c r="C2961" s="50" t="n">
        <f aca="false">IF(S2961="","",IFERROR(IF(INDEX('Ledger Codes'!$C$6:$C$205,MATCH(S2961,'Ledger Codes'!$B$6:$B$205,0))="","",INDEX('Ledger Codes'!$C$6:$C$205,MATCH(S2961,'Ledger Codes'!$B$6:$B$205,0))),""))</f>
        <v>10053</v>
      </c>
      <c r="D2961" s="50" t="s">
        <v>107</v>
      </c>
      <c r="E2961" s="50" t="s">
        <v>1073</v>
      </c>
      <c r="F2961" s="50" t="s">
        <v>1074</v>
      </c>
      <c r="G2961" s="52" t="n">
        <v>0</v>
      </c>
      <c r="H2961" s="52" t="n">
        <v>450</v>
      </c>
      <c r="I2961" s="52" t="n">
        <f aca="false">IF(AND(G2961="",H2961=""),"",N(G2961)-N(H2961))</f>
        <v>-450</v>
      </c>
      <c r="J2961" s="52" t="n">
        <f aca="false">IF(I2961="","",ABS(I2961))</f>
        <v>450</v>
      </c>
      <c r="K2961" s="56" t="n">
        <f aca="false">IF(S2961="","",0)</f>
        <v>0</v>
      </c>
      <c r="L2961" s="56" t="n">
        <f aca="false">IF(J2961="","",IF(AND(J2961&gt;'Revenue Testing'!$E$9,K2961=0),1,0))</f>
        <v>0</v>
      </c>
      <c r="M2961" s="57" t="n">
        <v>0.991807037286</v>
      </c>
      <c r="N2961" s="56" t="str">
        <f aca="false">IF(OR(A2961="",I2961=""),"",IF(COUNTIFS($A$2:$A$4500,A2961,$D$2:$D$4500,D2961,$I$2:$I$4500,I2961)&gt;1,"Possible duplicate",""))</f>
        <v/>
      </c>
      <c r="O2961" s="56" t="n">
        <f aca="false">IF(J2961="","",IF(AND(L2961=0,K2961=0),1,0))</f>
        <v>1</v>
      </c>
      <c r="P2961" s="56" t="str">
        <f aca="false">IF(L2961=1,J2961+ROW()/10^7,"")</f>
        <v/>
      </c>
      <c r="Q2961" s="57" t="n">
        <f aca="false">IF(O2961=1,M2961,"")</f>
        <v>0.991807037286</v>
      </c>
      <c r="R2961" s="56" t="str">
        <f aca="false">IF(K2961=1,ROW(),"")</f>
        <v/>
      </c>
      <c r="S2961" s="56" t="str">
        <f aca="false">IF(D2961="","",TRIM(D2961))</f>
        <v>Operation Recovery Cost- Inc</v>
      </c>
    </row>
    <row r="2962" customFormat="false" ht="15" hidden="false" customHeight="false" outlineLevel="0" collapsed="false">
      <c r="A2962" s="50" t="s">
        <v>1075</v>
      </c>
      <c r="B2962" s="55" t="n">
        <v>45907</v>
      </c>
      <c r="C2962" s="50" t="n">
        <f aca="false">IF(S2962="","",IFERROR(IF(INDEX('Ledger Codes'!$C$6:$C$205,MATCH(S2962,'Ledger Codes'!$B$6:$B$205,0))="","",INDEX('Ledger Codes'!$C$6:$C$205,MATCH(S2962,'Ledger Codes'!$B$6:$B$205,0))),""))</f>
        <v>10053</v>
      </c>
      <c r="D2962" s="50" t="s">
        <v>107</v>
      </c>
      <c r="E2962" s="50" t="s">
        <v>1076</v>
      </c>
      <c r="F2962" s="50" t="s">
        <v>1077</v>
      </c>
      <c r="G2962" s="52" t="n">
        <v>0</v>
      </c>
      <c r="H2962" s="52" t="n">
        <v>375</v>
      </c>
      <c r="I2962" s="52" t="n">
        <f aca="false">IF(AND(G2962="",H2962=""),"",N(G2962)-N(H2962))</f>
        <v>-375</v>
      </c>
      <c r="J2962" s="52" t="n">
        <f aca="false">IF(I2962="","",ABS(I2962))</f>
        <v>375</v>
      </c>
      <c r="K2962" s="56" t="n">
        <f aca="false">IF(S2962="","",0)</f>
        <v>0</v>
      </c>
      <c r="L2962" s="56" t="n">
        <f aca="false">IF(J2962="","",IF(AND(J2962&gt;'Revenue Testing'!$E$9,K2962=0),1,0))</f>
        <v>0</v>
      </c>
      <c r="M2962" s="57" t="n">
        <v>0.163890864479</v>
      </c>
      <c r="N2962" s="56" t="str">
        <f aca="false">IF(OR(A2962="",I2962=""),"",IF(COUNTIFS($A$2:$A$4500,A2962,$D$2:$D$4500,D2962,$I$2:$I$4500,I2962)&gt;1,"Possible duplicate",""))</f>
        <v/>
      </c>
      <c r="O2962" s="56" t="n">
        <f aca="false">IF(J2962="","",IF(AND(L2962=0,K2962=0),1,0))</f>
        <v>1</v>
      </c>
      <c r="P2962" s="56" t="str">
        <f aca="false">IF(L2962=1,J2962+ROW()/10^7,"")</f>
        <v/>
      </c>
      <c r="Q2962" s="57" t="n">
        <f aca="false">IF(O2962=1,M2962,"")</f>
        <v>0.163890864479</v>
      </c>
      <c r="R2962" s="56" t="str">
        <f aca="false">IF(K2962=1,ROW(),"")</f>
        <v/>
      </c>
      <c r="S2962" s="56" t="str">
        <f aca="false">IF(D2962="","",TRIM(D2962))</f>
        <v>Operation Recovery Cost- Inc</v>
      </c>
    </row>
    <row r="2963" customFormat="false" ht="15" hidden="false" customHeight="false" outlineLevel="0" collapsed="false">
      <c r="A2963" s="50" t="s">
        <v>1078</v>
      </c>
      <c r="B2963" s="55" t="n">
        <v>45907</v>
      </c>
      <c r="C2963" s="50" t="n">
        <f aca="false">IF(S2963="","",IFERROR(IF(INDEX('Ledger Codes'!$C$6:$C$205,MATCH(S2963,'Ledger Codes'!$B$6:$B$205,0))="","",INDEX('Ledger Codes'!$C$6:$C$205,MATCH(S2963,'Ledger Codes'!$B$6:$B$205,0))),""))</f>
        <v>10053</v>
      </c>
      <c r="D2963" s="50" t="s">
        <v>107</v>
      </c>
      <c r="E2963" s="50" t="s">
        <v>1079</v>
      </c>
      <c r="F2963" s="50" t="s">
        <v>1080</v>
      </c>
      <c r="G2963" s="52" t="n">
        <v>0</v>
      </c>
      <c r="H2963" s="52" t="n">
        <v>450</v>
      </c>
      <c r="I2963" s="52" t="n">
        <f aca="false">IF(AND(G2963="",H2963=""),"",N(G2963)-N(H2963))</f>
        <v>-450</v>
      </c>
      <c r="J2963" s="52" t="n">
        <f aca="false">IF(I2963="","",ABS(I2963))</f>
        <v>450</v>
      </c>
      <c r="K2963" s="56" t="n">
        <f aca="false">IF(S2963="","",0)</f>
        <v>0</v>
      </c>
      <c r="L2963" s="56" t="n">
        <f aca="false">IF(J2963="","",IF(AND(J2963&gt;'Revenue Testing'!$E$9,K2963=0),1,0))</f>
        <v>0</v>
      </c>
      <c r="M2963" s="57" t="n">
        <v>0.067365888136</v>
      </c>
      <c r="N2963" s="56" t="str">
        <f aca="false">IF(OR(A2963="",I2963=""),"",IF(COUNTIFS($A$2:$A$4500,A2963,$D$2:$D$4500,D2963,$I$2:$I$4500,I2963)&gt;1,"Possible duplicate",""))</f>
        <v/>
      </c>
      <c r="O2963" s="56" t="n">
        <f aca="false">IF(J2963="","",IF(AND(L2963=0,K2963=0),1,0))</f>
        <v>1</v>
      </c>
      <c r="P2963" s="56" t="str">
        <f aca="false">IF(L2963=1,J2963+ROW()/10^7,"")</f>
        <v/>
      </c>
      <c r="Q2963" s="57" t="n">
        <f aca="false">IF(O2963=1,M2963,"")</f>
        <v>0.067365888136</v>
      </c>
      <c r="R2963" s="56" t="str">
        <f aca="false">IF(K2963=1,ROW(),"")</f>
        <v/>
      </c>
      <c r="S2963" s="56" t="str">
        <f aca="false">IF(D2963="","",TRIM(D2963))</f>
        <v>Operation Recovery Cost- Inc</v>
      </c>
    </row>
    <row r="2964" customFormat="false" ht="15" hidden="false" customHeight="false" outlineLevel="0" collapsed="false">
      <c r="A2964" s="50" t="s">
        <v>1081</v>
      </c>
      <c r="B2964" s="55" t="n">
        <v>45907</v>
      </c>
      <c r="C2964" s="50" t="n">
        <f aca="false">IF(S2964="","",IFERROR(IF(INDEX('Ledger Codes'!$C$6:$C$205,MATCH(S2964,'Ledger Codes'!$B$6:$B$205,0))="","",INDEX('Ledger Codes'!$C$6:$C$205,MATCH(S2964,'Ledger Codes'!$B$6:$B$205,0))),""))</f>
        <v>10053</v>
      </c>
      <c r="D2964" s="50" t="s">
        <v>107</v>
      </c>
      <c r="E2964" s="50" t="s">
        <v>1082</v>
      </c>
      <c r="F2964" s="50" t="s">
        <v>1083</v>
      </c>
      <c r="G2964" s="52" t="n">
        <v>0</v>
      </c>
      <c r="H2964" s="52" t="n">
        <v>450</v>
      </c>
      <c r="I2964" s="52" t="n">
        <f aca="false">IF(AND(G2964="",H2964=""),"",N(G2964)-N(H2964))</f>
        <v>-450</v>
      </c>
      <c r="J2964" s="52" t="n">
        <f aca="false">IF(I2964="","",ABS(I2964))</f>
        <v>450</v>
      </c>
      <c r="K2964" s="56" t="n">
        <f aca="false">IF(S2964="","",0)</f>
        <v>0</v>
      </c>
      <c r="L2964" s="56" t="n">
        <f aca="false">IF(J2964="","",IF(AND(J2964&gt;'Revenue Testing'!$E$9,K2964=0),1,0))</f>
        <v>0</v>
      </c>
      <c r="M2964" s="57" t="n">
        <v>0.193611203036</v>
      </c>
      <c r="N2964" s="56" t="str">
        <f aca="false">IF(OR(A2964="",I2964=""),"",IF(COUNTIFS($A$2:$A$4500,A2964,$D$2:$D$4500,D2964,$I$2:$I$4500,I2964)&gt;1,"Possible duplicate",""))</f>
        <v/>
      </c>
      <c r="O2964" s="56" t="n">
        <f aca="false">IF(J2964="","",IF(AND(L2964=0,K2964=0),1,0))</f>
        <v>1</v>
      </c>
      <c r="P2964" s="56" t="str">
        <f aca="false">IF(L2964=1,J2964+ROW()/10^7,"")</f>
        <v/>
      </c>
      <c r="Q2964" s="57" t="n">
        <f aca="false">IF(O2964=1,M2964,"")</f>
        <v>0.193611203036</v>
      </c>
      <c r="R2964" s="56" t="str">
        <f aca="false">IF(K2964=1,ROW(),"")</f>
        <v/>
      </c>
      <c r="S2964" s="56" t="str">
        <f aca="false">IF(D2964="","",TRIM(D2964))</f>
        <v>Operation Recovery Cost- Inc</v>
      </c>
    </row>
    <row r="2965" customFormat="false" ht="15" hidden="false" customHeight="false" outlineLevel="0" collapsed="false">
      <c r="A2965" s="50" t="s">
        <v>1084</v>
      </c>
      <c r="B2965" s="55" t="n">
        <v>45907</v>
      </c>
      <c r="C2965" s="50" t="n">
        <f aca="false">IF(S2965="","",IFERROR(IF(INDEX('Ledger Codes'!$C$6:$C$205,MATCH(S2965,'Ledger Codes'!$B$6:$B$205,0))="","",INDEX('Ledger Codes'!$C$6:$C$205,MATCH(S2965,'Ledger Codes'!$B$6:$B$205,0))),""))</f>
        <v>10053</v>
      </c>
      <c r="D2965" s="50" t="s">
        <v>107</v>
      </c>
      <c r="E2965" s="50" t="s">
        <v>1085</v>
      </c>
      <c r="F2965" s="50" t="s">
        <v>1086</v>
      </c>
      <c r="G2965" s="52" t="n">
        <v>0</v>
      </c>
      <c r="H2965" s="52" t="n">
        <v>450</v>
      </c>
      <c r="I2965" s="52" t="n">
        <f aca="false">IF(AND(G2965="",H2965=""),"",N(G2965)-N(H2965))</f>
        <v>-450</v>
      </c>
      <c r="J2965" s="52" t="n">
        <f aca="false">IF(I2965="","",ABS(I2965))</f>
        <v>450</v>
      </c>
      <c r="K2965" s="56" t="n">
        <f aca="false">IF(S2965="","",0)</f>
        <v>0</v>
      </c>
      <c r="L2965" s="56" t="n">
        <f aca="false">IF(J2965="","",IF(AND(J2965&gt;'Revenue Testing'!$E$9,K2965=0),1,0))</f>
        <v>0</v>
      </c>
      <c r="M2965" s="57" t="n">
        <v>0.860282050864</v>
      </c>
      <c r="N2965" s="56" t="str">
        <f aca="false">IF(OR(A2965="",I2965=""),"",IF(COUNTIFS($A$2:$A$4500,A2965,$D$2:$D$4500,D2965,$I$2:$I$4500,I2965)&gt;1,"Possible duplicate",""))</f>
        <v/>
      </c>
      <c r="O2965" s="56" t="n">
        <f aca="false">IF(J2965="","",IF(AND(L2965=0,K2965=0),1,0))</f>
        <v>1</v>
      </c>
      <c r="P2965" s="56" t="str">
        <f aca="false">IF(L2965=1,J2965+ROW()/10^7,"")</f>
        <v/>
      </c>
      <c r="Q2965" s="57" t="n">
        <f aca="false">IF(O2965=1,M2965,"")</f>
        <v>0.860282050864</v>
      </c>
      <c r="R2965" s="56" t="str">
        <f aca="false">IF(K2965=1,ROW(),"")</f>
        <v/>
      </c>
      <c r="S2965" s="56" t="str">
        <f aca="false">IF(D2965="","",TRIM(D2965))</f>
        <v>Operation Recovery Cost- Inc</v>
      </c>
    </row>
    <row r="2966" customFormat="false" ht="15" hidden="false" customHeight="false" outlineLevel="0" collapsed="false">
      <c r="A2966" s="50" t="s">
        <v>1087</v>
      </c>
      <c r="B2966" s="55" t="n">
        <v>45907</v>
      </c>
      <c r="C2966" s="50" t="n">
        <f aca="false">IF(S2966="","",IFERROR(IF(INDEX('Ledger Codes'!$C$6:$C$205,MATCH(S2966,'Ledger Codes'!$B$6:$B$205,0))="","",INDEX('Ledger Codes'!$C$6:$C$205,MATCH(S2966,'Ledger Codes'!$B$6:$B$205,0))),""))</f>
        <v>10053</v>
      </c>
      <c r="D2966" s="50" t="s">
        <v>107</v>
      </c>
      <c r="E2966" s="50" t="s">
        <v>1088</v>
      </c>
      <c r="F2966" s="50" t="s">
        <v>1089</v>
      </c>
      <c r="G2966" s="52" t="n">
        <v>0</v>
      </c>
      <c r="H2966" s="52" t="n">
        <v>450</v>
      </c>
      <c r="I2966" s="52" t="n">
        <f aca="false">IF(AND(G2966="",H2966=""),"",N(G2966)-N(H2966))</f>
        <v>-450</v>
      </c>
      <c r="J2966" s="52" t="n">
        <f aca="false">IF(I2966="","",ABS(I2966))</f>
        <v>450</v>
      </c>
      <c r="K2966" s="56" t="n">
        <f aca="false">IF(S2966="","",0)</f>
        <v>0</v>
      </c>
      <c r="L2966" s="56" t="n">
        <f aca="false">IF(J2966="","",IF(AND(J2966&gt;'Revenue Testing'!$E$9,K2966=0),1,0))</f>
        <v>0</v>
      </c>
      <c r="M2966" s="57" t="n">
        <v>0.532153799006</v>
      </c>
      <c r="N2966" s="56" t="str">
        <f aca="false">IF(OR(A2966="",I2966=""),"",IF(COUNTIFS($A$2:$A$4500,A2966,$D$2:$D$4500,D2966,$I$2:$I$4500,I2966)&gt;1,"Possible duplicate",""))</f>
        <v/>
      </c>
      <c r="O2966" s="56" t="n">
        <f aca="false">IF(J2966="","",IF(AND(L2966=0,K2966=0),1,0))</f>
        <v>1</v>
      </c>
      <c r="P2966" s="56" t="str">
        <f aca="false">IF(L2966=1,J2966+ROW()/10^7,"")</f>
        <v/>
      </c>
      <c r="Q2966" s="57" t="n">
        <f aca="false">IF(O2966=1,M2966,"")</f>
        <v>0.532153799006</v>
      </c>
      <c r="R2966" s="56" t="str">
        <f aca="false">IF(K2966=1,ROW(),"")</f>
        <v/>
      </c>
      <c r="S2966" s="56" t="str">
        <f aca="false">IF(D2966="","",TRIM(D2966))</f>
        <v>Operation Recovery Cost- Inc</v>
      </c>
    </row>
    <row r="2967" customFormat="false" ht="15" hidden="false" customHeight="false" outlineLevel="0" collapsed="false">
      <c r="A2967" s="50" t="s">
        <v>1090</v>
      </c>
      <c r="B2967" s="55" t="n">
        <v>45907</v>
      </c>
      <c r="C2967" s="50" t="n">
        <f aca="false">IF(S2967="","",IFERROR(IF(INDEX('Ledger Codes'!$C$6:$C$205,MATCH(S2967,'Ledger Codes'!$B$6:$B$205,0))="","",INDEX('Ledger Codes'!$C$6:$C$205,MATCH(S2967,'Ledger Codes'!$B$6:$B$205,0))),""))</f>
        <v>10053</v>
      </c>
      <c r="D2967" s="50" t="s">
        <v>107</v>
      </c>
      <c r="E2967" s="50" t="s">
        <v>1091</v>
      </c>
      <c r="F2967" s="50" t="s">
        <v>464</v>
      </c>
      <c r="G2967" s="52" t="n">
        <v>0</v>
      </c>
      <c r="H2967" s="52" t="n">
        <v>450</v>
      </c>
      <c r="I2967" s="52" t="n">
        <f aca="false">IF(AND(G2967="",H2967=""),"",N(G2967)-N(H2967))</f>
        <v>-450</v>
      </c>
      <c r="J2967" s="52" t="n">
        <f aca="false">IF(I2967="","",ABS(I2967))</f>
        <v>450</v>
      </c>
      <c r="K2967" s="56" t="n">
        <f aca="false">IF(S2967="","",0)</f>
        <v>0</v>
      </c>
      <c r="L2967" s="56" t="n">
        <f aca="false">IF(J2967="","",IF(AND(J2967&gt;'Revenue Testing'!$E$9,K2967=0),1,0))</f>
        <v>0</v>
      </c>
      <c r="M2967" s="57" t="n">
        <v>0.579512967282</v>
      </c>
      <c r="N2967" s="56" t="str">
        <f aca="false">IF(OR(A2967="",I2967=""),"",IF(COUNTIFS($A$2:$A$4500,A2967,$D$2:$D$4500,D2967,$I$2:$I$4500,I2967)&gt;1,"Possible duplicate",""))</f>
        <v/>
      </c>
      <c r="O2967" s="56" t="n">
        <f aca="false">IF(J2967="","",IF(AND(L2967=0,K2967=0),1,0))</f>
        <v>1</v>
      </c>
      <c r="P2967" s="56" t="str">
        <f aca="false">IF(L2967=1,J2967+ROW()/10^7,"")</f>
        <v/>
      </c>
      <c r="Q2967" s="57" t="n">
        <f aca="false">IF(O2967=1,M2967,"")</f>
        <v>0.579512967282</v>
      </c>
      <c r="R2967" s="56" t="str">
        <f aca="false">IF(K2967=1,ROW(),"")</f>
        <v/>
      </c>
      <c r="S2967" s="56" t="str">
        <f aca="false">IF(D2967="","",TRIM(D2967))</f>
        <v>Operation Recovery Cost- Inc</v>
      </c>
    </row>
    <row r="2968" customFormat="false" ht="15" hidden="false" customHeight="false" outlineLevel="0" collapsed="false">
      <c r="A2968" s="50" t="s">
        <v>1092</v>
      </c>
      <c r="B2968" s="55" t="n">
        <v>45907</v>
      </c>
      <c r="C2968" s="50" t="n">
        <f aca="false">IF(S2968="","",IFERROR(IF(INDEX('Ledger Codes'!$C$6:$C$205,MATCH(S2968,'Ledger Codes'!$B$6:$B$205,0))="","",INDEX('Ledger Codes'!$C$6:$C$205,MATCH(S2968,'Ledger Codes'!$B$6:$B$205,0))),""))</f>
        <v>10053</v>
      </c>
      <c r="D2968" s="50" t="s">
        <v>107</v>
      </c>
      <c r="E2968" s="50" t="s">
        <v>1093</v>
      </c>
      <c r="F2968" s="50" t="s">
        <v>1094</v>
      </c>
      <c r="G2968" s="52" t="n">
        <v>0</v>
      </c>
      <c r="H2968" s="52" t="n">
        <v>300</v>
      </c>
      <c r="I2968" s="52" t="n">
        <f aca="false">IF(AND(G2968="",H2968=""),"",N(G2968)-N(H2968))</f>
        <v>-300</v>
      </c>
      <c r="J2968" s="52" t="n">
        <f aca="false">IF(I2968="","",ABS(I2968))</f>
        <v>300</v>
      </c>
      <c r="K2968" s="56" t="n">
        <f aca="false">IF(S2968="","",0)</f>
        <v>0</v>
      </c>
      <c r="L2968" s="56" t="n">
        <f aca="false">IF(J2968="","",IF(AND(J2968&gt;'Revenue Testing'!$E$9,K2968=0),1,0))</f>
        <v>0</v>
      </c>
      <c r="M2968" s="57" t="n">
        <v>0.722380350403</v>
      </c>
      <c r="N2968" s="56" t="str">
        <f aca="false">IF(OR(A2968="",I2968=""),"",IF(COUNTIFS($A$2:$A$4500,A2968,$D$2:$D$4500,D2968,$I$2:$I$4500,I2968)&gt;1,"Possible duplicate",""))</f>
        <v/>
      </c>
      <c r="O2968" s="56" t="n">
        <f aca="false">IF(J2968="","",IF(AND(L2968=0,K2968=0),1,0))</f>
        <v>1</v>
      </c>
      <c r="P2968" s="56" t="str">
        <f aca="false">IF(L2968=1,J2968+ROW()/10^7,"")</f>
        <v/>
      </c>
      <c r="Q2968" s="57" t="n">
        <f aca="false">IF(O2968=1,M2968,"")</f>
        <v>0.722380350403</v>
      </c>
      <c r="R2968" s="56" t="str">
        <f aca="false">IF(K2968=1,ROW(),"")</f>
        <v/>
      </c>
      <c r="S2968" s="56" t="str">
        <f aca="false">IF(D2968="","",TRIM(D2968))</f>
        <v>Operation Recovery Cost- Inc</v>
      </c>
    </row>
    <row r="2969" customFormat="false" ht="15" hidden="false" customHeight="false" outlineLevel="0" collapsed="false">
      <c r="A2969" s="50" t="s">
        <v>1095</v>
      </c>
      <c r="B2969" s="55" t="n">
        <v>45907</v>
      </c>
      <c r="C2969" s="50" t="n">
        <f aca="false">IF(S2969="","",IFERROR(IF(INDEX('Ledger Codes'!$C$6:$C$205,MATCH(S2969,'Ledger Codes'!$B$6:$B$205,0))="","",INDEX('Ledger Codes'!$C$6:$C$205,MATCH(S2969,'Ledger Codes'!$B$6:$B$205,0))),""))</f>
        <v>10053</v>
      </c>
      <c r="D2969" s="50" t="s">
        <v>107</v>
      </c>
      <c r="E2969" s="50" t="s">
        <v>1096</v>
      </c>
      <c r="F2969" s="50" t="s">
        <v>432</v>
      </c>
      <c r="G2969" s="52" t="n">
        <v>0</v>
      </c>
      <c r="H2969" s="52" t="n">
        <v>300</v>
      </c>
      <c r="I2969" s="52" t="n">
        <f aca="false">IF(AND(G2969="",H2969=""),"",N(G2969)-N(H2969))</f>
        <v>-300</v>
      </c>
      <c r="J2969" s="52" t="n">
        <f aca="false">IF(I2969="","",ABS(I2969))</f>
        <v>300</v>
      </c>
      <c r="K2969" s="56" t="n">
        <f aca="false">IF(S2969="","",0)</f>
        <v>0</v>
      </c>
      <c r="L2969" s="56" t="n">
        <f aca="false">IF(J2969="","",IF(AND(J2969&gt;'Revenue Testing'!$E$9,K2969=0),1,0))</f>
        <v>0</v>
      </c>
      <c r="M2969" s="57" t="n">
        <v>0.001315945725</v>
      </c>
      <c r="N2969" s="56" t="str">
        <f aca="false">IF(OR(A2969="",I2969=""),"",IF(COUNTIFS($A$2:$A$4500,A2969,$D$2:$D$4500,D2969,$I$2:$I$4500,I2969)&gt;1,"Possible duplicate",""))</f>
        <v/>
      </c>
      <c r="O2969" s="56" t="n">
        <f aca="false">IF(J2969="","",IF(AND(L2969=0,K2969=0),1,0))</f>
        <v>1</v>
      </c>
      <c r="P2969" s="56" t="str">
        <f aca="false">IF(L2969=1,J2969+ROW()/10^7,"")</f>
        <v/>
      </c>
      <c r="Q2969" s="57" t="n">
        <f aca="false">IF(O2969=1,M2969,"")</f>
        <v>0.001315945725</v>
      </c>
      <c r="R2969" s="56" t="str">
        <f aca="false">IF(K2969=1,ROW(),"")</f>
        <v/>
      </c>
      <c r="S2969" s="56" t="str">
        <f aca="false">IF(D2969="","",TRIM(D2969))</f>
        <v>Operation Recovery Cost- Inc</v>
      </c>
    </row>
    <row r="2970" customFormat="false" ht="15" hidden="false" customHeight="false" outlineLevel="0" collapsed="false">
      <c r="A2970" s="50" t="s">
        <v>1095</v>
      </c>
      <c r="B2970" s="55" t="n">
        <v>45907</v>
      </c>
      <c r="C2970" s="50" t="n">
        <f aca="false">IF(S2970="","",IFERROR(IF(INDEX('Ledger Codes'!$C$6:$C$205,MATCH(S2970,'Ledger Codes'!$B$6:$B$205,0))="","",INDEX('Ledger Codes'!$C$6:$C$205,MATCH(S2970,'Ledger Codes'!$B$6:$B$205,0))),""))</f>
        <v>10053</v>
      </c>
      <c r="D2970" s="50" t="s">
        <v>107</v>
      </c>
      <c r="E2970" s="50" t="s">
        <v>1096</v>
      </c>
      <c r="F2970" s="50" t="s">
        <v>432</v>
      </c>
      <c r="G2970" s="52" t="n">
        <v>0</v>
      </c>
      <c r="H2970" s="52" t="n">
        <v>1350</v>
      </c>
      <c r="I2970" s="52" t="n">
        <f aca="false">IF(AND(G2970="",H2970=""),"",N(G2970)-N(H2970))</f>
        <v>-1350</v>
      </c>
      <c r="J2970" s="52" t="n">
        <f aca="false">IF(I2970="","",ABS(I2970))</f>
        <v>1350</v>
      </c>
      <c r="K2970" s="56" t="n">
        <f aca="false">IF(S2970="","",0)</f>
        <v>0</v>
      </c>
      <c r="L2970" s="56" t="n">
        <f aca="false">IF(J2970="","",IF(AND(J2970&gt;'Revenue Testing'!$E$9,K2970=0),1,0))</f>
        <v>0</v>
      </c>
      <c r="M2970" s="57" t="n">
        <v>0.900683812496</v>
      </c>
      <c r="N2970" s="56" t="str">
        <f aca="false">IF(OR(A2970="",I2970=""),"",IF(COUNTIFS($A$2:$A$4500,A2970,$D$2:$D$4500,D2970,$I$2:$I$4500,I2970)&gt;1,"Possible duplicate",""))</f>
        <v/>
      </c>
      <c r="O2970" s="56" t="n">
        <f aca="false">IF(J2970="","",IF(AND(L2970=0,K2970=0),1,0))</f>
        <v>1</v>
      </c>
      <c r="P2970" s="56" t="str">
        <f aca="false">IF(L2970=1,J2970+ROW()/10^7,"")</f>
        <v/>
      </c>
      <c r="Q2970" s="57" t="n">
        <f aca="false">IF(O2970=1,M2970,"")</f>
        <v>0.900683812496</v>
      </c>
      <c r="R2970" s="56" t="str">
        <f aca="false">IF(K2970=1,ROW(),"")</f>
        <v/>
      </c>
      <c r="S2970" s="56" t="str">
        <f aca="false">IF(D2970="","",TRIM(D2970))</f>
        <v>Operation Recovery Cost- Inc</v>
      </c>
    </row>
    <row r="2971" customFormat="false" ht="15" hidden="false" customHeight="false" outlineLevel="0" collapsed="false">
      <c r="A2971" s="50" t="s">
        <v>1097</v>
      </c>
      <c r="B2971" s="55" t="n">
        <v>45907</v>
      </c>
      <c r="C2971" s="50" t="n">
        <f aca="false">IF(S2971="","",IFERROR(IF(INDEX('Ledger Codes'!$C$6:$C$205,MATCH(S2971,'Ledger Codes'!$B$6:$B$205,0))="","",INDEX('Ledger Codes'!$C$6:$C$205,MATCH(S2971,'Ledger Codes'!$B$6:$B$205,0))),""))</f>
        <v>10053</v>
      </c>
      <c r="D2971" s="50" t="s">
        <v>107</v>
      </c>
      <c r="E2971" s="50" t="s">
        <v>1098</v>
      </c>
      <c r="F2971" s="50" t="s">
        <v>1099</v>
      </c>
      <c r="G2971" s="52" t="n">
        <v>0</v>
      </c>
      <c r="H2971" s="52" t="n">
        <v>450</v>
      </c>
      <c r="I2971" s="52" t="n">
        <f aca="false">IF(AND(G2971="",H2971=""),"",N(G2971)-N(H2971))</f>
        <v>-450</v>
      </c>
      <c r="J2971" s="52" t="n">
        <f aca="false">IF(I2971="","",ABS(I2971))</f>
        <v>450</v>
      </c>
      <c r="K2971" s="56" t="n">
        <f aca="false">IF(S2971="","",0)</f>
        <v>0</v>
      </c>
      <c r="L2971" s="56" t="n">
        <f aca="false">IF(J2971="","",IF(AND(J2971&gt;'Revenue Testing'!$E$9,K2971=0),1,0))</f>
        <v>0</v>
      </c>
      <c r="M2971" s="57" t="n">
        <v>0.571960120313</v>
      </c>
      <c r="N2971" s="56" t="str">
        <f aca="false">IF(OR(A2971="",I2971=""),"",IF(COUNTIFS($A$2:$A$4500,A2971,$D$2:$D$4500,D2971,$I$2:$I$4500,I2971)&gt;1,"Possible duplicate",""))</f>
        <v/>
      </c>
      <c r="O2971" s="56" t="n">
        <f aca="false">IF(J2971="","",IF(AND(L2971=0,K2971=0),1,0))</f>
        <v>1</v>
      </c>
      <c r="P2971" s="56" t="str">
        <f aca="false">IF(L2971=1,J2971+ROW()/10^7,"")</f>
        <v/>
      </c>
      <c r="Q2971" s="57" t="n">
        <f aca="false">IF(O2971=1,M2971,"")</f>
        <v>0.571960120313</v>
      </c>
      <c r="R2971" s="56" t="str">
        <f aca="false">IF(K2971=1,ROW(),"")</f>
        <v/>
      </c>
      <c r="S2971" s="56" t="str">
        <f aca="false">IF(D2971="","",TRIM(D2971))</f>
        <v>Operation Recovery Cost- Inc</v>
      </c>
    </row>
    <row r="2972" customFormat="false" ht="15" hidden="false" customHeight="false" outlineLevel="0" collapsed="false">
      <c r="A2972" s="50" t="s">
        <v>1100</v>
      </c>
      <c r="B2972" s="55" t="n">
        <v>45907</v>
      </c>
      <c r="C2972" s="50" t="n">
        <f aca="false">IF(S2972="","",IFERROR(IF(INDEX('Ledger Codes'!$C$6:$C$205,MATCH(S2972,'Ledger Codes'!$B$6:$B$205,0))="","",INDEX('Ledger Codes'!$C$6:$C$205,MATCH(S2972,'Ledger Codes'!$B$6:$B$205,0))),""))</f>
        <v>10053</v>
      </c>
      <c r="D2972" s="50" t="s">
        <v>107</v>
      </c>
      <c r="E2972" s="50" t="s">
        <v>1101</v>
      </c>
      <c r="F2972" s="50" t="s">
        <v>1102</v>
      </c>
      <c r="G2972" s="52" t="n">
        <v>0</v>
      </c>
      <c r="H2972" s="52" t="n">
        <v>450</v>
      </c>
      <c r="I2972" s="52" t="n">
        <f aca="false">IF(AND(G2972="",H2972=""),"",N(G2972)-N(H2972))</f>
        <v>-450</v>
      </c>
      <c r="J2972" s="52" t="n">
        <f aca="false">IF(I2972="","",ABS(I2972))</f>
        <v>450</v>
      </c>
      <c r="K2972" s="56" t="n">
        <f aca="false">IF(S2972="","",0)</f>
        <v>0</v>
      </c>
      <c r="L2972" s="56" t="n">
        <f aca="false">IF(J2972="","",IF(AND(J2972&gt;'Revenue Testing'!$E$9,K2972=0),1,0))</f>
        <v>0</v>
      </c>
      <c r="M2972" s="57" t="n">
        <v>0.61959752229</v>
      </c>
      <c r="N2972" s="56" t="str">
        <f aca="false">IF(OR(A2972="",I2972=""),"",IF(COUNTIFS($A$2:$A$4500,A2972,$D$2:$D$4500,D2972,$I$2:$I$4500,I2972)&gt;1,"Possible duplicate",""))</f>
        <v/>
      </c>
      <c r="O2972" s="56" t="n">
        <f aca="false">IF(J2972="","",IF(AND(L2972=0,K2972=0),1,0))</f>
        <v>1</v>
      </c>
      <c r="P2972" s="56" t="str">
        <f aca="false">IF(L2972=1,J2972+ROW()/10^7,"")</f>
        <v/>
      </c>
      <c r="Q2972" s="57" t="n">
        <f aca="false">IF(O2972=1,M2972,"")</f>
        <v>0.61959752229</v>
      </c>
      <c r="R2972" s="56" t="str">
        <f aca="false">IF(K2972=1,ROW(),"")</f>
        <v/>
      </c>
      <c r="S2972" s="56" t="str">
        <f aca="false">IF(D2972="","",TRIM(D2972))</f>
        <v>Operation Recovery Cost- Inc</v>
      </c>
    </row>
    <row r="2973" customFormat="false" ht="15" hidden="false" customHeight="false" outlineLevel="0" collapsed="false">
      <c r="A2973" s="50" t="s">
        <v>1103</v>
      </c>
      <c r="B2973" s="55" t="n">
        <v>45908</v>
      </c>
      <c r="C2973" s="50" t="n">
        <f aca="false">IF(S2973="","",IFERROR(IF(INDEX('Ledger Codes'!$C$6:$C$205,MATCH(S2973,'Ledger Codes'!$B$6:$B$205,0))="","",INDEX('Ledger Codes'!$C$6:$C$205,MATCH(S2973,'Ledger Codes'!$B$6:$B$205,0))),""))</f>
        <v>10053</v>
      </c>
      <c r="D2973" s="50" t="s">
        <v>107</v>
      </c>
      <c r="E2973" s="50" t="s">
        <v>1104</v>
      </c>
      <c r="F2973" s="50" t="s">
        <v>1105</v>
      </c>
      <c r="G2973" s="52" t="n">
        <v>0</v>
      </c>
      <c r="H2973" s="52" t="n">
        <v>900</v>
      </c>
      <c r="I2973" s="52" t="n">
        <f aca="false">IF(AND(G2973="",H2973=""),"",N(G2973)-N(H2973))</f>
        <v>-900</v>
      </c>
      <c r="J2973" s="52" t="n">
        <f aca="false">IF(I2973="","",ABS(I2973))</f>
        <v>900</v>
      </c>
      <c r="K2973" s="56" t="n">
        <f aca="false">IF(S2973="","",0)</f>
        <v>0</v>
      </c>
      <c r="L2973" s="56" t="n">
        <f aca="false">IF(J2973="","",IF(AND(J2973&gt;'Revenue Testing'!$E$9,K2973=0),1,0))</f>
        <v>0</v>
      </c>
      <c r="M2973" s="57" t="n">
        <v>0.339411472929</v>
      </c>
      <c r="N2973" s="56" t="str">
        <f aca="false">IF(OR(A2973="",I2973=""),"",IF(COUNTIFS($A$2:$A$4500,A2973,$D$2:$D$4500,D2973,$I$2:$I$4500,I2973)&gt;1,"Possible duplicate",""))</f>
        <v/>
      </c>
      <c r="O2973" s="56" t="n">
        <f aca="false">IF(J2973="","",IF(AND(L2973=0,K2973=0),1,0))</f>
        <v>1</v>
      </c>
      <c r="P2973" s="56" t="str">
        <f aca="false">IF(L2973=1,J2973+ROW()/10^7,"")</f>
        <v/>
      </c>
      <c r="Q2973" s="57" t="n">
        <f aca="false">IF(O2973=1,M2973,"")</f>
        <v>0.339411472929</v>
      </c>
      <c r="R2973" s="56" t="str">
        <f aca="false">IF(K2973=1,ROW(),"")</f>
        <v/>
      </c>
      <c r="S2973" s="56" t="str">
        <f aca="false">IF(D2973="","",TRIM(D2973))</f>
        <v>Operation Recovery Cost- Inc</v>
      </c>
    </row>
    <row r="2974" customFormat="false" ht="15" hidden="false" customHeight="false" outlineLevel="0" collapsed="false">
      <c r="A2974" s="50" t="s">
        <v>1106</v>
      </c>
      <c r="B2974" s="55" t="n">
        <v>45908</v>
      </c>
      <c r="C2974" s="50" t="n">
        <f aca="false">IF(S2974="","",IFERROR(IF(INDEX('Ledger Codes'!$C$6:$C$205,MATCH(S2974,'Ledger Codes'!$B$6:$B$205,0))="","",INDEX('Ledger Codes'!$C$6:$C$205,MATCH(S2974,'Ledger Codes'!$B$6:$B$205,0))),""))</f>
        <v>10053</v>
      </c>
      <c r="D2974" s="50" t="s">
        <v>107</v>
      </c>
      <c r="E2974" s="50" t="s">
        <v>1107</v>
      </c>
      <c r="F2974" s="50" t="s">
        <v>1108</v>
      </c>
      <c r="G2974" s="52" t="n">
        <v>0</v>
      </c>
      <c r="H2974" s="52" t="n">
        <v>450</v>
      </c>
      <c r="I2974" s="52" t="n">
        <f aca="false">IF(AND(G2974="",H2974=""),"",N(G2974)-N(H2974))</f>
        <v>-450</v>
      </c>
      <c r="J2974" s="52" t="n">
        <f aca="false">IF(I2974="","",ABS(I2974))</f>
        <v>450</v>
      </c>
      <c r="K2974" s="56" t="n">
        <f aca="false">IF(S2974="","",0)</f>
        <v>0</v>
      </c>
      <c r="L2974" s="56" t="n">
        <f aca="false">IF(J2974="","",IF(AND(J2974&gt;'Revenue Testing'!$E$9,K2974=0),1,0))</f>
        <v>0</v>
      </c>
      <c r="M2974" s="57" t="n">
        <v>0.098483606716</v>
      </c>
      <c r="N2974" s="56" t="str">
        <f aca="false">IF(OR(A2974="",I2974=""),"",IF(COUNTIFS($A$2:$A$4500,A2974,$D$2:$D$4500,D2974,$I$2:$I$4500,I2974)&gt;1,"Possible duplicate",""))</f>
        <v/>
      </c>
      <c r="O2974" s="56" t="n">
        <f aca="false">IF(J2974="","",IF(AND(L2974=0,K2974=0),1,0))</f>
        <v>1</v>
      </c>
      <c r="P2974" s="56" t="str">
        <f aca="false">IF(L2974=1,J2974+ROW()/10^7,"")</f>
        <v/>
      </c>
      <c r="Q2974" s="57" t="n">
        <f aca="false">IF(O2974=1,M2974,"")</f>
        <v>0.098483606716</v>
      </c>
      <c r="R2974" s="56" t="str">
        <f aca="false">IF(K2974=1,ROW(),"")</f>
        <v/>
      </c>
      <c r="S2974" s="56" t="str">
        <f aca="false">IF(D2974="","",TRIM(D2974))</f>
        <v>Operation Recovery Cost- Inc</v>
      </c>
    </row>
    <row r="2975" customFormat="false" ht="15" hidden="false" customHeight="false" outlineLevel="0" collapsed="false">
      <c r="A2975" s="50" t="s">
        <v>1109</v>
      </c>
      <c r="B2975" s="55" t="n">
        <v>45908</v>
      </c>
      <c r="C2975" s="50" t="n">
        <f aca="false">IF(S2975="","",IFERROR(IF(INDEX('Ledger Codes'!$C$6:$C$205,MATCH(S2975,'Ledger Codes'!$B$6:$B$205,0))="","",INDEX('Ledger Codes'!$C$6:$C$205,MATCH(S2975,'Ledger Codes'!$B$6:$B$205,0))),""))</f>
        <v>10053</v>
      </c>
      <c r="D2975" s="50" t="s">
        <v>107</v>
      </c>
      <c r="E2975" s="50" t="s">
        <v>1110</v>
      </c>
      <c r="F2975" s="50" t="s">
        <v>1111</v>
      </c>
      <c r="G2975" s="52" t="n">
        <v>0</v>
      </c>
      <c r="H2975" s="52" t="n">
        <v>450</v>
      </c>
      <c r="I2975" s="52" t="n">
        <f aca="false">IF(AND(G2975="",H2975=""),"",N(G2975)-N(H2975))</f>
        <v>-450</v>
      </c>
      <c r="J2975" s="52" t="n">
        <f aca="false">IF(I2975="","",ABS(I2975))</f>
        <v>450</v>
      </c>
      <c r="K2975" s="56" t="n">
        <f aca="false">IF(S2975="","",0)</f>
        <v>0</v>
      </c>
      <c r="L2975" s="56" t="n">
        <f aca="false">IF(J2975="","",IF(AND(J2975&gt;'Revenue Testing'!$E$9,K2975=0),1,0))</f>
        <v>0</v>
      </c>
      <c r="M2975" s="57" t="n">
        <v>0.786937247538</v>
      </c>
      <c r="N2975" s="56" t="str">
        <f aca="false">IF(OR(A2975="",I2975=""),"",IF(COUNTIFS($A$2:$A$4500,A2975,$D$2:$D$4500,D2975,$I$2:$I$4500,I2975)&gt;1,"Possible duplicate",""))</f>
        <v/>
      </c>
      <c r="O2975" s="56" t="n">
        <f aca="false">IF(J2975="","",IF(AND(L2975=0,K2975=0),1,0))</f>
        <v>1</v>
      </c>
      <c r="P2975" s="56" t="str">
        <f aca="false">IF(L2975=1,J2975+ROW()/10^7,"")</f>
        <v/>
      </c>
      <c r="Q2975" s="57" t="n">
        <f aca="false">IF(O2975=1,M2975,"")</f>
        <v>0.786937247538</v>
      </c>
      <c r="R2975" s="56" t="str">
        <f aca="false">IF(K2975=1,ROW(),"")</f>
        <v/>
      </c>
      <c r="S2975" s="56" t="str">
        <f aca="false">IF(D2975="","",TRIM(D2975))</f>
        <v>Operation Recovery Cost- Inc</v>
      </c>
    </row>
    <row r="2976" customFormat="false" ht="15" hidden="false" customHeight="false" outlineLevel="0" collapsed="false">
      <c r="A2976" s="50" t="s">
        <v>1112</v>
      </c>
      <c r="B2976" s="55" t="n">
        <v>45909</v>
      </c>
      <c r="C2976" s="50" t="n">
        <f aca="false">IF(S2976="","",IFERROR(IF(INDEX('Ledger Codes'!$C$6:$C$205,MATCH(S2976,'Ledger Codes'!$B$6:$B$205,0))="","",INDEX('Ledger Codes'!$C$6:$C$205,MATCH(S2976,'Ledger Codes'!$B$6:$B$205,0))),""))</f>
        <v>10053</v>
      </c>
      <c r="D2976" s="50" t="s">
        <v>107</v>
      </c>
      <c r="E2976" s="50" t="s">
        <v>1113</v>
      </c>
      <c r="F2976" s="50" t="s">
        <v>1114</v>
      </c>
      <c r="G2976" s="52" t="n">
        <v>0</v>
      </c>
      <c r="H2976" s="52" t="n">
        <v>450</v>
      </c>
      <c r="I2976" s="52" t="n">
        <f aca="false">IF(AND(G2976="",H2976=""),"",N(G2976)-N(H2976))</f>
        <v>-450</v>
      </c>
      <c r="J2976" s="52" t="n">
        <f aca="false">IF(I2976="","",ABS(I2976))</f>
        <v>450</v>
      </c>
      <c r="K2976" s="56" t="n">
        <f aca="false">IF(S2976="","",0)</f>
        <v>0</v>
      </c>
      <c r="L2976" s="56" t="n">
        <f aca="false">IF(J2976="","",IF(AND(J2976&gt;'Revenue Testing'!$E$9,K2976=0),1,0))</f>
        <v>0</v>
      </c>
      <c r="M2976" s="57" t="n">
        <v>0.504597953438</v>
      </c>
      <c r="N2976" s="56" t="str">
        <f aca="false">IF(OR(A2976="",I2976=""),"",IF(COUNTIFS($A$2:$A$4500,A2976,$D$2:$D$4500,D2976,$I$2:$I$4500,I2976)&gt;1,"Possible duplicate",""))</f>
        <v/>
      </c>
      <c r="O2976" s="56" t="n">
        <f aca="false">IF(J2976="","",IF(AND(L2976=0,K2976=0),1,0))</f>
        <v>1</v>
      </c>
      <c r="P2976" s="56" t="str">
        <f aca="false">IF(L2976=1,J2976+ROW()/10^7,"")</f>
        <v/>
      </c>
      <c r="Q2976" s="57" t="n">
        <f aca="false">IF(O2976=1,M2976,"")</f>
        <v>0.504597953438</v>
      </c>
      <c r="R2976" s="56" t="str">
        <f aca="false">IF(K2976=1,ROW(),"")</f>
        <v/>
      </c>
      <c r="S2976" s="56" t="str">
        <f aca="false">IF(D2976="","",TRIM(D2976))</f>
        <v>Operation Recovery Cost- Inc</v>
      </c>
    </row>
    <row r="2977" customFormat="false" ht="15" hidden="false" customHeight="false" outlineLevel="0" collapsed="false">
      <c r="A2977" s="50" t="s">
        <v>1115</v>
      </c>
      <c r="B2977" s="55" t="n">
        <v>45909</v>
      </c>
      <c r="C2977" s="50" t="n">
        <f aca="false">IF(S2977="","",IFERROR(IF(INDEX('Ledger Codes'!$C$6:$C$205,MATCH(S2977,'Ledger Codes'!$B$6:$B$205,0))="","",INDEX('Ledger Codes'!$C$6:$C$205,MATCH(S2977,'Ledger Codes'!$B$6:$B$205,0))),""))</f>
        <v>10053</v>
      </c>
      <c r="D2977" s="50" t="s">
        <v>107</v>
      </c>
      <c r="E2977" s="50" t="s">
        <v>1116</v>
      </c>
      <c r="F2977" s="50" t="s">
        <v>1117</v>
      </c>
      <c r="G2977" s="52" t="n">
        <v>0</v>
      </c>
      <c r="H2977" s="52" t="n">
        <v>450</v>
      </c>
      <c r="I2977" s="52" t="n">
        <f aca="false">IF(AND(G2977="",H2977=""),"",N(G2977)-N(H2977))</f>
        <v>-450</v>
      </c>
      <c r="J2977" s="52" t="n">
        <f aca="false">IF(I2977="","",ABS(I2977))</f>
        <v>450</v>
      </c>
      <c r="K2977" s="56" t="n">
        <f aca="false">IF(S2977="","",0)</f>
        <v>0</v>
      </c>
      <c r="L2977" s="56" t="n">
        <f aca="false">IF(J2977="","",IF(AND(J2977&gt;'Revenue Testing'!$E$9,K2977=0),1,0))</f>
        <v>0</v>
      </c>
      <c r="M2977" s="57" t="n">
        <v>0.976351276254</v>
      </c>
      <c r="N2977" s="56" t="str">
        <f aca="false">IF(OR(A2977="",I2977=""),"",IF(COUNTIFS($A$2:$A$4500,A2977,$D$2:$D$4500,D2977,$I$2:$I$4500,I2977)&gt;1,"Possible duplicate",""))</f>
        <v/>
      </c>
      <c r="O2977" s="56" t="n">
        <f aca="false">IF(J2977="","",IF(AND(L2977=0,K2977=0),1,0))</f>
        <v>1</v>
      </c>
      <c r="P2977" s="56" t="str">
        <f aca="false">IF(L2977=1,J2977+ROW()/10^7,"")</f>
        <v/>
      </c>
      <c r="Q2977" s="57" t="n">
        <f aca="false">IF(O2977=1,M2977,"")</f>
        <v>0.976351276254</v>
      </c>
      <c r="R2977" s="56" t="str">
        <f aca="false">IF(K2977=1,ROW(),"")</f>
        <v/>
      </c>
      <c r="S2977" s="56" t="str">
        <f aca="false">IF(D2977="","",TRIM(D2977))</f>
        <v>Operation Recovery Cost- Inc</v>
      </c>
    </row>
    <row r="2978" customFormat="false" ht="15" hidden="false" customHeight="false" outlineLevel="0" collapsed="false">
      <c r="A2978" s="50" t="s">
        <v>1118</v>
      </c>
      <c r="B2978" s="55" t="n">
        <v>45909</v>
      </c>
      <c r="C2978" s="50" t="n">
        <f aca="false">IF(S2978="","",IFERROR(IF(INDEX('Ledger Codes'!$C$6:$C$205,MATCH(S2978,'Ledger Codes'!$B$6:$B$205,0))="","",INDEX('Ledger Codes'!$C$6:$C$205,MATCH(S2978,'Ledger Codes'!$B$6:$B$205,0))),""))</f>
        <v>10053</v>
      </c>
      <c r="D2978" s="50" t="s">
        <v>107</v>
      </c>
      <c r="E2978" s="50" t="s">
        <v>1119</v>
      </c>
      <c r="F2978" s="50" t="s">
        <v>1120</v>
      </c>
      <c r="G2978" s="52" t="n">
        <v>0</v>
      </c>
      <c r="H2978" s="52" t="n">
        <v>450</v>
      </c>
      <c r="I2978" s="52" t="n">
        <f aca="false">IF(AND(G2978="",H2978=""),"",N(G2978)-N(H2978))</f>
        <v>-450</v>
      </c>
      <c r="J2978" s="52" t="n">
        <f aca="false">IF(I2978="","",ABS(I2978))</f>
        <v>450</v>
      </c>
      <c r="K2978" s="56" t="n">
        <f aca="false">IF(S2978="","",0)</f>
        <v>0</v>
      </c>
      <c r="L2978" s="56" t="n">
        <f aca="false">IF(J2978="","",IF(AND(J2978&gt;'Revenue Testing'!$E$9,K2978=0),1,0))</f>
        <v>0</v>
      </c>
      <c r="M2978" s="57" t="n">
        <v>0.011030380891</v>
      </c>
      <c r="N2978" s="56" t="str">
        <f aca="false">IF(OR(A2978="",I2978=""),"",IF(COUNTIFS($A$2:$A$4500,A2978,$D$2:$D$4500,D2978,$I$2:$I$4500,I2978)&gt;1,"Possible duplicate",""))</f>
        <v/>
      </c>
      <c r="O2978" s="56" t="n">
        <f aca="false">IF(J2978="","",IF(AND(L2978=0,K2978=0),1,0))</f>
        <v>1</v>
      </c>
      <c r="P2978" s="56" t="str">
        <f aca="false">IF(L2978=1,J2978+ROW()/10^7,"")</f>
        <v/>
      </c>
      <c r="Q2978" s="57" t="n">
        <f aca="false">IF(O2978=1,M2978,"")</f>
        <v>0.011030380891</v>
      </c>
      <c r="R2978" s="56" t="str">
        <f aca="false">IF(K2978=1,ROW(),"")</f>
        <v/>
      </c>
      <c r="S2978" s="56" t="str">
        <f aca="false">IF(D2978="","",TRIM(D2978))</f>
        <v>Operation Recovery Cost- Inc</v>
      </c>
    </row>
    <row r="2979" customFormat="false" ht="15" hidden="false" customHeight="false" outlineLevel="0" collapsed="false">
      <c r="A2979" s="50" t="s">
        <v>1121</v>
      </c>
      <c r="B2979" s="55" t="n">
        <v>45909</v>
      </c>
      <c r="C2979" s="50" t="n">
        <f aca="false">IF(S2979="","",IFERROR(IF(INDEX('Ledger Codes'!$C$6:$C$205,MATCH(S2979,'Ledger Codes'!$B$6:$B$205,0))="","",INDEX('Ledger Codes'!$C$6:$C$205,MATCH(S2979,'Ledger Codes'!$B$6:$B$205,0))),""))</f>
        <v>10053</v>
      </c>
      <c r="D2979" s="50" t="s">
        <v>107</v>
      </c>
      <c r="E2979" s="50" t="s">
        <v>1122</v>
      </c>
      <c r="F2979" s="50" t="s">
        <v>1123</v>
      </c>
      <c r="G2979" s="52" t="n">
        <v>0</v>
      </c>
      <c r="H2979" s="52" t="n">
        <v>450</v>
      </c>
      <c r="I2979" s="52" t="n">
        <f aca="false">IF(AND(G2979="",H2979=""),"",N(G2979)-N(H2979))</f>
        <v>-450</v>
      </c>
      <c r="J2979" s="52" t="n">
        <f aca="false">IF(I2979="","",ABS(I2979))</f>
        <v>450</v>
      </c>
      <c r="K2979" s="56" t="n">
        <f aca="false">IF(S2979="","",0)</f>
        <v>0</v>
      </c>
      <c r="L2979" s="56" t="n">
        <f aca="false">IF(J2979="","",IF(AND(J2979&gt;'Revenue Testing'!$E$9,K2979=0),1,0))</f>
        <v>0</v>
      </c>
      <c r="M2979" s="57" t="n">
        <v>0.885076975331</v>
      </c>
      <c r="N2979" s="56" t="str">
        <f aca="false">IF(OR(A2979="",I2979=""),"",IF(COUNTIFS($A$2:$A$4500,A2979,$D$2:$D$4500,D2979,$I$2:$I$4500,I2979)&gt;1,"Possible duplicate",""))</f>
        <v/>
      </c>
      <c r="O2979" s="56" t="n">
        <f aca="false">IF(J2979="","",IF(AND(L2979=0,K2979=0),1,0))</f>
        <v>1</v>
      </c>
      <c r="P2979" s="56" t="str">
        <f aca="false">IF(L2979=1,J2979+ROW()/10^7,"")</f>
        <v/>
      </c>
      <c r="Q2979" s="57" t="n">
        <f aca="false">IF(O2979=1,M2979,"")</f>
        <v>0.885076975331</v>
      </c>
      <c r="R2979" s="56" t="str">
        <f aca="false">IF(K2979=1,ROW(),"")</f>
        <v/>
      </c>
      <c r="S2979" s="56" t="str">
        <f aca="false">IF(D2979="","",TRIM(D2979))</f>
        <v>Operation Recovery Cost- Inc</v>
      </c>
    </row>
    <row r="2980" customFormat="false" ht="15" hidden="false" customHeight="false" outlineLevel="0" collapsed="false">
      <c r="A2980" s="50" t="s">
        <v>1124</v>
      </c>
      <c r="B2980" s="55" t="n">
        <v>45909</v>
      </c>
      <c r="C2980" s="50" t="n">
        <f aca="false">IF(S2980="","",IFERROR(IF(INDEX('Ledger Codes'!$C$6:$C$205,MATCH(S2980,'Ledger Codes'!$B$6:$B$205,0))="","",INDEX('Ledger Codes'!$C$6:$C$205,MATCH(S2980,'Ledger Codes'!$B$6:$B$205,0))),""))</f>
        <v>10053</v>
      </c>
      <c r="D2980" s="50" t="s">
        <v>107</v>
      </c>
      <c r="E2980" s="50" t="s">
        <v>1125</v>
      </c>
      <c r="F2980" s="50" t="s">
        <v>1126</v>
      </c>
      <c r="G2980" s="52" t="n">
        <v>0</v>
      </c>
      <c r="H2980" s="52" t="n">
        <v>563</v>
      </c>
      <c r="I2980" s="52" t="n">
        <f aca="false">IF(AND(G2980="",H2980=""),"",N(G2980)-N(H2980))</f>
        <v>-563</v>
      </c>
      <c r="J2980" s="52" t="n">
        <f aca="false">IF(I2980="","",ABS(I2980))</f>
        <v>563</v>
      </c>
      <c r="K2980" s="56" t="n">
        <f aca="false">IF(S2980="","",0)</f>
        <v>0</v>
      </c>
      <c r="L2980" s="56" t="n">
        <f aca="false">IF(J2980="","",IF(AND(J2980&gt;'Revenue Testing'!$E$9,K2980=0),1,0))</f>
        <v>0</v>
      </c>
      <c r="M2980" s="57" t="n">
        <v>0.419155783926</v>
      </c>
      <c r="N2980" s="56" t="str">
        <f aca="false">IF(OR(A2980="",I2980=""),"",IF(COUNTIFS($A$2:$A$4500,A2980,$D$2:$D$4500,D2980,$I$2:$I$4500,I2980)&gt;1,"Possible duplicate",""))</f>
        <v/>
      </c>
      <c r="O2980" s="56" t="n">
        <f aca="false">IF(J2980="","",IF(AND(L2980=0,K2980=0),1,0))</f>
        <v>1</v>
      </c>
      <c r="P2980" s="56" t="str">
        <f aca="false">IF(L2980=1,J2980+ROW()/10^7,"")</f>
        <v/>
      </c>
      <c r="Q2980" s="57" t="n">
        <f aca="false">IF(O2980=1,M2980,"")</f>
        <v>0.419155783926</v>
      </c>
      <c r="R2980" s="56" t="str">
        <f aca="false">IF(K2980=1,ROW(),"")</f>
        <v/>
      </c>
      <c r="S2980" s="56" t="str">
        <f aca="false">IF(D2980="","",TRIM(D2980))</f>
        <v>Operation Recovery Cost- Inc</v>
      </c>
    </row>
    <row r="2981" customFormat="false" ht="15" hidden="false" customHeight="false" outlineLevel="0" collapsed="false">
      <c r="A2981" s="50" t="s">
        <v>1127</v>
      </c>
      <c r="B2981" s="55" t="n">
        <v>45909</v>
      </c>
      <c r="C2981" s="50" t="n">
        <f aca="false">IF(S2981="","",IFERROR(IF(INDEX('Ledger Codes'!$C$6:$C$205,MATCH(S2981,'Ledger Codes'!$B$6:$B$205,0))="","",INDEX('Ledger Codes'!$C$6:$C$205,MATCH(S2981,'Ledger Codes'!$B$6:$B$205,0))),""))</f>
        <v>10053</v>
      </c>
      <c r="D2981" s="50" t="s">
        <v>107</v>
      </c>
      <c r="E2981" s="50" t="s">
        <v>1128</v>
      </c>
      <c r="F2981" s="50" t="s">
        <v>1129</v>
      </c>
      <c r="G2981" s="52" t="n">
        <v>0</v>
      </c>
      <c r="H2981" s="52" t="n">
        <v>450</v>
      </c>
      <c r="I2981" s="52" t="n">
        <f aca="false">IF(AND(G2981="",H2981=""),"",N(G2981)-N(H2981))</f>
        <v>-450</v>
      </c>
      <c r="J2981" s="52" t="n">
        <f aca="false">IF(I2981="","",ABS(I2981))</f>
        <v>450</v>
      </c>
      <c r="K2981" s="56" t="n">
        <f aca="false">IF(S2981="","",0)</f>
        <v>0</v>
      </c>
      <c r="L2981" s="56" t="n">
        <f aca="false">IF(J2981="","",IF(AND(J2981&gt;'Revenue Testing'!$E$9,K2981=0),1,0))</f>
        <v>0</v>
      </c>
      <c r="M2981" s="57" t="n">
        <v>0.815806893924</v>
      </c>
      <c r="N2981" s="56" t="str">
        <f aca="false">IF(OR(A2981="",I2981=""),"",IF(COUNTIFS($A$2:$A$4500,A2981,$D$2:$D$4500,D2981,$I$2:$I$4500,I2981)&gt;1,"Possible duplicate",""))</f>
        <v/>
      </c>
      <c r="O2981" s="56" t="n">
        <f aca="false">IF(J2981="","",IF(AND(L2981=0,K2981=0),1,0))</f>
        <v>1</v>
      </c>
      <c r="P2981" s="56" t="str">
        <f aca="false">IF(L2981=1,J2981+ROW()/10^7,"")</f>
        <v/>
      </c>
      <c r="Q2981" s="57" t="n">
        <f aca="false">IF(O2981=1,M2981,"")</f>
        <v>0.815806893924</v>
      </c>
      <c r="R2981" s="56" t="str">
        <f aca="false">IF(K2981=1,ROW(),"")</f>
        <v/>
      </c>
      <c r="S2981" s="56" t="str">
        <f aca="false">IF(D2981="","",TRIM(D2981))</f>
        <v>Operation Recovery Cost- Inc</v>
      </c>
    </row>
    <row r="2982" customFormat="false" ht="15" hidden="false" customHeight="false" outlineLevel="0" collapsed="false">
      <c r="A2982" s="50" t="s">
        <v>1130</v>
      </c>
      <c r="B2982" s="55" t="n">
        <v>45909</v>
      </c>
      <c r="C2982" s="50" t="n">
        <f aca="false">IF(S2982="","",IFERROR(IF(INDEX('Ledger Codes'!$C$6:$C$205,MATCH(S2982,'Ledger Codes'!$B$6:$B$205,0))="","",INDEX('Ledger Codes'!$C$6:$C$205,MATCH(S2982,'Ledger Codes'!$B$6:$B$205,0))),""))</f>
        <v>10053</v>
      </c>
      <c r="D2982" s="50" t="s">
        <v>107</v>
      </c>
      <c r="E2982" s="50" t="s">
        <v>1131</v>
      </c>
      <c r="F2982" s="50" t="s">
        <v>1132</v>
      </c>
      <c r="G2982" s="52" t="n">
        <v>0</v>
      </c>
      <c r="H2982" s="52" t="n">
        <v>300</v>
      </c>
      <c r="I2982" s="52" t="n">
        <f aca="false">IF(AND(G2982="",H2982=""),"",N(G2982)-N(H2982))</f>
        <v>-300</v>
      </c>
      <c r="J2982" s="52" t="n">
        <f aca="false">IF(I2982="","",ABS(I2982))</f>
        <v>300</v>
      </c>
      <c r="K2982" s="56" t="n">
        <f aca="false">IF(S2982="","",0)</f>
        <v>0</v>
      </c>
      <c r="L2982" s="56" t="n">
        <f aca="false">IF(J2982="","",IF(AND(J2982&gt;'Revenue Testing'!$E$9,K2982=0),1,0))</f>
        <v>0</v>
      </c>
      <c r="M2982" s="57" t="n">
        <v>0.241380840547</v>
      </c>
      <c r="N2982" s="56" t="str">
        <f aca="false">IF(OR(A2982="",I2982=""),"",IF(COUNTIFS($A$2:$A$4500,A2982,$D$2:$D$4500,D2982,$I$2:$I$4500,I2982)&gt;1,"Possible duplicate",""))</f>
        <v/>
      </c>
      <c r="O2982" s="56" t="n">
        <f aca="false">IF(J2982="","",IF(AND(L2982=0,K2982=0),1,0))</f>
        <v>1</v>
      </c>
      <c r="P2982" s="56" t="str">
        <f aca="false">IF(L2982=1,J2982+ROW()/10^7,"")</f>
        <v/>
      </c>
      <c r="Q2982" s="57" t="n">
        <f aca="false">IF(O2982=1,M2982,"")</f>
        <v>0.241380840547</v>
      </c>
      <c r="R2982" s="56" t="str">
        <f aca="false">IF(K2982=1,ROW(),"")</f>
        <v/>
      </c>
      <c r="S2982" s="56" t="str">
        <f aca="false">IF(D2982="","",TRIM(D2982))</f>
        <v>Operation Recovery Cost- Inc</v>
      </c>
    </row>
    <row r="2983" customFormat="false" ht="15" hidden="false" customHeight="false" outlineLevel="0" collapsed="false">
      <c r="A2983" s="50" t="s">
        <v>1133</v>
      </c>
      <c r="B2983" s="55" t="n">
        <v>45909</v>
      </c>
      <c r="C2983" s="50" t="n">
        <f aca="false">IF(S2983="","",IFERROR(IF(INDEX('Ledger Codes'!$C$6:$C$205,MATCH(S2983,'Ledger Codes'!$B$6:$B$205,0))="","",INDEX('Ledger Codes'!$C$6:$C$205,MATCH(S2983,'Ledger Codes'!$B$6:$B$205,0))),""))</f>
        <v>10053</v>
      </c>
      <c r="D2983" s="50" t="s">
        <v>107</v>
      </c>
      <c r="E2983" s="50" t="s">
        <v>1134</v>
      </c>
      <c r="F2983" s="50" t="s">
        <v>1135</v>
      </c>
      <c r="G2983" s="52" t="n">
        <v>0</v>
      </c>
      <c r="H2983" s="52" t="n">
        <v>450</v>
      </c>
      <c r="I2983" s="52" t="n">
        <f aca="false">IF(AND(G2983="",H2983=""),"",N(G2983)-N(H2983))</f>
        <v>-450</v>
      </c>
      <c r="J2983" s="52" t="n">
        <f aca="false">IF(I2983="","",ABS(I2983))</f>
        <v>450</v>
      </c>
      <c r="K2983" s="56" t="n">
        <f aca="false">IF(S2983="","",0)</f>
        <v>0</v>
      </c>
      <c r="L2983" s="56" t="n">
        <f aca="false">IF(J2983="","",IF(AND(J2983&gt;'Revenue Testing'!$E$9,K2983=0),1,0))</f>
        <v>0</v>
      </c>
      <c r="M2983" s="57" t="n">
        <v>0.217655604589</v>
      </c>
      <c r="N2983" s="56" t="str">
        <f aca="false">IF(OR(A2983="",I2983=""),"",IF(COUNTIFS($A$2:$A$4500,A2983,$D$2:$D$4500,D2983,$I$2:$I$4500,I2983)&gt;1,"Possible duplicate",""))</f>
        <v/>
      </c>
      <c r="O2983" s="56" t="n">
        <f aca="false">IF(J2983="","",IF(AND(L2983=0,K2983=0),1,0))</f>
        <v>1</v>
      </c>
      <c r="P2983" s="56" t="str">
        <f aca="false">IF(L2983=1,J2983+ROW()/10^7,"")</f>
        <v/>
      </c>
      <c r="Q2983" s="57" t="n">
        <f aca="false">IF(O2983=1,M2983,"")</f>
        <v>0.217655604589</v>
      </c>
      <c r="R2983" s="56" t="str">
        <f aca="false">IF(K2983=1,ROW(),"")</f>
        <v/>
      </c>
      <c r="S2983" s="56" t="str">
        <f aca="false">IF(D2983="","",TRIM(D2983))</f>
        <v>Operation Recovery Cost- Inc</v>
      </c>
    </row>
    <row r="2984" customFormat="false" ht="15" hidden="false" customHeight="false" outlineLevel="0" collapsed="false">
      <c r="A2984" s="50" t="s">
        <v>1136</v>
      </c>
      <c r="B2984" s="55" t="n">
        <v>45909</v>
      </c>
      <c r="C2984" s="50" t="n">
        <f aca="false">IF(S2984="","",IFERROR(IF(INDEX('Ledger Codes'!$C$6:$C$205,MATCH(S2984,'Ledger Codes'!$B$6:$B$205,0))="","",INDEX('Ledger Codes'!$C$6:$C$205,MATCH(S2984,'Ledger Codes'!$B$6:$B$205,0))),""))</f>
        <v>10053</v>
      </c>
      <c r="D2984" s="50" t="s">
        <v>107</v>
      </c>
      <c r="E2984" s="50" t="s">
        <v>1137</v>
      </c>
      <c r="F2984" s="50" t="s">
        <v>1138</v>
      </c>
      <c r="G2984" s="52" t="n">
        <v>0</v>
      </c>
      <c r="H2984" s="52" t="n">
        <v>1125</v>
      </c>
      <c r="I2984" s="52" t="n">
        <f aca="false">IF(AND(G2984="",H2984=""),"",N(G2984)-N(H2984))</f>
        <v>-1125</v>
      </c>
      <c r="J2984" s="52" t="n">
        <f aca="false">IF(I2984="","",ABS(I2984))</f>
        <v>1125</v>
      </c>
      <c r="K2984" s="56" t="n">
        <f aca="false">IF(S2984="","",0)</f>
        <v>0</v>
      </c>
      <c r="L2984" s="56" t="n">
        <f aca="false">IF(J2984="","",IF(AND(J2984&gt;'Revenue Testing'!$E$9,K2984=0),1,0))</f>
        <v>0</v>
      </c>
      <c r="M2984" s="57" t="n">
        <v>0.38686252607</v>
      </c>
      <c r="N2984" s="56" t="str">
        <f aca="false">IF(OR(A2984="",I2984=""),"",IF(COUNTIFS($A$2:$A$4500,A2984,$D$2:$D$4500,D2984,$I$2:$I$4500,I2984)&gt;1,"Possible duplicate",""))</f>
        <v/>
      </c>
      <c r="O2984" s="56" t="n">
        <f aca="false">IF(J2984="","",IF(AND(L2984=0,K2984=0),1,0))</f>
        <v>1</v>
      </c>
      <c r="P2984" s="56" t="str">
        <f aca="false">IF(L2984=1,J2984+ROW()/10^7,"")</f>
        <v/>
      </c>
      <c r="Q2984" s="57" t="n">
        <f aca="false">IF(O2984=1,M2984,"")</f>
        <v>0.38686252607</v>
      </c>
      <c r="R2984" s="56" t="str">
        <f aca="false">IF(K2984=1,ROW(),"")</f>
        <v/>
      </c>
      <c r="S2984" s="56" t="str">
        <f aca="false">IF(D2984="","",TRIM(D2984))</f>
        <v>Operation Recovery Cost- Inc</v>
      </c>
    </row>
    <row r="2985" customFormat="false" ht="15" hidden="false" customHeight="false" outlineLevel="0" collapsed="false">
      <c r="A2985" s="50" t="s">
        <v>1139</v>
      </c>
      <c r="B2985" s="55" t="n">
        <v>45917</v>
      </c>
      <c r="C2985" s="50" t="n">
        <f aca="false">IF(S2985="","",IFERROR(IF(INDEX('Ledger Codes'!$C$6:$C$205,MATCH(S2985,'Ledger Codes'!$B$6:$B$205,0))="","",INDEX('Ledger Codes'!$C$6:$C$205,MATCH(S2985,'Ledger Codes'!$B$6:$B$205,0))),""))</f>
        <v>10053</v>
      </c>
      <c r="D2985" s="50" t="s">
        <v>107</v>
      </c>
      <c r="E2985" s="50" t="s">
        <v>1140</v>
      </c>
      <c r="F2985" s="50" t="s">
        <v>503</v>
      </c>
      <c r="G2985" s="52" t="n">
        <v>0</v>
      </c>
      <c r="H2985" s="52" t="n">
        <v>450</v>
      </c>
      <c r="I2985" s="52" t="n">
        <f aca="false">IF(AND(G2985="",H2985=""),"",N(G2985)-N(H2985))</f>
        <v>-450</v>
      </c>
      <c r="J2985" s="52" t="n">
        <f aca="false">IF(I2985="","",ABS(I2985))</f>
        <v>450</v>
      </c>
      <c r="K2985" s="56" t="n">
        <f aca="false">IF(S2985="","",0)</f>
        <v>0</v>
      </c>
      <c r="L2985" s="56" t="n">
        <f aca="false">IF(J2985="","",IF(AND(J2985&gt;'Revenue Testing'!$E$9,K2985=0),1,0))</f>
        <v>0</v>
      </c>
      <c r="M2985" s="57" t="n">
        <v>0.668505592267</v>
      </c>
      <c r="N2985" s="56" t="str">
        <f aca="false">IF(OR(A2985="",I2985=""),"",IF(COUNTIFS($A$2:$A$4500,A2985,$D$2:$D$4500,D2985,$I$2:$I$4500,I2985)&gt;1,"Possible duplicate",""))</f>
        <v/>
      </c>
      <c r="O2985" s="56" t="n">
        <f aca="false">IF(J2985="","",IF(AND(L2985=0,K2985=0),1,0))</f>
        <v>1</v>
      </c>
      <c r="P2985" s="56" t="str">
        <f aca="false">IF(L2985=1,J2985+ROW()/10^7,"")</f>
        <v/>
      </c>
      <c r="Q2985" s="57" t="n">
        <f aca="false">IF(O2985=1,M2985,"")</f>
        <v>0.668505592267</v>
      </c>
      <c r="R2985" s="56" t="str">
        <f aca="false">IF(K2985=1,ROW(),"")</f>
        <v/>
      </c>
      <c r="S2985" s="56" t="str">
        <f aca="false">IF(D2985="","",TRIM(D2985))</f>
        <v>Operation Recovery Cost- Inc</v>
      </c>
    </row>
    <row r="2986" customFormat="false" ht="15" hidden="false" customHeight="false" outlineLevel="0" collapsed="false">
      <c r="A2986" s="50" t="s">
        <v>2200</v>
      </c>
      <c r="B2986" s="55" t="n">
        <v>45922</v>
      </c>
      <c r="C2986" s="50" t="n">
        <f aca="false">IF(S2986="","",IFERROR(IF(INDEX('Ledger Codes'!$C$6:$C$205,MATCH(S2986,'Ledger Codes'!$B$6:$B$205,0))="","",INDEX('Ledger Codes'!$C$6:$C$205,MATCH(S2986,'Ledger Codes'!$B$6:$B$205,0))),""))</f>
        <v>10053</v>
      </c>
      <c r="D2986" s="50" t="s">
        <v>107</v>
      </c>
      <c r="E2986" s="50" t="s">
        <v>2201</v>
      </c>
      <c r="F2986" s="50" t="s">
        <v>402</v>
      </c>
      <c r="G2986" s="52" t="n">
        <v>0</v>
      </c>
      <c r="H2986" s="52" t="n">
        <v>176.5</v>
      </c>
      <c r="I2986" s="52" t="n">
        <f aca="false">IF(AND(G2986="",H2986=""),"",N(G2986)-N(H2986))</f>
        <v>-176.5</v>
      </c>
      <c r="J2986" s="52" t="n">
        <f aca="false">IF(I2986="","",ABS(I2986))</f>
        <v>176.5</v>
      </c>
      <c r="K2986" s="56" t="n">
        <f aca="false">IF(S2986="","",0)</f>
        <v>0</v>
      </c>
      <c r="L2986" s="56" t="n">
        <f aca="false">IF(J2986="","",IF(AND(J2986&gt;'Revenue Testing'!$E$9,K2986=0),1,0))</f>
        <v>0</v>
      </c>
      <c r="M2986" s="57" t="n">
        <v>0.899888224783</v>
      </c>
      <c r="N2986" s="56" t="str">
        <f aca="false">IF(OR(A2986="",I2986=""),"",IF(COUNTIFS($A$2:$A$4500,A2986,$D$2:$D$4500,D2986,$I$2:$I$4500,I2986)&gt;1,"Possible duplicate",""))</f>
        <v/>
      </c>
      <c r="O2986" s="56" t="n">
        <f aca="false">IF(J2986="","",IF(AND(L2986=0,K2986=0),1,0))</f>
        <v>1</v>
      </c>
      <c r="P2986" s="56" t="str">
        <f aca="false">IF(L2986=1,J2986+ROW()/10^7,"")</f>
        <v/>
      </c>
      <c r="Q2986" s="57" t="n">
        <f aca="false">IF(O2986=1,M2986,"")</f>
        <v>0.899888224783</v>
      </c>
      <c r="R2986" s="56" t="str">
        <f aca="false">IF(K2986=1,ROW(),"")</f>
        <v/>
      </c>
      <c r="S2986" s="56" t="str">
        <f aca="false">IF(D2986="","",TRIM(D2986))</f>
        <v>Operation Recovery Cost- Inc</v>
      </c>
    </row>
    <row r="2987" customFormat="false" ht="15" hidden="false" customHeight="false" outlineLevel="0" collapsed="false">
      <c r="A2987" s="50" t="s">
        <v>2202</v>
      </c>
      <c r="B2987" s="55" t="n">
        <v>45922</v>
      </c>
      <c r="C2987" s="50" t="n">
        <f aca="false">IF(S2987="","",IFERROR(IF(INDEX('Ledger Codes'!$C$6:$C$205,MATCH(S2987,'Ledger Codes'!$B$6:$B$205,0))="","",INDEX('Ledger Codes'!$C$6:$C$205,MATCH(S2987,'Ledger Codes'!$B$6:$B$205,0))),""))</f>
        <v>10053</v>
      </c>
      <c r="D2987" s="50" t="s">
        <v>107</v>
      </c>
      <c r="E2987" s="50" t="s">
        <v>2203</v>
      </c>
      <c r="F2987" s="50" t="s">
        <v>587</v>
      </c>
      <c r="G2987" s="52" t="n">
        <v>0</v>
      </c>
      <c r="H2987" s="52" t="n">
        <v>176.5</v>
      </c>
      <c r="I2987" s="52" t="n">
        <f aca="false">IF(AND(G2987="",H2987=""),"",N(G2987)-N(H2987))</f>
        <v>-176.5</v>
      </c>
      <c r="J2987" s="52" t="n">
        <f aca="false">IF(I2987="","",ABS(I2987))</f>
        <v>176.5</v>
      </c>
      <c r="K2987" s="56" t="n">
        <f aca="false">IF(S2987="","",0)</f>
        <v>0</v>
      </c>
      <c r="L2987" s="56" t="n">
        <f aca="false">IF(J2987="","",IF(AND(J2987&gt;'Revenue Testing'!$E$9,K2987=0),1,0))</f>
        <v>0</v>
      </c>
      <c r="M2987" s="57" t="n">
        <v>0.377476286123</v>
      </c>
      <c r="N2987" s="56" t="str">
        <f aca="false">IF(OR(A2987="",I2987=""),"",IF(COUNTIFS($A$2:$A$4500,A2987,$D$2:$D$4500,D2987,$I$2:$I$4500,I2987)&gt;1,"Possible duplicate",""))</f>
        <v/>
      </c>
      <c r="O2987" s="56" t="n">
        <f aca="false">IF(J2987="","",IF(AND(L2987=0,K2987=0),1,0))</f>
        <v>1</v>
      </c>
      <c r="P2987" s="56" t="str">
        <f aca="false">IF(L2987=1,J2987+ROW()/10^7,"")</f>
        <v/>
      </c>
      <c r="Q2987" s="57" t="n">
        <f aca="false">IF(O2987=1,M2987,"")</f>
        <v>0.377476286123</v>
      </c>
      <c r="R2987" s="56" t="str">
        <f aca="false">IF(K2987=1,ROW(),"")</f>
        <v/>
      </c>
      <c r="S2987" s="56" t="str">
        <f aca="false">IF(D2987="","",TRIM(D2987))</f>
        <v>Operation Recovery Cost- Inc</v>
      </c>
    </row>
    <row r="2988" customFormat="false" ht="15" hidden="false" customHeight="false" outlineLevel="0" collapsed="false">
      <c r="A2988" s="50" t="s">
        <v>1141</v>
      </c>
      <c r="B2988" s="55" t="n">
        <v>45922</v>
      </c>
      <c r="C2988" s="50" t="n">
        <f aca="false">IF(S2988="","",IFERROR(IF(INDEX('Ledger Codes'!$C$6:$C$205,MATCH(S2988,'Ledger Codes'!$B$6:$B$205,0))="","",INDEX('Ledger Codes'!$C$6:$C$205,MATCH(S2988,'Ledger Codes'!$B$6:$B$205,0))),""))</f>
        <v>10053</v>
      </c>
      <c r="D2988" s="50" t="s">
        <v>107</v>
      </c>
      <c r="E2988" s="50" t="s">
        <v>1142</v>
      </c>
      <c r="F2988" s="50" t="s">
        <v>497</v>
      </c>
      <c r="G2988" s="52" t="n">
        <v>0</v>
      </c>
      <c r="H2988" s="52" t="n">
        <v>450</v>
      </c>
      <c r="I2988" s="52" t="n">
        <f aca="false">IF(AND(G2988="",H2988=""),"",N(G2988)-N(H2988))</f>
        <v>-450</v>
      </c>
      <c r="J2988" s="52" t="n">
        <f aca="false">IF(I2988="","",ABS(I2988))</f>
        <v>450</v>
      </c>
      <c r="K2988" s="56" t="n">
        <f aca="false">IF(S2988="","",0)</f>
        <v>0</v>
      </c>
      <c r="L2988" s="56" t="n">
        <f aca="false">IF(J2988="","",IF(AND(J2988&gt;'Revenue Testing'!$E$9,K2988=0),1,0))</f>
        <v>0</v>
      </c>
      <c r="M2988" s="57" t="n">
        <v>0.865059611767</v>
      </c>
      <c r="N2988" s="56" t="str">
        <f aca="false">IF(OR(A2988="",I2988=""),"",IF(COUNTIFS($A$2:$A$4500,A2988,$D$2:$D$4500,D2988,$I$2:$I$4500,I2988)&gt;1,"Possible duplicate",""))</f>
        <v/>
      </c>
      <c r="O2988" s="56" t="n">
        <f aca="false">IF(J2988="","",IF(AND(L2988=0,K2988=0),1,0))</f>
        <v>1</v>
      </c>
      <c r="P2988" s="56" t="str">
        <f aca="false">IF(L2988=1,J2988+ROW()/10^7,"")</f>
        <v/>
      </c>
      <c r="Q2988" s="57" t="n">
        <f aca="false">IF(O2988=1,M2988,"")</f>
        <v>0.865059611767</v>
      </c>
      <c r="R2988" s="56" t="str">
        <f aca="false">IF(K2988=1,ROW(),"")</f>
        <v/>
      </c>
      <c r="S2988" s="56" t="str">
        <f aca="false">IF(D2988="","",TRIM(D2988))</f>
        <v>Operation Recovery Cost- Inc</v>
      </c>
    </row>
    <row r="2989" customFormat="false" ht="15" hidden="false" customHeight="false" outlineLevel="0" collapsed="false">
      <c r="A2989" s="50" t="s">
        <v>1143</v>
      </c>
      <c r="B2989" s="55" t="n">
        <v>45922</v>
      </c>
      <c r="C2989" s="50" t="n">
        <f aca="false">IF(S2989="","",IFERROR(IF(INDEX('Ledger Codes'!$C$6:$C$205,MATCH(S2989,'Ledger Codes'!$B$6:$B$205,0))="","",INDEX('Ledger Codes'!$C$6:$C$205,MATCH(S2989,'Ledger Codes'!$B$6:$B$205,0))),""))</f>
        <v>10053</v>
      </c>
      <c r="D2989" s="50" t="s">
        <v>107</v>
      </c>
      <c r="E2989" s="50" t="s">
        <v>1144</v>
      </c>
      <c r="F2989" s="50" t="s">
        <v>488</v>
      </c>
      <c r="G2989" s="52" t="n">
        <v>0</v>
      </c>
      <c r="H2989" s="52" t="n">
        <v>900</v>
      </c>
      <c r="I2989" s="52" t="n">
        <f aca="false">IF(AND(G2989="",H2989=""),"",N(G2989)-N(H2989))</f>
        <v>-900</v>
      </c>
      <c r="J2989" s="52" t="n">
        <f aca="false">IF(I2989="","",ABS(I2989))</f>
        <v>900</v>
      </c>
      <c r="K2989" s="56" t="n">
        <f aca="false">IF(S2989="","",0)</f>
        <v>0</v>
      </c>
      <c r="L2989" s="56" t="n">
        <f aca="false">IF(J2989="","",IF(AND(J2989&gt;'Revenue Testing'!$E$9,K2989=0),1,0))</f>
        <v>0</v>
      </c>
      <c r="M2989" s="57" t="n">
        <v>0.743616657925</v>
      </c>
      <c r="N2989" s="56" t="str">
        <f aca="false">IF(OR(A2989="",I2989=""),"",IF(COUNTIFS($A$2:$A$4500,A2989,$D$2:$D$4500,D2989,$I$2:$I$4500,I2989)&gt;1,"Possible duplicate",""))</f>
        <v/>
      </c>
      <c r="O2989" s="56" t="n">
        <f aca="false">IF(J2989="","",IF(AND(L2989=0,K2989=0),1,0))</f>
        <v>1</v>
      </c>
      <c r="P2989" s="56" t="str">
        <f aca="false">IF(L2989=1,J2989+ROW()/10^7,"")</f>
        <v/>
      </c>
      <c r="Q2989" s="57" t="n">
        <f aca="false">IF(O2989=1,M2989,"")</f>
        <v>0.743616657925</v>
      </c>
      <c r="R2989" s="56" t="str">
        <f aca="false">IF(K2989=1,ROW(),"")</f>
        <v/>
      </c>
      <c r="S2989" s="56" t="str">
        <f aca="false">IF(D2989="","",TRIM(D2989))</f>
        <v>Operation Recovery Cost- Inc</v>
      </c>
    </row>
    <row r="2990" customFormat="false" ht="15" hidden="false" customHeight="false" outlineLevel="0" collapsed="false">
      <c r="A2990" s="50" t="s">
        <v>1145</v>
      </c>
      <c r="B2990" s="55" t="n">
        <v>45925</v>
      </c>
      <c r="C2990" s="50" t="n">
        <f aca="false">IF(S2990="","",IFERROR(IF(INDEX('Ledger Codes'!$C$6:$C$205,MATCH(S2990,'Ledger Codes'!$B$6:$B$205,0))="","",INDEX('Ledger Codes'!$C$6:$C$205,MATCH(S2990,'Ledger Codes'!$B$6:$B$205,0))),""))</f>
        <v>10053</v>
      </c>
      <c r="D2990" s="50" t="s">
        <v>107</v>
      </c>
      <c r="E2990" s="50" t="s">
        <v>1146</v>
      </c>
      <c r="F2990" s="50" t="s">
        <v>1147</v>
      </c>
      <c r="G2990" s="52" t="n">
        <v>0</v>
      </c>
      <c r="H2990" s="52" t="n">
        <v>700</v>
      </c>
      <c r="I2990" s="52" t="n">
        <f aca="false">IF(AND(G2990="",H2990=""),"",N(G2990)-N(H2990))</f>
        <v>-700</v>
      </c>
      <c r="J2990" s="52" t="n">
        <f aca="false">IF(I2990="","",ABS(I2990))</f>
        <v>700</v>
      </c>
      <c r="K2990" s="56" t="n">
        <f aca="false">IF(S2990="","",0)</f>
        <v>0</v>
      </c>
      <c r="L2990" s="56" t="n">
        <f aca="false">IF(J2990="","",IF(AND(J2990&gt;'Revenue Testing'!$E$9,K2990=0),1,0))</f>
        <v>0</v>
      </c>
      <c r="M2990" s="57" t="n">
        <v>0.315704263018</v>
      </c>
      <c r="N2990" s="56" t="str">
        <f aca="false">IF(OR(A2990="",I2990=""),"",IF(COUNTIFS($A$2:$A$4500,A2990,$D$2:$D$4500,D2990,$I$2:$I$4500,I2990)&gt;1,"Possible duplicate",""))</f>
        <v/>
      </c>
      <c r="O2990" s="56" t="n">
        <f aca="false">IF(J2990="","",IF(AND(L2990=0,K2990=0),1,0))</f>
        <v>1</v>
      </c>
      <c r="P2990" s="56" t="str">
        <f aca="false">IF(L2990=1,J2990+ROW()/10^7,"")</f>
        <v/>
      </c>
      <c r="Q2990" s="57" t="n">
        <f aca="false">IF(O2990=1,M2990,"")</f>
        <v>0.315704263018</v>
      </c>
      <c r="R2990" s="56" t="str">
        <f aca="false">IF(K2990=1,ROW(),"")</f>
        <v/>
      </c>
      <c r="S2990" s="56" t="str">
        <f aca="false">IF(D2990="","",TRIM(D2990))</f>
        <v>Operation Recovery Cost- Inc</v>
      </c>
    </row>
    <row r="2991" customFormat="false" ht="15" hidden="false" customHeight="false" outlineLevel="0" collapsed="false">
      <c r="A2991" s="50" t="s">
        <v>1148</v>
      </c>
      <c r="B2991" s="55" t="n">
        <v>45927</v>
      </c>
      <c r="C2991" s="50" t="n">
        <f aca="false">IF(S2991="","",IFERROR(IF(INDEX('Ledger Codes'!$C$6:$C$205,MATCH(S2991,'Ledger Codes'!$B$6:$B$205,0))="","",INDEX('Ledger Codes'!$C$6:$C$205,MATCH(S2991,'Ledger Codes'!$B$6:$B$205,0))),""))</f>
        <v>10053</v>
      </c>
      <c r="D2991" s="50" t="s">
        <v>107</v>
      </c>
      <c r="E2991" s="50" t="s">
        <v>1149</v>
      </c>
      <c r="F2991" s="50" t="s">
        <v>494</v>
      </c>
      <c r="G2991" s="52" t="n">
        <v>0</v>
      </c>
      <c r="H2991" s="52" t="n">
        <v>1400</v>
      </c>
      <c r="I2991" s="52" t="n">
        <f aca="false">IF(AND(G2991="",H2991=""),"",N(G2991)-N(H2991))</f>
        <v>-1400</v>
      </c>
      <c r="J2991" s="52" t="n">
        <f aca="false">IF(I2991="","",ABS(I2991))</f>
        <v>1400</v>
      </c>
      <c r="K2991" s="56" t="n">
        <f aca="false">IF(S2991="","",0)</f>
        <v>0</v>
      </c>
      <c r="L2991" s="56" t="n">
        <f aca="false">IF(J2991="","",IF(AND(J2991&gt;'Revenue Testing'!$E$9,K2991=0),1,0))</f>
        <v>0</v>
      </c>
      <c r="M2991" s="57" t="n">
        <v>0.196766023304</v>
      </c>
      <c r="N2991" s="56" t="str">
        <f aca="false">IF(OR(A2991="",I2991=""),"",IF(COUNTIFS($A$2:$A$4500,A2991,$D$2:$D$4500,D2991,$I$2:$I$4500,I2991)&gt;1,"Possible duplicate",""))</f>
        <v/>
      </c>
      <c r="O2991" s="56" t="n">
        <f aca="false">IF(J2991="","",IF(AND(L2991=0,K2991=0),1,0))</f>
        <v>1</v>
      </c>
      <c r="P2991" s="56" t="str">
        <f aca="false">IF(L2991=1,J2991+ROW()/10^7,"")</f>
        <v/>
      </c>
      <c r="Q2991" s="57" t="n">
        <f aca="false">IF(O2991=1,M2991,"")</f>
        <v>0.196766023304</v>
      </c>
      <c r="R2991" s="56" t="str">
        <f aca="false">IF(K2991=1,ROW(),"")</f>
        <v/>
      </c>
      <c r="S2991" s="56" t="str">
        <f aca="false">IF(D2991="","",TRIM(D2991))</f>
        <v>Operation Recovery Cost- Inc</v>
      </c>
    </row>
    <row r="2992" customFormat="false" ht="15" hidden="false" customHeight="false" outlineLevel="0" collapsed="false">
      <c r="A2992" s="50" t="s">
        <v>1150</v>
      </c>
      <c r="B2992" s="55" t="n">
        <v>45927</v>
      </c>
      <c r="C2992" s="50" t="n">
        <f aca="false">IF(S2992="","",IFERROR(IF(INDEX('Ledger Codes'!$C$6:$C$205,MATCH(S2992,'Ledger Codes'!$B$6:$B$205,0))="","",INDEX('Ledger Codes'!$C$6:$C$205,MATCH(S2992,'Ledger Codes'!$B$6:$B$205,0))),""))</f>
        <v>10053</v>
      </c>
      <c r="D2992" s="50" t="s">
        <v>107</v>
      </c>
      <c r="E2992" s="50" t="s">
        <v>1151</v>
      </c>
      <c r="F2992" s="50" t="s">
        <v>1152</v>
      </c>
      <c r="G2992" s="52" t="n">
        <v>0</v>
      </c>
      <c r="H2992" s="52" t="n">
        <v>450</v>
      </c>
      <c r="I2992" s="52" t="n">
        <f aca="false">IF(AND(G2992="",H2992=""),"",N(G2992)-N(H2992))</f>
        <v>-450</v>
      </c>
      <c r="J2992" s="52" t="n">
        <f aca="false">IF(I2992="","",ABS(I2992))</f>
        <v>450</v>
      </c>
      <c r="K2992" s="56" t="n">
        <f aca="false">IF(S2992="","",0)</f>
        <v>0</v>
      </c>
      <c r="L2992" s="56" t="n">
        <f aca="false">IF(J2992="","",IF(AND(J2992&gt;'Revenue Testing'!$E$9,K2992=0),1,0))</f>
        <v>0</v>
      </c>
      <c r="M2992" s="57" t="n">
        <v>0.312471107406</v>
      </c>
      <c r="N2992" s="56" t="str">
        <f aca="false">IF(OR(A2992="",I2992=""),"",IF(COUNTIFS($A$2:$A$4500,A2992,$D$2:$D$4500,D2992,$I$2:$I$4500,I2992)&gt;1,"Possible duplicate",""))</f>
        <v/>
      </c>
      <c r="O2992" s="56" t="n">
        <f aca="false">IF(J2992="","",IF(AND(L2992=0,K2992=0),1,0))</f>
        <v>1</v>
      </c>
      <c r="P2992" s="56" t="str">
        <f aca="false">IF(L2992=1,J2992+ROW()/10^7,"")</f>
        <v/>
      </c>
      <c r="Q2992" s="57" t="n">
        <f aca="false">IF(O2992=1,M2992,"")</f>
        <v>0.312471107406</v>
      </c>
      <c r="R2992" s="56" t="str">
        <f aca="false">IF(K2992=1,ROW(),"")</f>
        <v/>
      </c>
      <c r="S2992" s="56" t="str">
        <f aca="false">IF(D2992="","",TRIM(D2992))</f>
        <v>Operation Recovery Cost- Inc</v>
      </c>
    </row>
    <row r="2993" customFormat="false" ht="15" hidden="false" customHeight="false" outlineLevel="0" collapsed="false">
      <c r="A2993" s="50" t="s">
        <v>1153</v>
      </c>
      <c r="B2993" s="55" t="n">
        <v>45928</v>
      </c>
      <c r="C2993" s="50" t="n">
        <f aca="false">IF(S2993="","",IFERROR(IF(INDEX('Ledger Codes'!$C$6:$C$205,MATCH(S2993,'Ledger Codes'!$B$6:$B$205,0))="","",INDEX('Ledger Codes'!$C$6:$C$205,MATCH(S2993,'Ledger Codes'!$B$6:$B$205,0))),""))</f>
        <v>10053</v>
      </c>
      <c r="D2993" s="50" t="s">
        <v>107</v>
      </c>
      <c r="E2993" s="50" t="s">
        <v>1154</v>
      </c>
      <c r="F2993" s="50" t="s">
        <v>1155</v>
      </c>
      <c r="G2993" s="52" t="n">
        <v>0</v>
      </c>
      <c r="H2993" s="52" t="n">
        <v>700</v>
      </c>
      <c r="I2993" s="52" t="n">
        <f aca="false">IF(AND(G2993="",H2993=""),"",N(G2993)-N(H2993))</f>
        <v>-700</v>
      </c>
      <c r="J2993" s="52" t="n">
        <f aca="false">IF(I2993="","",ABS(I2993))</f>
        <v>700</v>
      </c>
      <c r="K2993" s="56" t="n">
        <f aca="false">IF(S2993="","",0)</f>
        <v>0</v>
      </c>
      <c r="L2993" s="56" t="n">
        <f aca="false">IF(J2993="","",IF(AND(J2993&gt;'Revenue Testing'!$E$9,K2993=0),1,0))</f>
        <v>0</v>
      </c>
      <c r="M2993" s="57" t="n">
        <v>0.798840422629</v>
      </c>
      <c r="N2993" s="56" t="str">
        <f aca="false">IF(OR(A2993="",I2993=""),"",IF(COUNTIFS($A$2:$A$4500,A2993,$D$2:$D$4500,D2993,$I$2:$I$4500,I2993)&gt;1,"Possible duplicate",""))</f>
        <v/>
      </c>
      <c r="O2993" s="56" t="n">
        <f aca="false">IF(J2993="","",IF(AND(L2993=0,K2993=0),1,0))</f>
        <v>1</v>
      </c>
      <c r="P2993" s="56" t="str">
        <f aca="false">IF(L2993=1,J2993+ROW()/10^7,"")</f>
        <v/>
      </c>
      <c r="Q2993" s="57" t="n">
        <f aca="false">IF(O2993=1,M2993,"")</f>
        <v>0.798840422629</v>
      </c>
      <c r="R2993" s="56" t="str">
        <f aca="false">IF(K2993=1,ROW(),"")</f>
        <v/>
      </c>
      <c r="S2993" s="56" t="str">
        <f aca="false">IF(D2993="","",TRIM(D2993))</f>
        <v>Operation Recovery Cost- Inc</v>
      </c>
    </row>
    <row r="2994" customFormat="false" ht="15" hidden="false" customHeight="false" outlineLevel="0" collapsed="false">
      <c r="A2994" s="50" t="s">
        <v>1156</v>
      </c>
      <c r="B2994" s="55" t="n">
        <v>45928</v>
      </c>
      <c r="C2994" s="50" t="n">
        <f aca="false">IF(S2994="","",IFERROR(IF(INDEX('Ledger Codes'!$C$6:$C$205,MATCH(S2994,'Ledger Codes'!$B$6:$B$205,0))="","",INDEX('Ledger Codes'!$C$6:$C$205,MATCH(S2994,'Ledger Codes'!$B$6:$B$205,0))),""))</f>
        <v>10053</v>
      </c>
      <c r="D2994" s="50" t="s">
        <v>107</v>
      </c>
      <c r="E2994" s="50" t="s">
        <v>1157</v>
      </c>
      <c r="F2994" s="50" t="s">
        <v>1158</v>
      </c>
      <c r="G2994" s="52" t="n">
        <v>0</v>
      </c>
      <c r="H2994" s="52" t="n">
        <v>900</v>
      </c>
      <c r="I2994" s="52" t="n">
        <f aca="false">IF(AND(G2994="",H2994=""),"",N(G2994)-N(H2994))</f>
        <v>-900</v>
      </c>
      <c r="J2994" s="52" t="n">
        <f aca="false">IF(I2994="","",ABS(I2994))</f>
        <v>900</v>
      </c>
      <c r="K2994" s="56" t="n">
        <f aca="false">IF(S2994="","",0)</f>
        <v>0</v>
      </c>
      <c r="L2994" s="56" t="n">
        <f aca="false">IF(J2994="","",IF(AND(J2994&gt;'Revenue Testing'!$E$9,K2994=0),1,0))</f>
        <v>0</v>
      </c>
      <c r="M2994" s="57" t="n">
        <v>0.885321643491</v>
      </c>
      <c r="N2994" s="56" t="str">
        <f aca="false">IF(OR(A2994="",I2994=""),"",IF(COUNTIFS($A$2:$A$4500,A2994,$D$2:$D$4500,D2994,$I$2:$I$4500,I2994)&gt;1,"Possible duplicate",""))</f>
        <v/>
      </c>
      <c r="O2994" s="56" t="n">
        <f aca="false">IF(J2994="","",IF(AND(L2994=0,K2994=0),1,0))</f>
        <v>1</v>
      </c>
      <c r="P2994" s="56" t="str">
        <f aca="false">IF(L2994=1,J2994+ROW()/10^7,"")</f>
        <v/>
      </c>
      <c r="Q2994" s="57" t="n">
        <f aca="false">IF(O2994=1,M2994,"")</f>
        <v>0.885321643491</v>
      </c>
      <c r="R2994" s="56" t="str">
        <f aca="false">IF(K2994=1,ROW(),"")</f>
        <v/>
      </c>
      <c r="S2994" s="56" t="str">
        <f aca="false">IF(D2994="","",TRIM(D2994))</f>
        <v>Operation Recovery Cost- Inc</v>
      </c>
    </row>
    <row r="2995" customFormat="false" ht="15" hidden="false" customHeight="false" outlineLevel="0" collapsed="false">
      <c r="A2995" s="50" t="s">
        <v>1159</v>
      </c>
      <c r="B2995" s="55" t="n">
        <v>45928</v>
      </c>
      <c r="C2995" s="50" t="n">
        <f aca="false">IF(S2995="","",IFERROR(IF(INDEX('Ledger Codes'!$C$6:$C$205,MATCH(S2995,'Ledger Codes'!$B$6:$B$205,0))="","",INDEX('Ledger Codes'!$C$6:$C$205,MATCH(S2995,'Ledger Codes'!$B$6:$B$205,0))),""))</f>
        <v>10053</v>
      </c>
      <c r="D2995" s="50" t="s">
        <v>107</v>
      </c>
      <c r="E2995" s="50" t="s">
        <v>1160</v>
      </c>
      <c r="F2995" s="50" t="s">
        <v>1161</v>
      </c>
      <c r="G2995" s="52" t="n">
        <v>0</v>
      </c>
      <c r="H2995" s="52" t="n">
        <v>450</v>
      </c>
      <c r="I2995" s="52" t="n">
        <f aca="false">IF(AND(G2995="",H2995=""),"",N(G2995)-N(H2995))</f>
        <v>-450</v>
      </c>
      <c r="J2995" s="52" t="n">
        <f aca="false">IF(I2995="","",ABS(I2995))</f>
        <v>450</v>
      </c>
      <c r="K2995" s="56" t="n">
        <f aca="false">IF(S2995="","",0)</f>
        <v>0</v>
      </c>
      <c r="L2995" s="56" t="n">
        <f aca="false">IF(J2995="","",IF(AND(J2995&gt;'Revenue Testing'!$E$9,K2995=0),1,0))</f>
        <v>0</v>
      </c>
      <c r="M2995" s="57" t="n">
        <v>0.305608586768</v>
      </c>
      <c r="N2995" s="56" t="str">
        <f aca="false">IF(OR(A2995="",I2995=""),"",IF(COUNTIFS($A$2:$A$4500,A2995,$D$2:$D$4500,D2995,$I$2:$I$4500,I2995)&gt;1,"Possible duplicate",""))</f>
        <v/>
      </c>
      <c r="O2995" s="56" t="n">
        <f aca="false">IF(J2995="","",IF(AND(L2995=0,K2995=0),1,0))</f>
        <v>1</v>
      </c>
      <c r="P2995" s="56" t="str">
        <f aca="false">IF(L2995=1,J2995+ROW()/10^7,"")</f>
        <v/>
      </c>
      <c r="Q2995" s="57" t="n">
        <f aca="false">IF(O2995=1,M2995,"")</f>
        <v>0.305608586768</v>
      </c>
      <c r="R2995" s="56" t="str">
        <f aca="false">IF(K2995=1,ROW(),"")</f>
        <v/>
      </c>
      <c r="S2995" s="56" t="str">
        <f aca="false">IF(D2995="","",TRIM(D2995))</f>
        <v>Operation Recovery Cost- Inc</v>
      </c>
    </row>
    <row r="2996" customFormat="false" ht="15" hidden="false" customHeight="false" outlineLevel="0" collapsed="false">
      <c r="A2996" s="50" t="s">
        <v>1162</v>
      </c>
      <c r="B2996" s="55" t="n">
        <v>45928</v>
      </c>
      <c r="C2996" s="50" t="n">
        <f aca="false">IF(S2996="","",IFERROR(IF(INDEX('Ledger Codes'!$C$6:$C$205,MATCH(S2996,'Ledger Codes'!$B$6:$B$205,0))="","",INDEX('Ledger Codes'!$C$6:$C$205,MATCH(S2996,'Ledger Codes'!$B$6:$B$205,0))),""))</f>
        <v>10053</v>
      </c>
      <c r="D2996" s="50" t="s">
        <v>107</v>
      </c>
      <c r="E2996" s="50" t="s">
        <v>1163</v>
      </c>
      <c r="F2996" s="50" t="s">
        <v>1164</v>
      </c>
      <c r="G2996" s="52" t="n">
        <v>0</v>
      </c>
      <c r="H2996" s="52" t="n">
        <v>450</v>
      </c>
      <c r="I2996" s="52" t="n">
        <f aca="false">IF(AND(G2996="",H2996=""),"",N(G2996)-N(H2996))</f>
        <v>-450</v>
      </c>
      <c r="J2996" s="52" t="n">
        <f aca="false">IF(I2996="","",ABS(I2996))</f>
        <v>450</v>
      </c>
      <c r="K2996" s="56" t="n">
        <f aca="false">IF(S2996="","",0)</f>
        <v>0</v>
      </c>
      <c r="L2996" s="56" t="n">
        <f aca="false">IF(J2996="","",IF(AND(J2996&gt;'Revenue Testing'!$E$9,K2996=0),1,0))</f>
        <v>0</v>
      </c>
      <c r="M2996" s="57" t="n">
        <v>0.033497010545</v>
      </c>
      <c r="N2996" s="56" t="str">
        <f aca="false">IF(OR(A2996="",I2996=""),"",IF(COUNTIFS($A$2:$A$4500,A2996,$D$2:$D$4500,D2996,$I$2:$I$4500,I2996)&gt;1,"Possible duplicate",""))</f>
        <v/>
      </c>
      <c r="O2996" s="56" t="n">
        <f aca="false">IF(J2996="","",IF(AND(L2996=0,K2996=0),1,0))</f>
        <v>1</v>
      </c>
      <c r="P2996" s="56" t="str">
        <f aca="false">IF(L2996=1,J2996+ROW()/10^7,"")</f>
        <v/>
      </c>
      <c r="Q2996" s="57" t="n">
        <f aca="false">IF(O2996=1,M2996,"")</f>
        <v>0.033497010545</v>
      </c>
      <c r="R2996" s="56" t="str">
        <f aca="false">IF(K2996=1,ROW(),"")</f>
        <v/>
      </c>
      <c r="S2996" s="56" t="str">
        <f aca="false">IF(D2996="","",TRIM(D2996))</f>
        <v>Operation Recovery Cost- Inc</v>
      </c>
    </row>
    <row r="2997" customFormat="false" ht="15" hidden="false" customHeight="false" outlineLevel="0" collapsed="false">
      <c r="A2997" s="50" t="s">
        <v>1165</v>
      </c>
      <c r="B2997" s="55" t="n">
        <v>45928</v>
      </c>
      <c r="C2997" s="50" t="n">
        <f aca="false">IF(S2997="","",IFERROR(IF(INDEX('Ledger Codes'!$C$6:$C$205,MATCH(S2997,'Ledger Codes'!$B$6:$B$205,0))="","",INDEX('Ledger Codes'!$C$6:$C$205,MATCH(S2997,'Ledger Codes'!$B$6:$B$205,0))),""))</f>
        <v>10053</v>
      </c>
      <c r="D2997" s="50" t="s">
        <v>107</v>
      </c>
      <c r="E2997" s="50" t="s">
        <v>1166</v>
      </c>
      <c r="F2997" s="50" t="s">
        <v>1167</v>
      </c>
      <c r="G2997" s="52" t="n">
        <v>0</v>
      </c>
      <c r="H2997" s="52" t="n">
        <v>300</v>
      </c>
      <c r="I2997" s="52" t="n">
        <f aca="false">IF(AND(G2997="",H2997=""),"",N(G2997)-N(H2997))</f>
        <v>-300</v>
      </c>
      <c r="J2997" s="52" t="n">
        <f aca="false">IF(I2997="","",ABS(I2997))</f>
        <v>300</v>
      </c>
      <c r="K2997" s="56" t="n">
        <f aca="false">IF(S2997="","",0)</f>
        <v>0</v>
      </c>
      <c r="L2997" s="56" t="n">
        <f aca="false">IF(J2997="","",IF(AND(J2997&gt;'Revenue Testing'!$E$9,K2997=0),1,0))</f>
        <v>0</v>
      </c>
      <c r="M2997" s="57" t="n">
        <v>0.448477032983</v>
      </c>
      <c r="N2997" s="56" t="str">
        <f aca="false">IF(OR(A2997="",I2997=""),"",IF(COUNTIFS($A$2:$A$4500,A2997,$D$2:$D$4500,D2997,$I$2:$I$4500,I2997)&gt;1,"Possible duplicate",""))</f>
        <v/>
      </c>
      <c r="O2997" s="56" t="n">
        <f aca="false">IF(J2997="","",IF(AND(L2997=0,K2997=0),1,0))</f>
        <v>1</v>
      </c>
      <c r="P2997" s="56" t="str">
        <f aca="false">IF(L2997=1,J2997+ROW()/10^7,"")</f>
        <v/>
      </c>
      <c r="Q2997" s="57" t="n">
        <f aca="false">IF(O2997=1,M2997,"")</f>
        <v>0.448477032983</v>
      </c>
      <c r="R2997" s="56" t="str">
        <f aca="false">IF(K2997=1,ROW(),"")</f>
        <v/>
      </c>
      <c r="S2997" s="56" t="str">
        <f aca="false">IF(D2997="","",TRIM(D2997))</f>
        <v>Operation Recovery Cost- Inc</v>
      </c>
    </row>
    <row r="2998" customFormat="false" ht="15" hidden="false" customHeight="false" outlineLevel="0" collapsed="false">
      <c r="A2998" s="50" t="s">
        <v>1168</v>
      </c>
      <c r="B2998" s="55" t="n">
        <v>45928</v>
      </c>
      <c r="C2998" s="50" t="n">
        <f aca="false">IF(S2998="","",IFERROR(IF(INDEX('Ledger Codes'!$C$6:$C$205,MATCH(S2998,'Ledger Codes'!$B$6:$B$205,0))="","",INDEX('Ledger Codes'!$C$6:$C$205,MATCH(S2998,'Ledger Codes'!$B$6:$B$205,0))),""))</f>
        <v>10053</v>
      </c>
      <c r="D2998" s="50" t="s">
        <v>107</v>
      </c>
      <c r="E2998" s="50" t="s">
        <v>1169</v>
      </c>
      <c r="F2998" s="50" t="s">
        <v>500</v>
      </c>
      <c r="G2998" s="52" t="n">
        <v>0</v>
      </c>
      <c r="H2998" s="52" t="n">
        <v>300</v>
      </c>
      <c r="I2998" s="52" t="n">
        <f aca="false">IF(AND(G2998="",H2998=""),"",N(G2998)-N(H2998))</f>
        <v>-300</v>
      </c>
      <c r="J2998" s="52" t="n">
        <f aca="false">IF(I2998="","",ABS(I2998))</f>
        <v>300</v>
      </c>
      <c r="K2998" s="56" t="n">
        <f aca="false">IF(S2998="","",0)</f>
        <v>0</v>
      </c>
      <c r="L2998" s="56" t="n">
        <f aca="false">IF(J2998="","",IF(AND(J2998&gt;'Revenue Testing'!$E$9,K2998=0),1,0))</f>
        <v>0</v>
      </c>
      <c r="M2998" s="57" t="n">
        <v>0.631965533998</v>
      </c>
      <c r="N2998" s="56" t="str">
        <f aca="false">IF(OR(A2998="",I2998=""),"",IF(COUNTIFS($A$2:$A$4500,A2998,$D$2:$D$4500,D2998,$I$2:$I$4500,I2998)&gt;1,"Possible duplicate",""))</f>
        <v/>
      </c>
      <c r="O2998" s="56" t="n">
        <f aca="false">IF(J2998="","",IF(AND(L2998=0,K2998=0),1,0))</f>
        <v>1</v>
      </c>
      <c r="P2998" s="56" t="str">
        <f aca="false">IF(L2998=1,J2998+ROW()/10^7,"")</f>
        <v/>
      </c>
      <c r="Q2998" s="57" t="n">
        <f aca="false">IF(O2998=1,M2998,"")</f>
        <v>0.631965533998</v>
      </c>
      <c r="R2998" s="56" t="str">
        <f aca="false">IF(K2998=1,ROW(),"")</f>
        <v/>
      </c>
      <c r="S2998" s="56" t="str">
        <f aca="false">IF(D2998="","",TRIM(D2998))</f>
        <v>Operation Recovery Cost- Inc</v>
      </c>
    </row>
    <row r="2999" customFormat="false" ht="15" hidden="false" customHeight="false" outlineLevel="0" collapsed="false">
      <c r="A2999" s="50" t="s">
        <v>1170</v>
      </c>
      <c r="B2999" s="55" t="n">
        <v>45929</v>
      </c>
      <c r="C2999" s="50" t="n">
        <f aca="false">IF(S2999="","",IFERROR(IF(INDEX('Ledger Codes'!$C$6:$C$205,MATCH(S2999,'Ledger Codes'!$B$6:$B$205,0))="","",INDEX('Ledger Codes'!$C$6:$C$205,MATCH(S2999,'Ledger Codes'!$B$6:$B$205,0))),""))</f>
        <v>10053</v>
      </c>
      <c r="D2999" s="50" t="s">
        <v>107</v>
      </c>
      <c r="E2999" s="50" t="s">
        <v>1171</v>
      </c>
      <c r="F2999" s="50" t="s">
        <v>1172</v>
      </c>
      <c r="G2999" s="52" t="n">
        <v>0</v>
      </c>
      <c r="H2999" s="52" t="n">
        <v>450</v>
      </c>
      <c r="I2999" s="52" t="n">
        <f aca="false">IF(AND(G2999="",H2999=""),"",N(G2999)-N(H2999))</f>
        <v>-450</v>
      </c>
      <c r="J2999" s="52" t="n">
        <f aca="false">IF(I2999="","",ABS(I2999))</f>
        <v>450</v>
      </c>
      <c r="K2999" s="56" t="n">
        <f aca="false">IF(S2999="","",0)</f>
        <v>0</v>
      </c>
      <c r="L2999" s="56" t="n">
        <f aca="false">IF(J2999="","",IF(AND(J2999&gt;'Revenue Testing'!$E$9,K2999=0),1,0))</f>
        <v>0</v>
      </c>
      <c r="M2999" s="57" t="n">
        <v>0.462105513707</v>
      </c>
      <c r="N2999" s="56" t="str">
        <f aca="false">IF(OR(A2999="",I2999=""),"",IF(COUNTIFS($A$2:$A$4500,A2999,$D$2:$D$4500,D2999,$I$2:$I$4500,I2999)&gt;1,"Possible duplicate",""))</f>
        <v/>
      </c>
      <c r="O2999" s="56" t="n">
        <f aca="false">IF(J2999="","",IF(AND(L2999=0,K2999=0),1,0))</f>
        <v>1</v>
      </c>
      <c r="P2999" s="56" t="str">
        <f aca="false">IF(L2999=1,J2999+ROW()/10^7,"")</f>
        <v/>
      </c>
      <c r="Q2999" s="57" t="n">
        <f aca="false">IF(O2999=1,M2999,"")</f>
        <v>0.462105513707</v>
      </c>
      <c r="R2999" s="56" t="str">
        <f aca="false">IF(K2999=1,ROW(),"")</f>
        <v/>
      </c>
      <c r="S2999" s="56" t="str">
        <f aca="false">IF(D2999="","",TRIM(D2999))</f>
        <v>Operation Recovery Cost- Inc</v>
      </c>
    </row>
    <row r="3000" customFormat="false" ht="15" hidden="false" customHeight="false" outlineLevel="0" collapsed="false">
      <c r="A3000" s="50" t="s">
        <v>1173</v>
      </c>
      <c r="B3000" s="55" t="n">
        <v>45929</v>
      </c>
      <c r="C3000" s="50" t="n">
        <f aca="false">IF(S3000="","",IFERROR(IF(INDEX('Ledger Codes'!$C$6:$C$205,MATCH(S3000,'Ledger Codes'!$B$6:$B$205,0))="","",INDEX('Ledger Codes'!$C$6:$C$205,MATCH(S3000,'Ledger Codes'!$B$6:$B$205,0))),""))</f>
        <v>10053</v>
      </c>
      <c r="D3000" s="50" t="s">
        <v>107</v>
      </c>
      <c r="E3000" s="50" t="s">
        <v>1174</v>
      </c>
      <c r="F3000" s="50" t="s">
        <v>1175</v>
      </c>
      <c r="G3000" s="52" t="n">
        <v>0</v>
      </c>
      <c r="H3000" s="52" t="n">
        <v>450</v>
      </c>
      <c r="I3000" s="52" t="n">
        <f aca="false">IF(AND(G3000="",H3000=""),"",N(G3000)-N(H3000))</f>
        <v>-450</v>
      </c>
      <c r="J3000" s="52" t="n">
        <f aca="false">IF(I3000="","",ABS(I3000))</f>
        <v>450</v>
      </c>
      <c r="K3000" s="56" t="n">
        <f aca="false">IF(S3000="","",0)</f>
        <v>0</v>
      </c>
      <c r="L3000" s="56" t="n">
        <f aca="false">IF(J3000="","",IF(AND(J3000&gt;'Revenue Testing'!$E$9,K3000=0),1,0))</f>
        <v>0</v>
      </c>
      <c r="M3000" s="57" t="n">
        <v>0.378996580657</v>
      </c>
      <c r="N3000" s="56" t="str">
        <f aca="false">IF(OR(A3000="",I3000=""),"",IF(COUNTIFS($A$2:$A$4500,A3000,$D$2:$D$4500,D3000,$I$2:$I$4500,I3000)&gt;1,"Possible duplicate",""))</f>
        <v/>
      </c>
      <c r="O3000" s="56" t="n">
        <f aca="false">IF(J3000="","",IF(AND(L3000=0,K3000=0),1,0))</f>
        <v>1</v>
      </c>
      <c r="P3000" s="56" t="str">
        <f aca="false">IF(L3000=1,J3000+ROW()/10^7,"")</f>
        <v/>
      </c>
      <c r="Q3000" s="57" t="n">
        <f aca="false">IF(O3000=1,M3000,"")</f>
        <v>0.378996580657</v>
      </c>
      <c r="R3000" s="56" t="str">
        <f aca="false">IF(K3000=1,ROW(),"")</f>
        <v/>
      </c>
      <c r="S3000" s="56" t="str">
        <f aca="false">IF(D3000="","",TRIM(D3000))</f>
        <v>Operation Recovery Cost- Inc</v>
      </c>
    </row>
    <row r="3001" customFormat="false" ht="15" hidden="false" customHeight="false" outlineLevel="0" collapsed="false">
      <c r="A3001" s="50" t="s">
        <v>1176</v>
      </c>
      <c r="B3001" s="55" t="n">
        <v>45929</v>
      </c>
      <c r="C3001" s="50" t="n">
        <f aca="false">IF(S3001="","",IFERROR(IF(INDEX('Ledger Codes'!$C$6:$C$205,MATCH(S3001,'Ledger Codes'!$B$6:$B$205,0))="","",INDEX('Ledger Codes'!$C$6:$C$205,MATCH(S3001,'Ledger Codes'!$B$6:$B$205,0))),""))</f>
        <v>10053</v>
      </c>
      <c r="D3001" s="50" t="s">
        <v>107</v>
      </c>
      <c r="E3001" s="50" t="s">
        <v>1177</v>
      </c>
      <c r="F3001" s="50" t="s">
        <v>1178</v>
      </c>
      <c r="G3001" s="52" t="n">
        <v>0</v>
      </c>
      <c r="H3001" s="52" t="n">
        <v>900</v>
      </c>
      <c r="I3001" s="52" t="n">
        <f aca="false">IF(AND(G3001="",H3001=""),"",N(G3001)-N(H3001))</f>
        <v>-900</v>
      </c>
      <c r="J3001" s="52" t="n">
        <f aca="false">IF(I3001="","",ABS(I3001))</f>
        <v>900</v>
      </c>
      <c r="K3001" s="56" t="n">
        <f aca="false">IF(S3001="","",0)</f>
        <v>0</v>
      </c>
      <c r="L3001" s="56" t="n">
        <f aca="false">IF(J3001="","",IF(AND(J3001&gt;'Revenue Testing'!$E$9,K3001=0),1,0))</f>
        <v>0</v>
      </c>
      <c r="M3001" s="57" t="n">
        <v>0.27577248236</v>
      </c>
      <c r="N3001" s="56" t="str">
        <f aca="false">IF(OR(A3001="",I3001=""),"",IF(COUNTIFS($A$2:$A$4500,A3001,$D$2:$D$4500,D3001,$I$2:$I$4500,I3001)&gt;1,"Possible duplicate",""))</f>
        <v/>
      </c>
      <c r="O3001" s="56" t="n">
        <f aca="false">IF(J3001="","",IF(AND(L3001=0,K3001=0),1,0))</f>
        <v>1</v>
      </c>
      <c r="P3001" s="56" t="str">
        <f aca="false">IF(L3001=1,J3001+ROW()/10^7,"")</f>
        <v/>
      </c>
      <c r="Q3001" s="57" t="n">
        <f aca="false">IF(O3001=1,M3001,"")</f>
        <v>0.27577248236</v>
      </c>
      <c r="R3001" s="56" t="str">
        <f aca="false">IF(K3001=1,ROW(),"")</f>
        <v/>
      </c>
      <c r="S3001" s="56" t="str">
        <f aca="false">IF(D3001="","",TRIM(D3001))</f>
        <v>Operation Recovery Cost- Inc</v>
      </c>
    </row>
    <row r="3002" customFormat="false" ht="15" hidden="false" customHeight="false" outlineLevel="0" collapsed="false">
      <c r="A3002" s="50" t="s">
        <v>1179</v>
      </c>
      <c r="B3002" s="55" t="n">
        <v>45929</v>
      </c>
      <c r="C3002" s="50" t="n">
        <f aca="false">IF(S3002="","",IFERROR(IF(INDEX('Ledger Codes'!$C$6:$C$205,MATCH(S3002,'Ledger Codes'!$B$6:$B$205,0))="","",INDEX('Ledger Codes'!$C$6:$C$205,MATCH(S3002,'Ledger Codes'!$B$6:$B$205,0))),""))</f>
        <v>10053</v>
      </c>
      <c r="D3002" s="50" t="s">
        <v>107</v>
      </c>
      <c r="E3002" s="50" t="s">
        <v>1180</v>
      </c>
      <c r="F3002" s="50" t="s">
        <v>1181</v>
      </c>
      <c r="G3002" s="52" t="n">
        <v>0</v>
      </c>
      <c r="H3002" s="52" t="n">
        <v>900</v>
      </c>
      <c r="I3002" s="52" t="n">
        <f aca="false">IF(AND(G3002="",H3002=""),"",N(G3002)-N(H3002))</f>
        <v>-900</v>
      </c>
      <c r="J3002" s="52" t="n">
        <f aca="false">IF(I3002="","",ABS(I3002))</f>
        <v>900</v>
      </c>
      <c r="K3002" s="56" t="n">
        <f aca="false">IF(S3002="","",0)</f>
        <v>0</v>
      </c>
      <c r="L3002" s="56" t="n">
        <f aca="false">IF(J3002="","",IF(AND(J3002&gt;'Revenue Testing'!$E$9,K3002=0),1,0))</f>
        <v>0</v>
      </c>
      <c r="M3002" s="57" t="n">
        <v>0.8935946081</v>
      </c>
      <c r="N3002" s="56" t="str">
        <f aca="false">IF(OR(A3002="",I3002=""),"",IF(COUNTIFS($A$2:$A$4500,A3002,$D$2:$D$4500,D3002,$I$2:$I$4500,I3002)&gt;1,"Possible duplicate",""))</f>
        <v/>
      </c>
      <c r="O3002" s="56" t="n">
        <f aca="false">IF(J3002="","",IF(AND(L3002=0,K3002=0),1,0))</f>
        <v>1</v>
      </c>
      <c r="P3002" s="56" t="str">
        <f aca="false">IF(L3002=1,J3002+ROW()/10^7,"")</f>
        <v/>
      </c>
      <c r="Q3002" s="57" t="n">
        <f aca="false">IF(O3002=1,M3002,"")</f>
        <v>0.8935946081</v>
      </c>
      <c r="R3002" s="56" t="str">
        <f aca="false">IF(K3002=1,ROW(),"")</f>
        <v/>
      </c>
      <c r="S3002" s="56" t="str">
        <f aca="false">IF(D3002="","",TRIM(D3002))</f>
        <v>Operation Recovery Cost- Inc</v>
      </c>
    </row>
    <row r="3003" customFormat="false" ht="15" hidden="false" customHeight="false" outlineLevel="0" collapsed="false">
      <c r="A3003" s="50" t="s">
        <v>1182</v>
      </c>
      <c r="B3003" s="55" t="n">
        <v>45931</v>
      </c>
      <c r="C3003" s="50" t="n">
        <f aca="false">IF(S3003="","",IFERROR(IF(INDEX('Ledger Codes'!$C$6:$C$205,MATCH(S3003,'Ledger Codes'!$B$6:$B$205,0))="","",INDEX('Ledger Codes'!$C$6:$C$205,MATCH(S3003,'Ledger Codes'!$B$6:$B$205,0))),""))</f>
        <v>10053</v>
      </c>
      <c r="D3003" s="50" t="s">
        <v>107</v>
      </c>
      <c r="E3003" s="50" t="s">
        <v>1183</v>
      </c>
      <c r="F3003" s="50" t="s">
        <v>1184</v>
      </c>
      <c r="G3003" s="52" t="n">
        <v>0</v>
      </c>
      <c r="H3003" s="52" t="n">
        <v>450</v>
      </c>
      <c r="I3003" s="52" t="n">
        <f aca="false">IF(AND(G3003="",H3003=""),"",N(G3003)-N(H3003))</f>
        <v>-450</v>
      </c>
      <c r="J3003" s="52" t="n">
        <f aca="false">IF(I3003="","",ABS(I3003))</f>
        <v>450</v>
      </c>
      <c r="K3003" s="56" t="n">
        <f aca="false">IF(S3003="","",0)</f>
        <v>0</v>
      </c>
      <c r="L3003" s="56" t="n">
        <f aca="false">IF(J3003="","",IF(AND(J3003&gt;'Revenue Testing'!$E$9,K3003=0),1,0))</f>
        <v>0</v>
      </c>
      <c r="M3003" s="57" t="n">
        <v>0.620005613826</v>
      </c>
      <c r="N3003" s="56" t="str">
        <f aca="false">IF(OR(A3003="",I3003=""),"",IF(COUNTIFS($A$2:$A$4500,A3003,$D$2:$D$4500,D3003,$I$2:$I$4500,I3003)&gt;1,"Possible duplicate",""))</f>
        <v/>
      </c>
      <c r="O3003" s="56" t="n">
        <f aca="false">IF(J3003="","",IF(AND(L3003=0,K3003=0),1,0))</f>
        <v>1</v>
      </c>
      <c r="P3003" s="56" t="str">
        <f aca="false">IF(L3003=1,J3003+ROW()/10^7,"")</f>
        <v/>
      </c>
      <c r="Q3003" s="57" t="n">
        <f aca="false">IF(O3003=1,M3003,"")</f>
        <v>0.620005613826</v>
      </c>
      <c r="R3003" s="56" t="str">
        <f aca="false">IF(K3003=1,ROW(),"")</f>
        <v/>
      </c>
      <c r="S3003" s="56" t="str">
        <f aca="false">IF(D3003="","",TRIM(D3003))</f>
        <v>Operation Recovery Cost- Inc</v>
      </c>
    </row>
    <row r="3004" customFormat="false" ht="15" hidden="false" customHeight="false" outlineLevel="0" collapsed="false">
      <c r="A3004" s="50" t="s">
        <v>1185</v>
      </c>
      <c r="B3004" s="55" t="n">
        <v>45931</v>
      </c>
      <c r="C3004" s="50" t="n">
        <f aca="false">IF(S3004="","",IFERROR(IF(INDEX('Ledger Codes'!$C$6:$C$205,MATCH(S3004,'Ledger Codes'!$B$6:$B$205,0))="","",INDEX('Ledger Codes'!$C$6:$C$205,MATCH(S3004,'Ledger Codes'!$B$6:$B$205,0))),""))</f>
        <v>10053</v>
      </c>
      <c r="D3004" s="50" t="s">
        <v>107</v>
      </c>
      <c r="E3004" s="50" t="s">
        <v>1186</v>
      </c>
      <c r="F3004" s="50" t="s">
        <v>1187</v>
      </c>
      <c r="G3004" s="52" t="n">
        <v>0</v>
      </c>
      <c r="H3004" s="52" t="n">
        <v>1350</v>
      </c>
      <c r="I3004" s="52" t="n">
        <f aca="false">IF(AND(G3004="",H3004=""),"",N(G3004)-N(H3004))</f>
        <v>-1350</v>
      </c>
      <c r="J3004" s="52" t="n">
        <f aca="false">IF(I3004="","",ABS(I3004))</f>
        <v>1350</v>
      </c>
      <c r="K3004" s="56" t="n">
        <f aca="false">IF(S3004="","",0)</f>
        <v>0</v>
      </c>
      <c r="L3004" s="56" t="n">
        <f aca="false">IF(J3004="","",IF(AND(J3004&gt;'Revenue Testing'!$E$9,K3004=0),1,0))</f>
        <v>0</v>
      </c>
      <c r="M3004" s="57" t="n">
        <v>0.483183009509</v>
      </c>
      <c r="N3004" s="56" t="str">
        <f aca="false">IF(OR(A3004="",I3004=""),"",IF(COUNTIFS($A$2:$A$4500,A3004,$D$2:$D$4500,D3004,$I$2:$I$4500,I3004)&gt;1,"Possible duplicate",""))</f>
        <v/>
      </c>
      <c r="O3004" s="56" t="n">
        <f aca="false">IF(J3004="","",IF(AND(L3004=0,K3004=0),1,0))</f>
        <v>1</v>
      </c>
      <c r="P3004" s="56" t="str">
        <f aca="false">IF(L3004=1,J3004+ROW()/10^7,"")</f>
        <v/>
      </c>
      <c r="Q3004" s="57" t="n">
        <f aca="false">IF(O3004=1,M3004,"")</f>
        <v>0.483183009509</v>
      </c>
      <c r="R3004" s="56" t="str">
        <f aca="false">IF(K3004=1,ROW(),"")</f>
        <v/>
      </c>
      <c r="S3004" s="56" t="str">
        <f aca="false">IF(D3004="","",TRIM(D3004))</f>
        <v>Operation Recovery Cost- Inc</v>
      </c>
    </row>
    <row r="3005" customFormat="false" ht="15" hidden="false" customHeight="false" outlineLevel="0" collapsed="false">
      <c r="A3005" s="50" t="s">
        <v>1188</v>
      </c>
      <c r="B3005" s="55" t="n">
        <v>45931</v>
      </c>
      <c r="C3005" s="50" t="n">
        <f aca="false">IF(S3005="","",IFERROR(IF(INDEX('Ledger Codes'!$C$6:$C$205,MATCH(S3005,'Ledger Codes'!$B$6:$B$205,0))="","",INDEX('Ledger Codes'!$C$6:$C$205,MATCH(S3005,'Ledger Codes'!$B$6:$B$205,0))),""))</f>
        <v>10053</v>
      </c>
      <c r="D3005" s="50" t="s">
        <v>107</v>
      </c>
      <c r="E3005" s="50" t="s">
        <v>1189</v>
      </c>
      <c r="F3005" s="50" t="s">
        <v>1190</v>
      </c>
      <c r="G3005" s="52" t="n">
        <v>0</v>
      </c>
      <c r="H3005" s="52" t="n">
        <v>1800</v>
      </c>
      <c r="I3005" s="52" t="n">
        <f aca="false">IF(AND(G3005="",H3005=""),"",N(G3005)-N(H3005))</f>
        <v>-1800</v>
      </c>
      <c r="J3005" s="52" t="n">
        <f aca="false">IF(I3005="","",ABS(I3005))</f>
        <v>1800</v>
      </c>
      <c r="K3005" s="56" t="n">
        <f aca="false">IF(S3005="","",0)</f>
        <v>0</v>
      </c>
      <c r="L3005" s="56" t="n">
        <f aca="false">IF(J3005="","",IF(AND(J3005&gt;'Revenue Testing'!$E$9,K3005=0),1,0))</f>
        <v>0</v>
      </c>
      <c r="M3005" s="57" t="n">
        <v>0.672353463269</v>
      </c>
      <c r="N3005" s="56" t="str">
        <f aca="false">IF(OR(A3005="",I3005=""),"",IF(COUNTIFS($A$2:$A$4500,A3005,$D$2:$D$4500,D3005,$I$2:$I$4500,I3005)&gt;1,"Possible duplicate",""))</f>
        <v/>
      </c>
      <c r="O3005" s="56" t="n">
        <f aca="false">IF(J3005="","",IF(AND(L3005=0,K3005=0),1,0))</f>
        <v>1</v>
      </c>
      <c r="P3005" s="56" t="str">
        <f aca="false">IF(L3005=1,J3005+ROW()/10^7,"")</f>
        <v/>
      </c>
      <c r="Q3005" s="57" t="n">
        <f aca="false">IF(O3005=1,M3005,"")</f>
        <v>0.672353463269</v>
      </c>
      <c r="R3005" s="56" t="str">
        <f aca="false">IF(K3005=1,ROW(),"")</f>
        <v/>
      </c>
      <c r="S3005" s="56" t="str">
        <f aca="false">IF(D3005="","",TRIM(D3005))</f>
        <v>Operation Recovery Cost- Inc</v>
      </c>
    </row>
    <row r="3006" customFormat="false" ht="15" hidden="false" customHeight="false" outlineLevel="0" collapsed="false">
      <c r="A3006" s="50" t="s">
        <v>1191</v>
      </c>
      <c r="B3006" s="55" t="n">
        <v>45931</v>
      </c>
      <c r="C3006" s="50" t="n">
        <f aca="false">IF(S3006="","",IFERROR(IF(INDEX('Ledger Codes'!$C$6:$C$205,MATCH(S3006,'Ledger Codes'!$B$6:$B$205,0))="","",INDEX('Ledger Codes'!$C$6:$C$205,MATCH(S3006,'Ledger Codes'!$B$6:$B$205,0))),""))</f>
        <v>10053</v>
      </c>
      <c r="D3006" s="50" t="s">
        <v>107</v>
      </c>
      <c r="E3006" s="50" t="s">
        <v>1192</v>
      </c>
      <c r="F3006" s="50" t="s">
        <v>1193</v>
      </c>
      <c r="G3006" s="52" t="n">
        <v>0</v>
      </c>
      <c r="H3006" s="52" t="n">
        <v>450</v>
      </c>
      <c r="I3006" s="52" t="n">
        <f aca="false">IF(AND(G3006="",H3006=""),"",N(G3006)-N(H3006))</f>
        <v>-450</v>
      </c>
      <c r="J3006" s="52" t="n">
        <f aca="false">IF(I3006="","",ABS(I3006))</f>
        <v>450</v>
      </c>
      <c r="K3006" s="56" t="n">
        <f aca="false">IF(S3006="","",0)</f>
        <v>0</v>
      </c>
      <c r="L3006" s="56" t="n">
        <f aca="false">IF(J3006="","",IF(AND(J3006&gt;'Revenue Testing'!$E$9,K3006=0),1,0))</f>
        <v>0</v>
      </c>
      <c r="M3006" s="57" t="n">
        <v>0.581317123036</v>
      </c>
      <c r="N3006" s="56" t="str">
        <f aca="false">IF(OR(A3006="",I3006=""),"",IF(COUNTIFS($A$2:$A$4500,A3006,$D$2:$D$4500,D3006,$I$2:$I$4500,I3006)&gt;1,"Possible duplicate",""))</f>
        <v/>
      </c>
      <c r="O3006" s="56" t="n">
        <f aca="false">IF(J3006="","",IF(AND(L3006=0,K3006=0),1,0))</f>
        <v>1</v>
      </c>
      <c r="P3006" s="56" t="str">
        <f aca="false">IF(L3006=1,J3006+ROW()/10^7,"")</f>
        <v/>
      </c>
      <c r="Q3006" s="57" t="n">
        <f aca="false">IF(O3006=1,M3006,"")</f>
        <v>0.581317123036</v>
      </c>
      <c r="R3006" s="56" t="str">
        <f aca="false">IF(K3006=1,ROW(),"")</f>
        <v/>
      </c>
      <c r="S3006" s="56" t="str">
        <f aca="false">IF(D3006="","",TRIM(D3006))</f>
        <v>Operation Recovery Cost- Inc</v>
      </c>
    </row>
    <row r="3007" customFormat="false" ht="15" hidden="false" customHeight="false" outlineLevel="0" collapsed="false">
      <c r="A3007" s="50" t="s">
        <v>1194</v>
      </c>
      <c r="B3007" s="55" t="n">
        <v>45932</v>
      </c>
      <c r="C3007" s="50" t="n">
        <f aca="false">IF(S3007="","",IFERROR(IF(INDEX('Ledger Codes'!$C$6:$C$205,MATCH(S3007,'Ledger Codes'!$B$6:$B$205,0))="","",INDEX('Ledger Codes'!$C$6:$C$205,MATCH(S3007,'Ledger Codes'!$B$6:$B$205,0))),""))</f>
        <v>10053</v>
      </c>
      <c r="D3007" s="50" t="s">
        <v>107</v>
      </c>
      <c r="E3007" s="50" t="s">
        <v>1195</v>
      </c>
      <c r="F3007" s="50" t="s">
        <v>1196</v>
      </c>
      <c r="G3007" s="52" t="n">
        <v>0</v>
      </c>
      <c r="H3007" s="52" t="n">
        <v>300</v>
      </c>
      <c r="I3007" s="52" t="n">
        <f aca="false">IF(AND(G3007="",H3007=""),"",N(G3007)-N(H3007))</f>
        <v>-300</v>
      </c>
      <c r="J3007" s="52" t="n">
        <f aca="false">IF(I3007="","",ABS(I3007))</f>
        <v>300</v>
      </c>
      <c r="K3007" s="56" t="n">
        <f aca="false">IF(S3007="","",0)</f>
        <v>0</v>
      </c>
      <c r="L3007" s="56" t="n">
        <f aca="false">IF(J3007="","",IF(AND(J3007&gt;'Revenue Testing'!$E$9,K3007=0),1,0))</f>
        <v>0</v>
      </c>
      <c r="M3007" s="57" t="n">
        <v>0.774702699515</v>
      </c>
      <c r="N3007" s="56" t="str">
        <f aca="false">IF(OR(A3007="",I3007=""),"",IF(COUNTIFS($A$2:$A$4500,A3007,$D$2:$D$4500,D3007,$I$2:$I$4500,I3007)&gt;1,"Possible duplicate",""))</f>
        <v/>
      </c>
      <c r="O3007" s="56" t="n">
        <f aca="false">IF(J3007="","",IF(AND(L3007=0,K3007=0),1,0))</f>
        <v>1</v>
      </c>
      <c r="P3007" s="56" t="str">
        <f aca="false">IF(L3007=1,J3007+ROW()/10^7,"")</f>
        <v/>
      </c>
      <c r="Q3007" s="57" t="n">
        <f aca="false">IF(O3007=1,M3007,"")</f>
        <v>0.774702699515</v>
      </c>
      <c r="R3007" s="56" t="str">
        <f aca="false">IF(K3007=1,ROW(),"")</f>
        <v/>
      </c>
      <c r="S3007" s="56" t="str">
        <f aca="false">IF(D3007="","",TRIM(D3007))</f>
        <v>Operation Recovery Cost- Inc</v>
      </c>
    </row>
    <row r="3008" customFormat="false" ht="15" hidden="false" customHeight="false" outlineLevel="0" collapsed="false">
      <c r="A3008" s="50" t="s">
        <v>1194</v>
      </c>
      <c r="B3008" s="55" t="n">
        <v>45932</v>
      </c>
      <c r="C3008" s="50" t="n">
        <f aca="false">IF(S3008="","",IFERROR(IF(INDEX('Ledger Codes'!$C$6:$C$205,MATCH(S3008,'Ledger Codes'!$B$6:$B$205,0))="","",INDEX('Ledger Codes'!$C$6:$C$205,MATCH(S3008,'Ledger Codes'!$B$6:$B$205,0))),""))</f>
        <v>10053</v>
      </c>
      <c r="D3008" s="50" t="s">
        <v>107</v>
      </c>
      <c r="E3008" s="50" t="s">
        <v>1195</v>
      </c>
      <c r="F3008" s="50" t="s">
        <v>1196</v>
      </c>
      <c r="G3008" s="52" t="n">
        <v>0</v>
      </c>
      <c r="H3008" s="52" t="n">
        <v>1800</v>
      </c>
      <c r="I3008" s="52" t="n">
        <f aca="false">IF(AND(G3008="",H3008=""),"",N(G3008)-N(H3008))</f>
        <v>-1800</v>
      </c>
      <c r="J3008" s="52" t="n">
        <f aca="false">IF(I3008="","",ABS(I3008))</f>
        <v>1800</v>
      </c>
      <c r="K3008" s="56" t="n">
        <f aca="false">IF(S3008="","",0)</f>
        <v>0</v>
      </c>
      <c r="L3008" s="56" t="n">
        <f aca="false">IF(J3008="","",IF(AND(J3008&gt;'Revenue Testing'!$E$9,K3008=0),1,0))</f>
        <v>0</v>
      </c>
      <c r="M3008" s="57" t="n">
        <v>0.792545697615</v>
      </c>
      <c r="N3008" s="56" t="str">
        <f aca="false">IF(OR(A3008="",I3008=""),"",IF(COUNTIFS($A$2:$A$4500,A3008,$D$2:$D$4500,D3008,$I$2:$I$4500,I3008)&gt;1,"Possible duplicate",""))</f>
        <v/>
      </c>
      <c r="O3008" s="56" t="n">
        <f aca="false">IF(J3008="","",IF(AND(L3008=0,K3008=0),1,0))</f>
        <v>1</v>
      </c>
      <c r="P3008" s="56" t="str">
        <f aca="false">IF(L3008=1,J3008+ROW()/10^7,"")</f>
        <v/>
      </c>
      <c r="Q3008" s="57" t="n">
        <f aca="false">IF(O3008=1,M3008,"")</f>
        <v>0.792545697615</v>
      </c>
      <c r="R3008" s="56" t="str">
        <f aca="false">IF(K3008=1,ROW(),"")</f>
        <v/>
      </c>
      <c r="S3008" s="56" t="str">
        <f aca="false">IF(D3008="","",TRIM(D3008))</f>
        <v>Operation Recovery Cost- Inc</v>
      </c>
    </row>
    <row r="3009" customFormat="false" ht="15" hidden="false" customHeight="false" outlineLevel="0" collapsed="false">
      <c r="A3009" s="50" t="s">
        <v>1197</v>
      </c>
      <c r="B3009" s="55" t="n">
        <v>45944</v>
      </c>
      <c r="C3009" s="50" t="n">
        <f aca="false">IF(S3009="","",IFERROR(IF(INDEX('Ledger Codes'!$C$6:$C$205,MATCH(S3009,'Ledger Codes'!$B$6:$B$205,0))="","",INDEX('Ledger Codes'!$C$6:$C$205,MATCH(S3009,'Ledger Codes'!$B$6:$B$205,0))),""))</f>
        <v>10053</v>
      </c>
      <c r="D3009" s="50" t="s">
        <v>107</v>
      </c>
      <c r="E3009" s="50" t="s">
        <v>1198</v>
      </c>
      <c r="F3009" s="50" t="s">
        <v>1199</v>
      </c>
      <c r="G3009" s="52" t="n">
        <v>0</v>
      </c>
      <c r="H3009" s="52" t="n">
        <v>450</v>
      </c>
      <c r="I3009" s="52" t="n">
        <f aca="false">IF(AND(G3009="",H3009=""),"",N(G3009)-N(H3009))</f>
        <v>-450</v>
      </c>
      <c r="J3009" s="52" t="n">
        <f aca="false">IF(I3009="","",ABS(I3009))</f>
        <v>450</v>
      </c>
      <c r="K3009" s="56" t="n">
        <f aca="false">IF(S3009="","",0)</f>
        <v>0</v>
      </c>
      <c r="L3009" s="56" t="n">
        <f aca="false">IF(J3009="","",IF(AND(J3009&gt;'Revenue Testing'!$E$9,K3009=0),1,0))</f>
        <v>0</v>
      </c>
      <c r="M3009" s="57" t="n">
        <v>0.570747585022</v>
      </c>
      <c r="N3009" s="56" t="str">
        <f aca="false">IF(OR(A3009="",I3009=""),"",IF(COUNTIFS($A$2:$A$4500,A3009,$D$2:$D$4500,D3009,$I$2:$I$4500,I3009)&gt;1,"Possible duplicate",""))</f>
        <v/>
      </c>
      <c r="O3009" s="56" t="n">
        <f aca="false">IF(J3009="","",IF(AND(L3009=0,K3009=0),1,0))</f>
        <v>1</v>
      </c>
      <c r="P3009" s="56" t="str">
        <f aca="false">IF(L3009=1,J3009+ROW()/10^7,"")</f>
        <v/>
      </c>
      <c r="Q3009" s="57" t="n">
        <f aca="false">IF(O3009=1,M3009,"")</f>
        <v>0.570747585022</v>
      </c>
      <c r="R3009" s="56" t="str">
        <f aca="false">IF(K3009=1,ROW(),"")</f>
        <v/>
      </c>
      <c r="S3009" s="56" t="str">
        <f aca="false">IF(D3009="","",TRIM(D3009))</f>
        <v>Operation Recovery Cost- Inc</v>
      </c>
    </row>
    <row r="3010" customFormat="false" ht="15" hidden="false" customHeight="false" outlineLevel="0" collapsed="false">
      <c r="A3010" s="50" t="s">
        <v>1200</v>
      </c>
      <c r="B3010" s="55" t="n">
        <v>45944</v>
      </c>
      <c r="C3010" s="50" t="n">
        <f aca="false">IF(S3010="","",IFERROR(IF(INDEX('Ledger Codes'!$C$6:$C$205,MATCH(S3010,'Ledger Codes'!$B$6:$B$205,0))="","",INDEX('Ledger Codes'!$C$6:$C$205,MATCH(S3010,'Ledger Codes'!$B$6:$B$205,0))),""))</f>
        <v>10053</v>
      </c>
      <c r="D3010" s="50" t="s">
        <v>107</v>
      </c>
      <c r="E3010" s="50" t="s">
        <v>1201</v>
      </c>
      <c r="F3010" s="50" t="s">
        <v>1202</v>
      </c>
      <c r="G3010" s="52" t="n">
        <v>0</v>
      </c>
      <c r="H3010" s="52" t="n">
        <v>450</v>
      </c>
      <c r="I3010" s="52" t="n">
        <f aca="false">IF(AND(G3010="",H3010=""),"",N(G3010)-N(H3010))</f>
        <v>-450</v>
      </c>
      <c r="J3010" s="52" t="n">
        <f aca="false">IF(I3010="","",ABS(I3010))</f>
        <v>450</v>
      </c>
      <c r="K3010" s="56" t="n">
        <f aca="false">IF(S3010="","",0)</f>
        <v>0</v>
      </c>
      <c r="L3010" s="56" t="n">
        <f aca="false">IF(J3010="","",IF(AND(J3010&gt;'Revenue Testing'!$E$9,K3010=0),1,0))</f>
        <v>0</v>
      </c>
      <c r="M3010" s="57" t="n">
        <v>0.356595574873</v>
      </c>
      <c r="N3010" s="56" t="str">
        <f aca="false">IF(OR(A3010="",I3010=""),"",IF(COUNTIFS($A$2:$A$4500,A3010,$D$2:$D$4500,D3010,$I$2:$I$4500,I3010)&gt;1,"Possible duplicate",""))</f>
        <v/>
      </c>
      <c r="O3010" s="56" t="n">
        <f aca="false">IF(J3010="","",IF(AND(L3010=0,K3010=0),1,0))</f>
        <v>1</v>
      </c>
      <c r="P3010" s="56" t="str">
        <f aca="false">IF(L3010=1,J3010+ROW()/10^7,"")</f>
        <v/>
      </c>
      <c r="Q3010" s="57" t="n">
        <f aca="false">IF(O3010=1,M3010,"")</f>
        <v>0.356595574873</v>
      </c>
      <c r="R3010" s="56" t="str">
        <f aca="false">IF(K3010=1,ROW(),"")</f>
        <v/>
      </c>
      <c r="S3010" s="56" t="str">
        <f aca="false">IF(D3010="","",TRIM(D3010))</f>
        <v>Operation Recovery Cost- Inc</v>
      </c>
    </row>
    <row r="3011" customFormat="false" ht="15" hidden="false" customHeight="false" outlineLevel="0" collapsed="false">
      <c r="A3011" s="50" t="s">
        <v>1203</v>
      </c>
      <c r="B3011" s="55" t="n">
        <v>45945</v>
      </c>
      <c r="C3011" s="50" t="n">
        <f aca="false">IF(S3011="","",IFERROR(IF(INDEX('Ledger Codes'!$C$6:$C$205,MATCH(S3011,'Ledger Codes'!$B$6:$B$205,0))="","",INDEX('Ledger Codes'!$C$6:$C$205,MATCH(S3011,'Ledger Codes'!$B$6:$B$205,0))),""))</f>
        <v>10053</v>
      </c>
      <c r="D3011" s="50" t="s">
        <v>107</v>
      </c>
      <c r="E3011" s="50" t="s">
        <v>1204</v>
      </c>
      <c r="F3011" s="50" t="s">
        <v>509</v>
      </c>
      <c r="G3011" s="52" t="n">
        <v>0</v>
      </c>
      <c r="H3011" s="52" t="n">
        <v>1350</v>
      </c>
      <c r="I3011" s="52" t="n">
        <f aca="false">IF(AND(G3011="",H3011=""),"",N(G3011)-N(H3011))</f>
        <v>-1350</v>
      </c>
      <c r="J3011" s="52" t="n">
        <f aca="false">IF(I3011="","",ABS(I3011))</f>
        <v>1350</v>
      </c>
      <c r="K3011" s="56" t="n">
        <f aca="false">IF(S3011="","",0)</f>
        <v>0</v>
      </c>
      <c r="L3011" s="56" t="n">
        <f aca="false">IF(J3011="","",IF(AND(J3011&gt;'Revenue Testing'!$E$9,K3011=0),1,0))</f>
        <v>0</v>
      </c>
      <c r="M3011" s="57" t="n">
        <v>0.023609785003</v>
      </c>
      <c r="N3011" s="56" t="str">
        <f aca="false">IF(OR(A3011="",I3011=""),"",IF(COUNTIFS($A$2:$A$4500,A3011,$D$2:$D$4500,D3011,$I$2:$I$4500,I3011)&gt;1,"Possible duplicate",""))</f>
        <v/>
      </c>
      <c r="O3011" s="56" t="n">
        <f aca="false">IF(J3011="","",IF(AND(L3011=0,K3011=0),1,0))</f>
        <v>1</v>
      </c>
      <c r="P3011" s="56" t="str">
        <f aca="false">IF(L3011=1,J3011+ROW()/10^7,"")</f>
        <v/>
      </c>
      <c r="Q3011" s="57" t="n">
        <f aca="false">IF(O3011=1,M3011,"")</f>
        <v>0.023609785003</v>
      </c>
      <c r="R3011" s="56" t="str">
        <f aca="false">IF(K3011=1,ROW(),"")</f>
        <v/>
      </c>
      <c r="S3011" s="56" t="str">
        <f aca="false">IF(D3011="","",TRIM(D3011))</f>
        <v>Operation Recovery Cost- Inc</v>
      </c>
    </row>
    <row r="3012" customFormat="false" ht="15" hidden="false" customHeight="false" outlineLevel="0" collapsed="false">
      <c r="A3012" s="50" t="s">
        <v>1205</v>
      </c>
      <c r="B3012" s="55" t="n">
        <v>45945</v>
      </c>
      <c r="C3012" s="50" t="n">
        <f aca="false">IF(S3012="","",IFERROR(IF(INDEX('Ledger Codes'!$C$6:$C$205,MATCH(S3012,'Ledger Codes'!$B$6:$B$205,0))="","",INDEX('Ledger Codes'!$C$6:$C$205,MATCH(S3012,'Ledger Codes'!$B$6:$B$205,0))),""))</f>
        <v>10053</v>
      </c>
      <c r="D3012" s="50" t="s">
        <v>107</v>
      </c>
      <c r="E3012" s="50" t="s">
        <v>1206</v>
      </c>
      <c r="F3012" s="50" t="s">
        <v>1207</v>
      </c>
      <c r="G3012" s="52" t="n">
        <v>0</v>
      </c>
      <c r="H3012" s="52" t="n">
        <v>450</v>
      </c>
      <c r="I3012" s="52" t="n">
        <f aca="false">IF(AND(G3012="",H3012=""),"",N(G3012)-N(H3012))</f>
        <v>-450</v>
      </c>
      <c r="J3012" s="52" t="n">
        <f aca="false">IF(I3012="","",ABS(I3012))</f>
        <v>450</v>
      </c>
      <c r="K3012" s="56" t="n">
        <f aca="false">IF(S3012="","",0)</f>
        <v>0</v>
      </c>
      <c r="L3012" s="56" t="n">
        <f aca="false">IF(J3012="","",IF(AND(J3012&gt;'Revenue Testing'!$E$9,K3012=0),1,0))</f>
        <v>0</v>
      </c>
      <c r="M3012" s="57" t="n">
        <v>0.389552687468</v>
      </c>
      <c r="N3012" s="56" t="str">
        <f aca="false">IF(OR(A3012="",I3012=""),"",IF(COUNTIFS($A$2:$A$4500,A3012,$D$2:$D$4500,D3012,$I$2:$I$4500,I3012)&gt;1,"Possible duplicate",""))</f>
        <v/>
      </c>
      <c r="O3012" s="56" t="n">
        <f aca="false">IF(J3012="","",IF(AND(L3012=0,K3012=0),1,0))</f>
        <v>1</v>
      </c>
      <c r="P3012" s="56" t="str">
        <f aca="false">IF(L3012=1,J3012+ROW()/10^7,"")</f>
        <v/>
      </c>
      <c r="Q3012" s="57" t="n">
        <f aca="false">IF(O3012=1,M3012,"")</f>
        <v>0.389552687468</v>
      </c>
      <c r="R3012" s="56" t="str">
        <f aca="false">IF(K3012=1,ROW(),"")</f>
        <v/>
      </c>
      <c r="S3012" s="56" t="str">
        <f aca="false">IF(D3012="","",TRIM(D3012))</f>
        <v>Operation Recovery Cost- Inc</v>
      </c>
    </row>
    <row r="3013" customFormat="false" ht="15" hidden="false" customHeight="false" outlineLevel="0" collapsed="false">
      <c r="A3013" s="50" t="s">
        <v>1208</v>
      </c>
      <c r="B3013" s="55" t="n">
        <v>45945</v>
      </c>
      <c r="C3013" s="50" t="n">
        <f aca="false">IF(S3013="","",IFERROR(IF(INDEX('Ledger Codes'!$C$6:$C$205,MATCH(S3013,'Ledger Codes'!$B$6:$B$205,0))="","",INDEX('Ledger Codes'!$C$6:$C$205,MATCH(S3013,'Ledger Codes'!$B$6:$B$205,0))),""))</f>
        <v>10053</v>
      </c>
      <c r="D3013" s="50" t="s">
        <v>107</v>
      </c>
      <c r="E3013" s="50" t="s">
        <v>1209</v>
      </c>
      <c r="F3013" s="50" t="s">
        <v>1210</v>
      </c>
      <c r="G3013" s="52" t="n">
        <v>0</v>
      </c>
      <c r="H3013" s="52" t="n">
        <v>450</v>
      </c>
      <c r="I3013" s="52" t="n">
        <f aca="false">IF(AND(G3013="",H3013=""),"",N(G3013)-N(H3013))</f>
        <v>-450</v>
      </c>
      <c r="J3013" s="52" t="n">
        <f aca="false">IF(I3013="","",ABS(I3013))</f>
        <v>450</v>
      </c>
      <c r="K3013" s="56" t="n">
        <f aca="false">IF(S3013="","",0)</f>
        <v>0</v>
      </c>
      <c r="L3013" s="56" t="n">
        <f aca="false">IF(J3013="","",IF(AND(J3013&gt;'Revenue Testing'!$E$9,K3013=0),1,0))</f>
        <v>0</v>
      </c>
      <c r="M3013" s="57" t="n">
        <v>0.059841657591</v>
      </c>
      <c r="N3013" s="56" t="str">
        <f aca="false">IF(OR(A3013="",I3013=""),"",IF(COUNTIFS($A$2:$A$4500,A3013,$D$2:$D$4500,D3013,$I$2:$I$4500,I3013)&gt;1,"Possible duplicate",""))</f>
        <v/>
      </c>
      <c r="O3013" s="56" t="n">
        <f aca="false">IF(J3013="","",IF(AND(L3013=0,K3013=0),1,0))</f>
        <v>1</v>
      </c>
      <c r="P3013" s="56" t="str">
        <f aca="false">IF(L3013=1,J3013+ROW()/10^7,"")</f>
        <v/>
      </c>
      <c r="Q3013" s="57" t="n">
        <f aca="false">IF(O3013=1,M3013,"")</f>
        <v>0.059841657591</v>
      </c>
      <c r="R3013" s="56" t="str">
        <f aca="false">IF(K3013=1,ROW(),"")</f>
        <v/>
      </c>
      <c r="S3013" s="56" t="str">
        <f aca="false">IF(D3013="","",TRIM(D3013))</f>
        <v>Operation Recovery Cost- Inc</v>
      </c>
    </row>
    <row r="3014" customFormat="false" ht="15" hidden="false" customHeight="false" outlineLevel="0" collapsed="false">
      <c r="A3014" s="50" t="s">
        <v>1211</v>
      </c>
      <c r="B3014" s="55" t="n">
        <v>45945</v>
      </c>
      <c r="C3014" s="50" t="n">
        <f aca="false">IF(S3014="","",IFERROR(IF(INDEX('Ledger Codes'!$C$6:$C$205,MATCH(S3014,'Ledger Codes'!$B$6:$B$205,0))="","",INDEX('Ledger Codes'!$C$6:$C$205,MATCH(S3014,'Ledger Codes'!$B$6:$B$205,0))),""))</f>
        <v>10053</v>
      </c>
      <c r="D3014" s="50" t="s">
        <v>107</v>
      </c>
      <c r="E3014" s="50" t="s">
        <v>1212</v>
      </c>
      <c r="F3014" s="50" t="s">
        <v>1213</v>
      </c>
      <c r="G3014" s="52" t="n">
        <v>0</v>
      </c>
      <c r="H3014" s="52" t="n">
        <v>1350</v>
      </c>
      <c r="I3014" s="52" t="n">
        <f aca="false">IF(AND(G3014="",H3014=""),"",N(G3014)-N(H3014))</f>
        <v>-1350</v>
      </c>
      <c r="J3014" s="52" t="n">
        <f aca="false">IF(I3014="","",ABS(I3014))</f>
        <v>1350</v>
      </c>
      <c r="K3014" s="56" t="n">
        <f aca="false">IF(S3014="","",0)</f>
        <v>0</v>
      </c>
      <c r="L3014" s="56" t="n">
        <f aca="false">IF(J3014="","",IF(AND(J3014&gt;'Revenue Testing'!$E$9,K3014=0),1,0))</f>
        <v>0</v>
      </c>
      <c r="M3014" s="57" t="n">
        <v>0.367859773773</v>
      </c>
      <c r="N3014" s="56" t="str">
        <f aca="false">IF(OR(A3014="",I3014=""),"",IF(COUNTIFS($A$2:$A$4500,A3014,$D$2:$D$4500,D3014,$I$2:$I$4500,I3014)&gt;1,"Possible duplicate",""))</f>
        <v/>
      </c>
      <c r="O3014" s="56" t="n">
        <f aca="false">IF(J3014="","",IF(AND(L3014=0,K3014=0),1,0))</f>
        <v>1</v>
      </c>
      <c r="P3014" s="56" t="str">
        <f aca="false">IF(L3014=1,J3014+ROW()/10^7,"")</f>
        <v/>
      </c>
      <c r="Q3014" s="57" t="n">
        <f aca="false">IF(O3014=1,M3014,"")</f>
        <v>0.367859773773</v>
      </c>
      <c r="R3014" s="56" t="str">
        <f aca="false">IF(K3014=1,ROW(),"")</f>
        <v/>
      </c>
      <c r="S3014" s="56" t="str">
        <f aca="false">IF(D3014="","",TRIM(D3014))</f>
        <v>Operation Recovery Cost- Inc</v>
      </c>
    </row>
    <row r="3015" customFormat="false" ht="15" hidden="false" customHeight="false" outlineLevel="0" collapsed="false">
      <c r="A3015" s="50" t="s">
        <v>1214</v>
      </c>
      <c r="B3015" s="55" t="n">
        <v>45945</v>
      </c>
      <c r="C3015" s="50" t="n">
        <f aca="false">IF(S3015="","",IFERROR(IF(INDEX('Ledger Codes'!$C$6:$C$205,MATCH(S3015,'Ledger Codes'!$B$6:$B$205,0))="","",INDEX('Ledger Codes'!$C$6:$C$205,MATCH(S3015,'Ledger Codes'!$B$6:$B$205,0))),""))</f>
        <v>10053</v>
      </c>
      <c r="D3015" s="50" t="s">
        <v>107</v>
      </c>
      <c r="E3015" s="50" t="s">
        <v>1215</v>
      </c>
      <c r="F3015" s="50" t="s">
        <v>1216</v>
      </c>
      <c r="G3015" s="52" t="n">
        <v>0</v>
      </c>
      <c r="H3015" s="52" t="n">
        <v>1350</v>
      </c>
      <c r="I3015" s="52" t="n">
        <f aca="false">IF(AND(G3015="",H3015=""),"",N(G3015)-N(H3015))</f>
        <v>-1350</v>
      </c>
      <c r="J3015" s="52" t="n">
        <f aca="false">IF(I3015="","",ABS(I3015))</f>
        <v>1350</v>
      </c>
      <c r="K3015" s="56" t="n">
        <f aca="false">IF(S3015="","",0)</f>
        <v>0</v>
      </c>
      <c r="L3015" s="56" t="n">
        <f aca="false">IF(J3015="","",IF(AND(J3015&gt;'Revenue Testing'!$E$9,K3015=0),1,0))</f>
        <v>0</v>
      </c>
      <c r="M3015" s="57" t="n">
        <v>0.53706688848</v>
      </c>
      <c r="N3015" s="56" t="str">
        <f aca="false">IF(OR(A3015="",I3015=""),"",IF(COUNTIFS($A$2:$A$4500,A3015,$D$2:$D$4500,D3015,$I$2:$I$4500,I3015)&gt;1,"Possible duplicate",""))</f>
        <v/>
      </c>
      <c r="O3015" s="56" t="n">
        <f aca="false">IF(J3015="","",IF(AND(L3015=0,K3015=0),1,0))</f>
        <v>1</v>
      </c>
      <c r="P3015" s="56" t="str">
        <f aca="false">IF(L3015=1,J3015+ROW()/10^7,"")</f>
        <v/>
      </c>
      <c r="Q3015" s="57" t="n">
        <f aca="false">IF(O3015=1,M3015,"")</f>
        <v>0.53706688848</v>
      </c>
      <c r="R3015" s="56" t="str">
        <f aca="false">IF(K3015=1,ROW(),"")</f>
        <v/>
      </c>
      <c r="S3015" s="56" t="str">
        <f aca="false">IF(D3015="","",TRIM(D3015))</f>
        <v>Operation Recovery Cost- Inc</v>
      </c>
    </row>
    <row r="3016" customFormat="false" ht="15" hidden="false" customHeight="false" outlineLevel="0" collapsed="false">
      <c r="A3016" s="50" t="s">
        <v>1217</v>
      </c>
      <c r="B3016" s="55" t="n">
        <v>45945</v>
      </c>
      <c r="C3016" s="50" t="n">
        <f aca="false">IF(S3016="","",IFERROR(IF(INDEX('Ledger Codes'!$C$6:$C$205,MATCH(S3016,'Ledger Codes'!$B$6:$B$205,0))="","",INDEX('Ledger Codes'!$C$6:$C$205,MATCH(S3016,'Ledger Codes'!$B$6:$B$205,0))),""))</f>
        <v>10053</v>
      </c>
      <c r="D3016" s="50" t="s">
        <v>107</v>
      </c>
      <c r="E3016" s="50" t="s">
        <v>1218</v>
      </c>
      <c r="F3016" s="50" t="s">
        <v>1219</v>
      </c>
      <c r="G3016" s="52" t="n">
        <v>0</v>
      </c>
      <c r="H3016" s="52" t="n">
        <v>1800</v>
      </c>
      <c r="I3016" s="52" t="n">
        <f aca="false">IF(AND(G3016="",H3016=""),"",N(G3016)-N(H3016))</f>
        <v>-1800</v>
      </c>
      <c r="J3016" s="52" t="n">
        <f aca="false">IF(I3016="","",ABS(I3016))</f>
        <v>1800</v>
      </c>
      <c r="K3016" s="56" t="n">
        <f aca="false">IF(S3016="","",0)</f>
        <v>0</v>
      </c>
      <c r="L3016" s="56" t="n">
        <f aca="false">IF(J3016="","",IF(AND(J3016&gt;'Revenue Testing'!$E$9,K3016=0),1,0))</f>
        <v>0</v>
      </c>
      <c r="M3016" s="57" t="n">
        <v>0.306532436564</v>
      </c>
      <c r="N3016" s="56" t="str">
        <f aca="false">IF(OR(A3016="",I3016=""),"",IF(COUNTIFS($A$2:$A$4500,A3016,$D$2:$D$4500,D3016,$I$2:$I$4500,I3016)&gt;1,"Possible duplicate",""))</f>
        <v/>
      </c>
      <c r="O3016" s="56" t="n">
        <f aca="false">IF(J3016="","",IF(AND(L3016=0,K3016=0),1,0))</f>
        <v>1</v>
      </c>
      <c r="P3016" s="56" t="str">
        <f aca="false">IF(L3016=1,J3016+ROW()/10^7,"")</f>
        <v/>
      </c>
      <c r="Q3016" s="57" t="n">
        <f aca="false">IF(O3016=1,M3016,"")</f>
        <v>0.306532436564</v>
      </c>
      <c r="R3016" s="56" t="str">
        <f aca="false">IF(K3016=1,ROW(),"")</f>
        <v/>
      </c>
      <c r="S3016" s="56" t="str">
        <f aca="false">IF(D3016="","",TRIM(D3016))</f>
        <v>Operation Recovery Cost- Inc</v>
      </c>
    </row>
    <row r="3017" customFormat="false" ht="15" hidden="false" customHeight="false" outlineLevel="0" collapsed="false">
      <c r="A3017" s="50" t="s">
        <v>1220</v>
      </c>
      <c r="B3017" s="55" t="n">
        <v>45945</v>
      </c>
      <c r="C3017" s="50" t="n">
        <f aca="false">IF(S3017="","",IFERROR(IF(INDEX('Ledger Codes'!$C$6:$C$205,MATCH(S3017,'Ledger Codes'!$B$6:$B$205,0))="","",INDEX('Ledger Codes'!$C$6:$C$205,MATCH(S3017,'Ledger Codes'!$B$6:$B$205,0))),""))</f>
        <v>10053</v>
      </c>
      <c r="D3017" s="50" t="s">
        <v>107</v>
      </c>
      <c r="E3017" s="50" t="s">
        <v>1221</v>
      </c>
      <c r="F3017" s="50" t="s">
        <v>506</v>
      </c>
      <c r="G3017" s="52" t="n">
        <v>0</v>
      </c>
      <c r="H3017" s="52" t="n">
        <v>1800</v>
      </c>
      <c r="I3017" s="52" t="n">
        <f aca="false">IF(AND(G3017="",H3017=""),"",N(G3017)-N(H3017))</f>
        <v>-1800</v>
      </c>
      <c r="J3017" s="52" t="n">
        <f aca="false">IF(I3017="","",ABS(I3017))</f>
        <v>1800</v>
      </c>
      <c r="K3017" s="56" t="n">
        <f aca="false">IF(S3017="","",0)</f>
        <v>0</v>
      </c>
      <c r="L3017" s="56" t="n">
        <f aca="false">IF(J3017="","",IF(AND(J3017&gt;'Revenue Testing'!$E$9,K3017=0),1,0))</f>
        <v>0</v>
      </c>
      <c r="M3017" s="57" t="n">
        <v>0.290166349724</v>
      </c>
      <c r="N3017" s="56" t="str">
        <f aca="false">IF(OR(A3017="",I3017=""),"",IF(COUNTIFS($A$2:$A$4500,A3017,$D$2:$D$4500,D3017,$I$2:$I$4500,I3017)&gt;1,"Possible duplicate",""))</f>
        <v/>
      </c>
      <c r="O3017" s="56" t="n">
        <f aca="false">IF(J3017="","",IF(AND(L3017=0,K3017=0),1,0))</f>
        <v>1</v>
      </c>
      <c r="P3017" s="56" t="str">
        <f aca="false">IF(L3017=1,J3017+ROW()/10^7,"")</f>
        <v/>
      </c>
      <c r="Q3017" s="57" t="n">
        <f aca="false">IF(O3017=1,M3017,"")</f>
        <v>0.290166349724</v>
      </c>
      <c r="R3017" s="56" t="str">
        <f aca="false">IF(K3017=1,ROW(),"")</f>
        <v/>
      </c>
      <c r="S3017" s="56" t="str">
        <f aca="false">IF(D3017="","",TRIM(D3017))</f>
        <v>Operation Recovery Cost- Inc</v>
      </c>
    </row>
    <row r="3018" customFormat="false" ht="15" hidden="false" customHeight="false" outlineLevel="0" collapsed="false">
      <c r="A3018" s="50" t="s">
        <v>1222</v>
      </c>
      <c r="B3018" s="55" t="n">
        <v>45948</v>
      </c>
      <c r="C3018" s="50" t="n">
        <f aca="false">IF(S3018="","",IFERROR(IF(INDEX('Ledger Codes'!$C$6:$C$205,MATCH(S3018,'Ledger Codes'!$B$6:$B$205,0))="","",INDEX('Ledger Codes'!$C$6:$C$205,MATCH(S3018,'Ledger Codes'!$B$6:$B$205,0))),""))</f>
        <v>10053</v>
      </c>
      <c r="D3018" s="50" t="s">
        <v>107</v>
      </c>
      <c r="E3018" s="50" t="s">
        <v>1223</v>
      </c>
      <c r="F3018" s="50" t="s">
        <v>1224</v>
      </c>
      <c r="G3018" s="52" t="n">
        <v>0</v>
      </c>
      <c r="H3018" s="52" t="n">
        <v>450</v>
      </c>
      <c r="I3018" s="52" t="n">
        <f aca="false">IF(AND(G3018="",H3018=""),"",N(G3018)-N(H3018))</f>
        <v>-450</v>
      </c>
      <c r="J3018" s="52" t="n">
        <f aca="false">IF(I3018="","",ABS(I3018))</f>
        <v>450</v>
      </c>
      <c r="K3018" s="56" t="n">
        <f aca="false">IF(S3018="","",0)</f>
        <v>0</v>
      </c>
      <c r="L3018" s="56" t="n">
        <f aca="false">IF(J3018="","",IF(AND(J3018&gt;'Revenue Testing'!$E$9,K3018=0),1,0))</f>
        <v>0</v>
      </c>
      <c r="M3018" s="57" t="n">
        <v>0.712743572058</v>
      </c>
      <c r="N3018" s="56" t="str">
        <f aca="false">IF(OR(A3018="",I3018=""),"",IF(COUNTIFS($A$2:$A$4500,A3018,$D$2:$D$4500,D3018,$I$2:$I$4500,I3018)&gt;1,"Possible duplicate",""))</f>
        <v/>
      </c>
      <c r="O3018" s="56" t="n">
        <f aca="false">IF(J3018="","",IF(AND(L3018=0,K3018=0),1,0))</f>
        <v>1</v>
      </c>
      <c r="P3018" s="56" t="str">
        <f aca="false">IF(L3018=1,J3018+ROW()/10^7,"")</f>
        <v/>
      </c>
      <c r="Q3018" s="57" t="n">
        <f aca="false">IF(O3018=1,M3018,"")</f>
        <v>0.712743572058</v>
      </c>
      <c r="R3018" s="56" t="str">
        <f aca="false">IF(K3018=1,ROW(),"")</f>
        <v/>
      </c>
      <c r="S3018" s="56" t="str">
        <f aca="false">IF(D3018="","",TRIM(D3018))</f>
        <v>Operation Recovery Cost- Inc</v>
      </c>
    </row>
    <row r="3019" customFormat="false" ht="15" hidden="false" customHeight="false" outlineLevel="0" collapsed="false">
      <c r="A3019" s="50" t="s">
        <v>1225</v>
      </c>
      <c r="B3019" s="55" t="n">
        <v>45948</v>
      </c>
      <c r="C3019" s="50" t="n">
        <f aca="false">IF(S3019="","",IFERROR(IF(INDEX('Ledger Codes'!$C$6:$C$205,MATCH(S3019,'Ledger Codes'!$B$6:$B$205,0))="","",INDEX('Ledger Codes'!$C$6:$C$205,MATCH(S3019,'Ledger Codes'!$B$6:$B$205,0))),""))</f>
        <v>10053</v>
      </c>
      <c r="D3019" s="50" t="s">
        <v>107</v>
      </c>
      <c r="E3019" s="50" t="s">
        <v>1226</v>
      </c>
      <c r="F3019" s="50" t="s">
        <v>1227</v>
      </c>
      <c r="G3019" s="52" t="n">
        <v>0</v>
      </c>
      <c r="H3019" s="52" t="n">
        <v>450</v>
      </c>
      <c r="I3019" s="52" t="n">
        <f aca="false">IF(AND(G3019="",H3019=""),"",N(G3019)-N(H3019))</f>
        <v>-450</v>
      </c>
      <c r="J3019" s="52" t="n">
        <f aca="false">IF(I3019="","",ABS(I3019))</f>
        <v>450</v>
      </c>
      <c r="K3019" s="56" t="n">
        <f aca="false">IF(S3019="","",0)</f>
        <v>0</v>
      </c>
      <c r="L3019" s="56" t="n">
        <f aca="false">IF(J3019="","",IF(AND(J3019&gt;'Revenue Testing'!$E$9,K3019=0),1,0))</f>
        <v>0</v>
      </c>
      <c r="M3019" s="57" t="n">
        <v>0.09340326701</v>
      </c>
      <c r="N3019" s="56" t="str">
        <f aca="false">IF(OR(A3019="",I3019=""),"",IF(COUNTIFS($A$2:$A$4500,A3019,$D$2:$D$4500,D3019,$I$2:$I$4500,I3019)&gt;1,"Possible duplicate",""))</f>
        <v/>
      </c>
      <c r="O3019" s="56" t="n">
        <f aca="false">IF(J3019="","",IF(AND(L3019=0,K3019=0),1,0))</f>
        <v>1</v>
      </c>
      <c r="P3019" s="56" t="str">
        <f aca="false">IF(L3019=1,J3019+ROW()/10^7,"")</f>
        <v/>
      </c>
      <c r="Q3019" s="57" t="n">
        <f aca="false">IF(O3019=1,M3019,"")</f>
        <v>0.09340326701</v>
      </c>
      <c r="R3019" s="56" t="str">
        <f aca="false">IF(K3019=1,ROW(),"")</f>
        <v/>
      </c>
      <c r="S3019" s="56" t="str">
        <f aca="false">IF(D3019="","",TRIM(D3019))</f>
        <v>Operation Recovery Cost- Inc</v>
      </c>
    </row>
    <row r="3020" customFormat="false" ht="15" hidden="false" customHeight="false" outlineLevel="0" collapsed="false">
      <c r="A3020" s="50" t="s">
        <v>2204</v>
      </c>
      <c r="B3020" s="55" t="n">
        <v>45948</v>
      </c>
      <c r="C3020" s="50" t="n">
        <f aca="false">IF(S3020="","",IFERROR(IF(INDEX('Ledger Codes'!$C$6:$C$205,MATCH(S3020,'Ledger Codes'!$B$6:$B$205,0))="","",INDEX('Ledger Codes'!$C$6:$C$205,MATCH(S3020,'Ledger Codes'!$B$6:$B$205,0))),""))</f>
        <v>10053</v>
      </c>
      <c r="D3020" s="50" t="s">
        <v>107</v>
      </c>
      <c r="E3020" s="50" t="s">
        <v>2205</v>
      </c>
      <c r="F3020" s="50" t="s">
        <v>1219</v>
      </c>
      <c r="G3020" s="52" t="n">
        <v>0</v>
      </c>
      <c r="H3020" s="52" t="n">
        <v>1000</v>
      </c>
      <c r="I3020" s="52" t="n">
        <f aca="false">IF(AND(G3020="",H3020=""),"",N(G3020)-N(H3020))</f>
        <v>-1000</v>
      </c>
      <c r="J3020" s="52" t="n">
        <f aca="false">IF(I3020="","",ABS(I3020))</f>
        <v>1000</v>
      </c>
      <c r="K3020" s="56" t="n">
        <f aca="false">IF(S3020="","",0)</f>
        <v>0</v>
      </c>
      <c r="L3020" s="56" t="n">
        <f aca="false">IF(J3020="","",IF(AND(J3020&gt;'Revenue Testing'!$E$9,K3020=0),1,0))</f>
        <v>0</v>
      </c>
      <c r="M3020" s="57" t="n">
        <v>0.930640621264</v>
      </c>
      <c r="N3020" s="56" t="str">
        <f aca="false">IF(OR(A3020="",I3020=""),"",IF(COUNTIFS($A$2:$A$4500,A3020,$D$2:$D$4500,D3020,$I$2:$I$4500,I3020)&gt;1,"Possible duplicate",""))</f>
        <v/>
      </c>
      <c r="O3020" s="56" t="n">
        <f aca="false">IF(J3020="","",IF(AND(L3020=0,K3020=0),1,0))</f>
        <v>1</v>
      </c>
      <c r="P3020" s="56" t="str">
        <f aca="false">IF(L3020=1,J3020+ROW()/10^7,"")</f>
        <v/>
      </c>
      <c r="Q3020" s="57" t="n">
        <f aca="false">IF(O3020=1,M3020,"")</f>
        <v>0.930640621264</v>
      </c>
      <c r="R3020" s="56" t="str">
        <f aca="false">IF(K3020=1,ROW(),"")</f>
        <v/>
      </c>
      <c r="S3020" s="56" t="str">
        <f aca="false">IF(D3020="","",TRIM(D3020))</f>
        <v>Operation Recovery Cost- Inc</v>
      </c>
    </row>
    <row r="3021" customFormat="false" ht="15" hidden="false" customHeight="false" outlineLevel="0" collapsed="false">
      <c r="A3021" s="50" t="s">
        <v>1228</v>
      </c>
      <c r="B3021" s="55" t="n">
        <v>45949</v>
      </c>
      <c r="C3021" s="50" t="n">
        <f aca="false">IF(S3021="","",IFERROR(IF(INDEX('Ledger Codes'!$C$6:$C$205,MATCH(S3021,'Ledger Codes'!$B$6:$B$205,0))="","",INDEX('Ledger Codes'!$C$6:$C$205,MATCH(S3021,'Ledger Codes'!$B$6:$B$205,0))),""))</f>
        <v>10053</v>
      </c>
      <c r="D3021" s="50" t="s">
        <v>107</v>
      </c>
      <c r="E3021" s="50" t="s">
        <v>1229</v>
      </c>
      <c r="F3021" s="50" t="s">
        <v>1230</v>
      </c>
      <c r="G3021" s="52" t="n">
        <v>0</v>
      </c>
      <c r="H3021" s="52" t="n">
        <v>900</v>
      </c>
      <c r="I3021" s="52" t="n">
        <f aca="false">IF(AND(G3021="",H3021=""),"",N(G3021)-N(H3021))</f>
        <v>-900</v>
      </c>
      <c r="J3021" s="52" t="n">
        <f aca="false">IF(I3021="","",ABS(I3021))</f>
        <v>900</v>
      </c>
      <c r="K3021" s="56" t="n">
        <f aca="false">IF(S3021="","",0)</f>
        <v>0</v>
      </c>
      <c r="L3021" s="56" t="n">
        <f aca="false">IF(J3021="","",IF(AND(J3021&gt;'Revenue Testing'!$E$9,K3021=0),1,0))</f>
        <v>0</v>
      </c>
      <c r="M3021" s="57" t="n">
        <v>0.613453645092</v>
      </c>
      <c r="N3021" s="56" t="str">
        <f aca="false">IF(OR(A3021="",I3021=""),"",IF(COUNTIFS($A$2:$A$4500,A3021,$D$2:$D$4500,D3021,$I$2:$I$4500,I3021)&gt;1,"Possible duplicate",""))</f>
        <v/>
      </c>
      <c r="O3021" s="56" t="n">
        <f aca="false">IF(J3021="","",IF(AND(L3021=0,K3021=0),1,0))</f>
        <v>1</v>
      </c>
      <c r="P3021" s="56" t="str">
        <f aca="false">IF(L3021=1,J3021+ROW()/10^7,"")</f>
        <v/>
      </c>
      <c r="Q3021" s="57" t="n">
        <f aca="false">IF(O3021=1,M3021,"")</f>
        <v>0.613453645092</v>
      </c>
      <c r="R3021" s="56" t="str">
        <f aca="false">IF(K3021=1,ROW(),"")</f>
        <v/>
      </c>
      <c r="S3021" s="56" t="str">
        <f aca="false">IF(D3021="","",TRIM(D3021))</f>
        <v>Operation Recovery Cost- Inc</v>
      </c>
    </row>
    <row r="3022" customFormat="false" ht="15" hidden="false" customHeight="false" outlineLevel="0" collapsed="false">
      <c r="A3022" s="50" t="s">
        <v>1231</v>
      </c>
      <c r="B3022" s="55" t="n">
        <v>45949</v>
      </c>
      <c r="C3022" s="50" t="n">
        <f aca="false">IF(S3022="","",IFERROR(IF(INDEX('Ledger Codes'!$C$6:$C$205,MATCH(S3022,'Ledger Codes'!$B$6:$B$205,0))="","",INDEX('Ledger Codes'!$C$6:$C$205,MATCH(S3022,'Ledger Codes'!$B$6:$B$205,0))),""))</f>
        <v>10053</v>
      </c>
      <c r="D3022" s="50" t="s">
        <v>107</v>
      </c>
      <c r="E3022" s="50" t="s">
        <v>1232</v>
      </c>
      <c r="F3022" s="50" t="s">
        <v>1233</v>
      </c>
      <c r="G3022" s="52" t="n">
        <v>0</v>
      </c>
      <c r="H3022" s="52" t="n">
        <v>1800</v>
      </c>
      <c r="I3022" s="52" t="n">
        <f aca="false">IF(AND(G3022="",H3022=""),"",N(G3022)-N(H3022))</f>
        <v>-1800</v>
      </c>
      <c r="J3022" s="52" t="n">
        <f aca="false">IF(I3022="","",ABS(I3022))</f>
        <v>1800</v>
      </c>
      <c r="K3022" s="56" t="n">
        <f aca="false">IF(S3022="","",0)</f>
        <v>0</v>
      </c>
      <c r="L3022" s="56" t="n">
        <f aca="false">IF(J3022="","",IF(AND(J3022&gt;'Revenue Testing'!$E$9,K3022=0),1,0))</f>
        <v>0</v>
      </c>
      <c r="M3022" s="57" t="n">
        <v>0.363848368825</v>
      </c>
      <c r="N3022" s="56" t="str">
        <f aca="false">IF(OR(A3022="",I3022=""),"",IF(COUNTIFS($A$2:$A$4500,A3022,$D$2:$D$4500,D3022,$I$2:$I$4500,I3022)&gt;1,"Possible duplicate",""))</f>
        <v/>
      </c>
      <c r="O3022" s="56" t="n">
        <f aca="false">IF(J3022="","",IF(AND(L3022=0,K3022=0),1,0))</f>
        <v>1</v>
      </c>
      <c r="P3022" s="56" t="str">
        <f aca="false">IF(L3022=1,J3022+ROW()/10^7,"")</f>
        <v/>
      </c>
      <c r="Q3022" s="57" t="n">
        <f aca="false">IF(O3022=1,M3022,"")</f>
        <v>0.363848368825</v>
      </c>
      <c r="R3022" s="56" t="str">
        <f aca="false">IF(K3022=1,ROW(),"")</f>
        <v/>
      </c>
      <c r="S3022" s="56" t="str">
        <f aca="false">IF(D3022="","",TRIM(D3022))</f>
        <v>Operation Recovery Cost- Inc</v>
      </c>
    </row>
    <row r="3023" customFormat="false" ht="15" hidden="false" customHeight="false" outlineLevel="0" collapsed="false">
      <c r="A3023" s="50" t="s">
        <v>1234</v>
      </c>
      <c r="B3023" s="55" t="n">
        <v>45949</v>
      </c>
      <c r="C3023" s="50" t="n">
        <f aca="false">IF(S3023="","",IFERROR(IF(INDEX('Ledger Codes'!$C$6:$C$205,MATCH(S3023,'Ledger Codes'!$B$6:$B$205,0))="","",INDEX('Ledger Codes'!$C$6:$C$205,MATCH(S3023,'Ledger Codes'!$B$6:$B$205,0))),""))</f>
        <v>10053</v>
      </c>
      <c r="D3023" s="50" t="s">
        <v>107</v>
      </c>
      <c r="E3023" s="50" t="s">
        <v>1235</v>
      </c>
      <c r="F3023" s="50" t="s">
        <v>1236</v>
      </c>
      <c r="G3023" s="52" t="n">
        <v>0</v>
      </c>
      <c r="H3023" s="52" t="n">
        <v>450</v>
      </c>
      <c r="I3023" s="52" t="n">
        <f aca="false">IF(AND(G3023="",H3023=""),"",N(G3023)-N(H3023))</f>
        <v>-450</v>
      </c>
      <c r="J3023" s="52" t="n">
        <f aca="false">IF(I3023="","",ABS(I3023))</f>
        <v>450</v>
      </c>
      <c r="K3023" s="56" t="n">
        <f aca="false">IF(S3023="","",0)</f>
        <v>0</v>
      </c>
      <c r="L3023" s="56" t="n">
        <f aca="false">IF(J3023="","",IF(AND(J3023&gt;'Revenue Testing'!$E$9,K3023=0),1,0))</f>
        <v>0</v>
      </c>
      <c r="M3023" s="57" t="n">
        <v>0.047786748232</v>
      </c>
      <c r="N3023" s="56" t="str">
        <f aca="false">IF(OR(A3023="",I3023=""),"",IF(COUNTIFS($A$2:$A$4500,A3023,$D$2:$D$4500,D3023,$I$2:$I$4500,I3023)&gt;1,"Possible duplicate",""))</f>
        <v/>
      </c>
      <c r="O3023" s="56" t="n">
        <f aca="false">IF(J3023="","",IF(AND(L3023=0,K3023=0),1,0))</f>
        <v>1</v>
      </c>
      <c r="P3023" s="56" t="str">
        <f aca="false">IF(L3023=1,J3023+ROW()/10^7,"")</f>
        <v/>
      </c>
      <c r="Q3023" s="57" t="n">
        <f aca="false">IF(O3023=1,M3023,"")</f>
        <v>0.047786748232</v>
      </c>
      <c r="R3023" s="56" t="str">
        <f aca="false">IF(K3023=1,ROW(),"")</f>
        <v/>
      </c>
      <c r="S3023" s="56" t="str">
        <f aca="false">IF(D3023="","",TRIM(D3023))</f>
        <v>Operation Recovery Cost- Inc</v>
      </c>
    </row>
    <row r="3024" customFormat="false" ht="15" hidden="false" customHeight="false" outlineLevel="0" collapsed="false">
      <c r="A3024" s="50" t="s">
        <v>1237</v>
      </c>
      <c r="B3024" s="55" t="n">
        <v>45949</v>
      </c>
      <c r="C3024" s="50" t="n">
        <f aca="false">IF(S3024="","",IFERROR(IF(INDEX('Ledger Codes'!$C$6:$C$205,MATCH(S3024,'Ledger Codes'!$B$6:$B$205,0))="","",INDEX('Ledger Codes'!$C$6:$C$205,MATCH(S3024,'Ledger Codes'!$B$6:$B$205,0))),""))</f>
        <v>10053</v>
      </c>
      <c r="D3024" s="50" t="s">
        <v>107</v>
      </c>
      <c r="E3024" s="50" t="s">
        <v>1238</v>
      </c>
      <c r="F3024" s="50" t="s">
        <v>1239</v>
      </c>
      <c r="G3024" s="52" t="n">
        <v>0</v>
      </c>
      <c r="H3024" s="52" t="n">
        <v>450</v>
      </c>
      <c r="I3024" s="52" t="n">
        <f aca="false">IF(AND(G3024="",H3024=""),"",N(G3024)-N(H3024))</f>
        <v>-450</v>
      </c>
      <c r="J3024" s="52" t="n">
        <f aca="false">IF(I3024="","",ABS(I3024))</f>
        <v>450</v>
      </c>
      <c r="K3024" s="56" t="n">
        <f aca="false">IF(S3024="","",0)</f>
        <v>0</v>
      </c>
      <c r="L3024" s="56" t="n">
        <f aca="false">IF(J3024="","",IF(AND(J3024&gt;'Revenue Testing'!$E$9,K3024=0),1,0))</f>
        <v>0</v>
      </c>
      <c r="M3024" s="57" t="n">
        <v>0.797253733597</v>
      </c>
      <c r="N3024" s="56" t="str">
        <f aca="false">IF(OR(A3024="",I3024=""),"",IF(COUNTIFS($A$2:$A$4500,A3024,$D$2:$D$4500,D3024,$I$2:$I$4500,I3024)&gt;1,"Possible duplicate",""))</f>
        <v/>
      </c>
      <c r="O3024" s="56" t="n">
        <f aca="false">IF(J3024="","",IF(AND(L3024=0,K3024=0),1,0))</f>
        <v>1</v>
      </c>
      <c r="P3024" s="56" t="str">
        <f aca="false">IF(L3024=1,J3024+ROW()/10^7,"")</f>
        <v/>
      </c>
      <c r="Q3024" s="57" t="n">
        <f aca="false">IF(O3024=1,M3024,"")</f>
        <v>0.797253733597</v>
      </c>
      <c r="R3024" s="56" t="str">
        <f aca="false">IF(K3024=1,ROW(),"")</f>
        <v/>
      </c>
      <c r="S3024" s="56" t="str">
        <f aca="false">IF(D3024="","",TRIM(D3024))</f>
        <v>Operation Recovery Cost- Inc</v>
      </c>
    </row>
    <row r="3025" customFormat="false" ht="15" hidden="false" customHeight="false" outlineLevel="0" collapsed="false">
      <c r="A3025" s="50" t="s">
        <v>1240</v>
      </c>
      <c r="B3025" s="55" t="n">
        <v>45949</v>
      </c>
      <c r="C3025" s="50" t="n">
        <f aca="false">IF(S3025="","",IFERROR(IF(INDEX('Ledger Codes'!$C$6:$C$205,MATCH(S3025,'Ledger Codes'!$B$6:$B$205,0))="","",INDEX('Ledger Codes'!$C$6:$C$205,MATCH(S3025,'Ledger Codes'!$B$6:$B$205,0))),""))</f>
        <v>10053</v>
      </c>
      <c r="D3025" s="50" t="s">
        <v>107</v>
      </c>
      <c r="E3025" s="50" t="s">
        <v>1241</v>
      </c>
      <c r="F3025" s="50" t="s">
        <v>1242</v>
      </c>
      <c r="G3025" s="52" t="n">
        <v>0</v>
      </c>
      <c r="H3025" s="52" t="n">
        <v>450</v>
      </c>
      <c r="I3025" s="52" t="n">
        <f aca="false">IF(AND(G3025="",H3025=""),"",N(G3025)-N(H3025))</f>
        <v>-450</v>
      </c>
      <c r="J3025" s="52" t="n">
        <f aca="false">IF(I3025="","",ABS(I3025))</f>
        <v>450</v>
      </c>
      <c r="K3025" s="56" t="n">
        <f aca="false">IF(S3025="","",0)</f>
        <v>0</v>
      </c>
      <c r="L3025" s="56" t="n">
        <f aca="false">IF(J3025="","",IF(AND(J3025&gt;'Revenue Testing'!$E$9,K3025=0),1,0))</f>
        <v>0</v>
      </c>
      <c r="M3025" s="57" t="n">
        <v>0.726030850804</v>
      </c>
      <c r="N3025" s="56" t="str">
        <f aca="false">IF(OR(A3025="",I3025=""),"",IF(COUNTIFS($A$2:$A$4500,A3025,$D$2:$D$4500,D3025,$I$2:$I$4500,I3025)&gt;1,"Possible duplicate",""))</f>
        <v/>
      </c>
      <c r="O3025" s="56" t="n">
        <f aca="false">IF(J3025="","",IF(AND(L3025=0,K3025=0),1,0))</f>
        <v>1</v>
      </c>
      <c r="P3025" s="56" t="str">
        <f aca="false">IF(L3025=1,J3025+ROW()/10^7,"")</f>
        <v/>
      </c>
      <c r="Q3025" s="57" t="n">
        <f aca="false">IF(O3025=1,M3025,"")</f>
        <v>0.726030850804</v>
      </c>
      <c r="R3025" s="56" t="str">
        <f aca="false">IF(K3025=1,ROW(),"")</f>
        <v/>
      </c>
      <c r="S3025" s="56" t="str">
        <f aca="false">IF(D3025="","",TRIM(D3025))</f>
        <v>Operation Recovery Cost- Inc</v>
      </c>
    </row>
    <row r="3026" customFormat="false" ht="15" hidden="false" customHeight="false" outlineLevel="0" collapsed="false">
      <c r="A3026" s="50" t="s">
        <v>1243</v>
      </c>
      <c r="B3026" s="55" t="n">
        <v>45949</v>
      </c>
      <c r="C3026" s="50" t="n">
        <f aca="false">IF(S3026="","",IFERROR(IF(INDEX('Ledger Codes'!$C$6:$C$205,MATCH(S3026,'Ledger Codes'!$B$6:$B$205,0))="","",INDEX('Ledger Codes'!$C$6:$C$205,MATCH(S3026,'Ledger Codes'!$B$6:$B$205,0))),""))</f>
        <v>10053</v>
      </c>
      <c r="D3026" s="50" t="s">
        <v>107</v>
      </c>
      <c r="E3026" s="50" t="s">
        <v>1244</v>
      </c>
      <c r="F3026" s="50" t="s">
        <v>1245</v>
      </c>
      <c r="G3026" s="52" t="n">
        <v>0</v>
      </c>
      <c r="H3026" s="52" t="n">
        <v>450</v>
      </c>
      <c r="I3026" s="52" t="n">
        <f aca="false">IF(AND(G3026="",H3026=""),"",N(G3026)-N(H3026))</f>
        <v>-450</v>
      </c>
      <c r="J3026" s="52" t="n">
        <f aca="false">IF(I3026="","",ABS(I3026))</f>
        <v>450</v>
      </c>
      <c r="K3026" s="56" t="n">
        <f aca="false">IF(S3026="","",0)</f>
        <v>0</v>
      </c>
      <c r="L3026" s="56" t="n">
        <f aca="false">IF(J3026="","",IF(AND(J3026&gt;'Revenue Testing'!$E$9,K3026=0),1,0))</f>
        <v>0</v>
      </c>
      <c r="M3026" s="57" t="n">
        <v>0.518030269879</v>
      </c>
      <c r="N3026" s="56" t="str">
        <f aca="false">IF(OR(A3026="",I3026=""),"",IF(COUNTIFS($A$2:$A$4500,A3026,$D$2:$D$4500,D3026,$I$2:$I$4500,I3026)&gt;1,"Possible duplicate",""))</f>
        <v/>
      </c>
      <c r="O3026" s="56" t="n">
        <f aca="false">IF(J3026="","",IF(AND(L3026=0,K3026=0),1,0))</f>
        <v>1</v>
      </c>
      <c r="P3026" s="56" t="str">
        <f aca="false">IF(L3026=1,J3026+ROW()/10^7,"")</f>
        <v/>
      </c>
      <c r="Q3026" s="57" t="n">
        <f aca="false">IF(O3026=1,M3026,"")</f>
        <v>0.518030269879</v>
      </c>
      <c r="R3026" s="56" t="str">
        <f aca="false">IF(K3026=1,ROW(),"")</f>
        <v/>
      </c>
      <c r="S3026" s="56" t="str">
        <f aca="false">IF(D3026="","",TRIM(D3026))</f>
        <v>Operation Recovery Cost- Inc</v>
      </c>
    </row>
    <row r="3027" customFormat="false" ht="15" hidden="false" customHeight="false" outlineLevel="0" collapsed="false">
      <c r="A3027" s="50" t="s">
        <v>1246</v>
      </c>
      <c r="B3027" s="55" t="n">
        <v>45949</v>
      </c>
      <c r="C3027" s="50" t="n">
        <f aca="false">IF(S3027="","",IFERROR(IF(INDEX('Ledger Codes'!$C$6:$C$205,MATCH(S3027,'Ledger Codes'!$B$6:$B$205,0))="","",INDEX('Ledger Codes'!$C$6:$C$205,MATCH(S3027,'Ledger Codes'!$B$6:$B$205,0))),""))</f>
        <v>10053</v>
      </c>
      <c r="D3027" s="50" t="s">
        <v>107</v>
      </c>
      <c r="E3027" s="50" t="s">
        <v>1247</v>
      </c>
      <c r="F3027" s="50" t="s">
        <v>1248</v>
      </c>
      <c r="G3027" s="52" t="n">
        <v>0</v>
      </c>
      <c r="H3027" s="52" t="n">
        <v>450</v>
      </c>
      <c r="I3027" s="52" t="n">
        <f aca="false">IF(AND(G3027="",H3027=""),"",N(G3027)-N(H3027))</f>
        <v>-450</v>
      </c>
      <c r="J3027" s="52" t="n">
        <f aca="false">IF(I3027="","",ABS(I3027))</f>
        <v>450</v>
      </c>
      <c r="K3027" s="56" t="n">
        <f aca="false">IF(S3027="","",0)</f>
        <v>0</v>
      </c>
      <c r="L3027" s="56" t="n">
        <f aca="false">IF(J3027="","",IF(AND(J3027&gt;'Revenue Testing'!$E$9,K3027=0),1,0))</f>
        <v>0</v>
      </c>
      <c r="M3027" s="57" t="n">
        <v>0.450753581458</v>
      </c>
      <c r="N3027" s="56" t="str">
        <f aca="false">IF(OR(A3027="",I3027=""),"",IF(COUNTIFS($A$2:$A$4500,A3027,$D$2:$D$4500,D3027,$I$2:$I$4500,I3027)&gt;1,"Possible duplicate",""))</f>
        <v/>
      </c>
      <c r="O3027" s="56" t="n">
        <f aca="false">IF(J3027="","",IF(AND(L3027=0,K3027=0),1,0))</f>
        <v>1</v>
      </c>
      <c r="P3027" s="56" t="str">
        <f aca="false">IF(L3027=1,J3027+ROW()/10^7,"")</f>
        <v/>
      </c>
      <c r="Q3027" s="57" t="n">
        <f aca="false">IF(O3027=1,M3027,"")</f>
        <v>0.450753581458</v>
      </c>
      <c r="R3027" s="56" t="str">
        <f aca="false">IF(K3027=1,ROW(),"")</f>
        <v/>
      </c>
      <c r="S3027" s="56" t="str">
        <f aca="false">IF(D3027="","",TRIM(D3027))</f>
        <v>Operation Recovery Cost- Inc</v>
      </c>
    </row>
    <row r="3028" customFormat="false" ht="15" hidden="false" customHeight="false" outlineLevel="0" collapsed="false">
      <c r="A3028" s="50" t="s">
        <v>1249</v>
      </c>
      <c r="B3028" s="55" t="n">
        <v>45949</v>
      </c>
      <c r="C3028" s="50" t="n">
        <f aca="false">IF(S3028="","",IFERROR(IF(INDEX('Ledger Codes'!$C$6:$C$205,MATCH(S3028,'Ledger Codes'!$B$6:$B$205,0))="","",INDEX('Ledger Codes'!$C$6:$C$205,MATCH(S3028,'Ledger Codes'!$B$6:$B$205,0))),""))</f>
        <v>10053</v>
      </c>
      <c r="D3028" s="50" t="s">
        <v>107</v>
      </c>
      <c r="E3028" s="50" t="s">
        <v>1250</v>
      </c>
      <c r="F3028" s="50" t="s">
        <v>1251</v>
      </c>
      <c r="G3028" s="52" t="n">
        <v>0</v>
      </c>
      <c r="H3028" s="52" t="n">
        <v>450</v>
      </c>
      <c r="I3028" s="52" t="n">
        <f aca="false">IF(AND(G3028="",H3028=""),"",N(G3028)-N(H3028))</f>
        <v>-450</v>
      </c>
      <c r="J3028" s="52" t="n">
        <f aca="false">IF(I3028="","",ABS(I3028))</f>
        <v>450</v>
      </c>
      <c r="K3028" s="56" t="n">
        <f aca="false">IF(S3028="","",0)</f>
        <v>0</v>
      </c>
      <c r="L3028" s="56" t="n">
        <f aca="false">IF(J3028="","",IF(AND(J3028&gt;'Revenue Testing'!$E$9,K3028=0),1,0))</f>
        <v>0</v>
      </c>
      <c r="M3028" s="57" t="n">
        <v>0.514661573245</v>
      </c>
      <c r="N3028" s="56" t="str">
        <f aca="false">IF(OR(A3028="",I3028=""),"",IF(COUNTIFS($A$2:$A$4500,A3028,$D$2:$D$4500,D3028,$I$2:$I$4500,I3028)&gt;1,"Possible duplicate",""))</f>
        <v/>
      </c>
      <c r="O3028" s="56" t="n">
        <f aca="false">IF(J3028="","",IF(AND(L3028=0,K3028=0),1,0))</f>
        <v>1</v>
      </c>
      <c r="P3028" s="56" t="str">
        <f aca="false">IF(L3028=1,J3028+ROW()/10^7,"")</f>
        <v/>
      </c>
      <c r="Q3028" s="57" t="n">
        <f aca="false">IF(O3028=1,M3028,"")</f>
        <v>0.514661573245</v>
      </c>
      <c r="R3028" s="56" t="str">
        <f aca="false">IF(K3028=1,ROW(),"")</f>
        <v/>
      </c>
      <c r="S3028" s="56" t="str">
        <f aca="false">IF(D3028="","",TRIM(D3028))</f>
        <v>Operation Recovery Cost- Inc</v>
      </c>
    </row>
    <row r="3029" customFormat="false" ht="15" hidden="false" customHeight="false" outlineLevel="0" collapsed="false">
      <c r="A3029" s="50" t="s">
        <v>1252</v>
      </c>
      <c r="B3029" s="55" t="n">
        <v>45949</v>
      </c>
      <c r="C3029" s="50" t="n">
        <f aca="false">IF(S3029="","",IFERROR(IF(INDEX('Ledger Codes'!$C$6:$C$205,MATCH(S3029,'Ledger Codes'!$B$6:$B$205,0))="","",INDEX('Ledger Codes'!$C$6:$C$205,MATCH(S3029,'Ledger Codes'!$B$6:$B$205,0))),""))</f>
        <v>10053</v>
      </c>
      <c r="D3029" s="50" t="s">
        <v>107</v>
      </c>
      <c r="E3029" s="50" t="s">
        <v>1253</v>
      </c>
      <c r="F3029" s="50" t="s">
        <v>1254</v>
      </c>
      <c r="G3029" s="52" t="n">
        <v>0</v>
      </c>
      <c r="H3029" s="52" t="n">
        <v>1350</v>
      </c>
      <c r="I3029" s="52" t="n">
        <f aca="false">IF(AND(G3029="",H3029=""),"",N(G3029)-N(H3029))</f>
        <v>-1350</v>
      </c>
      <c r="J3029" s="52" t="n">
        <f aca="false">IF(I3029="","",ABS(I3029))</f>
        <v>1350</v>
      </c>
      <c r="K3029" s="56" t="n">
        <f aca="false">IF(S3029="","",0)</f>
        <v>0</v>
      </c>
      <c r="L3029" s="56" t="n">
        <f aca="false">IF(J3029="","",IF(AND(J3029&gt;'Revenue Testing'!$E$9,K3029=0),1,0))</f>
        <v>0</v>
      </c>
      <c r="M3029" s="57" t="n">
        <v>0.683021449692</v>
      </c>
      <c r="N3029" s="56" t="str">
        <f aca="false">IF(OR(A3029="",I3029=""),"",IF(COUNTIFS($A$2:$A$4500,A3029,$D$2:$D$4500,D3029,$I$2:$I$4500,I3029)&gt;1,"Possible duplicate",""))</f>
        <v/>
      </c>
      <c r="O3029" s="56" t="n">
        <f aca="false">IF(J3029="","",IF(AND(L3029=0,K3029=0),1,0))</f>
        <v>1</v>
      </c>
      <c r="P3029" s="56" t="str">
        <f aca="false">IF(L3029=1,J3029+ROW()/10^7,"")</f>
        <v/>
      </c>
      <c r="Q3029" s="57" t="n">
        <f aca="false">IF(O3029=1,M3029,"")</f>
        <v>0.683021449692</v>
      </c>
      <c r="R3029" s="56" t="str">
        <f aca="false">IF(K3029=1,ROW(),"")</f>
        <v/>
      </c>
      <c r="S3029" s="56" t="str">
        <f aca="false">IF(D3029="","",TRIM(D3029))</f>
        <v>Operation Recovery Cost- Inc</v>
      </c>
    </row>
    <row r="3030" customFormat="false" ht="15" hidden="false" customHeight="false" outlineLevel="0" collapsed="false">
      <c r="A3030" s="50" t="s">
        <v>1255</v>
      </c>
      <c r="B3030" s="55" t="n">
        <v>45949</v>
      </c>
      <c r="C3030" s="50" t="n">
        <f aca="false">IF(S3030="","",IFERROR(IF(INDEX('Ledger Codes'!$C$6:$C$205,MATCH(S3030,'Ledger Codes'!$B$6:$B$205,0))="","",INDEX('Ledger Codes'!$C$6:$C$205,MATCH(S3030,'Ledger Codes'!$B$6:$B$205,0))),""))</f>
        <v>10053</v>
      </c>
      <c r="D3030" s="50" t="s">
        <v>107</v>
      </c>
      <c r="E3030" s="50" t="s">
        <v>1256</v>
      </c>
      <c r="F3030" s="50" t="s">
        <v>512</v>
      </c>
      <c r="G3030" s="52" t="n">
        <v>0</v>
      </c>
      <c r="H3030" s="52" t="n">
        <v>2250</v>
      </c>
      <c r="I3030" s="52" t="n">
        <f aca="false">IF(AND(G3030="",H3030=""),"",N(G3030)-N(H3030))</f>
        <v>-2250</v>
      </c>
      <c r="J3030" s="52" t="n">
        <f aca="false">IF(I3030="","",ABS(I3030))</f>
        <v>2250</v>
      </c>
      <c r="K3030" s="56" t="n">
        <f aca="false">IF(S3030="","",0)</f>
        <v>0</v>
      </c>
      <c r="L3030" s="56" t="n">
        <f aca="false">IF(J3030="","",IF(AND(J3030&gt;'Revenue Testing'!$E$9,K3030=0),1,0))</f>
        <v>0</v>
      </c>
      <c r="M3030" s="57" t="n">
        <v>0.254417382856</v>
      </c>
      <c r="N3030" s="56" t="str">
        <f aca="false">IF(OR(A3030="",I3030=""),"",IF(COUNTIFS($A$2:$A$4500,A3030,$D$2:$D$4500,D3030,$I$2:$I$4500,I3030)&gt;1,"Possible duplicate",""))</f>
        <v/>
      </c>
      <c r="O3030" s="56" t="n">
        <f aca="false">IF(J3030="","",IF(AND(L3030=0,K3030=0),1,0))</f>
        <v>1</v>
      </c>
      <c r="P3030" s="56" t="str">
        <f aca="false">IF(L3030=1,J3030+ROW()/10^7,"")</f>
        <v/>
      </c>
      <c r="Q3030" s="57" t="n">
        <f aca="false">IF(O3030=1,M3030,"")</f>
        <v>0.254417382856</v>
      </c>
      <c r="R3030" s="56" t="str">
        <f aca="false">IF(K3030=1,ROW(),"")</f>
        <v/>
      </c>
      <c r="S3030" s="56" t="str">
        <f aca="false">IF(D3030="","",TRIM(D3030))</f>
        <v>Operation Recovery Cost- Inc</v>
      </c>
    </row>
    <row r="3031" customFormat="false" ht="15" hidden="false" customHeight="false" outlineLevel="0" collapsed="false">
      <c r="A3031" s="50" t="s">
        <v>1257</v>
      </c>
      <c r="B3031" s="55" t="n">
        <v>45949</v>
      </c>
      <c r="C3031" s="50" t="n">
        <f aca="false">IF(S3031="","",IFERROR(IF(INDEX('Ledger Codes'!$C$6:$C$205,MATCH(S3031,'Ledger Codes'!$B$6:$B$205,0))="","",INDEX('Ledger Codes'!$C$6:$C$205,MATCH(S3031,'Ledger Codes'!$B$6:$B$205,0))),""))</f>
        <v>10053</v>
      </c>
      <c r="D3031" s="50" t="s">
        <v>107</v>
      </c>
      <c r="E3031" s="50" t="s">
        <v>1258</v>
      </c>
      <c r="F3031" s="50" t="s">
        <v>515</v>
      </c>
      <c r="G3031" s="52" t="n">
        <v>0</v>
      </c>
      <c r="H3031" s="52" t="n">
        <v>2250</v>
      </c>
      <c r="I3031" s="52" t="n">
        <f aca="false">IF(AND(G3031="",H3031=""),"",N(G3031)-N(H3031))</f>
        <v>-2250</v>
      </c>
      <c r="J3031" s="52" t="n">
        <f aca="false">IF(I3031="","",ABS(I3031))</f>
        <v>2250</v>
      </c>
      <c r="K3031" s="56" t="n">
        <f aca="false">IF(S3031="","",0)</f>
        <v>0</v>
      </c>
      <c r="L3031" s="56" t="n">
        <f aca="false">IF(J3031="","",IF(AND(J3031&gt;'Revenue Testing'!$E$9,K3031=0),1,0))</f>
        <v>0</v>
      </c>
      <c r="M3031" s="57" t="n">
        <v>0.259473572873</v>
      </c>
      <c r="N3031" s="56" t="str">
        <f aca="false">IF(OR(A3031="",I3031=""),"",IF(COUNTIFS($A$2:$A$4500,A3031,$D$2:$D$4500,D3031,$I$2:$I$4500,I3031)&gt;1,"Possible duplicate",""))</f>
        <v/>
      </c>
      <c r="O3031" s="56" t="n">
        <f aca="false">IF(J3031="","",IF(AND(L3031=0,K3031=0),1,0))</f>
        <v>1</v>
      </c>
      <c r="P3031" s="56" t="str">
        <f aca="false">IF(L3031=1,J3031+ROW()/10^7,"")</f>
        <v/>
      </c>
      <c r="Q3031" s="57" t="n">
        <f aca="false">IF(O3031=1,M3031,"")</f>
        <v>0.259473572873</v>
      </c>
      <c r="R3031" s="56" t="str">
        <f aca="false">IF(K3031=1,ROW(),"")</f>
        <v/>
      </c>
      <c r="S3031" s="56" t="str">
        <f aca="false">IF(D3031="","",TRIM(D3031))</f>
        <v>Operation Recovery Cost- Inc</v>
      </c>
    </row>
    <row r="3032" customFormat="false" ht="15" hidden="false" customHeight="false" outlineLevel="0" collapsed="false">
      <c r="A3032" s="50" t="s">
        <v>1259</v>
      </c>
      <c r="B3032" s="55" t="n">
        <v>45949</v>
      </c>
      <c r="C3032" s="50" t="n">
        <f aca="false">IF(S3032="","",IFERROR(IF(INDEX('Ledger Codes'!$C$6:$C$205,MATCH(S3032,'Ledger Codes'!$B$6:$B$205,0))="","",INDEX('Ledger Codes'!$C$6:$C$205,MATCH(S3032,'Ledger Codes'!$B$6:$B$205,0))),""))</f>
        <v>10053</v>
      </c>
      <c r="D3032" s="50" t="s">
        <v>107</v>
      </c>
      <c r="E3032" s="50" t="s">
        <v>1260</v>
      </c>
      <c r="F3032" s="50" t="s">
        <v>1261</v>
      </c>
      <c r="G3032" s="52" t="n">
        <v>0</v>
      </c>
      <c r="H3032" s="52" t="n">
        <v>450</v>
      </c>
      <c r="I3032" s="52" t="n">
        <f aca="false">IF(AND(G3032="",H3032=""),"",N(G3032)-N(H3032))</f>
        <v>-450</v>
      </c>
      <c r="J3032" s="52" t="n">
        <f aca="false">IF(I3032="","",ABS(I3032))</f>
        <v>450</v>
      </c>
      <c r="K3032" s="56" t="n">
        <f aca="false">IF(S3032="","",0)</f>
        <v>0</v>
      </c>
      <c r="L3032" s="56" t="n">
        <f aca="false">IF(J3032="","",IF(AND(J3032&gt;'Revenue Testing'!$E$9,K3032=0),1,0))</f>
        <v>0</v>
      </c>
      <c r="M3032" s="57" t="n">
        <v>0.733213044943</v>
      </c>
      <c r="N3032" s="56" t="str">
        <f aca="false">IF(OR(A3032="",I3032=""),"",IF(COUNTIFS($A$2:$A$4500,A3032,$D$2:$D$4500,D3032,$I$2:$I$4500,I3032)&gt;1,"Possible duplicate",""))</f>
        <v/>
      </c>
      <c r="O3032" s="56" t="n">
        <f aca="false">IF(J3032="","",IF(AND(L3032=0,K3032=0),1,0))</f>
        <v>1</v>
      </c>
      <c r="P3032" s="56" t="str">
        <f aca="false">IF(L3032=1,J3032+ROW()/10^7,"")</f>
        <v/>
      </c>
      <c r="Q3032" s="57" t="n">
        <f aca="false">IF(O3032=1,M3032,"")</f>
        <v>0.733213044943</v>
      </c>
      <c r="R3032" s="56" t="str">
        <f aca="false">IF(K3032=1,ROW(),"")</f>
        <v/>
      </c>
      <c r="S3032" s="56" t="str">
        <f aca="false">IF(D3032="","",TRIM(D3032))</f>
        <v>Operation Recovery Cost- Inc</v>
      </c>
    </row>
    <row r="3033" customFormat="false" ht="15" hidden="false" customHeight="false" outlineLevel="0" collapsed="false">
      <c r="A3033" s="50" t="s">
        <v>1262</v>
      </c>
      <c r="B3033" s="55" t="n">
        <v>45949</v>
      </c>
      <c r="C3033" s="50" t="n">
        <f aca="false">IF(S3033="","",IFERROR(IF(INDEX('Ledger Codes'!$C$6:$C$205,MATCH(S3033,'Ledger Codes'!$B$6:$B$205,0))="","",INDEX('Ledger Codes'!$C$6:$C$205,MATCH(S3033,'Ledger Codes'!$B$6:$B$205,0))),""))</f>
        <v>10053</v>
      </c>
      <c r="D3033" s="50" t="s">
        <v>107</v>
      </c>
      <c r="E3033" s="50" t="s">
        <v>1263</v>
      </c>
      <c r="F3033" s="50" t="s">
        <v>1264</v>
      </c>
      <c r="G3033" s="52" t="n">
        <v>0</v>
      </c>
      <c r="H3033" s="52" t="n">
        <v>450</v>
      </c>
      <c r="I3033" s="52" t="n">
        <f aca="false">IF(AND(G3033="",H3033=""),"",N(G3033)-N(H3033))</f>
        <v>-450</v>
      </c>
      <c r="J3033" s="52" t="n">
        <f aca="false">IF(I3033="","",ABS(I3033))</f>
        <v>450</v>
      </c>
      <c r="K3033" s="56" t="n">
        <f aca="false">IF(S3033="","",0)</f>
        <v>0</v>
      </c>
      <c r="L3033" s="56" t="n">
        <f aca="false">IF(J3033="","",IF(AND(J3033&gt;'Revenue Testing'!$E$9,K3033=0),1,0))</f>
        <v>0</v>
      </c>
      <c r="M3033" s="57" t="n">
        <v>0.259599110229</v>
      </c>
      <c r="N3033" s="56" t="str">
        <f aca="false">IF(OR(A3033="",I3033=""),"",IF(COUNTIFS($A$2:$A$4500,A3033,$D$2:$D$4500,D3033,$I$2:$I$4500,I3033)&gt;1,"Possible duplicate",""))</f>
        <v/>
      </c>
      <c r="O3033" s="56" t="n">
        <f aca="false">IF(J3033="","",IF(AND(L3033=0,K3033=0),1,0))</f>
        <v>1</v>
      </c>
      <c r="P3033" s="56" t="str">
        <f aca="false">IF(L3033=1,J3033+ROW()/10^7,"")</f>
        <v/>
      </c>
      <c r="Q3033" s="57" t="n">
        <f aca="false">IF(O3033=1,M3033,"")</f>
        <v>0.259599110229</v>
      </c>
      <c r="R3033" s="56" t="str">
        <f aca="false">IF(K3033=1,ROW(),"")</f>
        <v/>
      </c>
      <c r="S3033" s="56" t="str">
        <f aca="false">IF(D3033="","",TRIM(D3033))</f>
        <v>Operation Recovery Cost- Inc</v>
      </c>
    </row>
    <row r="3034" customFormat="false" ht="15" hidden="false" customHeight="false" outlineLevel="0" collapsed="false">
      <c r="A3034" s="50" t="s">
        <v>1265</v>
      </c>
      <c r="B3034" s="55" t="n">
        <v>45949</v>
      </c>
      <c r="C3034" s="50" t="n">
        <f aca="false">IF(S3034="","",IFERROR(IF(INDEX('Ledger Codes'!$C$6:$C$205,MATCH(S3034,'Ledger Codes'!$B$6:$B$205,0))="","",INDEX('Ledger Codes'!$C$6:$C$205,MATCH(S3034,'Ledger Codes'!$B$6:$B$205,0))),""))</f>
        <v>10053</v>
      </c>
      <c r="D3034" s="50" t="s">
        <v>107</v>
      </c>
      <c r="E3034" s="50" t="s">
        <v>1266</v>
      </c>
      <c r="F3034" s="50" t="s">
        <v>550</v>
      </c>
      <c r="G3034" s="52" t="n">
        <v>0</v>
      </c>
      <c r="H3034" s="52" t="n">
        <v>300</v>
      </c>
      <c r="I3034" s="52" t="n">
        <f aca="false">IF(AND(G3034="",H3034=""),"",N(G3034)-N(H3034))</f>
        <v>-300</v>
      </c>
      <c r="J3034" s="52" t="n">
        <f aca="false">IF(I3034="","",ABS(I3034))</f>
        <v>300</v>
      </c>
      <c r="K3034" s="56" t="n">
        <f aca="false">IF(S3034="","",0)</f>
        <v>0</v>
      </c>
      <c r="L3034" s="56" t="n">
        <f aca="false">IF(J3034="","",IF(AND(J3034&gt;'Revenue Testing'!$E$9,K3034=0),1,0))</f>
        <v>0</v>
      </c>
      <c r="M3034" s="57" t="n">
        <v>0.433763227635</v>
      </c>
      <c r="N3034" s="56" t="str">
        <f aca="false">IF(OR(A3034="",I3034=""),"",IF(COUNTIFS($A$2:$A$4500,A3034,$D$2:$D$4500,D3034,$I$2:$I$4500,I3034)&gt;1,"Possible duplicate",""))</f>
        <v/>
      </c>
      <c r="O3034" s="56" t="n">
        <f aca="false">IF(J3034="","",IF(AND(L3034=0,K3034=0),1,0))</f>
        <v>1</v>
      </c>
      <c r="P3034" s="56" t="str">
        <f aca="false">IF(L3034=1,J3034+ROW()/10^7,"")</f>
        <v/>
      </c>
      <c r="Q3034" s="57" t="n">
        <f aca="false">IF(O3034=1,M3034,"")</f>
        <v>0.433763227635</v>
      </c>
      <c r="R3034" s="56" t="str">
        <f aca="false">IF(K3034=1,ROW(),"")</f>
        <v/>
      </c>
      <c r="S3034" s="56" t="str">
        <f aca="false">IF(D3034="","",TRIM(D3034))</f>
        <v>Operation Recovery Cost- Inc</v>
      </c>
    </row>
    <row r="3035" customFormat="false" ht="15" hidden="false" customHeight="false" outlineLevel="0" collapsed="false">
      <c r="A3035" s="50" t="s">
        <v>1267</v>
      </c>
      <c r="B3035" s="55" t="n">
        <v>45949</v>
      </c>
      <c r="C3035" s="50" t="n">
        <f aca="false">IF(S3035="","",IFERROR(IF(INDEX('Ledger Codes'!$C$6:$C$205,MATCH(S3035,'Ledger Codes'!$B$6:$B$205,0))="","",INDEX('Ledger Codes'!$C$6:$C$205,MATCH(S3035,'Ledger Codes'!$B$6:$B$205,0))),""))</f>
        <v>10053</v>
      </c>
      <c r="D3035" s="50" t="s">
        <v>107</v>
      </c>
      <c r="E3035" s="50" t="s">
        <v>1268</v>
      </c>
      <c r="F3035" s="50" t="s">
        <v>1269</v>
      </c>
      <c r="G3035" s="52" t="n">
        <v>0</v>
      </c>
      <c r="H3035" s="52" t="n">
        <v>300</v>
      </c>
      <c r="I3035" s="52" t="n">
        <f aca="false">IF(AND(G3035="",H3035=""),"",N(G3035)-N(H3035))</f>
        <v>-300</v>
      </c>
      <c r="J3035" s="52" t="n">
        <f aca="false">IF(I3035="","",ABS(I3035))</f>
        <v>300</v>
      </c>
      <c r="K3035" s="56" t="n">
        <f aca="false">IF(S3035="","",0)</f>
        <v>0</v>
      </c>
      <c r="L3035" s="56" t="n">
        <f aca="false">IF(J3035="","",IF(AND(J3035&gt;'Revenue Testing'!$E$9,K3035=0),1,0))</f>
        <v>0</v>
      </c>
      <c r="M3035" s="57" t="n">
        <v>0.621528789614</v>
      </c>
      <c r="N3035" s="56" t="str">
        <f aca="false">IF(OR(A3035="",I3035=""),"",IF(COUNTIFS($A$2:$A$4500,A3035,$D$2:$D$4500,D3035,$I$2:$I$4500,I3035)&gt;1,"Possible duplicate",""))</f>
        <v/>
      </c>
      <c r="O3035" s="56" t="n">
        <f aca="false">IF(J3035="","",IF(AND(L3035=0,K3035=0),1,0))</f>
        <v>1</v>
      </c>
      <c r="P3035" s="56" t="str">
        <f aca="false">IF(L3035=1,J3035+ROW()/10^7,"")</f>
        <v/>
      </c>
      <c r="Q3035" s="57" t="n">
        <f aca="false">IF(O3035=1,M3035,"")</f>
        <v>0.621528789614</v>
      </c>
      <c r="R3035" s="56" t="str">
        <f aca="false">IF(K3035=1,ROW(),"")</f>
        <v/>
      </c>
      <c r="S3035" s="56" t="str">
        <f aca="false">IF(D3035="","",TRIM(D3035))</f>
        <v>Operation Recovery Cost- Inc</v>
      </c>
    </row>
    <row r="3036" customFormat="false" ht="15" hidden="false" customHeight="false" outlineLevel="0" collapsed="false">
      <c r="A3036" s="50" t="s">
        <v>1270</v>
      </c>
      <c r="B3036" s="55" t="n">
        <v>45949</v>
      </c>
      <c r="C3036" s="50" t="n">
        <f aca="false">IF(S3036="","",IFERROR(IF(INDEX('Ledger Codes'!$C$6:$C$205,MATCH(S3036,'Ledger Codes'!$B$6:$B$205,0))="","",INDEX('Ledger Codes'!$C$6:$C$205,MATCH(S3036,'Ledger Codes'!$B$6:$B$205,0))),""))</f>
        <v>10053</v>
      </c>
      <c r="D3036" s="50" t="s">
        <v>107</v>
      </c>
      <c r="E3036" s="50" t="s">
        <v>1271</v>
      </c>
      <c r="F3036" s="50" t="s">
        <v>564</v>
      </c>
      <c r="G3036" s="52" t="n">
        <v>0</v>
      </c>
      <c r="H3036" s="52" t="n">
        <v>300</v>
      </c>
      <c r="I3036" s="52" t="n">
        <f aca="false">IF(AND(G3036="",H3036=""),"",N(G3036)-N(H3036))</f>
        <v>-300</v>
      </c>
      <c r="J3036" s="52" t="n">
        <f aca="false">IF(I3036="","",ABS(I3036))</f>
        <v>300</v>
      </c>
      <c r="K3036" s="56" t="n">
        <f aca="false">IF(S3036="","",0)</f>
        <v>0</v>
      </c>
      <c r="L3036" s="56" t="n">
        <f aca="false">IF(J3036="","",IF(AND(J3036&gt;'Revenue Testing'!$E$9,K3036=0),1,0))</f>
        <v>0</v>
      </c>
      <c r="M3036" s="57" t="n">
        <v>0.63272999392</v>
      </c>
      <c r="N3036" s="56" t="str">
        <f aca="false">IF(OR(A3036="",I3036=""),"",IF(COUNTIFS($A$2:$A$4500,A3036,$D$2:$D$4500,D3036,$I$2:$I$4500,I3036)&gt;1,"Possible duplicate",""))</f>
        <v/>
      </c>
      <c r="O3036" s="56" t="n">
        <f aca="false">IF(J3036="","",IF(AND(L3036=0,K3036=0),1,0))</f>
        <v>1</v>
      </c>
      <c r="P3036" s="56" t="str">
        <f aca="false">IF(L3036=1,J3036+ROW()/10^7,"")</f>
        <v/>
      </c>
      <c r="Q3036" s="57" t="n">
        <f aca="false">IF(O3036=1,M3036,"")</f>
        <v>0.63272999392</v>
      </c>
      <c r="R3036" s="56" t="str">
        <f aca="false">IF(K3036=1,ROW(),"")</f>
        <v/>
      </c>
      <c r="S3036" s="56" t="str">
        <f aca="false">IF(D3036="","",TRIM(D3036))</f>
        <v>Operation Recovery Cost- Inc</v>
      </c>
    </row>
    <row r="3037" customFormat="false" ht="15" hidden="false" customHeight="false" outlineLevel="0" collapsed="false">
      <c r="A3037" s="50" t="s">
        <v>1270</v>
      </c>
      <c r="B3037" s="55" t="n">
        <v>45949</v>
      </c>
      <c r="C3037" s="50" t="n">
        <f aca="false">IF(S3037="","",IFERROR(IF(INDEX('Ledger Codes'!$C$6:$C$205,MATCH(S3037,'Ledger Codes'!$B$6:$B$205,0))="","",INDEX('Ledger Codes'!$C$6:$C$205,MATCH(S3037,'Ledger Codes'!$B$6:$B$205,0))),""))</f>
        <v>10053</v>
      </c>
      <c r="D3037" s="50" t="s">
        <v>107</v>
      </c>
      <c r="E3037" s="50" t="s">
        <v>1271</v>
      </c>
      <c r="F3037" s="50" t="s">
        <v>564</v>
      </c>
      <c r="G3037" s="52" t="n">
        <v>0</v>
      </c>
      <c r="H3037" s="52" t="n">
        <v>1350</v>
      </c>
      <c r="I3037" s="52" t="n">
        <f aca="false">IF(AND(G3037="",H3037=""),"",N(G3037)-N(H3037))</f>
        <v>-1350</v>
      </c>
      <c r="J3037" s="52" t="n">
        <f aca="false">IF(I3037="","",ABS(I3037))</f>
        <v>1350</v>
      </c>
      <c r="K3037" s="56" t="n">
        <f aca="false">IF(S3037="","",0)</f>
        <v>0</v>
      </c>
      <c r="L3037" s="56" t="n">
        <f aca="false">IF(J3037="","",IF(AND(J3037&gt;'Revenue Testing'!$E$9,K3037=0),1,0))</f>
        <v>0</v>
      </c>
      <c r="M3037" s="57" t="n">
        <v>0.386703763292</v>
      </c>
      <c r="N3037" s="56" t="str">
        <f aca="false">IF(OR(A3037="",I3037=""),"",IF(COUNTIFS($A$2:$A$4500,A3037,$D$2:$D$4500,D3037,$I$2:$I$4500,I3037)&gt;1,"Possible duplicate",""))</f>
        <v/>
      </c>
      <c r="O3037" s="56" t="n">
        <f aca="false">IF(J3037="","",IF(AND(L3037=0,K3037=0),1,0))</f>
        <v>1</v>
      </c>
      <c r="P3037" s="56" t="str">
        <f aca="false">IF(L3037=1,J3037+ROW()/10^7,"")</f>
        <v/>
      </c>
      <c r="Q3037" s="57" t="n">
        <f aca="false">IF(O3037=1,M3037,"")</f>
        <v>0.386703763292</v>
      </c>
      <c r="R3037" s="56" t="str">
        <f aca="false">IF(K3037=1,ROW(),"")</f>
        <v/>
      </c>
      <c r="S3037" s="56" t="str">
        <f aca="false">IF(D3037="","",TRIM(D3037))</f>
        <v>Operation Recovery Cost- Inc</v>
      </c>
    </row>
    <row r="3038" customFormat="false" ht="15" hidden="false" customHeight="false" outlineLevel="0" collapsed="false">
      <c r="A3038" s="50" t="s">
        <v>1272</v>
      </c>
      <c r="B3038" s="55" t="n">
        <v>45949</v>
      </c>
      <c r="C3038" s="50" t="n">
        <f aca="false">IF(S3038="","",IFERROR(IF(INDEX('Ledger Codes'!$C$6:$C$205,MATCH(S3038,'Ledger Codes'!$B$6:$B$205,0))="","",INDEX('Ledger Codes'!$C$6:$C$205,MATCH(S3038,'Ledger Codes'!$B$6:$B$205,0))),""))</f>
        <v>10053</v>
      </c>
      <c r="D3038" s="50" t="s">
        <v>107</v>
      </c>
      <c r="E3038" s="50" t="s">
        <v>1273</v>
      </c>
      <c r="F3038" s="50" t="s">
        <v>1274</v>
      </c>
      <c r="G3038" s="52" t="n">
        <v>0</v>
      </c>
      <c r="H3038" s="52" t="n">
        <v>300</v>
      </c>
      <c r="I3038" s="52" t="n">
        <f aca="false">IF(AND(G3038="",H3038=""),"",N(G3038)-N(H3038))</f>
        <v>-300</v>
      </c>
      <c r="J3038" s="52" t="n">
        <f aca="false">IF(I3038="","",ABS(I3038))</f>
        <v>300</v>
      </c>
      <c r="K3038" s="56" t="n">
        <f aca="false">IF(S3038="","",0)</f>
        <v>0</v>
      </c>
      <c r="L3038" s="56" t="n">
        <f aca="false">IF(J3038="","",IF(AND(J3038&gt;'Revenue Testing'!$E$9,K3038=0),1,0))</f>
        <v>0</v>
      </c>
      <c r="M3038" s="57" t="n">
        <v>0.697078488646</v>
      </c>
      <c r="N3038" s="56" t="str">
        <f aca="false">IF(OR(A3038="",I3038=""),"",IF(COUNTIFS($A$2:$A$4500,A3038,$D$2:$D$4500,D3038,$I$2:$I$4500,I3038)&gt;1,"Possible duplicate",""))</f>
        <v/>
      </c>
      <c r="O3038" s="56" t="n">
        <f aca="false">IF(J3038="","",IF(AND(L3038=0,K3038=0),1,0))</f>
        <v>1</v>
      </c>
      <c r="P3038" s="56" t="str">
        <f aca="false">IF(L3038=1,J3038+ROW()/10^7,"")</f>
        <v/>
      </c>
      <c r="Q3038" s="57" t="n">
        <f aca="false">IF(O3038=1,M3038,"")</f>
        <v>0.697078488646</v>
      </c>
      <c r="R3038" s="56" t="str">
        <f aca="false">IF(K3038=1,ROW(),"")</f>
        <v/>
      </c>
      <c r="S3038" s="56" t="str">
        <f aca="false">IF(D3038="","",TRIM(D3038))</f>
        <v>Operation Recovery Cost- Inc</v>
      </c>
    </row>
    <row r="3039" customFormat="false" ht="15" hidden="false" customHeight="false" outlineLevel="0" collapsed="false">
      <c r="A3039" s="50" t="s">
        <v>1275</v>
      </c>
      <c r="B3039" s="55" t="n">
        <v>45949</v>
      </c>
      <c r="C3039" s="50" t="n">
        <f aca="false">IF(S3039="","",IFERROR(IF(INDEX('Ledger Codes'!$C$6:$C$205,MATCH(S3039,'Ledger Codes'!$B$6:$B$205,0))="","",INDEX('Ledger Codes'!$C$6:$C$205,MATCH(S3039,'Ledger Codes'!$B$6:$B$205,0))),""))</f>
        <v>10053</v>
      </c>
      <c r="D3039" s="50" t="s">
        <v>107</v>
      </c>
      <c r="E3039" s="50" t="s">
        <v>1276</v>
      </c>
      <c r="F3039" s="50" t="s">
        <v>1277</v>
      </c>
      <c r="G3039" s="52" t="n">
        <v>0</v>
      </c>
      <c r="H3039" s="52" t="n">
        <v>300</v>
      </c>
      <c r="I3039" s="52" t="n">
        <f aca="false">IF(AND(G3039="",H3039=""),"",N(G3039)-N(H3039))</f>
        <v>-300</v>
      </c>
      <c r="J3039" s="52" t="n">
        <f aca="false">IF(I3039="","",ABS(I3039))</f>
        <v>300</v>
      </c>
      <c r="K3039" s="56" t="n">
        <f aca="false">IF(S3039="","",0)</f>
        <v>0</v>
      </c>
      <c r="L3039" s="56" t="n">
        <f aca="false">IF(J3039="","",IF(AND(J3039&gt;'Revenue Testing'!$E$9,K3039=0),1,0))</f>
        <v>0</v>
      </c>
      <c r="M3039" s="57" t="n">
        <v>0.880406645656</v>
      </c>
      <c r="N3039" s="56" t="str">
        <f aca="false">IF(OR(A3039="",I3039=""),"",IF(COUNTIFS($A$2:$A$4500,A3039,$D$2:$D$4500,D3039,$I$2:$I$4500,I3039)&gt;1,"Possible duplicate",""))</f>
        <v/>
      </c>
      <c r="O3039" s="56" t="n">
        <f aca="false">IF(J3039="","",IF(AND(L3039=0,K3039=0),1,0))</f>
        <v>1</v>
      </c>
      <c r="P3039" s="56" t="str">
        <f aca="false">IF(L3039=1,J3039+ROW()/10^7,"")</f>
        <v/>
      </c>
      <c r="Q3039" s="57" t="n">
        <f aca="false">IF(O3039=1,M3039,"")</f>
        <v>0.880406645656</v>
      </c>
      <c r="R3039" s="56" t="str">
        <f aca="false">IF(K3039=1,ROW(),"")</f>
        <v/>
      </c>
      <c r="S3039" s="56" t="str">
        <f aca="false">IF(D3039="","",TRIM(D3039))</f>
        <v>Operation Recovery Cost- Inc</v>
      </c>
    </row>
    <row r="3040" customFormat="false" ht="15" hidden="false" customHeight="false" outlineLevel="0" collapsed="false">
      <c r="A3040" s="50" t="s">
        <v>1275</v>
      </c>
      <c r="B3040" s="55" t="n">
        <v>45949</v>
      </c>
      <c r="C3040" s="50" t="n">
        <f aca="false">IF(S3040="","",IFERROR(IF(INDEX('Ledger Codes'!$C$6:$C$205,MATCH(S3040,'Ledger Codes'!$B$6:$B$205,0))="","",INDEX('Ledger Codes'!$C$6:$C$205,MATCH(S3040,'Ledger Codes'!$B$6:$B$205,0))),""))</f>
        <v>10053</v>
      </c>
      <c r="D3040" s="50" t="s">
        <v>107</v>
      </c>
      <c r="E3040" s="50" t="s">
        <v>1276</v>
      </c>
      <c r="F3040" s="50" t="s">
        <v>1277</v>
      </c>
      <c r="G3040" s="52" t="n">
        <v>0</v>
      </c>
      <c r="H3040" s="52" t="n">
        <v>450</v>
      </c>
      <c r="I3040" s="52" t="n">
        <f aca="false">IF(AND(G3040="",H3040=""),"",N(G3040)-N(H3040))</f>
        <v>-450</v>
      </c>
      <c r="J3040" s="52" t="n">
        <f aca="false">IF(I3040="","",ABS(I3040))</f>
        <v>450</v>
      </c>
      <c r="K3040" s="56" t="n">
        <f aca="false">IF(S3040="","",0)</f>
        <v>0</v>
      </c>
      <c r="L3040" s="56" t="n">
        <f aca="false">IF(J3040="","",IF(AND(J3040&gt;'Revenue Testing'!$E$9,K3040=0),1,0))</f>
        <v>0</v>
      </c>
      <c r="M3040" s="57" t="n">
        <v>0.990800961254</v>
      </c>
      <c r="N3040" s="56" t="str">
        <f aca="false">IF(OR(A3040="",I3040=""),"",IF(COUNTIFS($A$2:$A$4500,A3040,$D$2:$D$4500,D3040,$I$2:$I$4500,I3040)&gt;1,"Possible duplicate",""))</f>
        <v/>
      </c>
      <c r="O3040" s="56" t="n">
        <f aca="false">IF(J3040="","",IF(AND(L3040=0,K3040=0),1,0))</f>
        <v>1</v>
      </c>
      <c r="P3040" s="56" t="str">
        <f aca="false">IF(L3040=1,J3040+ROW()/10^7,"")</f>
        <v/>
      </c>
      <c r="Q3040" s="57" t="n">
        <f aca="false">IF(O3040=1,M3040,"")</f>
        <v>0.990800961254</v>
      </c>
      <c r="R3040" s="56" t="str">
        <f aca="false">IF(K3040=1,ROW(),"")</f>
        <v/>
      </c>
      <c r="S3040" s="56" t="str">
        <f aca="false">IF(D3040="","",TRIM(D3040))</f>
        <v>Operation Recovery Cost- Inc</v>
      </c>
    </row>
    <row r="3041" customFormat="false" ht="15" hidden="false" customHeight="false" outlineLevel="0" collapsed="false">
      <c r="A3041" s="50" t="s">
        <v>1278</v>
      </c>
      <c r="B3041" s="55" t="n">
        <v>45949</v>
      </c>
      <c r="C3041" s="50" t="n">
        <f aca="false">IF(S3041="","",IFERROR(IF(INDEX('Ledger Codes'!$C$6:$C$205,MATCH(S3041,'Ledger Codes'!$B$6:$B$205,0))="","",INDEX('Ledger Codes'!$C$6:$C$205,MATCH(S3041,'Ledger Codes'!$B$6:$B$205,0))),""))</f>
        <v>10053</v>
      </c>
      <c r="D3041" s="50" t="s">
        <v>107</v>
      </c>
      <c r="E3041" s="50" t="s">
        <v>1279</v>
      </c>
      <c r="F3041" s="50" t="s">
        <v>1280</v>
      </c>
      <c r="G3041" s="52" t="n">
        <v>0</v>
      </c>
      <c r="H3041" s="52" t="n">
        <v>1800</v>
      </c>
      <c r="I3041" s="52" t="n">
        <f aca="false">IF(AND(G3041="",H3041=""),"",N(G3041)-N(H3041))</f>
        <v>-1800</v>
      </c>
      <c r="J3041" s="52" t="n">
        <f aca="false">IF(I3041="","",ABS(I3041))</f>
        <v>1800</v>
      </c>
      <c r="K3041" s="56" t="n">
        <f aca="false">IF(S3041="","",0)</f>
        <v>0</v>
      </c>
      <c r="L3041" s="56" t="n">
        <f aca="false">IF(J3041="","",IF(AND(J3041&gt;'Revenue Testing'!$E$9,K3041=0),1,0))</f>
        <v>0</v>
      </c>
      <c r="M3041" s="57" t="n">
        <v>0.832363325347</v>
      </c>
      <c r="N3041" s="56" t="str">
        <f aca="false">IF(OR(A3041="",I3041=""),"",IF(COUNTIFS($A$2:$A$4500,A3041,$D$2:$D$4500,D3041,$I$2:$I$4500,I3041)&gt;1,"Possible duplicate",""))</f>
        <v/>
      </c>
      <c r="O3041" s="56" t="n">
        <f aca="false">IF(J3041="","",IF(AND(L3041=0,K3041=0),1,0))</f>
        <v>1</v>
      </c>
      <c r="P3041" s="56" t="str">
        <f aca="false">IF(L3041=1,J3041+ROW()/10^7,"")</f>
        <v/>
      </c>
      <c r="Q3041" s="57" t="n">
        <f aca="false">IF(O3041=1,M3041,"")</f>
        <v>0.832363325347</v>
      </c>
      <c r="R3041" s="56" t="str">
        <f aca="false">IF(K3041=1,ROW(),"")</f>
        <v/>
      </c>
      <c r="S3041" s="56" t="str">
        <f aca="false">IF(D3041="","",TRIM(D3041))</f>
        <v>Operation Recovery Cost- Inc</v>
      </c>
    </row>
    <row r="3042" customFormat="false" ht="15" hidden="false" customHeight="false" outlineLevel="0" collapsed="false">
      <c r="A3042" s="50" t="s">
        <v>1281</v>
      </c>
      <c r="B3042" s="55" t="n">
        <v>45950</v>
      </c>
      <c r="C3042" s="50" t="n">
        <f aca="false">IF(S3042="","",IFERROR(IF(INDEX('Ledger Codes'!$C$6:$C$205,MATCH(S3042,'Ledger Codes'!$B$6:$B$205,0))="","",INDEX('Ledger Codes'!$C$6:$C$205,MATCH(S3042,'Ledger Codes'!$B$6:$B$205,0))),""))</f>
        <v>10053</v>
      </c>
      <c r="D3042" s="50" t="s">
        <v>107</v>
      </c>
      <c r="E3042" s="50" t="s">
        <v>1282</v>
      </c>
      <c r="F3042" s="50" t="s">
        <v>1283</v>
      </c>
      <c r="G3042" s="52" t="n">
        <v>0</v>
      </c>
      <c r="H3042" s="52" t="n">
        <v>4050</v>
      </c>
      <c r="I3042" s="52" t="n">
        <f aca="false">IF(AND(G3042="",H3042=""),"",N(G3042)-N(H3042))</f>
        <v>-4050</v>
      </c>
      <c r="J3042" s="52" t="n">
        <f aca="false">IF(I3042="","",ABS(I3042))</f>
        <v>4050</v>
      </c>
      <c r="K3042" s="56" t="n">
        <f aca="false">IF(S3042="","",0)</f>
        <v>0</v>
      </c>
      <c r="L3042" s="56" t="n">
        <f aca="false">IF(J3042="","",IF(AND(J3042&gt;'Revenue Testing'!$E$9,K3042=0),1,0))</f>
        <v>1</v>
      </c>
      <c r="M3042" s="57" t="n">
        <v>0.499596067568</v>
      </c>
      <c r="N3042" s="56" t="str">
        <f aca="false">IF(OR(A3042="",I3042=""),"",IF(COUNTIFS($A$2:$A$4500,A3042,$D$2:$D$4500,D3042,$I$2:$I$4500,I3042)&gt;1,"Possible duplicate",""))</f>
        <v/>
      </c>
      <c r="O3042" s="56" t="n">
        <f aca="false">IF(J3042="","",IF(AND(L3042=0,K3042=0),1,0))</f>
        <v>0</v>
      </c>
      <c r="P3042" s="56" t="n">
        <f aca="false">IF(L3042=1,J3042+ROW()/10^7,"")</f>
        <v>4050.0003042</v>
      </c>
      <c r="Q3042" s="56" t="str">
        <f aca="false">IF(O3042=1,M3042,"")</f>
        <v/>
      </c>
      <c r="R3042" s="56" t="str">
        <f aca="false">IF(K3042=1,ROW(),"")</f>
        <v/>
      </c>
      <c r="S3042" s="56" t="str">
        <f aca="false">IF(D3042="","",TRIM(D3042))</f>
        <v>Operation Recovery Cost- Inc</v>
      </c>
    </row>
    <row r="3043" customFormat="false" ht="15" hidden="false" customHeight="false" outlineLevel="0" collapsed="false">
      <c r="A3043" s="50" t="s">
        <v>1284</v>
      </c>
      <c r="B3043" s="55" t="n">
        <v>45950</v>
      </c>
      <c r="C3043" s="50" t="n">
        <f aca="false">IF(S3043="","",IFERROR(IF(INDEX('Ledger Codes'!$C$6:$C$205,MATCH(S3043,'Ledger Codes'!$B$6:$B$205,0))="","",INDEX('Ledger Codes'!$C$6:$C$205,MATCH(S3043,'Ledger Codes'!$B$6:$B$205,0))),""))</f>
        <v>10053</v>
      </c>
      <c r="D3043" s="50" t="s">
        <v>107</v>
      </c>
      <c r="E3043" s="50" t="s">
        <v>1285</v>
      </c>
      <c r="F3043" s="50" t="s">
        <v>1286</v>
      </c>
      <c r="G3043" s="52" t="n">
        <v>0</v>
      </c>
      <c r="H3043" s="52" t="n">
        <v>900</v>
      </c>
      <c r="I3043" s="52" t="n">
        <f aca="false">IF(AND(G3043="",H3043=""),"",N(G3043)-N(H3043))</f>
        <v>-900</v>
      </c>
      <c r="J3043" s="52" t="n">
        <f aca="false">IF(I3043="","",ABS(I3043))</f>
        <v>900</v>
      </c>
      <c r="K3043" s="56" t="n">
        <f aca="false">IF(S3043="","",0)</f>
        <v>0</v>
      </c>
      <c r="L3043" s="56" t="n">
        <f aca="false">IF(J3043="","",IF(AND(J3043&gt;'Revenue Testing'!$E$9,K3043=0),1,0))</f>
        <v>0</v>
      </c>
      <c r="M3043" s="57" t="n">
        <v>0.206753076163</v>
      </c>
      <c r="N3043" s="56" t="str">
        <f aca="false">IF(OR(A3043="",I3043=""),"",IF(COUNTIFS($A$2:$A$4500,A3043,$D$2:$D$4500,D3043,$I$2:$I$4500,I3043)&gt;1,"Possible duplicate",""))</f>
        <v/>
      </c>
      <c r="O3043" s="56" t="n">
        <f aca="false">IF(J3043="","",IF(AND(L3043=0,K3043=0),1,0))</f>
        <v>1</v>
      </c>
      <c r="P3043" s="56" t="str">
        <f aca="false">IF(L3043=1,J3043+ROW()/10^7,"")</f>
        <v/>
      </c>
      <c r="Q3043" s="57" t="n">
        <f aca="false">IF(O3043=1,M3043,"")</f>
        <v>0.206753076163</v>
      </c>
      <c r="R3043" s="56" t="str">
        <f aca="false">IF(K3043=1,ROW(),"")</f>
        <v/>
      </c>
      <c r="S3043" s="56" t="str">
        <f aca="false">IF(D3043="","",TRIM(D3043))</f>
        <v>Operation Recovery Cost- Inc</v>
      </c>
    </row>
    <row r="3044" customFormat="false" ht="15" hidden="false" customHeight="false" outlineLevel="0" collapsed="false">
      <c r="A3044" s="50" t="s">
        <v>1287</v>
      </c>
      <c r="B3044" s="55" t="n">
        <v>45951</v>
      </c>
      <c r="C3044" s="50" t="n">
        <f aca="false">IF(S3044="","",IFERROR(IF(INDEX('Ledger Codes'!$C$6:$C$205,MATCH(S3044,'Ledger Codes'!$B$6:$B$205,0))="","",INDEX('Ledger Codes'!$C$6:$C$205,MATCH(S3044,'Ledger Codes'!$B$6:$B$205,0))),""))</f>
        <v>10053</v>
      </c>
      <c r="D3044" s="50" t="s">
        <v>107</v>
      </c>
      <c r="E3044" s="50" t="s">
        <v>1288</v>
      </c>
      <c r="F3044" s="50" t="s">
        <v>1289</v>
      </c>
      <c r="G3044" s="52" t="n">
        <v>0</v>
      </c>
      <c r="H3044" s="52" t="n">
        <v>900</v>
      </c>
      <c r="I3044" s="52" t="n">
        <f aca="false">IF(AND(G3044="",H3044=""),"",N(G3044)-N(H3044))</f>
        <v>-900</v>
      </c>
      <c r="J3044" s="52" t="n">
        <f aca="false">IF(I3044="","",ABS(I3044))</f>
        <v>900</v>
      </c>
      <c r="K3044" s="56" t="n">
        <f aca="false">IF(S3044="","",0)</f>
        <v>0</v>
      </c>
      <c r="L3044" s="56" t="n">
        <f aca="false">IF(J3044="","",IF(AND(J3044&gt;'Revenue Testing'!$E$9,K3044=0),1,0))</f>
        <v>0</v>
      </c>
      <c r="M3044" s="57" t="n">
        <v>0.837369155951</v>
      </c>
      <c r="N3044" s="56" t="str">
        <f aca="false">IF(OR(A3044="",I3044=""),"",IF(COUNTIFS($A$2:$A$4500,A3044,$D$2:$D$4500,D3044,$I$2:$I$4500,I3044)&gt;1,"Possible duplicate",""))</f>
        <v/>
      </c>
      <c r="O3044" s="56" t="n">
        <f aca="false">IF(J3044="","",IF(AND(L3044=0,K3044=0),1,0))</f>
        <v>1</v>
      </c>
      <c r="P3044" s="56" t="str">
        <f aca="false">IF(L3044=1,J3044+ROW()/10^7,"")</f>
        <v/>
      </c>
      <c r="Q3044" s="57" t="n">
        <f aca="false">IF(O3044=1,M3044,"")</f>
        <v>0.837369155951</v>
      </c>
      <c r="R3044" s="56" t="str">
        <f aca="false">IF(K3044=1,ROW(),"")</f>
        <v/>
      </c>
      <c r="S3044" s="56" t="str">
        <f aca="false">IF(D3044="","",TRIM(D3044))</f>
        <v>Operation Recovery Cost- Inc</v>
      </c>
    </row>
    <row r="3045" customFormat="false" ht="15" hidden="false" customHeight="false" outlineLevel="0" collapsed="false">
      <c r="A3045" s="50" t="s">
        <v>1290</v>
      </c>
      <c r="B3045" s="55" t="n">
        <v>45951</v>
      </c>
      <c r="C3045" s="50" t="n">
        <f aca="false">IF(S3045="","",IFERROR(IF(INDEX('Ledger Codes'!$C$6:$C$205,MATCH(S3045,'Ledger Codes'!$B$6:$B$205,0))="","",INDEX('Ledger Codes'!$C$6:$C$205,MATCH(S3045,'Ledger Codes'!$B$6:$B$205,0))),""))</f>
        <v>10053</v>
      </c>
      <c r="D3045" s="50" t="s">
        <v>107</v>
      </c>
      <c r="E3045" s="50" t="s">
        <v>1291</v>
      </c>
      <c r="F3045" s="50" t="s">
        <v>1292</v>
      </c>
      <c r="G3045" s="52" t="n">
        <v>0</v>
      </c>
      <c r="H3045" s="52" t="n">
        <v>450</v>
      </c>
      <c r="I3045" s="52" t="n">
        <f aca="false">IF(AND(G3045="",H3045=""),"",N(G3045)-N(H3045))</f>
        <v>-450</v>
      </c>
      <c r="J3045" s="52" t="n">
        <f aca="false">IF(I3045="","",ABS(I3045))</f>
        <v>450</v>
      </c>
      <c r="K3045" s="56" t="n">
        <f aca="false">IF(S3045="","",0)</f>
        <v>0</v>
      </c>
      <c r="L3045" s="56" t="n">
        <f aca="false">IF(J3045="","",IF(AND(J3045&gt;'Revenue Testing'!$E$9,K3045=0),1,0))</f>
        <v>0</v>
      </c>
      <c r="M3045" s="57" t="n">
        <v>0.305848415606</v>
      </c>
      <c r="N3045" s="56" t="str">
        <f aca="false">IF(OR(A3045="",I3045=""),"",IF(COUNTIFS($A$2:$A$4500,A3045,$D$2:$D$4500,D3045,$I$2:$I$4500,I3045)&gt;1,"Possible duplicate",""))</f>
        <v/>
      </c>
      <c r="O3045" s="56" t="n">
        <f aca="false">IF(J3045="","",IF(AND(L3045=0,K3045=0),1,0))</f>
        <v>1</v>
      </c>
      <c r="P3045" s="56" t="str">
        <f aca="false">IF(L3045=1,J3045+ROW()/10^7,"")</f>
        <v/>
      </c>
      <c r="Q3045" s="57" t="n">
        <f aca="false">IF(O3045=1,M3045,"")</f>
        <v>0.305848415606</v>
      </c>
      <c r="R3045" s="56" t="str">
        <f aca="false">IF(K3045=1,ROW(),"")</f>
        <v/>
      </c>
      <c r="S3045" s="56" t="str">
        <f aca="false">IF(D3045="","",TRIM(D3045))</f>
        <v>Operation Recovery Cost- Inc</v>
      </c>
    </row>
    <row r="3046" customFormat="false" ht="15" hidden="false" customHeight="false" outlineLevel="0" collapsed="false">
      <c r="A3046" s="50" t="s">
        <v>1293</v>
      </c>
      <c r="B3046" s="55" t="n">
        <v>45951</v>
      </c>
      <c r="C3046" s="50" t="n">
        <f aca="false">IF(S3046="","",IFERROR(IF(INDEX('Ledger Codes'!$C$6:$C$205,MATCH(S3046,'Ledger Codes'!$B$6:$B$205,0))="","",INDEX('Ledger Codes'!$C$6:$C$205,MATCH(S3046,'Ledger Codes'!$B$6:$B$205,0))),""))</f>
        <v>10053</v>
      </c>
      <c r="D3046" s="50" t="s">
        <v>107</v>
      </c>
      <c r="E3046" s="50" t="s">
        <v>1294</v>
      </c>
      <c r="F3046" s="50" t="s">
        <v>1295</v>
      </c>
      <c r="G3046" s="52" t="n">
        <v>0</v>
      </c>
      <c r="H3046" s="52" t="n">
        <v>450</v>
      </c>
      <c r="I3046" s="52" t="n">
        <f aca="false">IF(AND(G3046="",H3046=""),"",N(G3046)-N(H3046))</f>
        <v>-450</v>
      </c>
      <c r="J3046" s="52" t="n">
        <f aca="false">IF(I3046="","",ABS(I3046))</f>
        <v>450</v>
      </c>
      <c r="K3046" s="56" t="n">
        <f aca="false">IF(S3046="","",0)</f>
        <v>0</v>
      </c>
      <c r="L3046" s="56" t="n">
        <f aca="false">IF(J3046="","",IF(AND(J3046&gt;'Revenue Testing'!$E$9,K3046=0),1,0))</f>
        <v>0</v>
      </c>
      <c r="M3046" s="57" t="n">
        <v>0.90685920182</v>
      </c>
      <c r="N3046" s="56" t="str">
        <f aca="false">IF(OR(A3046="",I3046=""),"",IF(COUNTIFS($A$2:$A$4500,A3046,$D$2:$D$4500,D3046,$I$2:$I$4500,I3046)&gt;1,"Possible duplicate",""))</f>
        <v/>
      </c>
      <c r="O3046" s="56" t="n">
        <f aca="false">IF(J3046="","",IF(AND(L3046=0,K3046=0),1,0))</f>
        <v>1</v>
      </c>
      <c r="P3046" s="56" t="str">
        <f aca="false">IF(L3046=1,J3046+ROW()/10^7,"")</f>
        <v/>
      </c>
      <c r="Q3046" s="57" t="n">
        <f aca="false">IF(O3046=1,M3046,"")</f>
        <v>0.90685920182</v>
      </c>
      <c r="R3046" s="56" t="str">
        <f aca="false">IF(K3046=1,ROW(),"")</f>
        <v/>
      </c>
      <c r="S3046" s="56" t="str">
        <f aca="false">IF(D3046="","",TRIM(D3046))</f>
        <v>Operation Recovery Cost- Inc</v>
      </c>
    </row>
    <row r="3047" customFormat="false" ht="15" hidden="false" customHeight="false" outlineLevel="0" collapsed="false">
      <c r="A3047" s="50" t="s">
        <v>1296</v>
      </c>
      <c r="B3047" s="55" t="n">
        <v>45951</v>
      </c>
      <c r="C3047" s="50" t="n">
        <f aca="false">IF(S3047="","",IFERROR(IF(INDEX('Ledger Codes'!$C$6:$C$205,MATCH(S3047,'Ledger Codes'!$B$6:$B$205,0))="","",INDEX('Ledger Codes'!$C$6:$C$205,MATCH(S3047,'Ledger Codes'!$B$6:$B$205,0))),""))</f>
        <v>10053</v>
      </c>
      <c r="D3047" s="50" t="s">
        <v>107</v>
      </c>
      <c r="E3047" s="50" t="s">
        <v>1297</v>
      </c>
      <c r="F3047" s="50" t="s">
        <v>1298</v>
      </c>
      <c r="G3047" s="52" t="n">
        <v>0</v>
      </c>
      <c r="H3047" s="52" t="n">
        <v>450</v>
      </c>
      <c r="I3047" s="52" t="n">
        <f aca="false">IF(AND(G3047="",H3047=""),"",N(G3047)-N(H3047))</f>
        <v>-450</v>
      </c>
      <c r="J3047" s="52" t="n">
        <f aca="false">IF(I3047="","",ABS(I3047))</f>
        <v>450</v>
      </c>
      <c r="K3047" s="56" t="n">
        <f aca="false">IF(S3047="","",0)</f>
        <v>0</v>
      </c>
      <c r="L3047" s="56" t="n">
        <f aca="false">IF(J3047="","",IF(AND(J3047&gt;'Revenue Testing'!$E$9,K3047=0),1,0))</f>
        <v>0</v>
      </c>
      <c r="M3047" s="57" t="n">
        <v>0.30376585234</v>
      </c>
      <c r="N3047" s="56" t="str">
        <f aca="false">IF(OR(A3047="",I3047=""),"",IF(COUNTIFS($A$2:$A$4500,A3047,$D$2:$D$4500,D3047,$I$2:$I$4500,I3047)&gt;1,"Possible duplicate",""))</f>
        <v/>
      </c>
      <c r="O3047" s="56" t="n">
        <f aca="false">IF(J3047="","",IF(AND(L3047=0,K3047=0),1,0))</f>
        <v>1</v>
      </c>
      <c r="P3047" s="56" t="str">
        <f aca="false">IF(L3047=1,J3047+ROW()/10^7,"")</f>
        <v/>
      </c>
      <c r="Q3047" s="57" t="n">
        <f aca="false">IF(O3047=1,M3047,"")</f>
        <v>0.30376585234</v>
      </c>
      <c r="R3047" s="56" t="str">
        <f aca="false">IF(K3047=1,ROW(),"")</f>
        <v/>
      </c>
      <c r="S3047" s="56" t="str">
        <f aca="false">IF(D3047="","",TRIM(D3047))</f>
        <v>Operation Recovery Cost- Inc</v>
      </c>
    </row>
    <row r="3048" customFormat="false" ht="15" hidden="false" customHeight="false" outlineLevel="0" collapsed="false">
      <c r="A3048" s="50" t="s">
        <v>1299</v>
      </c>
      <c r="B3048" s="55" t="n">
        <v>45951</v>
      </c>
      <c r="C3048" s="50" t="n">
        <f aca="false">IF(S3048="","",IFERROR(IF(INDEX('Ledger Codes'!$C$6:$C$205,MATCH(S3048,'Ledger Codes'!$B$6:$B$205,0))="","",INDEX('Ledger Codes'!$C$6:$C$205,MATCH(S3048,'Ledger Codes'!$B$6:$B$205,0))),""))</f>
        <v>10053</v>
      </c>
      <c r="D3048" s="50" t="s">
        <v>107</v>
      </c>
      <c r="E3048" s="50" t="s">
        <v>1300</v>
      </c>
      <c r="F3048" s="50" t="s">
        <v>1301</v>
      </c>
      <c r="G3048" s="52" t="n">
        <v>0</v>
      </c>
      <c r="H3048" s="52" t="n">
        <v>450</v>
      </c>
      <c r="I3048" s="52" t="n">
        <f aca="false">IF(AND(G3048="",H3048=""),"",N(G3048)-N(H3048))</f>
        <v>-450</v>
      </c>
      <c r="J3048" s="52" t="n">
        <f aca="false">IF(I3048="","",ABS(I3048))</f>
        <v>450</v>
      </c>
      <c r="K3048" s="56" t="n">
        <f aca="false">IF(S3048="","",0)</f>
        <v>0</v>
      </c>
      <c r="L3048" s="56" t="n">
        <f aca="false">IF(J3048="","",IF(AND(J3048&gt;'Revenue Testing'!$E$9,K3048=0),1,0))</f>
        <v>0</v>
      </c>
      <c r="M3048" s="57" t="n">
        <v>0.025122351587</v>
      </c>
      <c r="N3048" s="56" t="str">
        <f aca="false">IF(OR(A3048="",I3048=""),"",IF(COUNTIFS($A$2:$A$4500,A3048,$D$2:$D$4500,D3048,$I$2:$I$4500,I3048)&gt;1,"Possible duplicate",""))</f>
        <v/>
      </c>
      <c r="O3048" s="56" t="n">
        <f aca="false">IF(J3048="","",IF(AND(L3048=0,K3048=0),1,0))</f>
        <v>1</v>
      </c>
      <c r="P3048" s="56" t="str">
        <f aca="false">IF(L3048=1,J3048+ROW()/10^7,"")</f>
        <v/>
      </c>
      <c r="Q3048" s="57" t="n">
        <f aca="false">IF(O3048=1,M3048,"")</f>
        <v>0.025122351587</v>
      </c>
      <c r="R3048" s="56" t="str">
        <f aca="false">IF(K3048=1,ROW(),"")</f>
        <v/>
      </c>
      <c r="S3048" s="56" t="str">
        <f aca="false">IF(D3048="","",TRIM(D3048))</f>
        <v>Operation Recovery Cost- Inc</v>
      </c>
    </row>
    <row r="3049" customFormat="false" ht="15" hidden="false" customHeight="false" outlineLevel="0" collapsed="false">
      <c r="A3049" s="50" t="s">
        <v>1302</v>
      </c>
      <c r="B3049" s="55" t="n">
        <v>45951</v>
      </c>
      <c r="C3049" s="50" t="n">
        <f aca="false">IF(S3049="","",IFERROR(IF(INDEX('Ledger Codes'!$C$6:$C$205,MATCH(S3049,'Ledger Codes'!$B$6:$B$205,0))="","",INDEX('Ledger Codes'!$C$6:$C$205,MATCH(S3049,'Ledger Codes'!$B$6:$B$205,0))),""))</f>
        <v>10053</v>
      </c>
      <c r="D3049" s="50" t="s">
        <v>107</v>
      </c>
      <c r="E3049" s="50" t="s">
        <v>1303</v>
      </c>
      <c r="F3049" s="50" t="s">
        <v>1304</v>
      </c>
      <c r="G3049" s="52" t="n">
        <v>0</v>
      </c>
      <c r="H3049" s="52" t="n">
        <v>450</v>
      </c>
      <c r="I3049" s="52" t="n">
        <f aca="false">IF(AND(G3049="",H3049=""),"",N(G3049)-N(H3049))</f>
        <v>-450</v>
      </c>
      <c r="J3049" s="52" t="n">
        <f aca="false">IF(I3049="","",ABS(I3049))</f>
        <v>450</v>
      </c>
      <c r="K3049" s="56" t="n">
        <f aca="false">IF(S3049="","",0)</f>
        <v>0</v>
      </c>
      <c r="L3049" s="56" t="n">
        <f aca="false">IF(J3049="","",IF(AND(J3049&gt;'Revenue Testing'!$E$9,K3049=0),1,0))</f>
        <v>0</v>
      </c>
      <c r="M3049" s="57" t="n">
        <v>0.268517942678</v>
      </c>
      <c r="N3049" s="56" t="str">
        <f aca="false">IF(OR(A3049="",I3049=""),"",IF(COUNTIFS($A$2:$A$4500,A3049,$D$2:$D$4500,D3049,$I$2:$I$4500,I3049)&gt;1,"Possible duplicate",""))</f>
        <v/>
      </c>
      <c r="O3049" s="56" t="n">
        <f aca="false">IF(J3049="","",IF(AND(L3049=0,K3049=0),1,0))</f>
        <v>1</v>
      </c>
      <c r="P3049" s="56" t="str">
        <f aca="false">IF(L3049=1,J3049+ROW()/10^7,"")</f>
        <v/>
      </c>
      <c r="Q3049" s="57" t="n">
        <f aca="false">IF(O3049=1,M3049,"")</f>
        <v>0.268517942678</v>
      </c>
      <c r="R3049" s="56" t="str">
        <f aca="false">IF(K3049=1,ROW(),"")</f>
        <v/>
      </c>
      <c r="S3049" s="56" t="str">
        <f aca="false">IF(D3049="","",TRIM(D3049))</f>
        <v>Operation Recovery Cost- Inc</v>
      </c>
    </row>
    <row r="3050" customFormat="false" ht="15" hidden="false" customHeight="false" outlineLevel="0" collapsed="false">
      <c r="A3050" s="50" t="s">
        <v>1305</v>
      </c>
      <c r="B3050" s="55" t="n">
        <v>45951</v>
      </c>
      <c r="C3050" s="50" t="n">
        <f aca="false">IF(S3050="","",IFERROR(IF(INDEX('Ledger Codes'!$C$6:$C$205,MATCH(S3050,'Ledger Codes'!$B$6:$B$205,0))="","",INDEX('Ledger Codes'!$C$6:$C$205,MATCH(S3050,'Ledger Codes'!$B$6:$B$205,0))),""))</f>
        <v>10053</v>
      </c>
      <c r="D3050" s="50" t="s">
        <v>107</v>
      </c>
      <c r="E3050" s="50" t="s">
        <v>1306</v>
      </c>
      <c r="F3050" s="50" t="s">
        <v>1307</v>
      </c>
      <c r="G3050" s="52" t="n">
        <v>0</v>
      </c>
      <c r="H3050" s="52" t="n">
        <v>2250</v>
      </c>
      <c r="I3050" s="52" t="n">
        <f aca="false">IF(AND(G3050="",H3050=""),"",N(G3050)-N(H3050))</f>
        <v>-2250</v>
      </c>
      <c r="J3050" s="52" t="n">
        <f aca="false">IF(I3050="","",ABS(I3050))</f>
        <v>2250</v>
      </c>
      <c r="K3050" s="56" t="n">
        <f aca="false">IF(S3050="","",0)</f>
        <v>0</v>
      </c>
      <c r="L3050" s="56" t="n">
        <f aca="false">IF(J3050="","",IF(AND(J3050&gt;'Revenue Testing'!$E$9,K3050=0),1,0))</f>
        <v>0</v>
      </c>
      <c r="M3050" s="57" t="n">
        <v>0.728632902018</v>
      </c>
      <c r="N3050" s="56" t="str">
        <f aca="false">IF(OR(A3050="",I3050=""),"",IF(COUNTIFS($A$2:$A$4500,A3050,$D$2:$D$4500,D3050,$I$2:$I$4500,I3050)&gt;1,"Possible duplicate",""))</f>
        <v/>
      </c>
      <c r="O3050" s="56" t="n">
        <f aca="false">IF(J3050="","",IF(AND(L3050=0,K3050=0),1,0))</f>
        <v>1</v>
      </c>
      <c r="P3050" s="56" t="str">
        <f aca="false">IF(L3050=1,J3050+ROW()/10^7,"")</f>
        <v/>
      </c>
      <c r="Q3050" s="57" t="n">
        <f aca="false">IF(O3050=1,M3050,"")</f>
        <v>0.728632902018</v>
      </c>
      <c r="R3050" s="56" t="str">
        <f aca="false">IF(K3050=1,ROW(),"")</f>
        <v/>
      </c>
      <c r="S3050" s="56" t="str">
        <f aca="false">IF(D3050="","",TRIM(D3050))</f>
        <v>Operation Recovery Cost- Inc</v>
      </c>
    </row>
    <row r="3051" customFormat="false" ht="15" hidden="false" customHeight="false" outlineLevel="0" collapsed="false">
      <c r="A3051" s="50" t="s">
        <v>1308</v>
      </c>
      <c r="B3051" s="55" t="n">
        <v>45951</v>
      </c>
      <c r="C3051" s="50" t="n">
        <f aca="false">IF(S3051="","",IFERROR(IF(INDEX('Ledger Codes'!$C$6:$C$205,MATCH(S3051,'Ledger Codes'!$B$6:$B$205,0))="","",INDEX('Ledger Codes'!$C$6:$C$205,MATCH(S3051,'Ledger Codes'!$B$6:$B$205,0))),""))</f>
        <v>10053</v>
      </c>
      <c r="D3051" s="50" t="s">
        <v>107</v>
      </c>
      <c r="E3051" s="50" t="s">
        <v>1309</v>
      </c>
      <c r="F3051" s="50" t="s">
        <v>1310</v>
      </c>
      <c r="G3051" s="52" t="n">
        <v>0</v>
      </c>
      <c r="H3051" s="52" t="n">
        <v>450</v>
      </c>
      <c r="I3051" s="52" t="n">
        <f aca="false">IF(AND(G3051="",H3051=""),"",N(G3051)-N(H3051))</f>
        <v>-450</v>
      </c>
      <c r="J3051" s="52" t="n">
        <f aca="false">IF(I3051="","",ABS(I3051))</f>
        <v>450</v>
      </c>
      <c r="K3051" s="56" t="n">
        <f aca="false">IF(S3051="","",0)</f>
        <v>0</v>
      </c>
      <c r="L3051" s="56" t="n">
        <f aca="false">IF(J3051="","",IF(AND(J3051&gt;'Revenue Testing'!$E$9,K3051=0),1,0))</f>
        <v>0</v>
      </c>
      <c r="M3051" s="57" t="n">
        <v>0.267274939509</v>
      </c>
      <c r="N3051" s="56" t="str">
        <f aca="false">IF(OR(A3051="",I3051=""),"",IF(COUNTIFS($A$2:$A$4500,A3051,$D$2:$D$4500,D3051,$I$2:$I$4500,I3051)&gt;1,"Possible duplicate",""))</f>
        <v/>
      </c>
      <c r="O3051" s="56" t="n">
        <f aca="false">IF(J3051="","",IF(AND(L3051=0,K3051=0),1,0))</f>
        <v>1</v>
      </c>
      <c r="P3051" s="56" t="str">
        <f aca="false">IF(L3051=1,J3051+ROW()/10^7,"")</f>
        <v/>
      </c>
      <c r="Q3051" s="57" t="n">
        <f aca="false">IF(O3051=1,M3051,"")</f>
        <v>0.267274939509</v>
      </c>
      <c r="R3051" s="56" t="str">
        <f aca="false">IF(K3051=1,ROW(),"")</f>
        <v/>
      </c>
      <c r="S3051" s="56" t="str">
        <f aca="false">IF(D3051="","",TRIM(D3051))</f>
        <v>Operation Recovery Cost- Inc</v>
      </c>
    </row>
    <row r="3052" customFormat="false" ht="15" hidden="false" customHeight="false" outlineLevel="0" collapsed="false">
      <c r="A3052" s="50" t="s">
        <v>1311</v>
      </c>
      <c r="B3052" s="55" t="n">
        <v>45951</v>
      </c>
      <c r="C3052" s="50" t="n">
        <f aca="false">IF(S3052="","",IFERROR(IF(INDEX('Ledger Codes'!$C$6:$C$205,MATCH(S3052,'Ledger Codes'!$B$6:$B$205,0))="","",INDEX('Ledger Codes'!$C$6:$C$205,MATCH(S3052,'Ledger Codes'!$B$6:$B$205,0))),""))</f>
        <v>10053</v>
      </c>
      <c r="D3052" s="50" t="s">
        <v>107</v>
      </c>
      <c r="E3052" s="50" t="s">
        <v>1312</v>
      </c>
      <c r="F3052" s="50" t="s">
        <v>1313</v>
      </c>
      <c r="G3052" s="52" t="n">
        <v>0</v>
      </c>
      <c r="H3052" s="52" t="n">
        <v>450</v>
      </c>
      <c r="I3052" s="52" t="n">
        <f aca="false">IF(AND(G3052="",H3052=""),"",N(G3052)-N(H3052))</f>
        <v>-450</v>
      </c>
      <c r="J3052" s="52" t="n">
        <f aca="false">IF(I3052="","",ABS(I3052))</f>
        <v>450</v>
      </c>
      <c r="K3052" s="56" t="n">
        <f aca="false">IF(S3052="","",0)</f>
        <v>0</v>
      </c>
      <c r="L3052" s="56" t="n">
        <f aca="false">IF(J3052="","",IF(AND(J3052&gt;'Revenue Testing'!$E$9,K3052=0),1,0))</f>
        <v>0</v>
      </c>
      <c r="M3052" s="57" t="n">
        <v>0.668342840999</v>
      </c>
      <c r="N3052" s="56" t="str">
        <f aca="false">IF(OR(A3052="",I3052=""),"",IF(COUNTIFS($A$2:$A$4500,A3052,$D$2:$D$4500,D3052,$I$2:$I$4500,I3052)&gt;1,"Possible duplicate",""))</f>
        <v/>
      </c>
      <c r="O3052" s="56" t="n">
        <f aca="false">IF(J3052="","",IF(AND(L3052=0,K3052=0),1,0))</f>
        <v>1</v>
      </c>
      <c r="P3052" s="56" t="str">
        <f aca="false">IF(L3052=1,J3052+ROW()/10^7,"")</f>
        <v/>
      </c>
      <c r="Q3052" s="57" t="n">
        <f aca="false">IF(O3052=1,M3052,"")</f>
        <v>0.668342840999</v>
      </c>
      <c r="R3052" s="56" t="str">
        <f aca="false">IF(K3052=1,ROW(),"")</f>
        <v/>
      </c>
      <c r="S3052" s="56" t="str">
        <f aca="false">IF(D3052="","",TRIM(D3052))</f>
        <v>Operation Recovery Cost- Inc</v>
      </c>
    </row>
    <row r="3053" customFormat="false" ht="15" hidden="false" customHeight="false" outlineLevel="0" collapsed="false">
      <c r="A3053" s="50" t="s">
        <v>1314</v>
      </c>
      <c r="B3053" s="55" t="n">
        <v>45951</v>
      </c>
      <c r="C3053" s="50" t="n">
        <f aca="false">IF(S3053="","",IFERROR(IF(INDEX('Ledger Codes'!$C$6:$C$205,MATCH(S3053,'Ledger Codes'!$B$6:$B$205,0))="","",INDEX('Ledger Codes'!$C$6:$C$205,MATCH(S3053,'Ledger Codes'!$B$6:$B$205,0))),""))</f>
        <v>10053</v>
      </c>
      <c r="D3053" s="50" t="s">
        <v>107</v>
      </c>
      <c r="E3053" s="50" t="s">
        <v>1315</v>
      </c>
      <c r="F3053" s="50" t="s">
        <v>1316</v>
      </c>
      <c r="G3053" s="52" t="n">
        <v>0</v>
      </c>
      <c r="H3053" s="52" t="n">
        <v>450</v>
      </c>
      <c r="I3053" s="52" t="n">
        <f aca="false">IF(AND(G3053="",H3053=""),"",N(G3053)-N(H3053))</f>
        <v>-450</v>
      </c>
      <c r="J3053" s="52" t="n">
        <f aca="false">IF(I3053="","",ABS(I3053))</f>
        <v>450</v>
      </c>
      <c r="K3053" s="56" t="n">
        <f aca="false">IF(S3053="","",0)</f>
        <v>0</v>
      </c>
      <c r="L3053" s="56" t="n">
        <f aca="false">IF(J3053="","",IF(AND(J3053&gt;'Revenue Testing'!$E$9,K3053=0),1,0))</f>
        <v>0</v>
      </c>
      <c r="M3053" s="57" t="n">
        <v>0.336935279164</v>
      </c>
      <c r="N3053" s="56" t="str">
        <f aca="false">IF(OR(A3053="",I3053=""),"",IF(COUNTIFS($A$2:$A$4500,A3053,$D$2:$D$4500,D3053,$I$2:$I$4500,I3053)&gt;1,"Possible duplicate",""))</f>
        <v/>
      </c>
      <c r="O3053" s="56" t="n">
        <f aca="false">IF(J3053="","",IF(AND(L3053=0,K3053=0),1,0))</f>
        <v>1</v>
      </c>
      <c r="P3053" s="56" t="str">
        <f aca="false">IF(L3053=1,J3053+ROW()/10^7,"")</f>
        <v/>
      </c>
      <c r="Q3053" s="57" t="n">
        <f aca="false">IF(O3053=1,M3053,"")</f>
        <v>0.336935279164</v>
      </c>
      <c r="R3053" s="56" t="str">
        <f aca="false">IF(K3053=1,ROW(),"")</f>
        <v/>
      </c>
      <c r="S3053" s="56" t="str">
        <f aca="false">IF(D3053="","",TRIM(D3053))</f>
        <v>Operation Recovery Cost- Inc</v>
      </c>
    </row>
    <row r="3054" customFormat="false" ht="15" hidden="false" customHeight="false" outlineLevel="0" collapsed="false">
      <c r="A3054" s="50" t="s">
        <v>1317</v>
      </c>
      <c r="B3054" s="55" t="n">
        <v>45951</v>
      </c>
      <c r="C3054" s="50" t="n">
        <f aca="false">IF(S3054="","",IFERROR(IF(INDEX('Ledger Codes'!$C$6:$C$205,MATCH(S3054,'Ledger Codes'!$B$6:$B$205,0))="","",INDEX('Ledger Codes'!$C$6:$C$205,MATCH(S3054,'Ledger Codes'!$B$6:$B$205,0))),""))</f>
        <v>10053</v>
      </c>
      <c r="D3054" s="50" t="s">
        <v>107</v>
      </c>
      <c r="E3054" s="50" t="s">
        <v>1318</v>
      </c>
      <c r="F3054" s="50" t="s">
        <v>1319</v>
      </c>
      <c r="G3054" s="52" t="n">
        <v>0</v>
      </c>
      <c r="H3054" s="52" t="n">
        <v>450</v>
      </c>
      <c r="I3054" s="52" t="n">
        <f aca="false">IF(AND(G3054="",H3054=""),"",N(G3054)-N(H3054))</f>
        <v>-450</v>
      </c>
      <c r="J3054" s="52" t="n">
        <f aca="false">IF(I3054="","",ABS(I3054))</f>
        <v>450</v>
      </c>
      <c r="K3054" s="56" t="n">
        <f aca="false">IF(S3054="","",0)</f>
        <v>0</v>
      </c>
      <c r="L3054" s="56" t="n">
        <f aca="false">IF(J3054="","",IF(AND(J3054&gt;'Revenue Testing'!$E$9,K3054=0),1,0))</f>
        <v>0</v>
      </c>
      <c r="M3054" s="57" t="n">
        <v>0.635160815927</v>
      </c>
      <c r="N3054" s="56" t="str">
        <f aca="false">IF(OR(A3054="",I3054=""),"",IF(COUNTIFS($A$2:$A$4500,A3054,$D$2:$D$4500,D3054,$I$2:$I$4500,I3054)&gt;1,"Possible duplicate",""))</f>
        <v/>
      </c>
      <c r="O3054" s="56" t="n">
        <f aca="false">IF(J3054="","",IF(AND(L3054=0,K3054=0),1,0))</f>
        <v>1</v>
      </c>
      <c r="P3054" s="56" t="str">
        <f aca="false">IF(L3054=1,J3054+ROW()/10^7,"")</f>
        <v/>
      </c>
      <c r="Q3054" s="57" t="n">
        <f aca="false">IF(O3054=1,M3054,"")</f>
        <v>0.635160815927</v>
      </c>
      <c r="R3054" s="56" t="str">
        <f aca="false">IF(K3054=1,ROW(),"")</f>
        <v/>
      </c>
      <c r="S3054" s="56" t="str">
        <f aca="false">IF(D3054="","",TRIM(D3054))</f>
        <v>Operation Recovery Cost- Inc</v>
      </c>
    </row>
    <row r="3055" customFormat="false" ht="15" hidden="false" customHeight="false" outlineLevel="0" collapsed="false">
      <c r="A3055" s="50" t="s">
        <v>1320</v>
      </c>
      <c r="B3055" s="55" t="n">
        <v>45951</v>
      </c>
      <c r="C3055" s="50" t="n">
        <f aca="false">IF(S3055="","",IFERROR(IF(INDEX('Ledger Codes'!$C$6:$C$205,MATCH(S3055,'Ledger Codes'!$B$6:$B$205,0))="","",INDEX('Ledger Codes'!$C$6:$C$205,MATCH(S3055,'Ledger Codes'!$B$6:$B$205,0))),""))</f>
        <v>10053</v>
      </c>
      <c r="D3055" s="50" t="s">
        <v>107</v>
      </c>
      <c r="E3055" s="50" t="s">
        <v>1321</v>
      </c>
      <c r="F3055" s="50" t="s">
        <v>1322</v>
      </c>
      <c r="G3055" s="52" t="n">
        <v>0</v>
      </c>
      <c r="H3055" s="52" t="n">
        <v>450</v>
      </c>
      <c r="I3055" s="52" t="n">
        <f aca="false">IF(AND(G3055="",H3055=""),"",N(G3055)-N(H3055))</f>
        <v>-450</v>
      </c>
      <c r="J3055" s="52" t="n">
        <f aca="false">IF(I3055="","",ABS(I3055))</f>
        <v>450</v>
      </c>
      <c r="K3055" s="56" t="n">
        <f aca="false">IF(S3055="","",0)</f>
        <v>0</v>
      </c>
      <c r="L3055" s="56" t="n">
        <f aca="false">IF(J3055="","",IF(AND(J3055&gt;'Revenue Testing'!$E$9,K3055=0),1,0))</f>
        <v>0</v>
      </c>
      <c r="M3055" s="57" t="n">
        <v>0.720481330689</v>
      </c>
      <c r="N3055" s="56" t="str">
        <f aca="false">IF(OR(A3055="",I3055=""),"",IF(COUNTIFS($A$2:$A$4500,A3055,$D$2:$D$4500,D3055,$I$2:$I$4500,I3055)&gt;1,"Possible duplicate",""))</f>
        <v/>
      </c>
      <c r="O3055" s="56" t="n">
        <f aca="false">IF(J3055="","",IF(AND(L3055=0,K3055=0),1,0))</f>
        <v>1</v>
      </c>
      <c r="P3055" s="56" t="str">
        <f aca="false">IF(L3055=1,J3055+ROW()/10^7,"")</f>
        <v/>
      </c>
      <c r="Q3055" s="57" t="n">
        <f aca="false">IF(O3055=1,M3055,"")</f>
        <v>0.720481330689</v>
      </c>
      <c r="R3055" s="56" t="str">
        <f aca="false">IF(K3055=1,ROW(),"")</f>
        <v/>
      </c>
      <c r="S3055" s="56" t="str">
        <f aca="false">IF(D3055="","",TRIM(D3055))</f>
        <v>Operation Recovery Cost- Inc</v>
      </c>
    </row>
    <row r="3056" customFormat="false" ht="15" hidden="false" customHeight="false" outlineLevel="0" collapsed="false">
      <c r="A3056" s="50" t="s">
        <v>1323</v>
      </c>
      <c r="B3056" s="55" t="n">
        <v>45951</v>
      </c>
      <c r="C3056" s="50" t="n">
        <f aca="false">IF(S3056="","",IFERROR(IF(INDEX('Ledger Codes'!$C$6:$C$205,MATCH(S3056,'Ledger Codes'!$B$6:$B$205,0))="","",INDEX('Ledger Codes'!$C$6:$C$205,MATCH(S3056,'Ledger Codes'!$B$6:$B$205,0))),""))</f>
        <v>10053</v>
      </c>
      <c r="D3056" s="50" t="s">
        <v>107</v>
      </c>
      <c r="E3056" s="50" t="s">
        <v>1324</v>
      </c>
      <c r="F3056" s="50" t="s">
        <v>1325</v>
      </c>
      <c r="G3056" s="52" t="n">
        <v>0</v>
      </c>
      <c r="H3056" s="52" t="n">
        <v>1350</v>
      </c>
      <c r="I3056" s="52" t="n">
        <f aca="false">IF(AND(G3056="",H3056=""),"",N(G3056)-N(H3056))</f>
        <v>-1350</v>
      </c>
      <c r="J3056" s="52" t="n">
        <f aca="false">IF(I3056="","",ABS(I3056))</f>
        <v>1350</v>
      </c>
      <c r="K3056" s="56" t="n">
        <f aca="false">IF(S3056="","",0)</f>
        <v>0</v>
      </c>
      <c r="L3056" s="56" t="n">
        <f aca="false">IF(J3056="","",IF(AND(J3056&gt;'Revenue Testing'!$E$9,K3056=0),1,0))</f>
        <v>0</v>
      </c>
      <c r="M3056" s="57" t="n">
        <v>0.28335358642</v>
      </c>
      <c r="N3056" s="56" t="str">
        <f aca="false">IF(OR(A3056="",I3056=""),"",IF(COUNTIFS($A$2:$A$4500,A3056,$D$2:$D$4500,D3056,$I$2:$I$4500,I3056)&gt;1,"Possible duplicate",""))</f>
        <v/>
      </c>
      <c r="O3056" s="56" t="n">
        <f aca="false">IF(J3056="","",IF(AND(L3056=0,K3056=0),1,0))</f>
        <v>1</v>
      </c>
      <c r="P3056" s="56" t="str">
        <f aca="false">IF(L3056=1,J3056+ROW()/10^7,"")</f>
        <v/>
      </c>
      <c r="Q3056" s="57" t="n">
        <f aca="false">IF(O3056=1,M3056,"")</f>
        <v>0.28335358642</v>
      </c>
      <c r="R3056" s="56" t="str">
        <f aca="false">IF(K3056=1,ROW(),"")</f>
        <v/>
      </c>
      <c r="S3056" s="56" t="str">
        <f aca="false">IF(D3056="","",TRIM(D3056))</f>
        <v>Operation Recovery Cost- Inc</v>
      </c>
    </row>
    <row r="3057" customFormat="false" ht="15" hidden="false" customHeight="false" outlineLevel="0" collapsed="false">
      <c r="A3057" s="50" t="s">
        <v>1326</v>
      </c>
      <c r="B3057" s="55" t="n">
        <v>45951</v>
      </c>
      <c r="C3057" s="50" t="n">
        <f aca="false">IF(S3057="","",IFERROR(IF(INDEX('Ledger Codes'!$C$6:$C$205,MATCH(S3057,'Ledger Codes'!$B$6:$B$205,0))="","",INDEX('Ledger Codes'!$C$6:$C$205,MATCH(S3057,'Ledger Codes'!$B$6:$B$205,0))),""))</f>
        <v>10053</v>
      </c>
      <c r="D3057" s="50" t="s">
        <v>107</v>
      </c>
      <c r="E3057" s="50" t="s">
        <v>1327</v>
      </c>
      <c r="F3057" s="50" t="s">
        <v>1328</v>
      </c>
      <c r="G3057" s="52" t="n">
        <v>0</v>
      </c>
      <c r="H3057" s="52" t="n">
        <v>1350</v>
      </c>
      <c r="I3057" s="52" t="n">
        <f aca="false">IF(AND(G3057="",H3057=""),"",N(G3057)-N(H3057))</f>
        <v>-1350</v>
      </c>
      <c r="J3057" s="52" t="n">
        <f aca="false">IF(I3057="","",ABS(I3057))</f>
        <v>1350</v>
      </c>
      <c r="K3057" s="56" t="n">
        <f aca="false">IF(S3057="","",0)</f>
        <v>0</v>
      </c>
      <c r="L3057" s="56" t="n">
        <f aca="false">IF(J3057="","",IF(AND(J3057&gt;'Revenue Testing'!$E$9,K3057=0),1,0))</f>
        <v>0</v>
      </c>
      <c r="M3057" s="57" t="n">
        <v>0.915809168148</v>
      </c>
      <c r="N3057" s="56" t="str">
        <f aca="false">IF(OR(A3057="",I3057=""),"",IF(COUNTIFS($A$2:$A$4500,A3057,$D$2:$D$4500,D3057,$I$2:$I$4500,I3057)&gt;1,"Possible duplicate",""))</f>
        <v/>
      </c>
      <c r="O3057" s="56" t="n">
        <f aca="false">IF(J3057="","",IF(AND(L3057=0,K3057=0),1,0))</f>
        <v>1</v>
      </c>
      <c r="P3057" s="56" t="str">
        <f aca="false">IF(L3057=1,J3057+ROW()/10^7,"")</f>
        <v/>
      </c>
      <c r="Q3057" s="57" t="n">
        <f aca="false">IF(O3057=1,M3057,"")</f>
        <v>0.915809168148</v>
      </c>
      <c r="R3057" s="56" t="str">
        <f aca="false">IF(K3057=1,ROW(),"")</f>
        <v/>
      </c>
      <c r="S3057" s="56" t="str">
        <f aca="false">IF(D3057="","",TRIM(D3057))</f>
        <v>Operation Recovery Cost- Inc</v>
      </c>
    </row>
    <row r="3058" customFormat="false" ht="15" hidden="false" customHeight="false" outlineLevel="0" collapsed="false">
      <c r="A3058" s="50" t="s">
        <v>1329</v>
      </c>
      <c r="B3058" s="55" t="n">
        <v>45951</v>
      </c>
      <c r="C3058" s="50" t="n">
        <f aca="false">IF(S3058="","",IFERROR(IF(INDEX('Ledger Codes'!$C$6:$C$205,MATCH(S3058,'Ledger Codes'!$B$6:$B$205,0))="","",INDEX('Ledger Codes'!$C$6:$C$205,MATCH(S3058,'Ledger Codes'!$B$6:$B$205,0))),""))</f>
        <v>10053</v>
      </c>
      <c r="D3058" s="50" t="s">
        <v>107</v>
      </c>
      <c r="E3058" s="50" t="s">
        <v>1330</v>
      </c>
      <c r="F3058" s="50" t="s">
        <v>1331</v>
      </c>
      <c r="G3058" s="52" t="n">
        <v>0</v>
      </c>
      <c r="H3058" s="52" t="n">
        <v>450</v>
      </c>
      <c r="I3058" s="52" t="n">
        <f aca="false">IF(AND(G3058="",H3058=""),"",N(G3058)-N(H3058))</f>
        <v>-450</v>
      </c>
      <c r="J3058" s="52" t="n">
        <f aca="false">IF(I3058="","",ABS(I3058))</f>
        <v>450</v>
      </c>
      <c r="K3058" s="56" t="n">
        <f aca="false">IF(S3058="","",0)</f>
        <v>0</v>
      </c>
      <c r="L3058" s="56" t="n">
        <f aca="false">IF(J3058="","",IF(AND(J3058&gt;'Revenue Testing'!$E$9,K3058=0),1,0))</f>
        <v>0</v>
      </c>
      <c r="M3058" s="57" t="n">
        <v>0.962048559004</v>
      </c>
      <c r="N3058" s="56" t="str">
        <f aca="false">IF(OR(A3058="",I3058=""),"",IF(COUNTIFS($A$2:$A$4500,A3058,$D$2:$D$4500,D3058,$I$2:$I$4500,I3058)&gt;1,"Possible duplicate",""))</f>
        <v/>
      </c>
      <c r="O3058" s="56" t="n">
        <f aca="false">IF(J3058="","",IF(AND(L3058=0,K3058=0),1,0))</f>
        <v>1</v>
      </c>
      <c r="P3058" s="56" t="str">
        <f aca="false">IF(L3058=1,J3058+ROW()/10^7,"")</f>
        <v/>
      </c>
      <c r="Q3058" s="57" t="n">
        <f aca="false">IF(O3058=1,M3058,"")</f>
        <v>0.962048559004</v>
      </c>
      <c r="R3058" s="56" t="str">
        <f aca="false">IF(K3058=1,ROW(),"")</f>
        <v/>
      </c>
      <c r="S3058" s="56" t="str">
        <f aca="false">IF(D3058="","",TRIM(D3058))</f>
        <v>Operation Recovery Cost- Inc</v>
      </c>
    </row>
    <row r="3059" customFormat="false" ht="15" hidden="false" customHeight="false" outlineLevel="0" collapsed="false">
      <c r="A3059" s="50" t="s">
        <v>1332</v>
      </c>
      <c r="B3059" s="55" t="n">
        <v>45951</v>
      </c>
      <c r="C3059" s="50" t="n">
        <f aca="false">IF(S3059="","",IFERROR(IF(INDEX('Ledger Codes'!$C$6:$C$205,MATCH(S3059,'Ledger Codes'!$B$6:$B$205,0))="","",INDEX('Ledger Codes'!$C$6:$C$205,MATCH(S3059,'Ledger Codes'!$B$6:$B$205,0))),""))</f>
        <v>10053</v>
      </c>
      <c r="D3059" s="50" t="s">
        <v>107</v>
      </c>
      <c r="E3059" s="50" t="s">
        <v>1333</v>
      </c>
      <c r="F3059" s="50" t="s">
        <v>1334</v>
      </c>
      <c r="G3059" s="52" t="n">
        <v>0</v>
      </c>
      <c r="H3059" s="52" t="n">
        <v>450</v>
      </c>
      <c r="I3059" s="52" t="n">
        <f aca="false">IF(AND(G3059="",H3059=""),"",N(G3059)-N(H3059))</f>
        <v>-450</v>
      </c>
      <c r="J3059" s="52" t="n">
        <f aca="false">IF(I3059="","",ABS(I3059))</f>
        <v>450</v>
      </c>
      <c r="K3059" s="56" t="n">
        <f aca="false">IF(S3059="","",0)</f>
        <v>0</v>
      </c>
      <c r="L3059" s="56" t="n">
        <f aca="false">IF(J3059="","",IF(AND(J3059&gt;'Revenue Testing'!$E$9,K3059=0),1,0))</f>
        <v>0</v>
      </c>
      <c r="M3059" s="57" t="n">
        <v>0.063664569003</v>
      </c>
      <c r="N3059" s="56" t="str">
        <f aca="false">IF(OR(A3059="",I3059=""),"",IF(COUNTIFS($A$2:$A$4500,A3059,$D$2:$D$4500,D3059,$I$2:$I$4500,I3059)&gt;1,"Possible duplicate",""))</f>
        <v/>
      </c>
      <c r="O3059" s="56" t="n">
        <f aca="false">IF(J3059="","",IF(AND(L3059=0,K3059=0),1,0))</f>
        <v>1</v>
      </c>
      <c r="P3059" s="56" t="str">
        <f aca="false">IF(L3059=1,J3059+ROW()/10^7,"")</f>
        <v/>
      </c>
      <c r="Q3059" s="57" t="n">
        <f aca="false">IF(O3059=1,M3059,"")</f>
        <v>0.063664569003</v>
      </c>
      <c r="R3059" s="56" t="str">
        <f aca="false">IF(K3059=1,ROW(),"")</f>
        <v/>
      </c>
      <c r="S3059" s="56" t="str">
        <f aca="false">IF(D3059="","",TRIM(D3059))</f>
        <v>Operation Recovery Cost- Inc</v>
      </c>
    </row>
    <row r="3060" customFormat="false" ht="15" hidden="false" customHeight="false" outlineLevel="0" collapsed="false">
      <c r="A3060" s="50" t="s">
        <v>1335</v>
      </c>
      <c r="B3060" s="55" t="n">
        <v>45951</v>
      </c>
      <c r="C3060" s="50" t="n">
        <f aca="false">IF(S3060="","",IFERROR(IF(INDEX('Ledger Codes'!$C$6:$C$205,MATCH(S3060,'Ledger Codes'!$B$6:$B$205,0))="","",INDEX('Ledger Codes'!$C$6:$C$205,MATCH(S3060,'Ledger Codes'!$B$6:$B$205,0))),""))</f>
        <v>10053</v>
      </c>
      <c r="D3060" s="50" t="s">
        <v>107</v>
      </c>
      <c r="E3060" s="50" t="s">
        <v>1336</v>
      </c>
      <c r="F3060" s="50" t="s">
        <v>1337</v>
      </c>
      <c r="G3060" s="52" t="n">
        <v>0</v>
      </c>
      <c r="H3060" s="52" t="n">
        <v>450</v>
      </c>
      <c r="I3060" s="52" t="n">
        <f aca="false">IF(AND(G3060="",H3060=""),"",N(G3060)-N(H3060))</f>
        <v>-450</v>
      </c>
      <c r="J3060" s="52" t="n">
        <f aca="false">IF(I3060="","",ABS(I3060))</f>
        <v>450</v>
      </c>
      <c r="K3060" s="56" t="n">
        <f aca="false">IF(S3060="","",0)</f>
        <v>0</v>
      </c>
      <c r="L3060" s="56" t="n">
        <f aca="false">IF(J3060="","",IF(AND(J3060&gt;'Revenue Testing'!$E$9,K3060=0),1,0))</f>
        <v>0</v>
      </c>
      <c r="M3060" s="57" t="n">
        <v>0.647361428093</v>
      </c>
      <c r="N3060" s="56" t="str">
        <f aca="false">IF(OR(A3060="",I3060=""),"",IF(COUNTIFS($A$2:$A$4500,A3060,$D$2:$D$4500,D3060,$I$2:$I$4500,I3060)&gt;1,"Possible duplicate",""))</f>
        <v/>
      </c>
      <c r="O3060" s="56" t="n">
        <f aca="false">IF(J3060="","",IF(AND(L3060=0,K3060=0),1,0))</f>
        <v>1</v>
      </c>
      <c r="P3060" s="56" t="str">
        <f aca="false">IF(L3060=1,J3060+ROW()/10^7,"")</f>
        <v/>
      </c>
      <c r="Q3060" s="57" t="n">
        <f aca="false">IF(O3060=1,M3060,"")</f>
        <v>0.647361428093</v>
      </c>
      <c r="R3060" s="56" t="str">
        <f aca="false">IF(K3060=1,ROW(),"")</f>
        <v/>
      </c>
      <c r="S3060" s="56" t="str">
        <f aca="false">IF(D3060="","",TRIM(D3060))</f>
        <v>Operation Recovery Cost- Inc</v>
      </c>
    </row>
    <row r="3061" customFormat="false" ht="15" hidden="false" customHeight="false" outlineLevel="0" collapsed="false">
      <c r="A3061" s="50" t="s">
        <v>1338</v>
      </c>
      <c r="B3061" s="55" t="n">
        <v>45951</v>
      </c>
      <c r="C3061" s="50" t="n">
        <f aca="false">IF(S3061="","",IFERROR(IF(INDEX('Ledger Codes'!$C$6:$C$205,MATCH(S3061,'Ledger Codes'!$B$6:$B$205,0))="","",INDEX('Ledger Codes'!$C$6:$C$205,MATCH(S3061,'Ledger Codes'!$B$6:$B$205,0))),""))</f>
        <v>10053</v>
      </c>
      <c r="D3061" s="50" t="s">
        <v>107</v>
      </c>
      <c r="E3061" s="50" t="s">
        <v>1339</v>
      </c>
      <c r="F3061" s="50" t="s">
        <v>1340</v>
      </c>
      <c r="G3061" s="52" t="n">
        <v>0</v>
      </c>
      <c r="H3061" s="52" t="n">
        <v>1800</v>
      </c>
      <c r="I3061" s="52" t="n">
        <f aca="false">IF(AND(G3061="",H3061=""),"",N(G3061)-N(H3061))</f>
        <v>-1800</v>
      </c>
      <c r="J3061" s="52" t="n">
        <f aca="false">IF(I3061="","",ABS(I3061))</f>
        <v>1800</v>
      </c>
      <c r="K3061" s="56" t="n">
        <f aca="false">IF(S3061="","",0)</f>
        <v>0</v>
      </c>
      <c r="L3061" s="56" t="n">
        <f aca="false">IF(J3061="","",IF(AND(J3061&gt;'Revenue Testing'!$E$9,K3061=0),1,0))</f>
        <v>0</v>
      </c>
      <c r="M3061" s="57" t="n">
        <v>0.747107533917</v>
      </c>
      <c r="N3061" s="56" t="str">
        <f aca="false">IF(OR(A3061="",I3061=""),"",IF(COUNTIFS($A$2:$A$4500,A3061,$D$2:$D$4500,D3061,$I$2:$I$4500,I3061)&gt;1,"Possible duplicate",""))</f>
        <v/>
      </c>
      <c r="O3061" s="56" t="n">
        <f aca="false">IF(J3061="","",IF(AND(L3061=0,K3061=0),1,0))</f>
        <v>1</v>
      </c>
      <c r="P3061" s="56" t="str">
        <f aca="false">IF(L3061=1,J3061+ROW()/10^7,"")</f>
        <v/>
      </c>
      <c r="Q3061" s="57" t="n">
        <f aca="false">IF(O3061=1,M3061,"")</f>
        <v>0.747107533917</v>
      </c>
      <c r="R3061" s="56" t="str">
        <f aca="false">IF(K3061=1,ROW(),"")</f>
        <v/>
      </c>
      <c r="S3061" s="56" t="str">
        <f aca="false">IF(D3061="","",TRIM(D3061))</f>
        <v>Operation Recovery Cost- Inc</v>
      </c>
    </row>
    <row r="3062" customFormat="false" ht="15" hidden="false" customHeight="false" outlineLevel="0" collapsed="false">
      <c r="A3062" s="50" t="s">
        <v>1341</v>
      </c>
      <c r="B3062" s="55" t="n">
        <v>45951</v>
      </c>
      <c r="C3062" s="50" t="n">
        <f aca="false">IF(S3062="","",IFERROR(IF(INDEX('Ledger Codes'!$C$6:$C$205,MATCH(S3062,'Ledger Codes'!$B$6:$B$205,0))="","",INDEX('Ledger Codes'!$C$6:$C$205,MATCH(S3062,'Ledger Codes'!$B$6:$B$205,0))),""))</f>
        <v>10053</v>
      </c>
      <c r="D3062" s="50" t="s">
        <v>107</v>
      </c>
      <c r="E3062" s="50" t="s">
        <v>1342</v>
      </c>
      <c r="F3062" s="50" t="s">
        <v>567</v>
      </c>
      <c r="G3062" s="52" t="n">
        <v>0</v>
      </c>
      <c r="H3062" s="52" t="n">
        <v>2250</v>
      </c>
      <c r="I3062" s="52" t="n">
        <f aca="false">IF(AND(G3062="",H3062=""),"",N(G3062)-N(H3062))</f>
        <v>-2250</v>
      </c>
      <c r="J3062" s="52" t="n">
        <f aca="false">IF(I3062="","",ABS(I3062))</f>
        <v>2250</v>
      </c>
      <c r="K3062" s="56" t="n">
        <f aca="false">IF(S3062="","",0)</f>
        <v>0</v>
      </c>
      <c r="L3062" s="56" t="n">
        <f aca="false">IF(J3062="","",IF(AND(J3062&gt;'Revenue Testing'!$E$9,K3062=0),1,0))</f>
        <v>0</v>
      </c>
      <c r="M3062" s="57" t="n">
        <v>0.776603425486</v>
      </c>
      <c r="N3062" s="56" t="str">
        <f aca="false">IF(OR(A3062="",I3062=""),"",IF(COUNTIFS($A$2:$A$4500,A3062,$D$2:$D$4500,D3062,$I$2:$I$4500,I3062)&gt;1,"Possible duplicate",""))</f>
        <v/>
      </c>
      <c r="O3062" s="56" t="n">
        <f aca="false">IF(J3062="","",IF(AND(L3062=0,K3062=0),1,0))</f>
        <v>1</v>
      </c>
      <c r="P3062" s="56" t="str">
        <f aca="false">IF(L3062=1,J3062+ROW()/10^7,"")</f>
        <v/>
      </c>
      <c r="Q3062" s="57" t="n">
        <f aca="false">IF(O3062=1,M3062,"")</f>
        <v>0.776603425486</v>
      </c>
      <c r="R3062" s="56" t="str">
        <f aca="false">IF(K3062=1,ROW(),"")</f>
        <v/>
      </c>
      <c r="S3062" s="56" t="str">
        <f aca="false">IF(D3062="","",TRIM(D3062))</f>
        <v>Operation Recovery Cost- Inc</v>
      </c>
    </row>
    <row r="3063" customFormat="false" ht="15" hidden="false" customHeight="false" outlineLevel="0" collapsed="false">
      <c r="A3063" s="50" t="s">
        <v>1343</v>
      </c>
      <c r="B3063" s="55" t="n">
        <v>45951</v>
      </c>
      <c r="C3063" s="50" t="n">
        <f aca="false">IF(S3063="","",IFERROR(IF(INDEX('Ledger Codes'!$C$6:$C$205,MATCH(S3063,'Ledger Codes'!$B$6:$B$205,0))="","",INDEX('Ledger Codes'!$C$6:$C$205,MATCH(S3063,'Ledger Codes'!$B$6:$B$205,0))),""))</f>
        <v>10053</v>
      </c>
      <c r="D3063" s="50" t="s">
        <v>107</v>
      </c>
      <c r="E3063" s="50" t="s">
        <v>1344</v>
      </c>
      <c r="F3063" s="50" t="s">
        <v>1345</v>
      </c>
      <c r="G3063" s="52" t="n">
        <v>0</v>
      </c>
      <c r="H3063" s="52" t="n">
        <v>1800</v>
      </c>
      <c r="I3063" s="52" t="n">
        <f aca="false">IF(AND(G3063="",H3063=""),"",N(G3063)-N(H3063))</f>
        <v>-1800</v>
      </c>
      <c r="J3063" s="52" t="n">
        <f aca="false">IF(I3063="","",ABS(I3063))</f>
        <v>1800</v>
      </c>
      <c r="K3063" s="56" t="n">
        <f aca="false">IF(S3063="","",0)</f>
        <v>0</v>
      </c>
      <c r="L3063" s="56" t="n">
        <f aca="false">IF(J3063="","",IF(AND(J3063&gt;'Revenue Testing'!$E$9,K3063=0),1,0))</f>
        <v>0</v>
      </c>
      <c r="M3063" s="57" t="n">
        <v>0.98247131081</v>
      </c>
      <c r="N3063" s="56" t="str">
        <f aca="false">IF(OR(A3063="",I3063=""),"",IF(COUNTIFS($A$2:$A$4500,A3063,$D$2:$D$4500,D3063,$I$2:$I$4500,I3063)&gt;1,"Possible duplicate",""))</f>
        <v/>
      </c>
      <c r="O3063" s="56" t="n">
        <f aca="false">IF(J3063="","",IF(AND(L3063=0,K3063=0),1,0))</f>
        <v>1</v>
      </c>
      <c r="P3063" s="56" t="str">
        <f aca="false">IF(L3063=1,J3063+ROW()/10^7,"")</f>
        <v/>
      </c>
      <c r="Q3063" s="57" t="n">
        <f aca="false">IF(O3063=1,M3063,"")</f>
        <v>0.98247131081</v>
      </c>
      <c r="R3063" s="56" t="str">
        <f aca="false">IF(K3063=1,ROW(),"")</f>
        <v/>
      </c>
      <c r="S3063" s="56" t="str">
        <f aca="false">IF(D3063="","",TRIM(D3063))</f>
        <v>Operation Recovery Cost- Inc</v>
      </c>
    </row>
    <row r="3064" customFormat="false" ht="15" hidden="false" customHeight="false" outlineLevel="0" collapsed="false">
      <c r="A3064" s="50" t="s">
        <v>1346</v>
      </c>
      <c r="B3064" s="55" t="n">
        <v>45951</v>
      </c>
      <c r="C3064" s="50" t="n">
        <f aca="false">IF(S3064="","",IFERROR(IF(INDEX('Ledger Codes'!$C$6:$C$205,MATCH(S3064,'Ledger Codes'!$B$6:$B$205,0))="","",INDEX('Ledger Codes'!$C$6:$C$205,MATCH(S3064,'Ledger Codes'!$B$6:$B$205,0))),""))</f>
        <v>10053</v>
      </c>
      <c r="D3064" s="50" t="s">
        <v>107</v>
      </c>
      <c r="E3064" s="50" t="s">
        <v>1347</v>
      </c>
      <c r="F3064" s="50" t="s">
        <v>1348</v>
      </c>
      <c r="G3064" s="52" t="n">
        <v>0</v>
      </c>
      <c r="H3064" s="52" t="n">
        <v>2250</v>
      </c>
      <c r="I3064" s="52" t="n">
        <f aca="false">IF(AND(G3064="",H3064=""),"",N(G3064)-N(H3064))</f>
        <v>-2250</v>
      </c>
      <c r="J3064" s="52" t="n">
        <f aca="false">IF(I3064="","",ABS(I3064))</f>
        <v>2250</v>
      </c>
      <c r="K3064" s="56" t="n">
        <f aca="false">IF(S3064="","",0)</f>
        <v>0</v>
      </c>
      <c r="L3064" s="56" t="n">
        <f aca="false">IF(J3064="","",IF(AND(J3064&gt;'Revenue Testing'!$E$9,K3064=0),1,0))</f>
        <v>0</v>
      </c>
      <c r="M3064" s="57" t="n">
        <v>0.943416226242</v>
      </c>
      <c r="N3064" s="56" t="str">
        <f aca="false">IF(OR(A3064="",I3064=""),"",IF(COUNTIFS($A$2:$A$4500,A3064,$D$2:$D$4500,D3064,$I$2:$I$4500,I3064)&gt;1,"Possible duplicate",""))</f>
        <v/>
      </c>
      <c r="O3064" s="56" t="n">
        <f aca="false">IF(J3064="","",IF(AND(L3064=0,K3064=0),1,0))</f>
        <v>1</v>
      </c>
      <c r="P3064" s="56" t="str">
        <f aca="false">IF(L3064=1,J3064+ROW()/10^7,"")</f>
        <v/>
      </c>
      <c r="Q3064" s="57" t="n">
        <f aca="false">IF(O3064=1,M3064,"")</f>
        <v>0.943416226242</v>
      </c>
      <c r="R3064" s="56" t="str">
        <f aca="false">IF(K3064=1,ROW(),"")</f>
        <v/>
      </c>
      <c r="S3064" s="56" t="str">
        <f aca="false">IF(D3064="","",TRIM(D3064))</f>
        <v>Operation Recovery Cost- Inc</v>
      </c>
    </row>
    <row r="3065" customFormat="false" ht="15" hidden="false" customHeight="false" outlineLevel="0" collapsed="false">
      <c r="A3065" s="50" t="s">
        <v>1349</v>
      </c>
      <c r="B3065" s="55" t="n">
        <v>45951</v>
      </c>
      <c r="C3065" s="50" t="n">
        <f aca="false">IF(S3065="","",IFERROR(IF(INDEX('Ledger Codes'!$C$6:$C$205,MATCH(S3065,'Ledger Codes'!$B$6:$B$205,0))="","",INDEX('Ledger Codes'!$C$6:$C$205,MATCH(S3065,'Ledger Codes'!$B$6:$B$205,0))),""))</f>
        <v>10053</v>
      </c>
      <c r="D3065" s="50" t="s">
        <v>107</v>
      </c>
      <c r="E3065" s="50" t="s">
        <v>1350</v>
      </c>
      <c r="F3065" s="50" t="s">
        <v>1351</v>
      </c>
      <c r="G3065" s="52" t="n">
        <v>0</v>
      </c>
      <c r="H3065" s="52" t="n">
        <v>450</v>
      </c>
      <c r="I3065" s="52" t="n">
        <f aca="false">IF(AND(G3065="",H3065=""),"",N(G3065)-N(H3065))</f>
        <v>-450</v>
      </c>
      <c r="J3065" s="52" t="n">
        <f aca="false">IF(I3065="","",ABS(I3065))</f>
        <v>450</v>
      </c>
      <c r="K3065" s="56" t="n">
        <f aca="false">IF(S3065="","",0)</f>
        <v>0</v>
      </c>
      <c r="L3065" s="56" t="n">
        <f aca="false">IF(J3065="","",IF(AND(J3065&gt;'Revenue Testing'!$E$9,K3065=0),1,0))</f>
        <v>0</v>
      </c>
      <c r="M3065" s="57" t="n">
        <v>0.185144842035</v>
      </c>
      <c r="N3065" s="56" t="str">
        <f aca="false">IF(OR(A3065="",I3065=""),"",IF(COUNTIFS($A$2:$A$4500,A3065,$D$2:$D$4500,D3065,$I$2:$I$4500,I3065)&gt;1,"Possible duplicate",""))</f>
        <v/>
      </c>
      <c r="O3065" s="56" t="n">
        <f aca="false">IF(J3065="","",IF(AND(L3065=0,K3065=0),1,0))</f>
        <v>1</v>
      </c>
      <c r="P3065" s="56" t="str">
        <f aca="false">IF(L3065=1,J3065+ROW()/10^7,"")</f>
        <v/>
      </c>
      <c r="Q3065" s="57" t="n">
        <f aca="false">IF(O3065=1,M3065,"")</f>
        <v>0.185144842035</v>
      </c>
      <c r="R3065" s="56" t="str">
        <f aca="false">IF(K3065=1,ROW(),"")</f>
        <v/>
      </c>
      <c r="S3065" s="56" t="str">
        <f aca="false">IF(D3065="","",TRIM(D3065))</f>
        <v>Operation Recovery Cost- Inc</v>
      </c>
    </row>
    <row r="3066" customFormat="false" ht="15" hidden="false" customHeight="false" outlineLevel="0" collapsed="false">
      <c r="A3066" s="50" t="s">
        <v>1352</v>
      </c>
      <c r="B3066" s="55" t="n">
        <v>45951</v>
      </c>
      <c r="C3066" s="50" t="n">
        <f aca="false">IF(S3066="","",IFERROR(IF(INDEX('Ledger Codes'!$C$6:$C$205,MATCH(S3066,'Ledger Codes'!$B$6:$B$205,0))="","",INDEX('Ledger Codes'!$C$6:$C$205,MATCH(S3066,'Ledger Codes'!$B$6:$B$205,0))),""))</f>
        <v>10053</v>
      </c>
      <c r="D3066" s="50" t="s">
        <v>107</v>
      </c>
      <c r="E3066" s="50" t="s">
        <v>1353</v>
      </c>
      <c r="F3066" s="50" t="s">
        <v>1354</v>
      </c>
      <c r="G3066" s="52" t="n">
        <v>0</v>
      </c>
      <c r="H3066" s="52" t="n">
        <v>450</v>
      </c>
      <c r="I3066" s="52" t="n">
        <f aca="false">IF(AND(G3066="",H3066=""),"",N(G3066)-N(H3066))</f>
        <v>-450</v>
      </c>
      <c r="J3066" s="52" t="n">
        <f aca="false">IF(I3066="","",ABS(I3066))</f>
        <v>450</v>
      </c>
      <c r="K3066" s="56" t="n">
        <f aca="false">IF(S3066="","",0)</f>
        <v>0</v>
      </c>
      <c r="L3066" s="56" t="n">
        <f aca="false">IF(J3066="","",IF(AND(J3066&gt;'Revenue Testing'!$E$9,K3066=0),1,0))</f>
        <v>0</v>
      </c>
      <c r="M3066" s="57" t="n">
        <v>0.915040661656</v>
      </c>
      <c r="N3066" s="56" t="str">
        <f aca="false">IF(OR(A3066="",I3066=""),"",IF(COUNTIFS($A$2:$A$4500,A3066,$D$2:$D$4500,D3066,$I$2:$I$4500,I3066)&gt;1,"Possible duplicate",""))</f>
        <v/>
      </c>
      <c r="O3066" s="56" t="n">
        <f aca="false">IF(J3066="","",IF(AND(L3066=0,K3066=0),1,0))</f>
        <v>1</v>
      </c>
      <c r="P3066" s="56" t="str">
        <f aca="false">IF(L3066=1,J3066+ROW()/10^7,"")</f>
        <v/>
      </c>
      <c r="Q3066" s="57" t="n">
        <f aca="false">IF(O3066=1,M3066,"")</f>
        <v>0.915040661656</v>
      </c>
      <c r="R3066" s="56" t="str">
        <f aca="false">IF(K3066=1,ROW(),"")</f>
        <v/>
      </c>
      <c r="S3066" s="56" t="str">
        <f aca="false">IF(D3066="","",TRIM(D3066))</f>
        <v>Operation Recovery Cost- Inc</v>
      </c>
    </row>
    <row r="3067" customFormat="false" ht="15" hidden="false" customHeight="false" outlineLevel="0" collapsed="false">
      <c r="A3067" s="50" t="s">
        <v>1355</v>
      </c>
      <c r="B3067" s="55" t="n">
        <v>45951</v>
      </c>
      <c r="C3067" s="50" t="n">
        <f aca="false">IF(S3067="","",IFERROR(IF(INDEX('Ledger Codes'!$C$6:$C$205,MATCH(S3067,'Ledger Codes'!$B$6:$B$205,0))="","",INDEX('Ledger Codes'!$C$6:$C$205,MATCH(S3067,'Ledger Codes'!$B$6:$B$205,0))),""))</f>
        <v>10053</v>
      </c>
      <c r="D3067" s="50" t="s">
        <v>107</v>
      </c>
      <c r="E3067" s="50" t="s">
        <v>1356</v>
      </c>
      <c r="F3067" s="50" t="s">
        <v>1357</v>
      </c>
      <c r="G3067" s="52" t="n">
        <v>0</v>
      </c>
      <c r="H3067" s="52" t="n">
        <v>450</v>
      </c>
      <c r="I3067" s="52" t="n">
        <f aca="false">IF(AND(G3067="",H3067=""),"",N(G3067)-N(H3067))</f>
        <v>-450</v>
      </c>
      <c r="J3067" s="52" t="n">
        <f aca="false">IF(I3067="","",ABS(I3067))</f>
        <v>450</v>
      </c>
      <c r="K3067" s="56" t="n">
        <f aca="false">IF(S3067="","",0)</f>
        <v>0</v>
      </c>
      <c r="L3067" s="56" t="n">
        <f aca="false">IF(J3067="","",IF(AND(J3067&gt;'Revenue Testing'!$E$9,K3067=0),1,0))</f>
        <v>0</v>
      </c>
      <c r="M3067" s="57" t="n">
        <v>0.756908354718</v>
      </c>
      <c r="N3067" s="56" t="str">
        <f aca="false">IF(OR(A3067="",I3067=""),"",IF(COUNTIFS($A$2:$A$4500,A3067,$D$2:$D$4500,D3067,$I$2:$I$4500,I3067)&gt;1,"Possible duplicate",""))</f>
        <v/>
      </c>
      <c r="O3067" s="56" t="n">
        <f aca="false">IF(J3067="","",IF(AND(L3067=0,K3067=0),1,0))</f>
        <v>1</v>
      </c>
      <c r="P3067" s="56" t="str">
        <f aca="false">IF(L3067=1,J3067+ROW()/10^7,"")</f>
        <v/>
      </c>
      <c r="Q3067" s="57" t="n">
        <f aca="false">IF(O3067=1,M3067,"")</f>
        <v>0.756908354718</v>
      </c>
      <c r="R3067" s="56" t="str">
        <f aca="false">IF(K3067=1,ROW(),"")</f>
        <v/>
      </c>
      <c r="S3067" s="56" t="str">
        <f aca="false">IF(D3067="","",TRIM(D3067))</f>
        <v>Operation Recovery Cost- Inc</v>
      </c>
    </row>
    <row r="3068" customFormat="false" ht="15" hidden="false" customHeight="false" outlineLevel="0" collapsed="false">
      <c r="A3068" s="50" t="s">
        <v>1358</v>
      </c>
      <c r="B3068" s="55" t="n">
        <v>45951</v>
      </c>
      <c r="C3068" s="50" t="n">
        <f aca="false">IF(S3068="","",IFERROR(IF(INDEX('Ledger Codes'!$C$6:$C$205,MATCH(S3068,'Ledger Codes'!$B$6:$B$205,0))="","",INDEX('Ledger Codes'!$C$6:$C$205,MATCH(S3068,'Ledger Codes'!$B$6:$B$205,0))),""))</f>
        <v>10053</v>
      </c>
      <c r="D3068" s="50" t="s">
        <v>107</v>
      </c>
      <c r="E3068" s="50" t="s">
        <v>1359</v>
      </c>
      <c r="F3068" s="50" t="s">
        <v>1360</v>
      </c>
      <c r="G3068" s="52" t="n">
        <v>0</v>
      </c>
      <c r="H3068" s="52" t="n">
        <v>900</v>
      </c>
      <c r="I3068" s="52" t="n">
        <f aca="false">IF(AND(G3068="",H3068=""),"",N(G3068)-N(H3068))</f>
        <v>-900</v>
      </c>
      <c r="J3068" s="52" t="n">
        <f aca="false">IF(I3068="","",ABS(I3068))</f>
        <v>900</v>
      </c>
      <c r="K3068" s="56" t="n">
        <f aca="false">IF(S3068="","",0)</f>
        <v>0</v>
      </c>
      <c r="L3068" s="56" t="n">
        <f aca="false">IF(J3068="","",IF(AND(J3068&gt;'Revenue Testing'!$E$9,K3068=0),1,0))</f>
        <v>0</v>
      </c>
      <c r="M3068" s="57" t="n">
        <v>0.353066297955</v>
      </c>
      <c r="N3068" s="56" t="str">
        <f aca="false">IF(OR(A3068="",I3068=""),"",IF(COUNTIFS($A$2:$A$4500,A3068,$D$2:$D$4500,D3068,$I$2:$I$4500,I3068)&gt;1,"Possible duplicate",""))</f>
        <v/>
      </c>
      <c r="O3068" s="56" t="n">
        <f aca="false">IF(J3068="","",IF(AND(L3068=0,K3068=0),1,0))</f>
        <v>1</v>
      </c>
      <c r="P3068" s="56" t="str">
        <f aca="false">IF(L3068=1,J3068+ROW()/10^7,"")</f>
        <v/>
      </c>
      <c r="Q3068" s="57" t="n">
        <f aca="false">IF(O3068=1,M3068,"")</f>
        <v>0.353066297955</v>
      </c>
      <c r="R3068" s="56" t="str">
        <f aca="false">IF(K3068=1,ROW(),"")</f>
        <v/>
      </c>
      <c r="S3068" s="56" t="str">
        <f aca="false">IF(D3068="","",TRIM(D3068))</f>
        <v>Operation Recovery Cost- Inc</v>
      </c>
    </row>
    <row r="3069" customFormat="false" ht="15" hidden="false" customHeight="false" outlineLevel="0" collapsed="false">
      <c r="A3069" s="50" t="s">
        <v>1361</v>
      </c>
      <c r="B3069" s="55" t="n">
        <v>45951</v>
      </c>
      <c r="C3069" s="50" t="n">
        <f aca="false">IF(S3069="","",IFERROR(IF(INDEX('Ledger Codes'!$C$6:$C$205,MATCH(S3069,'Ledger Codes'!$B$6:$B$205,0))="","",INDEX('Ledger Codes'!$C$6:$C$205,MATCH(S3069,'Ledger Codes'!$B$6:$B$205,0))),""))</f>
        <v>10053</v>
      </c>
      <c r="D3069" s="50" t="s">
        <v>107</v>
      </c>
      <c r="E3069" s="50" t="s">
        <v>1362</v>
      </c>
      <c r="F3069" s="50" t="s">
        <v>1363</v>
      </c>
      <c r="G3069" s="52" t="n">
        <v>0</v>
      </c>
      <c r="H3069" s="52" t="n">
        <v>2250</v>
      </c>
      <c r="I3069" s="52" t="n">
        <f aca="false">IF(AND(G3069="",H3069=""),"",N(G3069)-N(H3069))</f>
        <v>-2250</v>
      </c>
      <c r="J3069" s="52" t="n">
        <f aca="false">IF(I3069="","",ABS(I3069))</f>
        <v>2250</v>
      </c>
      <c r="K3069" s="56" t="n">
        <f aca="false">IF(S3069="","",0)</f>
        <v>0</v>
      </c>
      <c r="L3069" s="56" t="n">
        <f aca="false">IF(J3069="","",IF(AND(J3069&gt;'Revenue Testing'!$E$9,K3069=0),1,0))</f>
        <v>0</v>
      </c>
      <c r="M3069" s="57" t="n">
        <v>0.191964730357</v>
      </c>
      <c r="N3069" s="56" t="str">
        <f aca="false">IF(OR(A3069="",I3069=""),"",IF(COUNTIFS($A$2:$A$4500,A3069,$D$2:$D$4500,D3069,$I$2:$I$4500,I3069)&gt;1,"Possible duplicate",""))</f>
        <v/>
      </c>
      <c r="O3069" s="56" t="n">
        <f aca="false">IF(J3069="","",IF(AND(L3069=0,K3069=0),1,0))</f>
        <v>1</v>
      </c>
      <c r="P3069" s="56" t="str">
        <f aca="false">IF(L3069=1,J3069+ROW()/10^7,"")</f>
        <v/>
      </c>
      <c r="Q3069" s="57" t="n">
        <f aca="false">IF(O3069=1,M3069,"")</f>
        <v>0.191964730357</v>
      </c>
      <c r="R3069" s="56" t="str">
        <f aca="false">IF(K3069=1,ROW(),"")</f>
        <v/>
      </c>
      <c r="S3069" s="56" t="str">
        <f aca="false">IF(D3069="","",TRIM(D3069))</f>
        <v>Operation Recovery Cost- Inc</v>
      </c>
    </row>
    <row r="3070" customFormat="false" ht="15" hidden="false" customHeight="false" outlineLevel="0" collapsed="false">
      <c r="A3070" s="50" t="s">
        <v>1364</v>
      </c>
      <c r="B3070" s="55" t="n">
        <v>45951</v>
      </c>
      <c r="C3070" s="50" t="n">
        <f aca="false">IF(S3070="","",IFERROR(IF(INDEX('Ledger Codes'!$C$6:$C$205,MATCH(S3070,'Ledger Codes'!$B$6:$B$205,0))="","",INDEX('Ledger Codes'!$C$6:$C$205,MATCH(S3070,'Ledger Codes'!$B$6:$B$205,0))),""))</f>
        <v>10053</v>
      </c>
      <c r="D3070" s="50" t="s">
        <v>107</v>
      </c>
      <c r="E3070" s="50" t="s">
        <v>1365</v>
      </c>
      <c r="F3070" s="50" t="s">
        <v>1366</v>
      </c>
      <c r="G3070" s="52" t="n">
        <v>0</v>
      </c>
      <c r="H3070" s="52" t="n">
        <v>450</v>
      </c>
      <c r="I3070" s="52" t="n">
        <f aca="false">IF(AND(G3070="",H3070=""),"",N(G3070)-N(H3070))</f>
        <v>-450</v>
      </c>
      <c r="J3070" s="52" t="n">
        <f aca="false">IF(I3070="","",ABS(I3070))</f>
        <v>450</v>
      </c>
      <c r="K3070" s="56" t="n">
        <f aca="false">IF(S3070="","",0)</f>
        <v>0</v>
      </c>
      <c r="L3070" s="56" t="n">
        <f aca="false">IF(J3070="","",IF(AND(J3070&gt;'Revenue Testing'!$E$9,K3070=0),1,0))</f>
        <v>0</v>
      </c>
      <c r="M3070" s="57" t="n">
        <v>0.905414442605</v>
      </c>
      <c r="N3070" s="56" t="str">
        <f aca="false">IF(OR(A3070="",I3070=""),"",IF(COUNTIFS($A$2:$A$4500,A3070,$D$2:$D$4500,D3070,$I$2:$I$4500,I3070)&gt;1,"Possible duplicate",""))</f>
        <v/>
      </c>
      <c r="O3070" s="56" t="n">
        <f aca="false">IF(J3070="","",IF(AND(L3070=0,K3070=0),1,0))</f>
        <v>1</v>
      </c>
      <c r="P3070" s="56" t="str">
        <f aca="false">IF(L3070=1,J3070+ROW()/10^7,"")</f>
        <v/>
      </c>
      <c r="Q3070" s="57" t="n">
        <f aca="false">IF(O3070=1,M3070,"")</f>
        <v>0.905414442605</v>
      </c>
      <c r="R3070" s="56" t="str">
        <f aca="false">IF(K3070=1,ROW(),"")</f>
        <v/>
      </c>
      <c r="S3070" s="56" t="str">
        <f aca="false">IF(D3070="","",TRIM(D3070))</f>
        <v>Operation Recovery Cost- Inc</v>
      </c>
    </row>
    <row r="3071" customFormat="false" ht="15" hidden="false" customHeight="false" outlineLevel="0" collapsed="false">
      <c r="A3071" s="50" t="s">
        <v>1367</v>
      </c>
      <c r="B3071" s="55" t="n">
        <v>45951</v>
      </c>
      <c r="C3071" s="50" t="n">
        <f aca="false">IF(S3071="","",IFERROR(IF(INDEX('Ledger Codes'!$C$6:$C$205,MATCH(S3071,'Ledger Codes'!$B$6:$B$205,0))="","",INDEX('Ledger Codes'!$C$6:$C$205,MATCH(S3071,'Ledger Codes'!$B$6:$B$205,0))),""))</f>
        <v>10053</v>
      </c>
      <c r="D3071" s="50" t="s">
        <v>107</v>
      </c>
      <c r="E3071" s="50" t="s">
        <v>1368</v>
      </c>
      <c r="F3071" s="50" t="s">
        <v>1369</v>
      </c>
      <c r="G3071" s="52" t="n">
        <v>0</v>
      </c>
      <c r="H3071" s="52" t="n">
        <v>450</v>
      </c>
      <c r="I3071" s="52" t="n">
        <f aca="false">IF(AND(G3071="",H3071=""),"",N(G3071)-N(H3071))</f>
        <v>-450</v>
      </c>
      <c r="J3071" s="52" t="n">
        <f aca="false">IF(I3071="","",ABS(I3071))</f>
        <v>450</v>
      </c>
      <c r="K3071" s="56" t="n">
        <f aca="false">IF(S3071="","",0)</f>
        <v>0</v>
      </c>
      <c r="L3071" s="56" t="n">
        <f aca="false">IF(J3071="","",IF(AND(J3071&gt;'Revenue Testing'!$E$9,K3071=0),1,0))</f>
        <v>0</v>
      </c>
      <c r="M3071" s="57" t="n">
        <v>0.46547528208</v>
      </c>
      <c r="N3071" s="56" t="str">
        <f aca="false">IF(OR(A3071="",I3071=""),"",IF(COUNTIFS($A$2:$A$4500,A3071,$D$2:$D$4500,D3071,$I$2:$I$4500,I3071)&gt;1,"Possible duplicate",""))</f>
        <v/>
      </c>
      <c r="O3071" s="56" t="n">
        <f aca="false">IF(J3071="","",IF(AND(L3071=0,K3071=0),1,0))</f>
        <v>1</v>
      </c>
      <c r="P3071" s="56" t="str">
        <f aca="false">IF(L3071=1,J3071+ROW()/10^7,"")</f>
        <v/>
      </c>
      <c r="Q3071" s="57" t="n">
        <f aca="false">IF(O3071=1,M3071,"")</f>
        <v>0.46547528208</v>
      </c>
      <c r="R3071" s="56" t="str">
        <f aca="false">IF(K3071=1,ROW(),"")</f>
        <v/>
      </c>
      <c r="S3071" s="56" t="str">
        <f aca="false">IF(D3071="","",TRIM(D3071))</f>
        <v>Operation Recovery Cost- Inc</v>
      </c>
    </row>
    <row r="3072" customFormat="false" ht="15" hidden="false" customHeight="false" outlineLevel="0" collapsed="false">
      <c r="A3072" s="50" t="s">
        <v>1370</v>
      </c>
      <c r="B3072" s="55" t="n">
        <v>45951</v>
      </c>
      <c r="C3072" s="50" t="n">
        <f aca="false">IF(S3072="","",IFERROR(IF(INDEX('Ledger Codes'!$C$6:$C$205,MATCH(S3072,'Ledger Codes'!$B$6:$B$205,0))="","",INDEX('Ledger Codes'!$C$6:$C$205,MATCH(S3072,'Ledger Codes'!$B$6:$B$205,0))),""))</f>
        <v>10053</v>
      </c>
      <c r="D3072" s="50" t="s">
        <v>107</v>
      </c>
      <c r="E3072" s="50" t="s">
        <v>1371</v>
      </c>
      <c r="F3072" s="50" t="s">
        <v>1372</v>
      </c>
      <c r="G3072" s="52" t="n">
        <v>0</v>
      </c>
      <c r="H3072" s="52" t="n">
        <v>450</v>
      </c>
      <c r="I3072" s="52" t="n">
        <f aca="false">IF(AND(G3072="",H3072=""),"",N(G3072)-N(H3072))</f>
        <v>-450</v>
      </c>
      <c r="J3072" s="52" t="n">
        <f aca="false">IF(I3072="","",ABS(I3072))</f>
        <v>450</v>
      </c>
      <c r="K3072" s="56" t="n">
        <f aca="false">IF(S3072="","",0)</f>
        <v>0</v>
      </c>
      <c r="L3072" s="56" t="n">
        <f aca="false">IF(J3072="","",IF(AND(J3072&gt;'Revenue Testing'!$E$9,K3072=0),1,0))</f>
        <v>0</v>
      </c>
      <c r="M3072" s="57" t="n">
        <v>0.387598296382</v>
      </c>
      <c r="N3072" s="56" t="str">
        <f aca="false">IF(OR(A3072="",I3072=""),"",IF(COUNTIFS($A$2:$A$4500,A3072,$D$2:$D$4500,D3072,$I$2:$I$4500,I3072)&gt;1,"Possible duplicate",""))</f>
        <v/>
      </c>
      <c r="O3072" s="56" t="n">
        <f aca="false">IF(J3072="","",IF(AND(L3072=0,K3072=0),1,0))</f>
        <v>1</v>
      </c>
      <c r="P3072" s="56" t="str">
        <f aca="false">IF(L3072=1,J3072+ROW()/10^7,"")</f>
        <v/>
      </c>
      <c r="Q3072" s="57" t="n">
        <f aca="false">IF(O3072=1,M3072,"")</f>
        <v>0.387598296382</v>
      </c>
      <c r="R3072" s="56" t="str">
        <f aca="false">IF(K3072=1,ROW(),"")</f>
        <v/>
      </c>
      <c r="S3072" s="56" t="str">
        <f aca="false">IF(D3072="","",TRIM(D3072))</f>
        <v>Operation Recovery Cost- Inc</v>
      </c>
    </row>
    <row r="3073" customFormat="false" ht="15" hidden="false" customHeight="false" outlineLevel="0" collapsed="false">
      <c r="A3073" s="50" t="s">
        <v>1373</v>
      </c>
      <c r="B3073" s="55" t="n">
        <v>45951</v>
      </c>
      <c r="C3073" s="50" t="n">
        <f aca="false">IF(S3073="","",IFERROR(IF(INDEX('Ledger Codes'!$C$6:$C$205,MATCH(S3073,'Ledger Codes'!$B$6:$B$205,0))="","",INDEX('Ledger Codes'!$C$6:$C$205,MATCH(S3073,'Ledger Codes'!$B$6:$B$205,0))),""))</f>
        <v>10053</v>
      </c>
      <c r="D3073" s="50" t="s">
        <v>107</v>
      </c>
      <c r="E3073" s="50" t="s">
        <v>1374</v>
      </c>
      <c r="F3073" s="50" t="s">
        <v>1375</v>
      </c>
      <c r="G3073" s="52" t="n">
        <v>0</v>
      </c>
      <c r="H3073" s="52" t="n">
        <v>450</v>
      </c>
      <c r="I3073" s="52" t="n">
        <f aca="false">IF(AND(G3073="",H3073=""),"",N(G3073)-N(H3073))</f>
        <v>-450</v>
      </c>
      <c r="J3073" s="52" t="n">
        <f aca="false">IF(I3073="","",ABS(I3073))</f>
        <v>450</v>
      </c>
      <c r="K3073" s="56" t="n">
        <f aca="false">IF(S3073="","",0)</f>
        <v>0</v>
      </c>
      <c r="L3073" s="56" t="n">
        <f aca="false">IF(J3073="","",IF(AND(J3073&gt;'Revenue Testing'!$E$9,K3073=0),1,0))</f>
        <v>0</v>
      </c>
      <c r="M3073" s="57" t="n">
        <v>0.955727762748</v>
      </c>
      <c r="N3073" s="56" t="str">
        <f aca="false">IF(OR(A3073="",I3073=""),"",IF(COUNTIFS($A$2:$A$4500,A3073,$D$2:$D$4500,D3073,$I$2:$I$4500,I3073)&gt;1,"Possible duplicate",""))</f>
        <v/>
      </c>
      <c r="O3073" s="56" t="n">
        <f aca="false">IF(J3073="","",IF(AND(L3073=0,K3073=0),1,0))</f>
        <v>1</v>
      </c>
      <c r="P3073" s="56" t="str">
        <f aca="false">IF(L3073=1,J3073+ROW()/10^7,"")</f>
        <v/>
      </c>
      <c r="Q3073" s="57" t="n">
        <f aca="false">IF(O3073=1,M3073,"")</f>
        <v>0.955727762748</v>
      </c>
      <c r="R3073" s="56" t="str">
        <f aca="false">IF(K3073=1,ROW(),"")</f>
        <v/>
      </c>
      <c r="S3073" s="56" t="str">
        <f aca="false">IF(D3073="","",TRIM(D3073))</f>
        <v>Operation Recovery Cost- Inc</v>
      </c>
    </row>
    <row r="3074" customFormat="false" ht="15" hidden="false" customHeight="false" outlineLevel="0" collapsed="false">
      <c r="A3074" s="50" t="s">
        <v>1376</v>
      </c>
      <c r="B3074" s="55" t="n">
        <v>45951</v>
      </c>
      <c r="C3074" s="50" t="n">
        <f aca="false">IF(S3074="","",IFERROR(IF(INDEX('Ledger Codes'!$C$6:$C$205,MATCH(S3074,'Ledger Codes'!$B$6:$B$205,0))="","",INDEX('Ledger Codes'!$C$6:$C$205,MATCH(S3074,'Ledger Codes'!$B$6:$B$205,0))),""))</f>
        <v>10053</v>
      </c>
      <c r="D3074" s="50" t="s">
        <v>107</v>
      </c>
      <c r="E3074" s="50" t="s">
        <v>1377</v>
      </c>
      <c r="F3074" s="50" t="s">
        <v>1378</v>
      </c>
      <c r="G3074" s="52" t="n">
        <v>0</v>
      </c>
      <c r="H3074" s="52" t="n">
        <v>450</v>
      </c>
      <c r="I3074" s="52" t="n">
        <f aca="false">IF(AND(G3074="",H3074=""),"",N(G3074)-N(H3074))</f>
        <v>-450</v>
      </c>
      <c r="J3074" s="52" t="n">
        <f aca="false">IF(I3074="","",ABS(I3074))</f>
        <v>450</v>
      </c>
      <c r="K3074" s="56" t="n">
        <f aca="false">IF(S3074="","",0)</f>
        <v>0</v>
      </c>
      <c r="L3074" s="56" t="n">
        <f aca="false">IF(J3074="","",IF(AND(J3074&gt;'Revenue Testing'!$E$9,K3074=0),1,0))</f>
        <v>0</v>
      </c>
      <c r="M3074" s="57" t="n">
        <v>0.931796028345</v>
      </c>
      <c r="N3074" s="56" t="str">
        <f aca="false">IF(OR(A3074="",I3074=""),"",IF(COUNTIFS($A$2:$A$4500,A3074,$D$2:$D$4500,D3074,$I$2:$I$4500,I3074)&gt;1,"Possible duplicate",""))</f>
        <v/>
      </c>
      <c r="O3074" s="56" t="n">
        <f aca="false">IF(J3074="","",IF(AND(L3074=0,K3074=0),1,0))</f>
        <v>1</v>
      </c>
      <c r="P3074" s="56" t="str">
        <f aca="false">IF(L3074=1,J3074+ROW()/10^7,"")</f>
        <v/>
      </c>
      <c r="Q3074" s="57" t="n">
        <f aca="false">IF(O3074=1,M3074,"")</f>
        <v>0.931796028345</v>
      </c>
      <c r="R3074" s="56" t="str">
        <f aca="false">IF(K3074=1,ROW(),"")</f>
        <v/>
      </c>
      <c r="S3074" s="56" t="str">
        <f aca="false">IF(D3074="","",TRIM(D3074))</f>
        <v>Operation Recovery Cost- Inc</v>
      </c>
    </row>
    <row r="3075" customFormat="false" ht="15" hidden="false" customHeight="false" outlineLevel="0" collapsed="false">
      <c r="A3075" s="50" t="s">
        <v>1379</v>
      </c>
      <c r="B3075" s="55" t="n">
        <v>45951</v>
      </c>
      <c r="C3075" s="50" t="n">
        <f aca="false">IF(S3075="","",IFERROR(IF(INDEX('Ledger Codes'!$C$6:$C$205,MATCH(S3075,'Ledger Codes'!$B$6:$B$205,0))="","",INDEX('Ledger Codes'!$C$6:$C$205,MATCH(S3075,'Ledger Codes'!$B$6:$B$205,0))),""))</f>
        <v>10053</v>
      </c>
      <c r="D3075" s="50" t="s">
        <v>107</v>
      </c>
      <c r="E3075" s="50" t="s">
        <v>1380</v>
      </c>
      <c r="F3075" s="50" t="s">
        <v>1381</v>
      </c>
      <c r="G3075" s="52" t="n">
        <v>0</v>
      </c>
      <c r="H3075" s="52" t="n">
        <v>450</v>
      </c>
      <c r="I3075" s="52" t="n">
        <f aca="false">IF(AND(G3075="",H3075=""),"",N(G3075)-N(H3075))</f>
        <v>-450</v>
      </c>
      <c r="J3075" s="52" t="n">
        <f aca="false">IF(I3075="","",ABS(I3075))</f>
        <v>450</v>
      </c>
      <c r="K3075" s="56" t="n">
        <f aca="false">IF(S3075="","",0)</f>
        <v>0</v>
      </c>
      <c r="L3075" s="56" t="n">
        <f aca="false">IF(J3075="","",IF(AND(J3075&gt;'Revenue Testing'!$E$9,K3075=0),1,0))</f>
        <v>0</v>
      </c>
      <c r="M3075" s="57" t="n">
        <v>0.932415168738</v>
      </c>
      <c r="N3075" s="56" t="str">
        <f aca="false">IF(OR(A3075="",I3075=""),"",IF(COUNTIFS($A$2:$A$4500,A3075,$D$2:$D$4500,D3075,$I$2:$I$4500,I3075)&gt;1,"Possible duplicate",""))</f>
        <v/>
      </c>
      <c r="O3075" s="56" t="n">
        <f aca="false">IF(J3075="","",IF(AND(L3075=0,K3075=0),1,0))</f>
        <v>1</v>
      </c>
      <c r="P3075" s="56" t="str">
        <f aca="false">IF(L3075=1,J3075+ROW()/10^7,"")</f>
        <v/>
      </c>
      <c r="Q3075" s="57" t="n">
        <f aca="false">IF(O3075=1,M3075,"")</f>
        <v>0.932415168738</v>
      </c>
      <c r="R3075" s="56" t="str">
        <f aca="false">IF(K3075=1,ROW(),"")</f>
        <v/>
      </c>
      <c r="S3075" s="56" t="str">
        <f aca="false">IF(D3075="","",TRIM(D3075))</f>
        <v>Operation Recovery Cost- Inc</v>
      </c>
    </row>
    <row r="3076" customFormat="false" ht="15" hidden="false" customHeight="false" outlineLevel="0" collapsed="false">
      <c r="A3076" s="50" t="s">
        <v>1382</v>
      </c>
      <c r="B3076" s="55" t="n">
        <v>45951</v>
      </c>
      <c r="C3076" s="50" t="n">
        <f aca="false">IF(S3076="","",IFERROR(IF(INDEX('Ledger Codes'!$C$6:$C$205,MATCH(S3076,'Ledger Codes'!$B$6:$B$205,0))="","",INDEX('Ledger Codes'!$C$6:$C$205,MATCH(S3076,'Ledger Codes'!$B$6:$B$205,0))),""))</f>
        <v>10053</v>
      </c>
      <c r="D3076" s="50" t="s">
        <v>107</v>
      </c>
      <c r="E3076" s="50" t="s">
        <v>1383</v>
      </c>
      <c r="F3076" s="50" t="s">
        <v>1384</v>
      </c>
      <c r="G3076" s="52" t="n">
        <v>0</v>
      </c>
      <c r="H3076" s="52" t="n">
        <v>450</v>
      </c>
      <c r="I3076" s="52" t="n">
        <f aca="false">IF(AND(G3076="",H3076=""),"",N(G3076)-N(H3076))</f>
        <v>-450</v>
      </c>
      <c r="J3076" s="52" t="n">
        <f aca="false">IF(I3076="","",ABS(I3076))</f>
        <v>450</v>
      </c>
      <c r="K3076" s="56" t="n">
        <f aca="false">IF(S3076="","",0)</f>
        <v>0</v>
      </c>
      <c r="L3076" s="56" t="n">
        <f aca="false">IF(J3076="","",IF(AND(J3076&gt;'Revenue Testing'!$E$9,K3076=0),1,0))</f>
        <v>0</v>
      </c>
      <c r="M3076" s="57" t="n">
        <v>0.801294442023</v>
      </c>
      <c r="N3076" s="56" t="str">
        <f aca="false">IF(OR(A3076="",I3076=""),"",IF(COUNTIFS($A$2:$A$4500,A3076,$D$2:$D$4500,D3076,$I$2:$I$4500,I3076)&gt;1,"Possible duplicate",""))</f>
        <v/>
      </c>
      <c r="O3076" s="56" t="n">
        <f aca="false">IF(J3076="","",IF(AND(L3076=0,K3076=0),1,0))</f>
        <v>1</v>
      </c>
      <c r="P3076" s="56" t="str">
        <f aca="false">IF(L3076=1,J3076+ROW()/10^7,"")</f>
        <v/>
      </c>
      <c r="Q3076" s="57" t="n">
        <f aca="false">IF(O3076=1,M3076,"")</f>
        <v>0.801294442023</v>
      </c>
      <c r="R3076" s="56" t="str">
        <f aca="false">IF(K3076=1,ROW(),"")</f>
        <v/>
      </c>
      <c r="S3076" s="56" t="str">
        <f aca="false">IF(D3076="","",TRIM(D3076))</f>
        <v>Operation Recovery Cost- Inc</v>
      </c>
    </row>
    <row r="3077" customFormat="false" ht="15" hidden="false" customHeight="false" outlineLevel="0" collapsed="false">
      <c r="A3077" s="50" t="s">
        <v>1385</v>
      </c>
      <c r="B3077" s="55" t="n">
        <v>45951</v>
      </c>
      <c r="C3077" s="50" t="n">
        <f aca="false">IF(S3077="","",IFERROR(IF(INDEX('Ledger Codes'!$C$6:$C$205,MATCH(S3077,'Ledger Codes'!$B$6:$B$205,0))="","",INDEX('Ledger Codes'!$C$6:$C$205,MATCH(S3077,'Ledger Codes'!$B$6:$B$205,0))),""))</f>
        <v>10053</v>
      </c>
      <c r="D3077" s="50" t="s">
        <v>107</v>
      </c>
      <c r="E3077" s="50" t="s">
        <v>1386</v>
      </c>
      <c r="F3077" s="50" t="s">
        <v>1387</v>
      </c>
      <c r="G3077" s="52" t="n">
        <v>0</v>
      </c>
      <c r="H3077" s="52" t="n">
        <v>450</v>
      </c>
      <c r="I3077" s="52" t="n">
        <f aca="false">IF(AND(G3077="",H3077=""),"",N(G3077)-N(H3077))</f>
        <v>-450</v>
      </c>
      <c r="J3077" s="52" t="n">
        <f aca="false">IF(I3077="","",ABS(I3077))</f>
        <v>450</v>
      </c>
      <c r="K3077" s="56" t="n">
        <f aca="false">IF(S3077="","",0)</f>
        <v>0</v>
      </c>
      <c r="L3077" s="56" t="n">
        <f aca="false">IF(J3077="","",IF(AND(J3077&gt;'Revenue Testing'!$E$9,K3077=0),1,0))</f>
        <v>0</v>
      </c>
      <c r="M3077" s="57" t="n">
        <v>0.369252202416</v>
      </c>
      <c r="N3077" s="56" t="str">
        <f aca="false">IF(OR(A3077="",I3077=""),"",IF(COUNTIFS($A$2:$A$4500,A3077,$D$2:$D$4500,D3077,$I$2:$I$4500,I3077)&gt;1,"Possible duplicate",""))</f>
        <v/>
      </c>
      <c r="O3077" s="56" t="n">
        <f aca="false">IF(J3077="","",IF(AND(L3077=0,K3077=0),1,0))</f>
        <v>1</v>
      </c>
      <c r="P3077" s="56" t="str">
        <f aca="false">IF(L3077=1,J3077+ROW()/10^7,"")</f>
        <v/>
      </c>
      <c r="Q3077" s="57" t="n">
        <f aca="false">IF(O3077=1,M3077,"")</f>
        <v>0.369252202416</v>
      </c>
      <c r="R3077" s="56" t="str">
        <f aca="false">IF(K3077=1,ROW(),"")</f>
        <v/>
      </c>
      <c r="S3077" s="56" t="str">
        <f aca="false">IF(D3077="","",TRIM(D3077))</f>
        <v>Operation Recovery Cost- Inc</v>
      </c>
    </row>
    <row r="3078" customFormat="false" ht="15" hidden="false" customHeight="false" outlineLevel="0" collapsed="false">
      <c r="A3078" s="50" t="s">
        <v>1388</v>
      </c>
      <c r="B3078" s="55" t="n">
        <v>45951</v>
      </c>
      <c r="C3078" s="50" t="n">
        <f aca="false">IF(S3078="","",IFERROR(IF(INDEX('Ledger Codes'!$C$6:$C$205,MATCH(S3078,'Ledger Codes'!$B$6:$B$205,0))="","",INDEX('Ledger Codes'!$C$6:$C$205,MATCH(S3078,'Ledger Codes'!$B$6:$B$205,0))),""))</f>
        <v>10053</v>
      </c>
      <c r="D3078" s="50" t="s">
        <v>107</v>
      </c>
      <c r="E3078" s="50" t="s">
        <v>1389</v>
      </c>
      <c r="F3078" s="50" t="s">
        <v>1390</v>
      </c>
      <c r="G3078" s="52" t="n">
        <v>0</v>
      </c>
      <c r="H3078" s="52" t="n">
        <v>450</v>
      </c>
      <c r="I3078" s="52" t="n">
        <f aca="false">IF(AND(G3078="",H3078=""),"",N(G3078)-N(H3078))</f>
        <v>-450</v>
      </c>
      <c r="J3078" s="52" t="n">
        <f aca="false">IF(I3078="","",ABS(I3078))</f>
        <v>450</v>
      </c>
      <c r="K3078" s="56" t="n">
        <f aca="false">IF(S3078="","",0)</f>
        <v>0</v>
      </c>
      <c r="L3078" s="56" t="n">
        <f aca="false">IF(J3078="","",IF(AND(J3078&gt;'Revenue Testing'!$E$9,K3078=0),1,0))</f>
        <v>0</v>
      </c>
      <c r="M3078" s="57" t="n">
        <v>0.595000051217</v>
      </c>
      <c r="N3078" s="56" t="str">
        <f aca="false">IF(OR(A3078="",I3078=""),"",IF(COUNTIFS($A$2:$A$4500,A3078,$D$2:$D$4500,D3078,$I$2:$I$4500,I3078)&gt;1,"Possible duplicate",""))</f>
        <v/>
      </c>
      <c r="O3078" s="56" t="n">
        <f aca="false">IF(J3078="","",IF(AND(L3078=0,K3078=0),1,0))</f>
        <v>1</v>
      </c>
      <c r="P3078" s="56" t="str">
        <f aca="false">IF(L3078=1,J3078+ROW()/10^7,"")</f>
        <v/>
      </c>
      <c r="Q3078" s="57" t="n">
        <f aca="false">IF(O3078=1,M3078,"")</f>
        <v>0.595000051217</v>
      </c>
      <c r="R3078" s="56" t="str">
        <f aca="false">IF(K3078=1,ROW(),"")</f>
        <v/>
      </c>
      <c r="S3078" s="56" t="str">
        <f aca="false">IF(D3078="","",TRIM(D3078))</f>
        <v>Operation Recovery Cost- Inc</v>
      </c>
    </row>
    <row r="3079" customFormat="false" ht="15" hidden="false" customHeight="false" outlineLevel="0" collapsed="false">
      <c r="A3079" s="50" t="s">
        <v>1391</v>
      </c>
      <c r="B3079" s="55" t="n">
        <v>45951</v>
      </c>
      <c r="C3079" s="50" t="n">
        <f aca="false">IF(S3079="","",IFERROR(IF(INDEX('Ledger Codes'!$C$6:$C$205,MATCH(S3079,'Ledger Codes'!$B$6:$B$205,0))="","",INDEX('Ledger Codes'!$C$6:$C$205,MATCH(S3079,'Ledger Codes'!$B$6:$B$205,0))),""))</f>
        <v>10053</v>
      </c>
      <c r="D3079" s="50" t="s">
        <v>107</v>
      </c>
      <c r="E3079" s="50" t="s">
        <v>1392</v>
      </c>
      <c r="F3079" s="50" t="s">
        <v>1393</v>
      </c>
      <c r="G3079" s="52" t="n">
        <v>0</v>
      </c>
      <c r="H3079" s="52" t="n">
        <v>300</v>
      </c>
      <c r="I3079" s="52" t="n">
        <f aca="false">IF(AND(G3079="",H3079=""),"",N(G3079)-N(H3079))</f>
        <v>-300</v>
      </c>
      <c r="J3079" s="52" t="n">
        <f aca="false">IF(I3079="","",ABS(I3079))</f>
        <v>300</v>
      </c>
      <c r="K3079" s="56" t="n">
        <f aca="false">IF(S3079="","",0)</f>
        <v>0</v>
      </c>
      <c r="L3079" s="56" t="n">
        <f aca="false">IF(J3079="","",IF(AND(J3079&gt;'Revenue Testing'!$E$9,K3079=0),1,0))</f>
        <v>0</v>
      </c>
      <c r="M3079" s="57" t="n">
        <v>0.649700120946</v>
      </c>
      <c r="N3079" s="56" t="str">
        <f aca="false">IF(OR(A3079="",I3079=""),"",IF(COUNTIFS($A$2:$A$4500,A3079,$D$2:$D$4500,D3079,$I$2:$I$4500,I3079)&gt;1,"Possible duplicate",""))</f>
        <v/>
      </c>
      <c r="O3079" s="56" t="n">
        <f aca="false">IF(J3079="","",IF(AND(L3079=0,K3079=0),1,0))</f>
        <v>1</v>
      </c>
      <c r="P3079" s="56" t="str">
        <f aca="false">IF(L3079=1,J3079+ROW()/10^7,"")</f>
        <v/>
      </c>
      <c r="Q3079" s="57" t="n">
        <f aca="false">IF(O3079=1,M3079,"")</f>
        <v>0.649700120946</v>
      </c>
      <c r="R3079" s="56" t="str">
        <f aca="false">IF(K3079=1,ROW(),"")</f>
        <v/>
      </c>
      <c r="S3079" s="56" t="str">
        <f aca="false">IF(D3079="","",TRIM(D3079))</f>
        <v>Operation Recovery Cost- Inc</v>
      </c>
    </row>
    <row r="3080" customFormat="false" ht="15" hidden="false" customHeight="false" outlineLevel="0" collapsed="false">
      <c r="A3080" s="50" t="s">
        <v>1394</v>
      </c>
      <c r="B3080" s="55" t="n">
        <v>45951</v>
      </c>
      <c r="C3080" s="50" t="n">
        <f aca="false">IF(S3080="","",IFERROR(IF(INDEX('Ledger Codes'!$C$6:$C$205,MATCH(S3080,'Ledger Codes'!$B$6:$B$205,0))="","",INDEX('Ledger Codes'!$C$6:$C$205,MATCH(S3080,'Ledger Codes'!$B$6:$B$205,0))),""))</f>
        <v>10053</v>
      </c>
      <c r="D3080" s="50" t="s">
        <v>107</v>
      </c>
      <c r="E3080" s="50" t="s">
        <v>1395</v>
      </c>
      <c r="F3080" s="50" t="s">
        <v>1396</v>
      </c>
      <c r="G3080" s="52" t="n">
        <v>0</v>
      </c>
      <c r="H3080" s="52" t="n">
        <v>450</v>
      </c>
      <c r="I3080" s="52" t="n">
        <f aca="false">IF(AND(G3080="",H3080=""),"",N(G3080)-N(H3080))</f>
        <v>-450</v>
      </c>
      <c r="J3080" s="52" t="n">
        <f aca="false">IF(I3080="","",ABS(I3080))</f>
        <v>450</v>
      </c>
      <c r="K3080" s="56" t="n">
        <f aca="false">IF(S3080="","",0)</f>
        <v>0</v>
      </c>
      <c r="L3080" s="56" t="n">
        <f aca="false">IF(J3080="","",IF(AND(J3080&gt;'Revenue Testing'!$E$9,K3080=0),1,0))</f>
        <v>0</v>
      </c>
      <c r="M3080" s="57" t="n">
        <v>0.960446165363</v>
      </c>
      <c r="N3080" s="56" t="str">
        <f aca="false">IF(OR(A3080="",I3080=""),"",IF(COUNTIFS($A$2:$A$4500,A3080,$D$2:$D$4500,D3080,$I$2:$I$4500,I3080)&gt;1,"Possible duplicate",""))</f>
        <v/>
      </c>
      <c r="O3080" s="56" t="n">
        <f aca="false">IF(J3080="","",IF(AND(L3080=0,K3080=0),1,0))</f>
        <v>1</v>
      </c>
      <c r="P3080" s="56" t="str">
        <f aca="false">IF(L3080=1,J3080+ROW()/10^7,"")</f>
        <v/>
      </c>
      <c r="Q3080" s="57" t="n">
        <f aca="false">IF(O3080=1,M3080,"")</f>
        <v>0.960446165363</v>
      </c>
      <c r="R3080" s="56" t="str">
        <f aca="false">IF(K3080=1,ROW(),"")</f>
        <v/>
      </c>
      <c r="S3080" s="56" t="str">
        <f aca="false">IF(D3080="","",TRIM(D3080))</f>
        <v>Operation Recovery Cost- Inc</v>
      </c>
    </row>
    <row r="3081" customFormat="false" ht="15" hidden="false" customHeight="false" outlineLevel="0" collapsed="false">
      <c r="A3081" s="50" t="s">
        <v>1397</v>
      </c>
      <c r="B3081" s="55" t="n">
        <v>45951</v>
      </c>
      <c r="C3081" s="50" t="n">
        <f aca="false">IF(S3081="","",IFERROR(IF(INDEX('Ledger Codes'!$C$6:$C$205,MATCH(S3081,'Ledger Codes'!$B$6:$B$205,0))="","",INDEX('Ledger Codes'!$C$6:$C$205,MATCH(S3081,'Ledger Codes'!$B$6:$B$205,0))),""))</f>
        <v>10053</v>
      </c>
      <c r="D3081" s="50" t="s">
        <v>107</v>
      </c>
      <c r="E3081" s="50" t="s">
        <v>1398</v>
      </c>
      <c r="F3081" s="50" t="s">
        <v>1399</v>
      </c>
      <c r="G3081" s="52" t="n">
        <v>0</v>
      </c>
      <c r="H3081" s="52" t="n">
        <v>450</v>
      </c>
      <c r="I3081" s="52" t="n">
        <f aca="false">IF(AND(G3081="",H3081=""),"",N(G3081)-N(H3081))</f>
        <v>-450</v>
      </c>
      <c r="J3081" s="52" t="n">
        <f aca="false">IF(I3081="","",ABS(I3081))</f>
        <v>450</v>
      </c>
      <c r="K3081" s="56" t="n">
        <f aca="false">IF(S3081="","",0)</f>
        <v>0</v>
      </c>
      <c r="L3081" s="56" t="n">
        <f aca="false">IF(J3081="","",IF(AND(J3081&gt;'Revenue Testing'!$E$9,K3081=0),1,0))</f>
        <v>0</v>
      </c>
      <c r="M3081" s="57" t="n">
        <v>0.488186418175</v>
      </c>
      <c r="N3081" s="56" t="str">
        <f aca="false">IF(OR(A3081="",I3081=""),"",IF(COUNTIFS($A$2:$A$4500,A3081,$D$2:$D$4500,D3081,$I$2:$I$4500,I3081)&gt;1,"Possible duplicate",""))</f>
        <v/>
      </c>
      <c r="O3081" s="56" t="n">
        <f aca="false">IF(J3081="","",IF(AND(L3081=0,K3081=0),1,0))</f>
        <v>1</v>
      </c>
      <c r="P3081" s="56" t="str">
        <f aca="false">IF(L3081=1,J3081+ROW()/10^7,"")</f>
        <v/>
      </c>
      <c r="Q3081" s="57" t="n">
        <f aca="false">IF(O3081=1,M3081,"")</f>
        <v>0.488186418175</v>
      </c>
      <c r="R3081" s="56" t="str">
        <f aca="false">IF(K3081=1,ROW(),"")</f>
        <v/>
      </c>
      <c r="S3081" s="56" t="str">
        <f aca="false">IF(D3081="","",TRIM(D3081))</f>
        <v>Operation Recovery Cost- Inc</v>
      </c>
    </row>
    <row r="3082" customFormat="false" ht="15" hidden="false" customHeight="false" outlineLevel="0" collapsed="false">
      <c r="A3082" s="50" t="s">
        <v>1400</v>
      </c>
      <c r="B3082" s="55" t="n">
        <v>45951</v>
      </c>
      <c r="C3082" s="50" t="n">
        <f aca="false">IF(S3082="","",IFERROR(IF(INDEX('Ledger Codes'!$C$6:$C$205,MATCH(S3082,'Ledger Codes'!$B$6:$B$205,0))="","",INDEX('Ledger Codes'!$C$6:$C$205,MATCH(S3082,'Ledger Codes'!$B$6:$B$205,0))),""))</f>
        <v>10053</v>
      </c>
      <c r="D3082" s="50" t="s">
        <v>107</v>
      </c>
      <c r="E3082" s="50" t="s">
        <v>1401</v>
      </c>
      <c r="F3082" s="50" t="s">
        <v>1402</v>
      </c>
      <c r="G3082" s="52" t="n">
        <v>0</v>
      </c>
      <c r="H3082" s="52" t="n">
        <v>450</v>
      </c>
      <c r="I3082" s="52" t="n">
        <f aca="false">IF(AND(G3082="",H3082=""),"",N(G3082)-N(H3082))</f>
        <v>-450</v>
      </c>
      <c r="J3082" s="52" t="n">
        <f aca="false">IF(I3082="","",ABS(I3082))</f>
        <v>450</v>
      </c>
      <c r="K3082" s="56" t="n">
        <f aca="false">IF(S3082="","",0)</f>
        <v>0</v>
      </c>
      <c r="L3082" s="56" t="n">
        <f aca="false">IF(J3082="","",IF(AND(J3082&gt;'Revenue Testing'!$E$9,K3082=0),1,0))</f>
        <v>0</v>
      </c>
      <c r="M3082" s="57" t="n">
        <v>0.762370496421</v>
      </c>
      <c r="N3082" s="56" t="str">
        <f aca="false">IF(OR(A3082="",I3082=""),"",IF(COUNTIFS($A$2:$A$4500,A3082,$D$2:$D$4500,D3082,$I$2:$I$4500,I3082)&gt;1,"Possible duplicate",""))</f>
        <v/>
      </c>
      <c r="O3082" s="56" t="n">
        <f aca="false">IF(J3082="","",IF(AND(L3082=0,K3082=0),1,0))</f>
        <v>1</v>
      </c>
      <c r="P3082" s="56" t="str">
        <f aca="false">IF(L3082=1,J3082+ROW()/10^7,"")</f>
        <v/>
      </c>
      <c r="Q3082" s="57" t="n">
        <f aca="false">IF(O3082=1,M3082,"")</f>
        <v>0.762370496421</v>
      </c>
      <c r="R3082" s="56" t="str">
        <f aca="false">IF(K3082=1,ROW(),"")</f>
        <v/>
      </c>
      <c r="S3082" s="56" t="str">
        <f aca="false">IF(D3082="","",TRIM(D3082))</f>
        <v>Operation Recovery Cost- Inc</v>
      </c>
    </row>
    <row r="3083" customFormat="false" ht="15" hidden="false" customHeight="false" outlineLevel="0" collapsed="false">
      <c r="A3083" s="50" t="s">
        <v>1403</v>
      </c>
      <c r="B3083" s="55" t="n">
        <v>45951</v>
      </c>
      <c r="C3083" s="50" t="n">
        <f aca="false">IF(S3083="","",IFERROR(IF(INDEX('Ledger Codes'!$C$6:$C$205,MATCH(S3083,'Ledger Codes'!$B$6:$B$205,0))="","",INDEX('Ledger Codes'!$C$6:$C$205,MATCH(S3083,'Ledger Codes'!$B$6:$B$205,0))),""))</f>
        <v>10053</v>
      </c>
      <c r="D3083" s="50" t="s">
        <v>107</v>
      </c>
      <c r="E3083" s="50" t="s">
        <v>1404</v>
      </c>
      <c r="F3083" s="50" t="s">
        <v>1405</v>
      </c>
      <c r="G3083" s="52" t="n">
        <v>0</v>
      </c>
      <c r="H3083" s="52" t="n">
        <v>450</v>
      </c>
      <c r="I3083" s="52" t="n">
        <f aca="false">IF(AND(G3083="",H3083=""),"",N(G3083)-N(H3083))</f>
        <v>-450</v>
      </c>
      <c r="J3083" s="52" t="n">
        <f aca="false">IF(I3083="","",ABS(I3083))</f>
        <v>450</v>
      </c>
      <c r="K3083" s="56" t="n">
        <f aca="false">IF(S3083="","",0)</f>
        <v>0</v>
      </c>
      <c r="L3083" s="56" t="n">
        <f aca="false">IF(J3083="","",IF(AND(J3083&gt;'Revenue Testing'!$E$9,K3083=0),1,0))</f>
        <v>0</v>
      </c>
      <c r="M3083" s="57" t="n">
        <v>0.717777913407</v>
      </c>
      <c r="N3083" s="56" t="str">
        <f aca="false">IF(OR(A3083="",I3083=""),"",IF(COUNTIFS($A$2:$A$4500,A3083,$D$2:$D$4500,D3083,$I$2:$I$4500,I3083)&gt;1,"Possible duplicate",""))</f>
        <v/>
      </c>
      <c r="O3083" s="56" t="n">
        <f aca="false">IF(J3083="","",IF(AND(L3083=0,K3083=0),1,0))</f>
        <v>1</v>
      </c>
      <c r="P3083" s="56" t="str">
        <f aca="false">IF(L3083=1,J3083+ROW()/10^7,"")</f>
        <v/>
      </c>
      <c r="Q3083" s="57" t="n">
        <f aca="false">IF(O3083=1,M3083,"")</f>
        <v>0.717777913407</v>
      </c>
      <c r="R3083" s="56" t="str">
        <f aca="false">IF(K3083=1,ROW(),"")</f>
        <v/>
      </c>
      <c r="S3083" s="56" t="str">
        <f aca="false">IF(D3083="","",TRIM(D3083))</f>
        <v>Operation Recovery Cost- Inc</v>
      </c>
    </row>
    <row r="3084" customFormat="false" ht="15" hidden="false" customHeight="false" outlineLevel="0" collapsed="false">
      <c r="A3084" s="50" t="s">
        <v>1406</v>
      </c>
      <c r="B3084" s="55" t="n">
        <v>45952</v>
      </c>
      <c r="C3084" s="50" t="n">
        <f aca="false">IF(S3084="","",IFERROR(IF(INDEX('Ledger Codes'!$C$6:$C$205,MATCH(S3084,'Ledger Codes'!$B$6:$B$205,0))="","",INDEX('Ledger Codes'!$C$6:$C$205,MATCH(S3084,'Ledger Codes'!$B$6:$B$205,0))),""))</f>
        <v>10053</v>
      </c>
      <c r="D3084" s="50" t="s">
        <v>107</v>
      </c>
      <c r="E3084" s="50" t="s">
        <v>1407</v>
      </c>
      <c r="F3084" s="50" t="s">
        <v>1408</v>
      </c>
      <c r="G3084" s="52" t="n">
        <v>0</v>
      </c>
      <c r="H3084" s="52" t="n">
        <v>900</v>
      </c>
      <c r="I3084" s="52" t="n">
        <f aca="false">IF(AND(G3084="",H3084=""),"",N(G3084)-N(H3084))</f>
        <v>-900</v>
      </c>
      <c r="J3084" s="52" t="n">
        <f aca="false">IF(I3084="","",ABS(I3084))</f>
        <v>900</v>
      </c>
      <c r="K3084" s="56" t="n">
        <f aca="false">IF(S3084="","",0)</f>
        <v>0</v>
      </c>
      <c r="L3084" s="56" t="n">
        <f aca="false">IF(J3084="","",IF(AND(J3084&gt;'Revenue Testing'!$E$9,K3084=0),1,0))</f>
        <v>0</v>
      </c>
      <c r="M3084" s="57" t="n">
        <v>0.706762980087</v>
      </c>
      <c r="N3084" s="56" t="str">
        <f aca="false">IF(OR(A3084="",I3084=""),"",IF(COUNTIFS($A$2:$A$4500,A3084,$D$2:$D$4500,D3084,$I$2:$I$4500,I3084)&gt;1,"Possible duplicate",""))</f>
        <v/>
      </c>
      <c r="O3084" s="56" t="n">
        <f aca="false">IF(J3084="","",IF(AND(L3084=0,K3084=0),1,0))</f>
        <v>1</v>
      </c>
      <c r="P3084" s="56" t="str">
        <f aca="false">IF(L3084=1,J3084+ROW()/10^7,"")</f>
        <v/>
      </c>
      <c r="Q3084" s="57" t="n">
        <f aca="false">IF(O3084=1,M3084,"")</f>
        <v>0.706762980087</v>
      </c>
      <c r="R3084" s="56" t="str">
        <f aca="false">IF(K3084=1,ROW(),"")</f>
        <v/>
      </c>
      <c r="S3084" s="56" t="str">
        <f aca="false">IF(D3084="","",TRIM(D3084))</f>
        <v>Operation Recovery Cost- Inc</v>
      </c>
    </row>
    <row r="3085" customFormat="false" ht="15" hidden="false" customHeight="false" outlineLevel="0" collapsed="false">
      <c r="A3085" s="50" t="s">
        <v>1409</v>
      </c>
      <c r="B3085" s="55" t="n">
        <v>45952</v>
      </c>
      <c r="C3085" s="50" t="n">
        <f aca="false">IF(S3085="","",IFERROR(IF(INDEX('Ledger Codes'!$C$6:$C$205,MATCH(S3085,'Ledger Codes'!$B$6:$B$205,0))="","",INDEX('Ledger Codes'!$C$6:$C$205,MATCH(S3085,'Ledger Codes'!$B$6:$B$205,0))),""))</f>
        <v>10053</v>
      </c>
      <c r="D3085" s="50" t="s">
        <v>107</v>
      </c>
      <c r="E3085" s="50" t="s">
        <v>1410</v>
      </c>
      <c r="F3085" s="50" t="s">
        <v>530</v>
      </c>
      <c r="G3085" s="52" t="n">
        <v>0</v>
      </c>
      <c r="H3085" s="52" t="n">
        <v>450</v>
      </c>
      <c r="I3085" s="52" t="n">
        <f aca="false">IF(AND(G3085="",H3085=""),"",N(G3085)-N(H3085))</f>
        <v>-450</v>
      </c>
      <c r="J3085" s="52" t="n">
        <f aca="false">IF(I3085="","",ABS(I3085))</f>
        <v>450</v>
      </c>
      <c r="K3085" s="56" t="n">
        <f aca="false">IF(S3085="","",0)</f>
        <v>0</v>
      </c>
      <c r="L3085" s="56" t="n">
        <f aca="false">IF(J3085="","",IF(AND(J3085&gt;'Revenue Testing'!$E$9,K3085=0),1,0))</f>
        <v>0</v>
      </c>
      <c r="M3085" s="57" t="n">
        <v>0.435527454341</v>
      </c>
      <c r="N3085" s="56" t="str">
        <f aca="false">IF(OR(A3085="",I3085=""),"",IF(COUNTIFS($A$2:$A$4500,A3085,$D$2:$D$4500,D3085,$I$2:$I$4500,I3085)&gt;1,"Possible duplicate",""))</f>
        <v/>
      </c>
      <c r="O3085" s="56" t="n">
        <f aca="false">IF(J3085="","",IF(AND(L3085=0,K3085=0),1,0))</f>
        <v>1</v>
      </c>
      <c r="P3085" s="56" t="str">
        <f aca="false">IF(L3085=1,J3085+ROW()/10^7,"")</f>
        <v/>
      </c>
      <c r="Q3085" s="57" t="n">
        <f aca="false">IF(O3085=1,M3085,"")</f>
        <v>0.435527454341</v>
      </c>
      <c r="R3085" s="56" t="str">
        <f aca="false">IF(K3085=1,ROW(),"")</f>
        <v/>
      </c>
      <c r="S3085" s="56" t="str">
        <f aca="false">IF(D3085="","",TRIM(D3085))</f>
        <v>Operation Recovery Cost- Inc</v>
      </c>
    </row>
    <row r="3086" customFormat="false" ht="15" hidden="false" customHeight="false" outlineLevel="0" collapsed="false">
      <c r="A3086" s="50" t="s">
        <v>1411</v>
      </c>
      <c r="B3086" s="55" t="n">
        <v>45952</v>
      </c>
      <c r="C3086" s="50" t="n">
        <f aca="false">IF(S3086="","",IFERROR(IF(INDEX('Ledger Codes'!$C$6:$C$205,MATCH(S3086,'Ledger Codes'!$B$6:$B$205,0))="","",INDEX('Ledger Codes'!$C$6:$C$205,MATCH(S3086,'Ledger Codes'!$B$6:$B$205,0))),""))</f>
        <v>10053</v>
      </c>
      <c r="D3086" s="50" t="s">
        <v>107</v>
      </c>
      <c r="E3086" s="50" t="s">
        <v>1412</v>
      </c>
      <c r="F3086" s="50" t="s">
        <v>1413</v>
      </c>
      <c r="G3086" s="52" t="n">
        <v>0</v>
      </c>
      <c r="H3086" s="52" t="n">
        <v>450</v>
      </c>
      <c r="I3086" s="52" t="n">
        <f aca="false">IF(AND(G3086="",H3086=""),"",N(G3086)-N(H3086))</f>
        <v>-450</v>
      </c>
      <c r="J3086" s="52" t="n">
        <f aca="false">IF(I3086="","",ABS(I3086))</f>
        <v>450</v>
      </c>
      <c r="K3086" s="56" t="n">
        <f aca="false">IF(S3086="","",0)</f>
        <v>0</v>
      </c>
      <c r="L3086" s="56" t="n">
        <f aca="false">IF(J3086="","",IF(AND(J3086&gt;'Revenue Testing'!$E$9,K3086=0),1,0))</f>
        <v>0</v>
      </c>
      <c r="M3086" s="57" t="n">
        <v>0.595586268972</v>
      </c>
      <c r="N3086" s="56" t="str">
        <f aca="false">IF(OR(A3086="",I3086=""),"",IF(COUNTIFS($A$2:$A$4500,A3086,$D$2:$D$4500,D3086,$I$2:$I$4500,I3086)&gt;1,"Possible duplicate",""))</f>
        <v/>
      </c>
      <c r="O3086" s="56" t="n">
        <f aca="false">IF(J3086="","",IF(AND(L3086=0,K3086=0),1,0))</f>
        <v>1</v>
      </c>
      <c r="P3086" s="56" t="str">
        <f aca="false">IF(L3086=1,J3086+ROW()/10^7,"")</f>
        <v/>
      </c>
      <c r="Q3086" s="57" t="n">
        <f aca="false">IF(O3086=1,M3086,"")</f>
        <v>0.595586268972</v>
      </c>
      <c r="R3086" s="56" t="str">
        <f aca="false">IF(K3086=1,ROW(),"")</f>
        <v/>
      </c>
      <c r="S3086" s="56" t="str">
        <f aca="false">IF(D3086="","",TRIM(D3086))</f>
        <v>Operation Recovery Cost- Inc</v>
      </c>
    </row>
    <row r="3087" customFormat="false" ht="15" hidden="false" customHeight="false" outlineLevel="0" collapsed="false">
      <c r="A3087" s="50" t="s">
        <v>1414</v>
      </c>
      <c r="B3087" s="55" t="n">
        <v>45952</v>
      </c>
      <c r="C3087" s="50" t="n">
        <f aca="false">IF(S3087="","",IFERROR(IF(INDEX('Ledger Codes'!$C$6:$C$205,MATCH(S3087,'Ledger Codes'!$B$6:$B$205,0))="","",INDEX('Ledger Codes'!$C$6:$C$205,MATCH(S3087,'Ledger Codes'!$B$6:$B$205,0))),""))</f>
        <v>10053</v>
      </c>
      <c r="D3087" s="50" t="s">
        <v>107</v>
      </c>
      <c r="E3087" s="50" t="s">
        <v>1415</v>
      </c>
      <c r="F3087" s="50" t="s">
        <v>1416</v>
      </c>
      <c r="G3087" s="52" t="n">
        <v>0</v>
      </c>
      <c r="H3087" s="52" t="n">
        <v>450</v>
      </c>
      <c r="I3087" s="52" t="n">
        <f aca="false">IF(AND(G3087="",H3087=""),"",N(G3087)-N(H3087))</f>
        <v>-450</v>
      </c>
      <c r="J3087" s="52" t="n">
        <f aca="false">IF(I3087="","",ABS(I3087))</f>
        <v>450</v>
      </c>
      <c r="K3087" s="56" t="n">
        <f aca="false">IF(S3087="","",0)</f>
        <v>0</v>
      </c>
      <c r="L3087" s="56" t="n">
        <f aca="false">IF(J3087="","",IF(AND(J3087&gt;'Revenue Testing'!$E$9,K3087=0),1,0))</f>
        <v>0</v>
      </c>
      <c r="M3087" s="57" t="n">
        <v>0.439967622117</v>
      </c>
      <c r="N3087" s="56" t="str">
        <f aca="false">IF(OR(A3087="",I3087=""),"",IF(COUNTIFS($A$2:$A$4500,A3087,$D$2:$D$4500,D3087,$I$2:$I$4500,I3087)&gt;1,"Possible duplicate",""))</f>
        <v/>
      </c>
      <c r="O3087" s="56" t="n">
        <f aca="false">IF(J3087="","",IF(AND(L3087=0,K3087=0),1,0))</f>
        <v>1</v>
      </c>
      <c r="P3087" s="56" t="str">
        <f aca="false">IF(L3087=1,J3087+ROW()/10^7,"")</f>
        <v/>
      </c>
      <c r="Q3087" s="57" t="n">
        <f aca="false">IF(O3087=1,M3087,"")</f>
        <v>0.439967622117</v>
      </c>
      <c r="R3087" s="56" t="str">
        <f aca="false">IF(K3087=1,ROW(),"")</f>
        <v/>
      </c>
      <c r="S3087" s="56" t="str">
        <f aca="false">IF(D3087="","",TRIM(D3087))</f>
        <v>Operation Recovery Cost- Inc</v>
      </c>
    </row>
    <row r="3088" customFormat="false" ht="15" hidden="false" customHeight="false" outlineLevel="0" collapsed="false">
      <c r="A3088" s="50" t="s">
        <v>1417</v>
      </c>
      <c r="B3088" s="55" t="n">
        <v>45952</v>
      </c>
      <c r="C3088" s="50" t="n">
        <f aca="false">IF(S3088="","",IFERROR(IF(INDEX('Ledger Codes'!$C$6:$C$205,MATCH(S3088,'Ledger Codes'!$B$6:$B$205,0))="","",INDEX('Ledger Codes'!$C$6:$C$205,MATCH(S3088,'Ledger Codes'!$B$6:$B$205,0))),""))</f>
        <v>10053</v>
      </c>
      <c r="D3088" s="50" t="s">
        <v>107</v>
      </c>
      <c r="E3088" s="50" t="s">
        <v>1418</v>
      </c>
      <c r="F3088" s="50" t="s">
        <v>1419</v>
      </c>
      <c r="G3088" s="52" t="n">
        <v>0</v>
      </c>
      <c r="H3088" s="52" t="n">
        <v>450</v>
      </c>
      <c r="I3088" s="52" t="n">
        <f aca="false">IF(AND(G3088="",H3088=""),"",N(G3088)-N(H3088))</f>
        <v>-450</v>
      </c>
      <c r="J3088" s="52" t="n">
        <f aca="false">IF(I3088="","",ABS(I3088))</f>
        <v>450</v>
      </c>
      <c r="K3088" s="56" t="n">
        <f aca="false">IF(S3088="","",0)</f>
        <v>0</v>
      </c>
      <c r="L3088" s="56" t="n">
        <f aca="false">IF(J3088="","",IF(AND(J3088&gt;'Revenue Testing'!$E$9,K3088=0),1,0))</f>
        <v>0</v>
      </c>
      <c r="M3088" s="57" t="n">
        <v>0.737389154444</v>
      </c>
      <c r="N3088" s="56" t="str">
        <f aca="false">IF(OR(A3088="",I3088=""),"",IF(COUNTIFS($A$2:$A$4500,A3088,$D$2:$D$4500,D3088,$I$2:$I$4500,I3088)&gt;1,"Possible duplicate",""))</f>
        <v/>
      </c>
      <c r="O3088" s="56" t="n">
        <f aca="false">IF(J3088="","",IF(AND(L3088=0,K3088=0),1,0))</f>
        <v>1</v>
      </c>
      <c r="P3088" s="56" t="str">
        <f aca="false">IF(L3088=1,J3088+ROW()/10^7,"")</f>
        <v/>
      </c>
      <c r="Q3088" s="57" t="n">
        <f aca="false">IF(O3088=1,M3088,"")</f>
        <v>0.737389154444</v>
      </c>
      <c r="R3088" s="56" t="str">
        <f aca="false">IF(K3088=1,ROW(),"")</f>
        <v/>
      </c>
      <c r="S3088" s="56" t="str">
        <f aca="false">IF(D3088="","",TRIM(D3088))</f>
        <v>Operation Recovery Cost- Inc</v>
      </c>
    </row>
    <row r="3089" customFormat="false" ht="15" hidden="false" customHeight="false" outlineLevel="0" collapsed="false">
      <c r="A3089" s="50" t="s">
        <v>1420</v>
      </c>
      <c r="B3089" s="55" t="n">
        <v>45952</v>
      </c>
      <c r="C3089" s="50" t="n">
        <f aca="false">IF(S3089="","",IFERROR(IF(INDEX('Ledger Codes'!$C$6:$C$205,MATCH(S3089,'Ledger Codes'!$B$6:$B$205,0))="","",INDEX('Ledger Codes'!$C$6:$C$205,MATCH(S3089,'Ledger Codes'!$B$6:$B$205,0))),""))</f>
        <v>10053</v>
      </c>
      <c r="D3089" s="50" t="s">
        <v>107</v>
      </c>
      <c r="E3089" s="50" t="s">
        <v>1421</v>
      </c>
      <c r="F3089" s="50" t="s">
        <v>1422</v>
      </c>
      <c r="G3089" s="52" t="n">
        <v>0</v>
      </c>
      <c r="H3089" s="52" t="n">
        <v>900</v>
      </c>
      <c r="I3089" s="52" t="n">
        <f aca="false">IF(AND(G3089="",H3089=""),"",N(G3089)-N(H3089))</f>
        <v>-900</v>
      </c>
      <c r="J3089" s="52" t="n">
        <f aca="false">IF(I3089="","",ABS(I3089))</f>
        <v>900</v>
      </c>
      <c r="K3089" s="56" t="n">
        <f aca="false">IF(S3089="","",0)</f>
        <v>0</v>
      </c>
      <c r="L3089" s="56" t="n">
        <f aca="false">IF(J3089="","",IF(AND(J3089&gt;'Revenue Testing'!$E$9,K3089=0),1,0))</f>
        <v>0</v>
      </c>
      <c r="M3089" s="57" t="n">
        <v>0.978279493854</v>
      </c>
      <c r="N3089" s="56" t="str">
        <f aca="false">IF(OR(A3089="",I3089=""),"",IF(COUNTIFS($A$2:$A$4500,A3089,$D$2:$D$4500,D3089,$I$2:$I$4500,I3089)&gt;1,"Possible duplicate",""))</f>
        <v/>
      </c>
      <c r="O3089" s="56" t="n">
        <f aca="false">IF(J3089="","",IF(AND(L3089=0,K3089=0),1,0))</f>
        <v>1</v>
      </c>
      <c r="P3089" s="56" t="str">
        <f aca="false">IF(L3089=1,J3089+ROW()/10^7,"")</f>
        <v/>
      </c>
      <c r="Q3089" s="57" t="n">
        <f aca="false">IF(O3089=1,M3089,"")</f>
        <v>0.978279493854</v>
      </c>
      <c r="R3089" s="56" t="str">
        <f aca="false">IF(K3089=1,ROW(),"")</f>
        <v/>
      </c>
      <c r="S3089" s="56" t="str">
        <f aca="false">IF(D3089="","",TRIM(D3089))</f>
        <v>Operation Recovery Cost- Inc</v>
      </c>
    </row>
    <row r="3090" customFormat="false" ht="15" hidden="false" customHeight="false" outlineLevel="0" collapsed="false">
      <c r="A3090" s="50" t="s">
        <v>1423</v>
      </c>
      <c r="B3090" s="55" t="n">
        <v>45952</v>
      </c>
      <c r="C3090" s="50" t="n">
        <f aca="false">IF(S3090="","",IFERROR(IF(INDEX('Ledger Codes'!$C$6:$C$205,MATCH(S3090,'Ledger Codes'!$B$6:$B$205,0))="","",INDEX('Ledger Codes'!$C$6:$C$205,MATCH(S3090,'Ledger Codes'!$B$6:$B$205,0))),""))</f>
        <v>10053</v>
      </c>
      <c r="D3090" s="50" t="s">
        <v>107</v>
      </c>
      <c r="E3090" s="50" t="s">
        <v>1424</v>
      </c>
      <c r="F3090" s="50" t="s">
        <v>1425</v>
      </c>
      <c r="G3090" s="52" t="n">
        <v>0</v>
      </c>
      <c r="H3090" s="52" t="n">
        <v>450</v>
      </c>
      <c r="I3090" s="52" t="n">
        <f aca="false">IF(AND(G3090="",H3090=""),"",N(G3090)-N(H3090))</f>
        <v>-450</v>
      </c>
      <c r="J3090" s="52" t="n">
        <f aca="false">IF(I3090="","",ABS(I3090))</f>
        <v>450</v>
      </c>
      <c r="K3090" s="56" t="n">
        <f aca="false">IF(S3090="","",0)</f>
        <v>0</v>
      </c>
      <c r="L3090" s="56" t="n">
        <f aca="false">IF(J3090="","",IF(AND(J3090&gt;'Revenue Testing'!$E$9,K3090=0),1,0))</f>
        <v>0</v>
      </c>
      <c r="M3090" s="57" t="n">
        <v>0.556386434242</v>
      </c>
      <c r="N3090" s="56" t="str">
        <f aca="false">IF(OR(A3090="",I3090=""),"",IF(COUNTIFS($A$2:$A$4500,A3090,$D$2:$D$4500,D3090,$I$2:$I$4500,I3090)&gt;1,"Possible duplicate",""))</f>
        <v/>
      </c>
      <c r="O3090" s="56" t="n">
        <f aca="false">IF(J3090="","",IF(AND(L3090=0,K3090=0),1,0))</f>
        <v>1</v>
      </c>
      <c r="P3090" s="56" t="str">
        <f aca="false">IF(L3090=1,J3090+ROW()/10^7,"")</f>
        <v/>
      </c>
      <c r="Q3090" s="57" t="n">
        <f aca="false">IF(O3090=1,M3090,"")</f>
        <v>0.556386434242</v>
      </c>
      <c r="R3090" s="56" t="str">
        <f aca="false">IF(K3090=1,ROW(),"")</f>
        <v/>
      </c>
      <c r="S3090" s="56" t="str">
        <f aca="false">IF(D3090="","",TRIM(D3090))</f>
        <v>Operation Recovery Cost- Inc</v>
      </c>
    </row>
    <row r="3091" customFormat="false" ht="15" hidden="false" customHeight="false" outlineLevel="0" collapsed="false">
      <c r="A3091" s="50" t="s">
        <v>1426</v>
      </c>
      <c r="B3091" s="55" t="n">
        <v>45952</v>
      </c>
      <c r="C3091" s="50" t="n">
        <f aca="false">IF(S3091="","",IFERROR(IF(INDEX('Ledger Codes'!$C$6:$C$205,MATCH(S3091,'Ledger Codes'!$B$6:$B$205,0))="","",INDEX('Ledger Codes'!$C$6:$C$205,MATCH(S3091,'Ledger Codes'!$B$6:$B$205,0))),""))</f>
        <v>10053</v>
      </c>
      <c r="D3091" s="50" t="s">
        <v>107</v>
      </c>
      <c r="E3091" s="50" t="s">
        <v>1427</v>
      </c>
      <c r="F3091" s="50" t="s">
        <v>1428</v>
      </c>
      <c r="G3091" s="52" t="n">
        <v>0</v>
      </c>
      <c r="H3091" s="52" t="n">
        <v>450</v>
      </c>
      <c r="I3091" s="52" t="n">
        <f aca="false">IF(AND(G3091="",H3091=""),"",N(G3091)-N(H3091))</f>
        <v>-450</v>
      </c>
      <c r="J3091" s="52" t="n">
        <f aca="false">IF(I3091="","",ABS(I3091))</f>
        <v>450</v>
      </c>
      <c r="K3091" s="56" t="n">
        <f aca="false">IF(S3091="","",0)</f>
        <v>0</v>
      </c>
      <c r="L3091" s="56" t="n">
        <f aca="false">IF(J3091="","",IF(AND(J3091&gt;'Revenue Testing'!$E$9,K3091=0),1,0))</f>
        <v>0</v>
      </c>
      <c r="M3091" s="57" t="n">
        <v>0.618283758555</v>
      </c>
      <c r="N3091" s="56" t="str">
        <f aca="false">IF(OR(A3091="",I3091=""),"",IF(COUNTIFS($A$2:$A$4500,A3091,$D$2:$D$4500,D3091,$I$2:$I$4500,I3091)&gt;1,"Possible duplicate",""))</f>
        <v/>
      </c>
      <c r="O3091" s="56" t="n">
        <f aca="false">IF(J3091="","",IF(AND(L3091=0,K3091=0),1,0))</f>
        <v>1</v>
      </c>
      <c r="P3091" s="56" t="str">
        <f aca="false">IF(L3091=1,J3091+ROW()/10^7,"")</f>
        <v/>
      </c>
      <c r="Q3091" s="57" t="n">
        <f aca="false">IF(O3091=1,M3091,"")</f>
        <v>0.618283758555</v>
      </c>
      <c r="R3091" s="56" t="str">
        <f aca="false">IF(K3091=1,ROW(),"")</f>
        <v/>
      </c>
      <c r="S3091" s="56" t="str">
        <f aca="false">IF(D3091="","",TRIM(D3091))</f>
        <v>Operation Recovery Cost- Inc</v>
      </c>
    </row>
    <row r="3092" customFormat="false" ht="15" hidden="false" customHeight="false" outlineLevel="0" collapsed="false">
      <c r="A3092" s="50" t="s">
        <v>1429</v>
      </c>
      <c r="B3092" s="55" t="n">
        <v>45952</v>
      </c>
      <c r="C3092" s="50" t="n">
        <f aca="false">IF(S3092="","",IFERROR(IF(INDEX('Ledger Codes'!$C$6:$C$205,MATCH(S3092,'Ledger Codes'!$B$6:$B$205,0))="","",INDEX('Ledger Codes'!$C$6:$C$205,MATCH(S3092,'Ledger Codes'!$B$6:$B$205,0))),""))</f>
        <v>10053</v>
      </c>
      <c r="D3092" s="50" t="s">
        <v>107</v>
      </c>
      <c r="E3092" s="50" t="s">
        <v>1430</v>
      </c>
      <c r="F3092" s="50" t="s">
        <v>1431</v>
      </c>
      <c r="G3092" s="52" t="n">
        <v>0</v>
      </c>
      <c r="H3092" s="52" t="n">
        <v>450</v>
      </c>
      <c r="I3092" s="52" t="n">
        <f aca="false">IF(AND(G3092="",H3092=""),"",N(G3092)-N(H3092))</f>
        <v>-450</v>
      </c>
      <c r="J3092" s="52" t="n">
        <f aca="false">IF(I3092="","",ABS(I3092))</f>
        <v>450</v>
      </c>
      <c r="K3092" s="56" t="n">
        <f aca="false">IF(S3092="","",0)</f>
        <v>0</v>
      </c>
      <c r="L3092" s="56" t="n">
        <f aca="false">IF(J3092="","",IF(AND(J3092&gt;'Revenue Testing'!$E$9,K3092=0),1,0))</f>
        <v>0</v>
      </c>
      <c r="M3092" s="57" t="n">
        <v>0.596472197567</v>
      </c>
      <c r="N3092" s="56" t="str">
        <f aca="false">IF(OR(A3092="",I3092=""),"",IF(COUNTIFS($A$2:$A$4500,A3092,$D$2:$D$4500,D3092,$I$2:$I$4500,I3092)&gt;1,"Possible duplicate",""))</f>
        <v/>
      </c>
      <c r="O3092" s="56" t="n">
        <f aca="false">IF(J3092="","",IF(AND(L3092=0,K3092=0),1,0))</f>
        <v>1</v>
      </c>
      <c r="P3092" s="56" t="str">
        <f aca="false">IF(L3092=1,J3092+ROW()/10^7,"")</f>
        <v/>
      </c>
      <c r="Q3092" s="57" t="n">
        <f aca="false">IF(O3092=1,M3092,"")</f>
        <v>0.596472197567</v>
      </c>
      <c r="R3092" s="56" t="str">
        <f aca="false">IF(K3092=1,ROW(),"")</f>
        <v/>
      </c>
      <c r="S3092" s="56" t="str">
        <f aca="false">IF(D3092="","",TRIM(D3092))</f>
        <v>Operation Recovery Cost- Inc</v>
      </c>
    </row>
    <row r="3093" customFormat="false" ht="15" hidden="false" customHeight="false" outlineLevel="0" collapsed="false">
      <c r="A3093" s="50" t="s">
        <v>1432</v>
      </c>
      <c r="B3093" s="55" t="n">
        <v>45952</v>
      </c>
      <c r="C3093" s="50" t="n">
        <f aca="false">IF(S3093="","",IFERROR(IF(INDEX('Ledger Codes'!$C$6:$C$205,MATCH(S3093,'Ledger Codes'!$B$6:$B$205,0))="","",INDEX('Ledger Codes'!$C$6:$C$205,MATCH(S3093,'Ledger Codes'!$B$6:$B$205,0))),""))</f>
        <v>10053</v>
      </c>
      <c r="D3093" s="50" t="s">
        <v>107</v>
      </c>
      <c r="E3093" s="50" t="s">
        <v>1433</v>
      </c>
      <c r="F3093" s="50" t="s">
        <v>1434</v>
      </c>
      <c r="G3093" s="52" t="n">
        <v>0</v>
      </c>
      <c r="H3093" s="52" t="n">
        <v>450</v>
      </c>
      <c r="I3093" s="52" t="n">
        <f aca="false">IF(AND(G3093="",H3093=""),"",N(G3093)-N(H3093))</f>
        <v>-450</v>
      </c>
      <c r="J3093" s="52" t="n">
        <f aca="false">IF(I3093="","",ABS(I3093))</f>
        <v>450</v>
      </c>
      <c r="K3093" s="56" t="n">
        <f aca="false">IF(S3093="","",0)</f>
        <v>0</v>
      </c>
      <c r="L3093" s="56" t="n">
        <f aca="false">IF(J3093="","",IF(AND(J3093&gt;'Revenue Testing'!$E$9,K3093=0),1,0))</f>
        <v>0</v>
      </c>
      <c r="M3093" s="57" t="n">
        <v>0.574959516618</v>
      </c>
      <c r="N3093" s="56" t="str">
        <f aca="false">IF(OR(A3093="",I3093=""),"",IF(COUNTIFS($A$2:$A$4500,A3093,$D$2:$D$4500,D3093,$I$2:$I$4500,I3093)&gt;1,"Possible duplicate",""))</f>
        <v/>
      </c>
      <c r="O3093" s="56" t="n">
        <f aca="false">IF(J3093="","",IF(AND(L3093=0,K3093=0),1,0))</f>
        <v>1</v>
      </c>
      <c r="P3093" s="56" t="str">
        <f aca="false">IF(L3093=1,J3093+ROW()/10^7,"")</f>
        <v/>
      </c>
      <c r="Q3093" s="57" t="n">
        <f aca="false">IF(O3093=1,M3093,"")</f>
        <v>0.574959516618</v>
      </c>
      <c r="R3093" s="56" t="str">
        <f aca="false">IF(K3093=1,ROW(),"")</f>
        <v/>
      </c>
      <c r="S3093" s="56" t="str">
        <f aca="false">IF(D3093="","",TRIM(D3093))</f>
        <v>Operation Recovery Cost- Inc</v>
      </c>
    </row>
    <row r="3094" customFormat="false" ht="15" hidden="false" customHeight="false" outlineLevel="0" collapsed="false">
      <c r="A3094" s="50" t="s">
        <v>1435</v>
      </c>
      <c r="B3094" s="55" t="n">
        <v>45952</v>
      </c>
      <c r="C3094" s="50" t="n">
        <f aca="false">IF(S3094="","",IFERROR(IF(INDEX('Ledger Codes'!$C$6:$C$205,MATCH(S3094,'Ledger Codes'!$B$6:$B$205,0))="","",INDEX('Ledger Codes'!$C$6:$C$205,MATCH(S3094,'Ledger Codes'!$B$6:$B$205,0))),""))</f>
        <v>10053</v>
      </c>
      <c r="D3094" s="50" t="s">
        <v>107</v>
      </c>
      <c r="E3094" s="50" t="s">
        <v>1436</v>
      </c>
      <c r="F3094" s="50" t="s">
        <v>1437</v>
      </c>
      <c r="G3094" s="52" t="n">
        <v>0</v>
      </c>
      <c r="H3094" s="52" t="n">
        <v>450</v>
      </c>
      <c r="I3094" s="52" t="n">
        <f aca="false">IF(AND(G3094="",H3094=""),"",N(G3094)-N(H3094))</f>
        <v>-450</v>
      </c>
      <c r="J3094" s="52" t="n">
        <f aca="false">IF(I3094="","",ABS(I3094))</f>
        <v>450</v>
      </c>
      <c r="K3094" s="56" t="n">
        <f aca="false">IF(S3094="","",0)</f>
        <v>0</v>
      </c>
      <c r="L3094" s="56" t="n">
        <f aca="false">IF(J3094="","",IF(AND(J3094&gt;'Revenue Testing'!$E$9,K3094=0),1,0))</f>
        <v>0</v>
      </c>
      <c r="M3094" s="57" t="n">
        <v>0.900673280693</v>
      </c>
      <c r="N3094" s="56" t="str">
        <f aca="false">IF(OR(A3094="",I3094=""),"",IF(COUNTIFS($A$2:$A$4500,A3094,$D$2:$D$4500,D3094,$I$2:$I$4500,I3094)&gt;1,"Possible duplicate",""))</f>
        <v/>
      </c>
      <c r="O3094" s="56" t="n">
        <f aca="false">IF(J3094="","",IF(AND(L3094=0,K3094=0),1,0))</f>
        <v>1</v>
      </c>
      <c r="P3094" s="56" t="str">
        <f aca="false">IF(L3094=1,J3094+ROW()/10^7,"")</f>
        <v/>
      </c>
      <c r="Q3094" s="57" t="n">
        <f aca="false">IF(O3094=1,M3094,"")</f>
        <v>0.900673280693</v>
      </c>
      <c r="R3094" s="56" t="str">
        <f aca="false">IF(K3094=1,ROW(),"")</f>
        <v/>
      </c>
      <c r="S3094" s="56" t="str">
        <f aca="false">IF(D3094="","",TRIM(D3094))</f>
        <v>Operation Recovery Cost- Inc</v>
      </c>
    </row>
    <row r="3095" customFormat="false" ht="15" hidden="false" customHeight="false" outlineLevel="0" collapsed="false">
      <c r="A3095" s="50" t="s">
        <v>1438</v>
      </c>
      <c r="B3095" s="55" t="n">
        <v>45952</v>
      </c>
      <c r="C3095" s="50" t="n">
        <f aca="false">IF(S3095="","",IFERROR(IF(INDEX('Ledger Codes'!$C$6:$C$205,MATCH(S3095,'Ledger Codes'!$B$6:$B$205,0))="","",INDEX('Ledger Codes'!$C$6:$C$205,MATCH(S3095,'Ledger Codes'!$B$6:$B$205,0))),""))</f>
        <v>10053</v>
      </c>
      <c r="D3095" s="50" t="s">
        <v>107</v>
      </c>
      <c r="E3095" s="50" t="s">
        <v>1439</v>
      </c>
      <c r="F3095" s="50" t="s">
        <v>1440</v>
      </c>
      <c r="G3095" s="52" t="n">
        <v>0</v>
      </c>
      <c r="H3095" s="52" t="n">
        <v>450</v>
      </c>
      <c r="I3095" s="52" t="n">
        <f aca="false">IF(AND(G3095="",H3095=""),"",N(G3095)-N(H3095))</f>
        <v>-450</v>
      </c>
      <c r="J3095" s="52" t="n">
        <f aca="false">IF(I3095="","",ABS(I3095))</f>
        <v>450</v>
      </c>
      <c r="K3095" s="56" t="n">
        <f aca="false">IF(S3095="","",0)</f>
        <v>0</v>
      </c>
      <c r="L3095" s="56" t="n">
        <f aca="false">IF(J3095="","",IF(AND(J3095&gt;'Revenue Testing'!$E$9,K3095=0),1,0))</f>
        <v>0</v>
      </c>
      <c r="M3095" s="57" t="n">
        <v>0.351879939878</v>
      </c>
      <c r="N3095" s="56" t="str">
        <f aca="false">IF(OR(A3095="",I3095=""),"",IF(COUNTIFS($A$2:$A$4500,A3095,$D$2:$D$4500,D3095,$I$2:$I$4500,I3095)&gt;1,"Possible duplicate",""))</f>
        <v/>
      </c>
      <c r="O3095" s="56" t="n">
        <f aca="false">IF(J3095="","",IF(AND(L3095=0,K3095=0),1,0))</f>
        <v>1</v>
      </c>
      <c r="P3095" s="56" t="str">
        <f aca="false">IF(L3095=1,J3095+ROW()/10^7,"")</f>
        <v/>
      </c>
      <c r="Q3095" s="57" t="n">
        <f aca="false">IF(O3095=1,M3095,"")</f>
        <v>0.351879939878</v>
      </c>
      <c r="R3095" s="56" t="str">
        <f aca="false">IF(K3095=1,ROW(),"")</f>
        <v/>
      </c>
      <c r="S3095" s="56" t="str">
        <f aca="false">IF(D3095="","",TRIM(D3095))</f>
        <v>Operation Recovery Cost- Inc</v>
      </c>
    </row>
    <row r="3096" customFormat="false" ht="15" hidden="false" customHeight="false" outlineLevel="0" collapsed="false">
      <c r="A3096" s="50" t="s">
        <v>1441</v>
      </c>
      <c r="B3096" s="55" t="n">
        <v>45952</v>
      </c>
      <c r="C3096" s="50" t="n">
        <f aca="false">IF(S3096="","",IFERROR(IF(INDEX('Ledger Codes'!$C$6:$C$205,MATCH(S3096,'Ledger Codes'!$B$6:$B$205,0))="","",INDEX('Ledger Codes'!$C$6:$C$205,MATCH(S3096,'Ledger Codes'!$B$6:$B$205,0))),""))</f>
        <v>10053</v>
      </c>
      <c r="D3096" s="50" t="s">
        <v>107</v>
      </c>
      <c r="E3096" s="50" t="s">
        <v>1442</v>
      </c>
      <c r="F3096" s="50" t="s">
        <v>1443</v>
      </c>
      <c r="G3096" s="52" t="n">
        <v>0</v>
      </c>
      <c r="H3096" s="52" t="n">
        <v>450</v>
      </c>
      <c r="I3096" s="52" t="n">
        <f aca="false">IF(AND(G3096="",H3096=""),"",N(G3096)-N(H3096))</f>
        <v>-450</v>
      </c>
      <c r="J3096" s="52" t="n">
        <f aca="false">IF(I3096="","",ABS(I3096))</f>
        <v>450</v>
      </c>
      <c r="K3096" s="56" t="n">
        <f aca="false">IF(S3096="","",0)</f>
        <v>0</v>
      </c>
      <c r="L3096" s="56" t="n">
        <f aca="false">IF(J3096="","",IF(AND(J3096&gt;'Revenue Testing'!$E$9,K3096=0),1,0))</f>
        <v>0</v>
      </c>
      <c r="M3096" s="57" t="n">
        <v>0.455177018107</v>
      </c>
      <c r="N3096" s="56" t="str">
        <f aca="false">IF(OR(A3096="",I3096=""),"",IF(COUNTIFS($A$2:$A$4500,A3096,$D$2:$D$4500,D3096,$I$2:$I$4500,I3096)&gt;1,"Possible duplicate",""))</f>
        <v/>
      </c>
      <c r="O3096" s="56" t="n">
        <f aca="false">IF(J3096="","",IF(AND(L3096=0,K3096=0),1,0))</f>
        <v>1</v>
      </c>
      <c r="P3096" s="56" t="str">
        <f aca="false">IF(L3096=1,J3096+ROW()/10^7,"")</f>
        <v/>
      </c>
      <c r="Q3096" s="57" t="n">
        <f aca="false">IF(O3096=1,M3096,"")</f>
        <v>0.455177018107</v>
      </c>
      <c r="R3096" s="56" t="str">
        <f aca="false">IF(K3096=1,ROW(),"")</f>
        <v/>
      </c>
      <c r="S3096" s="56" t="str">
        <f aca="false">IF(D3096="","",TRIM(D3096))</f>
        <v>Operation Recovery Cost- Inc</v>
      </c>
    </row>
    <row r="3097" customFormat="false" ht="15" hidden="false" customHeight="false" outlineLevel="0" collapsed="false">
      <c r="A3097" s="50" t="s">
        <v>1444</v>
      </c>
      <c r="B3097" s="55" t="n">
        <v>45952</v>
      </c>
      <c r="C3097" s="50" t="n">
        <f aca="false">IF(S3097="","",IFERROR(IF(INDEX('Ledger Codes'!$C$6:$C$205,MATCH(S3097,'Ledger Codes'!$B$6:$B$205,0))="","",INDEX('Ledger Codes'!$C$6:$C$205,MATCH(S3097,'Ledger Codes'!$B$6:$B$205,0))),""))</f>
        <v>10053</v>
      </c>
      <c r="D3097" s="50" t="s">
        <v>107</v>
      </c>
      <c r="E3097" s="50" t="s">
        <v>1445</v>
      </c>
      <c r="F3097" s="50" t="s">
        <v>1446</v>
      </c>
      <c r="G3097" s="52" t="n">
        <v>0</v>
      </c>
      <c r="H3097" s="52" t="n">
        <v>450</v>
      </c>
      <c r="I3097" s="52" t="n">
        <f aca="false">IF(AND(G3097="",H3097=""),"",N(G3097)-N(H3097))</f>
        <v>-450</v>
      </c>
      <c r="J3097" s="52" t="n">
        <f aca="false">IF(I3097="","",ABS(I3097))</f>
        <v>450</v>
      </c>
      <c r="K3097" s="56" t="n">
        <f aca="false">IF(S3097="","",0)</f>
        <v>0</v>
      </c>
      <c r="L3097" s="56" t="n">
        <f aca="false">IF(J3097="","",IF(AND(J3097&gt;'Revenue Testing'!$E$9,K3097=0),1,0))</f>
        <v>0</v>
      </c>
      <c r="M3097" s="57" t="n">
        <v>0.020244417381</v>
      </c>
      <c r="N3097" s="56" t="str">
        <f aca="false">IF(OR(A3097="",I3097=""),"",IF(COUNTIFS($A$2:$A$4500,A3097,$D$2:$D$4500,D3097,$I$2:$I$4500,I3097)&gt;1,"Possible duplicate",""))</f>
        <v/>
      </c>
      <c r="O3097" s="56" t="n">
        <f aca="false">IF(J3097="","",IF(AND(L3097=0,K3097=0),1,0))</f>
        <v>1</v>
      </c>
      <c r="P3097" s="56" t="str">
        <f aca="false">IF(L3097=1,J3097+ROW()/10^7,"")</f>
        <v/>
      </c>
      <c r="Q3097" s="57" t="n">
        <f aca="false">IF(O3097=1,M3097,"")</f>
        <v>0.020244417381</v>
      </c>
      <c r="R3097" s="56" t="str">
        <f aca="false">IF(K3097=1,ROW(),"")</f>
        <v/>
      </c>
      <c r="S3097" s="56" t="str">
        <f aca="false">IF(D3097="","",TRIM(D3097))</f>
        <v>Operation Recovery Cost- Inc</v>
      </c>
    </row>
    <row r="3098" customFormat="false" ht="15" hidden="false" customHeight="false" outlineLevel="0" collapsed="false">
      <c r="A3098" s="50" t="s">
        <v>1447</v>
      </c>
      <c r="B3098" s="55" t="n">
        <v>45952</v>
      </c>
      <c r="C3098" s="50" t="n">
        <f aca="false">IF(S3098="","",IFERROR(IF(INDEX('Ledger Codes'!$C$6:$C$205,MATCH(S3098,'Ledger Codes'!$B$6:$B$205,0))="","",INDEX('Ledger Codes'!$C$6:$C$205,MATCH(S3098,'Ledger Codes'!$B$6:$B$205,0))),""))</f>
        <v>10053</v>
      </c>
      <c r="D3098" s="50" t="s">
        <v>107</v>
      </c>
      <c r="E3098" s="50" t="s">
        <v>1448</v>
      </c>
      <c r="F3098" s="50" t="s">
        <v>1449</v>
      </c>
      <c r="G3098" s="52" t="n">
        <v>0</v>
      </c>
      <c r="H3098" s="52" t="n">
        <v>450</v>
      </c>
      <c r="I3098" s="52" t="n">
        <f aca="false">IF(AND(G3098="",H3098=""),"",N(G3098)-N(H3098))</f>
        <v>-450</v>
      </c>
      <c r="J3098" s="52" t="n">
        <f aca="false">IF(I3098="","",ABS(I3098))</f>
        <v>450</v>
      </c>
      <c r="K3098" s="56" t="n">
        <f aca="false">IF(S3098="","",0)</f>
        <v>0</v>
      </c>
      <c r="L3098" s="56" t="n">
        <f aca="false">IF(J3098="","",IF(AND(J3098&gt;'Revenue Testing'!$E$9,K3098=0),1,0))</f>
        <v>0</v>
      </c>
      <c r="M3098" s="57" t="n">
        <v>0.530937148951</v>
      </c>
      <c r="N3098" s="56" t="str">
        <f aca="false">IF(OR(A3098="",I3098=""),"",IF(COUNTIFS($A$2:$A$4500,A3098,$D$2:$D$4500,D3098,$I$2:$I$4500,I3098)&gt;1,"Possible duplicate",""))</f>
        <v/>
      </c>
      <c r="O3098" s="56" t="n">
        <f aca="false">IF(J3098="","",IF(AND(L3098=0,K3098=0),1,0))</f>
        <v>1</v>
      </c>
      <c r="P3098" s="56" t="str">
        <f aca="false">IF(L3098=1,J3098+ROW()/10^7,"")</f>
        <v/>
      </c>
      <c r="Q3098" s="57" t="n">
        <f aca="false">IF(O3098=1,M3098,"")</f>
        <v>0.530937148951</v>
      </c>
      <c r="R3098" s="56" t="str">
        <f aca="false">IF(K3098=1,ROW(),"")</f>
        <v/>
      </c>
      <c r="S3098" s="56" t="str">
        <f aca="false">IF(D3098="","",TRIM(D3098))</f>
        <v>Operation Recovery Cost- Inc</v>
      </c>
    </row>
    <row r="3099" customFormat="false" ht="15" hidden="false" customHeight="false" outlineLevel="0" collapsed="false">
      <c r="A3099" s="50" t="s">
        <v>1450</v>
      </c>
      <c r="B3099" s="55" t="n">
        <v>45952</v>
      </c>
      <c r="C3099" s="50" t="n">
        <f aca="false">IF(S3099="","",IFERROR(IF(INDEX('Ledger Codes'!$C$6:$C$205,MATCH(S3099,'Ledger Codes'!$B$6:$B$205,0))="","",INDEX('Ledger Codes'!$C$6:$C$205,MATCH(S3099,'Ledger Codes'!$B$6:$B$205,0))),""))</f>
        <v>10053</v>
      </c>
      <c r="D3099" s="50" t="s">
        <v>107</v>
      </c>
      <c r="E3099" s="50" t="s">
        <v>1451</v>
      </c>
      <c r="F3099" s="50" t="s">
        <v>1452</v>
      </c>
      <c r="G3099" s="52" t="n">
        <v>0</v>
      </c>
      <c r="H3099" s="52" t="n">
        <v>450</v>
      </c>
      <c r="I3099" s="52" t="n">
        <f aca="false">IF(AND(G3099="",H3099=""),"",N(G3099)-N(H3099))</f>
        <v>-450</v>
      </c>
      <c r="J3099" s="52" t="n">
        <f aca="false">IF(I3099="","",ABS(I3099))</f>
        <v>450</v>
      </c>
      <c r="K3099" s="56" t="n">
        <f aca="false">IF(S3099="","",0)</f>
        <v>0</v>
      </c>
      <c r="L3099" s="56" t="n">
        <f aca="false">IF(J3099="","",IF(AND(J3099&gt;'Revenue Testing'!$E$9,K3099=0),1,0))</f>
        <v>0</v>
      </c>
      <c r="M3099" s="57" t="n">
        <v>0.319651896626</v>
      </c>
      <c r="N3099" s="56" t="str">
        <f aca="false">IF(OR(A3099="",I3099=""),"",IF(COUNTIFS($A$2:$A$4500,A3099,$D$2:$D$4500,D3099,$I$2:$I$4500,I3099)&gt;1,"Possible duplicate",""))</f>
        <v/>
      </c>
      <c r="O3099" s="56" t="n">
        <f aca="false">IF(J3099="","",IF(AND(L3099=0,K3099=0),1,0))</f>
        <v>1</v>
      </c>
      <c r="P3099" s="56" t="str">
        <f aca="false">IF(L3099=1,J3099+ROW()/10^7,"")</f>
        <v/>
      </c>
      <c r="Q3099" s="57" t="n">
        <f aca="false">IF(O3099=1,M3099,"")</f>
        <v>0.319651896626</v>
      </c>
      <c r="R3099" s="56" t="str">
        <f aca="false">IF(K3099=1,ROW(),"")</f>
        <v/>
      </c>
      <c r="S3099" s="56" t="str">
        <f aca="false">IF(D3099="","",TRIM(D3099))</f>
        <v>Operation Recovery Cost- Inc</v>
      </c>
    </row>
    <row r="3100" customFormat="false" ht="15" hidden="false" customHeight="false" outlineLevel="0" collapsed="false">
      <c r="A3100" s="50" t="s">
        <v>1453</v>
      </c>
      <c r="B3100" s="55" t="n">
        <v>45952</v>
      </c>
      <c r="C3100" s="50" t="n">
        <f aca="false">IF(S3100="","",IFERROR(IF(INDEX('Ledger Codes'!$C$6:$C$205,MATCH(S3100,'Ledger Codes'!$B$6:$B$205,0))="","",INDEX('Ledger Codes'!$C$6:$C$205,MATCH(S3100,'Ledger Codes'!$B$6:$B$205,0))),""))</f>
        <v>10053</v>
      </c>
      <c r="D3100" s="50" t="s">
        <v>107</v>
      </c>
      <c r="E3100" s="50" t="s">
        <v>1454</v>
      </c>
      <c r="F3100" s="50" t="s">
        <v>1455</v>
      </c>
      <c r="G3100" s="52" t="n">
        <v>0</v>
      </c>
      <c r="H3100" s="52" t="n">
        <v>450</v>
      </c>
      <c r="I3100" s="52" t="n">
        <f aca="false">IF(AND(G3100="",H3100=""),"",N(G3100)-N(H3100))</f>
        <v>-450</v>
      </c>
      <c r="J3100" s="52" t="n">
        <f aca="false">IF(I3100="","",ABS(I3100))</f>
        <v>450</v>
      </c>
      <c r="K3100" s="56" t="n">
        <f aca="false">IF(S3100="","",0)</f>
        <v>0</v>
      </c>
      <c r="L3100" s="56" t="n">
        <f aca="false">IF(J3100="","",IF(AND(J3100&gt;'Revenue Testing'!$E$9,K3100=0),1,0))</f>
        <v>0</v>
      </c>
      <c r="M3100" s="57" t="n">
        <v>0.451185703855</v>
      </c>
      <c r="N3100" s="56" t="str">
        <f aca="false">IF(OR(A3100="",I3100=""),"",IF(COUNTIFS($A$2:$A$4500,A3100,$D$2:$D$4500,D3100,$I$2:$I$4500,I3100)&gt;1,"Possible duplicate",""))</f>
        <v/>
      </c>
      <c r="O3100" s="56" t="n">
        <f aca="false">IF(J3100="","",IF(AND(L3100=0,K3100=0),1,0))</f>
        <v>1</v>
      </c>
      <c r="P3100" s="56" t="str">
        <f aca="false">IF(L3100=1,J3100+ROW()/10^7,"")</f>
        <v/>
      </c>
      <c r="Q3100" s="57" t="n">
        <f aca="false">IF(O3100=1,M3100,"")</f>
        <v>0.451185703855</v>
      </c>
      <c r="R3100" s="56" t="str">
        <f aca="false">IF(K3100=1,ROW(),"")</f>
        <v/>
      </c>
      <c r="S3100" s="56" t="str">
        <f aca="false">IF(D3100="","",TRIM(D3100))</f>
        <v>Operation Recovery Cost- Inc</v>
      </c>
    </row>
    <row r="3101" customFormat="false" ht="15" hidden="false" customHeight="false" outlineLevel="0" collapsed="false">
      <c r="A3101" s="50" t="s">
        <v>1456</v>
      </c>
      <c r="B3101" s="55" t="n">
        <v>45952</v>
      </c>
      <c r="C3101" s="50" t="n">
        <f aca="false">IF(S3101="","",IFERROR(IF(INDEX('Ledger Codes'!$C$6:$C$205,MATCH(S3101,'Ledger Codes'!$B$6:$B$205,0))="","",INDEX('Ledger Codes'!$C$6:$C$205,MATCH(S3101,'Ledger Codes'!$B$6:$B$205,0))),""))</f>
        <v>10053</v>
      </c>
      <c r="D3101" s="50" t="s">
        <v>107</v>
      </c>
      <c r="E3101" s="50" t="s">
        <v>1457</v>
      </c>
      <c r="F3101" s="50" t="s">
        <v>518</v>
      </c>
      <c r="G3101" s="52" t="n">
        <v>0</v>
      </c>
      <c r="H3101" s="52" t="n">
        <v>450</v>
      </c>
      <c r="I3101" s="52" t="n">
        <f aca="false">IF(AND(G3101="",H3101=""),"",N(G3101)-N(H3101))</f>
        <v>-450</v>
      </c>
      <c r="J3101" s="52" t="n">
        <f aca="false">IF(I3101="","",ABS(I3101))</f>
        <v>450</v>
      </c>
      <c r="K3101" s="56" t="n">
        <f aca="false">IF(S3101="","",0)</f>
        <v>0</v>
      </c>
      <c r="L3101" s="56" t="n">
        <f aca="false">IF(J3101="","",IF(AND(J3101&gt;'Revenue Testing'!$E$9,K3101=0),1,0))</f>
        <v>0</v>
      </c>
      <c r="M3101" s="57" t="n">
        <v>0.017624423697</v>
      </c>
      <c r="N3101" s="56" t="str">
        <f aca="false">IF(OR(A3101="",I3101=""),"",IF(COUNTIFS($A$2:$A$4500,A3101,$D$2:$D$4500,D3101,$I$2:$I$4500,I3101)&gt;1,"Possible duplicate",""))</f>
        <v/>
      </c>
      <c r="O3101" s="56" t="n">
        <f aca="false">IF(J3101="","",IF(AND(L3101=0,K3101=0),1,0))</f>
        <v>1</v>
      </c>
      <c r="P3101" s="56" t="str">
        <f aca="false">IF(L3101=1,J3101+ROW()/10^7,"")</f>
        <v/>
      </c>
      <c r="Q3101" s="57" t="n">
        <f aca="false">IF(O3101=1,M3101,"")</f>
        <v>0.017624423697</v>
      </c>
      <c r="R3101" s="56" t="str">
        <f aca="false">IF(K3101=1,ROW(),"")</f>
        <v/>
      </c>
      <c r="S3101" s="56" t="str">
        <f aca="false">IF(D3101="","",TRIM(D3101))</f>
        <v>Operation Recovery Cost- Inc</v>
      </c>
    </row>
    <row r="3102" customFormat="false" ht="15" hidden="false" customHeight="false" outlineLevel="0" collapsed="false">
      <c r="A3102" s="50" t="s">
        <v>1458</v>
      </c>
      <c r="B3102" s="55" t="n">
        <v>45952</v>
      </c>
      <c r="C3102" s="50" t="n">
        <f aca="false">IF(S3102="","",IFERROR(IF(INDEX('Ledger Codes'!$C$6:$C$205,MATCH(S3102,'Ledger Codes'!$B$6:$B$205,0))="","",INDEX('Ledger Codes'!$C$6:$C$205,MATCH(S3102,'Ledger Codes'!$B$6:$B$205,0))),""))</f>
        <v>10053</v>
      </c>
      <c r="D3102" s="50" t="s">
        <v>107</v>
      </c>
      <c r="E3102" s="50" t="s">
        <v>1459</v>
      </c>
      <c r="F3102" s="50" t="s">
        <v>1460</v>
      </c>
      <c r="G3102" s="52" t="n">
        <v>0</v>
      </c>
      <c r="H3102" s="52" t="n">
        <v>450</v>
      </c>
      <c r="I3102" s="52" t="n">
        <f aca="false">IF(AND(G3102="",H3102=""),"",N(G3102)-N(H3102))</f>
        <v>-450</v>
      </c>
      <c r="J3102" s="52" t="n">
        <f aca="false">IF(I3102="","",ABS(I3102))</f>
        <v>450</v>
      </c>
      <c r="K3102" s="56" t="n">
        <f aca="false">IF(S3102="","",0)</f>
        <v>0</v>
      </c>
      <c r="L3102" s="56" t="n">
        <f aca="false">IF(J3102="","",IF(AND(J3102&gt;'Revenue Testing'!$E$9,K3102=0),1,0))</f>
        <v>0</v>
      </c>
      <c r="M3102" s="57" t="n">
        <v>0.463205426794</v>
      </c>
      <c r="N3102" s="56" t="str">
        <f aca="false">IF(OR(A3102="",I3102=""),"",IF(COUNTIFS($A$2:$A$4500,A3102,$D$2:$D$4500,D3102,$I$2:$I$4500,I3102)&gt;1,"Possible duplicate",""))</f>
        <v/>
      </c>
      <c r="O3102" s="56" t="n">
        <f aca="false">IF(J3102="","",IF(AND(L3102=0,K3102=0),1,0))</f>
        <v>1</v>
      </c>
      <c r="P3102" s="56" t="str">
        <f aca="false">IF(L3102=1,J3102+ROW()/10^7,"")</f>
        <v/>
      </c>
      <c r="Q3102" s="57" t="n">
        <f aca="false">IF(O3102=1,M3102,"")</f>
        <v>0.463205426794</v>
      </c>
      <c r="R3102" s="56" t="str">
        <f aca="false">IF(K3102=1,ROW(),"")</f>
        <v/>
      </c>
      <c r="S3102" s="56" t="str">
        <f aca="false">IF(D3102="","",TRIM(D3102))</f>
        <v>Operation Recovery Cost- Inc</v>
      </c>
    </row>
    <row r="3103" customFormat="false" ht="15" hidden="false" customHeight="false" outlineLevel="0" collapsed="false">
      <c r="A3103" s="50" t="s">
        <v>1461</v>
      </c>
      <c r="B3103" s="55" t="n">
        <v>45952</v>
      </c>
      <c r="C3103" s="50" t="n">
        <f aca="false">IF(S3103="","",IFERROR(IF(INDEX('Ledger Codes'!$C$6:$C$205,MATCH(S3103,'Ledger Codes'!$B$6:$B$205,0))="","",INDEX('Ledger Codes'!$C$6:$C$205,MATCH(S3103,'Ledger Codes'!$B$6:$B$205,0))),""))</f>
        <v>10053</v>
      </c>
      <c r="D3103" s="50" t="s">
        <v>107</v>
      </c>
      <c r="E3103" s="50" t="s">
        <v>1462</v>
      </c>
      <c r="F3103" s="50" t="s">
        <v>1463</v>
      </c>
      <c r="G3103" s="52" t="n">
        <v>0</v>
      </c>
      <c r="H3103" s="52" t="n">
        <v>450</v>
      </c>
      <c r="I3103" s="52" t="n">
        <f aca="false">IF(AND(G3103="",H3103=""),"",N(G3103)-N(H3103))</f>
        <v>-450</v>
      </c>
      <c r="J3103" s="52" t="n">
        <f aca="false">IF(I3103="","",ABS(I3103))</f>
        <v>450</v>
      </c>
      <c r="K3103" s="56" t="n">
        <f aca="false">IF(S3103="","",0)</f>
        <v>0</v>
      </c>
      <c r="L3103" s="56" t="n">
        <f aca="false">IF(J3103="","",IF(AND(J3103&gt;'Revenue Testing'!$E$9,K3103=0),1,0))</f>
        <v>0</v>
      </c>
      <c r="M3103" s="57" t="n">
        <v>0.436220374603</v>
      </c>
      <c r="N3103" s="56" t="str">
        <f aca="false">IF(OR(A3103="",I3103=""),"",IF(COUNTIFS($A$2:$A$4500,A3103,$D$2:$D$4500,D3103,$I$2:$I$4500,I3103)&gt;1,"Possible duplicate",""))</f>
        <v/>
      </c>
      <c r="O3103" s="56" t="n">
        <f aca="false">IF(J3103="","",IF(AND(L3103=0,K3103=0),1,0))</f>
        <v>1</v>
      </c>
      <c r="P3103" s="56" t="str">
        <f aca="false">IF(L3103=1,J3103+ROW()/10^7,"")</f>
        <v/>
      </c>
      <c r="Q3103" s="57" t="n">
        <f aca="false">IF(O3103=1,M3103,"")</f>
        <v>0.436220374603</v>
      </c>
      <c r="R3103" s="56" t="str">
        <f aca="false">IF(K3103=1,ROW(),"")</f>
        <v/>
      </c>
      <c r="S3103" s="56" t="str">
        <f aca="false">IF(D3103="","",TRIM(D3103))</f>
        <v>Operation Recovery Cost- Inc</v>
      </c>
    </row>
    <row r="3104" customFormat="false" ht="15" hidden="false" customHeight="false" outlineLevel="0" collapsed="false">
      <c r="A3104" s="50" t="s">
        <v>1464</v>
      </c>
      <c r="B3104" s="55" t="n">
        <v>45952</v>
      </c>
      <c r="C3104" s="50" t="n">
        <f aca="false">IF(S3104="","",IFERROR(IF(INDEX('Ledger Codes'!$C$6:$C$205,MATCH(S3104,'Ledger Codes'!$B$6:$B$205,0))="","",INDEX('Ledger Codes'!$C$6:$C$205,MATCH(S3104,'Ledger Codes'!$B$6:$B$205,0))),""))</f>
        <v>10053</v>
      </c>
      <c r="D3104" s="50" t="s">
        <v>107</v>
      </c>
      <c r="E3104" s="50" t="s">
        <v>1465</v>
      </c>
      <c r="F3104" s="50" t="s">
        <v>1466</v>
      </c>
      <c r="G3104" s="52" t="n">
        <v>0</v>
      </c>
      <c r="H3104" s="52" t="n">
        <v>450</v>
      </c>
      <c r="I3104" s="52" t="n">
        <f aca="false">IF(AND(G3104="",H3104=""),"",N(G3104)-N(H3104))</f>
        <v>-450</v>
      </c>
      <c r="J3104" s="52" t="n">
        <f aca="false">IF(I3104="","",ABS(I3104))</f>
        <v>450</v>
      </c>
      <c r="K3104" s="56" t="n">
        <f aca="false">IF(S3104="","",0)</f>
        <v>0</v>
      </c>
      <c r="L3104" s="56" t="n">
        <f aca="false">IF(J3104="","",IF(AND(J3104&gt;'Revenue Testing'!$E$9,K3104=0),1,0))</f>
        <v>0</v>
      </c>
      <c r="M3104" s="57" t="n">
        <v>0.189015969683</v>
      </c>
      <c r="N3104" s="56" t="str">
        <f aca="false">IF(OR(A3104="",I3104=""),"",IF(COUNTIFS($A$2:$A$4500,A3104,$D$2:$D$4500,D3104,$I$2:$I$4500,I3104)&gt;1,"Possible duplicate",""))</f>
        <v/>
      </c>
      <c r="O3104" s="56" t="n">
        <f aca="false">IF(J3104="","",IF(AND(L3104=0,K3104=0),1,0))</f>
        <v>1</v>
      </c>
      <c r="P3104" s="56" t="str">
        <f aca="false">IF(L3104=1,J3104+ROW()/10^7,"")</f>
        <v/>
      </c>
      <c r="Q3104" s="57" t="n">
        <f aca="false">IF(O3104=1,M3104,"")</f>
        <v>0.189015969683</v>
      </c>
      <c r="R3104" s="56" t="str">
        <f aca="false">IF(K3104=1,ROW(),"")</f>
        <v/>
      </c>
      <c r="S3104" s="56" t="str">
        <f aca="false">IF(D3104="","",TRIM(D3104))</f>
        <v>Operation Recovery Cost- Inc</v>
      </c>
    </row>
    <row r="3105" customFormat="false" ht="15" hidden="false" customHeight="false" outlineLevel="0" collapsed="false">
      <c r="A3105" s="50" t="s">
        <v>1467</v>
      </c>
      <c r="B3105" s="55" t="n">
        <v>45952</v>
      </c>
      <c r="C3105" s="50" t="n">
        <f aca="false">IF(S3105="","",IFERROR(IF(INDEX('Ledger Codes'!$C$6:$C$205,MATCH(S3105,'Ledger Codes'!$B$6:$B$205,0))="","",INDEX('Ledger Codes'!$C$6:$C$205,MATCH(S3105,'Ledger Codes'!$B$6:$B$205,0))),""))</f>
        <v>10053</v>
      </c>
      <c r="D3105" s="50" t="s">
        <v>107</v>
      </c>
      <c r="E3105" s="50" t="s">
        <v>1468</v>
      </c>
      <c r="F3105" s="50" t="s">
        <v>1469</v>
      </c>
      <c r="G3105" s="52" t="n">
        <v>0</v>
      </c>
      <c r="H3105" s="52" t="n">
        <v>900</v>
      </c>
      <c r="I3105" s="52" t="n">
        <f aca="false">IF(AND(G3105="",H3105=""),"",N(G3105)-N(H3105))</f>
        <v>-900</v>
      </c>
      <c r="J3105" s="52" t="n">
        <f aca="false">IF(I3105="","",ABS(I3105))</f>
        <v>900</v>
      </c>
      <c r="K3105" s="56" t="n">
        <f aca="false">IF(S3105="","",0)</f>
        <v>0</v>
      </c>
      <c r="L3105" s="56" t="n">
        <f aca="false">IF(J3105="","",IF(AND(J3105&gt;'Revenue Testing'!$E$9,K3105=0),1,0))</f>
        <v>0</v>
      </c>
      <c r="M3105" s="57" t="n">
        <v>0.061711584355</v>
      </c>
      <c r="N3105" s="56" t="str">
        <f aca="false">IF(OR(A3105="",I3105=""),"",IF(COUNTIFS($A$2:$A$4500,A3105,$D$2:$D$4500,D3105,$I$2:$I$4500,I3105)&gt;1,"Possible duplicate",""))</f>
        <v/>
      </c>
      <c r="O3105" s="56" t="n">
        <f aca="false">IF(J3105="","",IF(AND(L3105=0,K3105=0),1,0))</f>
        <v>1</v>
      </c>
      <c r="P3105" s="56" t="str">
        <f aca="false">IF(L3105=1,J3105+ROW()/10^7,"")</f>
        <v/>
      </c>
      <c r="Q3105" s="57" t="n">
        <f aca="false">IF(O3105=1,M3105,"")</f>
        <v>0.061711584355</v>
      </c>
      <c r="R3105" s="56" t="str">
        <f aca="false">IF(K3105=1,ROW(),"")</f>
        <v/>
      </c>
      <c r="S3105" s="56" t="str">
        <f aca="false">IF(D3105="","",TRIM(D3105))</f>
        <v>Operation Recovery Cost- Inc</v>
      </c>
    </row>
    <row r="3106" customFormat="false" ht="15" hidden="false" customHeight="false" outlineLevel="0" collapsed="false">
      <c r="A3106" s="50" t="s">
        <v>1470</v>
      </c>
      <c r="B3106" s="55" t="n">
        <v>45952</v>
      </c>
      <c r="C3106" s="50" t="n">
        <f aca="false">IF(S3106="","",IFERROR(IF(INDEX('Ledger Codes'!$C$6:$C$205,MATCH(S3106,'Ledger Codes'!$B$6:$B$205,0))="","",INDEX('Ledger Codes'!$C$6:$C$205,MATCH(S3106,'Ledger Codes'!$B$6:$B$205,0))),""))</f>
        <v>10053</v>
      </c>
      <c r="D3106" s="50" t="s">
        <v>107</v>
      </c>
      <c r="E3106" s="50" t="s">
        <v>1471</v>
      </c>
      <c r="F3106" s="50" t="s">
        <v>539</v>
      </c>
      <c r="G3106" s="52" t="n">
        <v>0</v>
      </c>
      <c r="H3106" s="52" t="n">
        <v>450</v>
      </c>
      <c r="I3106" s="52" t="n">
        <f aca="false">IF(AND(G3106="",H3106=""),"",N(G3106)-N(H3106))</f>
        <v>-450</v>
      </c>
      <c r="J3106" s="52" t="n">
        <f aca="false">IF(I3106="","",ABS(I3106))</f>
        <v>450</v>
      </c>
      <c r="K3106" s="56" t="n">
        <f aca="false">IF(S3106="","",0)</f>
        <v>0</v>
      </c>
      <c r="L3106" s="56" t="n">
        <f aca="false">IF(J3106="","",IF(AND(J3106&gt;'Revenue Testing'!$E$9,K3106=0),1,0))</f>
        <v>0</v>
      </c>
      <c r="M3106" s="57" t="n">
        <v>0.936332845434</v>
      </c>
      <c r="N3106" s="56" t="str">
        <f aca="false">IF(OR(A3106="",I3106=""),"",IF(COUNTIFS($A$2:$A$4500,A3106,$D$2:$D$4500,D3106,$I$2:$I$4500,I3106)&gt;1,"Possible duplicate",""))</f>
        <v/>
      </c>
      <c r="O3106" s="56" t="n">
        <f aca="false">IF(J3106="","",IF(AND(L3106=0,K3106=0),1,0))</f>
        <v>1</v>
      </c>
      <c r="P3106" s="56" t="str">
        <f aca="false">IF(L3106=1,J3106+ROW()/10^7,"")</f>
        <v/>
      </c>
      <c r="Q3106" s="57" t="n">
        <f aca="false">IF(O3106=1,M3106,"")</f>
        <v>0.936332845434</v>
      </c>
      <c r="R3106" s="56" t="str">
        <f aca="false">IF(K3106=1,ROW(),"")</f>
        <v/>
      </c>
      <c r="S3106" s="56" t="str">
        <f aca="false">IF(D3106="","",TRIM(D3106))</f>
        <v>Operation Recovery Cost- Inc</v>
      </c>
    </row>
    <row r="3107" customFormat="false" ht="15" hidden="false" customHeight="false" outlineLevel="0" collapsed="false">
      <c r="A3107" s="50" t="s">
        <v>1472</v>
      </c>
      <c r="B3107" s="55" t="n">
        <v>45952</v>
      </c>
      <c r="C3107" s="50" t="n">
        <f aca="false">IF(S3107="","",IFERROR(IF(INDEX('Ledger Codes'!$C$6:$C$205,MATCH(S3107,'Ledger Codes'!$B$6:$B$205,0))="","",INDEX('Ledger Codes'!$C$6:$C$205,MATCH(S3107,'Ledger Codes'!$B$6:$B$205,0))),""))</f>
        <v>10053</v>
      </c>
      <c r="D3107" s="50" t="s">
        <v>107</v>
      </c>
      <c r="E3107" s="50" t="s">
        <v>1473</v>
      </c>
      <c r="F3107" s="50" t="s">
        <v>1474</v>
      </c>
      <c r="G3107" s="52" t="n">
        <v>0</v>
      </c>
      <c r="H3107" s="52" t="n">
        <v>450</v>
      </c>
      <c r="I3107" s="52" t="n">
        <f aca="false">IF(AND(G3107="",H3107=""),"",N(G3107)-N(H3107))</f>
        <v>-450</v>
      </c>
      <c r="J3107" s="52" t="n">
        <f aca="false">IF(I3107="","",ABS(I3107))</f>
        <v>450</v>
      </c>
      <c r="K3107" s="56" t="n">
        <f aca="false">IF(S3107="","",0)</f>
        <v>0</v>
      </c>
      <c r="L3107" s="56" t="n">
        <f aca="false">IF(J3107="","",IF(AND(J3107&gt;'Revenue Testing'!$E$9,K3107=0),1,0))</f>
        <v>0</v>
      </c>
      <c r="M3107" s="57" t="n">
        <v>0.993046080561</v>
      </c>
      <c r="N3107" s="56" t="str">
        <f aca="false">IF(OR(A3107="",I3107=""),"",IF(COUNTIFS($A$2:$A$4500,A3107,$D$2:$D$4500,D3107,$I$2:$I$4500,I3107)&gt;1,"Possible duplicate",""))</f>
        <v/>
      </c>
      <c r="O3107" s="56" t="n">
        <f aca="false">IF(J3107="","",IF(AND(L3107=0,K3107=0),1,0))</f>
        <v>1</v>
      </c>
      <c r="P3107" s="56" t="str">
        <f aca="false">IF(L3107=1,J3107+ROW()/10^7,"")</f>
        <v/>
      </c>
      <c r="Q3107" s="57" t="n">
        <f aca="false">IF(O3107=1,M3107,"")</f>
        <v>0.993046080561</v>
      </c>
      <c r="R3107" s="56" t="str">
        <f aca="false">IF(K3107=1,ROW(),"")</f>
        <v/>
      </c>
      <c r="S3107" s="56" t="str">
        <f aca="false">IF(D3107="","",TRIM(D3107))</f>
        <v>Operation Recovery Cost- Inc</v>
      </c>
    </row>
    <row r="3108" customFormat="false" ht="15" hidden="false" customHeight="false" outlineLevel="0" collapsed="false">
      <c r="A3108" s="50" t="s">
        <v>1475</v>
      </c>
      <c r="B3108" s="55" t="n">
        <v>45952</v>
      </c>
      <c r="C3108" s="50" t="n">
        <f aca="false">IF(S3108="","",IFERROR(IF(INDEX('Ledger Codes'!$C$6:$C$205,MATCH(S3108,'Ledger Codes'!$B$6:$B$205,0))="","",INDEX('Ledger Codes'!$C$6:$C$205,MATCH(S3108,'Ledger Codes'!$B$6:$B$205,0))),""))</f>
        <v>10053</v>
      </c>
      <c r="D3108" s="50" t="s">
        <v>107</v>
      </c>
      <c r="E3108" s="50" t="s">
        <v>1476</v>
      </c>
      <c r="F3108" s="50" t="s">
        <v>1477</v>
      </c>
      <c r="G3108" s="52" t="n">
        <v>0</v>
      </c>
      <c r="H3108" s="52" t="n">
        <v>450</v>
      </c>
      <c r="I3108" s="52" t="n">
        <f aca="false">IF(AND(G3108="",H3108=""),"",N(G3108)-N(H3108))</f>
        <v>-450</v>
      </c>
      <c r="J3108" s="52" t="n">
        <f aca="false">IF(I3108="","",ABS(I3108))</f>
        <v>450</v>
      </c>
      <c r="K3108" s="56" t="n">
        <f aca="false">IF(S3108="","",0)</f>
        <v>0</v>
      </c>
      <c r="L3108" s="56" t="n">
        <f aca="false">IF(J3108="","",IF(AND(J3108&gt;'Revenue Testing'!$E$9,K3108=0),1,0))</f>
        <v>0</v>
      </c>
      <c r="M3108" s="57" t="n">
        <v>0.119764597542</v>
      </c>
      <c r="N3108" s="56" t="str">
        <f aca="false">IF(OR(A3108="",I3108=""),"",IF(COUNTIFS($A$2:$A$4500,A3108,$D$2:$D$4500,D3108,$I$2:$I$4500,I3108)&gt;1,"Possible duplicate",""))</f>
        <v/>
      </c>
      <c r="O3108" s="56" t="n">
        <f aca="false">IF(J3108="","",IF(AND(L3108=0,K3108=0),1,0))</f>
        <v>1</v>
      </c>
      <c r="P3108" s="56" t="str">
        <f aca="false">IF(L3108=1,J3108+ROW()/10^7,"")</f>
        <v/>
      </c>
      <c r="Q3108" s="57" t="n">
        <f aca="false">IF(O3108=1,M3108,"")</f>
        <v>0.119764597542</v>
      </c>
      <c r="R3108" s="56" t="str">
        <f aca="false">IF(K3108=1,ROW(),"")</f>
        <v/>
      </c>
      <c r="S3108" s="56" t="str">
        <f aca="false">IF(D3108="","",TRIM(D3108))</f>
        <v>Operation Recovery Cost- Inc</v>
      </c>
    </row>
    <row r="3109" customFormat="false" ht="15" hidden="false" customHeight="false" outlineLevel="0" collapsed="false">
      <c r="A3109" s="50" t="s">
        <v>1478</v>
      </c>
      <c r="B3109" s="55" t="n">
        <v>45952</v>
      </c>
      <c r="C3109" s="50" t="n">
        <f aca="false">IF(S3109="","",IFERROR(IF(INDEX('Ledger Codes'!$C$6:$C$205,MATCH(S3109,'Ledger Codes'!$B$6:$B$205,0))="","",INDEX('Ledger Codes'!$C$6:$C$205,MATCH(S3109,'Ledger Codes'!$B$6:$B$205,0))),""))</f>
        <v>10053</v>
      </c>
      <c r="D3109" s="50" t="s">
        <v>107</v>
      </c>
      <c r="E3109" s="50" t="s">
        <v>1479</v>
      </c>
      <c r="F3109" s="50" t="s">
        <v>1480</v>
      </c>
      <c r="G3109" s="52" t="n">
        <v>0</v>
      </c>
      <c r="H3109" s="52" t="n">
        <v>450</v>
      </c>
      <c r="I3109" s="52" t="n">
        <f aca="false">IF(AND(G3109="",H3109=""),"",N(G3109)-N(H3109))</f>
        <v>-450</v>
      </c>
      <c r="J3109" s="52" t="n">
        <f aca="false">IF(I3109="","",ABS(I3109))</f>
        <v>450</v>
      </c>
      <c r="K3109" s="56" t="n">
        <f aca="false">IF(S3109="","",0)</f>
        <v>0</v>
      </c>
      <c r="L3109" s="56" t="n">
        <f aca="false">IF(J3109="","",IF(AND(J3109&gt;'Revenue Testing'!$E$9,K3109=0),1,0))</f>
        <v>0</v>
      </c>
      <c r="M3109" s="57" t="n">
        <v>0.200759936696</v>
      </c>
      <c r="N3109" s="56" t="str">
        <f aca="false">IF(OR(A3109="",I3109=""),"",IF(COUNTIFS($A$2:$A$4500,A3109,$D$2:$D$4500,D3109,$I$2:$I$4500,I3109)&gt;1,"Possible duplicate",""))</f>
        <v/>
      </c>
      <c r="O3109" s="56" t="n">
        <f aca="false">IF(J3109="","",IF(AND(L3109=0,K3109=0),1,0))</f>
        <v>1</v>
      </c>
      <c r="P3109" s="56" t="str">
        <f aca="false">IF(L3109=1,J3109+ROW()/10^7,"")</f>
        <v/>
      </c>
      <c r="Q3109" s="57" t="n">
        <f aca="false">IF(O3109=1,M3109,"")</f>
        <v>0.200759936696</v>
      </c>
      <c r="R3109" s="56" t="str">
        <f aca="false">IF(K3109=1,ROW(),"")</f>
        <v/>
      </c>
      <c r="S3109" s="56" t="str">
        <f aca="false">IF(D3109="","",TRIM(D3109))</f>
        <v>Operation Recovery Cost- Inc</v>
      </c>
    </row>
    <row r="3110" customFormat="false" ht="15" hidden="false" customHeight="false" outlineLevel="0" collapsed="false">
      <c r="A3110" s="50" t="s">
        <v>1481</v>
      </c>
      <c r="B3110" s="55" t="n">
        <v>45952</v>
      </c>
      <c r="C3110" s="50" t="n">
        <f aca="false">IF(S3110="","",IFERROR(IF(INDEX('Ledger Codes'!$C$6:$C$205,MATCH(S3110,'Ledger Codes'!$B$6:$B$205,0))="","",INDEX('Ledger Codes'!$C$6:$C$205,MATCH(S3110,'Ledger Codes'!$B$6:$B$205,0))),""))</f>
        <v>10053</v>
      </c>
      <c r="D3110" s="50" t="s">
        <v>107</v>
      </c>
      <c r="E3110" s="50" t="s">
        <v>1482</v>
      </c>
      <c r="F3110" s="50" t="s">
        <v>1483</v>
      </c>
      <c r="G3110" s="52" t="n">
        <v>0</v>
      </c>
      <c r="H3110" s="52" t="n">
        <v>2700</v>
      </c>
      <c r="I3110" s="52" t="n">
        <f aca="false">IF(AND(G3110="",H3110=""),"",N(G3110)-N(H3110))</f>
        <v>-2700</v>
      </c>
      <c r="J3110" s="52" t="n">
        <f aca="false">IF(I3110="","",ABS(I3110))</f>
        <v>2700</v>
      </c>
      <c r="K3110" s="56" t="n">
        <f aca="false">IF(S3110="","",0)</f>
        <v>0</v>
      </c>
      <c r="L3110" s="56" t="n">
        <f aca="false">IF(J3110="","",IF(AND(J3110&gt;'Revenue Testing'!$E$9,K3110=0),1,0))</f>
        <v>0</v>
      </c>
      <c r="M3110" s="57" t="n">
        <v>0.788780646742</v>
      </c>
      <c r="N3110" s="56" t="str">
        <f aca="false">IF(OR(A3110="",I3110=""),"",IF(COUNTIFS($A$2:$A$4500,A3110,$D$2:$D$4500,D3110,$I$2:$I$4500,I3110)&gt;1,"Possible duplicate",""))</f>
        <v/>
      </c>
      <c r="O3110" s="56" t="n">
        <f aca="false">IF(J3110="","",IF(AND(L3110=0,K3110=0),1,0))</f>
        <v>1</v>
      </c>
      <c r="P3110" s="56" t="str">
        <f aca="false">IF(L3110=1,J3110+ROW()/10^7,"")</f>
        <v/>
      </c>
      <c r="Q3110" s="57" t="n">
        <f aca="false">IF(O3110=1,M3110,"")</f>
        <v>0.788780646742</v>
      </c>
      <c r="R3110" s="56" t="str">
        <f aca="false">IF(K3110=1,ROW(),"")</f>
        <v/>
      </c>
      <c r="S3110" s="56" t="str">
        <f aca="false">IF(D3110="","",TRIM(D3110))</f>
        <v>Operation Recovery Cost- Inc</v>
      </c>
    </row>
    <row r="3111" customFormat="false" ht="15" hidden="false" customHeight="false" outlineLevel="0" collapsed="false">
      <c r="A3111" s="50" t="s">
        <v>1484</v>
      </c>
      <c r="B3111" s="55" t="n">
        <v>45952</v>
      </c>
      <c r="C3111" s="50" t="n">
        <f aca="false">IF(S3111="","",IFERROR(IF(INDEX('Ledger Codes'!$C$6:$C$205,MATCH(S3111,'Ledger Codes'!$B$6:$B$205,0))="","",INDEX('Ledger Codes'!$C$6:$C$205,MATCH(S3111,'Ledger Codes'!$B$6:$B$205,0))),""))</f>
        <v>10053</v>
      </c>
      <c r="D3111" s="50" t="s">
        <v>107</v>
      </c>
      <c r="E3111" s="50" t="s">
        <v>1485</v>
      </c>
      <c r="F3111" s="50" t="s">
        <v>1486</v>
      </c>
      <c r="G3111" s="52" t="n">
        <v>0</v>
      </c>
      <c r="H3111" s="52" t="n">
        <v>450</v>
      </c>
      <c r="I3111" s="52" t="n">
        <f aca="false">IF(AND(G3111="",H3111=""),"",N(G3111)-N(H3111))</f>
        <v>-450</v>
      </c>
      <c r="J3111" s="52" t="n">
        <f aca="false">IF(I3111="","",ABS(I3111))</f>
        <v>450</v>
      </c>
      <c r="K3111" s="56" t="n">
        <f aca="false">IF(S3111="","",0)</f>
        <v>0</v>
      </c>
      <c r="L3111" s="56" t="n">
        <f aca="false">IF(J3111="","",IF(AND(J3111&gt;'Revenue Testing'!$E$9,K3111=0),1,0))</f>
        <v>0</v>
      </c>
      <c r="M3111" s="57" t="n">
        <v>0.973169405001</v>
      </c>
      <c r="N3111" s="56" t="str">
        <f aca="false">IF(OR(A3111="",I3111=""),"",IF(COUNTIFS($A$2:$A$4500,A3111,$D$2:$D$4500,D3111,$I$2:$I$4500,I3111)&gt;1,"Possible duplicate",""))</f>
        <v/>
      </c>
      <c r="O3111" s="56" t="n">
        <f aca="false">IF(J3111="","",IF(AND(L3111=0,K3111=0),1,0))</f>
        <v>1</v>
      </c>
      <c r="P3111" s="56" t="str">
        <f aca="false">IF(L3111=1,J3111+ROW()/10^7,"")</f>
        <v/>
      </c>
      <c r="Q3111" s="57" t="n">
        <f aca="false">IF(O3111=1,M3111,"")</f>
        <v>0.973169405001</v>
      </c>
      <c r="R3111" s="56" t="str">
        <f aca="false">IF(K3111=1,ROW(),"")</f>
        <v/>
      </c>
      <c r="S3111" s="56" t="str">
        <f aca="false">IF(D3111="","",TRIM(D3111))</f>
        <v>Operation Recovery Cost- Inc</v>
      </c>
    </row>
    <row r="3112" customFormat="false" ht="15" hidden="false" customHeight="false" outlineLevel="0" collapsed="false">
      <c r="A3112" s="50" t="s">
        <v>1487</v>
      </c>
      <c r="B3112" s="55" t="n">
        <v>45952</v>
      </c>
      <c r="C3112" s="50" t="n">
        <f aca="false">IF(S3112="","",IFERROR(IF(INDEX('Ledger Codes'!$C$6:$C$205,MATCH(S3112,'Ledger Codes'!$B$6:$B$205,0))="","",INDEX('Ledger Codes'!$C$6:$C$205,MATCH(S3112,'Ledger Codes'!$B$6:$B$205,0))),""))</f>
        <v>10053</v>
      </c>
      <c r="D3112" s="50" t="s">
        <v>107</v>
      </c>
      <c r="E3112" s="50" t="s">
        <v>1488</v>
      </c>
      <c r="F3112" s="50" t="s">
        <v>1489</v>
      </c>
      <c r="G3112" s="52" t="n">
        <v>0</v>
      </c>
      <c r="H3112" s="52" t="n">
        <v>450</v>
      </c>
      <c r="I3112" s="52" t="n">
        <f aca="false">IF(AND(G3112="",H3112=""),"",N(G3112)-N(H3112))</f>
        <v>-450</v>
      </c>
      <c r="J3112" s="52" t="n">
        <f aca="false">IF(I3112="","",ABS(I3112))</f>
        <v>450</v>
      </c>
      <c r="K3112" s="56" t="n">
        <f aca="false">IF(S3112="","",0)</f>
        <v>0</v>
      </c>
      <c r="L3112" s="56" t="n">
        <f aca="false">IF(J3112="","",IF(AND(J3112&gt;'Revenue Testing'!$E$9,K3112=0),1,0))</f>
        <v>0</v>
      </c>
      <c r="M3112" s="57" t="n">
        <v>0.356384746182</v>
      </c>
      <c r="N3112" s="56" t="str">
        <f aca="false">IF(OR(A3112="",I3112=""),"",IF(COUNTIFS($A$2:$A$4500,A3112,$D$2:$D$4500,D3112,$I$2:$I$4500,I3112)&gt;1,"Possible duplicate",""))</f>
        <v/>
      </c>
      <c r="O3112" s="56" t="n">
        <f aca="false">IF(J3112="","",IF(AND(L3112=0,K3112=0),1,0))</f>
        <v>1</v>
      </c>
      <c r="P3112" s="56" t="str">
        <f aca="false">IF(L3112=1,J3112+ROW()/10^7,"")</f>
        <v/>
      </c>
      <c r="Q3112" s="57" t="n">
        <f aca="false">IF(O3112=1,M3112,"")</f>
        <v>0.356384746182</v>
      </c>
      <c r="R3112" s="56" t="str">
        <f aca="false">IF(K3112=1,ROW(),"")</f>
        <v/>
      </c>
      <c r="S3112" s="56" t="str">
        <f aca="false">IF(D3112="","",TRIM(D3112))</f>
        <v>Operation Recovery Cost- Inc</v>
      </c>
    </row>
    <row r="3113" customFormat="false" ht="15" hidden="false" customHeight="false" outlineLevel="0" collapsed="false">
      <c r="A3113" s="50" t="s">
        <v>1490</v>
      </c>
      <c r="B3113" s="55" t="n">
        <v>45952</v>
      </c>
      <c r="C3113" s="50" t="n">
        <f aca="false">IF(S3113="","",IFERROR(IF(INDEX('Ledger Codes'!$C$6:$C$205,MATCH(S3113,'Ledger Codes'!$B$6:$B$205,0))="","",INDEX('Ledger Codes'!$C$6:$C$205,MATCH(S3113,'Ledger Codes'!$B$6:$B$205,0))),""))</f>
        <v>10053</v>
      </c>
      <c r="D3113" s="50" t="s">
        <v>107</v>
      </c>
      <c r="E3113" s="50" t="s">
        <v>1491</v>
      </c>
      <c r="F3113" s="50" t="s">
        <v>1492</v>
      </c>
      <c r="G3113" s="52" t="n">
        <v>0</v>
      </c>
      <c r="H3113" s="52" t="n">
        <v>450</v>
      </c>
      <c r="I3113" s="52" t="n">
        <f aca="false">IF(AND(G3113="",H3113=""),"",N(G3113)-N(H3113))</f>
        <v>-450</v>
      </c>
      <c r="J3113" s="52" t="n">
        <f aca="false">IF(I3113="","",ABS(I3113))</f>
        <v>450</v>
      </c>
      <c r="K3113" s="56" t="n">
        <f aca="false">IF(S3113="","",0)</f>
        <v>0</v>
      </c>
      <c r="L3113" s="56" t="n">
        <f aca="false">IF(J3113="","",IF(AND(J3113&gt;'Revenue Testing'!$E$9,K3113=0),1,0))</f>
        <v>0</v>
      </c>
      <c r="M3113" s="57" t="n">
        <v>0.427113404244</v>
      </c>
      <c r="N3113" s="56" t="str">
        <f aca="false">IF(OR(A3113="",I3113=""),"",IF(COUNTIFS($A$2:$A$4500,A3113,$D$2:$D$4500,D3113,$I$2:$I$4500,I3113)&gt;1,"Possible duplicate",""))</f>
        <v/>
      </c>
      <c r="O3113" s="56" t="n">
        <f aca="false">IF(J3113="","",IF(AND(L3113=0,K3113=0),1,0))</f>
        <v>1</v>
      </c>
      <c r="P3113" s="56" t="str">
        <f aca="false">IF(L3113=1,J3113+ROW()/10^7,"")</f>
        <v/>
      </c>
      <c r="Q3113" s="57" t="n">
        <f aca="false">IF(O3113=1,M3113,"")</f>
        <v>0.427113404244</v>
      </c>
      <c r="R3113" s="56" t="str">
        <f aca="false">IF(K3113=1,ROW(),"")</f>
        <v/>
      </c>
      <c r="S3113" s="56" t="str">
        <f aca="false">IF(D3113="","",TRIM(D3113))</f>
        <v>Operation Recovery Cost- Inc</v>
      </c>
    </row>
    <row r="3114" customFormat="false" ht="15" hidden="false" customHeight="false" outlineLevel="0" collapsed="false">
      <c r="A3114" s="50" t="s">
        <v>1493</v>
      </c>
      <c r="B3114" s="55" t="n">
        <v>45952</v>
      </c>
      <c r="C3114" s="50" t="n">
        <f aca="false">IF(S3114="","",IFERROR(IF(INDEX('Ledger Codes'!$C$6:$C$205,MATCH(S3114,'Ledger Codes'!$B$6:$B$205,0))="","",INDEX('Ledger Codes'!$C$6:$C$205,MATCH(S3114,'Ledger Codes'!$B$6:$B$205,0))),""))</f>
        <v>10053</v>
      </c>
      <c r="D3114" s="50" t="s">
        <v>107</v>
      </c>
      <c r="E3114" s="50" t="s">
        <v>1494</v>
      </c>
      <c r="F3114" s="50" t="s">
        <v>1495</v>
      </c>
      <c r="G3114" s="52" t="n">
        <v>0</v>
      </c>
      <c r="H3114" s="52" t="n">
        <v>450</v>
      </c>
      <c r="I3114" s="52" t="n">
        <f aca="false">IF(AND(G3114="",H3114=""),"",N(G3114)-N(H3114))</f>
        <v>-450</v>
      </c>
      <c r="J3114" s="52" t="n">
        <f aca="false">IF(I3114="","",ABS(I3114))</f>
        <v>450</v>
      </c>
      <c r="K3114" s="56" t="n">
        <f aca="false">IF(S3114="","",0)</f>
        <v>0</v>
      </c>
      <c r="L3114" s="56" t="n">
        <f aca="false">IF(J3114="","",IF(AND(J3114&gt;'Revenue Testing'!$E$9,K3114=0),1,0))</f>
        <v>0</v>
      </c>
      <c r="M3114" s="57" t="n">
        <v>0.808575109679</v>
      </c>
      <c r="N3114" s="56" t="str">
        <f aca="false">IF(OR(A3114="",I3114=""),"",IF(COUNTIFS($A$2:$A$4500,A3114,$D$2:$D$4500,D3114,$I$2:$I$4500,I3114)&gt;1,"Possible duplicate",""))</f>
        <v/>
      </c>
      <c r="O3114" s="56" t="n">
        <f aca="false">IF(J3114="","",IF(AND(L3114=0,K3114=0),1,0))</f>
        <v>1</v>
      </c>
      <c r="P3114" s="56" t="str">
        <f aca="false">IF(L3114=1,J3114+ROW()/10^7,"")</f>
        <v/>
      </c>
      <c r="Q3114" s="57" t="n">
        <f aca="false">IF(O3114=1,M3114,"")</f>
        <v>0.808575109679</v>
      </c>
      <c r="R3114" s="56" t="str">
        <f aca="false">IF(K3114=1,ROW(),"")</f>
        <v/>
      </c>
      <c r="S3114" s="56" t="str">
        <f aca="false">IF(D3114="","",TRIM(D3114))</f>
        <v>Operation Recovery Cost- Inc</v>
      </c>
    </row>
    <row r="3115" customFormat="false" ht="15" hidden="false" customHeight="false" outlineLevel="0" collapsed="false">
      <c r="A3115" s="50" t="s">
        <v>1496</v>
      </c>
      <c r="B3115" s="55" t="n">
        <v>45952</v>
      </c>
      <c r="C3115" s="50" t="n">
        <f aca="false">IF(S3115="","",IFERROR(IF(INDEX('Ledger Codes'!$C$6:$C$205,MATCH(S3115,'Ledger Codes'!$B$6:$B$205,0))="","",INDEX('Ledger Codes'!$C$6:$C$205,MATCH(S3115,'Ledger Codes'!$B$6:$B$205,0))),""))</f>
        <v>10053</v>
      </c>
      <c r="D3115" s="50" t="s">
        <v>107</v>
      </c>
      <c r="E3115" s="50" t="s">
        <v>1497</v>
      </c>
      <c r="F3115" s="50" t="s">
        <v>1498</v>
      </c>
      <c r="G3115" s="52" t="n">
        <v>0</v>
      </c>
      <c r="H3115" s="52" t="n">
        <v>450</v>
      </c>
      <c r="I3115" s="52" t="n">
        <f aca="false">IF(AND(G3115="",H3115=""),"",N(G3115)-N(H3115))</f>
        <v>-450</v>
      </c>
      <c r="J3115" s="52" t="n">
        <f aca="false">IF(I3115="","",ABS(I3115))</f>
        <v>450</v>
      </c>
      <c r="K3115" s="56" t="n">
        <f aca="false">IF(S3115="","",0)</f>
        <v>0</v>
      </c>
      <c r="L3115" s="56" t="n">
        <f aca="false">IF(J3115="","",IF(AND(J3115&gt;'Revenue Testing'!$E$9,K3115=0),1,0))</f>
        <v>0</v>
      </c>
      <c r="M3115" s="57" t="n">
        <v>0.453220515924</v>
      </c>
      <c r="N3115" s="56" t="str">
        <f aca="false">IF(OR(A3115="",I3115=""),"",IF(COUNTIFS($A$2:$A$4500,A3115,$D$2:$D$4500,D3115,$I$2:$I$4500,I3115)&gt;1,"Possible duplicate",""))</f>
        <v/>
      </c>
      <c r="O3115" s="56" t="n">
        <f aca="false">IF(J3115="","",IF(AND(L3115=0,K3115=0),1,0))</f>
        <v>1</v>
      </c>
      <c r="P3115" s="56" t="str">
        <f aca="false">IF(L3115=1,J3115+ROW()/10^7,"")</f>
        <v/>
      </c>
      <c r="Q3115" s="57" t="n">
        <f aca="false">IF(O3115=1,M3115,"")</f>
        <v>0.453220515924</v>
      </c>
      <c r="R3115" s="56" t="str">
        <f aca="false">IF(K3115=1,ROW(),"")</f>
        <v/>
      </c>
      <c r="S3115" s="56" t="str">
        <f aca="false">IF(D3115="","",TRIM(D3115))</f>
        <v>Operation Recovery Cost- Inc</v>
      </c>
    </row>
    <row r="3116" customFormat="false" ht="15" hidden="false" customHeight="false" outlineLevel="0" collapsed="false">
      <c r="A3116" s="50" t="s">
        <v>1499</v>
      </c>
      <c r="B3116" s="55" t="n">
        <v>45952</v>
      </c>
      <c r="C3116" s="50" t="n">
        <f aca="false">IF(S3116="","",IFERROR(IF(INDEX('Ledger Codes'!$C$6:$C$205,MATCH(S3116,'Ledger Codes'!$B$6:$B$205,0))="","",INDEX('Ledger Codes'!$C$6:$C$205,MATCH(S3116,'Ledger Codes'!$B$6:$B$205,0))),""))</f>
        <v>10053</v>
      </c>
      <c r="D3116" s="50" t="s">
        <v>107</v>
      </c>
      <c r="E3116" s="50" t="s">
        <v>1500</v>
      </c>
      <c r="F3116" s="50" t="s">
        <v>1501</v>
      </c>
      <c r="G3116" s="52" t="n">
        <v>0</v>
      </c>
      <c r="H3116" s="52" t="n">
        <v>450</v>
      </c>
      <c r="I3116" s="52" t="n">
        <f aca="false">IF(AND(G3116="",H3116=""),"",N(G3116)-N(H3116))</f>
        <v>-450</v>
      </c>
      <c r="J3116" s="52" t="n">
        <f aca="false">IF(I3116="","",ABS(I3116))</f>
        <v>450</v>
      </c>
      <c r="K3116" s="56" t="n">
        <f aca="false">IF(S3116="","",0)</f>
        <v>0</v>
      </c>
      <c r="L3116" s="56" t="n">
        <f aca="false">IF(J3116="","",IF(AND(J3116&gt;'Revenue Testing'!$E$9,K3116=0),1,0))</f>
        <v>0</v>
      </c>
      <c r="M3116" s="57" t="n">
        <v>0.456053294569</v>
      </c>
      <c r="N3116" s="56" t="str">
        <f aca="false">IF(OR(A3116="",I3116=""),"",IF(COUNTIFS($A$2:$A$4500,A3116,$D$2:$D$4500,D3116,$I$2:$I$4500,I3116)&gt;1,"Possible duplicate",""))</f>
        <v/>
      </c>
      <c r="O3116" s="56" t="n">
        <f aca="false">IF(J3116="","",IF(AND(L3116=0,K3116=0),1,0))</f>
        <v>1</v>
      </c>
      <c r="P3116" s="56" t="str">
        <f aca="false">IF(L3116=1,J3116+ROW()/10^7,"")</f>
        <v/>
      </c>
      <c r="Q3116" s="57" t="n">
        <f aca="false">IF(O3116=1,M3116,"")</f>
        <v>0.456053294569</v>
      </c>
      <c r="R3116" s="56" t="str">
        <f aca="false">IF(K3116=1,ROW(),"")</f>
        <v/>
      </c>
      <c r="S3116" s="56" t="str">
        <f aca="false">IF(D3116="","",TRIM(D3116))</f>
        <v>Operation Recovery Cost- Inc</v>
      </c>
    </row>
    <row r="3117" customFormat="false" ht="15" hidden="false" customHeight="false" outlineLevel="0" collapsed="false">
      <c r="A3117" s="50" t="s">
        <v>1502</v>
      </c>
      <c r="B3117" s="55" t="n">
        <v>45952</v>
      </c>
      <c r="C3117" s="50" t="n">
        <f aca="false">IF(S3117="","",IFERROR(IF(INDEX('Ledger Codes'!$C$6:$C$205,MATCH(S3117,'Ledger Codes'!$B$6:$B$205,0))="","",INDEX('Ledger Codes'!$C$6:$C$205,MATCH(S3117,'Ledger Codes'!$B$6:$B$205,0))),""))</f>
        <v>10053</v>
      </c>
      <c r="D3117" s="50" t="s">
        <v>107</v>
      </c>
      <c r="E3117" s="50" t="s">
        <v>1503</v>
      </c>
      <c r="F3117" s="50" t="s">
        <v>1504</v>
      </c>
      <c r="G3117" s="52" t="n">
        <v>0</v>
      </c>
      <c r="H3117" s="52" t="n">
        <v>450</v>
      </c>
      <c r="I3117" s="52" t="n">
        <f aca="false">IF(AND(G3117="",H3117=""),"",N(G3117)-N(H3117))</f>
        <v>-450</v>
      </c>
      <c r="J3117" s="52" t="n">
        <f aca="false">IF(I3117="","",ABS(I3117))</f>
        <v>450</v>
      </c>
      <c r="K3117" s="56" t="n">
        <f aca="false">IF(S3117="","",0)</f>
        <v>0</v>
      </c>
      <c r="L3117" s="56" t="n">
        <f aca="false">IF(J3117="","",IF(AND(J3117&gt;'Revenue Testing'!$E$9,K3117=0),1,0))</f>
        <v>0</v>
      </c>
      <c r="M3117" s="57" t="n">
        <v>0.925360409167</v>
      </c>
      <c r="N3117" s="56" t="str">
        <f aca="false">IF(OR(A3117="",I3117=""),"",IF(COUNTIFS($A$2:$A$4500,A3117,$D$2:$D$4500,D3117,$I$2:$I$4500,I3117)&gt;1,"Possible duplicate",""))</f>
        <v/>
      </c>
      <c r="O3117" s="56" t="n">
        <f aca="false">IF(J3117="","",IF(AND(L3117=0,K3117=0),1,0))</f>
        <v>1</v>
      </c>
      <c r="P3117" s="56" t="str">
        <f aca="false">IF(L3117=1,J3117+ROW()/10^7,"")</f>
        <v/>
      </c>
      <c r="Q3117" s="57" t="n">
        <f aca="false">IF(O3117=1,M3117,"")</f>
        <v>0.925360409167</v>
      </c>
      <c r="R3117" s="56" t="str">
        <f aca="false">IF(K3117=1,ROW(),"")</f>
        <v/>
      </c>
      <c r="S3117" s="56" t="str">
        <f aca="false">IF(D3117="","",TRIM(D3117))</f>
        <v>Operation Recovery Cost- Inc</v>
      </c>
    </row>
    <row r="3118" customFormat="false" ht="15" hidden="false" customHeight="false" outlineLevel="0" collapsed="false">
      <c r="A3118" s="50" t="s">
        <v>1505</v>
      </c>
      <c r="B3118" s="55" t="n">
        <v>45952</v>
      </c>
      <c r="C3118" s="50" t="n">
        <f aca="false">IF(S3118="","",IFERROR(IF(INDEX('Ledger Codes'!$C$6:$C$205,MATCH(S3118,'Ledger Codes'!$B$6:$B$205,0))="","",INDEX('Ledger Codes'!$C$6:$C$205,MATCH(S3118,'Ledger Codes'!$B$6:$B$205,0))),""))</f>
        <v>10053</v>
      </c>
      <c r="D3118" s="50" t="s">
        <v>107</v>
      </c>
      <c r="E3118" s="50" t="s">
        <v>1506</v>
      </c>
      <c r="F3118" s="50" t="s">
        <v>1507</v>
      </c>
      <c r="G3118" s="52" t="n">
        <v>0</v>
      </c>
      <c r="H3118" s="52" t="n">
        <v>450</v>
      </c>
      <c r="I3118" s="52" t="n">
        <f aca="false">IF(AND(G3118="",H3118=""),"",N(G3118)-N(H3118))</f>
        <v>-450</v>
      </c>
      <c r="J3118" s="52" t="n">
        <f aca="false">IF(I3118="","",ABS(I3118))</f>
        <v>450</v>
      </c>
      <c r="K3118" s="56" t="n">
        <f aca="false">IF(S3118="","",0)</f>
        <v>0</v>
      </c>
      <c r="L3118" s="56" t="n">
        <f aca="false">IF(J3118="","",IF(AND(J3118&gt;'Revenue Testing'!$E$9,K3118=0),1,0))</f>
        <v>0</v>
      </c>
      <c r="M3118" s="57" t="n">
        <v>0.408791877448</v>
      </c>
      <c r="N3118" s="56" t="str">
        <f aca="false">IF(OR(A3118="",I3118=""),"",IF(COUNTIFS($A$2:$A$4500,A3118,$D$2:$D$4500,D3118,$I$2:$I$4500,I3118)&gt;1,"Possible duplicate",""))</f>
        <v/>
      </c>
      <c r="O3118" s="56" t="n">
        <f aca="false">IF(J3118="","",IF(AND(L3118=0,K3118=0),1,0))</f>
        <v>1</v>
      </c>
      <c r="P3118" s="56" t="str">
        <f aca="false">IF(L3118=1,J3118+ROW()/10^7,"")</f>
        <v/>
      </c>
      <c r="Q3118" s="57" t="n">
        <f aca="false">IF(O3118=1,M3118,"")</f>
        <v>0.408791877448</v>
      </c>
      <c r="R3118" s="56" t="str">
        <f aca="false">IF(K3118=1,ROW(),"")</f>
        <v/>
      </c>
      <c r="S3118" s="56" t="str">
        <f aca="false">IF(D3118="","",TRIM(D3118))</f>
        <v>Operation Recovery Cost- Inc</v>
      </c>
    </row>
    <row r="3119" customFormat="false" ht="15" hidden="false" customHeight="false" outlineLevel="0" collapsed="false">
      <c r="A3119" s="50" t="s">
        <v>1508</v>
      </c>
      <c r="B3119" s="55" t="n">
        <v>45952</v>
      </c>
      <c r="C3119" s="50" t="n">
        <f aca="false">IF(S3119="","",IFERROR(IF(INDEX('Ledger Codes'!$C$6:$C$205,MATCH(S3119,'Ledger Codes'!$B$6:$B$205,0))="","",INDEX('Ledger Codes'!$C$6:$C$205,MATCH(S3119,'Ledger Codes'!$B$6:$B$205,0))),""))</f>
        <v>10053</v>
      </c>
      <c r="D3119" s="50" t="s">
        <v>107</v>
      </c>
      <c r="E3119" s="50" t="s">
        <v>1509</v>
      </c>
      <c r="F3119" s="50" t="s">
        <v>1510</v>
      </c>
      <c r="G3119" s="52" t="n">
        <v>0</v>
      </c>
      <c r="H3119" s="52" t="n">
        <v>900</v>
      </c>
      <c r="I3119" s="52" t="n">
        <f aca="false">IF(AND(G3119="",H3119=""),"",N(G3119)-N(H3119))</f>
        <v>-900</v>
      </c>
      <c r="J3119" s="52" t="n">
        <f aca="false">IF(I3119="","",ABS(I3119))</f>
        <v>900</v>
      </c>
      <c r="K3119" s="56" t="n">
        <f aca="false">IF(S3119="","",0)</f>
        <v>0</v>
      </c>
      <c r="L3119" s="56" t="n">
        <f aca="false">IF(J3119="","",IF(AND(J3119&gt;'Revenue Testing'!$E$9,K3119=0),1,0))</f>
        <v>0</v>
      </c>
      <c r="M3119" s="57" t="n">
        <v>0.810487099786</v>
      </c>
      <c r="N3119" s="56" t="str">
        <f aca="false">IF(OR(A3119="",I3119=""),"",IF(COUNTIFS($A$2:$A$4500,A3119,$D$2:$D$4500,D3119,$I$2:$I$4500,I3119)&gt;1,"Possible duplicate",""))</f>
        <v/>
      </c>
      <c r="O3119" s="56" t="n">
        <f aca="false">IF(J3119="","",IF(AND(L3119=0,K3119=0),1,0))</f>
        <v>1</v>
      </c>
      <c r="P3119" s="56" t="str">
        <f aca="false">IF(L3119=1,J3119+ROW()/10^7,"")</f>
        <v/>
      </c>
      <c r="Q3119" s="57" t="n">
        <f aca="false">IF(O3119=1,M3119,"")</f>
        <v>0.810487099786</v>
      </c>
      <c r="R3119" s="56" t="str">
        <f aca="false">IF(K3119=1,ROW(),"")</f>
        <v/>
      </c>
      <c r="S3119" s="56" t="str">
        <f aca="false">IF(D3119="","",TRIM(D3119))</f>
        <v>Operation Recovery Cost- Inc</v>
      </c>
    </row>
    <row r="3120" customFormat="false" ht="15" hidden="false" customHeight="false" outlineLevel="0" collapsed="false">
      <c r="A3120" s="50" t="s">
        <v>1511</v>
      </c>
      <c r="B3120" s="55" t="n">
        <v>45952</v>
      </c>
      <c r="C3120" s="50" t="n">
        <f aca="false">IF(S3120="","",IFERROR(IF(INDEX('Ledger Codes'!$C$6:$C$205,MATCH(S3120,'Ledger Codes'!$B$6:$B$205,0))="","",INDEX('Ledger Codes'!$C$6:$C$205,MATCH(S3120,'Ledger Codes'!$B$6:$B$205,0))),""))</f>
        <v>10053</v>
      </c>
      <c r="D3120" s="50" t="s">
        <v>107</v>
      </c>
      <c r="E3120" s="50" t="s">
        <v>1512</v>
      </c>
      <c r="F3120" s="50" t="s">
        <v>1513</v>
      </c>
      <c r="G3120" s="52" t="n">
        <v>0</v>
      </c>
      <c r="H3120" s="52" t="n">
        <v>900</v>
      </c>
      <c r="I3120" s="52" t="n">
        <f aca="false">IF(AND(G3120="",H3120=""),"",N(G3120)-N(H3120))</f>
        <v>-900</v>
      </c>
      <c r="J3120" s="52" t="n">
        <f aca="false">IF(I3120="","",ABS(I3120))</f>
        <v>900</v>
      </c>
      <c r="K3120" s="56" t="n">
        <f aca="false">IF(S3120="","",0)</f>
        <v>0</v>
      </c>
      <c r="L3120" s="56" t="n">
        <f aca="false">IF(J3120="","",IF(AND(J3120&gt;'Revenue Testing'!$E$9,K3120=0),1,0))</f>
        <v>0</v>
      </c>
      <c r="M3120" s="57" t="n">
        <v>0.253069841411</v>
      </c>
      <c r="N3120" s="56" t="str">
        <f aca="false">IF(OR(A3120="",I3120=""),"",IF(COUNTIFS($A$2:$A$4500,A3120,$D$2:$D$4500,D3120,$I$2:$I$4500,I3120)&gt;1,"Possible duplicate",""))</f>
        <v/>
      </c>
      <c r="O3120" s="56" t="n">
        <f aca="false">IF(J3120="","",IF(AND(L3120=0,K3120=0),1,0))</f>
        <v>1</v>
      </c>
      <c r="P3120" s="56" t="str">
        <f aca="false">IF(L3120=1,J3120+ROW()/10^7,"")</f>
        <v/>
      </c>
      <c r="Q3120" s="57" t="n">
        <f aca="false">IF(O3120=1,M3120,"")</f>
        <v>0.253069841411</v>
      </c>
      <c r="R3120" s="56" t="str">
        <f aca="false">IF(K3120=1,ROW(),"")</f>
        <v/>
      </c>
      <c r="S3120" s="56" t="str">
        <f aca="false">IF(D3120="","",TRIM(D3120))</f>
        <v>Operation Recovery Cost- Inc</v>
      </c>
    </row>
    <row r="3121" customFormat="false" ht="15" hidden="false" customHeight="false" outlineLevel="0" collapsed="false">
      <c r="A3121" s="50" t="s">
        <v>1514</v>
      </c>
      <c r="B3121" s="55" t="n">
        <v>45952</v>
      </c>
      <c r="C3121" s="50" t="n">
        <f aca="false">IF(S3121="","",IFERROR(IF(INDEX('Ledger Codes'!$C$6:$C$205,MATCH(S3121,'Ledger Codes'!$B$6:$B$205,0))="","",INDEX('Ledger Codes'!$C$6:$C$205,MATCH(S3121,'Ledger Codes'!$B$6:$B$205,0))),""))</f>
        <v>10053</v>
      </c>
      <c r="D3121" s="50" t="s">
        <v>107</v>
      </c>
      <c r="E3121" s="50" t="s">
        <v>1515</v>
      </c>
      <c r="F3121" s="50" t="s">
        <v>1516</v>
      </c>
      <c r="G3121" s="52" t="n">
        <v>0</v>
      </c>
      <c r="H3121" s="52" t="n">
        <v>450</v>
      </c>
      <c r="I3121" s="52" t="n">
        <f aca="false">IF(AND(G3121="",H3121=""),"",N(G3121)-N(H3121))</f>
        <v>-450</v>
      </c>
      <c r="J3121" s="52" t="n">
        <f aca="false">IF(I3121="","",ABS(I3121))</f>
        <v>450</v>
      </c>
      <c r="K3121" s="56" t="n">
        <f aca="false">IF(S3121="","",0)</f>
        <v>0</v>
      </c>
      <c r="L3121" s="56" t="n">
        <f aca="false">IF(J3121="","",IF(AND(J3121&gt;'Revenue Testing'!$E$9,K3121=0),1,0))</f>
        <v>0</v>
      </c>
      <c r="M3121" s="57" t="n">
        <v>0.916130672664</v>
      </c>
      <c r="N3121" s="56" t="str">
        <f aca="false">IF(OR(A3121="",I3121=""),"",IF(COUNTIFS($A$2:$A$4500,A3121,$D$2:$D$4500,D3121,$I$2:$I$4500,I3121)&gt;1,"Possible duplicate",""))</f>
        <v/>
      </c>
      <c r="O3121" s="56" t="n">
        <f aca="false">IF(J3121="","",IF(AND(L3121=0,K3121=0),1,0))</f>
        <v>1</v>
      </c>
      <c r="P3121" s="56" t="str">
        <f aca="false">IF(L3121=1,J3121+ROW()/10^7,"")</f>
        <v/>
      </c>
      <c r="Q3121" s="57" t="n">
        <f aca="false">IF(O3121=1,M3121,"")</f>
        <v>0.916130672664</v>
      </c>
      <c r="R3121" s="56" t="str">
        <f aca="false">IF(K3121=1,ROW(),"")</f>
        <v/>
      </c>
      <c r="S3121" s="56" t="str">
        <f aca="false">IF(D3121="","",TRIM(D3121))</f>
        <v>Operation Recovery Cost- Inc</v>
      </c>
    </row>
    <row r="3122" customFormat="false" ht="15" hidden="false" customHeight="false" outlineLevel="0" collapsed="false">
      <c r="A3122" s="50" t="s">
        <v>1517</v>
      </c>
      <c r="B3122" s="55" t="n">
        <v>45952</v>
      </c>
      <c r="C3122" s="50" t="n">
        <f aca="false">IF(S3122="","",IFERROR(IF(INDEX('Ledger Codes'!$C$6:$C$205,MATCH(S3122,'Ledger Codes'!$B$6:$B$205,0))="","",INDEX('Ledger Codes'!$C$6:$C$205,MATCH(S3122,'Ledger Codes'!$B$6:$B$205,0))),""))</f>
        <v>10053</v>
      </c>
      <c r="D3122" s="50" t="s">
        <v>107</v>
      </c>
      <c r="E3122" s="50" t="s">
        <v>1518</v>
      </c>
      <c r="F3122" s="50" t="s">
        <v>1519</v>
      </c>
      <c r="G3122" s="52" t="n">
        <v>0</v>
      </c>
      <c r="H3122" s="52" t="n">
        <v>450</v>
      </c>
      <c r="I3122" s="52" t="n">
        <f aca="false">IF(AND(G3122="",H3122=""),"",N(G3122)-N(H3122))</f>
        <v>-450</v>
      </c>
      <c r="J3122" s="52" t="n">
        <f aca="false">IF(I3122="","",ABS(I3122))</f>
        <v>450</v>
      </c>
      <c r="K3122" s="56" t="n">
        <f aca="false">IF(S3122="","",0)</f>
        <v>0</v>
      </c>
      <c r="L3122" s="56" t="n">
        <f aca="false">IF(J3122="","",IF(AND(J3122&gt;'Revenue Testing'!$E$9,K3122=0),1,0))</f>
        <v>0</v>
      </c>
      <c r="M3122" s="57" t="n">
        <v>0.94028114596</v>
      </c>
      <c r="N3122" s="56" t="str">
        <f aca="false">IF(OR(A3122="",I3122=""),"",IF(COUNTIFS($A$2:$A$4500,A3122,$D$2:$D$4500,D3122,$I$2:$I$4500,I3122)&gt;1,"Possible duplicate",""))</f>
        <v/>
      </c>
      <c r="O3122" s="56" t="n">
        <f aca="false">IF(J3122="","",IF(AND(L3122=0,K3122=0),1,0))</f>
        <v>1</v>
      </c>
      <c r="P3122" s="56" t="str">
        <f aca="false">IF(L3122=1,J3122+ROW()/10^7,"")</f>
        <v/>
      </c>
      <c r="Q3122" s="57" t="n">
        <f aca="false">IF(O3122=1,M3122,"")</f>
        <v>0.94028114596</v>
      </c>
      <c r="R3122" s="56" t="str">
        <f aca="false">IF(K3122=1,ROW(),"")</f>
        <v/>
      </c>
      <c r="S3122" s="56" t="str">
        <f aca="false">IF(D3122="","",TRIM(D3122))</f>
        <v>Operation Recovery Cost- Inc</v>
      </c>
    </row>
    <row r="3123" customFormat="false" ht="15" hidden="false" customHeight="false" outlineLevel="0" collapsed="false">
      <c r="A3123" s="50" t="s">
        <v>1520</v>
      </c>
      <c r="B3123" s="55" t="n">
        <v>45952</v>
      </c>
      <c r="C3123" s="50" t="n">
        <f aca="false">IF(S3123="","",IFERROR(IF(INDEX('Ledger Codes'!$C$6:$C$205,MATCH(S3123,'Ledger Codes'!$B$6:$B$205,0))="","",INDEX('Ledger Codes'!$C$6:$C$205,MATCH(S3123,'Ledger Codes'!$B$6:$B$205,0))),""))</f>
        <v>10053</v>
      </c>
      <c r="D3123" s="50" t="s">
        <v>107</v>
      </c>
      <c r="E3123" s="50" t="s">
        <v>1521</v>
      </c>
      <c r="F3123" s="50" t="s">
        <v>1522</v>
      </c>
      <c r="G3123" s="52" t="n">
        <v>0</v>
      </c>
      <c r="H3123" s="52" t="n">
        <v>450</v>
      </c>
      <c r="I3123" s="52" t="n">
        <f aca="false">IF(AND(G3123="",H3123=""),"",N(G3123)-N(H3123))</f>
        <v>-450</v>
      </c>
      <c r="J3123" s="52" t="n">
        <f aca="false">IF(I3123="","",ABS(I3123))</f>
        <v>450</v>
      </c>
      <c r="K3123" s="56" t="n">
        <f aca="false">IF(S3123="","",0)</f>
        <v>0</v>
      </c>
      <c r="L3123" s="56" t="n">
        <f aca="false">IF(J3123="","",IF(AND(J3123&gt;'Revenue Testing'!$E$9,K3123=0),1,0))</f>
        <v>0</v>
      </c>
      <c r="M3123" s="57" t="n">
        <v>0.362681251527</v>
      </c>
      <c r="N3123" s="56" t="str">
        <f aca="false">IF(OR(A3123="",I3123=""),"",IF(COUNTIFS($A$2:$A$4500,A3123,$D$2:$D$4500,D3123,$I$2:$I$4500,I3123)&gt;1,"Possible duplicate",""))</f>
        <v/>
      </c>
      <c r="O3123" s="56" t="n">
        <f aca="false">IF(J3123="","",IF(AND(L3123=0,K3123=0),1,0))</f>
        <v>1</v>
      </c>
      <c r="P3123" s="56" t="str">
        <f aca="false">IF(L3123=1,J3123+ROW()/10^7,"")</f>
        <v/>
      </c>
      <c r="Q3123" s="57" t="n">
        <f aca="false">IF(O3123=1,M3123,"")</f>
        <v>0.362681251527</v>
      </c>
      <c r="R3123" s="56" t="str">
        <f aca="false">IF(K3123=1,ROW(),"")</f>
        <v/>
      </c>
      <c r="S3123" s="56" t="str">
        <f aca="false">IF(D3123="","",TRIM(D3123))</f>
        <v>Operation Recovery Cost- Inc</v>
      </c>
    </row>
    <row r="3124" customFormat="false" ht="15" hidden="false" customHeight="false" outlineLevel="0" collapsed="false">
      <c r="A3124" s="50" t="s">
        <v>1523</v>
      </c>
      <c r="B3124" s="55" t="n">
        <v>45952</v>
      </c>
      <c r="C3124" s="50" t="n">
        <f aca="false">IF(S3124="","",IFERROR(IF(INDEX('Ledger Codes'!$C$6:$C$205,MATCH(S3124,'Ledger Codes'!$B$6:$B$205,0))="","",INDEX('Ledger Codes'!$C$6:$C$205,MATCH(S3124,'Ledger Codes'!$B$6:$B$205,0))),""))</f>
        <v>10053</v>
      </c>
      <c r="D3124" s="50" t="s">
        <v>107</v>
      </c>
      <c r="E3124" s="50" t="s">
        <v>1524</v>
      </c>
      <c r="F3124" s="50" t="s">
        <v>1525</v>
      </c>
      <c r="G3124" s="52" t="n">
        <v>0</v>
      </c>
      <c r="H3124" s="52" t="n">
        <v>450</v>
      </c>
      <c r="I3124" s="52" t="n">
        <f aca="false">IF(AND(G3124="",H3124=""),"",N(G3124)-N(H3124))</f>
        <v>-450</v>
      </c>
      <c r="J3124" s="52" t="n">
        <f aca="false">IF(I3124="","",ABS(I3124))</f>
        <v>450</v>
      </c>
      <c r="K3124" s="56" t="n">
        <f aca="false">IF(S3124="","",0)</f>
        <v>0</v>
      </c>
      <c r="L3124" s="56" t="n">
        <f aca="false">IF(J3124="","",IF(AND(J3124&gt;'Revenue Testing'!$E$9,K3124=0),1,0))</f>
        <v>0</v>
      </c>
      <c r="M3124" s="57" t="n">
        <v>0.389229717734</v>
      </c>
      <c r="N3124" s="56" t="str">
        <f aca="false">IF(OR(A3124="",I3124=""),"",IF(COUNTIFS($A$2:$A$4500,A3124,$D$2:$D$4500,D3124,$I$2:$I$4500,I3124)&gt;1,"Possible duplicate",""))</f>
        <v/>
      </c>
      <c r="O3124" s="56" t="n">
        <f aca="false">IF(J3124="","",IF(AND(L3124=0,K3124=0),1,0))</f>
        <v>1</v>
      </c>
      <c r="P3124" s="56" t="str">
        <f aca="false">IF(L3124=1,J3124+ROW()/10^7,"")</f>
        <v/>
      </c>
      <c r="Q3124" s="57" t="n">
        <f aca="false">IF(O3124=1,M3124,"")</f>
        <v>0.389229717734</v>
      </c>
      <c r="R3124" s="56" t="str">
        <f aca="false">IF(K3124=1,ROW(),"")</f>
        <v/>
      </c>
      <c r="S3124" s="56" t="str">
        <f aca="false">IF(D3124="","",TRIM(D3124))</f>
        <v>Operation Recovery Cost- Inc</v>
      </c>
    </row>
    <row r="3125" customFormat="false" ht="15" hidden="false" customHeight="false" outlineLevel="0" collapsed="false">
      <c r="A3125" s="50" t="s">
        <v>1526</v>
      </c>
      <c r="B3125" s="55" t="n">
        <v>45952</v>
      </c>
      <c r="C3125" s="50" t="n">
        <f aca="false">IF(S3125="","",IFERROR(IF(INDEX('Ledger Codes'!$C$6:$C$205,MATCH(S3125,'Ledger Codes'!$B$6:$B$205,0))="","",INDEX('Ledger Codes'!$C$6:$C$205,MATCH(S3125,'Ledger Codes'!$B$6:$B$205,0))),""))</f>
        <v>10053</v>
      </c>
      <c r="D3125" s="50" t="s">
        <v>107</v>
      </c>
      <c r="E3125" s="50" t="s">
        <v>1527</v>
      </c>
      <c r="F3125" s="50" t="s">
        <v>1528</v>
      </c>
      <c r="G3125" s="52" t="n">
        <v>0</v>
      </c>
      <c r="H3125" s="52" t="n">
        <v>450</v>
      </c>
      <c r="I3125" s="52" t="n">
        <f aca="false">IF(AND(G3125="",H3125=""),"",N(G3125)-N(H3125))</f>
        <v>-450</v>
      </c>
      <c r="J3125" s="52" t="n">
        <f aca="false">IF(I3125="","",ABS(I3125))</f>
        <v>450</v>
      </c>
      <c r="K3125" s="56" t="n">
        <f aca="false">IF(S3125="","",0)</f>
        <v>0</v>
      </c>
      <c r="L3125" s="56" t="n">
        <f aca="false">IF(J3125="","",IF(AND(J3125&gt;'Revenue Testing'!$E$9,K3125=0),1,0))</f>
        <v>0</v>
      </c>
      <c r="M3125" s="57" t="n">
        <v>0.628216135446</v>
      </c>
      <c r="N3125" s="56" t="str">
        <f aca="false">IF(OR(A3125="",I3125=""),"",IF(COUNTIFS($A$2:$A$4500,A3125,$D$2:$D$4500,D3125,$I$2:$I$4500,I3125)&gt;1,"Possible duplicate",""))</f>
        <v/>
      </c>
      <c r="O3125" s="56" t="n">
        <f aca="false">IF(J3125="","",IF(AND(L3125=0,K3125=0),1,0))</f>
        <v>1</v>
      </c>
      <c r="P3125" s="56" t="str">
        <f aca="false">IF(L3125=1,J3125+ROW()/10^7,"")</f>
        <v/>
      </c>
      <c r="Q3125" s="57" t="n">
        <f aca="false">IF(O3125=1,M3125,"")</f>
        <v>0.628216135446</v>
      </c>
      <c r="R3125" s="56" t="str">
        <f aca="false">IF(K3125=1,ROW(),"")</f>
        <v/>
      </c>
      <c r="S3125" s="56" t="str">
        <f aca="false">IF(D3125="","",TRIM(D3125))</f>
        <v>Operation Recovery Cost- Inc</v>
      </c>
    </row>
    <row r="3126" customFormat="false" ht="15" hidden="false" customHeight="false" outlineLevel="0" collapsed="false">
      <c r="A3126" s="50" t="s">
        <v>1529</v>
      </c>
      <c r="B3126" s="55" t="n">
        <v>45952</v>
      </c>
      <c r="C3126" s="50" t="n">
        <f aca="false">IF(S3126="","",IFERROR(IF(INDEX('Ledger Codes'!$C$6:$C$205,MATCH(S3126,'Ledger Codes'!$B$6:$B$205,0))="","",INDEX('Ledger Codes'!$C$6:$C$205,MATCH(S3126,'Ledger Codes'!$B$6:$B$205,0))),""))</f>
        <v>10053</v>
      </c>
      <c r="D3126" s="50" t="s">
        <v>107</v>
      </c>
      <c r="E3126" s="50" t="s">
        <v>1530</v>
      </c>
      <c r="F3126" s="50" t="s">
        <v>1531</v>
      </c>
      <c r="G3126" s="52" t="n">
        <v>0</v>
      </c>
      <c r="H3126" s="52" t="n">
        <v>450</v>
      </c>
      <c r="I3126" s="52" t="n">
        <f aca="false">IF(AND(G3126="",H3126=""),"",N(G3126)-N(H3126))</f>
        <v>-450</v>
      </c>
      <c r="J3126" s="52" t="n">
        <f aca="false">IF(I3126="","",ABS(I3126))</f>
        <v>450</v>
      </c>
      <c r="K3126" s="56" t="n">
        <f aca="false">IF(S3126="","",0)</f>
        <v>0</v>
      </c>
      <c r="L3126" s="56" t="n">
        <f aca="false">IF(J3126="","",IF(AND(J3126&gt;'Revenue Testing'!$E$9,K3126=0),1,0))</f>
        <v>0</v>
      </c>
      <c r="M3126" s="57" t="n">
        <v>0.044482375619</v>
      </c>
      <c r="N3126" s="56" t="str">
        <f aca="false">IF(OR(A3126="",I3126=""),"",IF(COUNTIFS($A$2:$A$4500,A3126,$D$2:$D$4500,D3126,$I$2:$I$4500,I3126)&gt;1,"Possible duplicate",""))</f>
        <v/>
      </c>
      <c r="O3126" s="56" t="n">
        <f aca="false">IF(J3126="","",IF(AND(L3126=0,K3126=0),1,0))</f>
        <v>1</v>
      </c>
      <c r="P3126" s="56" t="str">
        <f aca="false">IF(L3126=1,J3126+ROW()/10^7,"")</f>
        <v/>
      </c>
      <c r="Q3126" s="57" t="n">
        <f aca="false">IF(O3126=1,M3126,"")</f>
        <v>0.044482375619</v>
      </c>
      <c r="R3126" s="56" t="str">
        <f aca="false">IF(K3126=1,ROW(),"")</f>
        <v/>
      </c>
      <c r="S3126" s="56" t="str">
        <f aca="false">IF(D3126="","",TRIM(D3126))</f>
        <v>Operation Recovery Cost- Inc</v>
      </c>
    </row>
    <row r="3127" customFormat="false" ht="15" hidden="false" customHeight="false" outlineLevel="0" collapsed="false">
      <c r="A3127" s="50" t="s">
        <v>1532</v>
      </c>
      <c r="B3127" s="55" t="n">
        <v>45952</v>
      </c>
      <c r="C3127" s="50" t="n">
        <f aca="false">IF(S3127="","",IFERROR(IF(INDEX('Ledger Codes'!$C$6:$C$205,MATCH(S3127,'Ledger Codes'!$B$6:$B$205,0))="","",INDEX('Ledger Codes'!$C$6:$C$205,MATCH(S3127,'Ledger Codes'!$B$6:$B$205,0))),""))</f>
        <v>10053</v>
      </c>
      <c r="D3127" s="50" t="s">
        <v>107</v>
      </c>
      <c r="E3127" s="50" t="s">
        <v>1533</v>
      </c>
      <c r="F3127" s="50" t="s">
        <v>1534</v>
      </c>
      <c r="G3127" s="52" t="n">
        <v>0</v>
      </c>
      <c r="H3127" s="52" t="n">
        <v>450</v>
      </c>
      <c r="I3127" s="52" t="n">
        <f aca="false">IF(AND(G3127="",H3127=""),"",N(G3127)-N(H3127))</f>
        <v>-450</v>
      </c>
      <c r="J3127" s="52" t="n">
        <f aca="false">IF(I3127="","",ABS(I3127))</f>
        <v>450</v>
      </c>
      <c r="K3127" s="56" t="n">
        <f aca="false">IF(S3127="","",0)</f>
        <v>0</v>
      </c>
      <c r="L3127" s="56" t="n">
        <f aca="false">IF(J3127="","",IF(AND(J3127&gt;'Revenue Testing'!$E$9,K3127=0),1,0))</f>
        <v>0</v>
      </c>
      <c r="M3127" s="57" t="n">
        <v>0.070487027058</v>
      </c>
      <c r="N3127" s="56" t="str">
        <f aca="false">IF(OR(A3127="",I3127=""),"",IF(COUNTIFS($A$2:$A$4500,A3127,$D$2:$D$4500,D3127,$I$2:$I$4500,I3127)&gt;1,"Possible duplicate",""))</f>
        <v/>
      </c>
      <c r="O3127" s="56" t="n">
        <f aca="false">IF(J3127="","",IF(AND(L3127=0,K3127=0),1,0))</f>
        <v>1</v>
      </c>
      <c r="P3127" s="56" t="str">
        <f aca="false">IF(L3127=1,J3127+ROW()/10^7,"")</f>
        <v/>
      </c>
      <c r="Q3127" s="57" t="n">
        <f aca="false">IF(O3127=1,M3127,"")</f>
        <v>0.070487027058</v>
      </c>
      <c r="R3127" s="56" t="str">
        <f aca="false">IF(K3127=1,ROW(),"")</f>
        <v/>
      </c>
      <c r="S3127" s="56" t="str">
        <f aca="false">IF(D3127="","",TRIM(D3127))</f>
        <v>Operation Recovery Cost- Inc</v>
      </c>
    </row>
    <row r="3128" customFormat="false" ht="15" hidden="false" customHeight="false" outlineLevel="0" collapsed="false">
      <c r="A3128" s="50" t="s">
        <v>1535</v>
      </c>
      <c r="B3128" s="55" t="n">
        <v>45952</v>
      </c>
      <c r="C3128" s="50" t="n">
        <f aca="false">IF(S3128="","",IFERROR(IF(INDEX('Ledger Codes'!$C$6:$C$205,MATCH(S3128,'Ledger Codes'!$B$6:$B$205,0))="","",INDEX('Ledger Codes'!$C$6:$C$205,MATCH(S3128,'Ledger Codes'!$B$6:$B$205,0))),""))</f>
        <v>10053</v>
      </c>
      <c r="D3128" s="50" t="s">
        <v>107</v>
      </c>
      <c r="E3128" s="50" t="s">
        <v>1536</v>
      </c>
      <c r="F3128" s="50" t="s">
        <v>1537</v>
      </c>
      <c r="G3128" s="52" t="n">
        <v>0</v>
      </c>
      <c r="H3128" s="52" t="n">
        <v>450</v>
      </c>
      <c r="I3128" s="52" t="n">
        <f aca="false">IF(AND(G3128="",H3128=""),"",N(G3128)-N(H3128))</f>
        <v>-450</v>
      </c>
      <c r="J3128" s="52" t="n">
        <f aca="false">IF(I3128="","",ABS(I3128))</f>
        <v>450</v>
      </c>
      <c r="K3128" s="56" t="n">
        <f aca="false">IF(S3128="","",0)</f>
        <v>0</v>
      </c>
      <c r="L3128" s="56" t="n">
        <f aca="false">IF(J3128="","",IF(AND(J3128&gt;'Revenue Testing'!$E$9,K3128=0),1,0))</f>
        <v>0</v>
      </c>
      <c r="M3128" s="57" t="n">
        <v>0.880965459046</v>
      </c>
      <c r="N3128" s="56" t="str">
        <f aca="false">IF(OR(A3128="",I3128=""),"",IF(COUNTIFS($A$2:$A$4500,A3128,$D$2:$D$4500,D3128,$I$2:$I$4500,I3128)&gt;1,"Possible duplicate",""))</f>
        <v/>
      </c>
      <c r="O3128" s="56" t="n">
        <f aca="false">IF(J3128="","",IF(AND(L3128=0,K3128=0),1,0))</f>
        <v>1</v>
      </c>
      <c r="P3128" s="56" t="str">
        <f aca="false">IF(L3128=1,J3128+ROW()/10^7,"")</f>
        <v/>
      </c>
      <c r="Q3128" s="57" t="n">
        <f aca="false">IF(O3128=1,M3128,"")</f>
        <v>0.880965459046</v>
      </c>
      <c r="R3128" s="56" t="str">
        <f aca="false">IF(K3128=1,ROW(),"")</f>
        <v/>
      </c>
      <c r="S3128" s="56" t="str">
        <f aca="false">IF(D3128="","",TRIM(D3128))</f>
        <v>Operation Recovery Cost- Inc</v>
      </c>
    </row>
    <row r="3129" customFormat="false" ht="15" hidden="false" customHeight="false" outlineLevel="0" collapsed="false">
      <c r="A3129" s="50" t="s">
        <v>1538</v>
      </c>
      <c r="B3129" s="55" t="n">
        <v>45952</v>
      </c>
      <c r="C3129" s="50" t="n">
        <f aca="false">IF(S3129="","",IFERROR(IF(INDEX('Ledger Codes'!$C$6:$C$205,MATCH(S3129,'Ledger Codes'!$B$6:$B$205,0))="","",INDEX('Ledger Codes'!$C$6:$C$205,MATCH(S3129,'Ledger Codes'!$B$6:$B$205,0))),""))</f>
        <v>10053</v>
      </c>
      <c r="D3129" s="50" t="s">
        <v>107</v>
      </c>
      <c r="E3129" s="50" t="s">
        <v>1539</v>
      </c>
      <c r="F3129" s="50" t="s">
        <v>1540</v>
      </c>
      <c r="G3129" s="52" t="n">
        <v>0</v>
      </c>
      <c r="H3129" s="52" t="n">
        <v>450</v>
      </c>
      <c r="I3129" s="52" t="n">
        <f aca="false">IF(AND(G3129="",H3129=""),"",N(G3129)-N(H3129))</f>
        <v>-450</v>
      </c>
      <c r="J3129" s="52" t="n">
        <f aca="false">IF(I3129="","",ABS(I3129))</f>
        <v>450</v>
      </c>
      <c r="K3129" s="56" t="n">
        <f aca="false">IF(S3129="","",0)</f>
        <v>0</v>
      </c>
      <c r="L3129" s="56" t="n">
        <f aca="false">IF(J3129="","",IF(AND(J3129&gt;'Revenue Testing'!$E$9,K3129=0),1,0))</f>
        <v>0</v>
      </c>
      <c r="M3129" s="57" t="n">
        <v>0.028941626268</v>
      </c>
      <c r="N3129" s="56" t="str">
        <f aca="false">IF(OR(A3129="",I3129=""),"",IF(COUNTIFS($A$2:$A$4500,A3129,$D$2:$D$4500,D3129,$I$2:$I$4500,I3129)&gt;1,"Possible duplicate",""))</f>
        <v/>
      </c>
      <c r="O3129" s="56" t="n">
        <f aca="false">IF(J3129="","",IF(AND(L3129=0,K3129=0),1,0))</f>
        <v>1</v>
      </c>
      <c r="P3129" s="56" t="str">
        <f aca="false">IF(L3129=1,J3129+ROW()/10^7,"")</f>
        <v/>
      </c>
      <c r="Q3129" s="57" t="n">
        <f aca="false">IF(O3129=1,M3129,"")</f>
        <v>0.028941626268</v>
      </c>
      <c r="R3129" s="56" t="str">
        <f aca="false">IF(K3129=1,ROW(),"")</f>
        <v/>
      </c>
      <c r="S3129" s="56" t="str">
        <f aca="false">IF(D3129="","",TRIM(D3129))</f>
        <v>Operation Recovery Cost- Inc</v>
      </c>
    </row>
    <row r="3130" customFormat="false" ht="15" hidden="false" customHeight="false" outlineLevel="0" collapsed="false">
      <c r="A3130" s="50" t="s">
        <v>1541</v>
      </c>
      <c r="B3130" s="55" t="n">
        <v>45952</v>
      </c>
      <c r="C3130" s="50" t="n">
        <f aca="false">IF(S3130="","",IFERROR(IF(INDEX('Ledger Codes'!$C$6:$C$205,MATCH(S3130,'Ledger Codes'!$B$6:$B$205,0))="","",INDEX('Ledger Codes'!$C$6:$C$205,MATCH(S3130,'Ledger Codes'!$B$6:$B$205,0))),""))</f>
        <v>10053</v>
      </c>
      <c r="D3130" s="50" t="s">
        <v>107</v>
      </c>
      <c r="E3130" s="50" t="s">
        <v>1542</v>
      </c>
      <c r="F3130" s="50" t="s">
        <v>1543</v>
      </c>
      <c r="G3130" s="52" t="n">
        <v>0</v>
      </c>
      <c r="H3130" s="52" t="n">
        <v>450</v>
      </c>
      <c r="I3130" s="52" t="n">
        <f aca="false">IF(AND(G3130="",H3130=""),"",N(G3130)-N(H3130))</f>
        <v>-450</v>
      </c>
      <c r="J3130" s="52" t="n">
        <f aca="false">IF(I3130="","",ABS(I3130))</f>
        <v>450</v>
      </c>
      <c r="K3130" s="56" t="n">
        <f aca="false">IF(S3130="","",0)</f>
        <v>0</v>
      </c>
      <c r="L3130" s="56" t="n">
        <f aca="false">IF(J3130="","",IF(AND(J3130&gt;'Revenue Testing'!$E$9,K3130=0),1,0))</f>
        <v>0</v>
      </c>
      <c r="M3130" s="57" t="n">
        <v>0.225271274333</v>
      </c>
      <c r="N3130" s="56" t="str">
        <f aca="false">IF(OR(A3130="",I3130=""),"",IF(COUNTIFS($A$2:$A$4500,A3130,$D$2:$D$4500,D3130,$I$2:$I$4500,I3130)&gt;1,"Possible duplicate",""))</f>
        <v/>
      </c>
      <c r="O3130" s="56" t="n">
        <f aca="false">IF(J3130="","",IF(AND(L3130=0,K3130=0),1,0))</f>
        <v>1</v>
      </c>
      <c r="P3130" s="56" t="str">
        <f aca="false">IF(L3130=1,J3130+ROW()/10^7,"")</f>
        <v/>
      </c>
      <c r="Q3130" s="57" t="n">
        <f aca="false">IF(O3130=1,M3130,"")</f>
        <v>0.225271274333</v>
      </c>
      <c r="R3130" s="56" t="str">
        <f aca="false">IF(K3130=1,ROW(),"")</f>
        <v/>
      </c>
      <c r="S3130" s="56" t="str">
        <f aca="false">IF(D3130="","",TRIM(D3130))</f>
        <v>Operation Recovery Cost- Inc</v>
      </c>
    </row>
    <row r="3131" customFormat="false" ht="15" hidden="false" customHeight="false" outlineLevel="0" collapsed="false">
      <c r="A3131" s="50" t="s">
        <v>1544</v>
      </c>
      <c r="B3131" s="55" t="n">
        <v>45952</v>
      </c>
      <c r="C3131" s="50" t="n">
        <f aca="false">IF(S3131="","",IFERROR(IF(INDEX('Ledger Codes'!$C$6:$C$205,MATCH(S3131,'Ledger Codes'!$B$6:$B$205,0))="","",INDEX('Ledger Codes'!$C$6:$C$205,MATCH(S3131,'Ledger Codes'!$B$6:$B$205,0))),""))</f>
        <v>10053</v>
      </c>
      <c r="D3131" s="50" t="s">
        <v>107</v>
      </c>
      <c r="E3131" s="50" t="s">
        <v>1545</v>
      </c>
      <c r="F3131" s="50" t="s">
        <v>1546</v>
      </c>
      <c r="G3131" s="52" t="n">
        <v>0</v>
      </c>
      <c r="H3131" s="52" t="n">
        <v>450</v>
      </c>
      <c r="I3131" s="52" t="n">
        <f aca="false">IF(AND(G3131="",H3131=""),"",N(G3131)-N(H3131))</f>
        <v>-450</v>
      </c>
      <c r="J3131" s="52" t="n">
        <f aca="false">IF(I3131="","",ABS(I3131))</f>
        <v>450</v>
      </c>
      <c r="K3131" s="56" t="n">
        <f aca="false">IF(S3131="","",0)</f>
        <v>0</v>
      </c>
      <c r="L3131" s="56" t="n">
        <f aca="false">IF(J3131="","",IF(AND(J3131&gt;'Revenue Testing'!$E$9,K3131=0),1,0))</f>
        <v>0</v>
      </c>
      <c r="M3131" s="57" t="n">
        <v>0.123632046358</v>
      </c>
      <c r="N3131" s="56" t="str">
        <f aca="false">IF(OR(A3131="",I3131=""),"",IF(COUNTIFS($A$2:$A$4500,A3131,$D$2:$D$4500,D3131,$I$2:$I$4500,I3131)&gt;1,"Possible duplicate",""))</f>
        <v/>
      </c>
      <c r="O3131" s="56" t="n">
        <f aca="false">IF(J3131="","",IF(AND(L3131=0,K3131=0),1,0))</f>
        <v>1</v>
      </c>
      <c r="P3131" s="56" t="str">
        <f aca="false">IF(L3131=1,J3131+ROW()/10^7,"")</f>
        <v/>
      </c>
      <c r="Q3131" s="57" t="n">
        <f aca="false">IF(O3131=1,M3131,"")</f>
        <v>0.123632046358</v>
      </c>
      <c r="R3131" s="56" t="str">
        <f aca="false">IF(K3131=1,ROW(),"")</f>
        <v/>
      </c>
      <c r="S3131" s="56" t="str">
        <f aca="false">IF(D3131="","",TRIM(D3131))</f>
        <v>Operation Recovery Cost- Inc</v>
      </c>
    </row>
    <row r="3132" customFormat="false" ht="15" hidden="false" customHeight="false" outlineLevel="0" collapsed="false">
      <c r="A3132" s="50" t="s">
        <v>1547</v>
      </c>
      <c r="B3132" s="55" t="n">
        <v>45952</v>
      </c>
      <c r="C3132" s="50" t="n">
        <f aca="false">IF(S3132="","",IFERROR(IF(INDEX('Ledger Codes'!$C$6:$C$205,MATCH(S3132,'Ledger Codes'!$B$6:$B$205,0))="","",INDEX('Ledger Codes'!$C$6:$C$205,MATCH(S3132,'Ledger Codes'!$B$6:$B$205,0))),""))</f>
        <v>10053</v>
      </c>
      <c r="D3132" s="50" t="s">
        <v>107</v>
      </c>
      <c r="E3132" s="50" t="s">
        <v>1548</v>
      </c>
      <c r="F3132" s="50" t="s">
        <v>1549</v>
      </c>
      <c r="G3132" s="52" t="n">
        <v>0</v>
      </c>
      <c r="H3132" s="52" t="n">
        <v>450</v>
      </c>
      <c r="I3132" s="52" t="n">
        <f aca="false">IF(AND(G3132="",H3132=""),"",N(G3132)-N(H3132))</f>
        <v>-450</v>
      </c>
      <c r="J3132" s="52" t="n">
        <f aca="false">IF(I3132="","",ABS(I3132))</f>
        <v>450</v>
      </c>
      <c r="K3132" s="56" t="n">
        <f aca="false">IF(S3132="","",0)</f>
        <v>0</v>
      </c>
      <c r="L3132" s="56" t="n">
        <f aca="false">IF(J3132="","",IF(AND(J3132&gt;'Revenue Testing'!$E$9,K3132=0),1,0))</f>
        <v>0</v>
      </c>
      <c r="M3132" s="57" t="n">
        <v>0.809449353119</v>
      </c>
      <c r="N3132" s="56" t="str">
        <f aca="false">IF(OR(A3132="",I3132=""),"",IF(COUNTIFS($A$2:$A$4500,A3132,$D$2:$D$4500,D3132,$I$2:$I$4500,I3132)&gt;1,"Possible duplicate",""))</f>
        <v/>
      </c>
      <c r="O3132" s="56" t="n">
        <f aca="false">IF(J3132="","",IF(AND(L3132=0,K3132=0),1,0))</f>
        <v>1</v>
      </c>
      <c r="P3132" s="56" t="str">
        <f aca="false">IF(L3132=1,J3132+ROW()/10^7,"")</f>
        <v/>
      </c>
      <c r="Q3132" s="57" t="n">
        <f aca="false">IF(O3132=1,M3132,"")</f>
        <v>0.809449353119</v>
      </c>
      <c r="R3132" s="56" t="str">
        <f aca="false">IF(K3132=1,ROW(),"")</f>
        <v/>
      </c>
      <c r="S3132" s="56" t="str">
        <f aca="false">IF(D3132="","",TRIM(D3132))</f>
        <v>Operation Recovery Cost- Inc</v>
      </c>
    </row>
    <row r="3133" customFormat="false" ht="15" hidden="false" customHeight="false" outlineLevel="0" collapsed="false">
      <c r="A3133" s="50" t="s">
        <v>1550</v>
      </c>
      <c r="B3133" s="55" t="n">
        <v>45952</v>
      </c>
      <c r="C3133" s="50" t="n">
        <f aca="false">IF(S3133="","",IFERROR(IF(INDEX('Ledger Codes'!$C$6:$C$205,MATCH(S3133,'Ledger Codes'!$B$6:$B$205,0))="","",INDEX('Ledger Codes'!$C$6:$C$205,MATCH(S3133,'Ledger Codes'!$B$6:$B$205,0))),""))</f>
        <v>10053</v>
      </c>
      <c r="D3133" s="50" t="s">
        <v>107</v>
      </c>
      <c r="E3133" s="50" t="s">
        <v>1551</v>
      </c>
      <c r="F3133" s="50" t="s">
        <v>1552</v>
      </c>
      <c r="G3133" s="52" t="n">
        <v>0</v>
      </c>
      <c r="H3133" s="52" t="n">
        <v>450</v>
      </c>
      <c r="I3133" s="52" t="n">
        <f aca="false">IF(AND(G3133="",H3133=""),"",N(G3133)-N(H3133))</f>
        <v>-450</v>
      </c>
      <c r="J3133" s="52" t="n">
        <f aca="false">IF(I3133="","",ABS(I3133))</f>
        <v>450</v>
      </c>
      <c r="K3133" s="56" t="n">
        <f aca="false">IF(S3133="","",0)</f>
        <v>0</v>
      </c>
      <c r="L3133" s="56" t="n">
        <f aca="false">IF(J3133="","",IF(AND(J3133&gt;'Revenue Testing'!$E$9,K3133=0),1,0))</f>
        <v>0</v>
      </c>
      <c r="M3133" s="57" t="n">
        <v>0.30217404078</v>
      </c>
      <c r="N3133" s="56" t="str">
        <f aca="false">IF(OR(A3133="",I3133=""),"",IF(COUNTIFS($A$2:$A$4500,A3133,$D$2:$D$4500,D3133,$I$2:$I$4500,I3133)&gt;1,"Possible duplicate",""))</f>
        <v/>
      </c>
      <c r="O3133" s="56" t="n">
        <f aca="false">IF(J3133="","",IF(AND(L3133=0,K3133=0),1,0))</f>
        <v>1</v>
      </c>
      <c r="P3133" s="56" t="str">
        <f aca="false">IF(L3133=1,J3133+ROW()/10^7,"")</f>
        <v/>
      </c>
      <c r="Q3133" s="57" t="n">
        <f aca="false">IF(O3133=1,M3133,"")</f>
        <v>0.30217404078</v>
      </c>
      <c r="R3133" s="56" t="str">
        <f aca="false">IF(K3133=1,ROW(),"")</f>
        <v/>
      </c>
      <c r="S3133" s="56" t="str">
        <f aca="false">IF(D3133="","",TRIM(D3133))</f>
        <v>Operation Recovery Cost- Inc</v>
      </c>
    </row>
    <row r="3134" customFormat="false" ht="15" hidden="false" customHeight="false" outlineLevel="0" collapsed="false">
      <c r="A3134" s="50" t="s">
        <v>1553</v>
      </c>
      <c r="B3134" s="55" t="n">
        <v>45952</v>
      </c>
      <c r="C3134" s="50" t="n">
        <f aca="false">IF(S3134="","",IFERROR(IF(INDEX('Ledger Codes'!$C$6:$C$205,MATCH(S3134,'Ledger Codes'!$B$6:$B$205,0))="","",INDEX('Ledger Codes'!$C$6:$C$205,MATCH(S3134,'Ledger Codes'!$B$6:$B$205,0))),""))</f>
        <v>10053</v>
      </c>
      <c r="D3134" s="50" t="s">
        <v>107</v>
      </c>
      <c r="E3134" s="50" t="s">
        <v>1554</v>
      </c>
      <c r="F3134" s="50" t="s">
        <v>1555</v>
      </c>
      <c r="G3134" s="52" t="n">
        <v>0</v>
      </c>
      <c r="H3134" s="52" t="n">
        <v>450</v>
      </c>
      <c r="I3134" s="52" t="n">
        <f aca="false">IF(AND(G3134="",H3134=""),"",N(G3134)-N(H3134))</f>
        <v>-450</v>
      </c>
      <c r="J3134" s="52" t="n">
        <f aca="false">IF(I3134="","",ABS(I3134))</f>
        <v>450</v>
      </c>
      <c r="K3134" s="56" t="n">
        <f aca="false">IF(S3134="","",0)</f>
        <v>0</v>
      </c>
      <c r="L3134" s="56" t="n">
        <f aca="false">IF(J3134="","",IF(AND(J3134&gt;'Revenue Testing'!$E$9,K3134=0),1,0))</f>
        <v>0</v>
      </c>
      <c r="M3134" s="57" t="n">
        <v>0.65277033158</v>
      </c>
      <c r="N3134" s="56" t="str">
        <f aca="false">IF(OR(A3134="",I3134=""),"",IF(COUNTIFS($A$2:$A$4500,A3134,$D$2:$D$4500,D3134,$I$2:$I$4500,I3134)&gt;1,"Possible duplicate",""))</f>
        <v/>
      </c>
      <c r="O3134" s="56" t="n">
        <f aca="false">IF(J3134="","",IF(AND(L3134=0,K3134=0),1,0))</f>
        <v>1</v>
      </c>
      <c r="P3134" s="56" t="str">
        <f aca="false">IF(L3134=1,J3134+ROW()/10^7,"")</f>
        <v/>
      </c>
      <c r="Q3134" s="57" t="n">
        <f aca="false">IF(O3134=1,M3134,"")</f>
        <v>0.65277033158</v>
      </c>
      <c r="R3134" s="56" t="str">
        <f aca="false">IF(K3134=1,ROW(),"")</f>
        <v/>
      </c>
      <c r="S3134" s="56" t="str">
        <f aca="false">IF(D3134="","",TRIM(D3134))</f>
        <v>Operation Recovery Cost- Inc</v>
      </c>
    </row>
    <row r="3135" customFormat="false" ht="15" hidden="false" customHeight="false" outlineLevel="0" collapsed="false">
      <c r="A3135" s="50" t="s">
        <v>1556</v>
      </c>
      <c r="B3135" s="55" t="n">
        <v>45952</v>
      </c>
      <c r="C3135" s="50" t="n">
        <f aca="false">IF(S3135="","",IFERROR(IF(INDEX('Ledger Codes'!$C$6:$C$205,MATCH(S3135,'Ledger Codes'!$B$6:$B$205,0))="","",INDEX('Ledger Codes'!$C$6:$C$205,MATCH(S3135,'Ledger Codes'!$B$6:$B$205,0))),""))</f>
        <v>10053</v>
      </c>
      <c r="D3135" s="50" t="s">
        <v>107</v>
      </c>
      <c r="E3135" s="50" t="s">
        <v>1557</v>
      </c>
      <c r="F3135" s="50" t="s">
        <v>1558</v>
      </c>
      <c r="G3135" s="52" t="n">
        <v>0</v>
      </c>
      <c r="H3135" s="52" t="n">
        <v>450</v>
      </c>
      <c r="I3135" s="52" t="n">
        <f aca="false">IF(AND(G3135="",H3135=""),"",N(G3135)-N(H3135))</f>
        <v>-450</v>
      </c>
      <c r="J3135" s="52" t="n">
        <f aca="false">IF(I3135="","",ABS(I3135))</f>
        <v>450</v>
      </c>
      <c r="K3135" s="56" t="n">
        <f aca="false">IF(S3135="","",0)</f>
        <v>0</v>
      </c>
      <c r="L3135" s="56" t="n">
        <f aca="false">IF(J3135="","",IF(AND(J3135&gt;'Revenue Testing'!$E$9,K3135=0),1,0))</f>
        <v>0</v>
      </c>
      <c r="M3135" s="57" t="n">
        <v>0.38135410947</v>
      </c>
      <c r="N3135" s="56" t="str">
        <f aca="false">IF(OR(A3135="",I3135=""),"",IF(COUNTIFS($A$2:$A$4500,A3135,$D$2:$D$4500,D3135,$I$2:$I$4500,I3135)&gt;1,"Possible duplicate",""))</f>
        <v/>
      </c>
      <c r="O3135" s="56" t="n">
        <f aca="false">IF(J3135="","",IF(AND(L3135=0,K3135=0),1,0))</f>
        <v>1</v>
      </c>
      <c r="P3135" s="56" t="str">
        <f aca="false">IF(L3135=1,J3135+ROW()/10^7,"")</f>
        <v/>
      </c>
      <c r="Q3135" s="57" t="n">
        <f aca="false">IF(O3135=1,M3135,"")</f>
        <v>0.38135410947</v>
      </c>
      <c r="R3135" s="56" t="str">
        <f aca="false">IF(K3135=1,ROW(),"")</f>
        <v/>
      </c>
      <c r="S3135" s="56" t="str">
        <f aca="false">IF(D3135="","",TRIM(D3135))</f>
        <v>Operation Recovery Cost- Inc</v>
      </c>
    </row>
    <row r="3136" customFormat="false" ht="15" hidden="false" customHeight="false" outlineLevel="0" collapsed="false">
      <c r="A3136" s="50" t="s">
        <v>1559</v>
      </c>
      <c r="B3136" s="55" t="n">
        <v>45952</v>
      </c>
      <c r="C3136" s="50" t="n">
        <f aca="false">IF(S3136="","",IFERROR(IF(INDEX('Ledger Codes'!$C$6:$C$205,MATCH(S3136,'Ledger Codes'!$B$6:$B$205,0))="","",INDEX('Ledger Codes'!$C$6:$C$205,MATCH(S3136,'Ledger Codes'!$B$6:$B$205,0))),""))</f>
        <v>10053</v>
      </c>
      <c r="D3136" s="50" t="s">
        <v>107</v>
      </c>
      <c r="E3136" s="50" t="s">
        <v>1560</v>
      </c>
      <c r="F3136" s="50" t="s">
        <v>1561</v>
      </c>
      <c r="G3136" s="52" t="n">
        <v>0</v>
      </c>
      <c r="H3136" s="52" t="n">
        <v>450</v>
      </c>
      <c r="I3136" s="52" t="n">
        <f aca="false">IF(AND(G3136="",H3136=""),"",N(G3136)-N(H3136))</f>
        <v>-450</v>
      </c>
      <c r="J3136" s="52" t="n">
        <f aca="false">IF(I3136="","",ABS(I3136))</f>
        <v>450</v>
      </c>
      <c r="K3136" s="56" t="n">
        <f aca="false">IF(S3136="","",0)</f>
        <v>0</v>
      </c>
      <c r="L3136" s="56" t="n">
        <f aca="false">IF(J3136="","",IF(AND(J3136&gt;'Revenue Testing'!$E$9,K3136=0),1,0))</f>
        <v>0</v>
      </c>
      <c r="M3136" s="57" t="n">
        <v>0.765190371248</v>
      </c>
      <c r="N3136" s="56" t="str">
        <f aca="false">IF(OR(A3136="",I3136=""),"",IF(COUNTIFS($A$2:$A$4500,A3136,$D$2:$D$4500,D3136,$I$2:$I$4500,I3136)&gt;1,"Possible duplicate",""))</f>
        <v/>
      </c>
      <c r="O3136" s="56" t="n">
        <f aca="false">IF(J3136="","",IF(AND(L3136=0,K3136=0),1,0))</f>
        <v>1</v>
      </c>
      <c r="P3136" s="56" t="str">
        <f aca="false">IF(L3136=1,J3136+ROW()/10^7,"")</f>
        <v/>
      </c>
      <c r="Q3136" s="57" t="n">
        <f aca="false">IF(O3136=1,M3136,"")</f>
        <v>0.765190371248</v>
      </c>
      <c r="R3136" s="56" t="str">
        <f aca="false">IF(K3136=1,ROW(),"")</f>
        <v/>
      </c>
      <c r="S3136" s="56" t="str">
        <f aca="false">IF(D3136="","",TRIM(D3136))</f>
        <v>Operation Recovery Cost- Inc</v>
      </c>
    </row>
    <row r="3137" customFormat="false" ht="15" hidden="false" customHeight="false" outlineLevel="0" collapsed="false">
      <c r="A3137" s="50" t="s">
        <v>1562</v>
      </c>
      <c r="B3137" s="55" t="n">
        <v>45952</v>
      </c>
      <c r="C3137" s="50" t="n">
        <f aca="false">IF(S3137="","",IFERROR(IF(INDEX('Ledger Codes'!$C$6:$C$205,MATCH(S3137,'Ledger Codes'!$B$6:$B$205,0))="","",INDEX('Ledger Codes'!$C$6:$C$205,MATCH(S3137,'Ledger Codes'!$B$6:$B$205,0))),""))</f>
        <v>10053</v>
      </c>
      <c r="D3137" s="50" t="s">
        <v>107</v>
      </c>
      <c r="E3137" s="50" t="s">
        <v>1563</v>
      </c>
      <c r="F3137" s="50" t="s">
        <v>1564</v>
      </c>
      <c r="G3137" s="52" t="n">
        <v>0</v>
      </c>
      <c r="H3137" s="52" t="n">
        <v>450</v>
      </c>
      <c r="I3137" s="52" t="n">
        <f aca="false">IF(AND(G3137="",H3137=""),"",N(G3137)-N(H3137))</f>
        <v>-450</v>
      </c>
      <c r="J3137" s="52" t="n">
        <f aca="false">IF(I3137="","",ABS(I3137))</f>
        <v>450</v>
      </c>
      <c r="K3137" s="56" t="n">
        <f aca="false">IF(S3137="","",0)</f>
        <v>0</v>
      </c>
      <c r="L3137" s="56" t="n">
        <f aca="false">IF(J3137="","",IF(AND(J3137&gt;'Revenue Testing'!$E$9,K3137=0),1,0))</f>
        <v>0</v>
      </c>
      <c r="M3137" s="57" t="n">
        <v>0.673069306383</v>
      </c>
      <c r="N3137" s="56" t="str">
        <f aca="false">IF(OR(A3137="",I3137=""),"",IF(COUNTIFS($A$2:$A$4500,A3137,$D$2:$D$4500,D3137,$I$2:$I$4500,I3137)&gt;1,"Possible duplicate",""))</f>
        <v/>
      </c>
      <c r="O3137" s="56" t="n">
        <f aca="false">IF(J3137="","",IF(AND(L3137=0,K3137=0),1,0))</f>
        <v>1</v>
      </c>
      <c r="P3137" s="56" t="str">
        <f aca="false">IF(L3137=1,J3137+ROW()/10^7,"")</f>
        <v/>
      </c>
      <c r="Q3137" s="57" t="n">
        <f aca="false">IF(O3137=1,M3137,"")</f>
        <v>0.673069306383</v>
      </c>
      <c r="R3137" s="56" t="str">
        <f aca="false">IF(K3137=1,ROW(),"")</f>
        <v/>
      </c>
      <c r="S3137" s="56" t="str">
        <f aca="false">IF(D3137="","",TRIM(D3137))</f>
        <v>Operation Recovery Cost- Inc</v>
      </c>
    </row>
    <row r="3138" customFormat="false" ht="15" hidden="false" customHeight="false" outlineLevel="0" collapsed="false">
      <c r="A3138" s="50" t="s">
        <v>1565</v>
      </c>
      <c r="B3138" s="55" t="n">
        <v>45952</v>
      </c>
      <c r="C3138" s="50" t="n">
        <f aca="false">IF(S3138="","",IFERROR(IF(INDEX('Ledger Codes'!$C$6:$C$205,MATCH(S3138,'Ledger Codes'!$B$6:$B$205,0))="","",INDEX('Ledger Codes'!$C$6:$C$205,MATCH(S3138,'Ledger Codes'!$B$6:$B$205,0))),""))</f>
        <v>10053</v>
      </c>
      <c r="D3138" s="50" t="s">
        <v>107</v>
      </c>
      <c r="E3138" s="50" t="s">
        <v>1566</v>
      </c>
      <c r="F3138" s="50" t="s">
        <v>1567</v>
      </c>
      <c r="G3138" s="52" t="n">
        <v>0</v>
      </c>
      <c r="H3138" s="52" t="n">
        <v>450</v>
      </c>
      <c r="I3138" s="52" t="n">
        <f aca="false">IF(AND(G3138="",H3138=""),"",N(G3138)-N(H3138))</f>
        <v>-450</v>
      </c>
      <c r="J3138" s="52" t="n">
        <f aca="false">IF(I3138="","",ABS(I3138))</f>
        <v>450</v>
      </c>
      <c r="K3138" s="56" t="n">
        <f aca="false">IF(S3138="","",0)</f>
        <v>0</v>
      </c>
      <c r="L3138" s="56" t="n">
        <f aca="false">IF(J3138="","",IF(AND(J3138&gt;'Revenue Testing'!$E$9,K3138=0),1,0))</f>
        <v>0</v>
      </c>
      <c r="M3138" s="57" t="n">
        <v>0.612369053426</v>
      </c>
      <c r="N3138" s="56" t="str">
        <f aca="false">IF(OR(A3138="",I3138=""),"",IF(COUNTIFS($A$2:$A$4500,A3138,$D$2:$D$4500,D3138,$I$2:$I$4500,I3138)&gt;1,"Possible duplicate",""))</f>
        <v/>
      </c>
      <c r="O3138" s="56" t="n">
        <f aca="false">IF(J3138="","",IF(AND(L3138=0,K3138=0),1,0))</f>
        <v>1</v>
      </c>
      <c r="P3138" s="56" t="str">
        <f aca="false">IF(L3138=1,J3138+ROW()/10^7,"")</f>
        <v/>
      </c>
      <c r="Q3138" s="57" t="n">
        <f aca="false">IF(O3138=1,M3138,"")</f>
        <v>0.612369053426</v>
      </c>
      <c r="R3138" s="56" t="str">
        <f aca="false">IF(K3138=1,ROW(),"")</f>
        <v/>
      </c>
      <c r="S3138" s="56" t="str">
        <f aca="false">IF(D3138="","",TRIM(D3138))</f>
        <v>Operation Recovery Cost- Inc</v>
      </c>
    </row>
    <row r="3139" customFormat="false" ht="15" hidden="false" customHeight="false" outlineLevel="0" collapsed="false">
      <c r="A3139" s="50" t="s">
        <v>1568</v>
      </c>
      <c r="B3139" s="55" t="n">
        <v>45952</v>
      </c>
      <c r="C3139" s="50" t="n">
        <f aca="false">IF(S3139="","",IFERROR(IF(INDEX('Ledger Codes'!$C$6:$C$205,MATCH(S3139,'Ledger Codes'!$B$6:$B$205,0))="","",INDEX('Ledger Codes'!$C$6:$C$205,MATCH(S3139,'Ledger Codes'!$B$6:$B$205,0))),""))</f>
        <v>10053</v>
      </c>
      <c r="D3139" s="50" t="s">
        <v>107</v>
      </c>
      <c r="E3139" s="50" t="s">
        <v>1569</v>
      </c>
      <c r="F3139" s="50" t="s">
        <v>1570</v>
      </c>
      <c r="G3139" s="52" t="n">
        <v>0</v>
      </c>
      <c r="H3139" s="52" t="n">
        <v>450</v>
      </c>
      <c r="I3139" s="52" t="n">
        <f aca="false">IF(AND(G3139="",H3139=""),"",N(G3139)-N(H3139))</f>
        <v>-450</v>
      </c>
      <c r="J3139" s="52" t="n">
        <f aca="false">IF(I3139="","",ABS(I3139))</f>
        <v>450</v>
      </c>
      <c r="K3139" s="56" t="n">
        <f aca="false">IF(S3139="","",0)</f>
        <v>0</v>
      </c>
      <c r="L3139" s="56" t="n">
        <f aca="false">IF(J3139="","",IF(AND(J3139&gt;'Revenue Testing'!$E$9,K3139=0),1,0))</f>
        <v>0</v>
      </c>
      <c r="M3139" s="57" t="n">
        <v>0.287413685707</v>
      </c>
      <c r="N3139" s="56" t="str">
        <f aca="false">IF(OR(A3139="",I3139=""),"",IF(COUNTIFS($A$2:$A$4500,A3139,$D$2:$D$4500,D3139,$I$2:$I$4500,I3139)&gt;1,"Possible duplicate",""))</f>
        <v/>
      </c>
      <c r="O3139" s="56" t="n">
        <f aca="false">IF(J3139="","",IF(AND(L3139=0,K3139=0),1,0))</f>
        <v>1</v>
      </c>
      <c r="P3139" s="56" t="str">
        <f aca="false">IF(L3139=1,J3139+ROW()/10^7,"")</f>
        <v/>
      </c>
      <c r="Q3139" s="57" t="n">
        <f aca="false">IF(O3139=1,M3139,"")</f>
        <v>0.287413685707</v>
      </c>
      <c r="R3139" s="56" t="str">
        <f aca="false">IF(K3139=1,ROW(),"")</f>
        <v/>
      </c>
      <c r="S3139" s="56" t="str">
        <f aca="false">IF(D3139="","",TRIM(D3139))</f>
        <v>Operation Recovery Cost- Inc</v>
      </c>
    </row>
    <row r="3140" customFormat="false" ht="15" hidden="false" customHeight="false" outlineLevel="0" collapsed="false">
      <c r="A3140" s="50" t="s">
        <v>1571</v>
      </c>
      <c r="B3140" s="55" t="n">
        <v>45952</v>
      </c>
      <c r="C3140" s="50" t="n">
        <f aca="false">IF(S3140="","",IFERROR(IF(INDEX('Ledger Codes'!$C$6:$C$205,MATCH(S3140,'Ledger Codes'!$B$6:$B$205,0))="","",INDEX('Ledger Codes'!$C$6:$C$205,MATCH(S3140,'Ledger Codes'!$B$6:$B$205,0))),""))</f>
        <v>10053</v>
      </c>
      <c r="D3140" s="50" t="s">
        <v>107</v>
      </c>
      <c r="E3140" s="50" t="s">
        <v>1572</v>
      </c>
      <c r="F3140" s="50" t="s">
        <v>1573</v>
      </c>
      <c r="G3140" s="52" t="n">
        <v>0</v>
      </c>
      <c r="H3140" s="52" t="n">
        <v>2250</v>
      </c>
      <c r="I3140" s="52" t="n">
        <f aca="false">IF(AND(G3140="",H3140=""),"",N(G3140)-N(H3140))</f>
        <v>-2250</v>
      </c>
      <c r="J3140" s="52" t="n">
        <f aca="false">IF(I3140="","",ABS(I3140))</f>
        <v>2250</v>
      </c>
      <c r="K3140" s="56" t="n">
        <f aca="false">IF(S3140="","",0)</f>
        <v>0</v>
      </c>
      <c r="L3140" s="56" t="n">
        <f aca="false">IF(J3140="","",IF(AND(J3140&gt;'Revenue Testing'!$E$9,K3140=0),1,0))</f>
        <v>0</v>
      </c>
      <c r="M3140" s="57" t="n">
        <v>0.586403222496</v>
      </c>
      <c r="N3140" s="56" t="str">
        <f aca="false">IF(OR(A3140="",I3140=""),"",IF(COUNTIFS($A$2:$A$4500,A3140,$D$2:$D$4500,D3140,$I$2:$I$4500,I3140)&gt;1,"Possible duplicate",""))</f>
        <v/>
      </c>
      <c r="O3140" s="56" t="n">
        <f aca="false">IF(J3140="","",IF(AND(L3140=0,K3140=0),1,0))</f>
        <v>1</v>
      </c>
      <c r="P3140" s="56" t="str">
        <f aca="false">IF(L3140=1,J3140+ROW()/10^7,"")</f>
        <v/>
      </c>
      <c r="Q3140" s="57" t="n">
        <f aca="false">IF(O3140=1,M3140,"")</f>
        <v>0.586403222496</v>
      </c>
      <c r="R3140" s="56" t="str">
        <f aca="false">IF(K3140=1,ROW(),"")</f>
        <v/>
      </c>
      <c r="S3140" s="56" t="str">
        <f aca="false">IF(D3140="","",TRIM(D3140))</f>
        <v>Operation Recovery Cost- Inc</v>
      </c>
    </row>
    <row r="3141" customFormat="false" ht="15" hidden="false" customHeight="false" outlineLevel="0" collapsed="false">
      <c r="A3141" s="50" t="s">
        <v>1574</v>
      </c>
      <c r="B3141" s="55" t="n">
        <v>45952</v>
      </c>
      <c r="C3141" s="50" t="n">
        <f aca="false">IF(S3141="","",IFERROR(IF(INDEX('Ledger Codes'!$C$6:$C$205,MATCH(S3141,'Ledger Codes'!$B$6:$B$205,0))="","",INDEX('Ledger Codes'!$C$6:$C$205,MATCH(S3141,'Ledger Codes'!$B$6:$B$205,0))),""))</f>
        <v>10053</v>
      </c>
      <c r="D3141" s="50" t="s">
        <v>107</v>
      </c>
      <c r="E3141" s="50" t="s">
        <v>1575</v>
      </c>
      <c r="F3141" s="50" t="s">
        <v>1576</v>
      </c>
      <c r="G3141" s="52" t="n">
        <v>0</v>
      </c>
      <c r="H3141" s="52" t="n">
        <v>450</v>
      </c>
      <c r="I3141" s="52" t="n">
        <f aca="false">IF(AND(G3141="",H3141=""),"",N(G3141)-N(H3141))</f>
        <v>-450</v>
      </c>
      <c r="J3141" s="52" t="n">
        <f aca="false">IF(I3141="","",ABS(I3141))</f>
        <v>450</v>
      </c>
      <c r="K3141" s="56" t="n">
        <f aca="false">IF(S3141="","",0)</f>
        <v>0</v>
      </c>
      <c r="L3141" s="56" t="n">
        <f aca="false">IF(J3141="","",IF(AND(J3141&gt;'Revenue Testing'!$E$9,K3141=0),1,0))</f>
        <v>0</v>
      </c>
      <c r="M3141" s="57" t="n">
        <v>0.899110448566</v>
      </c>
      <c r="N3141" s="56" t="str">
        <f aca="false">IF(OR(A3141="",I3141=""),"",IF(COUNTIFS($A$2:$A$4500,A3141,$D$2:$D$4500,D3141,$I$2:$I$4500,I3141)&gt;1,"Possible duplicate",""))</f>
        <v/>
      </c>
      <c r="O3141" s="56" t="n">
        <f aca="false">IF(J3141="","",IF(AND(L3141=0,K3141=0),1,0))</f>
        <v>1</v>
      </c>
      <c r="P3141" s="56" t="str">
        <f aca="false">IF(L3141=1,J3141+ROW()/10^7,"")</f>
        <v/>
      </c>
      <c r="Q3141" s="57" t="n">
        <f aca="false">IF(O3141=1,M3141,"")</f>
        <v>0.899110448566</v>
      </c>
      <c r="R3141" s="56" t="str">
        <f aca="false">IF(K3141=1,ROW(),"")</f>
        <v/>
      </c>
      <c r="S3141" s="56" t="str">
        <f aca="false">IF(D3141="","",TRIM(D3141))</f>
        <v>Operation Recovery Cost- Inc</v>
      </c>
    </row>
    <row r="3142" customFormat="false" ht="15" hidden="false" customHeight="false" outlineLevel="0" collapsed="false">
      <c r="A3142" s="50" t="s">
        <v>1577</v>
      </c>
      <c r="B3142" s="55" t="n">
        <v>45952</v>
      </c>
      <c r="C3142" s="50" t="n">
        <f aca="false">IF(S3142="","",IFERROR(IF(INDEX('Ledger Codes'!$C$6:$C$205,MATCH(S3142,'Ledger Codes'!$B$6:$B$205,0))="","",INDEX('Ledger Codes'!$C$6:$C$205,MATCH(S3142,'Ledger Codes'!$B$6:$B$205,0))),""))</f>
        <v>10053</v>
      </c>
      <c r="D3142" s="50" t="s">
        <v>107</v>
      </c>
      <c r="E3142" s="50" t="s">
        <v>1578</v>
      </c>
      <c r="F3142" s="50" t="s">
        <v>1579</v>
      </c>
      <c r="G3142" s="52" t="n">
        <v>0</v>
      </c>
      <c r="H3142" s="52" t="n">
        <v>450</v>
      </c>
      <c r="I3142" s="52" t="n">
        <f aca="false">IF(AND(G3142="",H3142=""),"",N(G3142)-N(H3142))</f>
        <v>-450</v>
      </c>
      <c r="J3142" s="52" t="n">
        <f aca="false">IF(I3142="","",ABS(I3142))</f>
        <v>450</v>
      </c>
      <c r="K3142" s="56" t="n">
        <f aca="false">IF(S3142="","",0)</f>
        <v>0</v>
      </c>
      <c r="L3142" s="56" t="n">
        <f aca="false">IF(J3142="","",IF(AND(J3142&gt;'Revenue Testing'!$E$9,K3142=0),1,0))</f>
        <v>0</v>
      </c>
      <c r="M3142" s="57" t="n">
        <v>0.276093551058</v>
      </c>
      <c r="N3142" s="56" t="str">
        <f aca="false">IF(OR(A3142="",I3142=""),"",IF(COUNTIFS($A$2:$A$4500,A3142,$D$2:$D$4500,D3142,$I$2:$I$4500,I3142)&gt;1,"Possible duplicate",""))</f>
        <v/>
      </c>
      <c r="O3142" s="56" t="n">
        <f aca="false">IF(J3142="","",IF(AND(L3142=0,K3142=0),1,0))</f>
        <v>1</v>
      </c>
      <c r="P3142" s="56" t="str">
        <f aca="false">IF(L3142=1,J3142+ROW()/10^7,"")</f>
        <v/>
      </c>
      <c r="Q3142" s="57" t="n">
        <f aca="false">IF(O3142=1,M3142,"")</f>
        <v>0.276093551058</v>
      </c>
      <c r="R3142" s="56" t="str">
        <f aca="false">IF(K3142=1,ROW(),"")</f>
        <v/>
      </c>
      <c r="S3142" s="56" t="str">
        <f aca="false">IF(D3142="","",TRIM(D3142))</f>
        <v>Operation Recovery Cost- Inc</v>
      </c>
    </row>
    <row r="3143" customFormat="false" ht="15" hidden="false" customHeight="false" outlineLevel="0" collapsed="false">
      <c r="A3143" s="50" t="s">
        <v>1580</v>
      </c>
      <c r="B3143" s="55" t="n">
        <v>45952</v>
      </c>
      <c r="C3143" s="50" t="n">
        <f aca="false">IF(S3143="","",IFERROR(IF(INDEX('Ledger Codes'!$C$6:$C$205,MATCH(S3143,'Ledger Codes'!$B$6:$B$205,0))="","",INDEX('Ledger Codes'!$C$6:$C$205,MATCH(S3143,'Ledger Codes'!$B$6:$B$205,0))),""))</f>
        <v>10053</v>
      </c>
      <c r="D3143" s="50" t="s">
        <v>107</v>
      </c>
      <c r="E3143" s="50" t="s">
        <v>1581</v>
      </c>
      <c r="F3143" s="50" t="s">
        <v>1582</v>
      </c>
      <c r="G3143" s="52" t="n">
        <v>0</v>
      </c>
      <c r="H3143" s="52" t="n">
        <v>450</v>
      </c>
      <c r="I3143" s="52" t="n">
        <f aca="false">IF(AND(G3143="",H3143=""),"",N(G3143)-N(H3143))</f>
        <v>-450</v>
      </c>
      <c r="J3143" s="52" t="n">
        <f aca="false">IF(I3143="","",ABS(I3143))</f>
        <v>450</v>
      </c>
      <c r="K3143" s="56" t="n">
        <f aca="false">IF(S3143="","",0)</f>
        <v>0</v>
      </c>
      <c r="L3143" s="56" t="n">
        <f aca="false">IF(J3143="","",IF(AND(J3143&gt;'Revenue Testing'!$E$9,K3143=0),1,0))</f>
        <v>0</v>
      </c>
      <c r="M3143" s="57" t="n">
        <v>0.983476540668</v>
      </c>
      <c r="N3143" s="56" t="str">
        <f aca="false">IF(OR(A3143="",I3143=""),"",IF(COUNTIFS($A$2:$A$4500,A3143,$D$2:$D$4500,D3143,$I$2:$I$4500,I3143)&gt;1,"Possible duplicate",""))</f>
        <v/>
      </c>
      <c r="O3143" s="56" t="n">
        <f aca="false">IF(J3143="","",IF(AND(L3143=0,K3143=0),1,0))</f>
        <v>1</v>
      </c>
      <c r="P3143" s="56" t="str">
        <f aca="false">IF(L3143=1,J3143+ROW()/10^7,"")</f>
        <v/>
      </c>
      <c r="Q3143" s="57" t="n">
        <f aca="false">IF(O3143=1,M3143,"")</f>
        <v>0.983476540668</v>
      </c>
      <c r="R3143" s="56" t="str">
        <f aca="false">IF(K3143=1,ROW(),"")</f>
        <v/>
      </c>
      <c r="S3143" s="56" t="str">
        <f aca="false">IF(D3143="","",TRIM(D3143))</f>
        <v>Operation Recovery Cost- Inc</v>
      </c>
    </row>
    <row r="3144" customFormat="false" ht="15" hidden="false" customHeight="false" outlineLevel="0" collapsed="false">
      <c r="A3144" s="50" t="s">
        <v>1583</v>
      </c>
      <c r="B3144" s="55" t="n">
        <v>45952</v>
      </c>
      <c r="C3144" s="50" t="n">
        <f aca="false">IF(S3144="","",IFERROR(IF(INDEX('Ledger Codes'!$C$6:$C$205,MATCH(S3144,'Ledger Codes'!$B$6:$B$205,0))="","",INDEX('Ledger Codes'!$C$6:$C$205,MATCH(S3144,'Ledger Codes'!$B$6:$B$205,0))),""))</f>
        <v>10053</v>
      </c>
      <c r="D3144" s="50" t="s">
        <v>107</v>
      </c>
      <c r="E3144" s="50" t="s">
        <v>1584</v>
      </c>
      <c r="F3144" s="50" t="s">
        <v>1585</v>
      </c>
      <c r="G3144" s="52" t="n">
        <v>0</v>
      </c>
      <c r="H3144" s="52" t="n">
        <v>450</v>
      </c>
      <c r="I3144" s="52" t="n">
        <f aca="false">IF(AND(G3144="",H3144=""),"",N(G3144)-N(H3144))</f>
        <v>-450</v>
      </c>
      <c r="J3144" s="52" t="n">
        <f aca="false">IF(I3144="","",ABS(I3144))</f>
        <v>450</v>
      </c>
      <c r="K3144" s="56" t="n">
        <f aca="false">IF(S3144="","",0)</f>
        <v>0</v>
      </c>
      <c r="L3144" s="56" t="n">
        <f aca="false">IF(J3144="","",IF(AND(J3144&gt;'Revenue Testing'!$E$9,K3144=0),1,0))</f>
        <v>0</v>
      </c>
      <c r="M3144" s="57" t="n">
        <v>0.014996462901</v>
      </c>
      <c r="N3144" s="56" t="str">
        <f aca="false">IF(OR(A3144="",I3144=""),"",IF(COUNTIFS($A$2:$A$4500,A3144,$D$2:$D$4500,D3144,$I$2:$I$4500,I3144)&gt;1,"Possible duplicate",""))</f>
        <v/>
      </c>
      <c r="O3144" s="56" t="n">
        <f aca="false">IF(J3144="","",IF(AND(L3144=0,K3144=0),1,0))</f>
        <v>1</v>
      </c>
      <c r="P3144" s="56" t="str">
        <f aca="false">IF(L3144=1,J3144+ROW()/10^7,"")</f>
        <v/>
      </c>
      <c r="Q3144" s="57" t="n">
        <f aca="false">IF(O3144=1,M3144,"")</f>
        <v>0.014996462901</v>
      </c>
      <c r="R3144" s="56" t="str">
        <f aca="false">IF(K3144=1,ROW(),"")</f>
        <v/>
      </c>
      <c r="S3144" s="56" t="str">
        <f aca="false">IF(D3144="","",TRIM(D3144))</f>
        <v>Operation Recovery Cost- Inc</v>
      </c>
    </row>
    <row r="3145" customFormat="false" ht="15" hidden="false" customHeight="false" outlineLevel="0" collapsed="false">
      <c r="A3145" s="50" t="s">
        <v>1586</v>
      </c>
      <c r="B3145" s="55" t="n">
        <v>45952</v>
      </c>
      <c r="C3145" s="50" t="n">
        <f aca="false">IF(S3145="","",IFERROR(IF(INDEX('Ledger Codes'!$C$6:$C$205,MATCH(S3145,'Ledger Codes'!$B$6:$B$205,0))="","",INDEX('Ledger Codes'!$C$6:$C$205,MATCH(S3145,'Ledger Codes'!$B$6:$B$205,0))),""))</f>
        <v>10053</v>
      </c>
      <c r="D3145" s="50" t="s">
        <v>107</v>
      </c>
      <c r="E3145" s="50" t="s">
        <v>1587</v>
      </c>
      <c r="F3145" s="50" t="s">
        <v>1588</v>
      </c>
      <c r="G3145" s="52" t="n">
        <v>0</v>
      </c>
      <c r="H3145" s="52" t="n">
        <v>450</v>
      </c>
      <c r="I3145" s="52" t="n">
        <f aca="false">IF(AND(G3145="",H3145=""),"",N(G3145)-N(H3145))</f>
        <v>-450</v>
      </c>
      <c r="J3145" s="52" t="n">
        <f aca="false">IF(I3145="","",ABS(I3145))</f>
        <v>450</v>
      </c>
      <c r="K3145" s="56" t="n">
        <f aca="false">IF(S3145="","",0)</f>
        <v>0</v>
      </c>
      <c r="L3145" s="56" t="n">
        <f aca="false">IF(J3145="","",IF(AND(J3145&gt;'Revenue Testing'!$E$9,K3145=0),1,0))</f>
        <v>0</v>
      </c>
      <c r="M3145" s="57" t="n">
        <v>0.223958650384</v>
      </c>
      <c r="N3145" s="56" t="str">
        <f aca="false">IF(OR(A3145="",I3145=""),"",IF(COUNTIFS($A$2:$A$4500,A3145,$D$2:$D$4500,D3145,$I$2:$I$4500,I3145)&gt;1,"Possible duplicate",""))</f>
        <v/>
      </c>
      <c r="O3145" s="56" t="n">
        <f aca="false">IF(J3145="","",IF(AND(L3145=0,K3145=0),1,0))</f>
        <v>1</v>
      </c>
      <c r="P3145" s="56" t="str">
        <f aca="false">IF(L3145=1,J3145+ROW()/10^7,"")</f>
        <v/>
      </c>
      <c r="Q3145" s="57" t="n">
        <f aca="false">IF(O3145=1,M3145,"")</f>
        <v>0.223958650384</v>
      </c>
      <c r="R3145" s="56" t="str">
        <f aca="false">IF(K3145=1,ROW(),"")</f>
        <v/>
      </c>
      <c r="S3145" s="56" t="str">
        <f aca="false">IF(D3145="","",TRIM(D3145))</f>
        <v>Operation Recovery Cost- Inc</v>
      </c>
    </row>
    <row r="3146" customFormat="false" ht="15" hidden="false" customHeight="false" outlineLevel="0" collapsed="false">
      <c r="A3146" s="50" t="s">
        <v>1589</v>
      </c>
      <c r="B3146" s="55" t="n">
        <v>45952</v>
      </c>
      <c r="C3146" s="50" t="n">
        <f aca="false">IF(S3146="","",IFERROR(IF(INDEX('Ledger Codes'!$C$6:$C$205,MATCH(S3146,'Ledger Codes'!$B$6:$B$205,0))="","",INDEX('Ledger Codes'!$C$6:$C$205,MATCH(S3146,'Ledger Codes'!$B$6:$B$205,0))),""))</f>
        <v>10053</v>
      </c>
      <c r="D3146" s="50" t="s">
        <v>107</v>
      </c>
      <c r="E3146" s="50" t="s">
        <v>1590</v>
      </c>
      <c r="F3146" s="50" t="s">
        <v>1591</v>
      </c>
      <c r="G3146" s="52" t="n">
        <v>0</v>
      </c>
      <c r="H3146" s="52" t="n">
        <v>900</v>
      </c>
      <c r="I3146" s="52" t="n">
        <f aca="false">IF(AND(G3146="",H3146=""),"",N(G3146)-N(H3146))</f>
        <v>-900</v>
      </c>
      <c r="J3146" s="52" t="n">
        <f aca="false">IF(I3146="","",ABS(I3146))</f>
        <v>900</v>
      </c>
      <c r="K3146" s="56" t="n">
        <f aca="false">IF(S3146="","",0)</f>
        <v>0</v>
      </c>
      <c r="L3146" s="56" t="n">
        <f aca="false">IF(J3146="","",IF(AND(J3146&gt;'Revenue Testing'!$E$9,K3146=0),1,0))</f>
        <v>0</v>
      </c>
      <c r="M3146" s="57" t="n">
        <v>0.751640252907</v>
      </c>
      <c r="N3146" s="56" t="str">
        <f aca="false">IF(OR(A3146="",I3146=""),"",IF(COUNTIFS($A$2:$A$4500,A3146,$D$2:$D$4500,D3146,$I$2:$I$4500,I3146)&gt;1,"Possible duplicate",""))</f>
        <v/>
      </c>
      <c r="O3146" s="56" t="n">
        <f aca="false">IF(J3146="","",IF(AND(L3146=0,K3146=0),1,0))</f>
        <v>1</v>
      </c>
      <c r="P3146" s="56" t="str">
        <f aca="false">IF(L3146=1,J3146+ROW()/10^7,"")</f>
        <v/>
      </c>
      <c r="Q3146" s="57" t="n">
        <f aca="false">IF(O3146=1,M3146,"")</f>
        <v>0.751640252907</v>
      </c>
      <c r="R3146" s="56" t="str">
        <f aca="false">IF(K3146=1,ROW(),"")</f>
        <v/>
      </c>
      <c r="S3146" s="56" t="str">
        <f aca="false">IF(D3146="","",TRIM(D3146))</f>
        <v>Operation Recovery Cost- Inc</v>
      </c>
    </row>
    <row r="3147" customFormat="false" ht="15" hidden="false" customHeight="false" outlineLevel="0" collapsed="false">
      <c r="A3147" s="50" t="s">
        <v>1592</v>
      </c>
      <c r="B3147" s="55" t="n">
        <v>45952</v>
      </c>
      <c r="C3147" s="50" t="n">
        <f aca="false">IF(S3147="","",IFERROR(IF(INDEX('Ledger Codes'!$C$6:$C$205,MATCH(S3147,'Ledger Codes'!$B$6:$B$205,0))="","",INDEX('Ledger Codes'!$C$6:$C$205,MATCH(S3147,'Ledger Codes'!$B$6:$B$205,0))),""))</f>
        <v>10053</v>
      </c>
      <c r="D3147" s="50" t="s">
        <v>107</v>
      </c>
      <c r="E3147" s="50" t="s">
        <v>1593</v>
      </c>
      <c r="F3147" s="50" t="s">
        <v>1594</v>
      </c>
      <c r="G3147" s="52" t="n">
        <v>0</v>
      </c>
      <c r="H3147" s="52" t="n">
        <v>450</v>
      </c>
      <c r="I3147" s="52" t="n">
        <f aca="false">IF(AND(G3147="",H3147=""),"",N(G3147)-N(H3147))</f>
        <v>-450</v>
      </c>
      <c r="J3147" s="52" t="n">
        <f aca="false">IF(I3147="","",ABS(I3147))</f>
        <v>450</v>
      </c>
      <c r="K3147" s="56" t="n">
        <f aca="false">IF(S3147="","",0)</f>
        <v>0</v>
      </c>
      <c r="L3147" s="56" t="n">
        <f aca="false">IF(J3147="","",IF(AND(J3147&gt;'Revenue Testing'!$E$9,K3147=0),1,0))</f>
        <v>0</v>
      </c>
      <c r="M3147" s="57" t="n">
        <v>0.771996563089</v>
      </c>
      <c r="N3147" s="56" t="str">
        <f aca="false">IF(OR(A3147="",I3147=""),"",IF(COUNTIFS($A$2:$A$4500,A3147,$D$2:$D$4500,D3147,$I$2:$I$4500,I3147)&gt;1,"Possible duplicate",""))</f>
        <v/>
      </c>
      <c r="O3147" s="56" t="n">
        <f aca="false">IF(J3147="","",IF(AND(L3147=0,K3147=0),1,0))</f>
        <v>1</v>
      </c>
      <c r="P3147" s="56" t="str">
        <f aca="false">IF(L3147=1,J3147+ROW()/10^7,"")</f>
        <v/>
      </c>
      <c r="Q3147" s="57" t="n">
        <f aca="false">IF(O3147=1,M3147,"")</f>
        <v>0.771996563089</v>
      </c>
      <c r="R3147" s="56" t="str">
        <f aca="false">IF(K3147=1,ROW(),"")</f>
        <v/>
      </c>
      <c r="S3147" s="56" t="str">
        <f aca="false">IF(D3147="","",TRIM(D3147))</f>
        <v>Operation Recovery Cost- Inc</v>
      </c>
    </row>
    <row r="3148" customFormat="false" ht="15" hidden="false" customHeight="false" outlineLevel="0" collapsed="false">
      <c r="A3148" s="50" t="s">
        <v>1595</v>
      </c>
      <c r="B3148" s="55" t="n">
        <v>45952</v>
      </c>
      <c r="C3148" s="50" t="n">
        <f aca="false">IF(S3148="","",IFERROR(IF(INDEX('Ledger Codes'!$C$6:$C$205,MATCH(S3148,'Ledger Codes'!$B$6:$B$205,0))="","",INDEX('Ledger Codes'!$C$6:$C$205,MATCH(S3148,'Ledger Codes'!$B$6:$B$205,0))),""))</f>
        <v>10053</v>
      </c>
      <c r="D3148" s="50" t="s">
        <v>107</v>
      </c>
      <c r="E3148" s="50" t="s">
        <v>1596</v>
      </c>
      <c r="F3148" s="50" t="s">
        <v>521</v>
      </c>
      <c r="G3148" s="52" t="n">
        <v>0</v>
      </c>
      <c r="H3148" s="52" t="n">
        <v>450</v>
      </c>
      <c r="I3148" s="52" t="n">
        <f aca="false">IF(AND(G3148="",H3148=""),"",N(G3148)-N(H3148))</f>
        <v>-450</v>
      </c>
      <c r="J3148" s="52" t="n">
        <f aca="false">IF(I3148="","",ABS(I3148))</f>
        <v>450</v>
      </c>
      <c r="K3148" s="56" t="n">
        <f aca="false">IF(S3148="","",0)</f>
        <v>0</v>
      </c>
      <c r="L3148" s="56" t="n">
        <f aca="false">IF(J3148="","",IF(AND(J3148&gt;'Revenue Testing'!$E$9,K3148=0),1,0))</f>
        <v>0</v>
      </c>
      <c r="M3148" s="57" t="n">
        <v>0.455224900825</v>
      </c>
      <c r="N3148" s="56" t="str">
        <f aca="false">IF(OR(A3148="",I3148=""),"",IF(COUNTIFS($A$2:$A$4500,A3148,$D$2:$D$4500,D3148,$I$2:$I$4500,I3148)&gt;1,"Possible duplicate",""))</f>
        <v/>
      </c>
      <c r="O3148" s="56" t="n">
        <f aca="false">IF(J3148="","",IF(AND(L3148=0,K3148=0),1,0))</f>
        <v>1</v>
      </c>
      <c r="P3148" s="56" t="str">
        <f aca="false">IF(L3148=1,J3148+ROW()/10^7,"")</f>
        <v/>
      </c>
      <c r="Q3148" s="57" t="n">
        <f aca="false">IF(O3148=1,M3148,"")</f>
        <v>0.455224900825</v>
      </c>
      <c r="R3148" s="56" t="str">
        <f aca="false">IF(K3148=1,ROW(),"")</f>
        <v/>
      </c>
      <c r="S3148" s="56" t="str">
        <f aca="false">IF(D3148="","",TRIM(D3148))</f>
        <v>Operation Recovery Cost- Inc</v>
      </c>
    </row>
    <row r="3149" customFormat="false" ht="15" hidden="false" customHeight="false" outlineLevel="0" collapsed="false">
      <c r="A3149" s="50" t="s">
        <v>1597</v>
      </c>
      <c r="B3149" s="55" t="n">
        <v>45952</v>
      </c>
      <c r="C3149" s="50" t="n">
        <f aca="false">IF(S3149="","",IFERROR(IF(INDEX('Ledger Codes'!$C$6:$C$205,MATCH(S3149,'Ledger Codes'!$B$6:$B$205,0))="","",INDEX('Ledger Codes'!$C$6:$C$205,MATCH(S3149,'Ledger Codes'!$B$6:$B$205,0))),""))</f>
        <v>10053</v>
      </c>
      <c r="D3149" s="50" t="s">
        <v>107</v>
      </c>
      <c r="E3149" s="50" t="s">
        <v>1598</v>
      </c>
      <c r="F3149" s="50" t="s">
        <v>1599</v>
      </c>
      <c r="G3149" s="52" t="n">
        <v>0</v>
      </c>
      <c r="H3149" s="52" t="n">
        <v>450</v>
      </c>
      <c r="I3149" s="52" t="n">
        <f aca="false">IF(AND(G3149="",H3149=""),"",N(G3149)-N(H3149))</f>
        <v>-450</v>
      </c>
      <c r="J3149" s="52" t="n">
        <f aca="false">IF(I3149="","",ABS(I3149))</f>
        <v>450</v>
      </c>
      <c r="K3149" s="56" t="n">
        <f aca="false">IF(S3149="","",0)</f>
        <v>0</v>
      </c>
      <c r="L3149" s="56" t="n">
        <f aca="false">IF(J3149="","",IF(AND(J3149&gt;'Revenue Testing'!$E$9,K3149=0),1,0))</f>
        <v>0</v>
      </c>
      <c r="M3149" s="57" t="n">
        <v>0.239175245906</v>
      </c>
      <c r="N3149" s="56" t="str">
        <f aca="false">IF(OR(A3149="",I3149=""),"",IF(COUNTIFS($A$2:$A$4500,A3149,$D$2:$D$4500,D3149,$I$2:$I$4500,I3149)&gt;1,"Possible duplicate",""))</f>
        <v/>
      </c>
      <c r="O3149" s="56" t="n">
        <f aca="false">IF(J3149="","",IF(AND(L3149=0,K3149=0),1,0))</f>
        <v>1</v>
      </c>
      <c r="P3149" s="56" t="str">
        <f aca="false">IF(L3149=1,J3149+ROW()/10^7,"")</f>
        <v/>
      </c>
      <c r="Q3149" s="57" t="n">
        <f aca="false">IF(O3149=1,M3149,"")</f>
        <v>0.239175245906</v>
      </c>
      <c r="R3149" s="56" t="str">
        <f aca="false">IF(K3149=1,ROW(),"")</f>
        <v/>
      </c>
      <c r="S3149" s="56" t="str">
        <f aca="false">IF(D3149="","",TRIM(D3149))</f>
        <v>Operation Recovery Cost- Inc</v>
      </c>
    </row>
    <row r="3150" customFormat="false" ht="15" hidden="false" customHeight="false" outlineLevel="0" collapsed="false">
      <c r="A3150" s="50" t="s">
        <v>1600</v>
      </c>
      <c r="B3150" s="55" t="n">
        <v>45952</v>
      </c>
      <c r="C3150" s="50" t="n">
        <f aca="false">IF(S3150="","",IFERROR(IF(INDEX('Ledger Codes'!$C$6:$C$205,MATCH(S3150,'Ledger Codes'!$B$6:$B$205,0))="","",INDEX('Ledger Codes'!$C$6:$C$205,MATCH(S3150,'Ledger Codes'!$B$6:$B$205,0))),""))</f>
        <v>10053</v>
      </c>
      <c r="D3150" s="50" t="s">
        <v>107</v>
      </c>
      <c r="E3150" s="50" t="s">
        <v>1601</v>
      </c>
      <c r="F3150" s="50" t="s">
        <v>1602</v>
      </c>
      <c r="G3150" s="52" t="n">
        <v>0</v>
      </c>
      <c r="H3150" s="52" t="n">
        <v>450</v>
      </c>
      <c r="I3150" s="52" t="n">
        <f aca="false">IF(AND(G3150="",H3150=""),"",N(G3150)-N(H3150))</f>
        <v>-450</v>
      </c>
      <c r="J3150" s="52" t="n">
        <f aca="false">IF(I3150="","",ABS(I3150))</f>
        <v>450</v>
      </c>
      <c r="K3150" s="56" t="n">
        <f aca="false">IF(S3150="","",0)</f>
        <v>0</v>
      </c>
      <c r="L3150" s="56" t="n">
        <f aca="false">IF(J3150="","",IF(AND(J3150&gt;'Revenue Testing'!$E$9,K3150=0),1,0))</f>
        <v>0</v>
      </c>
      <c r="M3150" s="57" t="n">
        <v>0.164884538365</v>
      </c>
      <c r="N3150" s="56" t="str">
        <f aca="false">IF(OR(A3150="",I3150=""),"",IF(COUNTIFS($A$2:$A$4500,A3150,$D$2:$D$4500,D3150,$I$2:$I$4500,I3150)&gt;1,"Possible duplicate",""))</f>
        <v/>
      </c>
      <c r="O3150" s="56" t="n">
        <f aca="false">IF(J3150="","",IF(AND(L3150=0,K3150=0),1,0))</f>
        <v>1</v>
      </c>
      <c r="P3150" s="56" t="str">
        <f aca="false">IF(L3150=1,J3150+ROW()/10^7,"")</f>
        <v/>
      </c>
      <c r="Q3150" s="57" t="n">
        <f aca="false">IF(O3150=1,M3150,"")</f>
        <v>0.164884538365</v>
      </c>
      <c r="R3150" s="56" t="str">
        <f aca="false">IF(K3150=1,ROW(),"")</f>
        <v/>
      </c>
      <c r="S3150" s="56" t="str">
        <f aca="false">IF(D3150="","",TRIM(D3150))</f>
        <v>Operation Recovery Cost- Inc</v>
      </c>
    </row>
    <row r="3151" customFormat="false" ht="15" hidden="false" customHeight="false" outlineLevel="0" collapsed="false">
      <c r="A3151" s="50" t="s">
        <v>1603</v>
      </c>
      <c r="B3151" s="55" t="n">
        <v>45952</v>
      </c>
      <c r="C3151" s="50" t="n">
        <f aca="false">IF(S3151="","",IFERROR(IF(INDEX('Ledger Codes'!$C$6:$C$205,MATCH(S3151,'Ledger Codes'!$B$6:$B$205,0))="","",INDEX('Ledger Codes'!$C$6:$C$205,MATCH(S3151,'Ledger Codes'!$B$6:$B$205,0))),""))</f>
        <v>10053</v>
      </c>
      <c r="D3151" s="50" t="s">
        <v>107</v>
      </c>
      <c r="E3151" s="50" t="s">
        <v>1604</v>
      </c>
      <c r="F3151" s="50" t="s">
        <v>1605</v>
      </c>
      <c r="G3151" s="52" t="n">
        <v>0</v>
      </c>
      <c r="H3151" s="52" t="n">
        <v>450</v>
      </c>
      <c r="I3151" s="52" t="n">
        <f aca="false">IF(AND(G3151="",H3151=""),"",N(G3151)-N(H3151))</f>
        <v>-450</v>
      </c>
      <c r="J3151" s="52" t="n">
        <f aca="false">IF(I3151="","",ABS(I3151))</f>
        <v>450</v>
      </c>
      <c r="K3151" s="56" t="n">
        <f aca="false">IF(S3151="","",0)</f>
        <v>0</v>
      </c>
      <c r="L3151" s="56" t="n">
        <f aca="false">IF(J3151="","",IF(AND(J3151&gt;'Revenue Testing'!$E$9,K3151=0),1,0))</f>
        <v>0</v>
      </c>
      <c r="M3151" s="57" t="n">
        <v>0.542850526574</v>
      </c>
      <c r="N3151" s="56" t="str">
        <f aca="false">IF(OR(A3151="",I3151=""),"",IF(COUNTIFS($A$2:$A$4500,A3151,$D$2:$D$4500,D3151,$I$2:$I$4500,I3151)&gt;1,"Possible duplicate",""))</f>
        <v/>
      </c>
      <c r="O3151" s="56" t="n">
        <f aca="false">IF(J3151="","",IF(AND(L3151=0,K3151=0),1,0))</f>
        <v>1</v>
      </c>
      <c r="P3151" s="56" t="str">
        <f aca="false">IF(L3151=1,J3151+ROW()/10^7,"")</f>
        <v/>
      </c>
      <c r="Q3151" s="57" t="n">
        <f aca="false">IF(O3151=1,M3151,"")</f>
        <v>0.542850526574</v>
      </c>
      <c r="R3151" s="56" t="str">
        <f aca="false">IF(K3151=1,ROW(),"")</f>
        <v/>
      </c>
      <c r="S3151" s="56" t="str">
        <f aca="false">IF(D3151="","",TRIM(D3151))</f>
        <v>Operation Recovery Cost- Inc</v>
      </c>
    </row>
    <row r="3152" customFormat="false" ht="15" hidden="false" customHeight="false" outlineLevel="0" collapsed="false">
      <c r="A3152" s="50" t="s">
        <v>1606</v>
      </c>
      <c r="B3152" s="55" t="n">
        <v>45952</v>
      </c>
      <c r="C3152" s="50" t="n">
        <f aca="false">IF(S3152="","",IFERROR(IF(INDEX('Ledger Codes'!$C$6:$C$205,MATCH(S3152,'Ledger Codes'!$B$6:$B$205,0))="","",INDEX('Ledger Codes'!$C$6:$C$205,MATCH(S3152,'Ledger Codes'!$B$6:$B$205,0))),""))</f>
        <v>10053</v>
      </c>
      <c r="D3152" s="50" t="s">
        <v>107</v>
      </c>
      <c r="E3152" s="50" t="s">
        <v>1607</v>
      </c>
      <c r="F3152" s="50" t="s">
        <v>1608</v>
      </c>
      <c r="G3152" s="52" t="n">
        <v>0</v>
      </c>
      <c r="H3152" s="52" t="n">
        <v>450</v>
      </c>
      <c r="I3152" s="52" t="n">
        <f aca="false">IF(AND(G3152="",H3152=""),"",N(G3152)-N(H3152))</f>
        <v>-450</v>
      </c>
      <c r="J3152" s="52" t="n">
        <f aca="false">IF(I3152="","",ABS(I3152))</f>
        <v>450</v>
      </c>
      <c r="K3152" s="56" t="n">
        <f aca="false">IF(S3152="","",0)</f>
        <v>0</v>
      </c>
      <c r="L3152" s="56" t="n">
        <f aca="false">IF(J3152="","",IF(AND(J3152&gt;'Revenue Testing'!$E$9,K3152=0),1,0))</f>
        <v>0</v>
      </c>
      <c r="M3152" s="57" t="n">
        <v>0.764767923674</v>
      </c>
      <c r="N3152" s="56" t="str">
        <f aca="false">IF(OR(A3152="",I3152=""),"",IF(COUNTIFS($A$2:$A$4500,A3152,$D$2:$D$4500,D3152,$I$2:$I$4500,I3152)&gt;1,"Possible duplicate",""))</f>
        <v/>
      </c>
      <c r="O3152" s="56" t="n">
        <f aca="false">IF(J3152="","",IF(AND(L3152=0,K3152=0),1,0))</f>
        <v>1</v>
      </c>
      <c r="P3152" s="56" t="str">
        <f aca="false">IF(L3152=1,J3152+ROW()/10^7,"")</f>
        <v/>
      </c>
      <c r="Q3152" s="57" t="n">
        <f aca="false">IF(O3152=1,M3152,"")</f>
        <v>0.764767923674</v>
      </c>
      <c r="R3152" s="56" t="str">
        <f aca="false">IF(K3152=1,ROW(),"")</f>
        <v/>
      </c>
      <c r="S3152" s="56" t="str">
        <f aca="false">IF(D3152="","",TRIM(D3152))</f>
        <v>Operation Recovery Cost- Inc</v>
      </c>
    </row>
    <row r="3153" customFormat="false" ht="15" hidden="false" customHeight="false" outlineLevel="0" collapsed="false">
      <c r="A3153" s="50" t="s">
        <v>1609</v>
      </c>
      <c r="B3153" s="55" t="n">
        <v>45952</v>
      </c>
      <c r="C3153" s="50" t="n">
        <f aca="false">IF(S3153="","",IFERROR(IF(INDEX('Ledger Codes'!$C$6:$C$205,MATCH(S3153,'Ledger Codes'!$B$6:$B$205,0))="","",INDEX('Ledger Codes'!$C$6:$C$205,MATCH(S3153,'Ledger Codes'!$B$6:$B$205,0))),""))</f>
        <v>10053</v>
      </c>
      <c r="D3153" s="50" t="s">
        <v>107</v>
      </c>
      <c r="E3153" s="50" t="s">
        <v>1610</v>
      </c>
      <c r="F3153" s="50" t="s">
        <v>1611</v>
      </c>
      <c r="G3153" s="52" t="n">
        <v>0</v>
      </c>
      <c r="H3153" s="52" t="n">
        <v>450</v>
      </c>
      <c r="I3153" s="52" t="n">
        <f aca="false">IF(AND(G3153="",H3153=""),"",N(G3153)-N(H3153))</f>
        <v>-450</v>
      </c>
      <c r="J3153" s="52" t="n">
        <f aca="false">IF(I3153="","",ABS(I3153))</f>
        <v>450</v>
      </c>
      <c r="K3153" s="56" t="n">
        <f aca="false">IF(S3153="","",0)</f>
        <v>0</v>
      </c>
      <c r="L3153" s="56" t="n">
        <f aca="false">IF(J3153="","",IF(AND(J3153&gt;'Revenue Testing'!$E$9,K3153=0),1,0))</f>
        <v>0</v>
      </c>
      <c r="M3153" s="57" t="n">
        <v>0.699958445531</v>
      </c>
      <c r="N3153" s="56" t="str">
        <f aca="false">IF(OR(A3153="",I3153=""),"",IF(COUNTIFS($A$2:$A$4500,A3153,$D$2:$D$4500,D3153,$I$2:$I$4500,I3153)&gt;1,"Possible duplicate",""))</f>
        <v/>
      </c>
      <c r="O3153" s="56" t="n">
        <f aca="false">IF(J3153="","",IF(AND(L3153=0,K3153=0),1,0))</f>
        <v>1</v>
      </c>
      <c r="P3153" s="56" t="str">
        <f aca="false">IF(L3153=1,J3153+ROW()/10^7,"")</f>
        <v/>
      </c>
      <c r="Q3153" s="57" t="n">
        <f aca="false">IF(O3153=1,M3153,"")</f>
        <v>0.699958445531</v>
      </c>
      <c r="R3153" s="56" t="str">
        <f aca="false">IF(K3153=1,ROW(),"")</f>
        <v/>
      </c>
      <c r="S3153" s="56" t="str">
        <f aca="false">IF(D3153="","",TRIM(D3153))</f>
        <v>Operation Recovery Cost- Inc</v>
      </c>
    </row>
    <row r="3154" customFormat="false" ht="15" hidden="false" customHeight="false" outlineLevel="0" collapsed="false">
      <c r="A3154" s="50" t="s">
        <v>1612</v>
      </c>
      <c r="B3154" s="55" t="n">
        <v>45952</v>
      </c>
      <c r="C3154" s="50" t="n">
        <f aca="false">IF(S3154="","",IFERROR(IF(INDEX('Ledger Codes'!$C$6:$C$205,MATCH(S3154,'Ledger Codes'!$B$6:$B$205,0))="","",INDEX('Ledger Codes'!$C$6:$C$205,MATCH(S3154,'Ledger Codes'!$B$6:$B$205,0))),""))</f>
        <v>10053</v>
      </c>
      <c r="D3154" s="50" t="s">
        <v>107</v>
      </c>
      <c r="E3154" s="50" t="s">
        <v>1613</v>
      </c>
      <c r="F3154" s="50" t="s">
        <v>1614</v>
      </c>
      <c r="G3154" s="52" t="n">
        <v>0</v>
      </c>
      <c r="H3154" s="52" t="n">
        <v>450</v>
      </c>
      <c r="I3154" s="52" t="n">
        <f aca="false">IF(AND(G3154="",H3154=""),"",N(G3154)-N(H3154))</f>
        <v>-450</v>
      </c>
      <c r="J3154" s="52" t="n">
        <f aca="false">IF(I3154="","",ABS(I3154))</f>
        <v>450</v>
      </c>
      <c r="K3154" s="56" t="n">
        <f aca="false">IF(S3154="","",0)</f>
        <v>0</v>
      </c>
      <c r="L3154" s="56" t="n">
        <f aca="false">IF(J3154="","",IF(AND(J3154&gt;'Revenue Testing'!$E$9,K3154=0),1,0))</f>
        <v>0</v>
      </c>
      <c r="M3154" s="57" t="n">
        <v>0.13219229075</v>
      </c>
      <c r="N3154" s="56" t="str">
        <f aca="false">IF(OR(A3154="",I3154=""),"",IF(COUNTIFS($A$2:$A$4500,A3154,$D$2:$D$4500,D3154,$I$2:$I$4500,I3154)&gt;1,"Possible duplicate",""))</f>
        <v/>
      </c>
      <c r="O3154" s="56" t="n">
        <f aca="false">IF(J3154="","",IF(AND(L3154=0,K3154=0),1,0))</f>
        <v>1</v>
      </c>
      <c r="P3154" s="56" t="str">
        <f aca="false">IF(L3154=1,J3154+ROW()/10^7,"")</f>
        <v/>
      </c>
      <c r="Q3154" s="57" t="n">
        <f aca="false">IF(O3154=1,M3154,"")</f>
        <v>0.13219229075</v>
      </c>
      <c r="R3154" s="56" t="str">
        <f aca="false">IF(K3154=1,ROW(),"")</f>
        <v/>
      </c>
      <c r="S3154" s="56" t="str">
        <f aca="false">IF(D3154="","",TRIM(D3154))</f>
        <v>Operation Recovery Cost- Inc</v>
      </c>
    </row>
    <row r="3155" customFormat="false" ht="15" hidden="false" customHeight="false" outlineLevel="0" collapsed="false">
      <c r="A3155" s="50" t="s">
        <v>1615</v>
      </c>
      <c r="B3155" s="55" t="n">
        <v>45952</v>
      </c>
      <c r="C3155" s="50" t="n">
        <f aca="false">IF(S3155="","",IFERROR(IF(INDEX('Ledger Codes'!$C$6:$C$205,MATCH(S3155,'Ledger Codes'!$B$6:$B$205,0))="","",INDEX('Ledger Codes'!$C$6:$C$205,MATCH(S3155,'Ledger Codes'!$B$6:$B$205,0))),""))</f>
        <v>10053</v>
      </c>
      <c r="D3155" s="50" t="s">
        <v>107</v>
      </c>
      <c r="E3155" s="50" t="s">
        <v>1616</v>
      </c>
      <c r="F3155" s="50" t="s">
        <v>1617</v>
      </c>
      <c r="G3155" s="52" t="n">
        <v>0</v>
      </c>
      <c r="H3155" s="52" t="n">
        <v>450</v>
      </c>
      <c r="I3155" s="52" t="n">
        <f aca="false">IF(AND(G3155="",H3155=""),"",N(G3155)-N(H3155))</f>
        <v>-450</v>
      </c>
      <c r="J3155" s="52" t="n">
        <f aca="false">IF(I3155="","",ABS(I3155))</f>
        <v>450</v>
      </c>
      <c r="K3155" s="56" t="n">
        <f aca="false">IF(S3155="","",0)</f>
        <v>0</v>
      </c>
      <c r="L3155" s="56" t="n">
        <f aca="false">IF(J3155="","",IF(AND(J3155&gt;'Revenue Testing'!$E$9,K3155=0),1,0))</f>
        <v>0</v>
      </c>
      <c r="M3155" s="57" t="n">
        <v>0.433535828048</v>
      </c>
      <c r="N3155" s="56" t="str">
        <f aca="false">IF(OR(A3155="",I3155=""),"",IF(COUNTIFS($A$2:$A$4500,A3155,$D$2:$D$4500,D3155,$I$2:$I$4500,I3155)&gt;1,"Possible duplicate",""))</f>
        <v/>
      </c>
      <c r="O3155" s="56" t="n">
        <f aca="false">IF(J3155="","",IF(AND(L3155=0,K3155=0),1,0))</f>
        <v>1</v>
      </c>
      <c r="P3155" s="56" t="str">
        <f aca="false">IF(L3155=1,J3155+ROW()/10^7,"")</f>
        <v/>
      </c>
      <c r="Q3155" s="57" t="n">
        <f aca="false">IF(O3155=1,M3155,"")</f>
        <v>0.433535828048</v>
      </c>
      <c r="R3155" s="56" t="str">
        <f aca="false">IF(K3155=1,ROW(),"")</f>
        <v/>
      </c>
      <c r="S3155" s="56" t="str">
        <f aca="false">IF(D3155="","",TRIM(D3155))</f>
        <v>Operation Recovery Cost- Inc</v>
      </c>
    </row>
    <row r="3156" customFormat="false" ht="15" hidden="false" customHeight="false" outlineLevel="0" collapsed="false">
      <c r="A3156" s="50" t="s">
        <v>1618</v>
      </c>
      <c r="B3156" s="55" t="n">
        <v>45952</v>
      </c>
      <c r="C3156" s="50" t="n">
        <f aca="false">IF(S3156="","",IFERROR(IF(INDEX('Ledger Codes'!$C$6:$C$205,MATCH(S3156,'Ledger Codes'!$B$6:$B$205,0))="","",INDEX('Ledger Codes'!$C$6:$C$205,MATCH(S3156,'Ledger Codes'!$B$6:$B$205,0))),""))</f>
        <v>10053</v>
      </c>
      <c r="D3156" s="50" t="s">
        <v>107</v>
      </c>
      <c r="E3156" s="50" t="s">
        <v>1619</v>
      </c>
      <c r="F3156" s="50" t="s">
        <v>1620</v>
      </c>
      <c r="G3156" s="52" t="n">
        <v>0</v>
      </c>
      <c r="H3156" s="52" t="n">
        <v>450</v>
      </c>
      <c r="I3156" s="52" t="n">
        <f aca="false">IF(AND(G3156="",H3156=""),"",N(G3156)-N(H3156))</f>
        <v>-450</v>
      </c>
      <c r="J3156" s="52" t="n">
        <f aca="false">IF(I3156="","",ABS(I3156))</f>
        <v>450</v>
      </c>
      <c r="K3156" s="56" t="n">
        <f aca="false">IF(S3156="","",0)</f>
        <v>0</v>
      </c>
      <c r="L3156" s="56" t="n">
        <f aca="false">IF(J3156="","",IF(AND(J3156&gt;'Revenue Testing'!$E$9,K3156=0),1,0))</f>
        <v>0</v>
      </c>
      <c r="M3156" s="57" t="n">
        <v>0.250116136828</v>
      </c>
      <c r="N3156" s="56" t="str">
        <f aca="false">IF(OR(A3156="",I3156=""),"",IF(COUNTIFS($A$2:$A$4500,A3156,$D$2:$D$4500,D3156,$I$2:$I$4500,I3156)&gt;1,"Possible duplicate",""))</f>
        <v/>
      </c>
      <c r="O3156" s="56" t="n">
        <f aca="false">IF(J3156="","",IF(AND(L3156=0,K3156=0),1,0))</f>
        <v>1</v>
      </c>
      <c r="P3156" s="56" t="str">
        <f aca="false">IF(L3156=1,J3156+ROW()/10^7,"")</f>
        <v/>
      </c>
      <c r="Q3156" s="57" t="n">
        <f aca="false">IF(O3156=1,M3156,"")</f>
        <v>0.250116136828</v>
      </c>
      <c r="R3156" s="56" t="str">
        <f aca="false">IF(K3156=1,ROW(),"")</f>
        <v/>
      </c>
      <c r="S3156" s="56" t="str">
        <f aca="false">IF(D3156="","",TRIM(D3156))</f>
        <v>Operation Recovery Cost- Inc</v>
      </c>
    </row>
    <row r="3157" customFormat="false" ht="15" hidden="false" customHeight="false" outlineLevel="0" collapsed="false">
      <c r="A3157" s="50" t="s">
        <v>1621</v>
      </c>
      <c r="B3157" s="55" t="n">
        <v>45952</v>
      </c>
      <c r="C3157" s="50" t="n">
        <f aca="false">IF(S3157="","",IFERROR(IF(INDEX('Ledger Codes'!$C$6:$C$205,MATCH(S3157,'Ledger Codes'!$B$6:$B$205,0))="","",INDEX('Ledger Codes'!$C$6:$C$205,MATCH(S3157,'Ledger Codes'!$B$6:$B$205,0))),""))</f>
        <v>10053</v>
      </c>
      <c r="D3157" s="50" t="s">
        <v>107</v>
      </c>
      <c r="E3157" s="50" t="s">
        <v>1622</v>
      </c>
      <c r="F3157" s="50" t="s">
        <v>1623</v>
      </c>
      <c r="G3157" s="52" t="n">
        <v>0</v>
      </c>
      <c r="H3157" s="52" t="n">
        <v>450</v>
      </c>
      <c r="I3157" s="52" t="n">
        <f aca="false">IF(AND(G3157="",H3157=""),"",N(G3157)-N(H3157))</f>
        <v>-450</v>
      </c>
      <c r="J3157" s="52" t="n">
        <f aca="false">IF(I3157="","",ABS(I3157))</f>
        <v>450</v>
      </c>
      <c r="K3157" s="56" t="n">
        <f aca="false">IF(S3157="","",0)</f>
        <v>0</v>
      </c>
      <c r="L3157" s="56" t="n">
        <f aca="false">IF(J3157="","",IF(AND(J3157&gt;'Revenue Testing'!$E$9,K3157=0),1,0))</f>
        <v>0</v>
      </c>
      <c r="M3157" s="57" t="n">
        <v>0.111468700135</v>
      </c>
      <c r="N3157" s="56" t="str">
        <f aca="false">IF(OR(A3157="",I3157=""),"",IF(COUNTIFS($A$2:$A$4500,A3157,$D$2:$D$4500,D3157,$I$2:$I$4500,I3157)&gt;1,"Possible duplicate",""))</f>
        <v/>
      </c>
      <c r="O3157" s="56" t="n">
        <f aca="false">IF(J3157="","",IF(AND(L3157=0,K3157=0),1,0))</f>
        <v>1</v>
      </c>
      <c r="P3157" s="56" t="str">
        <f aca="false">IF(L3157=1,J3157+ROW()/10^7,"")</f>
        <v/>
      </c>
      <c r="Q3157" s="57" t="n">
        <f aca="false">IF(O3157=1,M3157,"")</f>
        <v>0.111468700135</v>
      </c>
      <c r="R3157" s="56" t="str">
        <f aca="false">IF(K3157=1,ROW(),"")</f>
        <v/>
      </c>
      <c r="S3157" s="56" t="str">
        <f aca="false">IF(D3157="","",TRIM(D3157))</f>
        <v>Operation Recovery Cost- Inc</v>
      </c>
    </row>
    <row r="3158" customFormat="false" ht="15" hidden="false" customHeight="false" outlineLevel="0" collapsed="false">
      <c r="A3158" s="50" t="s">
        <v>1624</v>
      </c>
      <c r="B3158" s="55" t="n">
        <v>45952</v>
      </c>
      <c r="C3158" s="50" t="n">
        <f aca="false">IF(S3158="","",IFERROR(IF(INDEX('Ledger Codes'!$C$6:$C$205,MATCH(S3158,'Ledger Codes'!$B$6:$B$205,0))="","",INDEX('Ledger Codes'!$C$6:$C$205,MATCH(S3158,'Ledger Codes'!$B$6:$B$205,0))),""))</f>
        <v>10053</v>
      </c>
      <c r="D3158" s="50" t="s">
        <v>107</v>
      </c>
      <c r="E3158" s="50" t="s">
        <v>1625</v>
      </c>
      <c r="F3158" s="50" t="s">
        <v>1626</v>
      </c>
      <c r="G3158" s="52" t="n">
        <v>0</v>
      </c>
      <c r="H3158" s="52" t="n">
        <v>450</v>
      </c>
      <c r="I3158" s="52" t="n">
        <f aca="false">IF(AND(G3158="",H3158=""),"",N(G3158)-N(H3158))</f>
        <v>-450</v>
      </c>
      <c r="J3158" s="52" t="n">
        <f aca="false">IF(I3158="","",ABS(I3158))</f>
        <v>450</v>
      </c>
      <c r="K3158" s="56" t="n">
        <f aca="false">IF(S3158="","",0)</f>
        <v>0</v>
      </c>
      <c r="L3158" s="56" t="n">
        <f aca="false">IF(J3158="","",IF(AND(J3158&gt;'Revenue Testing'!$E$9,K3158=0),1,0))</f>
        <v>0</v>
      </c>
      <c r="M3158" s="57" t="n">
        <v>0.42438133876</v>
      </c>
      <c r="N3158" s="56" t="str">
        <f aca="false">IF(OR(A3158="",I3158=""),"",IF(COUNTIFS($A$2:$A$4500,A3158,$D$2:$D$4500,D3158,$I$2:$I$4500,I3158)&gt;1,"Possible duplicate",""))</f>
        <v/>
      </c>
      <c r="O3158" s="56" t="n">
        <f aca="false">IF(J3158="","",IF(AND(L3158=0,K3158=0),1,0))</f>
        <v>1</v>
      </c>
      <c r="P3158" s="56" t="str">
        <f aca="false">IF(L3158=1,J3158+ROW()/10^7,"")</f>
        <v/>
      </c>
      <c r="Q3158" s="57" t="n">
        <f aca="false">IF(O3158=1,M3158,"")</f>
        <v>0.42438133876</v>
      </c>
      <c r="R3158" s="56" t="str">
        <f aca="false">IF(K3158=1,ROW(),"")</f>
        <v/>
      </c>
      <c r="S3158" s="56" t="str">
        <f aca="false">IF(D3158="","",TRIM(D3158))</f>
        <v>Operation Recovery Cost- Inc</v>
      </c>
    </row>
    <row r="3159" customFormat="false" ht="15" hidden="false" customHeight="false" outlineLevel="0" collapsed="false">
      <c r="A3159" s="50" t="s">
        <v>1627</v>
      </c>
      <c r="B3159" s="55" t="n">
        <v>45952</v>
      </c>
      <c r="C3159" s="50" t="n">
        <f aca="false">IF(S3159="","",IFERROR(IF(INDEX('Ledger Codes'!$C$6:$C$205,MATCH(S3159,'Ledger Codes'!$B$6:$B$205,0))="","",INDEX('Ledger Codes'!$C$6:$C$205,MATCH(S3159,'Ledger Codes'!$B$6:$B$205,0))),""))</f>
        <v>10053</v>
      </c>
      <c r="D3159" s="50" t="s">
        <v>107</v>
      </c>
      <c r="E3159" s="50" t="s">
        <v>1628</v>
      </c>
      <c r="F3159" s="50" t="s">
        <v>1629</v>
      </c>
      <c r="G3159" s="52" t="n">
        <v>0</v>
      </c>
      <c r="H3159" s="52" t="n">
        <v>450</v>
      </c>
      <c r="I3159" s="52" t="n">
        <f aca="false">IF(AND(G3159="",H3159=""),"",N(G3159)-N(H3159))</f>
        <v>-450</v>
      </c>
      <c r="J3159" s="52" t="n">
        <f aca="false">IF(I3159="","",ABS(I3159))</f>
        <v>450</v>
      </c>
      <c r="K3159" s="56" t="n">
        <f aca="false">IF(S3159="","",0)</f>
        <v>0</v>
      </c>
      <c r="L3159" s="56" t="n">
        <f aca="false">IF(J3159="","",IF(AND(J3159&gt;'Revenue Testing'!$E$9,K3159=0),1,0))</f>
        <v>0</v>
      </c>
      <c r="M3159" s="57" t="n">
        <v>0.965349804327</v>
      </c>
      <c r="N3159" s="56" t="str">
        <f aca="false">IF(OR(A3159="",I3159=""),"",IF(COUNTIFS($A$2:$A$4500,A3159,$D$2:$D$4500,D3159,$I$2:$I$4500,I3159)&gt;1,"Possible duplicate",""))</f>
        <v/>
      </c>
      <c r="O3159" s="56" t="n">
        <f aca="false">IF(J3159="","",IF(AND(L3159=0,K3159=0),1,0))</f>
        <v>1</v>
      </c>
      <c r="P3159" s="56" t="str">
        <f aca="false">IF(L3159=1,J3159+ROW()/10^7,"")</f>
        <v/>
      </c>
      <c r="Q3159" s="57" t="n">
        <f aca="false">IF(O3159=1,M3159,"")</f>
        <v>0.965349804327</v>
      </c>
      <c r="R3159" s="56" t="str">
        <f aca="false">IF(K3159=1,ROW(),"")</f>
        <v/>
      </c>
      <c r="S3159" s="56" t="str">
        <f aca="false">IF(D3159="","",TRIM(D3159))</f>
        <v>Operation Recovery Cost- Inc</v>
      </c>
    </row>
    <row r="3160" customFormat="false" ht="15" hidden="false" customHeight="false" outlineLevel="0" collapsed="false">
      <c r="A3160" s="50" t="s">
        <v>1630</v>
      </c>
      <c r="B3160" s="55" t="n">
        <v>45952</v>
      </c>
      <c r="C3160" s="50" t="n">
        <f aca="false">IF(S3160="","",IFERROR(IF(INDEX('Ledger Codes'!$C$6:$C$205,MATCH(S3160,'Ledger Codes'!$B$6:$B$205,0))="","",INDEX('Ledger Codes'!$C$6:$C$205,MATCH(S3160,'Ledger Codes'!$B$6:$B$205,0))),""))</f>
        <v>10053</v>
      </c>
      <c r="D3160" s="50" t="s">
        <v>107</v>
      </c>
      <c r="E3160" s="50" t="s">
        <v>1631</v>
      </c>
      <c r="F3160" s="50" t="s">
        <v>1632</v>
      </c>
      <c r="G3160" s="52" t="n">
        <v>0</v>
      </c>
      <c r="H3160" s="52" t="n">
        <v>450</v>
      </c>
      <c r="I3160" s="52" t="n">
        <f aca="false">IF(AND(G3160="",H3160=""),"",N(G3160)-N(H3160))</f>
        <v>-450</v>
      </c>
      <c r="J3160" s="52" t="n">
        <f aca="false">IF(I3160="","",ABS(I3160))</f>
        <v>450</v>
      </c>
      <c r="K3160" s="56" t="n">
        <f aca="false">IF(S3160="","",0)</f>
        <v>0</v>
      </c>
      <c r="L3160" s="56" t="n">
        <f aca="false">IF(J3160="","",IF(AND(J3160&gt;'Revenue Testing'!$E$9,K3160=0),1,0))</f>
        <v>0</v>
      </c>
      <c r="M3160" s="57" t="n">
        <v>0.708567060525</v>
      </c>
      <c r="N3160" s="56" t="str">
        <f aca="false">IF(OR(A3160="",I3160=""),"",IF(COUNTIFS($A$2:$A$4500,A3160,$D$2:$D$4500,D3160,$I$2:$I$4500,I3160)&gt;1,"Possible duplicate",""))</f>
        <v/>
      </c>
      <c r="O3160" s="56" t="n">
        <f aca="false">IF(J3160="","",IF(AND(L3160=0,K3160=0),1,0))</f>
        <v>1</v>
      </c>
      <c r="P3160" s="56" t="str">
        <f aca="false">IF(L3160=1,J3160+ROW()/10^7,"")</f>
        <v/>
      </c>
      <c r="Q3160" s="57" t="n">
        <f aca="false">IF(O3160=1,M3160,"")</f>
        <v>0.708567060525</v>
      </c>
      <c r="R3160" s="56" t="str">
        <f aca="false">IF(K3160=1,ROW(),"")</f>
        <v/>
      </c>
      <c r="S3160" s="56" t="str">
        <f aca="false">IF(D3160="","",TRIM(D3160))</f>
        <v>Operation Recovery Cost- Inc</v>
      </c>
    </row>
    <row r="3161" customFormat="false" ht="15" hidden="false" customHeight="false" outlineLevel="0" collapsed="false">
      <c r="A3161" s="50" t="s">
        <v>1633</v>
      </c>
      <c r="B3161" s="55" t="n">
        <v>45952</v>
      </c>
      <c r="C3161" s="50" t="n">
        <f aca="false">IF(S3161="","",IFERROR(IF(INDEX('Ledger Codes'!$C$6:$C$205,MATCH(S3161,'Ledger Codes'!$B$6:$B$205,0))="","",INDEX('Ledger Codes'!$C$6:$C$205,MATCH(S3161,'Ledger Codes'!$B$6:$B$205,0))),""))</f>
        <v>10053</v>
      </c>
      <c r="D3161" s="50" t="s">
        <v>107</v>
      </c>
      <c r="E3161" s="50" t="s">
        <v>1634</v>
      </c>
      <c r="F3161" s="50" t="s">
        <v>1635</v>
      </c>
      <c r="G3161" s="52" t="n">
        <v>0</v>
      </c>
      <c r="H3161" s="52" t="n">
        <v>450</v>
      </c>
      <c r="I3161" s="52" t="n">
        <f aca="false">IF(AND(G3161="",H3161=""),"",N(G3161)-N(H3161))</f>
        <v>-450</v>
      </c>
      <c r="J3161" s="52" t="n">
        <f aca="false">IF(I3161="","",ABS(I3161))</f>
        <v>450</v>
      </c>
      <c r="K3161" s="56" t="n">
        <f aca="false">IF(S3161="","",0)</f>
        <v>0</v>
      </c>
      <c r="L3161" s="56" t="n">
        <f aca="false">IF(J3161="","",IF(AND(J3161&gt;'Revenue Testing'!$E$9,K3161=0),1,0))</f>
        <v>0</v>
      </c>
      <c r="M3161" s="57" t="n">
        <v>0.274436188872</v>
      </c>
      <c r="N3161" s="56" t="str">
        <f aca="false">IF(OR(A3161="",I3161=""),"",IF(COUNTIFS($A$2:$A$4500,A3161,$D$2:$D$4500,D3161,$I$2:$I$4500,I3161)&gt;1,"Possible duplicate",""))</f>
        <v/>
      </c>
      <c r="O3161" s="56" t="n">
        <f aca="false">IF(J3161="","",IF(AND(L3161=0,K3161=0),1,0))</f>
        <v>1</v>
      </c>
      <c r="P3161" s="56" t="str">
        <f aca="false">IF(L3161=1,J3161+ROW()/10^7,"")</f>
        <v/>
      </c>
      <c r="Q3161" s="57" t="n">
        <f aca="false">IF(O3161=1,M3161,"")</f>
        <v>0.274436188872</v>
      </c>
      <c r="R3161" s="56" t="str">
        <f aca="false">IF(K3161=1,ROW(),"")</f>
        <v/>
      </c>
      <c r="S3161" s="56" t="str">
        <f aca="false">IF(D3161="","",TRIM(D3161))</f>
        <v>Operation Recovery Cost- Inc</v>
      </c>
    </row>
    <row r="3162" customFormat="false" ht="15" hidden="false" customHeight="false" outlineLevel="0" collapsed="false">
      <c r="A3162" s="50" t="s">
        <v>1636</v>
      </c>
      <c r="B3162" s="55" t="n">
        <v>45952</v>
      </c>
      <c r="C3162" s="50" t="n">
        <f aca="false">IF(S3162="","",IFERROR(IF(INDEX('Ledger Codes'!$C$6:$C$205,MATCH(S3162,'Ledger Codes'!$B$6:$B$205,0))="","",INDEX('Ledger Codes'!$C$6:$C$205,MATCH(S3162,'Ledger Codes'!$B$6:$B$205,0))),""))</f>
        <v>10053</v>
      </c>
      <c r="D3162" s="50" t="s">
        <v>107</v>
      </c>
      <c r="E3162" s="50" t="s">
        <v>1637</v>
      </c>
      <c r="F3162" s="50" t="s">
        <v>1638</v>
      </c>
      <c r="G3162" s="52" t="n">
        <v>0</v>
      </c>
      <c r="H3162" s="52" t="n">
        <v>450</v>
      </c>
      <c r="I3162" s="52" t="n">
        <f aca="false">IF(AND(G3162="",H3162=""),"",N(G3162)-N(H3162))</f>
        <v>-450</v>
      </c>
      <c r="J3162" s="52" t="n">
        <f aca="false">IF(I3162="","",ABS(I3162))</f>
        <v>450</v>
      </c>
      <c r="K3162" s="56" t="n">
        <f aca="false">IF(S3162="","",0)</f>
        <v>0</v>
      </c>
      <c r="L3162" s="56" t="n">
        <f aca="false">IF(J3162="","",IF(AND(J3162&gt;'Revenue Testing'!$E$9,K3162=0),1,0))</f>
        <v>0</v>
      </c>
      <c r="M3162" s="57" t="n">
        <v>0.793883060422</v>
      </c>
      <c r="N3162" s="56" t="str">
        <f aca="false">IF(OR(A3162="",I3162=""),"",IF(COUNTIFS($A$2:$A$4500,A3162,$D$2:$D$4500,D3162,$I$2:$I$4500,I3162)&gt;1,"Possible duplicate",""))</f>
        <v/>
      </c>
      <c r="O3162" s="56" t="n">
        <f aca="false">IF(J3162="","",IF(AND(L3162=0,K3162=0),1,0))</f>
        <v>1</v>
      </c>
      <c r="P3162" s="56" t="str">
        <f aca="false">IF(L3162=1,J3162+ROW()/10^7,"")</f>
        <v/>
      </c>
      <c r="Q3162" s="57" t="n">
        <f aca="false">IF(O3162=1,M3162,"")</f>
        <v>0.793883060422</v>
      </c>
      <c r="R3162" s="56" t="str">
        <f aca="false">IF(K3162=1,ROW(),"")</f>
        <v/>
      </c>
      <c r="S3162" s="56" t="str">
        <f aca="false">IF(D3162="","",TRIM(D3162))</f>
        <v>Operation Recovery Cost- Inc</v>
      </c>
    </row>
    <row r="3163" customFormat="false" ht="15" hidden="false" customHeight="false" outlineLevel="0" collapsed="false">
      <c r="A3163" s="50" t="s">
        <v>1639</v>
      </c>
      <c r="B3163" s="55" t="n">
        <v>45952</v>
      </c>
      <c r="C3163" s="50" t="n">
        <f aca="false">IF(S3163="","",IFERROR(IF(INDEX('Ledger Codes'!$C$6:$C$205,MATCH(S3163,'Ledger Codes'!$B$6:$B$205,0))="","",INDEX('Ledger Codes'!$C$6:$C$205,MATCH(S3163,'Ledger Codes'!$B$6:$B$205,0))),""))</f>
        <v>10053</v>
      </c>
      <c r="D3163" s="50" t="s">
        <v>107</v>
      </c>
      <c r="E3163" s="50" t="s">
        <v>1640</v>
      </c>
      <c r="F3163" s="50" t="s">
        <v>1641</v>
      </c>
      <c r="G3163" s="52" t="n">
        <v>0</v>
      </c>
      <c r="H3163" s="52" t="n">
        <v>450</v>
      </c>
      <c r="I3163" s="52" t="n">
        <f aca="false">IF(AND(G3163="",H3163=""),"",N(G3163)-N(H3163))</f>
        <v>-450</v>
      </c>
      <c r="J3163" s="52" t="n">
        <f aca="false">IF(I3163="","",ABS(I3163))</f>
        <v>450</v>
      </c>
      <c r="K3163" s="56" t="n">
        <f aca="false">IF(S3163="","",0)</f>
        <v>0</v>
      </c>
      <c r="L3163" s="56" t="n">
        <f aca="false">IF(J3163="","",IF(AND(J3163&gt;'Revenue Testing'!$E$9,K3163=0),1,0))</f>
        <v>0</v>
      </c>
      <c r="M3163" s="57" t="n">
        <v>0.384546937873</v>
      </c>
      <c r="N3163" s="56" t="str">
        <f aca="false">IF(OR(A3163="",I3163=""),"",IF(COUNTIFS($A$2:$A$4500,A3163,$D$2:$D$4500,D3163,$I$2:$I$4500,I3163)&gt;1,"Possible duplicate",""))</f>
        <v/>
      </c>
      <c r="O3163" s="56" t="n">
        <f aca="false">IF(J3163="","",IF(AND(L3163=0,K3163=0),1,0))</f>
        <v>1</v>
      </c>
      <c r="P3163" s="56" t="str">
        <f aca="false">IF(L3163=1,J3163+ROW()/10^7,"")</f>
        <v/>
      </c>
      <c r="Q3163" s="57" t="n">
        <f aca="false">IF(O3163=1,M3163,"")</f>
        <v>0.384546937873</v>
      </c>
      <c r="R3163" s="56" t="str">
        <f aca="false">IF(K3163=1,ROW(),"")</f>
        <v/>
      </c>
      <c r="S3163" s="56" t="str">
        <f aca="false">IF(D3163="","",TRIM(D3163))</f>
        <v>Operation Recovery Cost- Inc</v>
      </c>
    </row>
    <row r="3164" customFormat="false" ht="15" hidden="false" customHeight="false" outlineLevel="0" collapsed="false">
      <c r="A3164" s="50" t="s">
        <v>1642</v>
      </c>
      <c r="B3164" s="55" t="n">
        <v>45952</v>
      </c>
      <c r="C3164" s="50" t="n">
        <f aca="false">IF(S3164="","",IFERROR(IF(INDEX('Ledger Codes'!$C$6:$C$205,MATCH(S3164,'Ledger Codes'!$B$6:$B$205,0))="","",INDEX('Ledger Codes'!$C$6:$C$205,MATCH(S3164,'Ledger Codes'!$B$6:$B$205,0))),""))</f>
        <v>10053</v>
      </c>
      <c r="D3164" s="50" t="s">
        <v>107</v>
      </c>
      <c r="E3164" s="50" t="s">
        <v>1643</v>
      </c>
      <c r="F3164" s="50" t="s">
        <v>1644</v>
      </c>
      <c r="G3164" s="52" t="n">
        <v>0</v>
      </c>
      <c r="H3164" s="52" t="n">
        <v>450</v>
      </c>
      <c r="I3164" s="52" t="n">
        <f aca="false">IF(AND(G3164="",H3164=""),"",N(G3164)-N(H3164))</f>
        <v>-450</v>
      </c>
      <c r="J3164" s="52" t="n">
        <f aca="false">IF(I3164="","",ABS(I3164))</f>
        <v>450</v>
      </c>
      <c r="K3164" s="56" t="n">
        <f aca="false">IF(S3164="","",0)</f>
        <v>0</v>
      </c>
      <c r="L3164" s="56" t="n">
        <f aca="false">IF(J3164="","",IF(AND(J3164&gt;'Revenue Testing'!$E$9,K3164=0),1,0))</f>
        <v>0</v>
      </c>
      <c r="M3164" s="57" t="n">
        <v>0.748990494706</v>
      </c>
      <c r="N3164" s="56" t="str">
        <f aca="false">IF(OR(A3164="",I3164=""),"",IF(COUNTIFS($A$2:$A$4500,A3164,$D$2:$D$4500,D3164,$I$2:$I$4500,I3164)&gt;1,"Possible duplicate",""))</f>
        <v/>
      </c>
      <c r="O3164" s="56" t="n">
        <f aca="false">IF(J3164="","",IF(AND(L3164=0,K3164=0),1,0))</f>
        <v>1</v>
      </c>
      <c r="P3164" s="56" t="str">
        <f aca="false">IF(L3164=1,J3164+ROW()/10^7,"")</f>
        <v/>
      </c>
      <c r="Q3164" s="57" t="n">
        <f aca="false">IF(O3164=1,M3164,"")</f>
        <v>0.748990494706</v>
      </c>
      <c r="R3164" s="56" t="str">
        <f aca="false">IF(K3164=1,ROW(),"")</f>
        <v/>
      </c>
      <c r="S3164" s="56" t="str">
        <f aca="false">IF(D3164="","",TRIM(D3164))</f>
        <v>Operation Recovery Cost- Inc</v>
      </c>
    </row>
    <row r="3165" customFormat="false" ht="15" hidden="false" customHeight="false" outlineLevel="0" collapsed="false">
      <c r="A3165" s="50" t="s">
        <v>1645</v>
      </c>
      <c r="B3165" s="55" t="n">
        <v>45952</v>
      </c>
      <c r="C3165" s="50" t="n">
        <f aca="false">IF(S3165="","",IFERROR(IF(INDEX('Ledger Codes'!$C$6:$C$205,MATCH(S3165,'Ledger Codes'!$B$6:$B$205,0))="","",INDEX('Ledger Codes'!$C$6:$C$205,MATCH(S3165,'Ledger Codes'!$B$6:$B$205,0))),""))</f>
        <v>10053</v>
      </c>
      <c r="D3165" s="50" t="s">
        <v>107</v>
      </c>
      <c r="E3165" s="50" t="s">
        <v>1646</v>
      </c>
      <c r="F3165" s="50" t="s">
        <v>1647</v>
      </c>
      <c r="G3165" s="52" t="n">
        <v>0</v>
      </c>
      <c r="H3165" s="52" t="n">
        <v>450</v>
      </c>
      <c r="I3165" s="52" t="n">
        <f aca="false">IF(AND(G3165="",H3165=""),"",N(G3165)-N(H3165))</f>
        <v>-450</v>
      </c>
      <c r="J3165" s="52" t="n">
        <f aca="false">IF(I3165="","",ABS(I3165))</f>
        <v>450</v>
      </c>
      <c r="K3165" s="56" t="n">
        <f aca="false">IF(S3165="","",0)</f>
        <v>0</v>
      </c>
      <c r="L3165" s="56" t="n">
        <f aca="false">IF(J3165="","",IF(AND(J3165&gt;'Revenue Testing'!$E$9,K3165=0),1,0))</f>
        <v>0</v>
      </c>
      <c r="M3165" s="57" t="n">
        <v>0.475544877892</v>
      </c>
      <c r="N3165" s="56" t="str">
        <f aca="false">IF(OR(A3165="",I3165=""),"",IF(COUNTIFS($A$2:$A$4500,A3165,$D$2:$D$4500,D3165,$I$2:$I$4500,I3165)&gt;1,"Possible duplicate",""))</f>
        <v/>
      </c>
      <c r="O3165" s="56" t="n">
        <f aca="false">IF(J3165="","",IF(AND(L3165=0,K3165=0),1,0))</f>
        <v>1</v>
      </c>
      <c r="P3165" s="56" t="str">
        <f aca="false">IF(L3165=1,J3165+ROW()/10^7,"")</f>
        <v/>
      </c>
      <c r="Q3165" s="57" t="n">
        <f aca="false">IF(O3165=1,M3165,"")</f>
        <v>0.475544877892</v>
      </c>
      <c r="R3165" s="56" t="str">
        <f aca="false">IF(K3165=1,ROW(),"")</f>
        <v/>
      </c>
      <c r="S3165" s="56" t="str">
        <f aca="false">IF(D3165="","",TRIM(D3165))</f>
        <v>Operation Recovery Cost- Inc</v>
      </c>
    </row>
    <row r="3166" customFormat="false" ht="15" hidden="false" customHeight="false" outlineLevel="0" collapsed="false">
      <c r="A3166" s="50" t="s">
        <v>1648</v>
      </c>
      <c r="B3166" s="55" t="n">
        <v>45952</v>
      </c>
      <c r="C3166" s="50" t="n">
        <f aca="false">IF(S3166="","",IFERROR(IF(INDEX('Ledger Codes'!$C$6:$C$205,MATCH(S3166,'Ledger Codes'!$B$6:$B$205,0))="","",INDEX('Ledger Codes'!$C$6:$C$205,MATCH(S3166,'Ledger Codes'!$B$6:$B$205,0))),""))</f>
        <v>10053</v>
      </c>
      <c r="D3166" s="50" t="s">
        <v>107</v>
      </c>
      <c r="E3166" s="50" t="s">
        <v>1649</v>
      </c>
      <c r="F3166" s="50" t="s">
        <v>1650</v>
      </c>
      <c r="G3166" s="52" t="n">
        <v>0</v>
      </c>
      <c r="H3166" s="52" t="n">
        <v>450</v>
      </c>
      <c r="I3166" s="52" t="n">
        <f aca="false">IF(AND(G3166="",H3166=""),"",N(G3166)-N(H3166))</f>
        <v>-450</v>
      </c>
      <c r="J3166" s="52" t="n">
        <f aca="false">IF(I3166="","",ABS(I3166))</f>
        <v>450</v>
      </c>
      <c r="K3166" s="56" t="n">
        <f aca="false">IF(S3166="","",0)</f>
        <v>0</v>
      </c>
      <c r="L3166" s="56" t="n">
        <f aca="false">IF(J3166="","",IF(AND(J3166&gt;'Revenue Testing'!$E$9,K3166=0),1,0))</f>
        <v>0</v>
      </c>
      <c r="M3166" s="57" t="n">
        <v>0.967009595042</v>
      </c>
      <c r="N3166" s="56" t="str">
        <f aca="false">IF(OR(A3166="",I3166=""),"",IF(COUNTIFS($A$2:$A$4500,A3166,$D$2:$D$4500,D3166,$I$2:$I$4500,I3166)&gt;1,"Possible duplicate",""))</f>
        <v/>
      </c>
      <c r="O3166" s="56" t="n">
        <f aca="false">IF(J3166="","",IF(AND(L3166=0,K3166=0),1,0))</f>
        <v>1</v>
      </c>
      <c r="P3166" s="56" t="str">
        <f aca="false">IF(L3166=1,J3166+ROW()/10^7,"")</f>
        <v/>
      </c>
      <c r="Q3166" s="57" t="n">
        <f aca="false">IF(O3166=1,M3166,"")</f>
        <v>0.967009595042</v>
      </c>
      <c r="R3166" s="56" t="str">
        <f aca="false">IF(K3166=1,ROW(),"")</f>
        <v/>
      </c>
      <c r="S3166" s="56" t="str">
        <f aca="false">IF(D3166="","",TRIM(D3166))</f>
        <v>Operation Recovery Cost- Inc</v>
      </c>
    </row>
    <row r="3167" customFormat="false" ht="15" hidden="false" customHeight="false" outlineLevel="0" collapsed="false">
      <c r="A3167" s="50" t="s">
        <v>1651</v>
      </c>
      <c r="B3167" s="55" t="n">
        <v>45952</v>
      </c>
      <c r="C3167" s="50" t="n">
        <f aca="false">IF(S3167="","",IFERROR(IF(INDEX('Ledger Codes'!$C$6:$C$205,MATCH(S3167,'Ledger Codes'!$B$6:$B$205,0))="","",INDEX('Ledger Codes'!$C$6:$C$205,MATCH(S3167,'Ledger Codes'!$B$6:$B$205,0))),""))</f>
        <v>10053</v>
      </c>
      <c r="D3167" s="50" t="s">
        <v>107</v>
      </c>
      <c r="E3167" s="50" t="s">
        <v>1652</v>
      </c>
      <c r="F3167" s="50" t="s">
        <v>1653</v>
      </c>
      <c r="G3167" s="52" t="n">
        <v>0</v>
      </c>
      <c r="H3167" s="52" t="n">
        <v>450</v>
      </c>
      <c r="I3167" s="52" t="n">
        <f aca="false">IF(AND(G3167="",H3167=""),"",N(G3167)-N(H3167))</f>
        <v>-450</v>
      </c>
      <c r="J3167" s="52" t="n">
        <f aca="false">IF(I3167="","",ABS(I3167))</f>
        <v>450</v>
      </c>
      <c r="K3167" s="56" t="n">
        <f aca="false">IF(S3167="","",0)</f>
        <v>0</v>
      </c>
      <c r="L3167" s="56" t="n">
        <f aca="false">IF(J3167="","",IF(AND(J3167&gt;'Revenue Testing'!$E$9,K3167=0),1,0))</f>
        <v>0</v>
      </c>
      <c r="M3167" s="57" t="n">
        <v>0.693186217488</v>
      </c>
      <c r="N3167" s="56" t="str">
        <f aca="false">IF(OR(A3167="",I3167=""),"",IF(COUNTIFS($A$2:$A$4500,A3167,$D$2:$D$4500,D3167,$I$2:$I$4500,I3167)&gt;1,"Possible duplicate",""))</f>
        <v/>
      </c>
      <c r="O3167" s="56" t="n">
        <f aca="false">IF(J3167="","",IF(AND(L3167=0,K3167=0),1,0))</f>
        <v>1</v>
      </c>
      <c r="P3167" s="56" t="str">
        <f aca="false">IF(L3167=1,J3167+ROW()/10^7,"")</f>
        <v/>
      </c>
      <c r="Q3167" s="57" t="n">
        <f aca="false">IF(O3167=1,M3167,"")</f>
        <v>0.693186217488</v>
      </c>
      <c r="R3167" s="56" t="str">
        <f aca="false">IF(K3167=1,ROW(),"")</f>
        <v/>
      </c>
      <c r="S3167" s="56" t="str">
        <f aca="false">IF(D3167="","",TRIM(D3167))</f>
        <v>Operation Recovery Cost- Inc</v>
      </c>
    </row>
    <row r="3168" customFormat="false" ht="15" hidden="false" customHeight="false" outlineLevel="0" collapsed="false">
      <c r="A3168" s="50" t="s">
        <v>1654</v>
      </c>
      <c r="B3168" s="55" t="n">
        <v>45952</v>
      </c>
      <c r="C3168" s="50" t="n">
        <f aca="false">IF(S3168="","",IFERROR(IF(INDEX('Ledger Codes'!$C$6:$C$205,MATCH(S3168,'Ledger Codes'!$B$6:$B$205,0))="","",INDEX('Ledger Codes'!$C$6:$C$205,MATCH(S3168,'Ledger Codes'!$B$6:$B$205,0))),""))</f>
        <v>10053</v>
      </c>
      <c r="D3168" s="50" t="s">
        <v>107</v>
      </c>
      <c r="E3168" s="50" t="s">
        <v>1655</v>
      </c>
      <c r="F3168" s="50" t="s">
        <v>1656</v>
      </c>
      <c r="G3168" s="52" t="n">
        <v>0</v>
      </c>
      <c r="H3168" s="52" t="n">
        <v>450</v>
      </c>
      <c r="I3168" s="52" t="n">
        <f aca="false">IF(AND(G3168="",H3168=""),"",N(G3168)-N(H3168))</f>
        <v>-450</v>
      </c>
      <c r="J3168" s="52" t="n">
        <f aca="false">IF(I3168="","",ABS(I3168))</f>
        <v>450</v>
      </c>
      <c r="K3168" s="56" t="n">
        <f aca="false">IF(S3168="","",0)</f>
        <v>0</v>
      </c>
      <c r="L3168" s="56" t="n">
        <f aca="false">IF(J3168="","",IF(AND(J3168&gt;'Revenue Testing'!$E$9,K3168=0),1,0))</f>
        <v>0</v>
      </c>
      <c r="M3168" s="57" t="n">
        <v>0.717929523541</v>
      </c>
      <c r="N3168" s="56" t="str">
        <f aca="false">IF(OR(A3168="",I3168=""),"",IF(COUNTIFS($A$2:$A$4500,A3168,$D$2:$D$4500,D3168,$I$2:$I$4500,I3168)&gt;1,"Possible duplicate",""))</f>
        <v/>
      </c>
      <c r="O3168" s="56" t="n">
        <f aca="false">IF(J3168="","",IF(AND(L3168=0,K3168=0),1,0))</f>
        <v>1</v>
      </c>
      <c r="P3168" s="56" t="str">
        <f aca="false">IF(L3168=1,J3168+ROW()/10^7,"")</f>
        <v/>
      </c>
      <c r="Q3168" s="57" t="n">
        <f aca="false">IF(O3168=1,M3168,"")</f>
        <v>0.717929523541</v>
      </c>
      <c r="R3168" s="56" t="str">
        <f aca="false">IF(K3168=1,ROW(),"")</f>
        <v/>
      </c>
      <c r="S3168" s="56" t="str">
        <f aca="false">IF(D3168="","",TRIM(D3168))</f>
        <v>Operation Recovery Cost- Inc</v>
      </c>
    </row>
    <row r="3169" customFormat="false" ht="15" hidden="false" customHeight="false" outlineLevel="0" collapsed="false">
      <c r="A3169" s="50" t="s">
        <v>1657</v>
      </c>
      <c r="B3169" s="55" t="n">
        <v>45952</v>
      </c>
      <c r="C3169" s="50" t="n">
        <f aca="false">IF(S3169="","",IFERROR(IF(INDEX('Ledger Codes'!$C$6:$C$205,MATCH(S3169,'Ledger Codes'!$B$6:$B$205,0))="","",INDEX('Ledger Codes'!$C$6:$C$205,MATCH(S3169,'Ledger Codes'!$B$6:$B$205,0))),""))</f>
        <v>10053</v>
      </c>
      <c r="D3169" s="50" t="s">
        <v>107</v>
      </c>
      <c r="E3169" s="50" t="s">
        <v>1658</v>
      </c>
      <c r="F3169" s="50" t="s">
        <v>1659</v>
      </c>
      <c r="G3169" s="52" t="n">
        <v>0</v>
      </c>
      <c r="H3169" s="52" t="n">
        <v>450</v>
      </c>
      <c r="I3169" s="52" t="n">
        <f aca="false">IF(AND(G3169="",H3169=""),"",N(G3169)-N(H3169))</f>
        <v>-450</v>
      </c>
      <c r="J3169" s="52" t="n">
        <f aca="false">IF(I3169="","",ABS(I3169))</f>
        <v>450</v>
      </c>
      <c r="K3169" s="56" t="n">
        <f aca="false">IF(S3169="","",0)</f>
        <v>0</v>
      </c>
      <c r="L3169" s="56" t="n">
        <f aca="false">IF(J3169="","",IF(AND(J3169&gt;'Revenue Testing'!$E$9,K3169=0),1,0))</f>
        <v>0</v>
      </c>
      <c r="M3169" s="57" t="n">
        <v>0.340032114315</v>
      </c>
      <c r="N3169" s="56" t="str">
        <f aca="false">IF(OR(A3169="",I3169=""),"",IF(COUNTIFS($A$2:$A$4500,A3169,$D$2:$D$4500,D3169,$I$2:$I$4500,I3169)&gt;1,"Possible duplicate",""))</f>
        <v/>
      </c>
      <c r="O3169" s="56" t="n">
        <f aca="false">IF(J3169="","",IF(AND(L3169=0,K3169=0),1,0))</f>
        <v>1</v>
      </c>
      <c r="P3169" s="56" t="str">
        <f aca="false">IF(L3169=1,J3169+ROW()/10^7,"")</f>
        <v/>
      </c>
      <c r="Q3169" s="57" t="n">
        <f aca="false">IF(O3169=1,M3169,"")</f>
        <v>0.340032114315</v>
      </c>
      <c r="R3169" s="56" t="str">
        <f aca="false">IF(K3169=1,ROW(),"")</f>
        <v/>
      </c>
      <c r="S3169" s="56" t="str">
        <f aca="false">IF(D3169="","",TRIM(D3169))</f>
        <v>Operation Recovery Cost- Inc</v>
      </c>
    </row>
    <row r="3170" customFormat="false" ht="15" hidden="false" customHeight="false" outlineLevel="0" collapsed="false">
      <c r="A3170" s="50" t="s">
        <v>1660</v>
      </c>
      <c r="B3170" s="55" t="n">
        <v>45952</v>
      </c>
      <c r="C3170" s="50" t="n">
        <f aca="false">IF(S3170="","",IFERROR(IF(INDEX('Ledger Codes'!$C$6:$C$205,MATCH(S3170,'Ledger Codes'!$B$6:$B$205,0))="","",INDEX('Ledger Codes'!$C$6:$C$205,MATCH(S3170,'Ledger Codes'!$B$6:$B$205,0))),""))</f>
        <v>10053</v>
      </c>
      <c r="D3170" s="50" t="s">
        <v>107</v>
      </c>
      <c r="E3170" s="50" t="s">
        <v>1661</v>
      </c>
      <c r="F3170" s="50" t="s">
        <v>1662</v>
      </c>
      <c r="G3170" s="52" t="n">
        <v>0</v>
      </c>
      <c r="H3170" s="52" t="n">
        <v>300</v>
      </c>
      <c r="I3170" s="52" t="n">
        <f aca="false">IF(AND(G3170="",H3170=""),"",N(G3170)-N(H3170))</f>
        <v>-300</v>
      </c>
      <c r="J3170" s="52" t="n">
        <f aca="false">IF(I3170="","",ABS(I3170))</f>
        <v>300</v>
      </c>
      <c r="K3170" s="56" t="n">
        <f aca="false">IF(S3170="","",0)</f>
        <v>0</v>
      </c>
      <c r="L3170" s="56" t="n">
        <f aca="false">IF(J3170="","",IF(AND(J3170&gt;'Revenue Testing'!$E$9,K3170=0),1,0))</f>
        <v>0</v>
      </c>
      <c r="M3170" s="57" t="n">
        <v>0.373955035</v>
      </c>
      <c r="N3170" s="56" t="str">
        <f aca="false">IF(OR(A3170="",I3170=""),"",IF(COUNTIFS($A$2:$A$4500,A3170,$D$2:$D$4500,D3170,$I$2:$I$4500,I3170)&gt;1,"Possible duplicate",""))</f>
        <v/>
      </c>
      <c r="O3170" s="56" t="n">
        <f aca="false">IF(J3170="","",IF(AND(L3170=0,K3170=0),1,0))</f>
        <v>1</v>
      </c>
      <c r="P3170" s="56" t="str">
        <f aca="false">IF(L3170=1,J3170+ROW()/10^7,"")</f>
        <v/>
      </c>
      <c r="Q3170" s="57" t="n">
        <f aca="false">IF(O3170=1,M3170,"")</f>
        <v>0.373955035</v>
      </c>
      <c r="R3170" s="56" t="str">
        <f aca="false">IF(K3170=1,ROW(),"")</f>
        <v/>
      </c>
      <c r="S3170" s="56" t="str">
        <f aca="false">IF(D3170="","",TRIM(D3170))</f>
        <v>Operation Recovery Cost- Inc</v>
      </c>
    </row>
    <row r="3171" customFormat="false" ht="15" hidden="false" customHeight="false" outlineLevel="0" collapsed="false">
      <c r="A3171" s="50" t="s">
        <v>1663</v>
      </c>
      <c r="B3171" s="55" t="n">
        <v>45952</v>
      </c>
      <c r="C3171" s="50" t="n">
        <f aca="false">IF(S3171="","",IFERROR(IF(INDEX('Ledger Codes'!$C$6:$C$205,MATCH(S3171,'Ledger Codes'!$B$6:$B$205,0))="","",INDEX('Ledger Codes'!$C$6:$C$205,MATCH(S3171,'Ledger Codes'!$B$6:$B$205,0))),""))</f>
        <v>10053</v>
      </c>
      <c r="D3171" s="50" t="s">
        <v>107</v>
      </c>
      <c r="E3171" s="50" t="s">
        <v>1664</v>
      </c>
      <c r="F3171" s="50" t="s">
        <v>1665</v>
      </c>
      <c r="G3171" s="52" t="n">
        <v>0</v>
      </c>
      <c r="H3171" s="52" t="n">
        <v>300</v>
      </c>
      <c r="I3171" s="52" t="n">
        <f aca="false">IF(AND(G3171="",H3171=""),"",N(G3171)-N(H3171))</f>
        <v>-300</v>
      </c>
      <c r="J3171" s="52" t="n">
        <f aca="false">IF(I3171="","",ABS(I3171))</f>
        <v>300</v>
      </c>
      <c r="K3171" s="56" t="n">
        <f aca="false">IF(S3171="","",0)</f>
        <v>0</v>
      </c>
      <c r="L3171" s="56" t="n">
        <f aca="false">IF(J3171="","",IF(AND(J3171&gt;'Revenue Testing'!$E$9,K3171=0),1,0))</f>
        <v>0</v>
      </c>
      <c r="M3171" s="57" t="n">
        <v>0.177785210715</v>
      </c>
      <c r="N3171" s="56" t="str">
        <f aca="false">IF(OR(A3171="",I3171=""),"",IF(COUNTIFS($A$2:$A$4500,A3171,$D$2:$D$4500,D3171,$I$2:$I$4500,I3171)&gt;1,"Possible duplicate",""))</f>
        <v/>
      </c>
      <c r="O3171" s="56" t="n">
        <f aca="false">IF(J3171="","",IF(AND(L3171=0,K3171=0),1,0))</f>
        <v>1</v>
      </c>
      <c r="P3171" s="56" t="str">
        <f aca="false">IF(L3171=1,J3171+ROW()/10^7,"")</f>
        <v/>
      </c>
      <c r="Q3171" s="57" t="n">
        <f aca="false">IF(O3171=1,M3171,"")</f>
        <v>0.177785210715</v>
      </c>
      <c r="R3171" s="56" t="str">
        <f aca="false">IF(K3171=1,ROW(),"")</f>
        <v/>
      </c>
      <c r="S3171" s="56" t="str">
        <f aca="false">IF(D3171="","",TRIM(D3171))</f>
        <v>Operation Recovery Cost- Inc</v>
      </c>
    </row>
    <row r="3172" customFormat="false" ht="15" hidden="false" customHeight="false" outlineLevel="0" collapsed="false">
      <c r="A3172" s="50" t="s">
        <v>1666</v>
      </c>
      <c r="B3172" s="55" t="n">
        <v>45952</v>
      </c>
      <c r="C3172" s="50" t="n">
        <f aca="false">IF(S3172="","",IFERROR(IF(INDEX('Ledger Codes'!$C$6:$C$205,MATCH(S3172,'Ledger Codes'!$B$6:$B$205,0))="","",INDEX('Ledger Codes'!$C$6:$C$205,MATCH(S3172,'Ledger Codes'!$B$6:$B$205,0))),""))</f>
        <v>10053</v>
      </c>
      <c r="D3172" s="50" t="s">
        <v>107</v>
      </c>
      <c r="E3172" s="50" t="s">
        <v>1667</v>
      </c>
      <c r="F3172" s="50" t="s">
        <v>1668</v>
      </c>
      <c r="G3172" s="52" t="n">
        <v>0</v>
      </c>
      <c r="H3172" s="52" t="n">
        <v>600</v>
      </c>
      <c r="I3172" s="52" t="n">
        <f aca="false">IF(AND(G3172="",H3172=""),"",N(G3172)-N(H3172))</f>
        <v>-600</v>
      </c>
      <c r="J3172" s="52" t="n">
        <f aca="false">IF(I3172="","",ABS(I3172))</f>
        <v>600</v>
      </c>
      <c r="K3172" s="56" t="n">
        <f aca="false">IF(S3172="","",0)</f>
        <v>0</v>
      </c>
      <c r="L3172" s="56" t="n">
        <f aca="false">IF(J3172="","",IF(AND(J3172&gt;'Revenue Testing'!$E$9,K3172=0),1,0))</f>
        <v>0</v>
      </c>
      <c r="M3172" s="57" t="n">
        <v>0.211963730352</v>
      </c>
      <c r="N3172" s="56" t="str">
        <f aca="false">IF(OR(A3172="",I3172=""),"",IF(COUNTIFS($A$2:$A$4500,A3172,$D$2:$D$4500,D3172,$I$2:$I$4500,I3172)&gt;1,"Possible duplicate",""))</f>
        <v/>
      </c>
      <c r="O3172" s="56" t="n">
        <f aca="false">IF(J3172="","",IF(AND(L3172=0,K3172=0),1,0))</f>
        <v>1</v>
      </c>
      <c r="P3172" s="56" t="str">
        <f aca="false">IF(L3172=1,J3172+ROW()/10^7,"")</f>
        <v/>
      </c>
      <c r="Q3172" s="57" t="n">
        <f aca="false">IF(O3172=1,M3172,"")</f>
        <v>0.211963730352</v>
      </c>
      <c r="R3172" s="56" t="str">
        <f aca="false">IF(K3172=1,ROW(),"")</f>
        <v/>
      </c>
      <c r="S3172" s="56" t="str">
        <f aca="false">IF(D3172="","",TRIM(D3172))</f>
        <v>Operation Recovery Cost- Inc</v>
      </c>
    </row>
    <row r="3173" customFormat="false" ht="15" hidden="false" customHeight="false" outlineLevel="0" collapsed="false">
      <c r="A3173" s="50" t="s">
        <v>1669</v>
      </c>
      <c r="B3173" s="55" t="n">
        <v>45952</v>
      </c>
      <c r="C3173" s="50" t="n">
        <f aca="false">IF(S3173="","",IFERROR(IF(INDEX('Ledger Codes'!$C$6:$C$205,MATCH(S3173,'Ledger Codes'!$B$6:$B$205,0))="","",INDEX('Ledger Codes'!$C$6:$C$205,MATCH(S3173,'Ledger Codes'!$B$6:$B$205,0))),""))</f>
        <v>10053</v>
      </c>
      <c r="D3173" s="50" t="s">
        <v>107</v>
      </c>
      <c r="E3173" s="50" t="s">
        <v>1670</v>
      </c>
      <c r="F3173" s="50" t="s">
        <v>1671</v>
      </c>
      <c r="G3173" s="52" t="n">
        <v>0</v>
      </c>
      <c r="H3173" s="52" t="n">
        <v>1350</v>
      </c>
      <c r="I3173" s="52" t="n">
        <f aca="false">IF(AND(G3173="",H3173=""),"",N(G3173)-N(H3173))</f>
        <v>-1350</v>
      </c>
      <c r="J3173" s="52" t="n">
        <f aca="false">IF(I3173="","",ABS(I3173))</f>
        <v>1350</v>
      </c>
      <c r="K3173" s="56" t="n">
        <f aca="false">IF(S3173="","",0)</f>
        <v>0</v>
      </c>
      <c r="L3173" s="56" t="n">
        <f aca="false">IF(J3173="","",IF(AND(J3173&gt;'Revenue Testing'!$E$9,K3173=0),1,0))</f>
        <v>0</v>
      </c>
      <c r="M3173" s="57" t="n">
        <v>0.575737470645</v>
      </c>
      <c r="N3173" s="56" t="str">
        <f aca="false">IF(OR(A3173="",I3173=""),"",IF(COUNTIFS($A$2:$A$4500,A3173,$D$2:$D$4500,D3173,$I$2:$I$4500,I3173)&gt;1,"Possible duplicate",""))</f>
        <v/>
      </c>
      <c r="O3173" s="56" t="n">
        <f aca="false">IF(J3173="","",IF(AND(L3173=0,K3173=0),1,0))</f>
        <v>1</v>
      </c>
      <c r="P3173" s="56" t="str">
        <f aca="false">IF(L3173=1,J3173+ROW()/10^7,"")</f>
        <v/>
      </c>
      <c r="Q3173" s="57" t="n">
        <f aca="false">IF(O3173=1,M3173,"")</f>
        <v>0.575737470645</v>
      </c>
      <c r="R3173" s="56" t="str">
        <f aca="false">IF(K3173=1,ROW(),"")</f>
        <v/>
      </c>
      <c r="S3173" s="56" t="str">
        <f aca="false">IF(D3173="","",TRIM(D3173))</f>
        <v>Operation Recovery Cost- Inc</v>
      </c>
    </row>
    <row r="3174" customFormat="false" ht="15" hidden="false" customHeight="false" outlineLevel="0" collapsed="false">
      <c r="A3174" s="50" t="s">
        <v>1672</v>
      </c>
      <c r="B3174" s="55" t="n">
        <v>45952</v>
      </c>
      <c r="C3174" s="50" t="n">
        <f aca="false">IF(S3174="","",IFERROR(IF(INDEX('Ledger Codes'!$C$6:$C$205,MATCH(S3174,'Ledger Codes'!$B$6:$B$205,0))="","",INDEX('Ledger Codes'!$C$6:$C$205,MATCH(S3174,'Ledger Codes'!$B$6:$B$205,0))),""))</f>
        <v>10053</v>
      </c>
      <c r="D3174" s="50" t="s">
        <v>107</v>
      </c>
      <c r="E3174" s="50" t="s">
        <v>1673</v>
      </c>
      <c r="F3174" s="50" t="s">
        <v>1674</v>
      </c>
      <c r="G3174" s="52" t="n">
        <v>0</v>
      </c>
      <c r="H3174" s="52" t="n">
        <v>450</v>
      </c>
      <c r="I3174" s="52" t="n">
        <f aca="false">IF(AND(G3174="",H3174=""),"",N(G3174)-N(H3174))</f>
        <v>-450</v>
      </c>
      <c r="J3174" s="52" t="n">
        <f aca="false">IF(I3174="","",ABS(I3174))</f>
        <v>450</v>
      </c>
      <c r="K3174" s="56" t="n">
        <f aca="false">IF(S3174="","",0)</f>
        <v>0</v>
      </c>
      <c r="L3174" s="56" t="n">
        <f aca="false">IF(J3174="","",IF(AND(J3174&gt;'Revenue Testing'!$E$9,K3174=0),1,0))</f>
        <v>0</v>
      </c>
      <c r="M3174" s="57" t="n">
        <v>0.96886953661</v>
      </c>
      <c r="N3174" s="56" t="str">
        <f aca="false">IF(OR(A3174="",I3174=""),"",IF(COUNTIFS($A$2:$A$4500,A3174,$D$2:$D$4500,D3174,$I$2:$I$4500,I3174)&gt;1,"Possible duplicate",""))</f>
        <v/>
      </c>
      <c r="O3174" s="56" t="n">
        <f aca="false">IF(J3174="","",IF(AND(L3174=0,K3174=0),1,0))</f>
        <v>1</v>
      </c>
      <c r="P3174" s="56" t="str">
        <f aca="false">IF(L3174=1,J3174+ROW()/10^7,"")</f>
        <v/>
      </c>
      <c r="Q3174" s="57" t="n">
        <f aca="false">IF(O3174=1,M3174,"")</f>
        <v>0.96886953661</v>
      </c>
      <c r="R3174" s="56" t="str">
        <f aca="false">IF(K3174=1,ROW(),"")</f>
        <v/>
      </c>
      <c r="S3174" s="56" t="str">
        <f aca="false">IF(D3174="","",TRIM(D3174))</f>
        <v>Operation Recovery Cost- Inc</v>
      </c>
    </row>
    <row r="3175" customFormat="false" ht="15" hidden="false" customHeight="false" outlineLevel="0" collapsed="false">
      <c r="A3175" s="50" t="s">
        <v>1675</v>
      </c>
      <c r="B3175" s="55" t="n">
        <v>45952</v>
      </c>
      <c r="C3175" s="50" t="n">
        <f aca="false">IF(S3175="","",IFERROR(IF(INDEX('Ledger Codes'!$C$6:$C$205,MATCH(S3175,'Ledger Codes'!$B$6:$B$205,0))="","",INDEX('Ledger Codes'!$C$6:$C$205,MATCH(S3175,'Ledger Codes'!$B$6:$B$205,0))),""))</f>
        <v>10053</v>
      </c>
      <c r="D3175" s="50" t="s">
        <v>107</v>
      </c>
      <c r="E3175" s="50" t="s">
        <v>1676</v>
      </c>
      <c r="F3175" s="50" t="s">
        <v>1677</v>
      </c>
      <c r="G3175" s="52" t="n">
        <v>0</v>
      </c>
      <c r="H3175" s="52" t="n">
        <v>450</v>
      </c>
      <c r="I3175" s="52" t="n">
        <f aca="false">IF(AND(G3175="",H3175=""),"",N(G3175)-N(H3175))</f>
        <v>-450</v>
      </c>
      <c r="J3175" s="52" t="n">
        <f aca="false">IF(I3175="","",ABS(I3175))</f>
        <v>450</v>
      </c>
      <c r="K3175" s="56" t="n">
        <f aca="false">IF(S3175="","",0)</f>
        <v>0</v>
      </c>
      <c r="L3175" s="56" t="n">
        <f aca="false">IF(J3175="","",IF(AND(J3175&gt;'Revenue Testing'!$E$9,K3175=0),1,0))</f>
        <v>0</v>
      </c>
      <c r="M3175" s="57" t="n">
        <v>0.157144811625</v>
      </c>
      <c r="N3175" s="56" t="str">
        <f aca="false">IF(OR(A3175="",I3175=""),"",IF(COUNTIFS($A$2:$A$4500,A3175,$D$2:$D$4500,D3175,$I$2:$I$4500,I3175)&gt;1,"Possible duplicate",""))</f>
        <v/>
      </c>
      <c r="O3175" s="56" t="n">
        <f aca="false">IF(J3175="","",IF(AND(L3175=0,K3175=0),1,0))</f>
        <v>1</v>
      </c>
      <c r="P3175" s="56" t="str">
        <f aca="false">IF(L3175=1,J3175+ROW()/10^7,"")</f>
        <v/>
      </c>
      <c r="Q3175" s="57" t="n">
        <f aca="false">IF(O3175=1,M3175,"")</f>
        <v>0.157144811625</v>
      </c>
      <c r="R3175" s="56" t="str">
        <f aca="false">IF(K3175=1,ROW(),"")</f>
        <v/>
      </c>
      <c r="S3175" s="56" t="str">
        <f aca="false">IF(D3175="","",TRIM(D3175))</f>
        <v>Operation Recovery Cost- Inc</v>
      </c>
    </row>
    <row r="3176" customFormat="false" ht="15" hidden="false" customHeight="false" outlineLevel="0" collapsed="false">
      <c r="A3176" s="50" t="s">
        <v>1678</v>
      </c>
      <c r="B3176" s="55" t="n">
        <v>45952</v>
      </c>
      <c r="C3176" s="50" t="n">
        <f aca="false">IF(S3176="","",IFERROR(IF(INDEX('Ledger Codes'!$C$6:$C$205,MATCH(S3176,'Ledger Codes'!$B$6:$B$205,0))="","",INDEX('Ledger Codes'!$C$6:$C$205,MATCH(S3176,'Ledger Codes'!$B$6:$B$205,0))),""))</f>
        <v>10053</v>
      </c>
      <c r="D3176" s="50" t="s">
        <v>107</v>
      </c>
      <c r="E3176" s="50" t="s">
        <v>1679</v>
      </c>
      <c r="F3176" s="50" t="s">
        <v>1680</v>
      </c>
      <c r="G3176" s="52" t="n">
        <v>0</v>
      </c>
      <c r="H3176" s="52" t="n">
        <v>900</v>
      </c>
      <c r="I3176" s="52" t="n">
        <f aca="false">IF(AND(G3176="",H3176=""),"",N(G3176)-N(H3176))</f>
        <v>-900</v>
      </c>
      <c r="J3176" s="52" t="n">
        <f aca="false">IF(I3176="","",ABS(I3176))</f>
        <v>900</v>
      </c>
      <c r="K3176" s="56" t="n">
        <f aca="false">IF(S3176="","",0)</f>
        <v>0</v>
      </c>
      <c r="L3176" s="56" t="n">
        <f aca="false">IF(J3176="","",IF(AND(J3176&gt;'Revenue Testing'!$E$9,K3176=0),1,0))</f>
        <v>0</v>
      </c>
      <c r="M3176" s="57" t="n">
        <v>0.038942804153</v>
      </c>
      <c r="N3176" s="56" t="str">
        <f aca="false">IF(OR(A3176="",I3176=""),"",IF(COUNTIFS($A$2:$A$4500,A3176,$D$2:$D$4500,D3176,$I$2:$I$4500,I3176)&gt;1,"Possible duplicate",""))</f>
        <v/>
      </c>
      <c r="O3176" s="56" t="n">
        <f aca="false">IF(J3176="","",IF(AND(L3176=0,K3176=0),1,0))</f>
        <v>1</v>
      </c>
      <c r="P3176" s="56" t="str">
        <f aca="false">IF(L3176=1,J3176+ROW()/10^7,"")</f>
        <v/>
      </c>
      <c r="Q3176" s="57" t="n">
        <f aca="false">IF(O3176=1,M3176,"")</f>
        <v>0.038942804153</v>
      </c>
      <c r="R3176" s="56" t="str">
        <f aca="false">IF(K3176=1,ROW(),"")</f>
        <v/>
      </c>
      <c r="S3176" s="56" t="str">
        <f aca="false">IF(D3176="","",TRIM(D3176))</f>
        <v>Operation Recovery Cost- Inc</v>
      </c>
    </row>
    <row r="3177" customFormat="false" ht="15" hidden="false" customHeight="false" outlineLevel="0" collapsed="false">
      <c r="A3177" s="50" t="s">
        <v>1681</v>
      </c>
      <c r="B3177" s="55" t="n">
        <v>45952</v>
      </c>
      <c r="C3177" s="50" t="n">
        <f aca="false">IF(S3177="","",IFERROR(IF(INDEX('Ledger Codes'!$C$6:$C$205,MATCH(S3177,'Ledger Codes'!$B$6:$B$205,0))="","",INDEX('Ledger Codes'!$C$6:$C$205,MATCH(S3177,'Ledger Codes'!$B$6:$B$205,0))),""))</f>
        <v>10053</v>
      </c>
      <c r="D3177" s="50" t="s">
        <v>107</v>
      </c>
      <c r="E3177" s="50" t="s">
        <v>1682</v>
      </c>
      <c r="F3177" s="50" t="s">
        <v>1683</v>
      </c>
      <c r="G3177" s="52" t="n">
        <v>0</v>
      </c>
      <c r="H3177" s="52" t="n">
        <v>900</v>
      </c>
      <c r="I3177" s="52" t="n">
        <f aca="false">IF(AND(G3177="",H3177=""),"",N(G3177)-N(H3177))</f>
        <v>-900</v>
      </c>
      <c r="J3177" s="52" t="n">
        <f aca="false">IF(I3177="","",ABS(I3177))</f>
        <v>900</v>
      </c>
      <c r="K3177" s="56" t="n">
        <f aca="false">IF(S3177="","",0)</f>
        <v>0</v>
      </c>
      <c r="L3177" s="56" t="n">
        <f aca="false">IF(J3177="","",IF(AND(J3177&gt;'Revenue Testing'!$E$9,K3177=0),1,0))</f>
        <v>0</v>
      </c>
      <c r="M3177" s="57" t="n">
        <v>0.676047825044</v>
      </c>
      <c r="N3177" s="56" t="str">
        <f aca="false">IF(OR(A3177="",I3177=""),"",IF(COUNTIFS($A$2:$A$4500,A3177,$D$2:$D$4500,D3177,$I$2:$I$4500,I3177)&gt;1,"Possible duplicate",""))</f>
        <v/>
      </c>
      <c r="O3177" s="56" t="n">
        <f aca="false">IF(J3177="","",IF(AND(L3177=0,K3177=0),1,0))</f>
        <v>1</v>
      </c>
      <c r="P3177" s="56" t="str">
        <f aca="false">IF(L3177=1,J3177+ROW()/10^7,"")</f>
        <v/>
      </c>
      <c r="Q3177" s="57" t="n">
        <f aca="false">IF(O3177=1,M3177,"")</f>
        <v>0.676047825044</v>
      </c>
      <c r="R3177" s="56" t="str">
        <f aca="false">IF(K3177=1,ROW(),"")</f>
        <v/>
      </c>
      <c r="S3177" s="56" t="str">
        <f aca="false">IF(D3177="","",TRIM(D3177))</f>
        <v>Operation Recovery Cost- Inc</v>
      </c>
    </row>
    <row r="3178" customFormat="false" ht="15" hidden="false" customHeight="false" outlineLevel="0" collapsed="false">
      <c r="A3178" s="50" t="s">
        <v>1684</v>
      </c>
      <c r="B3178" s="55" t="n">
        <v>45952</v>
      </c>
      <c r="C3178" s="50" t="n">
        <f aca="false">IF(S3178="","",IFERROR(IF(INDEX('Ledger Codes'!$C$6:$C$205,MATCH(S3178,'Ledger Codes'!$B$6:$B$205,0))="","",INDEX('Ledger Codes'!$C$6:$C$205,MATCH(S3178,'Ledger Codes'!$B$6:$B$205,0))),""))</f>
        <v>10053</v>
      </c>
      <c r="D3178" s="50" t="s">
        <v>107</v>
      </c>
      <c r="E3178" s="50" t="s">
        <v>1685</v>
      </c>
      <c r="F3178" s="50" t="s">
        <v>1686</v>
      </c>
      <c r="G3178" s="52" t="n">
        <v>0</v>
      </c>
      <c r="H3178" s="52" t="n">
        <v>450</v>
      </c>
      <c r="I3178" s="52" t="n">
        <f aca="false">IF(AND(G3178="",H3178=""),"",N(G3178)-N(H3178))</f>
        <v>-450</v>
      </c>
      <c r="J3178" s="52" t="n">
        <f aca="false">IF(I3178="","",ABS(I3178))</f>
        <v>450</v>
      </c>
      <c r="K3178" s="56" t="n">
        <f aca="false">IF(S3178="","",0)</f>
        <v>0</v>
      </c>
      <c r="L3178" s="56" t="n">
        <f aca="false">IF(J3178="","",IF(AND(J3178&gt;'Revenue Testing'!$E$9,K3178=0),1,0))</f>
        <v>0</v>
      </c>
      <c r="M3178" s="57" t="n">
        <v>0.231980060329</v>
      </c>
      <c r="N3178" s="56" t="str">
        <f aca="false">IF(OR(A3178="",I3178=""),"",IF(COUNTIFS($A$2:$A$4500,A3178,$D$2:$D$4500,D3178,$I$2:$I$4500,I3178)&gt;1,"Possible duplicate",""))</f>
        <v/>
      </c>
      <c r="O3178" s="56" t="n">
        <f aca="false">IF(J3178="","",IF(AND(L3178=0,K3178=0),1,0))</f>
        <v>1</v>
      </c>
      <c r="P3178" s="56" t="str">
        <f aca="false">IF(L3178=1,J3178+ROW()/10^7,"")</f>
        <v/>
      </c>
      <c r="Q3178" s="57" t="n">
        <f aca="false">IF(O3178=1,M3178,"")</f>
        <v>0.231980060329</v>
      </c>
      <c r="R3178" s="56" t="str">
        <f aca="false">IF(K3178=1,ROW(),"")</f>
        <v/>
      </c>
      <c r="S3178" s="56" t="str">
        <f aca="false">IF(D3178="","",TRIM(D3178))</f>
        <v>Operation Recovery Cost- Inc</v>
      </c>
    </row>
    <row r="3179" customFormat="false" ht="15" hidden="false" customHeight="false" outlineLevel="0" collapsed="false">
      <c r="A3179" s="50" t="s">
        <v>1687</v>
      </c>
      <c r="B3179" s="55" t="n">
        <v>45952</v>
      </c>
      <c r="C3179" s="50" t="n">
        <f aca="false">IF(S3179="","",IFERROR(IF(INDEX('Ledger Codes'!$C$6:$C$205,MATCH(S3179,'Ledger Codes'!$B$6:$B$205,0))="","",INDEX('Ledger Codes'!$C$6:$C$205,MATCH(S3179,'Ledger Codes'!$B$6:$B$205,0))),""))</f>
        <v>10053</v>
      </c>
      <c r="D3179" s="50" t="s">
        <v>107</v>
      </c>
      <c r="E3179" s="50" t="s">
        <v>1688</v>
      </c>
      <c r="F3179" s="50" t="s">
        <v>1689</v>
      </c>
      <c r="G3179" s="52" t="n">
        <v>0</v>
      </c>
      <c r="H3179" s="52" t="n">
        <v>450</v>
      </c>
      <c r="I3179" s="52" t="n">
        <f aca="false">IF(AND(G3179="",H3179=""),"",N(G3179)-N(H3179))</f>
        <v>-450</v>
      </c>
      <c r="J3179" s="52" t="n">
        <f aca="false">IF(I3179="","",ABS(I3179))</f>
        <v>450</v>
      </c>
      <c r="K3179" s="56" t="n">
        <f aca="false">IF(S3179="","",0)</f>
        <v>0</v>
      </c>
      <c r="L3179" s="56" t="n">
        <f aca="false">IF(J3179="","",IF(AND(J3179&gt;'Revenue Testing'!$E$9,K3179=0),1,0))</f>
        <v>0</v>
      </c>
      <c r="M3179" s="57" t="n">
        <v>0.296782917486</v>
      </c>
      <c r="N3179" s="56" t="str">
        <f aca="false">IF(OR(A3179="",I3179=""),"",IF(COUNTIFS($A$2:$A$4500,A3179,$D$2:$D$4500,D3179,$I$2:$I$4500,I3179)&gt;1,"Possible duplicate",""))</f>
        <v/>
      </c>
      <c r="O3179" s="56" t="n">
        <f aca="false">IF(J3179="","",IF(AND(L3179=0,K3179=0),1,0))</f>
        <v>1</v>
      </c>
      <c r="P3179" s="56" t="str">
        <f aca="false">IF(L3179=1,J3179+ROW()/10^7,"")</f>
        <v/>
      </c>
      <c r="Q3179" s="57" t="n">
        <f aca="false">IF(O3179=1,M3179,"")</f>
        <v>0.296782917486</v>
      </c>
      <c r="R3179" s="56" t="str">
        <f aca="false">IF(K3179=1,ROW(),"")</f>
        <v/>
      </c>
      <c r="S3179" s="56" t="str">
        <f aca="false">IF(D3179="","",TRIM(D3179))</f>
        <v>Operation Recovery Cost- Inc</v>
      </c>
    </row>
    <row r="3180" customFormat="false" ht="15" hidden="false" customHeight="false" outlineLevel="0" collapsed="false">
      <c r="A3180" s="50" t="s">
        <v>1690</v>
      </c>
      <c r="B3180" s="55" t="n">
        <v>45952</v>
      </c>
      <c r="C3180" s="50" t="n">
        <f aca="false">IF(S3180="","",IFERROR(IF(INDEX('Ledger Codes'!$C$6:$C$205,MATCH(S3180,'Ledger Codes'!$B$6:$B$205,0))="","",INDEX('Ledger Codes'!$C$6:$C$205,MATCH(S3180,'Ledger Codes'!$B$6:$B$205,0))),""))</f>
        <v>10053</v>
      </c>
      <c r="D3180" s="50" t="s">
        <v>107</v>
      </c>
      <c r="E3180" s="50" t="s">
        <v>1691</v>
      </c>
      <c r="F3180" s="50" t="s">
        <v>1692</v>
      </c>
      <c r="G3180" s="52" t="n">
        <v>0</v>
      </c>
      <c r="H3180" s="52" t="n">
        <v>450</v>
      </c>
      <c r="I3180" s="52" t="n">
        <f aca="false">IF(AND(G3180="",H3180=""),"",N(G3180)-N(H3180))</f>
        <v>-450</v>
      </c>
      <c r="J3180" s="52" t="n">
        <f aca="false">IF(I3180="","",ABS(I3180))</f>
        <v>450</v>
      </c>
      <c r="K3180" s="56" t="n">
        <f aca="false">IF(S3180="","",0)</f>
        <v>0</v>
      </c>
      <c r="L3180" s="56" t="n">
        <f aca="false">IF(J3180="","",IF(AND(J3180&gt;'Revenue Testing'!$E$9,K3180=0),1,0))</f>
        <v>0</v>
      </c>
      <c r="M3180" s="57" t="n">
        <v>0.564687270422</v>
      </c>
      <c r="N3180" s="56" t="str">
        <f aca="false">IF(OR(A3180="",I3180=""),"",IF(COUNTIFS($A$2:$A$4500,A3180,$D$2:$D$4500,D3180,$I$2:$I$4500,I3180)&gt;1,"Possible duplicate",""))</f>
        <v/>
      </c>
      <c r="O3180" s="56" t="n">
        <f aca="false">IF(J3180="","",IF(AND(L3180=0,K3180=0),1,0))</f>
        <v>1</v>
      </c>
      <c r="P3180" s="56" t="str">
        <f aca="false">IF(L3180=1,J3180+ROW()/10^7,"")</f>
        <v/>
      </c>
      <c r="Q3180" s="57" t="n">
        <f aca="false">IF(O3180=1,M3180,"")</f>
        <v>0.564687270422</v>
      </c>
      <c r="R3180" s="56" t="str">
        <f aca="false">IF(K3180=1,ROW(),"")</f>
        <v/>
      </c>
      <c r="S3180" s="56" t="str">
        <f aca="false">IF(D3180="","",TRIM(D3180))</f>
        <v>Operation Recovery Cost- Inc</v>
      </c>
    </row>
    <row r="3181" customFormat="false" ht="15" hidden="false" customHeight="false" outlineLevel="0" collapsed="false">
      <c r="A3181" s="50" t="s">
        <v>1693</v>
      </c>
      <c r="B3181" s="55" t="n">
        <v>45952</v>
      </c>
      <c r="C3181" s="50" t="n">
        <f aca="false">IF(S3181="","",IFERROR(IF(INDEX('Ledger Codes'!$C$6:$C$205,MATCH(S3181,'Ledger Codes'!$B$6:$B$205,0))="","",INDEX('Ledger Codes'!$C$6:$C$205,MATCH(S3181,'Ledger Codes'!$B$6:$B$205,0))),""))</f>
        <v>10053</v>
      </c>
      <c r="D3181" s="50" t="s">
        <v>107</v>
      </c>
      <c r="E3181" s="50" t="s">
        <v>1694</v>
      </c>
      <c r="F3181" s="50" t="s">
        <v>1695</v>
      </c>
      <c r="G3181" s="52" t="n">
        <v>0</v>
      </c>
      <c r="H3181" s="52" t="n">
        <v>450</v>
      </c>
      <c r="I3181" s="52" t="n">
        <f aca="false">IF(AND(G3181="",H3181=""),"",N(G3181)-N(H3181))</f>
        <v>-450</v>
      </c>
      <c r="J3181" s="52" t="n">
        <f aca="false">IF(I3181="","",ABS(I3181))</f>
        <v>450</v>
      </c>
      <c r="K3181" s="56" t="n">
        <f aca="false">IF(S3181="","",0)</f>
        <v>0</v>
      </c>
      <c r="L3181" s="56" t="n">
        <f aca="false">IF(J3181="","",IF(AND(J3181&gt;'Revenue Testing'!$E$9,K3181=0),1,0))</f>
        <v>0</v>
      </c>
      <c r="M3181" s="57" t="n">
        <v>0.557946867692</v>
      </c>
      <c r="N3181" s="56" t="str">
        <f aca="false">IF(OR(A3181="",I3181=""),"",IF(COUNTIFS($A$2:$A$4500,A3181,$D$2:$D$4500,D3181,$I$2:$I$4500,I3181)&gt;1,"Possible duplicate",""))</f>
        <v/>
      </c>
      <c r="O3181" s="56" t="n">
        <f aca="false">IF(J3181="","",IF(AND(L3181=0,K3181=0),1,0))</f>
        <v>1</v>
      </c>
      <c r="P3181" s="56" t="str">
        <f aca="false">IF(L3181=1,J3181+ROW()/10^7,"")</f>
        <v/>
      </c>
      <c r="Q3181" s="57" t="n">
        <f aca="false">IF(O3181=1,M3181,"")</f>
        <v>0.557946867692</v>
      </c>
      <c r="R3181" s="56" t="str">
        <f aca="false">IF(K3181=1,ROW(),"")</f>
        <v/>
      </c>
      <c r="S3181" s="56" t="str">
        <f aca="false">IF(D3181="","",TRIM(D3181))</f>
        <v>Operation Recovery Cost- Inc</v>
      </c>
    </row>
    <row r="3182" customFormat="false" ht="15" hidden="false" customHeight="false" outlineLevel="0" collapsed="false">
      <c r="A3182" s="50" t="s">
        <v>1696</v>
      </c>
      <c r="B3182" s="55" t="n">
        <v>45952</v>
      </c>
      <c r="C3182" s="50" t="n">
        <f aca="false">IF(S3182="","",IFERROR(IF(INDEX('Ledger Codes'!$C$6:$C$205,MATCH(S3182,'Ledger Codes'!$B$6:$B$205,0))="","",INDEX('Ledger Codes'!$C$6:$C$205,MATCH(S3182,'Ledger Codes'!$B$6:$B$205,0))),""))</f>
        <v>10053</v>
      </c>
      <c r="D3182" s="50" t="s">
        <v>107</v>
      </c>
      <c r="E3182" s="50" t="s">
        <v>1697</v>
      </c>
      <c r="F3182" s="50" t="s">
        <v>1698</v>
      </c>
      <c r="G3182" s="52" t="n">
        <v>0</v>
      </c>
      <c r="H3182" s="52" t="n">
        <v>450</v>
      </c>
      <c r="I3182" s="52" t="n">
        <f aca="false">IF(AND(G3182="",H3182=""),"",N(G3182)-N(H3182))</f>
        <v>-450</v>
      </c>
      <c r="J3182" s="52" t="n">
        <f aca="false">IF(I3182="","",ABS(I3182))</f>
        <v>450</v>
      </c>
      <c r="K3182" s="56" t="n">
        <f aca="false">IF(S3182="","",0)</f>
        <v>0</v>
      </c>
      <c r="L3182" s="56" t="n">
        <f aca="false">IF(J3182="","",IF(AND(J3182&gt;'Revenue Testing'!$E$9,K3182=0),1,0))</f>
        <v>0</v>
      </c>
      <c r="M3182" s="57" t="n">
        <v>0.11281479068</v>
      </c>
      <c r="N3182" s="56" t="str">
        <f aca="false">IF(OR(A3182="",I3182=""),"",IF(COUNTIFS($A$2:$A$4500,A3182,$D$2:$D$4500,D3182,$I$2:$I$4500,I3182)&gt;1,"Possible duplicate",""))</f>
        <v/>
      </c>
      <c r="O3182" s="56" t="n">
        <f aca="false">IF(J3182="","",IF(AND(L3182=0,K3182=0),1,0))</f>
        <v>1</v>
      </c>
      <c r="P3182" s="56" t="str">
        <f aca="false">IF(L3182=1,J3182+ROW()/10^7,"")</f>
        <v/>
      </c>
      <c r="Q3182" s="57" t="n">
        <f aca="false">IF(O3182=1,M3182,"")</f>
        <v>0.11281479068</v>
      </c>
      <c r="R3182" s="56" t="str">
        <f aca="false">IF(K3182=1,ROW(),"")</f>
        <v/>
      </c>
      <c r="S3182" s="56" t="str">
        <f aca="false">IF(D3182="","",TRIM(D3182))</f>
        <v>Operation Recovery Cost- Inc</v>
      </c>
    </row>
    <row r="3183" customFormat="false" ht="15" hidden="false" customHeight="false" outlineLevel="0" collapsed="false">
      <c r="A3183" s="50" t="s">
        <v>1699</v>
      </c>
      <c r="B3183" s="55" t="n">
        <v>45952</v>
      </c>
      <c r="C3183" s="50" t="n">
        <f aca="false">IF(S3183="","",IFERROR(IF(INDEX('Ledger Codes'!$C$6:$C$205,MATCH(S3183,'Ledger Codes'!$B$6:$B$205,0))="","",INDEX('Ledger Codes'!$C$6:$C$205,MATCH(S3183,'Ledger Codes'!$B$6:$B$205,0))),""))</f>
        <v>10053</v>
      </c>
      <c r="D3183" s="50" t="s">
        <v>107</v>
      </c>
      <c r="E3183" s="50" t="s">
        <v>1700</v>
      </c>
      <c r="F3183" s="50" t="s">
        <v>1701</v>
      </c>
      <c r="G3183" s="52" t="n">
        <v>0</v>
      </c>
      <c r="H3183" s="52" t="n">
        <v>450</v>
      </c>
      <c r="I3183" s="52" t="n">
        <f aca="false">IF(AND(G3183="",H3183=""),"",N(G3183)-N(H3183))</f>
        <v>-450</v>
      </c>
      <c r="J3183" s="52" t="n">
        <f aca="false">IF(I3183="","",ABS(I3183))</f>
        <v>450</v>
      </c>
      <c r="K3183" s="56" t="n">
        <f aca="false">IF(S3183="","",0)</f>
        <v>0</v>
      </c>
      <c r="L3183" s="56" t="n">
        <f aca="false">IF(J3183="","",IF(AND(J3183&gt;'Revenue Testing'!$E$9,K3183=0),1,0))</f>
        <v>0</v>
      </c>
      <c r="M3183" s="57" t="n">
        <v>0.939753000878</v>
      </c>
      <c r="N3183" s="56" t="str">
        <f aca="false">IF(OR(A3183="",I3183=""),"",IF(COUNTIFS($A$2:$A$4500,A3183,$D$2:$D$4500,D3183,$I$2:$I$4500,I3183)&gt;1,"Possible duplicate",""))</f>
        <v/>
      </c>
      <c r="O3183" s="56" t="n">
        <f aca="false">IF(J3183="","",IF(AND(L3183=0,K3183=0),1,0))</f>
        <v>1</v>
      </c>
      <c r="P3183" s="56" t="str">
        <f aca="false">IF(L3183=1,J3183+ROW()/10^7,"")</f>
        <v/>
      </c>
      <c r="Q3183" s="57" t="n">
        <f aca="false">IF(O3183=1,M3183,"")</f>
        <v>0.939753000878</v>
      </c>
      <c r="R3183" s="56" t="str">
        <f aca="false">IF(K3183=1,ROW(),"")</f>
        <v/>
      </c>
      <c r="S3183" s="56" t="str">
        <f aca="false">IF(D3183="","",TRIM(D3183))</f>
        <v>Operation Recovery Cost- Inc</v>
      </c>
    </row>
    <row r="3184" customFormat="false" ht="15" hidden="false" customHeight="false" outlineLevel="0" collapsed="false">
      <c r="A3184" s="50" t="s">
        <v>1702</v>
      </c>
      <c r="B3184" s="55" t="n">
        <v>45952</v>
      </c>
      <c r="C3184" s="50" t="n">
        <f aca="false">IF(S3184="","",IFERROR(IF(INDEX('Ledger Codes'!$C$6:$C$205,MATCH(S3184,'Ledger Codes'!$B$6:$B$205,0))="","",INDEX('Ledger Codes'!$C$6:$C$205,MATCH(S3184,'Ledger Codes'!$B$6:$B$205,0))),""))</f>
        <v>10053</v>
      </c>
      <c r="D3184" s="50" t="s">
        <v>107</v>
      </c>
      <c r="E3184" s="50" t="s">
        <v>1703</v>
      </c>
      <c r="F3184" s="50" t="s">
        <v>1704</v>
      </c>
      <c r="G3184" s="52" t="n">
        <v>0</v>
      </c>
      <c r="H3184" s="52" t="n">
        <v>450</v>
      </c>
      <c r="I3184" s="52" t="n">
        <f aca="false">IF(AND(G3184="",H3184=""),"",N(G3184)-N(H3184))</f>
        <v>-450</v>
      </c>
      <c r="J3184" s="52" t="n">
        <f aca="false">IF(I3184="","",ABS(I3184))</f>
        <v>450</v>
      </c>
      <c r="K3184" s="56" t="n">
        <f aca="false">IF(S3184="","",0)</f>
        <v>0</v>
      </c>
      <c r="L3184" s="56" t="n">
        <f aca="false">IF(J3184="","",IF(AND(J3184&gt;'Revenue Testing'!$E$9,K3184=0),1,0))</f>
        <v>0</v>
      </c>
      <c r="M3184" s="57" t="n">
        <v>0.690862619033</v>
      </c>
      <c r="N3184" s="56" t="str">
        <f aca="false">IF(OR(A3184="",I3184=""),"",IF(COUNTIFS($A$2:$A$4500,A3184,$D$2:$D$4500,D3184,$I$2:$I$4500,I3184)&gt;1,"Possible duplicate",""))</f>
        <v/>
      </c>
      <c r="O3184" s="56" t="n">
        <f aca="false">IF(J3184="","",IF(AND(L3184=0,K3184=0),1,0))</f>
        <v>1</v>
      </c>
      <c r="P3184" s="56" t="str">
        <f aca="false">IF(L3184=1,J3184+ROW()/10^7,"")</f>
        <v/>
      </c>
      <c r="Q3184" s="57" t="n">
        <f aca="false">IF(O3184=1,M3184,"")</f>
        <v>0.690862619033</v>
      </c>
      <c r="R3184" s="56" t="str">
        <f aca="false">IF(K3184=1,ROW(),"")</f>
        <v/>
      </c>
      <c r="S3184" s="56" t="str">
        <f aca="false">IF(D3184="","",TRIM(D3184))</f>
        <v>Operation Recovery Cost- Inc</v>
      </c>
    </row>
    <row r="3185" customFormat="false" ht="15" hidden="false" customHeight="false" outlineLevel="0" collapsed="false">
      <c r="A3185" s="50" t="s">
        <v>1705</v>
      </c>
      <c r="B3185" s="55" t="n">
        <v>45952</v>
      </c>
      <c r="C3185" s="50" t="n">
        <f aca="false">IF(S3185="","",IFERROR(IF(INDEX('Ledger Codes'!$C$6:$C$205,MATCH(S3185,'Ledger Codes'!$B$6:$B$205,0))="","",INDEX('Ledger Codes'!$C$6:$C$205,MATCH(S3185,'Ledger Codes'!$B$6:$B$205,0))),""))</f>
        <v>10053</v>
      </c>
      <c r="D3185" s="50" t="s">
        <v>107</v>
      </c>
      <c r="E3185" s="50" t="s">
        <v>1706</v>
      </c>
      <c r="F3185" s="50" t="s">
        <v>581</v>
      </c>
      <c r="G3185" s="52" t="n">
        <v>0</v>
      </c>
      <c r="H3185" s="52" t="n">
        <v>900</v>
      </c>
      <c r="I3185" s="52" t="n">
        <f aca="false">IF(AND(G3185="",H3185=""),"",N(G3185)-N(H3185))</f>
        <v>-900</v>
      </c>
      <c r="J3185" s="52" t="n">
        <f aca="false">IF(I3185="","",ABS(I3185))</f>
        <v>900</v>
      </c>
      <c r="K3185" s="56" t="n">
        <f aca="false">IF(S3185="","",0)</f>
        <v>0</v>
      </c>
      <c r="L3185" s="56" t="n">
        <f aca="false">IF(J3185="","",IF(AND(J3185&gt;'Revenue Testing'!$E$9,K3185=0),1,0))</f>
        <v>0</v>
      </c>
      <c r="M3185" s="57" t="n">
        <v>0.051986394512</v>
      </c>
      <c r="N3185" s="56" t="str">
        <f aca="false">IF(OR(A3185="",I3185=""),"",IF(COUNTIFS($A$2:$A$4500,A3185,$D$2:$D$4500,D3185,$I$2:$I$4500,I3185)&gt;1,"Possible duplicate",""))</f>
        <v/>
      </c>
      <c r="O3185" s="56" t="n">
        <f aca="false">IF(J3185="","",IF(AND(L3185=0,K3185=0),1,0))</f>
        <v>1</v>
      </c>
      <c r="P3185" s="56" t="str">
        <f aca="false">IF(L3185=1,J3185+ROW()/10^7,"")</f>
        <v/>
      </c>
      <c r="Q3185" s="57" t="n">
        <f aca="false">IF(O3185=1,M3185,"")</f>
        <v>0.051986394512</v>
      </c>
      <c r="R3185" s="56" t="str">
        <f aca="false">IF(K3185=1,ROW(),"")</f>
        <v/>
      </c>
      <c r="S3185" s="56" t="str">
        <f aca="false">IF(D3185="","",TRIM(D3185))</f>
        <v>Operation Recovery Cost- Inc</v>
      </c>
    </row>
    <row r="3186" customFormat="false" ht="15" hidden="false" customHeight="false" outlineLevel="0" collapsed="false">
      <c r="A3186" s="50" t="s">
        <v>1707</v>
      </c>
      <c r="B3186" s="55" t="n">
        <v>45952</v>
      </c>
      <c r="C3186" s="50" t="n">
        <f aca="false">IF(S3186="","",IFERROR(IF(INDEX('Ledger Codes'!$C$6:$C$205,MATCH(S3186,'Ledger Codes'!$B$6:$B$205,0))="","",INDEX('Ledger Codes'!$C$6:$C$205,MATCH(S3186,'Ledger Codes'!$B$6:$B$205,0))),""))</f>
        <v>10053</v>
      </c>
      <c r="D3186" s="50" t="s">
        <v>107</v>
      </c>
      <c r="E3186" s="50" t="s">
        <v>1708</v>
      </c>
      <c r="F3186" s="50" t="s">
        <v>1709</v>
      </c>
      <c r="G3186" s="52" t="n">
        <v>0</v>
      </c>
      <c r="H3186" s="52" t="n">
        <v>300</v>
      </c>
      <c r="I3186" s="52" t="n">
        <f aca="false">IF(AND(G3186="",H3186=""),"",N(G3186)-N(H3186))</f>
        <v>-300</v>
      </c>
      <c r="J3186" s="52" t="n">
        <f aca="false">IF(I3186="","",ABS(I3186))</f>
        <v>300</v>
      </c>
      <c r="K3186" s="56" t="n">
        <f aca="false">IF(S3186="","",0)</f>
        <v>0</v>
      </c>
      <c r="L3186" s="56" t="n">
        <f aca="false">IF(J3186="","",IF(AND(J3186&gt;'Revenue Testing'!$E$9,K3186=0),1,0))</f>
        <v>0</v>
      </c>
      <c r="M3186" s="57" t="n">
        <v>0.888400468902</v>
      </c>
      <c r="N3186" s="56" t="str">
        <f aca="false">IF(OR(A3186="",I3186=""),"",IF(COUNTIFS($A$2:$A$4500,A3186,$D$2:$D$4500,D3186,$I$2:$I$4500,I3186)&gt;1,"Possible duplicate",""))</f>
        <v/>
      </c>
      <c r="O3186" s="56" t="n">
        <f aca="false">IF(J3186="","",IF(AND(L3186=0,K3186=0),1,0))</f>
        <v>1</v>
      </c>
      <c r="P3186" s="56" t="str">
        <f aca="false">IF(L3186=1,J3186+ROW()/10^7,"")</f>
        <v/>
      </c>
      <c r="Q3186" s="57" t="n">
        <f aca="false">IF(O3186=1,M3186,"")</f>
        <v>0.888400468902</v>
      </c>
      <c r="R3186" s="56" t="str">
        <f aca="false">IF(K3186=1,ROW(),"")</f>
        <v/>
      </c>
      <c r="S3186" s="56" t="str">
        <f aca="false">IF(D3186="","",TRIM(D3186))</f>
        <v>Operation Recovery Cost- Inc</v>
      </c>
    </row>
    <row r="3187" customFormat="false" ht="15" hidden="false" customHeight="false" outlineLevel="0" collapsed="false">
      <c r="A3187" s="50" t="s">
        <v>1710</v>
      </c>
      <c r="B3187" s="55" t="n">
        <v>45953</v>
      </c>
      <c r="C3187" s="50" t="n">
        <f aca="false">IF(S3187="","",IFERROR(IF(INDEX('Ledger Codes'!$C$6:$C$205,MATCH(S3187,'Ledger Codes'!$B$6:$B$205,0))="","",INDEX('Ledger Codes'!$C$6:$C$205,MATCH(S3187,'Ledger Codes'!$B$6:$B$205,0))),""))</f>
        <v>10053</v>
      </c>
      <c r="D3187" s="50" t="s">
        <v>107</v>
      </c>
      <c r="E3187" s="50" t="s">
        <v>1711</v>
      </c>
      <c r="F3187" s="50" t="s">
        <v>1712</v>
      </c>
      <c r="G3187" s="52" t="n">
        <v>0</v>
      </c>
      <c r="H3187" s="52" t="n">
        <v>450</v>
      </c>
      <c r="I3187" s="52" t="n">
        <f aca="false">IF(AND(G3187="",H3187=""),"",N(G3187)-N(H3187))</f>
        <v>-450</v>
      </c>
      <c r="J3187" s="52" t="n">
        <f aca="false">IF(I3187="","",ABS(I3187))</f>
        <v>450</v>
      </c>
      <c r="K3187" s="56" t="n">
        <f aca="false">IF(S3187="","",0)</f>
        <v>0</v>
      </c>
      <c r="L3187" s="56" t="n">
        <f aca="false">IF(J3187="","",IF(AND(J3187&gt;'Revenue Testing'!$E$9,K3187=0),1,0))</f>
        <v>0</v>
      </c>
      <c r="M3187" s="57" t="n">
        <v>0.983791975965</v>
      </c>
      <c r="N3187" s="56" t="str">
        <f aca="false">IF(OR(A3187="",I3187=""),"",IF(COUNTIFS($A$2:$A$4500,A3187,$D$2:$D$4500,D3187,$I$2:$I$4500,I3187)&gt;1,"Possible duplicate",""))</f>
        <v/>
      </c>
      <c r="O3187" s="56" t="n">
        <f aca="false">IF(J3187="","",IF(AND(L3187=0,K3187=0),1,0))</f>
        <v>1</v>
      </c>
      <c r="P3187" s="56" t="str">
        <f aca="false">IF(L3187=1,J3187+ROW()/10^7,"")</f>
        <v/>
      </c>
      <c r="Q3187" s="57" t="n">
        <f aca="false">IF(O3187=1,M3187,"")</f>
        <v>0.983791975965</v>
      </c>
      <c r="R3187" s="56" t="str">
        <f aca="false">IF(K3187=1,ROW(),"")</f>
        <v/>
      </c>
      <c r="S3187" s="56" t="str">
        <f aca="false">IF(D3187="","",TRIM(D3187))</f>
        <v>Operation Recovery Cost- Inc</v>
      </c>
    </row>
    <row r="3188" customFormat="false" ht="15" hidden="false" customHeight="false" outlineLevel="0" collapsed="false">
      <c r="A3188" s="50" t="s">
        <v>1713</v>
      </c>
      <c r="B3188" s="55" t="n">
        <v>45953</v>
      </c>
      <c r="C3188" s="50" t="n">
        <f aca="false">IF(S3188="","",IFERROR(IF(INDEX('Ledger Codes'!$C$6:$C$205,MATCH(S3188,'Ledger Codes'!$B$6:$B$205,0))="","",INDEX('Ledger Codes'!$C$6:$C$205,MATCH(S3188,'Ledger Codes'!$B$6:$B$205,0))),""))</f>
        <v>10053</v>
      </c>
      <c r="D3188" s="50" t="s">
        <v>107</v>
      </c>
      <c r="E3188" s="50" t="s">
        <v>1714</v>
      </c>
      <c r="F3188" s="50" t="s">
        <v>1715</v>
      </c>
      <c r="G3188" s="52" t="n">
        <v>0</v>
      </c>
      <c r="H3188" s="52" t="n">
        <v>450</v>
      </c>
      <c r="I3188" s="52" t="n">
        <f aca="false">IF(AND(G3188="",H3188=""),"",N(G3188)-N(H3188))</f>
        <v>-450</v>
      </c>
      <c r="J3188" s="52" t="n">
        <f aca="false">IF(I3188="","",ABS(I3188))</f>
        <v>450</v>
      </c>
      <c r="K3188" s="56" t="n">
        <f aca="false">IF(S3188="","",0)</f>
        <v>0</v>
      </c>
      <c r="L3188" s="56" t="n">
        <f aca="false">IF(J3188="","",IF(AND(J3188&gt;'Revenue Testing'!$E$9,K3188=0),1,0))</f>
        <v>0</v>
      </c>
      <c r="M3188" s="57" t="n">
        <v>0.131688377871</v>
      </c>
      <c r="N3188" s="56" t="str">
        <f aca="false">IF(OR(A3188="",I3188=""),"",IF(COUNTIFS($A$2:$A$4500,A3188,$D$2:$D$4500,D3188,$I$2:$I$4500,I3188)&gt;1,"Possible duplicate",""))</f>
        <v/>
      </c>
      <c r="O3188" s="56" t="n">
        <f aca="false">IF(J3188="","",IF(AND(L3188=0,K3188=0),1,0))</f>
        <v>1</v>
      </c>
      <c r="P3188" s="56" t="str">
        <f aca="false">IF(L3188=1,J3188+ROW()/10^7,"")</f>
        <v/>
      </c>
      <c r="Q3188" s="57" t="n">
        <f aca="false">IF(O3188=1,M3188,"")</f>
        <v>0.131688377871</v>
      </c>
      <c r="R3188" s="56" t="str">
        <f aca="false">IF(K3188=1,ROW(),"")</f>
        <v/>
      </c>
      <c r="S3188" s="56" t="str">
        <f aca="false">IF(D3188="","",TRIM(D3188))</f>
        <v>Operation Recovery Cost- Inc</v>
      </c>
    </row>
    <row r="3189" customFormat="false" ht="15" hidden="false" customHeight="false" outlineLevel="0" collapsed="false">
      <c r="A3189" s="50" t="s">
        <v>1716</v>
      </c>
      <c r="B3189" s="55" t="n">
        <v>45953</v>
      </c>
      <c r="C3189" s="50" t="n">
        <f aca="false">IF(S3189="","",IFERROR(IF(INDEX('Ledger Codes'!$C$6:$C$205,MATCH(S3189,'Ledger Codes'!$B$6:$B$205,0))="","",INDEX('Ledger Codes'!$C$6:$C$205,MATCH(S3189,'Ledger Codes'!$B$6:$B$205,0))),""))</f>
        <v>10053</v>
      </c>
      <c r="D3189" s="50" t="s">
        <v>107</v>
      </c>
      <c r="E3189" s="50" t="s">
        <v>1717</v>
      </c>
      <c r="F3189" s="50" t="s">
        <v>1718</v>
      </c>
      <c r="G3189" s="52" t="n">
        <v>0</v>
      </c>
      <c r="H3189" s="52" t="n">
        <v>450</v>
      </c>
      <c r="I3189" s="52" t="n">
        <f aca="false">IF(AND(G3189="",H3189=""),"",N(G3189)-N(H3189))</f>
        <v>-450</v>
      </c>
      <c r="J3189" s="52" t="n">
        <f aca="false">IF(I3189="","",ABS(I3189))</f>
        <v>450</v>
      </c>
      <c r="K3189" s="56" t="n">
        <f aca="false">IF(S3189="","",0)</f>
        <v>0</v>
      </c>
      <c r="L3189" s="56" t="n">
        <f aca="false">IF(J3189="","",IF(AND(J3189&gt;'Revenue Testing'!$E$9,K3189=0),1,0))</f>
        <v>0</v>
      </c>
      <c r="M3189" s="57" t="n">
        <v>0.928056066085</v>
      </c>
      <c r="N3189" s="56" t="str">
        <f aca="false">IF(OR(A3189="",I3189=""),"",IF(COUNTIFS($A$2:$A$4500,A3189,$D$2:$D$4500,D3189,$I$2:$I$4500,I3189)&gt;1,"Possible duplicate",""))</f>
        <v/>
      </c>
      <c r="O3189" s="56" t="n">
        <f aca="false">IF(J3189="","",IF(AND(L3189=0,K3189=0),1,0))</f>
        <v>1</v>
      </c>
      <c r="P3189" s="56" t="str">
        <f aca="false">IF(L3189=1,J3189+ROW()/10^7,"")</f>
        <v/>
      </c>
      <c r="Q3189" s="57" t="n">
        <f aca="false">IF(O3189=1,M3189,"")</f>
        <v>0.928056066085</v>
      </c>
      <c r="R3189" s="56" t="str">
        <f aca="false">IF(K3189=1,ROW(),"")</f>
        <v/>
      </c>
      <c r="S3189" s="56" t="str">
        <f aca="false">IF(D3189="","",TRIM(D3189))</f>
        <v>Operation Recovery Cost- Inc</v>
      </c>
    </row>
    <row r="3190" customFormat="false" ht="15" hidden="false" customHeight="false" outlineLevel="0" collapsed="false">
      <c r="A3190" s="50" t="s">
        <v>1719</v>
      </c>
      <c r="B3190" s="55" t="n">
        <v>45953</v>
      </c>
      <c r="C3190" s="50" t="n">
        <f aca="false">IF(S3190="","",IFERROR(IF(INDEX('Ledger Codes'!$C$6:$C$205,MATCH(S3190,'Ledger Codes'!$B$6:$B$205,0))="","",INDEX('Ledger Codes'!$C$6:$C$205,MATCH(S3190,'Ledger Codes'!$B$6:$B$205,0))),""))</f>
        <v>10053</v>
      </c>
      <c r="D3190" s="50" t="s">
        <v>107</v>
      </c>
      <c r="E3190" s="50" t="s">
        <v>1720</v>
      </c>
      <c r="F3190" s="50" t="s">
        <v>1721</v>
      </c>
      <c r="G3190" s="52" t="n">
        <v>0</v>
      </c>
      <c r="H3190" s="52" t="n">
        <v>450</v>
      </c>
      <c r="I3190" s="52" t="n">
        <f aca="false">IF(AND(G3190="",H3190=""),"",N(G3190)-N(H3190))</f>
        <v>-450</v>
      </c>
      <c r="J3190" s="52" t="n">
        <f aca="false">IF(I3190="","",ABS(I3190))</f>
        <v>450</v>
      </c>
      <c r="K3190" s="56" t="n">
        <f aca="false">IF(S3190="","",0)</f>
        <v>0</v>
      </c>
      <c r="L3190" s="56" t="n">
        <f aca="false">IF(J3190="","",IF(AND(J3190&gt;'Revenue Testing'!$E$9,K3190=0),1,0))</f>
        <v>0</v>
      </c>
      <c r="M3190" s="57" t="n">
        <v>0.003626461911</v>
      </c>
      <c r="N3190" s="56" t="str">
        <f aca="false">IF(OR(A3190="",I3190=""),"",IF(COUNTIFS($A$2:$A$4500,A3190,$D$2:$D$4500,D3190,$I$2:$I$4500,I3190)&gt;1,"Possible duplicate",""))</f>
        <v/>
      </c>
      <c r="O3190" s="56" t="n">
        <f aca="false">IF(J3190="","",IF(AND(L3190=0,K3190=0),1,0))</f>
        <v>1</v>
      </c>
      <c r="P3190" s="56" t="str">
        <f aca="false">IF(L3190=1,J3190+ROW()/10^7,"")</f>
        <v/>
      </c>
      <c r="Q3190" s="57" t="n">
        <f aca="false">IF(O3190=1,M3190,"")</f>
        <v>0.003626461911</v>
      </c>
      <c r="R3190" s="56" t="str">
        <f aca="false">IF(K3190=1,ROW(),"")</f>
        <v/>
      </c>
      <c r="S3190" s="56" t="str">
        <f aca="false">IF(D3190="","",TRIM(D3190))</f>
        <v>Operation Recovery Cost- Inc</v>
      </c>
    </row>
    <row r="3191" customFormat="false" ht="15" hidden="false" customHeight="false" outlineLevel="0" collapsed="false">
      <c r="A3191" s="50" t="s">
        <v>1722</v>
      </c>
      <c r="B3191" s="55" t="n">
        <v>45953</v>
      </c>
      <c r="C3191" s="50" t="n">
        <f aca="false">IF(S3191="","",IFERROR(IF(INDEX('Ledger Codes'!$C$6:$C$205,MATCH(S3191,'Ledger Codes'!$B$6:$B$205,0))="","",INDEX('Ledger Codes'!$C$6:$C$205,MATCH(S3191,'Ledger Codes'!$B$6:$B$205,0))),""))</f>
        <v>10053</v>
      </c>
      <c r="D3191" s="50" t="s">
        <v>107</v>
      </c>
      <c r="E3191" s="50" t="s">
        <v>1723</v>
      </c>
      <c r="F3191" s="50" t="s">
        <v>1724</v>
      </c>
      <c r="G3191" s="52" t="n">
        <v>0</v>
      </c>
      <c r="H3191" s="52" t="n">
        <v>450</v>
      </c>
      <c r="I3191" s="52" t="n">
        <f aca="false">IF(AND(G3191="",H3191=""),"",N(G3191)-N(H3191))</f>
        <v>-450</v>
      </c>
      <c r="J3191" s="52" t="n">
        <f aca="false">IF(I3191="","",ABS(I3191))</f>
        <v>450</v>
      </c>
      <c r="K3191" s="56" t="n">
        <f aca="false">IF(S3191="","",0)</f>
        <v>0</v>
      </c>
      <c r="L3191" s="56" t="n">
        <f aca="false">IF(J3191="","",IF(AND(J3191&gt;'Revenue Testing'!$E$9,K3191=0),1,0))</f>
        <v>0</v>
      </c>
      <c r="M3191" s="57" t="n">
        <v>0.417156519038</v>
      </c>
      <c r="N3191" s="56" t="str">
        <f aca="false">IF(OR(A3191="",I3191=""),"",IF(COUNTIFS($A$2:$A$4500,A3191,$D$2:$D$4500,D3191,$I$2:$I$4500,I3191)&gt;1,"Possible duplicate",""))</f>
        <v/>
      </c>
      <c r="O3191" s="56" t="n">
        <f aca="false">IF(J3191="","",IF(AND(L3191=0,K3191=0),1,0))</f>
        <v>1</v>
      </c>
      <c r="P3191" s="56" t="str">
        <f aca="false">IF(L3191=1,J3191+ROW()/10^7,"")</f>
        <v/>
      </c>
      <c r="Q3191" s="57" t="n">
        <f aca="false">IF(O3191=1,M3191,"")</f>
        <v>0.417156519038</v>
      </c>
      <c r="R3191" s="56" t="str">
        <f aca="false">IF(K3191=1,ROW(),"")</f>
        <v/>
      </c>
      <c r="S3191" s="56" t="str">
        <f aca="false">IF(D3191="","",TRIM(D3191))</f>
        <v>Operation Recovery Cost- Inc</v>
      </c>
    </row>
    <row r="3192" customFormat="false" ht="15" hidden="false" customHeight="false" outlineLevel="0" collapsed="false">
      <c r="A3192" s="50" t="s">
        <v>1725</v>
      </c>
      <c r="B3192" s="55" t="n">
        <v>45953</v>
      </c>
      <c r="C3192" s="50" t="n">
        <f aca="false">IF(S3192="","",IFERROR(IF(INDEX('Ledger Codes'!$C$6:$C$205,MATCH(S3192,'Ledger Codes'!$B$6:$B$205,0))="","",INDEX('Ledger Codes'!$C$6:$C$205,MATCH(S3192,'Ledger Codes'!$B$6:$B$205,0))),""))</f>
        <v>10053</v>
      </c>
      <c r="D3192" s="50" t="s">
        <v>107</v>
      </c>
      <c r="E3192" s="50" t="s">
        <v>1726</v>
      </c>
      <c r="F3192" s="50" t="s">
        <v>1727</v>
      </c>
      <c r="G3192" s="52" t="n">
        <v>0</v>
      </c>
      <c r="H3192" s="52" t="n">
        <v>450</v>
      </c>
      <c r="I3192" s="52" t="n">
        <f aca="false">IF(AND(G3192="",H3192=""),"",N(G3192)-N(H3192))</f>
        <v>-450</v>
      </c>
      <c r="J3192" s="52" t="n">
        <f aca="false">IF(I3192="","",ABS(I3192))</f>
        <v>450</v>
      </c>
      <c r="K3192" s="56" t="n">
        <f aca="false">IF(S3192="","",0)</f>
        <v>0</v>
      </c>
      <c r="L3192" s="56" t="n">
        <f aca="false">IF(J3192="","",IF(AND(J3192&gt;'Revenue Testing'!$E$9,K3192=0),1,0))</f>
        <v>0</v>
      </c>
      <c r="M3192" s="57" t="n">
        <v>0.961668191378</v>
      </c>
      <c r="N3192" s="56" t="str">
        <f aca="false">IF(OR(A3192="",I3192=""),"",IF(COUNTIFS($A$2:$A$4500,A3192,$D$2:$D$4500,D3192,$I$2:$I$4500,I3192)&gt;1,"Possible duplicate",""))</f>
        <v/>
      </c>
      <c r="O3192" s="56" t="n">
        <f aca="false">IF(J3192="","",IF(AND(L3192=0,K3192=0),1,0))</f>
        <v>1</v>
      </c>
      <c r="P3192" s="56" t="str">
        <f aca="false">IF(L3192=1,J3192+ROW()/10^7,"")</f>
        <v/>
      </c>
      <c r="Q3192" s="57" t="n">
        <f aca="false">IF(O3192=1,M3192,"")</f>
        <v>0.961668191378</v>
      </c>
      <c r="R3192" s="56" t="str">
        <f aca="false">IF(K3192=1,ROW(),"")</f>
        <v/>
      </c>
      <c r="S3192" s="56" t="str">
        <f aca="false">IF(D3192="","",TRIM(D3192))</f>
        <v>Operation Recovery Cost- Inc</v>
      </c>
    </row>
    <row r="3193" customFormat="false" ht="15" hidden="false" customHeight="false" outlineLevel="0" collapsed="false">
      <c r="A3193" s="50" t="s">
        <v>1728</v>
      </c>
      <c r="B3193" s="55" t="n">
        <v>45953</v>
      </c>
      <c r="C3193" s="50" t="n">
        <f aca="false">IF(S3193="","",IFERROR(IF(INDEX('Ledger Codes'!$C$6:$C$205,MATCH(S3193,'Ledger Codes'!$B$6:$B$205,0))="","",INDEX('Ledger Codes'!$C$6:$C$205,MATCH(S3193,'Ledger Codes'!$B$6:$B$205,0))),""))</f>
        <v>10053</v>
      </c>
      <c r="D3193" s="50" t="s">
        <v>107</v>
      </c>
      <c r="E3193" s="50" t="s">
        <v>1729</v>
      </c>
      <c r="F3193" s="50" t="s">
        <v>1730</v>
      </c>
      <c r="G3193" s="52" t="n">
        <v>0</v>
      </c>
      <c r="H3193" s="52" t="n">
        <v>450</v>
      </c>
      <c r="I3193" s="52" t="n">
        <f aca="false">IF(AND(G3193="",H3193=""),"",N(G3193)-N(H3193))</f>
        <v>-450</v>
      </c>
      <c r="J3193" s="52" t="n">
        <f aca="false">IF(I3193="","",ABS(I3193))</f>
        <v>450</v>
      </c>
      <c r="K3193" s="56" t="n">
        <f aca="false">IF(S3193="","",0)</f>
        <v>0</v>
      </c>
      <c r="L3193" s="56" t="n">
        <f aca="false">IF(J3193="","",IF(AND(J3193&gt;'Revenue Testing'!$E$9,K3193=0),1,0))</f>
        <v>0</v>
      </c>
      <c r="M3193" s="57" t="n">
        <v>0.63647446224</v>
      </c>
      <c r="N3193" s="56" t="str">
        <f aca="false">IF(OR(A3193="",I3193=""),"",IF(COUNTIFS($A$2:$A$4500,A3193,$D$2:$D$4500,D3193,$I$2:$I$4500,I3193)&gt;1,"Possible duplicate",""))</f>
        <v/>
      </c>
      <c r="O3193" s="56" t="n">
        <f aca="false">IF(J3193="","",IF(AND(L3193=0,K3193=0),1,0))</f>
        <v>1</v>
      </c>
      <c r="P3193" s="56" t="str">
        <f aca="false">IF(L3193=1,J3193+ROW()/10^7,"")</f>
        <v/>
      </c>
      <c r="Q3193" s="57" t="n">
        <f aca="false">IF(O3193=1,M3193,"")</f>
        <v>0.63647446224</v>
      </c>
      <c r="R3193" s="56" t="str">
        <f aca="false">IF(K3193=1,ROW(),"")</f>
        <v/>
      </c>
      <c r="S3193" s="56" t="str">
        <f aca="false">IF(D3193="","",TRIM(D3193))</f>
        <v>Operation Recovery Cost- Inc</v>
      </c>
    </row>
    <row r="3194" customFormat="false" ht="15" hidden="false" customHeight="false" outlineLevel="0" collapsed="false">
      <c r="A3194" s="50" t="s">
        <v>1731</v>
      </c>
      <c r="B3194" s="55" t="n">
        <v>45953</v>
      </c>
      <c r="C3194" s="50" t="n">
        <f aca="false">IF(S3194="","",IFERROR(IF(INDEX('Ledger Codes'!$C$6:$C$205,MATCH(S3194,'Ledger Codes'!$B$6:$B$205,0))="","",INDEX('Ledger Codes'!$C$6:$C$205,MATCH(S3194,'Ledger Codes'!$B$6:$B$205,0))),""))</f>
        <v>10053</v>
      </c>
      <c r="D3194" s="50" t="s">
        <v>107</v>
      </c>
      <c r="E3194" s="50" t="s">
        <v>1732</v>
      </c>
      <c r="F3194" s="50" t="s">
        <v>1733</v>
      </c>
      <c r="G3194" s="52" t="n">
        <v>0</v>
      </c>
      <c r="H3194" s="52" t="n">
        <v>450</v>
      </c>
      <c r="I3194" s="52" t="n">
        <f aca="false">IF(AND(G3194="",H3194=""),"",N(G3194)-N(H3194))</f>
        <v>-450</v>
      </c>
      <c r="J3194" s="52" t="n">
        <f aca="false">IF(I3194="","",ABS(I3194))</f>
        <v>450</v>
      </c>
      <c r="K3194" s="56" t="n">
        <f aca="false">IF(S3194="","",0)</f>
        <v>0</v>
      </c>
      <c r="L3194" s="56" t="n">
        <f aca="false">IF(J3194="","",IF(AND(J3194&gt;'Revenue Testing'!$E$9,K3194=0),1,0))</f>
        <v>0</v>
      </c>
      <c r="M3194" s="57" t="n">
        <v>0.26303264346</v>
      </c>
      <c r="N3194" s="56" t="str">
        <f aca="false">IF(OR(A3194="",I3194=""),"",IF(COUNTIFS($A$2:$A$4500,A3194,$D$2:$D$4500,D3194,$I$2:$I$4500,I3194)&gt;1,"Possible duplicate",""))</f>
        <v/>
      </c>
      <c r="O3194" s="56" t="n">
        <f aca="false">IF(J3194="","",IF(AND(L3194=0,K3194=0),1,0))</f>
        <v>1</v>
      </c>
      <c r="P3194" s="56" t="str">
        <f aca="false">IF(L3194=1,J3194+ROW()/10^7,"")</f>
        <v/>
      </c>
      <c r="Q3194" s="57" t="n">
        <f aca="false">IF(O3194=1,M3194,"")</f>
        <v>0.26303264346</v>
      </c>
      <c r="R3194" s="56" t="str">
        <f aca="false">IF(K3194=1,ROW(),"")</f>
        <v/>
      </c>
      <c r="S3194" s="56" t="str">
        <f aca="false">IF(D3194="","",TRIM(D3194))</f>
        <v>Operation Recovery Cost- Inc</v>
      </c>
    </row>
    <row r="3195" customFormat="false" ht="15" hidden="false" customHeight="false" outlineLevel="0" collapsed="false">
      <c r="A3195" s="50" t="s">
        <v>1734</v>
      </c>
      <c r="B3195" s="55" t="n">
        <v>45953</v>
      </c>
      <c r="C3195" s="50" t="n">
        <f aca="false">IF(S3195="","",IFERROR(IF(INDEX('Ledger Codes'!$C$6:$C$205,MATCH(S3195,'Ledger Codes'!$B$6:$B$205,0))="","",INDEX('Ledger Codes'!$C$6:$C$205,MATCH(S3195,'Ledger Codes'!$B$6:$B$205,0))),""))</f>
        <v>10053</v>
      </c>
      <c r="D3195" s="50" t="s">
        <v>107</v>
      </c>
      <c r="E3195" s="50" t="s">
        <v>1735</v>
      </c>
      <c r="F3195" s="50" t="s">
        <v>1736</v>
      </c>
      <c r="G3195" s="52" t="n">
        <v>0</v>
      </c>
      <c r="H3195" s="52" t="n">
        <v>450</v>
      </c>
      <c r="I3195" s="52" t="n">
        <f aca="false">IF(AND(G3195="",H3195=""),"",N(G3195)-N(H3195))</f>
        <v>-450</v>
      </c>
      <c r="J3195" s="52" t="n">
        <f aca="false">IF(I3195="","",ABS(I3195))</f>
        <v>450</v>
      </c>
      <c r="K3195" s="56" t="n">
        <f aca="false">IF(S3195="","",0)</f>
        <v>0</v>
      </c>
      <c r="L3195" s="56" t="n">
        <f aca="false">IF(J3195="","",IF(AND(J3195&gt;'Revenue Testing'!$E$9,K3195=0),1,0))</f>
        <v>0</v>
      </c>
      <c r="M3195" s="57" t="n">
        <v>0.391360088849</v>
      </c>
      <c r="N3195" s="56" t="str">
        <f aca="false">IF(OR(A3195="",I3195=""),"",IF(COUNTIFS($A$2:$A$4500,A3195,$D$2:$D$4500,D3195,$I$2:$I$4500,I3195)&gt;1,"Possible duplicate",""))</f>
        <v/>
      </c>
      <c r="O3195" s="56" t="n">
        <f aca="false">IF(J3195="","",IF(AND(L3195=0,K3195=0),1,0))</f>
        <v>1</v>
      </c>
      <c r="P3195" s="56" t="str">
        <f aca="false">IF(L3195=1,J3195+ROW()/10^7,"")</f>
        <v/>
      </c>
      <c r="Q3195" s="57" t="n">
        <f aca="false">IF(O3195=1,M3195,"")</f>
        <v>0.391360088849</v>
      </c>
      <c r="R3195" s="56" t="str">
        <f aca="false">IF(K3195=1,ROW(),"")</f>
        <v/>
      </c>
      <c r="S3195" s="56" t="str">
        <f aca="false">IF(D3195="","",TRIM(D3195))</f>
        <v>Operation Recovery Cost- Inc</v>
      </c>
    </row>
    <row r="3196" customFormat="false" ht="15" hidden="false" customHeight="false" outlineLevel="0" collapsed="false">
      <c r="A3196" s="50" t="s">
        <v>1737</v>
      </c>
      <c r="B3196" s="55" t="n">
        <v>45953</v>
      </c>
      <c r="C3196" s="50" t="n">
        <f aca="false">IF(S3196="","",IFERROR(IF(INDEX('Ledger Codes'!$C$6:$C$205,MATCH(S3196,'Ledger Codes'!$B$6:$B$205,0))="","",INDEX('Ledger Codes'!$C$6:$C$205,MATCH(S3196,'Ledger Codes'!$B$6:$B$205,0))),""))</f>
        <v>10053</v>
      </c>
      <c r="D3196" s="50" t="s">
        <v>107</v>
      </c>
      <c r="E3196" s="50" t="s">
        <v>1738</v>
      </c>
      <c r="F3196" s="50" t="s">
        <v>1739</v>
      </c>
      <c r="G3196" s="52" t="n">
        <v>0</v>
      </c>
      <c r="H3196" s="52" t="n">
        <v>450</v>
      </c>
      <c r="I3196" s="52" t="n">
        <f aca="false">IF(AND(G3196="",H3196=""),"",N(G3196)-N(H3196))</f>
        <v>-450</v>
      </c>
      <c r="J3196" s="52" t="n">
        <f aca="false">IF(I3196="","",ABS(I3196))</f>
        <v>450</v>
      </c>
      <c r="K3196" s="56" t="n">
        <f aca="false">IF(S3196="","",0)</f>
        <v>0</v>
      </c>
      <c r="L3196" s="56" t="n">
        <f aca="false">IF(J3196="","",IF(AND(J3196&gt;'Revenue Testing'!$E$9,K3196=0),1,0))</f>
        <v>0</v>
      </c>
      <c r="M3196" s="57" t="n">
        <v>0.575955840053</v>
      </c>
      <c r="N3196" s="56" t="str">
        <f aca="false">IF(OR(A3196="",I3196=""),"",IF(COUNTIFS($A$2:$A$4500,A3196,$D$2:$D$4500,D3196,$I$2:$I$4500,I3196)&gt;1,"Possible duplicate",""))</f>
        <v/>
      </c>
      <c r="O3196" s="56" t="n">
        <f aca="false">IF(J3196="","",IF(AND(L3196=0,K3196=0),1,0))</f>
        <v>1</v>
      </c>
      <c r="P3196" s="56" t="str">
        <f aca="false">IF(L3196=1,J3196+ROW()/10^7,"")</f>
        <v/>
      </c>
      <c r="Q3196" s="57" t="n">
        <f aca="false">IF(O3196=1,M3196,"")</f>
        <v>0.575955840053</v>
      </c>
      <c r="R3196" s="56" t="str">
        <f aca="false">IF(K3196=1,ROW(),"")</f>
        <v/>
      </c>
      <c r="S3196" s="56" t="str">
        <f aca="false">IF(D3196="","",TRIM(D3196))</f>
        <v>Operation Recovery Cost- Inc</v>
      </c>
    </row>
    <row r="3197" customFormat="false" ht="15" hidden="false" customHeight="false" outlineLevel="0" collapsed="false">
      <c r="A3197" s="50" t="s">
        <v>1740</v>
      </c>
      <c r="B3197" s="55" t="n">
        <v>45953</v>
      </c>
      <c r="C3197" s="50" t="n">
        <f aca="false">IF(S3197="","",IFERROR(IF(INDEX('Ledger Codes'!$C$6:$C$205,MATCH(S3197,'Ledger Codes'!$B$6:$B$205,0))="","",INDEX('Ledger Codes'!$C$6:$C$205,MATCH(S3197,'Ledger Codes'!$B$6:$B$205,0))),""))</f>
        <v>10053</v>
      </c>
      <c r="D3197" s="50" t="s">
        <v>107</v>
      </c>
      <c r="E3197" s="50" t="s">
        <v>1741</v>
      </c>
      <c r="F3197" s="50" t="s">
        <v>536</v>
      </c>
      <c r="G3197" s="52" t="n">
        <v>0</v>
      </c>
      <c r="H3197" s="52" t="n">
        <v>450</v>
      </c>
      <c r="I3197" s="52" t="n">
        <f aca="false">IF(AND(G3197="",H3197=""),"",N(G3197)-N(H3197))</f>
        <v>-450</v>
      </c>
      <c r="J3197" s="52" t="n">
        <f aca="false">IF(I3197="","",ABS(I3197))</f>
        <v>450</v>
      </c>
      <c r="K3197" s="56" t="n">
        <f aca="false">IF(S3197="","",0)</f>
        <v>0</v>
      </c>
      <c r="L3197" s="56" t="n">
        <f aca="false">IF(J3197="","",IF(AND(J3197&gt;'Revenue Testing'!$E$9,K3197=0),1,0))</f>
        <v>0</v>
      </c>
      <c r="M3197" s="57" t="n">
        <v>0.358363644293</v>
      </c>
      <c r="N3197" s="56" t="str">
        <f aca="false">IF(OR(A3197="",I3197=""),"",IF(COUNTIFS($A$2:$A$4500,A3197,$D$2:$D$4500,D3197,$I$2:$I$4500,I3197)&gt;1,"Possible duplicate",""))</f>
        <v/>
      </c>
      <c r="O3197" s="56" t="n">
        <f aca="false">IF(J3197="","",IF(AND(L3197=0,K3197=0),1,0))</f>
        <v>1</v>
      </c>
      <c r="P3197" s="56" t="str">
        <f aca="false">IF(L3197=1,J3197+ROW()/10^7,"")</f>
        <v/>
      </c>
      <c r="Q3197" s="57" t="n">
        <f aca="false">IF(O3197=1,M3197,"")</f>
        <v>0.358363644293</v>
      </c>
      <c r="R3197" s="56" t="str">
        <f aca="false">IF(K3197=1,ROW(),"")</f>
        <v/>
      </c>
      <c r="S3197" s="56" t="str">
        <f aca="false">IF(D3197="","",TRIM(D3197))</f>
        <v>Operation Recovery Cost- Inc</v>
      </c>
    </row>
    <row r="3198" customFormat="false" ht="15" hidden="false" customHeight="false" outlineLevel="0" collapsed="false">
      <c r="A3198" s="50" t="s">
        <v>1742</v>
      </c>
      <c r="B3198" s="55" t="n">
        <v>45953</v>
      </c>
      <c r="C3198" s="50" t="n">
        <f aca="false">IF(S3198="","",IFERROR(IF(INDEX('Ledger Codes'!$C$6:$C$205,MATCH(S3198,'Ledger Codes'!$B$6:$B$205,0))="","",INDEX('Ledger Codes'!$C$6:$C$205,MATCH(S3198,'Ledger Codes'!$B$6:$B$205,0))),""))</f>
        <v>10053</v>
      </c>
      <c r="D3198" s="50" t="s">
        <v>107</v>
      </c>
      <c r="E3198" s="50" t="s">
        <v>1743</v>
      </c>
      <c r="F3198" s="50" t="s">
        <v>1744</v>
      </c>
      <c r="G3198" s="52" t="n">
        <v>0</v>
      </c>
      <c r="H3198" s="52" t="n">
        <v>450</v>
      </c>
      <c r="I3198" s="52" t="n">
        <f aca="false">IF(AND(G3198="",H3198=""),"",N(G3198)-N(H3198))</f>
        <v>-450</v>
      </c>
      <c r="J3198" s="52" t="n">
        <f aca="false">IF(I3198="","",ABS(I3198))</f>
        <v>450</v>
      </c>
      <c r="K3198" s="56" t="n">
        <f aca="false">IF(S3198="","",0)</f>
        <v>0</v>
      </c>
      <c r="L3198" s="56" t="n">
        <f aca="false">IF(J3198="","",IF(AND(J3198&gt;'Revenue Testing'!$E$9,K3198=0),1,0))</f>
        <v>0</v>
      </c>
      <c r="M3198" s="57" t="n">
        <v>0.906886368042</v>
      </c>
      <c r="N3198" s="56" t="str">
        <f aca="false">IF(OR(A3198="",I3198=""),"",IF(COUNTIFS($A$2:$A$4500,A3198,$D$2:$D$4500,D3198,$I$2:$I$4500,I3198)&gt;1,"Possible duplicate",""))</f>
        <v/>
      </c>
      <c r="O3198" s="56" t="n">
        <f aca="false">IF(J3198="","",IF(AND(L3198=0,K3198=0),1,0))</f>
        <v>1</v>
      </c>
      <c r="P3198" s="56" t="str">
        <f aca="false">IF(L3198=1,J3198+ROW()/10^7,"")</f>
        <v/>
      </c>
      <c r="Q3198" s="57" t="n">
        <f aca="false">IF(O3198=1,M3198,"")</f>
        <v>0.906886368042</v>
      </c>
      <c r="R3198" s="56" t="str">
        <f aca="false">IF(K3198=1,ROW(),"")</f>
        <v/>
      </c>
      <c r="S3198" s="56" t="str">
        <f aca="false">IF(D3198="","",TRIM(D3198))</f>
        <v>Operation Recovery Cost- Inc</v>
      </c>
    </row>
    <row r="3199" customFormat="false" ht="15" hidden="false" customHeight="false" outlineLevel="0" collapsed="false">
      <c r="A3199" s="50" t="s">
        <v>1745</v>
      </c>
      <c r="B3199" s="55" t="n">
        <v>45953</v>
      </c>
      <c r="C3199" s="50" t="n">
        <f aca="false">IF(S3199="","",IFERROR(IF(INDEX('Ledger Codes'!$C$6:$C$205,MATCH(S3199,'Ledger Codes'!$B$6:$B$205,0))="","",INDEX('Ledger Codes'!$C$6:$C$205,MATCH(S3199,'Ledger Codes'!$B$6:$B$205,0))),""))</f>
        <v>10053</v>
      </c>
      <c r="D3199" s="50" t="s">
        <v>107</v>
      </c>
      <c r="E3199" s="50" t="s">
        <v>1746</v>
      </c>
      <c r="F3199" s="50" t="s">
        <v>1747</v>
      </c>
      <c r="G3199" s="52" t="n">
        <v>0</v>
      </c>
      <c r="H3199" s="52" t="n">
        <v>450</v>
      </c>
      <c r="I3199" s="52" t="n">
        <f aca="false">IF(AND(G3199="",H3199=""),"",N(G3199)-N(H3199))</f>
        <v>-450</v>
      </c>
      <c r="J3199" s="52" t="n">
        <f aca="false">IF(I3199="","",ABS(I3199))</f>
        <v>450</v>
      </c>
      <c r="K3199" s="56" t="n">
        <f aca="false">IF(S3199="","",0)</f>
        <v>0</v>
      </c>
      <c r="L3199" s="56" t="n">
        <f aca="false">IF(J3199="","",IF(AND(J3199&gt;'Revenue Testing'!$E$9,K3199=0),1,0))</f>
        <v>0</v>
      </c>
      <c r="M3199" s="57" t="n">
        <v>0.641542633112</v>
      </c>
      <c r="N3199" s="56" t="str">
        <f aca="false">IF(OR(A3199="",I3199=""),"",IF(COUNTIFS($A$2:$A$4500,A3199,$D$2:$D$4500,D3199,$I$2:$I$4500,I3199)&gt;1,"Possible duplicate",""))</f>
        <v/>
      </c>
      <c r="O3199" s="56" t="n">
        <f aca="false">IF(J3199="","",IF(AND(L3199=0,K3199=0),1,0))</f>
        <v>1</v>
      </c>
      <c r="P3199" s="56" t="str">
        <f aca="false">IF(L3199=1,J3199+ROW()/10^7,"")</f>
        <v/>
      </c>
      <c r="Q3199" s="57" t="n">
        <f aca="false">IF(O3199=1,M3199,"")</f>
        <v>0.641542633112</v>
      </c>
      <c r="R3199" s="56" t="str">
        <f aca="false">IF(K3199=1,ROW(),"")</f>
        <v/>
      </c>
      <c r="S3199" s="56" t="str">
        <f aca="false">IF(D3199="","",TRIM(D3199))</f>
        <v>Operation Recovery Cost- Inc</v>
      </c>
    </row>
    <row r="3200" customFormat="false" ht="15" hidden="false" customHeight="false" outlineLevel="0" collapsed="false">
      <c r="A3200" s="50" t="s">
        <v>1748</v>
      </c>
      <c r="B3200" s="55" t="n">
        <v>45953</v>
      </c>
      <c r="C3200" s="50" t="n">
        <f aca="false">IF(S3200="","",IFERROR(IF(INDEX('Ledger Codes'!$C$6:$C$205,MATCH(S3200,'Ledger Codes'!$B$6:$B$205,0))="","",INDEX('Ledger Codes'!$C$6:$C$205,MATCH(S3200,'Ledger Codes'!$B$6:$B$205,0))),""))</f>
        <v>10053</v>
      </c>
      <c r="D3200" s="50" t="s">
        <v>107</v>
      </c>
      <c r="E3200" s="50" t="s">
        <v>1749</v>
      </c>
      <c r="F3200" s="50" t="s">
        <v>1750</v>
      </c>
      <c r="G3200" s="52" t="n">
        <v>0</v>
      </c>
      <c r="H3200" s="52" t="n">
        <v>900</v>
      </c>
      <c r="I3200" s="52" t="n">
        <f aca="false">IF(AND(G3200="",H3200=""),"",N(G3200)-N(H3200))</f>
        <v>-900</v>
      </c>
      <c r="J3200" s="52" t="n">
        <f aca="false">IF(I3200="","",ABS(I3200))</f>
        <v>900</v>
      </c>
      <c r="K3200" s="56" t="n">
        <f aca="false">IF(S3200="","",0)</f>
        <v>0</v>
      </c>
      <c r="L3200" s="56" t="n">
        <f aca="false">IF(J3200="","",IF(AND(J3200&gt;'Revenue Testing'!$E$9,K3200=0),1,0))</f>
        <v>0</v>
      </c>
      <c r="M3200" s="57" t="n">
        <v>0.017239534081</v>
      </c>
      <c r="N3200" s="56" t="str">
        <f aca="false">IF(OR(A3200="",I3200=""),"",IF(COUNTIFS($A$2:$A$4500,A3200,$D$2:$D$4500,D3200,$I$2:$I$4500,I3200)&gt;1,"Possible duplicate",""))</f>
        <v/>
      </c>
      <c r="O3200" s="56" t="n">
        <f aca="false">IF(J3200="","",IF(AND(L3200=0,K3200=0),1,0))</f>
        <v>1</v>
      </c>
      <c r="P3200" s="56" t="str">
        <f aca="false">IF(L3200=1,J3200+ROW()/10^7,"")</f>
        <v/>
      </c>
      <c r="Q3200" s="57" t="n">
        <f aca="false">IF(O3200=1,M3200,"")</f>
        <v>0.017239534081</v>
      </c>
      <c r="R3200" s="56" t="str">
        <f aca="false">IF(K3200=1,ROW(),"")</f>
        <v/>
      </c>
      <c r="S3200" s="56" t="str">
        <f aca="false">IF(D3200="","",TRIM(D3200))</f>
        <v>Operation Recovery Cost- Inc</v>
      </c>
    </row>
    <row r="3201" customFormat="false" ht="15" hidden="false" customHeight="false" outlineLevel="0" collapsed="false">
      <c r="A3201" s="50" t="s">
        <v>1751</v>
      </c>
      <c r="B3201" s="55" t="n">
        <v>45953</v>
      </c>
      <c r="C3201" s="50" t="n">
        <f aca="false">IF(S3201="","",IFERROR(IF(INDEX('Ledger Codes'!$C$6:$C$205,MATCH(S3201,'Ledger Codes'!$B$6:$B$205,0))="","",INDEX('Ledger Codes'!$C$6:$C$205,MATCH(S3201,'Ledger Codes'!$B$6:$B$205,0))),""))</f>
        <v>10053</v>
      </c>
      <c r="D3201" s="50" t="s">
        <v>107</v>
      </c>
      <c r="E3201" s="50" t="s">
        <v>1752</v>
      </c>
      <c r="F3201" s="50" t="s">
        <v>1753</v>
      </c>
      <c r="G3201" s="52" t="n">
        <v>0</v>
      </c>
      <c r="H3201" s="52" t="n">
        <v>450</v>
      </c>
      <c r="I3201" s="52" t="n">
        <f aca="false">IF(AND(G3201="",H3201=""),"",N(G3201)-N(H3201))</f>
        <v>-450</v>
      </c>
      <c r="J3201" s="52" t="n">
        <f aca="false">IF(I3201="","",ABS(I3201))</f>
        <v>450</v>
      </c>
      <c r="K3201" s="56" t="n">
        <f aca="false">IF(S3201="","",0)</f>
        <v>0</v>
      </c>
      <c r="L3201" s="56" t="n">
        <f aca="false">IF(J3201="","",IF(AND(J3201&gt;'Revenue Testing'!$E$9,K3201=0),1,0))</f>
        <v>0</v>
      </c>
      <c r="M3201" s="57" t="n">
        <v>0.077612028621</v>
      </c>
      <c r="N3201" s="56" t="str">
        <f aca="false">IF(OR(A3201="",I3201=""),"",IF(COUNTIFS($A$2:$A$4500,A3201,$D$2:$D$4500,D3201,$I$2:$I$4500,I3201)&gt;1,"Possible duplicate",""))</f>
        <v/>
      </c>
      <c r="O3201" s="56" t="n">
        <f aca="false">IF(J3201="","",IF(AND(L3201=0,K3201=0),1,0))</f>
        <v>1</v>
      </c>
      <c r="P3201" s="56" t="str">
        <f aca="false">IF(L3201=1,J3201+ROW()/10^7,"")</f>
        <v/>
      </c>
      <c r="Q3201" s="57" t="n">
        <f aca="false">IF(O3201=1,M3201,"")</f>
        <v>0.077612028621</v>
      </c>
      <c r="R3201" s="56" t="str">
        <f aca="false">IF(K3201=1,ROW(),"")</f>
        <v/>
      </c>
      <c r="S3201" s="56" t="str">
        <f aca="false">IF(D3201="","",TRIM(D3201))</f>
        <v>Operation Recovery Cost- Inc</v>
      </c>
    </row>
    <row r="3202" customFormat="false" ht="15" hidden="false" customHeight="false" outlineLevel="0" collapsed="false">
      <c r="A3202" s="50" t="s">
        <v>1754</v>
      </c>
      <c r="B3202" s="55" t="n">
        <v>45953</v>
      </c>
      <c r="C3202" s="50" t="n">
        <f aca="false">IF(S3202="","",IFERROR(IF(INDEX('Ledger Codes'!$C$6:$C$205,MATCH(S3202,'Ledger Codes'!$B$6:$B$205,0))="","",INDEX('Ledger Codes'!$C$6:$C$205,MATCH(S3202,'Ledger Codes'!$B$6:$B$205,0))),""))</f>
        <v>10053</v>
      </c>
      <c r="D3202" s="50" t="s">
        <v>107</v>
      </c>
      <c r="E3202" s="50" t="s">
        <v>1755</v>
      </c>
      <c r="F3202" s="50" t="s">
        <v>542</v>
      </c>
      <c r="G3202" s="52" t="n">
        <v>0</v>
      </c>
      <c r="H3202" s="52" t="n">
        <v>2250</v>
      </c>
      <c r="I3202" s="52" t="n">
        <f aca="false">IF(AND(G3202="",H3202=""),"",N(G3202)-N(H3202))</f>
        <v>-2250</v>
      </c>
      <c r="J3202" s="52" t="n">
        <f aca="false">IF(I3202="","",ABS(I3202))</f>
        <v>2250</v>
      </c>
      <c r="K3202" s="56" t="n">
        <f aca="false">IF(S3202="","",0)</f>
        <v>0</v>
      </c>
      <c r="L3202" s="56" t="n">
        <f aca="false">IF(J3202="","",IF(AND(J3202&gt;'Revenue Testing'!$E$9,K3202=0),1,0))</f>
        <v>0</v>
      </c>
      <c r="M3202" s="57" t="n">
        <v>0.85740427224</v>
      </c>
      <c r="N3202" s="56" t="str">
        <f aca="false">IF(OR(A3202="",I3202=""),"",IF(COUNTIFS($A$2:$A$4500,A3202,$D$2:$D$4500,D3202,$I$2:$I$4500,I3202)&gt;1,"Possible duplicate",""))</f>
        <v/>
      </c>
      <c r="O3202" s="56" t="n">
        <f aca="false">IF(J3202="","",IF(AND(L3202=0,K3202=0),1,0))</f>
        <v>1</v>
      </c>
      <c r="P3202" s="56" t="str">
        <f aca="false">IF(L3202=1,J3202+ROW()/10^7,"")</f>
        <v/>
      </c>
      <c r="Q3202" s="57" t="n">
        <f aca="false">IF(O3202=1,M3202,"")</f>
        <v>0.85740427224</v>
      </c>
      <c r="R3202" s="56" t="str">
        <f aca="false">IF(K3202=1,ROW(),"")</f>
        <v/>
      </c>
      <c r="S3202" s="56" t="str">
        <f aca="false">IF(D3202="","",TRIM(D3202))</f>
        <v>Operation Recovery Cost- Inc</v>
      </c>
    </row>
    <row r="3203" customFormat="false" ht="15" hidden="false" customHeight="false" outlineLevel="0" collapsed="false">
      <c r="A3203" s="50" t="s">
        <v>1756</v>
      </c>
      <c r="B3203" s="55" t="n">
        <v>45953</v>
      </c>
      <c r="C3203" s="50" t="n">
        <f aca="false">IF(S3203="","",IFERROR(IF(INDEX('Ledger Codes'!$C$6:$C$205,MATCH(S3203,'Ledger Codes'!$B$6:$B$205,0))="","",INDEX('Ledger Codes'!$C$6:$C$205,MATCH(S3203,'Ledger Codes'!$B$6:$B$205,0))),""))</f>
        <v>10053</v>
      </c>
      <c r="D3203" s="50" t="s">
        <v>107</v>
      </c>
      <c r="E3203" s="50" t="s">
        <v>1757</v>
      </c>
      <c r="F3203" s="50" t="s">
        <v>1758</v>
      </c>
      <c r="G3203" s="52" t="n">
        <v>0</v>
      </c>
      <c r="H3203" s="52" t="n">
        <v>1350</v>
      </c>
      <c r="I3203" s="52" t="n">
        <f aca="false">IF(AND(G3203="",H3203=""),"",N(G3203)-N(H3203))</f>
        <v>-1350</v>
      </c>
      <c r="J3203" s="52" t="n">
        <f aca="false">IF(I3203="","",ABS(I3203))</f>
        <v>1350</v>
      </c>
      <c r="K3203" s="56" t="n">
        <f aca="false">IF(S3203="","",0)</f>
        <v>0</v>
      </c>
      <c r="L3203" s="56" t="n">
        <f aca="false">IF(J3203="","",IF(AND(J3203&gt;'Revenue Testing'!$E$9,K3203=0),1,0))</f>
        <v>0</v>
      </c>
      <c r="M3203" s="57" t="n">
        <v>0.145891531458</v>
      </c>
      <c r="N3203" s="56" t="str">
        <f aca="false">IF(OR(A3203="",I3203=""),"",IF(COUNTIFS($A$2:$A$4500,A3203,$D$2:$D$4500,D3203,$I$2:$I$4500,I3203)&gt;1,"Possible duplicate",""))</f>
        <v/>
      </c>
      <c r="O3203" s="56" t="n">
        <f aca="false">IF(J3203="","",IF(AND(L3203=0,K3203=0),1,0))</f>
        <v>1</v>
      </c>
      <c r="P3203" s="56" t="str">
        <f aca="false">IF(L3203=1,J3203+ROW()/10^7,"")</f>
        <v/>
      </c>
      <c r="Q3203" s="57" t="n">
        <f aca="false">IF(O3203=1,M3203,"")</f>
        <v>0.145891531458</v>
      </c>
      <c r="R3203" s="56" t="str">
        <f aca="false">IF(K3203=1,ROW(),"")</f>
        <v/>
      </c>
      <c r="S3203" s="56" t="str">
        <f aca="false">IF(D3203="","",TRIM(D3203))</f>
        <v>Operation Recovery Cost- Inc</v>
      </c>
    </row>
    <row r="3204" customFormat="false" ht="15" hidden="false" customHeight="false" outlineLevel="0" collapsed="false">
      <c r="A3204" s="50" t="s">
        <v>1759</v>
      </c>
      <c r="B3204" s="55" t="n">
        <v>45953</v>
      </c>
      <c r="C3204" s="50" t="n">
        <f aca="false">IF(S3204="","",IFERROR(IF(INDEX('Ledger Codes'!$C$6:$C$205,MATCH(S3204,'Ledger Codes'!$B$6:$B$205,0))="","",INDEX('Ledger Codes'!$C$6:$C$205,MATCH(S3204,'Ledger Codes'!$B$6:$B$205,0))),""))</f>
        <v>10053</v>
      </c>
      <c r="D3204" s="50" t="s">
        <v>107</v>
      </c>
      <c r="E3204" s="50" t="s">
        <v>1760</v>
      </c>
      <c r="F3204" s="50" t="s">
        <v>1761</v>
      </c>
      <c r="G3204" s="52" t="n">
        <v>0</v>
      </c>
      <c r="H3204" s="52" t="n">
        <v>900</v>
      </c>
      <c r="I3204" s="52" t="n">
        <f aca="false">IF(AND(G3204="",H3204=""),"",N(G3204)-N(H3204))</f>
        <v>-900</v>
      </c>
      <c r="J3204" s="52" t="n">
        <f aca="false">IF(I3204="","",ABS(I3204))</f>
        <v>900</v>
      </c>
      <c r="K3204" s="56" t="n">
        <f aca="false">IF(S3204="","",0)</f>
        <v>0</v>
      </c>
      <c r="L3204" s="56" t="n">
        <f aca="false">IF(J3204="","",IF(AND(J3204&gt;'Revenue Testing'!$E$9,K3204=0),1,0))</f>
        <v>0</v>
      </c>
      <c r="M3204" s="57" t="n">
        <v>0.592425502285</v>
      </c>
      <c r="N3204" s="56" t="str">
        <f aca="false">IF(OR(A3204="",I3204=""),"",IF(COUNTIFS($A$2:$A$4500,A3204,$D$2:$D$4500,D3204,$I$2:$I$4500,I3204)&gt;1,"Possible duplicate",""))</f>
        <v/>
      </c>
      <c r="O3204" s="56" t="n">
        <f aca="false">IF(J3204="","",IF(AND(L3204=0,K3204=0),1,0))</f>
        <v>1</v>
      </c>
      <c r="P3204" s="56" t="str">
        <f aca="false">IF(L3204=1,J3204+ROW()/10^7,"")</f>
        <v/>
      </c>
      <c r="Q3204" s="57" t="n">
        <f aca="false">IF(O3204=1,M3204,"")</f>
        <v>0.592425502285</v>
      </c>
      <c r="R3204" s="56" t="str">
        <f aca="false">IF(K3204=1,ROW(),"")</f>
        <v/>
      </c>
      <c r="S3204" s="56" t="str">
        <f aca="false">IF(D3204="","",TRIM(D3204))</f>
        <v>Operation Recovery Cost- Inc</v>
      </c>
    </row>
    <row r="3205" customFormat="false" ht="15" hidden="false" customHeight="false" outlineLevel="0" collapsed="false">
      <c r="A3205" s="50" t="s">
        <v>1762</v>
      </c>
      <c r="B3205" s="55" t="n">
        <v>45953</v>
      </c>
      <c r="C3205" s="50" t="n">
        <f aca="false">IF(S3205="","",IFERROR(IF(INDEX('Ledger Codes'!$C$6:$C$205,MATCH(S3205,'Ledger Codes'!$B$6:$B$205,0))="","",INDEX('Ledger Codes'!$C$6:$C$205,MATCH(S3205,'Ledger Codes'!$B$6:$B$205,0))),""))</f>
        <v>10053</v>
      </c>
      <c r="D3205" s="50" t="s">
        <v>107</v>
      </c>
      <c r="E3205" s="50" t="s">
        <v>1763</v>
      </c>
      <c r="F3205" s="50" t="s">
        <v>1764</v>
      </c>
      <c r="G3205" s="52" t="n">
        <v>0</v>
      </c>
      <c r="H3205" s="52" t="n">
        <v>900</v>
      </c>
      <c r="I3205" s="52" t="n">
        <f aca="false">IF(AND(G3205="",H3205=""),"",N(G3205)-N(H3205))</f>
        <v>-900</v>
      </c>
      <c r="J3205" s="52" t="n">
        <f aca="false">IF(I3205="","",ABS(I3205))</f>
        <v>900</v>
      </c>
      <c r="K3205" s="56" t="n">
        <f aca="false">IF(S3205="","",0)</f>
        <v>0</v>
      </c>
      <c r="L3205" s="56" t="n">
        <f aca="false">IF(J3205="","",IF(AND(J3205&gt;'Revenue Testing'!$E$9,K3205=0),1,0))</f>
        <v>0</v>
      </c>
      <c r="M3205" s="57" t="n">
        <v>0.301537193864</v>
      </c>
      <c r="N3205" s="56" t="str">
        <f aca="false">IF(OR(A3205="",I3205=""),"",IF(COUNTIFS($A$2:$A$4500,A3205,$D$2:$D$4500,D3205,$I$2:$I$4500,I3205)&gt;1,"Possible duplicate",""))</f>
        <v/>
      </c>
      <c r="O3205" s="56" t="n">
        <f aca="false">IF(J3205="","",IF(AND(L3205=0,K3205=0),1,0))</f>
        <v>1</v>
      </c>
      <c r="P3205" s="56" t="str">
        <f aca="false">IF(L3205=1,J3205+ROW()/10^7,"")</f>
        <v/>
      </c>
      <c r="Q3205" s="57" t="n">
        <f aca="false">IF(O3205=1,M3205,"")</f>
        <v>0.301537193864</v>
      </c>
      <c r="R3205" s="56" t="str">
        <f aca="false">IF(K3205=1,ROW(),"")</f>
        <v/>
      </c>
      <c r="S3205" s="56" t="str">
        <f aca="false">IF(D3205="","",TRIM(D3205))</f>
        <v>Operation Recovery Cost- Inc</v>
      </c>
    </row>
    <row r="3206" customFormat="false" ht="15" hidden="false" customHeight="false" outlineLevel="0" collapsed="false">
      <c r="A3206" s="50" t="s">
        <v>1765</v>
      </c>
      <c r="B3206" s="55" t="n">
        <v>45953</v>
      </c>
      <c r="C3206" s="50" t="n">
        <f aca="false">IF(S3206="","",IFERROR(IF(INDEX('Ledger Codes'!$C$6:$C$205,MATCH(S3206,'Ledger Codes'!$B$6:$B$205,0))="","",INDEX('Ledger Codes'!$C$6:$C$205,MATCH(S3206,'Ledger Codes'!$B$6:$B$205,0))),""))</f>
        <v>10053</v>
      </c>
      <c r="D3206" s="50" t="s">
        <v>107</v>
      </c>
      <c r="E3206" s="50" t="s">
        <v>1766</v>
      </c>
      <c r="F3206" s="50" t="s">
        <v>1767</v>
      </c>
      <c r="G3206" s="52" t="n">
        <v>0</v>
      </c>
      <c r="H3206" s="52" t="n">
        <v>900</v>
      </c>
      <c r="I3206" s="52" t="n">
        <f aca="false">IF(AND(G3206="",H3206=""),"",N(G3206)-N(H3206))</f>
        <v>-900</v>
      </c>
      <c r="J3206" s="52" t="n">
        <f aca="false">IF(I3206="","",ABS(I3206))</f>
        <v>900</v>
      </c>
      <c r="K3206" s="56" t="n">
        <f aca="false">IF(S3206="","",0)</f>
        <v>0</v>
      </c>
      <c r="L3206" s="56" t="n">
        <f aca="false">IF(J3206="","",IF(AND(J3206&gt;'Revenue Testing'!$E$9,K3206=0),1,0))</f>
        <v>0</v>
      </c>
      <c r="M3206" s="57" t="n">
        <v>0.486073158035</v>
      </c>
      <c r="N3206" s="56" t="str">
        <f aca="false">IF(OR(A3206="",I3206=""),"",IF(COUNTIFS($A$2:$A$4500,A3206,$D$2:$D$4500,D3206,$I$2:$I$4500,I3206)&gt;1,"Possible duplicate",""))</f>
        <v/>
      </c>
      <c r="O3206" s="56" t="n">
        <f aca="false">IF(J3206="","",IF(AND(L3206=0,K3206=0),1,0))</f>
        <v>1</v>
      </c>
      <c r="P3206" s="56" t="str">
        <f aca="false">IF(L3206=1,J3206+ROW()/10^7,"")</f>
        <v/>
      </c>
      <c r="Q3206" s="57" t="n">
        <f aca="false">IF(O3206=1,M3206,"")</f>
        <v>0.486073158035</v>
      </c>
      <c r="R3206" s="56" t="str">
        <f aca="false">IF(K3206=1,ROW(),"")</f>
        <v/>
      </c>
      <c r="S3206" s="56" t="str">
        <f aca="false">IF(D3206="","",TRIM(D3206))</f>
        <v>Operation Recovery Cost- Inc</v>
      </c>
    </row>
    <row r="3207" customFormat="false" ht="15" hidden="false" customHeight="false" outlineLevel="0" collapsed="false">
      <c r="A3207" s="50" t="s">
        <v>1768</v>
      </c>
      <c r="B3207" s="55" t="n">
        <v>45953</v>
      </c>
      <c r="C3207" s="50" t="n">
        <f aca="false">IF(S3207="","",IFERROR(IF(INDEX('Ledger Codes'!$C$6:$C$205,MATCH(S3207,'Ledger Codes'!$B$6:$B$205,0))="","",INDEX('Ledger Codes'!$C$6:$C$205,MATCH(S3207,'Ledger Codes'!$B$6:$B$205,0))),""))</f>
        <v>10053</v>
      </c>
      <c r="D3207" s="50" t="s">
        <v>107</v>
      </c>
      <c r="E3207" s="50" t="s">
        <v>1769</v>
      </c>
      <c r="F3207" s="50" t="s">
        <v>1770</v>
      </c>
      <c r="G3207" s="52" t="n">
        <v>0</v>
      </c>
      <c r="H3207" s="52" t="n">
        <v>450</v>
      </c>
      <c r="I3207" s="52" t="n">
        <f aca="false">IF(AND(G3207="",H3207=""),"",N(G3207)-N(H3207))</f>
        <v>-450</v>
      </c>
      <c r="J3207" s="52" t="n">
        <f aca="false">IF(I3207="","",ABS(I3207))</f>
        <v>450</v>
      </c>
      <c r="K3207" s="56" t="n">
        <f aca="false">IF(S3207="","",0)</f>
        <v>0</v>
      </c>
      <c r="L3207" s="56" t="n">
        <f aca="false">IF(J3207="","",IF(AND(J3207&gt;'Revenue Testing'!$E$9,K3207=0),1,0))</f>
        <v>0</v>
      </c>
      <c r="M3207" s="57" t="n">
        <v>0.03000112728</v>
      </c>
      <c r="N3207" s="56" t="str">
        <f aca="false">IF(OR(A3207="",I3207=""),"",IF(COUNTIFS($A$2:$A$4500,A3207,$D$2:$D$4500,D3207,$I$2:$I$4500,I3207)&gt;1,"Possible duplicate",""))</f>
        <v/>
      </c>
      <c r="O3207" s="56" t="n">
        <f aca="false">IF(J3207="","",IF(AND(L3207=0,K3207=0),1,0))</f>
        <v>1</v>
      </c>
      <c r="P3207" s="56" t="str">
        <f aca="false">IF(L3207=1,J3207+ROW()/10^7,"")</f>
        <v/>
      </c>
      <c r="Q3207" s="57" t="n">
        <f aca="false">IF(O3207=1,M3207,"")</f>
        <v>0.03000112728</v>
      </c>
      <c r="R3207" s="56" t="str">
        <f aca="false">IF(K3207=1,ROW(),"")</f>
        <v/>
      </c>
      <c r="S3207" s="56" t="str">
        <f aca="false">IF(D3207="","",TRIM(D3207))</f>
        <v>Operation Recovery Cost- Inc</v>
      </c>
    </row>
    <row r="3208" customFormat="false" ht="15" hidden="false" customHeight="false" outlineLevel="0" collapsed="false">
      <c r="A3208" s="50" t="s">
        <v>1771</v>
      </c>
      <c r="B3208" s="55" t="n">
        <v>45953</v>
      </c>
      <c r="C3208" s="50" t="n">
        <f aca="false">IF(S3208="","",IFERROR(IF(INDEX('Ledger Codes'!$C$6:$C$205,MATCH(S3208,'Ledger Codes'!$B$6:$B$205,0))="","",INDEX('Ledger Codes'!$C$6:$C$205,MATCH(S3208,'Ledger Codes'!$B$6:$B$205,0))),""))</f>
        <v>10053</v>
      </c>
      <c r="D3208" s="50" t="s">
        <v>107</v>
      </c>
      <c r="E3208" s="50" t="s">
        <v>1772</v>
      </c>
      <c r="F3208" s="50" t="s">
        <v>524</v>
      </c>
      <c r="G3208" s="52" t="n">
        <v>0</v>
      </c>
      <c r="H3208" s="52" t="n">
        <v>1350</v>
      </c>
      <c r="I3208" s="52" t="n">
        <f aca="false">IF(AND(G3208="",H3208=""),"",N(G3208)-N(H3208))</f>
        <v>-1350</v>
      </c>
      <c r="J3208" s="52" t="n">
        <f aca="false">IF(I3208="","",ABS(I3208))</f>
        <v>1350</v>
      </c>
      <c r="K3208" s="56" t="n">
        <f aca="false">IF(S3208="","",0)</f>
        <v>0</v>
      </c>
      <c r="L3208" s="56" t="n">
        <f aca="false">IF(J3208="","",IF(AND(J3208&gt;'Revenue Testing'!$E$9,K3208=0),1,0))</f>
        <v>0</v>
      </c>
      <c r="M3208" s="57" t="n">
        <v>0.797774030338</v>
      </c>
      <c r="N3208" s="56" t="str">
        <f aca="false">IF(OR(A3208="",I3208=""),"",IF(COUNTIFS($A$2:$A$4500,A3208,$D$2:$D$4500,D3208,$I$2:$I$4500,I3208)&gt;1,"Possible duplicate",""))</f>
        <v/>
      </c>
      <c r="O3208" s="56" t="n">
        <f aca="false">IF(J3208="","",IF(AND(L3208=0,K3208=0),1,0))</f>
        <v>1</v>
      </c>
      <c r="P3208" s="56" t="str">
        <f aca="false">IF(L3208=1,J3208+ROW()/10^7,"")</f>
        <v/>
      </c>
      <c r="Q3208" s="57" t="n">
        <f aca="false">IF(O3208=1,M3208,"")</f>
        <v>0.797774030338</v>
      </c>
      <c r="R3208" s="56" t="str">
        <f aca="false">IF(K3208=1,ROW(),"")</f>
        <v/>
      </c>
      <c r="S3208" s="56" t="str">
        <f aca="false">IF(D3208="","",TRIM(D3208))</f>
        <v>Operation Recovery Cost- Inc</v>
      </c>
    </row>
    <row r="3209" customFormat="false" ht="15" hidden="false" customHeight="false" outlineLevel="0" collapsed="false">
      <c r="A3209" s="50" t="s">
        <v>1773</v>
      </c>
      <c r="B3209" s="55" t="n">
        <v>45953</v>
      </c>
      <c r="C3209" s="50" t="n">
        <f aca="false">IF(S3209="","",IFERROR(IF(INDEX('Ledger Codes'!$C$6:$C$205,MATCH(S3209,'Ledger Codes'!$B$6:$B$205,0))="","",INDEX('Ledger Codes'!$C$6:$C$205,MATCH(S3209,'Ledger Codes'!$B$6:$B$205,0))),""))</f>
        <v>10053</v>
      </c>
      <c r="D3209" s="50" t="s">
        <v>107</v>
      </c>
      <c r="E3209" s="50" t="s">
        <v>1774</v>
      </c>
      <c r="F3209" s="50" t="s">
        <v>1775</v>
      </c>
      <c r="G3209" s="52" t="n">
        <v>0</v>
      </c>
      <c r="H3209" s="52" t="n">
        <v>450</v>
      </c>
      <c r="I3209" s="52" t="n">
        <f aca="false">IF(AND(G3209="",H3209=""),"",N(G3209)-N(H3209))</f>
        <v>-450</v>
      </c>
      <c r="J3209" s="52" t="n">
        <f aca="false">IF(I3209="","",ABS(I3209))</f>
        <v>450</v>
      </c>
      <c r="K3209" s="56" t="n">
        <f aca="false">IF(S3209="","",0)</f>
        <v>0</v>
      </c>
      <c r="L3209" s="56" t="n">
        <f aca="false">IF(J3209="","",IF(AND(J3209&gt;'Revenue Testing'!$E$9,K3209=0),1,0))</f>
        <v>0</v>
      </c>
      <c r="M3209" s="57" t="n">
        <v>0.474366433484</v>
      </c>
      <c r="N3209" s="56" t="str">
        <f aca="false">IF(OR(A3209="",I3209=""),"",IF(COUNTIFS($A$2:$A$4500,A3209,$D$2:$D$4500,D3209,$I$2:$I$4500,I3209)&gt;1,"Possible duplicate",""))</f>
        <v/>
      </c>
      <c r="O3209" s="56" t="n">
        <f aca="false">IF(J3209="","",IF(AND(L3209=0,K3209=0),1,0))</f>
        <v>1</v>
      </c>
      <c r="P3209" s="56" t="str">
        <f aca="false">IF(L3209=1,J3209+ROW()/10^7,"")</f>
        <v/>
      </c>
      <c r="Q3209" s="57" t="n">
        <f aca="false">IF(O3209=1,M3209,"")</f>
        <v>0.474366433484</v>
      </c>
      <c r="R3209" s="56" t="str">
        <f aca="false">IF(K3209=1,ROW(),"")</f>
        <v/>
      </c>
      <c r="S3209" s="56" t="str">
        <f aca="false">IF(D3209="","",TRIM(D3209))</f>
        <v>Operation Recovery Cost- Inc</v>
      </c>
    </row>
    <row r="3210" customFormat="false" ht="15" hidden="false" customHeight="false" outlineLevel="0" collapsed="false">
      <c r="A3210" s="50" t="s">
        <v>1776</v>
      </c>
      <c r="B3210" s="55" t="n">
        <v>45953</v>
      </c>
      <c r="C3210" s="50" t="n">
        <f aca="false">IF(S3210="","",IFERROR(IF(INDEX('Ledger Codes'!$C$6:$C$205,MATCH(S3210,'Ledger Codes'!$B$6:$B$205,0))="","",INDEX('Ledger Codes'!$C$6:$C$205,MATCH(S3210,'Ledger Codes'!$B$6:$B$205,0))),""))</f>
        <v>10053</v>
      </c>
      <c r="D3210" s="50" t="s">
        <v>107</v>
      </c>
      <c r="E3210" s="50" t="s">
        <v>1777</v>
      </c>
      <c r="F3210" s="50" t="s">
        <v>1778</v>
      </c>
      <c r="G3210" s="52" t="n">
        <v>0</v>
      </c>
      <c r="H3210" s="52" t="n">
        <v>450</v>
      </c>
      <c r="I3210" s="52" t="n">
        <f aca="false">IF(AND(G3210="",H3210=""),"",N(G3210)-N(H3210))</f>
        <v>-450</v>
      </c>
      <c r="J3210" s="52" t="n">
        <f aca="false">IF(I3210="","",ABS(I3210))</f>
        <v>450</v>
      </c>
      <c r="K3210" s="56" t="n">
        <f aca="false">IF(S3210="","",0)</f>
        <v>0</v>
      </c>
      <c r="L3210" s="56" t="n">
        <f aca="false">IF(J3210="","",IF(AND(J3210&gt;'Revenue Testing'!$E$9,K3210=0),1,0))</f>
        <v>0</v>
      </c>
      <c r="M3210" s="57" t="n">
        <v>0.920334392994</v>
      </c>
      <c r="N3210" s="56" t="str">
        <f aca="false">IF(OR(A3210="",I3210=""),"",IF(COUNTIFS($A$2:$A$4500,A3210,$D$2:$D$4500,D3210,$I$2:$I$4500,I3210)&gt;1,"Possible duplicate",""))</f>
        <v/>
      </c>
      <c r="O3210" s="56" t="n">
        <f aca="false">IF(J3210="","",IF(AND(L3210=0,K3210=0),1,0))</f>
        <v>1</v>
      </c>
      <c r="P3210" s="56" t="str">
        <f aca="false">IF(L3210=1,J3210+ROW()/10^7,"")</f>
        <v/>
      </c>
      <c r="Q3210" s="57" t="n">
        <f aca="false">IF(O3210=1,M3210,"")</f>
        <v>0.920334392994</v>
      </c>
      <c r="R3210" s="56" t="str">
        <f aca="false">IF(K3210=1,ROW(),"")</f>
        <v/>
      </c>
      <c r="S3210" s="56" t="str">
        <f aca="false">IF(D3210="","",TRIM(D3210))</f>
        <v>Operation Recovery Cost- Inc</v>
      </c>
    </row>
    <row r="3211" customFormat="false" ht="15" hidden="false" customHeight="false" outlineLevel="0" collapsed="false">
      <c r="A3211" s="50" t="s">
        <v>1779</v>
      </c>
      <c r="B3211" s="55" t="n">
        <v>45953</v>
      </c>
      <c r="C3211" s="50" t="n">
        <f aca="false">IF(S3211="","",IFERROR(IF(INDEX('Ledger Codes'!$C$6:$C$205,MATCH(S3211,'Ledger Codes'!$B$6:$B$205,0))="","",INDEX('Ledger Codes'!$C$6:$C$205,MATCH(S3211,'Ledger Codes'!$B$6:$B$205,0))),""))</f>
        <v>10053</v>
      </c>
      <c r="D3211" s="50" t="s">
        <v>107</v>
      </c>
      <c r="E3211" s="50" t="s">
        <v>1780</v>
      </c>
      <c r="F3211" s="50" t="s">
        <v>1781</v>
      </c>
      <c r="G3211" s="52" t="n">
        <v>0</v>
      </c>
      <c r="H3211" s="52" t="n">
        <v>1350</v>
      </c>
      <c r="I3211" s="52" t="n">
        <f aca="false">IF(AND(G3211="",H3211=""),"",N(G3211)-N(H3211))</f>
        <v>-1350</v>
      </c>
      <c r="J3211" s="52" t="n">
        <f aca="false">IF(I3211="","",ABS(I3211))</f>
        <v>1350</v>
      </c>
      <c r="K3211" s="56" t="n">
        <f aca="false">IF(S3211="","",0)</f>
        <v>0</v>
      </c>
      <c r="L3211" s="56" t="n">
        <f aca="false">IF(J3211="","",IF(AND(J3211&gt;'Revenue Testing'!$E$9,K3211=0),1,0))</f>
        <v>0</v>
      </c>
      <c r="M3211" s="57" t="n">
        <v>0.434521139069</v>
      </c>
      <c r="N3211" s="56" t="str">
        <f aca="false">IF(OR(A3211="",I3211=""),"",IF(COUNTIFS($A$2:$A$4500,A3211,$D$2:$D$4500,D3211,$I$2:$I$4500,I3211)&gt;1,"Possible duplicate",""))</f>
        <v/>
      </c>
      <c r="O3211" s="56" t="n">
        <f aca="false">IF(J3211="","",IF(AND(L3211=0,K3211=0),1,0))</f>
        <v>1</v>
      </c>
      <c r="P3211" s="56" t="str">
        <f aca="false">IF(L3211=1,J3211+ROW()/10^7,"")</f>
        <v/>
      </c>
      <c r="Q3211" s="57" t="n">
        <f aca="false">IF(O3211=1,M3211,"")</f>
        <v>0.434521139069</v>
      </c>
      <c r="R3211" s="56" t="str">
        <f aca="false">IF(K3211=1,ROW(),"")</f>
        <v/>
      </c>
      <c r="S3211" s="56" t="str">
        <f aca="false">IF(D3211="","",TRIM(D3211))</f>
        <v>Operation Recovery Cost- Inc</v>
      </c>
    </row>
    <row r="3212" customFormat="false" ht="15" hidden="false" customHeight="false" outlineLevel="0" collapsed="false">
      <c r="A3212" s="50" t="s">
        <v>1782</v>
      </c>
      <c r="B3212" s="55" t="n">
        <v>45953</v>
      </c>
      <c r="C3212" s="50" t="n">
        <f aca="false">IF(S3212="","",IFERROR(IF(INDEX('Ledger Codes'!$C$6:$C$205,MATCH(S3212,'Ledger Codes'!$B$6:$B$205,0))="","",INDEX('Ledger Codes'!$C$6:$C$205,MATCH(S3212,'Ledger Codes'!$B$6:$B$205,0))),""))</f>
        <v>10053</v>
      </c>
      <c r="D3212" s="50" t="s">
        <v>107</v>
      </c>
      <c r="E3212" s="50" t="s">
        <v>1783</v>
      </c>
      <c r="F3212" s="50" t="s">
        <v>572</v>
      </c>
      <c r="G3212" s="52" t="n">
        <v>0</v>
      </c>
      <c r="H3212" s="52" t="n">
        <v>450</v>
      </c>
      <c r="I3212" s="52" t="n">
        <f aca="false">IF(AND(G3212="",H3212=""),"",N(G3212)-N(H3212))</f>
        <v>-450</v>
      </c>
      <c r="J3212" s="52" t="n">
        <f aca="false">IF(I3212="","",ABS(I3212))</f>
        <v>450</v>
      </c>
      <c r="K3212" s="56" t="n">
        <f aca="false">IF(S3212="","",0)</f>
        <v>0</v>
      </c>
      <c r="L3212" s="56" t="n">
        <f aca="false">IF(J3212="","",IF(AND(J3212&gt;'Revenue Testing'!$E$9,K3212=0),1,0))</f>
        <v>0</v>
      </c>
      <c r="M3212" s="57" t="n">
        <v>0.884604140703</v>
      </c>
      <c r="N3212" s="56" t="str">
        <f aca="false">IF(OR(A3212="",I3212=""),"",IF(COUNTIFS($A$2:$A$4500,A3212,$D$2:$D$4500,D3212,$I$2:$I$4500,I3212)&gt;1,"Possible duplicate",""))</f>
        <v/>
      </c>
      <c r="O3212" s="56" t="n">
        <f aca="false">IF(J3212="","",IF(AND(L3212=0,K3212=0),1,0))</f>
        <v>1</v>
      </c>
      <c r="P3212" s="56" t="str">
        <f aca="false">IF(L3212=1,J3212+ROW()/10^7,"")</f>
        <v/>
      </c>
      <c r="Q3212" s="57" t="n">
        <f aca="false">IF(O3212=1,M3212,"")</f>
        <v>0.884604140703</v>
      </c>
      <c r="R3212" s="56" t="str">
        <f aca="false">IF(K3212=1,ROW(),"")</f>
        <v/>
      </c>
      <c r="S3212" s="56" t="str">
        <f aca="false">IF(D3212="","",TRIM(D3212))</f>
        <v>Operation Recovery Cost- Inc</v>
      </c>
    </row>
    <row r="3213" customFormat="false" ht="15" hidden="false" customHeight="false" outlineLevel="0" collapsed="false">
      <c r="A3213" s="50" t="s">
        <v>1784</v>
      </c>
      <c r="B3213" s="55" t="n">
        <v>45953</v>
      </c>
      <c r="C3213" s="50" t="n">
        <f aca="false">IF(S3213="","",IFERROR(IF(INDEX('Ledger Codes'!$C$6:$C$205,MATCH(S3213,'Ledger Codes'!$B$6:$B$205,0))="","",INDEX('Ledger Codes'!$C$6:$C$205,MATCH(S3213,'Ledger Codes'!$B$6:$B$205,0))),""))</f>
        <v>10053</v>
      </c>
      <c r="D3213" s="50" t="s">
        <v>107</v>
      </c>
      <c r="E3213" s="50" t="s">
        <v>1785</v>
      </c>
      <c r="F3213" s="50" t="s">
        <v>1786</v>
      </c>
      <c r="G3213" s="52" t="n">
        <v>0</v>
      </c>
      <c r="H3213" s="52" t="n">
        <v>300</v>
      </c>
      <c r="I3213" s="52" t="n">
        <f aca="false">IF(AND(G3213="",H3213=""),"",N(G3213)-N(H3213))</f>
        <v>-300</v>
      </c>
      <c r="J3213" s="52" t="n">
        <f aca="false">IF(I3213="","",ABS(I3213))</f>
        <v>300</v>
      </c>
      <c r="K3213" s="56" t="n">
        <f aca="false">IF(S3213="","",0)</f>
        <v>0</v>
      </c>
      <c r="L3213" s="56" t="n">
        <f aca="false">IF(J3213="","",IF(AND(J3213&gt;'Revenue Testing'!$E$9,K3213=0),1,0))</f>
        <v>0</v>
      </c>
      <c r="M3213" s="57" t="n">
        <v>0.980597419031</v>
      </c>
      <c r="N3213" s="56" t="str">
        <f aca="false">IF(OR(A3213="",I3213=""),"",IF(COUNTIFS($A$2:$A$4500,A3213,$D$2:$D$4500,D3213,$I$2:$I$4500,I3213)&gt;1,"Possible duplicate",""))</f>
        <v/>
      </c>
      <c r="O3213" s="56" t="n">
        <f aca="false">IF(J3213="","",IF(AND(L3213=0,K3213=0),1,0))</f>
        <v>1</v>
      </c>
      <c r="P3213" s="56" t="str">
        <f aca="false">IF(L3213=1,J3213+ROW()/10^7,"")</f>
        <v/>
      </c>
      <c r="Q3213" s="57" t="n">
        <f aca="false">IF(O3213=1,M3213,"")</f>
        <v>0.980597419031</v>
      </c>
      <c r="R3213" s="56" t="str">
        <f aca="false">IF(K3213=1,ROW(),"")</f>
        <v/>
      </c>
      <c r="S3213" s="56" t="str">
        <f aca="false">IF(D3213="","",TRIM(D3213))</f>
        <v>Operation Recovery Cost- Inc</v>
      </c>
    </row>
    <row r="3214" customFormat="false" ht="15" hidden="false" customHeight="false" outlineLevel="0" collapsed="false">
      <c r="A3214" s="50" t="s">
        <v>1787</v>
      </c>
      <c r="B3214" s="55" t="n">
        <v>45953</v>
      </c>
      <c r="C3214" s="50" t="n">
        <f aca="false">IF(S3214="","",IFERROR(IF(INDEX('Ledger Codes'!$C$6:$C$205,MATCH(S3214,'Ledger Codes'!$B$6:$B$205,0))="","",INDEX('Ledger Codes'!$C$6:$C$205,MATCH(S3214,'Ledger Codes'!$B$6:$B$205,0))),""))</f>
        <v>10053</v>
      </c>
      <c r="D3214" s="50" t="s">
        <v>107</v>
      </c>
      <c r="E3214" s="50" t="s">
        <v>1788</v>
      </c>
      <c r="F3214" s="50" t="s">
        <v>527</v>
      </c>
      <c r="G3214" s="52" t="n">
        <v>0</v>
      </c>
      <c r="H3214" s="52" t="n">
        <v>300</v>
      </c>
      <c r="I3214" s="52" t="n">
        <f aca="false">IF(AND(G3214="",H3214=""),"",N(G3214)-N(H3214))</f>
        <v>-300</v>
      </c>
      <c r="J3214" s="52" t="n">
        <f aca="false">IF(I3214="","",ABS(I3214))</f>
        <v>300</v>
      </c>
      <c r="K3214" s="56" t="n">
        <f aca="false">IF(S3214="","",0)</f>
        <v>0</v>
      </c>
      <c r="L3214" s="56" t="n">
        <f aca="false">IF(J3214="","",IF(AND(J3214&gt;'Revenue Testing'!$E$9,K3214=0),1,0))</f>
        <v>0</v>
      </c>
      <c r="M3214" s="57" t="n">
        <v>0.621307830862</v>
      </c>
      <c r="N3214" s="56" t="str">
        <f aca="false">IF(OR(A3214="",I3214=""),"",IF(COUNTIFS($A$2:$A$4500,A3214,$D$2:$D$4500,D3214,$I$2:$I$4500,I3214)&gt;1,"Possible duplicate",""))</f>
        <v/>
      </c>
      <c r="O3214" s="56" t="n">
        <f aca="false">IF(J3214="","",IF(AND(L3214=0,K3214=0),1,0))</f>
        <v>1</v>
      </c>
      <c r="P3214" s="56" t="str">
        <f aca="false">IF(L3214=1,J3214+ROW()/10^7,"")</f>
        <v/>
      </c>
      <c r="Q3214" s="57" t="n">
        <f aca="false">IF(O3214=1,M3214,"")</f>
        <v>0.621307830862</v>
      </c>
      <c r="R3214" s="56" t="str">
        <f aca="false">IF(K3214=1,ROW(),"")</f>
        <v/>
      </c>
      <c r="S3214" s="56" t="str">
        <f aca="false">IF(D3214="","",TRIM(D3214))</f>
        <v>Operation Recovery Cost- Inc</v>
      </c>
    </row>
    <row r="3215" customFormat="false" ht="15" hidden="false" customHeight="false" outlineLevel="0" collapsed="false">
      <c r="A3215" s="50" t="s">
        <v>1789</v>
      </c>
      <c r="B3215" s="55" t="n">
        <v>45953</v>
      </c>
      <c r="C3215" s="50" t="n">
        <f aca="false">IF(S3215="","",IFERROR(IF(INDEX('Ledger Codes'!$C$6:$C$205,MATCH(S3215,'Ledger Codes'!$B$6:$B$205,0))="","",INDEX('Ledger Codes'!$C$6:$C$205,MATCH(S3215,'Ledger Codes'!$B$6:$B$205,0))),""))</f>
        <v>10053</v>
      </c>
      <c r="D3215" s="50" t="s">
        <v>107</v>
      </c>
      <c r="E3215" s="50" t="s">
        <v>1790</v>
      </c>
      <c r="F3215" s="50" t="s">
        <v>1791</v>
      </c>
      <c r="G3215" s="52" t="n">
        <v>0</v>
      </c>
      <c r="H3215" s="52" t="n">
        <v>900</v>
      </c>
      <c r="I3215" s="52" t="n">
        <f aca="false">IF(AND(G3215="",H3215=""),"",N(G3215)-N(H3215))</f>
        <v>-900</v>
      </c>
      <c r="J3215" s="52" t="n">
        <f aca="false">IF(I3215="","",ABS(I3215))</f>
        <v>900</v>
      </c>
      <c r="K3215" s="56" t="n">
        <f aca="false">IF(S3215="","",0)</f>
        <v>0</v>
      </c>
      <c r="L3215" s="56" t="n">
        <f aca="false">IF(J3215="","",IF(AND(J3215&gt;'Revenue Testing'!$E$9,K3215=0),1,0))</f>
        <v>0</v>
      </c>
      <c r="M3215" s="57" t="n">
        <v>0.241161623084</v>
      </c>
      <c r="N3215" s="56" t="str">
        <f aca="false">IF(OR(A3215="",I3215=""),"",IF(COUNTIFS($A$2:$A$4500,A3215,$D$2:$D$4500,D3215,$I$2:$I$4500,I3215)&gt;1,"Possible duplicate",""))</f>
        <v/>
      </c>
      <c r="O3215" s="56" t="n">
        <f aca="false">IF(J3215="","",IF(AND(L3215=0,K3215=0),1,0))</f>
        <v>1</v>
      </c>
      <c r="P3215" s="56" t="str">
        <f aca="false">IF(L3215=1,J3215+ROW()/10^7,"")</f>
        <v/>
      </c>
      <c r="Q3215" s="57" t="n">
        <f aca="false">IF(O3215=1,M3215,"")</f>
        <v>0.241161623084</v>
      </c>
      <c r="R3215" s="56" t="str">
        <f aca="false">IF(K3215=1,ROW(),"")</f>
        <v/>
      </c>
      <c r="S3215" s="56" t="str">
        <f aca="false">IF(D3215="","",TRIM(D3215))</f>
        <v>Operation Recovery Cost- Inc</v>
      </c>
    </row>
    <row r="3216" customFormat="false" ht="15" hidden="false" customHeight="false" outlineLevel="0" collapsed="false">
      <c r="A3216" s="50" t="s">
        <v>1792</v>
      </c>
      <c r="B3216" s="55" t="n">
        <v>45953</v>
      </c>
      <c r="C3216" s="50" t="n">
        <f aca="false">IF(S3216="","",IFERROR(IF(INDEX('Ledger Codes'!$C$6:$C$205,MATCH(S3216,'Ledger Codes'!$B$6:$B$205,0))="","",INDEX('Ledger Codes'!$C$6:$C$205,MATCH(S3216,'Ledger Codes'!$B$6:$B$205,0))),""))</f>
        <v>10053</v>
      </c>
      <c r="D3216" s="50" t="s">
        <v>107</v>
      </c>
      <c r="E3216" s="50" t="s">
        <v>1793</v>
      </c>
      <c r="F3216" s="50" t="s">
        <v>1794</v>
      </c>
      <c r="G3216" s="52" t="n">
        <v>0</v>
      </c>
      <c r="H3216" s="52" t="n">
        <v>450</v>
      </c>
      <c r="I3216" s="52" t="n">
        <f aca="false">IF(AND(G3216="",H3216=""),"",N(G3216)-N(H3216))</f>
        <v>-450</v>
      </c>
      <c r="J3216" s="52" t="n">
        <f aca="false">IF(I3216="","",ABS(I3216))</f>
        <v>450</v>
      </c>
      <c r="K3216" s="56" t="n">
        <f aca="false">IF(S3216="","",0)</f>
        <v>0</v>
      </c>
      <c r="L3216" s="56" t="n">
        <f aca="false">IF(J3216="","",IF(AND(J3216&gt;'Revenue Testing'!$E$9,K3216=0),1,0))</f>
        <v>0</v>
      </c>
      <c r="M3216" s="57" t="n">
        <v>0.195784259945</v>
      </c>
      <c r="N3216" s="56" t="str">
        <f aca="false">IF(OR(A3216="",I3216=""),"",IF(COUNTIFS($A$2:$A$4500,A3216,$D$2:$D$4500,D3216,$I$2:$I$4500,I3216)&gt;1,"Possible duplicate",""))</f>
        <v/>
      </c>
      <c r="O3216" s="56" t="n">
        <f aca="false">IF(J3216="","",IF(AND(L3216=0,K3216=0),1,0))</f>
        <v>1</v>
      </c>
      <c r="P3216" s="56" t="str">
        <f aca="false">IF(L3216=1,J3216+ROW()/10^7,"")</f>
        <v/>
      </c>
      <c r="Q3216" s="57" t="n">
        <f aca="false">IF(O3216=1,M3216,"")</f>
        <v>0.195784259945</v>
      </c>
      <c r="R3216" s="56" t="str">
        <f aca="false">IF(K3216=1,ROW(),"")</f>
        <v/>
      </c>
      <c r="S3216" s="56" t="str">
        <f aca="false">IF(D3216="","",TRIM(D3216))</f>
        <v>Operation Recovery Cost- Inc</v>
      </c>
    </row>
    <row r="3217" customFormat="false" ht="15" hidden="false" customHeight="false" outlineLevel="0" collapsed="false">
      <c r="A3217" s="50" t="s">
        <v>1795</v>
      </c>
      <c r="B3217" s="55" t="n">
        <v>45953</v>
      </c>
      <c r="C3217" s="50" t="n">
        <f aca="false">IF(S3217="","",IFERROR(IF(INDEX('Ledger Codes'!$C$6:$C$205,MATCH(S3217,'Ledger Codes'!$B$6:$B$205,0))="","",INDEX('Ledger Codes'!$C$6:$C$205,MATCH(S3217,'Ledger Codes'!$B$6:$B$205,0))),""))</f>
        <v>10053</v>
      </c>
      <c r="D3217" s="50" t="s">
        <v>107</v>
      </c>
      <c r="E3217" s="50" t="s">
        <v>1796</v>
      </c>
      <c r="F3217" s="50" t="s">
        <v>1797</v>
      </c>
      <c r="G3217" s="52" t="n">
        <v>0</v>
      </c>
      <c r="H3217" s="52" t="n">
        <v>450</v>
      </c>
      <c r="I3217" s="52" t="n">
        <f aca="false">IF(AND(G3217="",H3217=""),"",N(G3217)-N(H3217))</f>
        <v>-450</v>
      </c>
      <c r="J3217" s="52" t="n">
        <f aca="false">IF(I3217="","",ABS(I3217))</f>
        <v>450</v>
      </c>
      <c r="K3217" s="56" t="n">
        <f aca="false">IF(S3217="","",0)</f>
        <v>0</v>
      </c>
      <c r="L3217" s="56" t="n">
        <f aca="false">IF(J3217="","",IF(AND(J3217&gt;'Revenue Testing'!$E$9,K3217=0),1,0))</f>
        <v>0</v>
      </c>
      <c r="M3217" s="57" t="n">
        <v>0.887858677945</v>
      </c>
      <c r="N3217" s="56" t="str">
        <f aca="false">IF(OR(A3217="",I3217=""),"",IF(COUNTIFS($A$2:$A$4500,A3217,$D$2:$D$4500,D3217,$I$2:$I$4500,I3217)&gt;1,"Possible duplicate",""))</f>
        <v/>
      </c>
      <c r="O3217" s="56" t="n">
        <f aca="false">IF(J3217="","",IF(AND(L3217=0,K3217=0),1,0))</f>
        <v>1</v>
      </c>
      <c r="P3217" s="56" t="str">
        <f aca="false">IF(L3217=1,J3217+ROW()/10^7,"")</f>
        <v/>
      </c>
      <c r="Q3217" s="57" t="n">
        <f aca="false">IF(O3217=1,M3217,"")</f>
        <v>0.887858677945</v>
      </c>
      <c r="R3217" s="56" t="str">
        <f aca="false">IF(K3217=1,ROW(),"")</f>
        <v/>
      </c>
      <c r="S3217" s="56" t="str">
        <f aca="false">IF(D3217="","",TRIM(D3217))</f>
        <v>Operation Recovery Cost- Inc</v>
      </c>
    </row>
    <row r="3218" customFormat="false" ht="15" hidden="false" customHeight="false" outlineLevel="0" collapsed="false">
      <c r="A3218" s="50" t="s">
        <v>1798</v>
      </c>
      <c r="B3218" s="55" t="n">
        <v>45955</v>
      </c>
      <c r="C3218" s="50" t="n">
        <f aca="false">IF(S3218="","",IFERROR(IF(INDEX('Ledger Codes'!$C$6:$C$205,MATCH(S3218,'Ledger Codes'!$B$6:$B$205,0))="","",INDEX('Ledger Codes'!$C$6:$C$205,MATCH(S3218,'Ledger Codes'!$B$6:$B$205,0))),""))</f>
        <v>10053</v>
      </c>
      <c r="D3218" s="50" t="s">
        <v>107</v>
      </c>
      <c r="E3218" s="50" t="s">
        <v>1799</v>
      </c>
      <c r="F3218" s="50" t="s">
        <v>1800</v>
      </c>
      <c r="G3218" s="52" t="n">
        <v>0</v>
      </c>
      <c r="H3218" s="52" t="n">
        <v>450</v>
      </c>
      <c r="I3218" s="52" t="n">
        <f aca="false">IF(AND(G3218="",H3218=""),"",N(G3218)-N(H3218))</f>
        <v>-450</v>
      </c>
      <c r="J3218" s="52" t="n">
        <f aca="false">IF(I3218="","",ABS(I3218))</f>
        <v>450</v>
      </c>
      <c r="K3218" s="56" t="n">
        <f aca="false">IF(S3218="","",0)</f>
        <v>0</v>
      </c>
      <c r="L3218" s="56" t="n">
        <f aca="false">IF(J3218="","",IF(AND(J3218&gt;'Revenue Testing'!$E$9,K3218=0),1,0))</f>
        <v>0</v>
      </c>
      <c r="M3218" s="57" t="n">
        <v>0.228841729855</v>
      </c>
      <c r="N3218" s="56" t="str">
        <f aca="false">IF(OR(A3218="",I3218=""),"",IF(COUNTIFS($A$2:$A$4500,A3218,$D$2:$D$4500,D3218,$I$2:$I$4500,I3218)&gt;1,"Possible duplicate",""))</f>
        <v/>
      </c>
      <c r="O3218" s="56" t="n">
        <f aca="false">IF(J3218="","",IF(AND(L3218=0,K3218=0),1,0))</f>
        <v>1</v>
      </c>
      <c r="P3218" s="56" t="str">
        <f aca="false">IF(L3218=1,J3218+ROW()/10^7,"")</f>
        <v/>
      </c>
      <c r="Q3218" s="57" t="n">
        <f aca="false">IF(O3218=1,M3218,"")</f>
        <v>0.228841729855</v>
      </c>
      <c r="R3218" s="56" t="str">
        <f aca="false">IF(K3218=1,ROW(),"")</f>
        <v/>
      </c>
      <c r="S3218" s="56" t="str">
        <f aca="false">IF(D3218="","",TRIM(D3218))</f>
        <v>Operation Recovery Cost- Inc</v>
      </c>
    </row>
    <row r="3219" customFormat="false" ht="15" hidden="false" customHeight="false" outlineLevel="0" collapsed="false">
      <c r="A3219" s="50" t="s">
        <v>1801</v>
      </c>
      <c r="B3219" s="55" t="n">
        <v>45955</v>
      </c>
      <c r="C3219" s="50" t="n">
        <f aca="false">IF(S3219="","",IFERROR(IF(INDEX('Ledger Codes'!$C$6:$C$205,MATCH(S3219,'Ledger Codes'!$B$6:$B$205,0))="","",INDEX('Ledger Codes'!$C$6:$C$205,MATCH(S3219,'Ledger Codes'!$B$6:$B$205,0))),""))</f>
        <v>10053</v>
      </c>
      <c r="D3219" s="50" t="s">
        <v>107</v>
      </c>
      <c r="E3219" s="50" t="s">
        <v>1802</v>
      </c>
      <c r="F3219" s="50" t="s">
        <v>1803</v>
      </c>
      <c r="G3219" s="52" t="n">
        <v>0</v>
      </c>
      <c r="H3219" s="52" t="n">
        <v>900</v>
      </c>
      <c r="I3219" s="52" t="n">
        <f aca="false">IF(AND(G3219="",H3219=""),"",N(G3219)-N(H3219))</f>
        <v>-900</v>
      </c>
      <c r="J3219" s="52" t="n">
        <f aca="false">IF(I3219="","",ABS(I3219))</f>
        <v>900</v>
      </c>
      <c r="K3219" s="56" t="n">
        <f aca="false">IF(S3219="","",0)</f>
        <v>0</v>
      </c>
      <c r="L3219" s="56" t="n">
        <f aca="false">IF(J3219="","",IF(AND(J3219&gt;'Revenue Testing'!$E$9,K3219=0),1,0))</f>
        <v>0</v>
      </c>
      <c r="M3219" s="57" t="n">
        <v>0.394897666662</v>
      </c>
      <c r="N3219" s="56" t="str">
        <f aca="false">IF(OR(A3219="",I3219=""),"",IF(COUNTIFS($A$2:$A$4500,A3219,$D$2:$D$4500,D3219,$I$2:$I$4500,I3219)&gt;1,"Possible duplicate",""))</f>
        <v/>
      </c>
      <c r="O3219" s="56" t="n">
        <f aca="false">IF(J3219="","",IF(AND(L3219=0,K3219=0),1,0))</f>
        <v>1</v>
      </c>
      <c r="P3219" s="56" t="str">
        <f aca="false">IF(L3219=1,J3219+ROW()/10^7,"")</f>
        <v/>
      </c>
      <c r="Q3219" s="57" t="n">
        <f aca="false">IF(O3219=1,M3219,"")</f>
        <v>0.394897666662</v>
      </c>
      <c r="R3219" s="56" t="str">
        <f aca="false">IF(K3219=1,ROW(),"")</f>
        <v/>
      </c>
      <c r="S3219" s="56" t="str">
        <f aca="false">IF(D3219="","",TRIM(D3219))</f>
        <v>Operation Recovery Cost- Inc</v>
      </c>
    </row>
    <row r="3220" customFormat="false" ht="15" hidden="false" customHeight="false" outlineLevel="0" collapsed="false">
      <c r="A3220" s="50" t="s">
        <v>1804</v>
      </c>
      <c r="B3220" s="55" t="n">
        <v>45955</v>
      </c>
      <c r="C3220" s="50" t="n">
        <f aca="false">IF(S3220="","",IFERROR(IF(INDEX('Ledger Codes'!$C$6:$C$205,MATCH(S3220,'Ledger Codes'!$B$6:$B$205,0))="","",INDEX('Ledger Codes'!$C$6:$C$205,MATCH(S3220,'Ledger Codes'!$B$6:$B$205,0))),""))</f>
        <v>10053</v>
      </c>
      <c r="D3220" s="50" t="s">
        <v>107</v>
      </c>
      <c r="E3220" s="50" t="s">
        <v>1805</v>
      </c>
      <c r="F3220" s="50" t="s">
        <v>1806</v>
      </c>
      <c r="G3220" s="52" t="n">
        <v>0</v>
      </c>
      <c r="H3220" s="52" t="n">
        <v>300</v>
      </c>
      <c r="I3220" s="52" t="n">
        <f aca="false">IF(AND(G3220="",H3220=""),"",N(G3220)-N(H3220))</f>
        <v>-300</v>
      </c>
      <c r="J3220" s="52" t="n">
        <f aca="false">IF(I3220="","",ABS(I3220))</f>
        <v>300</v>
      </c>
      <c r="K3220" s="56" t="n">
        <f aca="false">IF(S3220="","",0)</f>
        <v>0</v>
      </c>
      <c r="L3220" s="56" t="n">
        <f aca="false">IF(J3220="","",IF(AND(J3220&gt;'Revenue Testing'!$E$9,K3220=0),1,0))</f>
        <v>0</v>
      </c>
      <c r="M3220" s="57" t="n">
        <v>0.323311207182</v>
      </c>
      <c r="N3220" s="56" t="str">
        <f aca="false">IF(OR(A3220="",I3220=""),"",IF(COUNTIFS($A$2:$A$4500,A3220,$D$2:$D$4500,D3220,$I$2:$I$4500,I3220)&gt;1,"Possible duplicate",""))</f>
        <v/>
      </c>
      <c r="O3220" s="56" t="n">
        <f aca="false">IF(J3220="","",IF(AND(L3220=0,K3220=0),1,0))</f>
        <v>1</v>
      </c>
      <c r="P3220" s="56" t="str">
        <f aca="false">IF(L3220=1,J3220+ROW()/10^7,"")</f>
        <v/>
      </c>
      <c r="Q3220" s="57" t="n">
        <f aca="false">IF(O3220=1,M3220,"")</f>
        <v>0.323311207182</v>
      </c>
      <c r="R3220" s="56" t="str">
        <f aca="false">IF(K3220=1,ROW(),"")</f>
        <v/>
      </c>
      <c r="S3220" s="56" t="str">
        <f aca="false">IF(D3220="","",TRIM(D3220))</f>
        <v>Operation Recovery Cost- Inc</v>
      </c>
    </row>
    <row r="3221" customFormat="false" ht="15" hidden="false" customHeight="false" outlineLevel="0" collapsed="false">
      <c r="A3221" s="50" t="s">
        <v>1804</v>
      </c>
      <c r="B3221" s="55" t="n">
        <v>45955</v>
      </c>
      <c r="C3221" s="50" t="n">
        <f aca="false">IF(S3221="","",IFERROR(IF(INDEX('Ledger Codes'!$C$6:$C$205,MATCH(S3221,'Ledger Codes'!$B$6:$B$205,0))="","",INDEX('Ledger Codes'!$C$6:$C$205,MATCH(S3221,'Ledger Codes'!$B$6:$B$205,0))),""))</f>
        <v>10053</v>
      </c>
      <c r="D3221" s="50" t="s">
        <v>107</v>
      </c>
      <c r="E3221" s="50" t="s">
        <v>1805</v>
      </c>
      <c r="F3221" s="50" t="s">
        <v>1806</v>
      </c>
      <c r="G3221" s="52" t="n">
        <v>0</v>
      </c>
      <c r="H3221" s="52" t="n">
        <v>450</v>
      </c>
      <c r="I3221" s="52" t="n">
        <f aca="false">IF(AND(G3221="",H3221=""),"",N(G3221)-N(H3221))</f>
        <v>-450</v>
      </c>
      <c r="J3221" s="52" t="n">
        <f aca="false">IF(I3221="","",ABS(I3221))</f>
        <v>450</v>
      </c>
      <c r="K3221" s="56" t="n">
        <f aca="false">IF(S3221="","",0)</f>
        <v>0</v>
      </c>
      <c r="L3221" s="56" t="n">
        <f aca="false">IF(J3221="","",IF(AND(J3221&gt;'Revenue Testing'!$E$9,K3221=0),1,0))</f>
        <v>0</v>
      </c>
      <c r="M3221" s="57" t="n">
        <v>0.944578121367</v>
      </c>
      <c r="N3221" s="56" t="str">
        <f aca="false">IF(OR(A3221="",I3221=""),"",IF(COUNTIFS($A$2:$A$4500,A3221,$D$2:$D$4500,D3221,$I$2:$I$4500,I3221)&gt;1,"Possible duplicate",""))</f>
        <v/>
      </c>
      <c r="O3221" s="56" t="n">
        <f aca="false">IF(J3221="","",IF(AND(L3221=0,K3221=0),1,0))</f>
        <v>1</v>
      </c>
      <c r="P3221" s="56" t="str">
        <f aca="false">IF(L3221=1,J3221+ROW()/10^7,"")</f>
        <v/>
      </c>
      <c r="Q3221" s="57" t="n">
        <f aca="false">IF(O3221=1,M3221,"")</f>
        <v>0.944578121367</v>
      </c>
      <c r="R3221" s="56" t="str">
        <f aca="false">IF(K3221=1,ROW(),"")</f>
        <v/>
      </c>
      <c r="S3221" s="56" t="str">
        <f aca="false">IF(D3221="","",TRIM(D3221))</f>
        <v>Operation Recovery Cost- Inc</v>
      </c>
    </row>
    <row r="3222" customFormat="false" ht="15" hidden="false" customHeight="false" outlineLevel="0" collapsed="false">
      <c r="A3222" s="50" t="s">
        <v>1807</v>
      </c>
      <c r="B3222" s="55" t="n">
        <v>45956</v>
      </c>
      <c r="C3222" s="50" t="n">
        <f aca="false">IF(S3222="","",IFERROR(IF(INDEX('Ledger Codes'!$C$6:$C$205,MATCH(S3222,'Ledger Codes'!$B$6:$B$205,0))="","",INDEX('Ledger Codes'!$C$6:$C$205,MATCH(S3222,'Ledger Codes'!$B$6:$B$205,0))),""))</f>
        <v>10053</v>
      </c>
      <c r="D3222" s="50" t="s">
        <v>107</v>
      </c>
      <c r="E3222" s="50" t="s">
        <v>1808</v>
      </c>
      <c r="F3222" s="50" t="s">
        <v>1809</v>
      </c>
      <c r="G3222" s="52" t="n">
        <v>0</v>
      </c>
      <c r="H3222" s="52" t="n">
        <v>450</v>
      </c>
      <c r="I3222" s="52" t="n">
        <f aca="false">IF(AND(G3222="",H3222=""),"",N(G3222)-N(H3222))</f>
        <v>-450</v>
      </c>
      <c r="J3222" s="52" t="n">
        <f aca="false">IF(I3222="","",ABS(I3222))</f>
        <v>450</v>
      </c>
      <c r="K3222" s="56" t="n">
        <f aca="false">IF(S3222="","",0)</f>
        <v>0</v>
      </c>
      <c r="L3222" s="56" t="n">
        <f aca="false">IF(J3222="","",IF(AND(J3222&gt;'Revenue Testing'!$E$9,K3222=0),1,0))</f>
        <v>0</v>
      </c>
      <c r="M3222" s="57" t="n">
        <v>0.146857273889</v>
      </c>
      <c r="N3222" s="56" t="str">
        <f aca="false">IF(OR(A3222="",I3222=""),"",IF(COUNTIFS($A$2:$A$4500,A3222,$D$2:$D$4500,D3222,$I$2:$I$4500,I3222)&gt;1,"Possible duplicate",""))</f>
        <v/>
      </c>
      <c r="O3222" s="56" t="n">
        <f aca="false">IF(J3222="","",IF(AND(L3222=0,K3222=0),1,0))</f>
        <v>1</v>
      </c>
      <c r="P3222" s="56" t="str">
        <f aca="false">IF(L3222=1,J3222+ROW()/10^7,"")</f>
        <v/>
      </c>
      <c r="Q3222" s="57" t="n">
        <f aca="false">IF(O3222=1,M3222,"")</f>
        <v>0.146857273889</v>
      </c>
      <c r="R3222" s="56" t="str">
        <f aca="false">IF(K3222=1,ROW(),"")</f>
        <v/>
      </c>
      <c r="S3222" s="56" t="str">
        <f aca="false">IF(D3222="","",TRIM(D3222))</f>
        <v>Operation Recovery Cost- Inc</v>
      </c>
    </row>
    <row r="3223" customFormat="false" ht="15" hidden="false" customHeight="false" outlineLevel="0" collapsed="false">
      <c r="A3223" s="50" t="s">
        <v>1810</v>
      </c>
      <c r="B3223" s="55" t="n">
        <v>45956</v>
      </c>
      <c r="C3223" s="50" t="n">
        <f aca="false">IF(S3223="","",IFERROR(IF(INDEX('Ledger Codes'!$C$6:$C$205,MATCH(S3223,'Ledger Codes'!$B$6:$B$205,0))="","",INDEX('Ledger Codes'!$C$6:$C$205,MATCH(S3223,'Ledger Codes'!$B$6:$B$205,0))),""))</f>
        <v>10053</v>
      </c>
      <c r="D3223" s="50" t="s">
        <v>107</v>
      </c>
      <c r="E3223" s="50" t="s">
        <v>1811</v>
      </c>
      <c r="F3223" s="50" t="s">
        <v>1812</v>
      </c>
      <c r="G3223" s="52" t="n">
        <v>0</v>
      </c>
      <c r="H3223" s="52" t="n">
        <v>450</v>
      </c>
      <c r="I3223" s="52" t="n">
        <f aca="false">IF(AND(G3223="",H3223=""),"",N(G3223)-N(H3223))</f>
        <v>-450</v>
      </c>
      <c r="J3223" s="52" t="n">
        <f aca="false">IF(I3223="","",ABS(I3223))</f>
        <v>450</v>
      </c>
      <c r="K3223" s="56" t="n">
        <f aca="false">IF(S3223="","",0)</f>
        <v>0</v>
      </c>
      <c r="L3223" s="56" t="n">
        <f aca="false">IF(J3223="","",IF(AND(J3223&gt;'Revenue Testing'!$E$9,K3223=0),1,0))</f>
        <v>0</v>
      </c>
      <c r="M3223" s="57" t="n">
        <v>0.216849606637</v>
      </c>
      <c r="N3223" s="56" t="str">
        <f aca="false">IF(OR(A3223="",I3223=""),"",IF(COUNTIFS($A$2:$A$4500,A3223,$D$2:$D$4500,D3223,$I$2:$I$4500,I3223)&gt;1,"Possible duplicate",""))</f>
        <v/>
      </c>
      <c r="O3223" s="56" t="n">
        <f aca="false">IF(J3223="","",IF(AND(L3223=0,K3223=0),1,0))</f>
        <v>1</v>
      </c>
      <c r="P3223" s="56" t="str">
        <f aca="false">IF(L3223=1,J3223+ROW()/10^7,"")</f>
        <v/>
      </c>
      <c r="Q3223" s="57" t="n">
        <f aca="false">IF(O3223=1,M3223,"")</f>
        <v>0.216849606637</v>
      </c>
      <c r="R3223" s="56" t="str">
        <f aca="false">IF(K3223=1,ROW(),"")</f>
        <v/>
      </c>
      <c r="S3223" s="56" t="str">
        <f aca="false">IF(D3223="","",TRIM(D3223))</f>
        <v>Operation Recovery Cost- Inc</v>
      </c>
    </row>
    <row r="3224" customFormat="false" ht="15" hidden="false" customHeight="false" outlineLevel="0" collapsed="false">
      <c r="A3224" s="50" t="s">
        <v>1813</v>
      </c>
      <c r="B3224" s="55" t="n">
        <v>45956</v>
      </c>
      <c r="C3224" s="50" t="n">
        <f aca="false">IF(S3224="","",IFERROR(IF(INDEX('Ledger Codes'!$C$6:$C$205,MATCH(S3224,'Ledger Codes'!$B$6:$B$205,0))="","",INDEX('Ledger Codes'!$C$6:$C$205,MATCH(S3224,'Ledger Codes'!$B$6:$B$205,0))),""))</f>
        <v>10053</v>
      </c>
      <c r="D3224" s="50" t="s">
        <v>107</v>
      </c>
      <c r="E3224" s="50" t="s">
        <v>1814</v>
      </c>
      <c r="F3224" s="50" t="s">
        <v>1815</v>
      </c>
      <c r="G3224" s="52" t="n">
        <v>0</v>
      </c>
      <c r="H3224" s="52" t="n">
        <v>450</v>
      </c>
      <c r="I3224" s="52" t="n">
        <f aca="false">IF(AND(G3224="",H3224=""),"",N(G3224)-N(H3224))</f>
        <v>-450</v>
      </c>
      <c r="J3224" s="52" t="n">
        <f aca="false">IF(I3224="","",ABS(I3224))</f>
        <v>450</v>
      </c>
      <c r="K3224" s="56" t="n">
        <f aca="false">IF(S3224="","",0)</f>
        <v>0</v>
      </c>
      <c r="L3224" s="56" t="n">
        <f aca="false">IF(J3224="","",IF(AND(J3224&gt;'Revenue Testing'!$E$9,K3224=0),1,0))</f>
        <v>0</v>
      </c>
      <c r="M3224" s="57" t="n">
        <v>0.351088202502</v>
      </c>
      <c r="N3224" s="56" t="str">
        <f aca="false">IF(OR(A3224="",I3224=""),"",IF(COUNTIFS($A$2:$A$4500,A3224,$D$2:$D$4500,D3224,$I$2:$I$4500,I3224)&gt;1,"Possible duplicate",""))</f>
        <v/>
      </c>
      <c r="O3224" s="56" t="n">
        <f aca="false">IF(J3224="","",IF(AND(L3224=0,K3224=0),1,0))</f>
        <v>1</v>
      </c>
      <c r="P3224" s="56" t="str">
        <f aca="false">IF(L3224=1,J3224+ROW()/10^7,"")</f>
        <v/>
      </c>
      <c r="Q3224" s="57" t="n">
        <f aca="false">IF(O3224=1,M3224,"")</f>
        <v>0.351088202502</v>
      </c>
      <c r="R3224" s="56" t="str">
        <f aca="false">IF(K3224=1,ROW(),"")</f>
        <v/>
      </c>
      <c r="S3224" s="56" t="str">
        <f aca="false">IF(D3224="","",TRIM(D3224))</f>
        <v>Operation Recovery Cost- Inc</v>
      </c>
    </row>
    <row r="3225" customFormat="false" ht="15" hidden="false" customHeight="false" outlineLevel="0" collapsed="false">
      <c r="A3225" s="50" t="s">
        <v>1816</v>
      </c>
      <c r="B3225" s="55" t="n">
        <v>45956</v>
      </c>
      <c r="C3225" s="50" t="n">
        <f aca="false">IF(S3225="","",IFERROR(IF(INDEX('Ledger Codes'!$C$6:$C$205,MATCH(S3225,'Ledger Codes'!$B$6:$B$205,0))="","",INDEX('Ledger Codes'!$C$6:$C$205,MATCH(S3225,'Ledger Codes'!$B$6:$B$205,0))),""))</f>
        <v>10053</v>
      </c>
      <c r="D3225" s="50" t="s">
        <v>107</v>
      </c>
      <c r="E3225" s="50" t="s">
        <v>1817</v>
      </c>
      <c r="F3225" s="50" t="s">
        <v>1818</v>
      </c>
      <c r="G3225" s="52" t="n">
        <v>0</v>
      </c>
      <c r="H3225" s="52" t="n">
        <v>450</v>
      </c>
      <c r="I3225" s="52" t="n">
        <f aca="false">IF(AND(G3225="",H3225=""),"",N(G3225)-N(H3225))</f>
        <v>-450</v>
      </c>
      <c r="J3225" s="52" t="n">
        <f aca="false">IF(I3225="","",ABS(I3225))</f>
        <v>450</v>
      </c>
      <c r="K3225" s="56" t="n">
        <f aca="false">IF(S3225="","",0)</f>
        <v>0</v>
      </c>
      <c r="L3225" s="56" t="n">
        <f aca="false">IF(J3225="","",IF(AND(J3225&gt;'Revenue Testing'!$E$9,K3225=0),1,0))</f>
        <v>0</v>
      </c>
      <c r="M3225" s="57" t="n">
        <v>0.070351164703</v>
      </c>
      <c r="N3225" s="56" t="str">
        <f aca="false">IF(OR(A3225="",I3225=""),"",IF(COUNTIFS($A$2:$A$4500,A3225,$D$2:$D$4500,D3225,$I$2:$I$4500,I3225)&gt;1,"Possible duplicate",""))</f>
        <v/>
      </c>
      <c r="O3225" s="56" t="n">
        <f aca="false">IF(J3225="","",IF(AND(L3225=0,K3225=0),1,0))</f>
        <v>1</v>
      </c>
      <c r="P3225" s="56" t="str">
        <f aca="false">IF(L3225=1,J3225+ROW()/10^7,"")</f>
        <v/>
      </c>
      <c r="Q3225" s="57" t="n">
        <f aca="false">IF(O3225=1,M3225,"")</f>
        <v>0.070351164703</v>
      </c>
      <c r="R3225" s="56" t="str">
        <f aca="false">IF(K3225=1,ROW(),"")</f>
        <v/>
      </c>
      <c r="S3225" s="56" t="str">
        <f aca="false">IF(D3225="","",TRIM(D3225))</f>
        <v>Operation Recovery Cost- Inc</v>
      </c>
    </row>
    <row r="3226" customFormat="false" ht="15" hidden="false" customHeight="false" outlineLevel="0" collapsed="false">
      <c r="A3226" s="50" t="s">
        <v>1819</v>
      </c>
      <c r="B3226" s="55" t="n">
        <v>45956</v>
      </c>
      <c r="C3226" s="50" t="n">
        <f aca="false">IF(S3226="","",IFERROR(IF(INDEX('Ledger Codes'!$C$6:$C$205,MATCH(S3226,'Ledger Codes'!$B$6:$B$205,0))="","",INDEX('Ledger Codes'!$C$6:$C$205,MATCH(S3226,'Ledger Codes'!$B$6:$B$205,0))),""))</f>
        <v>10053</v>
      </c>
      <c r="D3226" s="50" t="s">
        <v>107</v>
      </c>
      <c r="E3226" s="50" t="s">
        <v>1820</v>
      </c>
      <c r="F3226" s="50" t="s">
        <v>1821</v>
      </c>
      <c r="G3226" s="52" t="n">
        <v>0</v>
      </c>
      <c r="H3226" s="52" t="n">
        <v>450</v>
      </c>
      <c r="I3226" s="52" t="n">
        <f aca="false">IF(AND(G3226="",H3226=""),"",N(G3226)-N(H3226))</f>
        <v>-450</v>
      </c>
      <c r="J3226" s="52" t="n">
        <f aca="false">IF(I3226="","",ABS(I3226))</f>
        <v>450</v>
      </c>
      <c r="K3226" s="56" t="n">
        <f aca="false">IF(S3226="","",0)</f>
        <v>0</v>
      </c>
      <c r="L3226" s="56" t="n">
        <f aca="false">IF(J3226="","",IF(AND(J3226&gt;'Revenue Testing'!$E$9,K3226=0),1,0))</f>
        <v>0</v>
      </c>
      <c r="M3226" s="57" t="n">
        <v>0.217123072751</v>
      </c>
      <c r="N3226" s="56" t="str">
        <f aca="false">IF(OR(A3226="",I3226=""),"",IF(COUNTIFS($A$2:$A$4500,A3226,$D$2:$D$4500,D3226,$I$2:$I$4500,I3226)&gt;1,"Possible duplicate",""))</f>
        <v/>
      </c>
      <c r="O3226" s="56" t="n">
        <f aca="false">IF(J3226="","",IF(AND(L3226=0,K3226=0),1,0))</f>
        <v>1</v>
      </c>
      <c r="P3226" s="56" t="str">
        <f aca="false">IF(L3226=1,J3226+ROW()/10^7,"")</f>
        <v/>
      </c>
      <c r="Q3226" s="57" t="n">
        <f aca="false">IF(O3226=1,M3226,"")</f>
        <v>0.217123072751</v>
      </c>
      <c r="R3226" s="56" t="str">
        <f aca="false">IF(K3226=1,ROW(),"")</f>
        <v/>
      </c>
      <c r="S3226" s="56" t="str">
        <f aca="false">IF(D3226="","",TRIM(D3226))</f>
        <v>Operation Recovery Cost- Inc</v>
      </c>
    </row>
    <row r="3227" customFormat="false" ht="15" hidden="false" customHeight="false" outlineLevel="0" collapsed="false">
      <c r="A3227" s="50" t="s">
        <v>1822</v>
      </c>
      <c r="B3227" s="55" t="n">
        <v>45956</v>
      </c>
      <c r="C3227" s="50" t="n">
        <f aca="false">IF(S3227="","",IFERROR(IF(INDEX('Ledger Codes'!$C$6:$C$205,MATCH(S3227,'Ledger Codes'!$B$6:$B$205,0))="","",INDEX('Ledger Codes'!$C$6:$C$205,MATCH(S3227,'Ledger Codes'!$B$6:$B$205,0))),""))</f>
        <v>10053</v>
      </c>
      <c r="D3227" s="50" t="s">
        <v>107</v>
      </c>
      <c r="E3227" s="50" t="s">
        <v>1823</v>
      </c>
      <c r="F3227" s="50" t="s">
        <v>1824</v>
      </c>
      <c r="G3227" s="52" t="n">
        <v>0</v>
      </c>
      <c r="H3227" s="52" t="n">
        <v>450</v>
      </c>
      <c r="I3227" s="52" t="n">
        <f aca="false">IF(AND(G3227="",H3227=""),"",N(G3227)-N(H3227))</f>
        <v>-450</v>
      </c>
      <c r="J3227" s="52" t="n">
        <f aca="false">IF(I3227="","",ABS(I3227))</f>
        <v>450</v>
      </c>
      <c r="K3227" s="56" t="n">
        <f aca="false">IF(S3227="","",0)</f>
        <v>0</v>
      </c>
      <c r="L3227" s="56" t="n">
        <f aca="false">IF(J3227="","",IF(AND(J3227&gt;'Revenue Testing'!$E$9,K3227=0),1,0))</f>
        <v>0</v>
      </c>
      <c r="M3227" s="57" t="n">
        <v>0.216759083595</v>
      </c>
      <c r="N3227" s="56" t="str">
        <f aca="false">IF(OR(A3227="",I3227=""),"",IF(COUNTIFS($A$2:$A$4500,A3227,$D$2:$D$4500,D3227,$I$2:$I$4500,I3227)&gt;1,"Possible duplicate",""))</f>
        <v/>
      </c>
      <c r="O3227" s="56" t="n">
        <f aca="false">IF(J3227="","",IF(AND(L3227=0,K3227=0),1,0))</f>
        <v>1</v>
      </c>
      <c r="P3227" s="56" t="str">
        <f aca="false">IF(L3227=1,J3227+ROW()/10^7,"")</f>
        <v/>
      </c>
      <c r="Q3227" s="57" t="n">
        <f aca="false">IF(O3227=1,M3227,"")</f>
        <v>0.216759083595</v>
      </c>
      <c r="R3227" s="56" t="str">
        <f aca="false">IF(K3227=1,ROW(),"")</f>
        <v/>
      </c>
      <c r="S3227" s="56" t="str">
        <f aca="false">IF(D3227="","",TRIM(D3227))</f>
        <v>Operation Recovery Cost- Inc</v>
      </c>
    </row>
    <row r="3228" customFormat="false" ht="15" hidden="false" customHeight="false" outlineLevel="0" collapsed="false">
      <c r="A3228" s="50" t="s">
        <v>1825</v>
      </c>
      <c r="B3228" s="55" t="n">
        <v>45956</v>
      </c>
      <c r="C3228" s="50" t="n">
        <f aca="false">IF(S3228="","",IFERROR(IF(INDEX('Ledger Codes'!$C$6:$C$205,MATCH(S3228,'Ledger Codes'!$B$6:$B$205,0))="","",INDEX('Ledger Codes'!$C$6:$C$205,MATCH(S3228,'Ledger Codes'!$B$6:$B$205,0))),""))</f>
        <v>10053</v>
      </c>
      <c r="D3228" s="50" t="s">
        <v>107</v>
      </c>
      <c r="E3228" s="50" t="s">
        <v>1826</v>
      </c>
      <c r="F3228" s="50" t="s">
        <v>1827</v>
      </c>
      <c r="G3228" s="52" t="n">
        <v>0</v>
      </c>
      <c r="H3228" s="52" t="n">
        <v>450</v>
      </c>
      <c r="I3228" s="52" t="n">
        <f aca="false">IF(AND(G3228="",H3228=""),"",N(G3228)-N(H3228))</f>
        <v>-450</v>
      </c>
      <c r="J3228" s="52" t="n">
        <f aca="false">IF(I3228="","",ABS(I3228))</f>
        <v>450</v>
      </c>
      <c r="K3228" s="56" t="n">
        <f aca="false">IF(S3228="","",0)</f>
        <v>0</v>
      </c>
      <c r="L3228" s="56" t="n">
        <f aca="false">IF(J3228="","",IF(AND(J3228&gt;'Revenue Testing'!$E$9,K3228=0),1,0))</f>
        <v>0</v>
      </c>
      <c r="M3228" s="57" t="n">
        <v>0.109752047522</v>
      </c>
      <c r="N3228" s="56" t="str">
        <f aca="false">IF(OR(A3228="",I3228=""),"",IF(COUNTIFS($A$2:$A$4500,A3228,$D$2:$D$4500,D3228,$I$2:$I$4500,I3228)&gt;1,"Possible duplicate",""))</f>
        <v/>
      </c>
      <c r="O3228" s="56" t="n">
        <f aca="false">IF(J3228="","",IF(AND(L3228=0,K3228=0),1,0))</f>
        <v>1</v>
      </c>
      <c r="P3228" s="56" t="str">
        <f aca="false">IF(L3228=1,J3228+ROW()/10^7,"")</f>
        <v/>
      </c>
      <c r="Q3228" s="57" t="n">
        <f aca="false">IF(O3228=1,M3228,"")</f>
        <v>0.109752047522</v>
      </c>
      <c r="R3228" s="56" t="str">
        <f aca="false">IF(K3228=1,ROW(),"")</f>
        <v/>
      </c>
      <c r="S3228" s="56" t="str">
        <f aca="false">IF(D3228="","",TRIM(D3228))</f>
        <v>Operation Recovery Cost- Inc</v>
      </c>
    </row>
    <row r="3229" customFormat="false" ht="15" hidden="false" customHeight="false" outlineLevel="0" collapsed="false">
      <c r="A3229" s="50" t="s">
        <v>1828</v>
      </c>
      <c r="B3229" s="55" t="n">
        <v>45957</v>
      </c>
      <c r="C3229" s="50" t="n">
        <f aca="false">IF(S3229="","",IFERROR(IF(INDEX('Ledger Codes'!$C$6:$C$205,MATCH(S3229,'Ledger Codes'!$B$6:$B$205,0))="","",INDEX('Ledger Codes'!$C$6:$C$205,MATCH(S3229,'Ledger Codes'!$B$6:$B$205,0))),""))</f>
        <v>10053</v>
      </c>
      <c r="D3229" s="50" t="s">
        <v>107</v>
      </c>
      <c r="E3229" s="50" t="s">
        <v>1829</v>
      </c>
      <c r="F3229" s="50" t="s">
        <v>1830</v>
      </c>
      <c r="G3229" s="52" t="n">
        <v>0</v>
      </c>
      <c r="H3229" s="52" t="n">
        <v>300</v>
      </c>
      <c r="I3229" s="52" t="n">
        <f aca="false">IF(AND(G3229="",H3229=""),"",N(G3229)-N(H3229))</f>
        <v>-300</v>
      </c>
      <c r="J3229" s="52" t="n">
        <f aca="false">IF(I3229="","",ABS(I3229))</f>
        <v>300</v>
      </c>
      <c r="K3229" s="56" t="n">
        <f aca="false">IF(S3229="","",0)</f>
        <v>0</v>
      </c>
      <c r="L3229" s="56" t="n">
        <f aca="false">IF(J3229="","",IF(AND(J3229&gt;'Revenue Testing'!$E$9,K3229=0),1,0))</f>
        <v>0</v>
      </c>
      <c r="M3229" s="57" t="n">
        <v>0.485072230493</v>
      </c>
      <c r="N3229" s="56" t="str">
        <f aca="false">IF(OR(A3229="",I3229=""),"",IF(COUNTIFS($A$2:$A$4500,A3229,$D$2:$D$4500,D3229,$I$2:$I$4500,I3229)&gt;1,"Possible duplicate",""))</f>
        <v/>
      </c>
      <c r="O3229" s="56" t="n">
        <f aca="false">IF(J3229="","",IF(AND(L3229=0,K3229=0),1,0))</f>
        <v>1</v>
      </c>
      <c r="P3229" s="56" t="str">
        <f aca="false">IF(L3229=1,J3229+ROW()/10^7,"")</f>
        <v/>
      </c>
      <c r="Q3229" s="57" t="n">
        <f aca="false">IF(O3229=1,M3229,"")</f>
        <v>0.485072230493</v>
      </c>
      <c r="R3229" s="56" t="str">
        <f aca="false">IF(K3229=1,ROW(),"")</f>
        <v/>
      </c>
      <c r="S3229" s="56" t="str">
        <f aca="false">IF(D3229="","",TRIM(D3229))</f>
        <v>Operation Recovery Cost- Inc</v>
      </c>
    </row>
    <row r="3230" customFormat="false" ht="15" hidden="false" customHeight="false" outlineLevel="0" collapsed="false">
      <c r="A3230" s="50" t="s">
        <v>1828</v>
      </c>
      <c r="B3230" s="55" t="n">
        <v>45957</v>
      </c>
      <c r="C3230" s="50" t="n">
        <f aca="false">IF(S3230="","",IFERROR(IF(INDEX('Ledger Codes'!$C$6:$C$205,MATCH(S3230,'Ledger Codes'!$B$6:$B$205,0))="","",INDEX('Ledger Codes'!$C$6:$C$205,MATCH(S3230,'Ledger Codes'!$B$6:$B$205,0))),""))</f>
        <v>10053</v>
      </c>
      <c r="D3230" s="50" t="s">
        <v>107</v>
      </c>
      <c r="E3230" s="50" t="s">
        <v>1829</v>
      </c>
      <c r="F3230" s="50" t="s">
        <v>1830</v>
      </c>
      <c r="G3230" s="52" t="n">
        <v>0</v>
      </c>
      <c r="H3230" s="52" t="n">
        <v>450</v>
      </c>
      <c r="I3230" s="52" t="n">
        <f aca="false">IF(AND(G3230="",H3230=""),"",N(G3230)-N(H3230))</f>
        <v>-450</v>
      </c>
      <c r="J3230" s="52" t="n">
        <f aca="false">IF(I3230="","",ABS(I3230))</f>
        <v>450</v>
      </c>
      <c r="K3230" s="56" t="n">
        <f aca="false">IF(S3230="","",0)</f>
        <v>0</v>
      </c>
      <c r="L3230" s="56" t="n">
        <f aca="false">IF(J3230="","",IF(AND(J3230&gt;'Revenue Testing'!$E$9,K3230=0),1,0))</f>
        <v>0</v>
      </c>
      <c r="M3230" s="57" t="n">
        <v>0.204117730479</v>
      </c>
      <c r="N3230" s="56" t="str">
        <f aca="false">IF(OR(A3230="",I3230=""),"",IF(COUNTIFS($A$2:$A$4500,A3230,$D$2:$D$4500,D3230,$I$2:$I$4500,I3230)&gt;1,"Possible duplicate",""))</f>
        <v/>
      </c>
      <c r="O3230" s="56" t="n">
        <f aca="false">IF(J3230="","",IF(AND(L3230=0,K3230=0),1,0))</f>
        <v>1</v>
      </c>
      <c r="P3230" s="56" t="str">
        <f aca="false">IF(L3230=1,J3230+ROW()/10^7,"")</f>
        <v/>
      </c>
      <c r="Q3230" s="57" t="n">
        <f aca="false">IF(O3230=1,M3230,"")</f>
        <v>0.204117730479</v>
      </c>
      <c r="R3230" s="56" t="str">
        <f aca="false">IF(K3230=1,ROW(),"")</f>
        <v/>
      </c>
      <c r="S3230" s="56" t="str">
        <f aca="false">IF(D3230="","",TRIM(D3230))</f>
        <v>Operation Recovery Cost- Inc</v>
      </c>
    </row>
    <row r="3231" customFormat="false" ht="15" hidden="false" customHeight="false" outlineLevel="0" collapsed="false">
      <c r="A3231" s="50" t="s">
        <v>1831</v>
      </c>
      <c r="B3231" s="55" t="n">
        <v>45959</v>
      </c>
      <c r="C3231" s="50" t="n">
        <f aca="false">IF(S3231="","",IFERROR(IF(INDEX('Ledger Codes'!$C$6:$C$205,MATCH(S3231,'Ledger Codes'!$B$6:$B$205,0))="","",INDEX('Ledger Codes'!$C$6:$C$205,MATCH(S3231,'Ledger Codes'!$B$6:$B$205,0))),""))</f>
        <v>10053</v>
      </c>
      <c r="D3231" s="50" t="s">
        <v>107</v>
      </c>
      <c r="E3231" s="50" t="s">
        <v>1832</v>
      </c>
      <c r="F3231" s="50" t="s">
        <v>1833</v>
      </c>
      <c r="G3231" s="52" t="n">
        <v>0</v>
      </c>
      <c r="H3231" s="52" t="n">
        <v>900</v>
      </c>
      <c r="I3231" s="52" t="n">
        <f aca="false">IF(AND(G3231="",H3231=""),"",N(G3231)-N(H3231))</f>
        <v>-900</v>
      </c>
      <c r="J3231" s="52" t="n">
        <f aca="false">IF(I3231="","",ABS(I3231))</f>
        <v>900</v>
      </c>
      <c r="K3231" s="56" t="n">
        <f aca="false">IF(S3231="","",0)</f>
        <v>0</v>
      </c>
      <c r="L3231" s="56" t="n">
        <f aca="false">IF(J3231="","",IF(AND(J3231&gt;'Revenue Testing'!$E$9,K3231=0),1,0))</f>
        <v>0</v>
      </c>
      <c r="M3231" s="57" t="n">
        <v>0.33653818501</v>
      </c>
      <c r="N3231" s="56" t="str">
        <f aca="false">IF(OR(A3231="",I3231=""),"",IF(COUNTIFS($A$2:$A$4500,A3231,$D$2:$D$4500,D3231,$I$2:$I$4500,I3231)&gt;1,"Possible duplicate",""))</f>
        <v/>
      </c>
      <c r="O3231" s="56" t="n">
        <f aca="false">IF(J3231="","",IF(AND(L3231=0,K3231=0),1,0))</f>
        <v>1</v>
      </c>
      <c r="P3231" s="56" t="str">
        <f aca="false">IF(L3231=1,J3231+ROW()/10^7,"")</f>
        <v/>
      </c>
      <c r="Q3231" s="57" t="n">
        <f aca="false">IF(O3231=1,M3231,"")</f>
        <v>0.33653818501</v>
      </c>
      <c r="R3231" s="56" t="str">
        <f aca="false">IF(K3231=1,ROW(),"")</f>
        <v/>
      </c>
      <c r="S3231" s="56" t="str">
        <f aca="false">IF(D3231="","",TRIM(D3231))</f>
        <v>Operation Recovery Cost- Inc</v>
      </c>
    </row>
    <row r="3232" customFormat="false" ht="15" hidden="false" customHeight="false" outlineLevel="0" collapsed="false">
      <c r="A3232" s="50" t="s">
        <v>1834</v>
      </c>
      <c r="B3232" s="55" t="n">
        <v>45960</v>
      </c>
      <c r="C3232" s="50" t="n">
        <f aca="false">IF(S3232="","",IFERROR(IF(INDEX('Ledger Codes'!$C$6:$C$205,MATCH(S3232,'Ledger Codes'!$B$6:$B$205,0))="","",INDEX('Ledger Codes'!$C$6:$C$205,MATCH(S3232,'Ledger Codes'!$B$6:$B$205,0))),""))</f>
        <v>10053</v>
      </c>
      <c r="D3232" s="50" t="s">
        <v>107</v>
      </c>
      <c r="E3232" s="50" t="s">
        <v>1835</v>
      </c>
      <c r="F3232" s="50" t="s">
        <v>533</v>
      </c>
      <c r="G3232" s="52" t="n">
        <v>0</v>
      </c>
      <c r="H3232" s="52" t="n">
        <v>450</v>
      </c>
      <c r="I3232" s="52" t="n">
        <f aca="false">IF(AND(G3232="",H3232=""),"",N(G3232)-N(H3232))</f>
        <v>-450</v>
      </c>
      <c r="J3232" s="52" t="n">
        <f aca="false">IF(I3232="","",ABS(I3232))</f>
        <v>450</v>
      </c>
      <c r="K3232" s="56" t="n">
        <f aca="false">IF(S3232="","",0)</f>
        <v>0</v>
      </c>
      <c r="L3232" s="56" t="n">
        <f aca="false">IF(J3232="","",IF(AND(J3232&gt;'Revenue Testing'!$E$9,K3232=0),1,0))</f>
        <v>0</v>
      </c>
      <c r="M3232" s="57" t="n">
        <v>0.231347919356</v>
      </c>
      <c r="N3232" s="56" t="str">
        <f aca="false">IF(OR(A3232="",I3232=""),"",IF(COUNTIFS($A$2:$A$4500,A3232,$D$2:$D$4500,D3232,$I$2:$I$4500,I3232)&gt;1,"Possible duplicate",""))</f>
        <v/>
      </c>
      <c r="O3232" s="56" t="n">
        <f aca="false">IF(J3232="","",IF(AND(L3232=0,K3232=0),1,0))</f>
        <v>1</v>
      </c>
      <c r="P3232" s="56" t="str">
        <f aca="false">IF(L3232=1,J3232+ROW()/10^7,"")</f>
        <v/>
      </c>
      <c r="Q3232" s="57" t="n">
        <f aca="false">IF(O3232=1,M3232,"")</f>
        <v>0.231347919356</v>
      </c>
      <c r="R3232" s="56" t="str">
        <f aca="false">IF(K3232=1,ROW(),"")</f>
        <v/>
      </c>
      <c r="S3232" s="56" t="str">
        <f aca="false">IF(D3232="","",TRIM(D3232))</f>
        <v>Operation Recovery Cost- Inc</v>
      </c>
    </row>
    <row r="3233" customFormat="false" ht="15" hidden="false" customHeight="false" outlineLevel="0" collapsed="false">
      <c r="A3233" s="50" t="s">
        <v>1836</v>
      </c>
      <c r="B3233" s="55" t="n">
        <v>45960</v>
      </c>
      <c r="C3233" s="50" t="n">
        <f aca="false">IF(S3233="","",IFERROR(IF(INDEX('Ledger Codes'!$C$6:$C$205,MATCH(S3233,'Ledger Codes'!$B$6:$B$205,0))="","",INDEX('Ledger Codes'!$C$6:$C$205,MATCH(S3233,'Ledger Codes'!$B$6:$B$205,0))),""))</f>
        <v>10053</v>
      </c>
      <c r="D3233" s="50" t="s">
        <v>107</v>
      </c>
      <c r="E3233" s="50" t="s">
        <v>1837</v>
      </c>
      <c r="F3233" s="50" t="s">
        <v>1838</v>
      </c>
      <c r="G3233" s="52" t="n">
        <v>0</v>
      </c>
      <c r="H3233" s="52" t="n">
        <v>300</v>
      </c>
      <c r="I3233" s="52" t="n">
        <f aca="false">IF(AND(G3233="",H3233=""),"",N(G3233)-N(H3233))</f>
        <v>-300</v>
      </c>
      <c r="J3233" s="52" t="n">
        <f aca="false">IF(I3233="","",ABS(I3233))</f>
        <v>300</v>
      </c>
      <c r="K3233" s="56" t="n">
        <f aca="false">IF(S3233="","",0)</f>
        <v>0</v>
      </c>
      <c r="L3233" s="56" t="n">
        <f aca="false">IF(J3233="","",IF(AND(J3233&gt;'Revenue Testing'!$E$9,K3233=0),1,0))</f>
        <v>0</v>
      </c>
      <c r="M3233" s="57" t="n">
        <v>0.824037584277</v>
      </c>
      <c r="N3233" s="56" t="str">
        <f aca="false">IF(OR(A3233="",I3233=""),"",IF(COUNTIFS($A$2:$A$4500,A3233,$D$2:$D$4500,D3233,$I$2:$I$4500,I3233)&gt;1,"Possible duplicate",""))</f>
        <v/>
      </c>
      <c r="O3233" s="56" t="n">
        <f aca="false">IF(J3233="","",IF(AND(L3233=0,K3233=0),1,0))</f>
        <v>1</v>
      </c>
      <c r="P3233" s="56" t="str">
        <f aca="false">IF(L3233=1,J3233+ROW()/10^7,"")</f>
        <v/>
      </c>
      <c r="Q3233" s="57" t="n">
        <f aca="false">IF(O3233=1,M3233,"")</f>
        <v>0.824037584277</v>
      </c>
      <c r="R3233" s="56" t="str">
        <f aca="false">IF(K3233=1,ROW(),"")</f>
        <v/>
      </c>
      <c r="S3233" s="56" t="str">
        <f aca="false">IF(D3233="","",TRIM(D3233))</f>
        <v>Operation Recovery Cost- Inc</v>
      </c>
    </row>
    <row r="3234" customFormat="false" ht="15" hidden="false" customHeight="false" outlineLevel="0" collapsed="false">
      <c r="A3234" s="50" t="s">
        <v>1839</v>
      </c>
      <c r="B3234" s="55" t="n">
        <v>45960</v>
      </c>
      <c r="C3234" s="50" t="n">
        <f aca="false">IF(S3234="","",IFERROR(IF(INDEX('Ledger Codes'!$C$6:$C$205,MATCH(S3234,'Ledger Codes'!$B$6:$B$205,0))="","",INDEX('Ledger Codes'!$C$6:$C$205,MATCH(S3234,'Ledger Codes'!$B$6:$B$205,0))),""))</f>
        <v>10053</v>
      </c>
      <c r="D3234" s="50" t="s">
        <v>107</v>
      </c>
      <c r="E3234" s="50" t="s">
        <v>1840</v>
      </c>
      <c r="F3234" s="50" t="s">
        <v>1841</v>
      </c>
      <c r="G3234" s="52" t="n">
        <v>0</v>
      </c>
      <c r="H3234" s="52" t="n">
        <v>450</v>
      </c>
      <c r="I3234" s="52" t="n">
        <f aca="false">IF(AND(G3234="",H3234=""),"",N(G3234)-N(H3234))</f>
        <v>-450</v>
      </c>
      <c r="J3234" s="52" t="n">
        <f aca="false">IF(I3234="","",ABS(I3234))</f>
        <v>450</v>
      </c>
      <c r="K3234" s="56" t="n">
        <f aca="false">IF(S3234="","",0)</f>
        <v>0</v>
      </c>
      <c r="L3234" s="56" t="n">
        <f aca="false">IF(J3234="","",IF(AND(J3234&gt;'Revenue Testing'!$E$9,K3234=0),1,0))</f>
        <v>0</v>
      </c>
      <c r="M3234" s="57" t="n">
        <v>0.870151702351</v>
      </c>
      <c r="N3234" s="56" t="str">
        <f aca="false">IF(OR(A3234="",I3234=""),"",IF(COUNTIFS($A$2:$A$4500,A3234,$D$2:$D$4500,D3234,$I$2:$I$4500,I3234)&gt;1,"Possible duplicate",""))</f>
        <v/>
      </c>
      <c r="O3234" s="56" t="n">
        <f aca="false">IF(J3234="","",IF(AND(L3234=0,K3234=0),1,0))</f>
        <v>1</v>
      </c>
      <c r="P3234" s="56" t="str">
        <f aca="false">IF(L3234=1,J3234+ROW()/10^7,"")</f>
        <v/>
      </c>
      <c r="Q3234" s="57" t="n">
        <f aca="false">IF(O3234=1,M3234,"")</f>
        <v>0.870151702351</v>
      </c>
      <c r="R3234" s="56" t="str">
        <f aca="false">IF(K3234=1,ROW(),"")</f>
        <v/>
      </c>
      <c r="S3234" s="56" t="str">
        <f aca="false">IF(D3234="","",TRIM(D3234))</f>
        <v>Operation Recovery Cost- Inc</v>
      </c>
    </row>
    <row r="3235" customFormat="false" ht="15" hidden="false" customHeight="false" outlineLevel="0" collapsed="false">
      <c r="A3235" s="50" t="s">
        <v>1842</v>
      </c>
      <c r="B3235" s="55" t="n">
        <v>45960</v>
      </c>
      <c r="C3235" s="50" t="n">
        <f aca="false">IF(S3235="","",IFERROR(IF(INDEX('Ledger Codes'!$C$6:$C$205,MATCH(S3235,'Ledger Codes'!$B$6:$B$205,0))="","",INDEX('Ledger Codes'!$C$6:$C$205,MATCH(S3235,'Ledger Codes'!$B$6:$B$205,0))),""))</f>
        <v>10053</v>
      </c>
      <c r="D3235" s="50" t="s">
        <v>107</v>
      </c>
      <c r="E3235" s="50" t="s">
        <v>1843</v>
      </c>
      <c r="F3235" s="50" t="s">
        <v>553</v>
      </c>
      <c r="G3235" s="52" t="n">
        <v>0</v>
      </c>
      <c r="H3235" s="52" t="n">
        <v>6300</v>
      </c>
      <c r="I3235" s="52" t="n">
        <f aca="false">IF(AND(G3235="",H3235=""),"",N(G3235)-N(H3235))</f>
        <v>-6300</v>
      </c>
      <c r="J3235" s="52" t="n">
        <f aca="false">IF(I3235="","",ABS(I3235))</f>
        <v>6300</v>
      </c>
      <c r="K3235" s="56" t="n">
        <f aca="false">IF(S3235="","",0)</f>
        <v>0</v>
      </c>
      <c r="L3235" s="56" t="n">
        <f aca="false">IF(J3235="","",IF(AND(J3235&gt;'Revenue Testing'!$E$9,K3235=0),1,0))</f>
        <v>1</v>
      </c>
      <c r="M3235" s="57" t="n">
        <v>0.713148071095</v>
      </c>
      <c r="N3235" s="56" t="str">
        <f aca="false">IF(OR(A3235="",I3235=""),"",IF(COUNTIFS($A$2:$A$4500,A3235,$D$2:$D$4500,D3235,$I$2:$I$4500,I3235)&gt;1,"Possible duplicate",""))</f>
        <v/>
      </c>
      <c r="O3235" s="56" t="n">
        <f aca="false">IF(J3235="","",IF(AND(L3235=0,K3235=0),1,0))</f>
        <v>0</v>
      </c>
      <c r="P3235" s="56" t="n">
        <f aca="false">IF(L3235=1,J3235+ROW()/10^7,"")</f>
        <v>6300.0003235</v>
      </c>
      <c r="Q3235" s="56" t="str">
        <f aca="false">IF(O3235=1,M3235,"")</f>
        <v/>
      </c>
      <c r="R3235" s="56" t="str">
        <f aca="false">IF(K3235=1,ROW(),"")</f>
        <v/>
      </c>
      <c r="S3235" s="56" t="str">
        <f aca="false">IF(D3235="","",TRIM(D3235))</f>
        <v>Operation Recovery Cost- Inc</v>
      </c>
    </row>
    <row r="3236" customFormat="false" ht="15" hidden="false" customHeight="false" outlineLevel="0" collapsed="false">
      <c r="A3236" s="50" t="s">
        <v>1844</v>
      </c>
      <c r="B3236" s="55" t="n">
        <v>45960</v>
      </c>
      <c r="C3236" s="50" t="n">
        <f aca="false">IF(S3236="","",IFERROR(IF(INDEX('Ledger Codes'!$C$6:$C$205,MATCH(S3236,'Ledger Codes'!$B$6:$B$205,0))="","",INDEX('Ledger Codes'!$C$6:$C$205,MATCH(S3236,'Ledger Codes'!$B$6:$B$205,0))),""))</f>
        <v>10053</v>
      </c>
      <c r="D3236" s="50" t="s">
        <v>107</v>
      </c>
      <c r="E3236" s="50" t="s">
        <v>1845</v>
      </c>
      <c r="F3236" s="50" t="s">
        <v>545</v>
      </c>
      <c r="G3236" s="52" t="n">
        <v>0</v>
      </c>
      <c r="H3236" s="52" t="n">
        <v>7200</v>
      </c>
      <c r="I3236" s="52" t="n">
        <f aca="false">IF(AND(G3236="",H3236=""),"",N(G3236)-N(H3236))</f>
        <v>-7200</v>
      </c>
      <c r="J3236" s="52" t="n">
        <f aca="false">IF(I3236="","",ABS(I3236))</f>
        <v>7200</v>
      </c>
      <c r="K3236" s="56" t="n">
        <f aca="false">IF(S3236="","",0)</f>
        <v>0</v>
      </c>
      <c r="L3236" s="56" t="n">
        <f aca="false">IF(J3236="","",IF(AND(J3236&gt;'Revenue Testing'!$E$9,K3236=0),1,0))</f>
        <v>1</v>
      </c>
      <c r="M3236" s="57" t="n">
        <v>0.028132594358</v>
      </c>
      <c r="N3236" s="56" t="str">
        <f aca="false">IF(OR(A3236="",I3236=""),"",IF(COUNTIFS($A$2:$A$4500,A3236,$D$2:$D$4500,D3236,$I$2:$I$4500,I3236)&gt;1,"Possible duplicate",""))</f>
        <v/>
      </c>
      <c r="O3236" s="56" t="n">
        <f aca="false">IF(J3236="","",IF(AND(L3236=0,K3236=0),1,0))</f>
        <v>0</v>
      </c>
      <c r="P3236" s="56" t="n">
        <f aca="false">IF(L3236=1,J3236+ROW()/10^7,"")</f>
        <v>7200.0003236</v>
      </c>
      <c r="Q3236" s="56" t="str">
        <f aca="false">IF(O3236=1,M3236,"")</f>
        <v/>
      </c>
      <c r="R3236" s="56" t="str">
        <f aca="false">IF(K3236=1,ROW(),"")</f>
        <v/>
      </c>
      <c r="S3236" s="56" t="str">
        <f aca="false">IF(D3236="","",TRIM(D3236))</f>
        <v>Operation Recovery Cost- Inc</v>
      </c>
    </row>
    <row r="3237" customFormat="false" ht="15" hidden="false" customHeight="false" outlineLevel="0" collapsed="false">
      <c r="A3237" s="50" t="s">
        <v>1846</v>
      </c>
      <c r="B3237" s="55" t="n">
        <v>45960</v>
      </c>
      <c r="C3237" s="50" t="n">
        <f aca="false">IF(S3237="","",IFERROR(IF(INDEX('Ledger Codes'!$C$6:$C$205,MATCH(S3237,'Ledger Codes'!$B$6:$B$205,0))="","",INDEX('Ledger Codes'!$C$6:$C$205,MATCH(S3237,'Ledger Codes'!$B$6:$B$205,0))),""))</f>
        <v>10053</v>
      </c>
      <c r="D3237" s="50" t="s">
        <v>107</v>
      </c>
      <c r="E3237" s="50" t="s">
        <v>1847</v>
      </c>
      <c r="F3237" s="50" t="s">
        <v>1848</v>
      </c>
      <c r="G3237" s="52" t="n">
        <v>0</v>
      </c>
      <c r="H3237" s="52" t="n">
        <v>450</v>
      </c>
      <c r="I3237" s="52" t="n">
        <f aca="false">IF(AND(G3237="",H3237=""),"",N(G3237)-N(H3237))</f>
        <v>-450</v>
      </c>
      <c r="J3237" s="52" t="n">
        <f aca="false">IF(I3237="","",ABS(I3237))</f>
        <v>450</v>
      </c>
      <c r="K3237" s="56" t="n">
        <f aca="false">IF(S3237="","",0)</f>
        <v>0</v>
      </c>
      <c r="L3237" s="56" t="n">
        <f aca="false">IF(J3237="","",IF(AND(J3237&gt;'Revenue Testing'!$E$9,K3237=0),1,0))</f>
        <v>0</v>
      </c>
      <c r="M3237" s="57" t="n">
        <v>0.46386169293</v>
      </c>
      <c r="N3237" s="56" t="str">
        <f aca="false">IF(OR(A3237="",I3237=""),"",IF(COUNTIFS($A$2:$A$4500,A3237,$D$2:$D$4500,D3237,$I$2:$I$4500,I3237)&gt;1,"Possible duplicate",""))</f>
        <v/>
      </c>
      <c r="O3237" s="56" t="n">
        <f aca="false">IF(J3237="","",IF(AND(L3237=0,K3237=0),1,0))</f>
        <v>1</v>
      </c>
      <c r="P3237" s="56" t="str">
        <f aca="false">IF(L3237=1,J3237+ROW()/10^7,"")</f>
        <v/>
      </c>
      <c r="Q3237" s="57" t="n">
        <f aca="false">IF(O3237=1,M3237,"")</f>
        <v>0.46386169293</v>
      </c>
      <c r="R3237" s="56" t="str">
        <f aca="false">IF(K3237=1,ROW(),"")</f>
        <v/>
      </c>
      <c r="S3237" s="56" t="str">
        <f aca="false">IF(D3237="","",TRIM(D3237))</f>
        <v>Operation Recovery Cost- Inc</v>
      </c>
    </row>
    <row r="3238" customFormat="false" ht="15" hidden="false" customHeight="false" outlineLevel="0" collapsed="false">
      <c r="A3238" s="50" t="s">
        <v>1849</v>
      </c>
      <c r="B3238" s="55" t="n">
        <v>45960</v>
      </c>
      <c r="C3238" s="50" t="n">
        <f aca="false">IF(S3238="","",IFERROR(IF(INDEX('Ledger Codes'!$C$6:$C$205,MATCH(S3238,'Ledger Codes'!$B$6:$B$205,0))="","",INDEX('Ledger Codes'!$C$6:$C$205,MATCH(S3238,'Ledger Codes'!$B$6:$B$205,0))),""))</f>
        <v>10053</v>
      </c>
      <c r="D3238" s="50" t="s">
        <v>107</v>
      </c>
      <c r="E3238" s="50" t="s">
        <v>1850</v>
      </c>
      <c r="F3238" s="50" t="s">
        <v>1851</v>
      </c>
      <c r="G3238" s="52" t="n">
        <v>0</v>
      </c>
      <c r="H3238" s="52" t="n">
        <v>450</v>
      </c>
      <c r="I3238" s="52" t="n">
        <f aca="false">IF(AND(G3238="",H3238=""),"",N(G3238)-N(H3238))</f>
        <v>-450</v>
      </c>
      <c r="J3238" s="52" t="n">
        <f aca="false">IF(I3238="","",ABS(I3238))</f>
        <v>450</v>
      </c>
      <c r="K3238" s="56" t="n">
        <f aca="false">IF(S3238="","",0)</f>
        <v>0</v>
      </c>
      <c r="L3238" s="56" t="n">
        <f aca="false">IF(J3238="","",IF(AND(J3238&gt;'Revenue Testing'!$E$9,K3238=0),1,0))</f>
        <v>0</v>
      </c>
      <c r="M3238" s="57" t="n">
        <v>0.308223170625</v>
      </c>
      <c r="N3238" s="56" t="str">
        <f aca="false">IF(OR(A3238="",I3238=""),"",IF(COUNTIFS($A$2:$A$4500,A3238,$D$2:$D$4500,D3238,$I$2:$I$4500,I3238)&gt;1,"Possible duplicate",""))</f>
        <v/>
      </c>
      <c r="O3238" s="56" t="n">
        <f aca="false">IF(J3238="","",IF(AND(L3238=0,K3238=0),1,0))</f>
        <v>1</v>
      </c>
      <c r="P3238" s="56" t="str">
        <f aca="false">IF(L3238=1,J3238+ROW()/10^7,"")</f>
        <v/>
      </c>
      <c r="Q3238" s="57" t="n">
        <f aca="false">IF(O3238=1,M3238,"")</f>
        <v>0.308223170625</v>
      </c>
      <c r="R3238" s="56" t="str">
        <f aca="false">IF(K3238=1,ROW(),"")</f>
        <v/>
      </c>
      <c r="S3238" s="56" t="str">
        <f aca="false">IF(D3238="","",TRIM(D3238))</f>
        <v>Operation Recovery Cost- Inc</v>
      </c>
    </row>
    <row r="3239" customFormat="false" ht="15" hidden="false" customHeight="false" outlineLevel="0" collapsed="false">
      <c r="A3239" s="50" t="s">
        <v>1852</v>
      </c>
      <c r="B3239" s="55" t="n">
        <v>45960</v>
      </c>
      <c r="C3239" s="50" t="n">
        <f aca="false">IF(S3239="","",IFERROR(IF(INDEX('Ledger Codes'!$C$6:$C$205,MATCH(S3239,'Ledger Codes'!$B$6:$B$205,0))="","",INDEX('Ledger Codes'!$C$6:$C$205,MATCH(S3239,'Ledger Codes'!$B$6:$B$205,0))),""))</f>
        <v>10053</v>
      </c>
      <c r="D3239" s="50" t="s">
        <v>107</v>
      </c>
      <c r="E3239" s="50" t="s">
        <v>1853</v>
      </c>
      <c r="F3239" s="50" t="s">
        <v>559</v>
      </c>
      <c r="G3239" s="52" t="n">
        <v>0</v>
      </c>
      <c r="H3239" s="52" t="n">
        <v>450</v>
      </c>
      <c r="I3239" s="52" t="n">
        <f aca="false">IF(AND(G3239="",H3239=""),"",N(G3239)-N(H3239))</f>
        <v>-450</v>
      </c>
      <c r="J3239" s="52" t="n">
        <f aca="false">IF(I3239="","",ABS(I3239))</f>
        <v>450</v>
      </c>
      <c r="K3239" s="56" t="n">
        <f aca="false">IF(S3239="","",0)</f>
        <v>0</v>
      </c>
      <c r="L3239" s="56" t="n">
        <f aca="false">IF(J3239="","",IF(AND(J3239&gt;'Revenue Testing'!$E$9,K3239=0),1,0))</f>
        <v>0</v>
      </c>
      <c r="M3239" s="57" t="n">
        <v>0.653012974138</v>
      </c>
      <c r="N3239" s="56" t="str">
        <f aca="false">IF(OR(A3239="",I3239=""),"",IF(COUNTIFS($A$2:$A$4500,A3239,$D$2:$D$4500,D3239,$I$2:$I$4500,I3239)&gt;1,"Possible duplicate",""))</f>
        <v/>
      </c>
      <c r="O3239" s="56" t="n">
        <f aca="false">IF(J3239="","",IF(AND(L3239=0,K3239=0),1,0))</f>
        <v>1</v>
      </c>
      <c r="P3239" s="56" t="str">
        <f aca="false">IF(L3239=1,J3239+ROW()/10^7,"")</f>
        <v/>
      </c>
      <c r="Q3239" s="57" t="n">
        <f aca="false">IF(O3239=1,M3239,"")</f>
        <v>0.653012974138</v>
      </c>
      <c r="R3239" s="56" t="str">
        <f aca="false">IF(K3239=1,ROW(),"")</f>
        <v/>
      </c>
      <c r="S3239" s="56" t="str">
        <f aca="false">IF(D3239="","",TRIM(D3239))</f>
        <v>Operation Recovery Cost- Inc</v>
      </c>
    </row>
    <row r="3240" customFormat="false" ht="15" hidden="false" customHeight="false" outlineLevel="0" collapsed="false">
      <c r="A3240" s="50" t="s">
        <v>1854</v>
      </c>
      <c r="B3240" s="55" t="n">
        <v>45960</v>
      </c>
      <c r="C3240" s="50" t="n">
        <f aca="false">IF(S3240="","",IFERROR(IF(INDEX('Ledger Codes'!$C$6:$C$205,MATCH(S3240,'Ledger Codes'!$B$6:$B$205,0))="","",INDEX('Ledger Codes'!$C$6:$C$205,MATCH(S3240,'Ledger Codes'!$B$6:$B$205,0))),""))</f>
        <v>10053</v>
      </c>
      <c r="D3240" s="50" t="s">
        <v>107</v>
      </c>
      <c r="E3240" s="50" t="s">
        <v>1855</v>
      </c>
      <c r="F3240" s="50" t="s">
        <v>1856</v>
      </c>
      <c r="G3240" s="52" t="n">
        <v>0</v>
      </c>
      <c r="H3240" s="52" t="n">
        <v>3600</v>
      </c>
      <c r="I3240" s="52" t="n">
        <f aca="false">IF(AND(G3240="",H3240=""),"",N(G3240)-N(H3240))</f>
        <v>-3600</v>
      </c>
      <c r="J3240" s="52" t="n">
        <f aca="false">IF(I3240="","",ABS(I3240))</f>
        <v>3600</v>
      </c>
      <c r="K3240" s="56" t="n">
        <f aca="false">IF(S3240="","",0)</f>
        <v>0</v>
      </c>
      <c r="L3240" s="56" t="n">
        <f aca="false">IF(J3240="","",IF(AND(J3240&gt;'Revenue Testing'!$E$9,K3240=0),1,0))</f>
        <v>0</v>
      </c>
      <c r="M3240" s="57" t="n">
        <v>0.39177416664</v>
      </c>
      <c r="N3240" s="56" t="str">
        <f aca="false">IF(OR(A3240="",I3240=""),"",IF(COUNTIFS($A$2:$A$4500,A3240,$D$2:$D$4500,D3240,$I$2:$I$4500,I3240)&gt;1,"Possible duplicate",""))</f>
        <v/>
      </c>
      <c r="O3240" s="56" t="n">
        <f aca="false">IF(J3240="","",IF(AND(L3240=0,K3240=0),1,0))</f>
        <v>1</v>
      </c>
      <c r="P3240" s="56" t="str">
        <f aca="false">IF(L3240=1,J3240+ROW()/10^7,"")</f>
        <v/>
      </c>
      <c r="Q3240" s="57" t="n">
        <f aca="false">IF(O3240=1,M3240,"")</f>
        <v>0.39177416664</v>
      </c>
      <c r="R3240" s="56" t="str">
        <f aca="false">IF(K3240=1,ROW(),"")</f>
        <v/>
      </c>
      <c r="S3240" s="56" t="str">
        <f aca="false">IF(D3240="","",TRIM(D3240))</f>
        <v>Operation Recovery Cost- Inc</v>
      </c>
    </row>
    <row r="3241" customFormat="false" ht="15" hidden="false" customHeight="false" outlineLevel="0" collapsed="false">
      <c r="A3241" s="50" t="s">
        <v>1857</v>
      </c>
      <c r="B3241" s="55" t="n">
        <v>45960</v>
      </c>
      <c r="C3241" s="50" t="n">
        <f aca="false">IF(S3241="","",IFERROR(IF(INDEX('Ledger Codes'!$C$6:$C$205,MATCH(S3241,'Ledger Codes'!$B$6:$B$205,0))="","",INDEX('Ledger Codes'!$C$6:$C$205,MATCH(S3241,'Ledger Codes'!$B$6:$B$205,0))),""))</f>
        <v>10053</v>
      </c>
      <c r="D3241" s="50" t="s">
        <v>107</v>
      </c>
      <c r="E3241" s="50" t="s">
        <v>1858</v>
      </c>
      <c r="F3241" s="50" t="s">
        <v>1859</v>
      </c>
      <c r="G3241" s="52" t="n">
        <v>0</v>
      </c>
      <c r="H3241" s="52" t="n">
        <v>450</v>
      </c>
      <c r="I3241" s="52" t="n">
        <f aca="false">IF(AND(G3241="",H3241=""),"",N(G3241)-N(H3241))</f>
        <v>-450</v>
      </c>
      <c r="J3241" s="52" t="n">
        <f aca="false">IF(I3241="","",ABS(I3241))</f>
        <v>450</v>
      </c>
      <c r="K3241" s="56" t="n">
        <f aca="false">IF(S3241="","",0)</f>
        <v>0</v>
      </c>
      <c r="L3241" s="56" t="n">
        <f aca="false">IF(J3241="","",IF(AND(J3241&gt;'Revenue Testing'!$E$9,K3241=0),1,0))</f>
        <v>0</v>
      </c>
      <c r="M3241" s="57" t="n">
        <v>0.754664600617</v>
      </c>
      <c r="N3241" s="56" t="str">
        <f aca="false">IF(OR(A3241="",I3241=""),"",IF(COUNTIFS($A$2:$A$4500,A3241,$D$2:$D$4500,D3241,$I$2:$I$4500,I3241)&gt;1,"Possible duplicate",""))</f>
        <v/>
      </c>
      <c r="O3241" s="56" t="n">
        <f aca="false">IF(J3241="","",IF(AND(L3241=0,K3241=0),1,0))</f>
        <v>1</v>
      </c>
      <c r="P3241" s="56" t="str">
        <f aca="false">IF(L3241=1,J3241+ROW()/10^7,"")</f>
        <v/>
      </c>
      <c r="Q3241" s="57" t="n">
        <f aca="false">IF(O3241=1,M3241,"")</f>
        <v>0.754664600617</v>
      </c>
      <c r="R3241" s="56" t="str">
        <f aca="false">IF(K3241=1,ROW(),"")</f>
        <v/>
      </c>
      <c r="S3241" s="56" t="str">
        <f aca="false">IF(D3241="","",TRIM(D3241))</f>
        <v>Operation Recovery Cost- Inc</v>
      </c>
    </row>
    <row r="3242" customFormat="false" ht="15" hidden="false" customHeight="false" outlineLevel="0" collapsed="false">
      <c r="A3242" s="50" t="s">
        <v>1860</v>
      </c>
      <c r="B3242" s="55" t="n">
        <v>45960</v>
      </c>
      <c r="C3242" s="50" t="n">
        <f aca="false">IF(S3242="","",IFERROR(IF(INDEX('Ledger Codes'!$C$6:$C$205,MATCH(S3242,'Ledger Codes'!$B$6:$B$205,0))="","",INDEX('Ledger Codes'!$C$6:$C$205,MATCH(S3242,'Ledger Codes'!$B$6:$B$205,0))),""))</f>
        <v>10053</v>
      </c>
      <c r="D3242" s="50" t="s">
        <v>107</v>
      </c>
      <c r="E3242" s="50" t="s">
        <v>1861</v>
      </c>
      <c r="F3242" s="50" t="s">
        <v>1862</v>
      </c>
      <c r="G3242" s="52" t="n">
        <v>0</v>
      </c>
      <c r="H3242" s="52" t="n">
        <v>450</v>
      </c>
      <c r="I3242" s="52" t="n">
        <f aca="false">IF(AND(G3242="",H3242=""),"",N(G3242)-N(H3242))</f>
        <v>-450</v>
      </c>
      <c r="J3242" s="52" t="n">
        <f aca="false">IF(I3242="","",ABS(I3242))</f>
        <v>450</v>
      </c>
      <c r="K3242" s="56" t="n">
        <f aca="false">IF(S3242="","",0)</f>
        <v>0</v>
      </c>
      <c r="L3242" s="56" t="n">
        <f aca="false">IF(J3242="","",IF(AND(J3242&gt;'Revenue Testing'!$E$9,K3242=0),1,0))</f>
        <v>0</v>
      </c>
      <c r="M3242" s="57" t="n">
        <v>0.534879058861</v>
      </c>
      <c r="N3242" s="56" t="str">
        <f aca="false">IF(OR(A3242="",I3242=""),"",IF(COUNTIFS($A$2:$A$4500,A3242,$D$2:$D$4500,D3242,$I$2:$I$4500,I3242)&gt;1,"Possible duplicate",""))</f>
        <v/>
      </c>
      <c r="O3242" s="56" t="n">
        <f aca="false">IF(J3242="","",IF(AND(L3242=0,K3242=0),1,0))</f>
        <v>1</v>
      </c>
      <c r="P3242" s="56" t="str">
        <f aca="false">IF(L3242=1,J3242+ROW()/10^7,"")</f>
        <v/>
      </c>
      <c r="Q3242" s="57" t="n">
        <f aca="false">IF(O3242=1,M3242,"")</f>
        <v>0.534879058861</v>
      </c>
      <c r="R3242" s="56" t="str">
        <f aca="false">IF(K3242=1,ROW(),"")</f>
        <v/>
      </c>
      <c r="S3242" s="56" t="str">
        <f aca="false">IF(D3242="","",TRIM(D3242))</f>
        <v>Operation Recovery Cost- Inc</v>
      </c>
    </row>
    <row r="3243" customFormat="false" ht="15" hidden="false" customHeight="false" outlineLevel="0" collapsed="false">
      <c r="A3243" s="50" t="s">
        <v>1863</v>
      </c>
      <c r="B3243" s="55" t="n">
        <v>45960</v>
      </c>
      <c r="C3243" s="50" t="n">
        <f aca="false">IF(S3243="","",IFERROR(IF(INDEX('Ledger Codes'!$C$6:$C$205,MATCH(S3243,'Ledger Codes'!$B$6:$B$205,0))="","",INDEX('Ledger Codes'!$C$6:$C$205,MATCH(S3243,'Ledger Codes'!$B$6:$B$205,0))),""))</f>
        <v>10053</v>
      </c>
      <c r="D3243" s="50" t="s">
        <v>107</v>
      </c>
      <c r="E3243" s="50" t="s">
        <v>1864</v>
      </c>
      <c r="F3243" s="50" t="s">
        <v>1865</v>
      </c>
      <c r="G3243" s="52" t="n">
        <v>0</v>
      </c>
      <c r="H3243" s="52" t="n">
        <v>450</v>
      </c>
      <c r="I3243" s="52" t="n">
        <f aca="false">IF(AND(G3243="",H3243=""),"",N(G3243)-N(H3243))</f>
        <v>-450</v>
      </c>
      <c r="J3243" s="52" t="n">
        <f aca="false">IF(I3243="","",ABS(I3243))</f>
        <v>450</v>
      </c>
      <c r="K3243" s="56" t="n">
        <f aca="false">IF(S3243="","",0)</f>
        <v>0</v>
      </c>
      <c r="L3243" s="56" t="n">
        <f aca="false">IF(J3243="","",IF(AND(J3243&gt;'Revenue Testing'!$E$9,K3243=0),1,0))</f>
        <v>0</v>
      </c>
      <c r="M3243" s="57" t="n">
        <v>0.537169147015</v>
      </c>
      <c r="N3243" s="56" t="str">
        <f aca="false">IF(OR(A3243="",I3243=""),"",IF(COUNTIFS($A$2:$A$4500,A3243,$D$2:$D$4500,D3243,$I$2:$I$4500,I3243)&gt;1,"Possible duplicate",""))</f>
        <v/>
      </c>
      <c r="O3243" s="56" t="n">
        <f aca="false">IF(J3243="","",IF(AND(L3243=0,K3243=0),1,0))</f>
        <v>1</v>
      </c>
      <c r="P3243" s="56" t="str">
        <f aca="false">IF(L3243=1,J3243+ROW()/10^7,"")</f>
        <v/>
      </c>
      <c r="Q3243" s="57" t="n">
        <f aca="false">IF(O3243=1,M3243,"")</f>
        <v>0.537169147015</v>
      </c>
      <c r="R3243" s="56" t="str">
        <f aca="false">IF(K3243=1,ROW(),"")</f>
        <v/>
      </c>
      <c r="S3243" s="56" t="str">
        <f aca="false">IF(D3243="","",TRIM(D3243))</f>
        <v>Operation Recovery Cost- Inc</v>
      </c>
    </row>
    <row r="3244" customFormat="false" ht="15" hidden="false" customHeight="false" outlineLevel="0" collapsed="false">
      <c r="A3244" s="50" t="s">
        <v>1866</v>
      </c>
      <c r="B3244" s="55" t="n">
        <v>45960</v>
      </c>
      <c r="C3244" s="50" t="n">
        <f aca="false">IF(S3244="","",IFERROR(IF(INDEX('Ledger Codes'!$C$6:$C$205,MATCH(S3244,'Ledger Codes'!$B$6:$B$205,0))="","",INDEX('Ledger Codes'!$C$6:$C$205,MATCH(S3244,'Ledger Codes'!$B$6:$B$205,0))),""))</f>
        <v>10053</v>
      </c>
      <c r="D3244" s="50" t="s">
        <v>107</v>
      </c>
      <c r="E3244" s="50" t="s">
        <v>1867</v>
      </c>
      <c r="F3244" s="50" t="s">
        <v>1868</v>
      </c>
      <c r="G3244" s="52" t="n">
        <v>0</v>
      </c>
      <c r="H3244" s="52" t="n">
        <v>1800</v>
      </c>
      <c r="I3244" s="52" t="n">
        <f aca="false">IF(AND(G3244="",H3244=""),"",N(G3244)-N(H3244))</f>
        <v>-1800</v>
      </c>
      <c r="J3244" s="52" t="n">
        <f aca="false">IF(I3244="","",ABS(I3244))</f>
        <v>1800</v>
      </c>
      <c r="K3244" s="56" t="n">
        <f aca="false">IF(S3244="","",0)</f>
        <v>0</v>
      </c>
      <c r="L3244" s="56" t="n">
        <f aca="false">IF(J3244="","",IF(AND(J3244&gt;'Revenue Testing'!$E$9,K3244=0),1,0))</f>
        <v>0</v>
      </c>
      <c r="M3244" s="57" t="n">
        <v>0.591060033694</v>
      </c>
      <c r="N3244" s="56" t="str">
        <f aca="false">IF(OR(A3244="",I3244=""),"",IF(COUNTIFS($A$2:$A$4500,A3244,$D$2:$D$4500,D3244,$I$2:$I$4500,I3244)&gt;1,"Possible duplicate",""))</f>
        <v/>
      </c>
      <c r="O3244" s="56" t="n">
        <f aca="false">IF(J3244="","",IF(AND(L3244=0,K3244=0),1,0))</f>
        <v>1</v>
      </c>
      <c r="P3244" s="56" t="str">
        <f aca="false">IF(L3244=1,J3244+ROW()/10^7,"")</f>
        <v/>
      </c>
      <c r="Q3244" s="57" t="n">
        <f aca="false">IF(O3244=1,M3244,"")</f>
        <v>0.591060033694</v>
      </c>
      <c r="R3244" s="56" t="str">
        <f aca="false">IF(K3244=1,ROW(),"")</f>
        <v/>
      </c>
      <c r="S3244" s="56" t="str">
        <f aca="false">IF(D3244="","",TRIM(D3244))</f>
        <v>Operation Recovery Cost- Inc</v>
      </c>
    </row>
    <row r="3245" customFormat="false" ht="15" hidden="false" customHeight="false" outlineLevel="0" collapsed="false">
      <c r="A3245" s="50" t="s">
        <v>1869</v>
      </c>
      <c r="B3245" s="55" t="n">
        <v>45960</v>
      </c>
      <c r="C3245" s="50" t="n">
        <f aca="false">IF(S3245="","",IFERROR(IF(INDEX('Ledger Codes'!$C$6:$C$205,MATCH(S3245,'Ledger Codes'!$B$6:$B$205,0))="","",INDEX('Ledger Codes'!$C$6:$C$205,MATCH(S3245,'Ledger Codes'!$B$6:$B$205,0))),""))</f>
        <v>10053</v>
      </c>
      <c r="D3245" s="50" t="s">
        <v>107</v>
      </c>
      <c r="E3245" s="50" t="s">
        <v>1870</v>
      </c>
      <c r="F3245" s="50" t="s">
        <v>1871</v>
      </c>
      <c r="G3245" s="52" t="n">
        <v>0</v>
      </c>
      <c r="H3245" s="52" t="n">
        <v>900</v>
      </c>
      <c r="I3245" s="52" t="n">
        <f aca="false">IF(AND(G3245="",H3245=""),"",N(G3245)-N(H3245))</f>
        <v>-900</v>
      </c>
      <c r="J3245" s="52" t="n">
        <f aca="false">IF(I3245="","",ABS(I3245))</f>
        <v>900</v>
      </c>
      <c r="K3245" s="56" t="n">
        <f aca="false">IF(S3245="","",0)</f>
        <v>0</v>
      </c>
      <c r="L3245" s="56" t="n">
        <f aca="false">IF(J3245="","",IF(AND(J3245&gt;'Revenue Testing'!$E$9,K3245=0),1,0))</f>
        <v>0</v>
      </c>
      <c r="M3245" s="57" t="n">
        <v>0.826625324158</v>
      </c>
      <c r="N3245" s="56" t="str">
        <f aca="false">IF(OR(A3245="",I3245=""),"",IF(COUNTIFS($A$2:$A$4500,A3245,$D$2:$D$4500,D3245,$I$2:$I$4500,I3245)&gt;1,"Possible duplicate",""))</f>
        <v/>
      </c>
      <c r="O3245" s="56" t="n">
        <f aca="false">IF(J3245="","",IF(AND(L3245=0,K3245=0),1,0))</f>
        <v>1</v>
      </c>
      <c r="P3245" s="56" t="str">
        <f aca="false">IF(L3245=1,J3245+ROW()/10^7,"")</f>
        <v/>
      </c>
      <c r="Q3245" s="57" t="n">
        <f aca="false">IF(O3245=1,M3245,"")</f>
        <v>0.826625324158</v>
      </c>
      <c r="R3245" s="56" t="str">
        <f aca="false">IF(K3245=1,ROW(),"")</f>
        <v/>
      </c>
      <c r="S3245" s="56" t="str">
        <f aca="false">IF(D3245="","",TRIM(D3245))</f>
        <v>Operation Recovery Cost- Inc</v>
      </c>
    </row>
    <row r="3246" customFormat="false" ht="15" hidden="false" customHeight="false" outlineLevel="0" collapsed="false">
      <c r="A3246" s="50" t="s">
        <v>1872</v>
      </c>
      <c r="B3246" s="55" t="n">
        <v>45960</v>
      </c>
      <c r="C3246" s="50" t="n">
        <f aca="false">IF(S3246="","",IFERROR(IF(INDEX('Ledger Codes'!$C$6:$C$205,MATCH(S3246,'Ledger Codes'!$B$6:$B$205,0))="","",INDEX('Ledger Codes'!$C$6:$C$205,MATCH(S3246,'Ledger Codes'!$B$6:$B$205,0))),""))</f>
        <v>10053</v>
      </c>
      <c r="D3246" s="50" t="s">
        <v>107</v>
      </c>
      <c r="E3246" s="50" t="s">
        <v>1873</v>
      </c>
      <c r="F3246" s="50" t="s">
        <v>1874</v>
      </c>
      <c r="G3246" s="52" t="n">
        <v>0</v>
      </c>
      <c r="H3246" s="52" t="n">
        <v>4500</v>
      </c>
      <c r="I3246" s="52" t="n">
        <f aca="false">IF(AND(G3246="",H3246=""),"",N(G3246)-N(H3246))</f>
        <v>-4500</v>
      </c>
      <c r="J3246" s="52" t="n">
        <f aca="false">IF(I3246="","",ABS(I3246))</f>
        <v>4500</v>
      </c>
      <c r="K3246" s="56" t="n">
        <f aca="false">IF(S3246="","",0)</f>
        <v>0</v>
      </c>
      <c r="L3246" s="56" t="n">
        <f aca="false">IF(J3246="","",IF(AND(J3246&gt;'Revenue Testing'!$E$9,K3246=0),1,0))</f>
        <v>1</v>
      </c>
      <c r="M3246" s="57" t="n">
        <v>0.104795900049</v>
      </c>
      <c r="N3246" s="56" t="str">
        <f aca="false">IF(OR(A3246="",I3246=""),"",IF(COUNTIFS($A$2:$A$4500,A3246,$D$2:$D$4500,D3246,$I$2:$I$4500,I3246)&gt;1,"Possible duplicate",""))</f>
        <v/>
      </c>
      <c r="O3246" s="56" t="n">
        <f aca="false">IF(J3246="","",IF(AND(L3246=0,K3246=0),1,0))</f>
        <v>0</v>
      </c>
      <c r="P3246" s="56" t="n">
        <f aca="false">IF(L3246=1,J3246+ROW()/10^7,"")</f>
        <v>4500.0003246</v>
      </c>
      <c r="Q3246" s="56" t="str">
        <f aca="false">IF(O3246=1,M3246,"")</f>
        <v/>
      </c>
      <c r="R3246" s="56" t="str">
        <f aca="false">IF(K3246=1,ROW(),"")</f>
        <v/>
      </c>
      <c r="S3246" s="56" t="str">
        <f aca="false">IF(D3246="","",TRIM(D3246))</f>
        <v>Operation Recovery Cost- Inc</v>
      </c>
    </row>
    <row r="3247" customFormat="false" ht="15" hidden="false" customHeight="false" outlineLevel="0" collapsed="false">
      <c r="A3247" s="50" t="s">
        <v>1875</v>
      </c>
      <c r="B3247" s="55" t="n">
        <v>45960</v>
      </c>
      <c r="C3247" s="50" t="n">
        <f aca="false">IF(S3247="","",IFERROR(IF(INDEX('Ledger Codes'!$C$6:$C$205,MATCH(S3247,'Ledger Codes'!$B$6:$B$205,0))="","",INDEX('Ledger Codes'!$C$6:$C$205,MATCH(S3247,'Ledger Codes'!$B$6:$B$205,0))),""))</f>
        <v>10053</v>
      </c>
      <c r="D3247" s="50" t="s">
        <v>107</v>
      </c>
      <c r="E3247" s="50" t="s">
        <v>1876</v>
      </c>
      <c r="F3247" s="50" t="s">
        <v>1877</v>
      </c>
      <c r="G3247" s="52" t="n">
        <v>0</v>
      </c>
      <c r="H3247" s="52" t="n">
        <v>450</v>
      </c>
      <c r="I3247" s="52" t="n">
        <f aca="false">IF(AND(G3247="",H3247=""),"",N(G3247)-N(H3247))</f>
        <v>-450</v>
      </c>
      <c r="J3247" s="52" t="n">
        <f aca="false">IF(I3247="","",ABS(I3247))</f>
        <v>450</v>
      </c>
      <c r="K3247" s="56" t="n">
        <f aca="false">IF(S3247="","",0)</f>
        <v>0</v>
      </c>
      <c r="L3247" s="56" t="n">
        <f aca="false">IF(J3247="","",IF(AND(J3247&gt;'Revenue Testing'!$E$9,K3247=0),1,0))</f>
        <v>0</v>
      </c>
      <c r="M3247" s="57" t="n">
        <v>0.252191360341</v>
      </c>
      <c r="N3247" s="56" t="str">
        <f aca="false">IF(OR(A3247="",I3247=""),"",IF(COUNTIFS($A$2:$A$4500,A3247,$D$2:$D$4500,D3247,$I$2:$I$4500,I3247)&gt;1,"Possible duplicate",""))</f>
        <v/>
      </c>
      <c r="O3247" s="56" t="n">
        <f aca="false">IF(J3247="","",IF(AND(L3247=0,K3247=0),1,0))</f>
        <v>1</v>
      </c>
      <c r="P3247" s="56" t="str">
        <f aca="false">IF(L3247=1,J3247+ROW()/10^7,"")</f>
        <v/>
      </c>
      <c r="Q3247" s="57" t="n">
        <f aca="false">IF(O3247=1,M3247,"")</f>
        <v>0.252191360341</v>
      </c>
      <c r="R3247" s="56" t="str">
        <f aca="false">IF(K3247=1,ROW(),"")</f>
        <v/>
      </c>
      <c r="S3247" s="56" t="str">
        <f aca="false">IF(D3247="","",TRIM(D3247))</f>
        <v>Operation Recovery Cost- Inc</v>
      </c>
    </row>
    <row r="3248" customFormat="false" ht="15" hidden="false" customHeight="false" outlineLevel="0" collapsed="false">
      <c r="A3248" s="50" t="s">
        <v>1878</v>
      </c>
      <c r="B3248" s="55" t="n">
        <v>45960</v>
      </c>
      <c r="C3248" s="50" t="n">
        <f aca="false">IF(S3248="","",IFERROR(IF(INDEX('Ledger Codes'!$C$6:$C$205,MATCH(S3248,'Ledger Codes'!$B$6:$B$205,0))="","",INDEX('Ledger Codes'!$C$6:$C$205,MATCH(S3248,'Ledger Codes'!$B$6:$B$205,0))),""))</f>
        <v>10053</v>
      </c>
      <c r="D3248" s="50" t="s">
        <v>107</v>
      </c>
      <c r="E3248" s="50" t="s">
        <v>1879</v>
      </c>
      <c r="F3248" s="50" t="s">
        <v>1880</v>
      </c>
      <c r="G3248" s="52" t="n">
        <v>0</v>
      </c>
      <c r="H3248" s="52" t="n">
        <v>300</v>
      </c>
      <c r="I3248" s="52" t="n">
        <f aca="false">IF(AND(G3248="",H3248=""),"",N(G3248)-N(H3248))</f>
        <v>-300</v>
      </c>
      <c r="J3248" s="52" t="n">
        <f aca="false">IF(I3248="","",ABS(I3248))</f>
        <v>300</v>
      </c>
      <c r="K3248" s="56" t="n">
        <f aca="false">IF(S3248="","",0)</f>
        <v>0</v>
      </c>
      <c r="L3248" s="56" t="n">
        <f aca="false">IF(J3248="","",IF(AND(J3248&gt;'Revenue Testing'!$E$9,K3248=0),1,0))</f>
        <v>0</v>
      </c>
      <c r="M3248" s="57" t="n">
        <v>0.377050429494</v>
      </c>
      <c r="N3248" s="56" t="str">
        <f aca="false">IF(OR(A3248="",I3248=""),"",IF(COUNTIFS($A$2:$A$4500,A3248,$D$2:$D$4500,D3248,$I$2:$I$4500,I3248)&gt;1,"Possible duplicate",""))</f>
        <v/>
      </c>
      <c r="O3248" s="56" t="n">
        <f aca="false">IF(J3248="","",IF(AND(L3248=0,K3248=0),1,0))</f>
        <v>1</v>
      </c>
      <c r="P3248" s="56" t="str">
        <f aca="false">IF(L3248=1,J3248+ROW()/10^7,"")</f>
        <v/>
      </c>
      <c r="Q3248" s="57" t="n">
        <f aca="false">IF(O3248=1,M3248,"")</f>
        <v>0.377050429494</v>
      </c>
      <c r="R3248" s="56" t="str">
        <f aca="false">IF(K3248=1,ROW(),"")</f>
        <v/>
      </c>
      <c r="S3248" s="56" t="str">
        <f aca="false">IF(D3248="","",TRIM(D3248))</f>
        <v>Operation Recovery Cost- Inc</v>
      </c>
    </row>
    <row r="3249" customFormat="false" ht="15" hidden="false" customHeight="false" outlineLevel="0" collapsed="false">
      <c r="A3249" s="50" t="s">
        <v>1881</v>
      </c>
      <c r="B3249" s="55" t="n">
        <v>45960</v>
      </c>
      <c r="C3249" s="50" t="n">
        <f aca="false">IF(S3249="","",IFERROR(IF(INDEX('Ledger Codes'!$C$6:$C$205,MATCH(S3249,'Ledger Codes'!$B$6:$B$205,0))="","",INDEX('Ledger Codes'!$C$6:$C$205,MATCH(S3249,'Ledger Codes'!$B$6:$B$205,0))),""))</f>
        <v>10053</v>
      </c>
      <c r="D3249" s="50" t="s">
        <v>107</v>
      </c>
      <c r="E3249" s="50" t="s">
        <v>1882</v>
      </c>
      <c r="F3249" s="50" t="s">
        <v>1883</v>
      </c>
      <c r="G3249" s="52" t="n">
        <v>0</v>
      </c>
      <c r="H3249" s="52" t="n">
        <v>450</v>
      </c>
      <c r="I3249" s="52" t="n">
        <f aca="false">IF(AND(G3249="",H3249=""),"",N(G3249)-N(H3249))</f>
        <v>-450</v>
      </c>
      <c r="J3249" s="52" t="n">
        <f aca="false">IF(I3249="","",ABS(I3249))</f>
        <v>450</v>
      </c>
      <c r="K3249" s="56" t="n">
        <f aca="false">IF(S3249="","",0)</f>
        <v>0</v>
      </c>
      <c r="L3249" s="56" t="n">
        <f aca="false">IF(J3249="","",IF(AND(J3249&gt;'Revenue Testing'!$E$9,K3249=0),1,0))</f>
        <v>0</v>
      </c>
      <c r="M3249" s="57" t="n">
        <v>0.829155005872</v>
      </c>
      <c r="N3249" s="56" t="str">
        <f aca="false">IF(OR(A3249="",I3249=""),"",IF(COUNTIFS($A$2:$A$4500,A3249,$D$2:$D$4500,D3249,$I$2:$I$4500,I3249)&gt;1,"Possible duplicate",""))</f>
        <v/>
      </c>
      <c r="O3249" s="56" t="n">
        <f aca="false">IF(J3249="","",IF(AND(L3249=0,K3249=0),1,0))</f>
        <v>1</v>
      </c>
      <c r="P3249" s="56" t="str">
        <f aca="false">IF(L3249=1,J3249+ROW()/10^7,"")</f>
        <v/>
      </c>
      <c r="Q3249" s="57" t="n">
        <f aca="false">IF(O3249=1,M3249,"")</f>
        <v>0.829155005872</v>
      </c>
      <c r="R3249" s="56" t="str">
        <f aca="false">IF(K3249=1,ROW(),"")</f>
        <v/>
      </c>
      <c r="S3249" s="56" t="str">
        <f aca="false">IF(D3249="","",TRIM(D3249))</f>
        <v>Operation Recovery Cost- Inc</v>
      </c>
    </row>
    <row r="3250" customFormat="false" ht="15" hidden="false" customHeight="false" outlineLevel="0" collapsed="false">
      <c r="A3250" s="50" t="s">
        <v>1884</v>
      </c>
      <c r="B3250" s="55" t="n">
        <v>45960</v>
      </c>
      <c r="C3250" s="50" t="n">
        <f aca="false">IF(S3250="","",IFERROR(IF(INDEX('Ledger Codes'!$C$6:$C$205,MATCH(S3250,'Ledger Codes'!$B$6:$B$205,0))="","",INDEX('Ledger Codes'!$C$6:$C$205,MATCH(S3250,'Ledger Codes'!$B$6:$B$205,0))),""))</f>
        <v>10053</v>
      </c>
      <c r="D3250" s="50" t="s">
        <v>107</v>
      </c>
      <c r="E3250" s="50" t="s">
        <v>1885</v>
      </c>
      <c r="F3250" s="50" t="s">
        <v>1886</v>
      </c>
      <c r="G3250" s="52" t="n">
        <v>0</v>
      </c>
      <c r="H3250" s="52" t="n">
        <v>1350</v>
      </c>
      <c r="I3250" s="52" t="n">
        <f aca="false">IF(AND(G3250="",H3250=""),"",N(G3250)-N(H3250))</f>
        <v>-1350</v>
      </c>
      <c r="J3250" s="52" t="n">
        <f aca="false">IF(I3250="","",ABS(I3250))</f>
        <v>1350</v>
      </c>
      <c r="K3250" s="56" t="n">
        <f aca="false">IF(S3250="","",0)</f>
        <v>0</v>
      </c>
      <c r="L3250" s="56" t="n">
        <f aca="false">IF(J3250="","",IF(AND(J3250&gt;'Revenue Testing'!$E$9,K3250=0),1,0))</f>
        <v>0</v>
      </c>
      <c r="M3250" s="57" t="n">
        <v>0.664342896966</v>
      </c>
      <c r="N3250" s="56" t="str">
        <f aca="false">IF(OR(A3250="",I3250=""),"",IF(COUNTIFS($A$2:$A$4500,A3250,$D$2:$D$4500,D3250,$I$2:$I$4500,I3250)&gt;1,"Possible duplicate",""))</f>
        <v/>
      </c>
      <c r="O3250" s="56" t="n">
        <f aca="false">IF(J3250="","",IF(AND(L3250=0,K3250=0),1,0))</f>
        <v>1</v>
      </c>
      <c r="P3250" s="56" t="str">
        <f aca="false">IF(L3250=1,J3250+ROW()/10^7,"")</f>
        <v/>
      </c>
      <c r="Q3250" s="57" t="n">
        <f aca="false">IF(O3250=1,M3250,"")</f>
        <v>0.664342896966</v>
      </c>
      <c r="R3250" s="56" t="str">
        <f aca="false">IF(K3250=1,ROW(),"")</f>
        <v/>
      </c>
      <c r="S3250" s="56" t="str">
        <f aca="false">IF(D3250="","",TRIM(D3250))</f>
        <v>Operation Recovery Cost- Inc</v>
      </c>
    </row>
    <row r="3251" customFormat="false" ht="15" hidden="false" customHeight="false" outlineLevel="0" collapsed="false">
      <c r="A3251" s="50" t="s">
        <v>1887</v>
      </c>
      <c r="B3251" s="55" t="n">
        <v>45960</v>
      </c>
      <c r="C3251" s="50" t="n">
        <f aca="false">IF(S3251="","",IFERROR(IF(INDEX('Ledger Codes'!$C$6:$C$205,MATCH(S3251,'Ledger Codes'!$B$6:$B$205,0))="","",INDEX('Ledger Codes'!$C$6:$C$205,MATCH(S3251,'Ledger Codes'!$B$6:$B$205,0))),""))</f>
        <v>10053</v>
      </c>
      <c r="D3251" s="50" t="s">
        <v>107</v>
      </c>
      <c r="E3251" s="50" t="s">
        <v>1888</v>
      </c>
      <c r="F3251" s="50" t="s">
        <v>1889</v>
      </c>
      <c r="G3251" s="52" t="n">
        <v>0</v>
      </c>
      <c r="H3251" s="52" t="n">
        <v>450</v>
      </c>
      <c r="I3251" s="52" t="n">
        <f aca="false">IF(AND(G3251="",H3251=""),"",N(G3251)-N(H3251))</f>
        <v>-450</v>
      </c>
      <c r="J3251" s="52" t="n">
        <f aca="false">IF(I3251="","",ABS(I3251))</f>
        <v>450</v>
      </c>
      <c r="K3251" s="56" t="n">
        <f aca="false">IF(S3251="","",0)</f>
        <v>0</v>
      </c>
      <c r="L3251" s="56" t="n">
        <f aca="false">IF(J3251="","",IF(AND(J3251&gt;'Revenue Testing'!$E$9,K3251=0),1,0))</f>
        <v>0</v>
      </c>
      <c r="M3251" s="57" t="n">
        <v>0.429994112601</v>
      </c>
      <c r="N3251" s="56" t="str">
        <f aca="false">IF(OR(A3251="",I3251=""),"",IF(COUNTIFS($A$2:$A$4500,A3251,$D$2:$D$4500,D3251,$I$2:$I$4500,I3251)&gt;1,"Possible duplicate",""))</f>
        <v/>
      </c>
      <c r="O3251" s="56" t="n">
        <f aca="false">IF(J3251="","",IF(AND(L3251=0,K3251=0),1,0))</f>
        <v>1</v>
      </c>
      <c r="P3251" s="56" t="str">
        <f aca="false">IF(L3251=1,J3251+ROW()/10^7,"")</f>
        <v/>
      </c>
      <c r="Q3251" s="57" t="n">
        <f aca="false">IF(O3251=1,M3251,"")</f>
        <v>0.429994112601</v>
      </c>
      <c r="R3251" s="56" t="str">
        <f aca="false">IF(K3251=1,ROW(),"")</f>
        <v/>
      </c>
      <c r="S3251" s="56" t="str">
        <f aca="false">IF(D3251="","",TRIM(D3251))</f>
        <v>Operation Recovery Cost- Inc</v>
      </c>
    </row>
    <row r="3252" customFormat="false" ht="15" hidden="false" customHeight="false" outlineLevel="0" collapsed="false">
      <c r="A3252" s="50" t="s">
        <v>1890</v>
      </c>
      <c r="B3252" s="55" t="n">
        <v>45960</v>
      </c>
      <c r="C3252" s="50" t="n">
        <f aca="false">IF(S3252="","",IFERROR(IF(INDEX('Ledger Codes'!$C$6:$C$205,MATCH(S3252,'Ledger Codes'!$B$6:$B$205,0))="","",INDEX('Ledger Codes'!$C$6:$C$205,MATCH(S3252,'Ledger Codes'!$B$6:$B$205,0))),""))</f>
        <v>10053</v>
      </c>
      <c r="D3252" s="50" t="s">
        <v>107</v>
      </c>
      <c r="E3252" s="50" t="s">
        <v>1891</v>
      </c>
      <c r="F3252" s="50" t="s">
        <v>1892</v>
      </c>
      <c r="G3252" s="52" t="n">
        <v>0</v>
      </c>
      <c r="H3252" s="52" t="n">
        <v>450</v>
      </c>
      <c r="I3252" s="52" t="n">
        <f aca="false">IF(AND(G3252="",H3252=""),"",N(G3252)-N(H3252))</f>
        <v>-450</v>
      </c>
      <c r="J3252" s="52" t="n">
        <f aca="false">IF(I3252="","",ABS(I3252))</f>
        <v>450</v>
      </c>
      <c r="K3252" s="56" t="n">
        <f aca="false">IF(S3252="","",0)</f>
        <v>0</v>
      </c>
      <c r="L3252" s="56" t="n">
        <f aca="false">IF(J3252="","",IF(AND(J3252&gt;'Revenue Testing'!$E$9,K3252=0),1,0))</f>
        <v>0</v>
      </c>
      <c r="M3252" s="57" t="n">
        <v>0.829029179179</v>
      </c>
      <c r="N3252" s="56" t="str">
        <f aca="false">IF(OR(A3252="",I3252=""),"",IF(COUNTIFS($A$2:$A$4500,A3252,$D$2:$D$4500,D3252,$I$2:$I$4500,I3252)&gt;1,"Possible duplicate",""))</f>
        <v/>
      </c>
      <c r="O3252" s="56" t="n">
        <f aca="false">IF(J3252="","",IF(AND(L3252=0,K3252=0),1,0))</f>
        <v>1</v>
      </c>
      <c r="P3252" s="56" t="str">
        <f aca="false">IF(L3252=1,J3252+ROW()/10^7,"")</f>
        <v/>
      </c>
      <c r="Q3252" s="57" t="n">
        <f aca="false">IF(O3252=1,M3252,"")</f>
        <v>0.829029179179</v>
      </c>
      <c r="R3252" s="56" t="str">
        <f aca="false">IF(K3252=1,ROW(),"")</f>
        <v/>
      </c>
      <c r="S3252" s="56" t="str">
        <f aca="false">IF(D3252="","",TRIM(D3252))</f>
        <v>Operation Recovery Cost- Inc</v>
      </c>
    </row>
    <row r="3253" customFormat="false" ht="15" hidden="false" customHeight="false" outlineLevel="0" collapsed="false">
      <c r="A3253" s="50" t="s">
        <v>1893</v>
      </c>
      <c r="B3253" s="55" t="n">
        <v>45960</v>
      </c>
      <c r="C3253" s="50" t="n">
        <f aca="false">IF(S3253="","",IFERROR(IF(INDEX('Ledger Codes'!$C$6:$C$205,MATCH(S3253,'Ledger Codes'!$B$6:$B$205,0))="","",INDEX('Ledger Codes'!$C$6:$C$205,MATCH(S3253,'Ledger Codes'!$B$6:$B$205,0))),""))</f>
        <v>10053</v>
      </c>
      <c r="D3253" s="50" t="s">
        <v>107</v>
      </c>
      <c r="E3253" s="50" t="s">
        <v>1894</v>
      </c>
      <c r="F3253" s="50" t="s">
        <v>1895</v>
      </c>
      <c r="G3253" s="52" t="n">
        <v>0</v>
      </c>
      <c r="H3253" s="52" t="n">
        <v>450</v>
      </c>
      <c r="I3253" s="52" t="n">
        <f aca="false">IF(AND(G3253="",H3253=""),"",N(G3253)-N(H3253))</f>
        <v>-450</v>
      </c>
      <c r="J3253" s="52" t="n">
        <f aca="false">IF(I3253="","",ABS(I3253))</f>
        <v>450</v>
      </c>
      <c r="K3253" s="56" t="n">
        <f aca="false">IF(S3253="","",0)</f>
        <v>0</v>
      </c>
      <c r="L3253" s="56" t="n">
        <f aca="false">IF(J3253="","",IF(AND(J3253&gt;'Revenue Testing'!$E$9,K3253=0),1,0))</f>
        <v>0</v>
      </c>
      <c r="M3253" s="57" t="n">
        <v>0.649337201207</v>
      </c>
      <c r="N3253" s="56" t="str">
        <f aca="false">IF(OR(A3253="",I3253=""),"",IF(COUNTIFS($A$2:$A$4500,A3253,$D$2:$D$4500,D3253,$I$2:$I$4500,I3253)&gt;1,"Possible duplicate",""))</f>
        <v/>
      </c>
      <c r="O3253" s="56" t="n">
        <f aca="false">IF(J3253="","",IF(AND(L3253=0,K3253=0),1,0))</f>
        <v>1</v>
      </c>
      <c r="P3253" s="56" t="str">
        <f aca="false">IF(L3253=1,J3253+ROW()/10^7,"")</f>
        <v/>
      </c>
      <c r="Q3253" s="57" t="n">
        <f aca="false">IF(O3253=1,M3253,"")</f>
        <v>0.649337201207</v>
      </c>
      <c r="R3253" s="56" t="str">
        <f aca="false">IF(K3253=1,ROW(),"")</f>
        <v/>
      </c>
      <c r="S3253" s="56" t="str">
        <f aca="false">IF(D3253="","",TRIM(D3253))</f>
        <v>Operation Recovery Cost- Inc</v>
      </c>
    </row>
    <row r="3254" customFormat="false" ht="15" hidden="false" customHeight="false" outlineLevel="0" collapsed="false">
      <c r="A3254" s="50" t="s">
        <v>1896</v>
      </c>
      <c r="B3254" s="55" t="n">
        <v>45962</v>
      </c>
      <c r="C3254" s="50" t="n">
        <f aca="false">IF(S3254="","",IFERROR(IF(INDEX('Ledger Codes'!$C$6:$C$205,MATCH(S3254,'Ledger Codes'!$B$6:$B$205,0))="","",INDEX('Ledger Codes'!$C$6:$C$205,MATCH(S3254,'Ledger Codes'!$B$6:$B$205,0))),""))</f>
        <v>10053</v>
      </c>
      <c r="D3254" s="50" t="s">
        <v>107</v>
      </c>
      <c r="E3254" s="50" t="s">
        <v>1897</v>
      </c>
      <c r="F3254" s="50" t="s">
        <v>556</v>
      </c>
      <c r="G3254" s="52" t="n">
        <v>0</v>
      </c>
      <c r="H3254" s="52" t="n">
        <v>900</v>
      </c>
      <c r="I3254" s="52" t="n">
        <f aca="false">IF(AND(G3254="",H3254=""),"",N(G3254)-N(H3254))</f>
        <v>-900</v>
      </c>
      <c r="J3254" s="52" t="n">
        <f aca="false">IF(I3254="","",ABS(I3254))</f>
        <v>900</v>
      </c>
      <c r="K3254" s="56" t="n">
        <f aca="false">IF(S3254="","",0)</f>
        <v>0</v>
      </c>
      <c r="L3254" s="56" t="n">
        <f aca="false">IF(J3254="","",IF(AND(J3254&gt;'Revenue Testing'!$E$9,K3254=0),1,0))</f>
        <v>0</v>
      </c>
      <c r="M3254" s="57" t="n">
        <v>0.753013952892</v>
      </c>
      <c r="N3254" s="56" t="str">
        <f aca="false">IF(OR(A3254="",I3254=""),"",IF(COUNTIFS($A$2:$A$4500,A3254,$D$2:$D$4500,D3254,$I$2:$I$4500,I3254)&gt;1,"Possible duplicate",""))</f>
        <v/>
      </c>
      <c r="O3254" s="56" t="n">
        <f aca="false">IF(J3254="","",IF(AND(L3254=0,K3254=0),1,0))</f>
        <v>1</v>
      </c>
      <c r="P3254" s="56" t="str">
        <f aca="false">IF(L3254=1,J3254+ROW()/10^7,"")</f>
        <v/>
      </c>
      <c r="Q3254" s="57" t="n">
        <f aca="false">IF(O3254=1,M3254,"")</f>
        <v>0.753013952892</v>
      </c>
      <c r="R3254" s="56" t="str">
        <f aca="false">IF(K3254=1,ROW(),"")</f>
        <v/>
      </c>
      <c r="S3254" s="56" t="str">
        <f aca="false">IF(D3254="","",TRIM(D3254))</f>
        <v>Operation Recovery Cost- Inc</v>
      </c>
    </row>
    <row r="3255" customFormat="false" ht="15" hidden="false" customHeight="false" outlineLevel="0" collapsed="false">
      <c r="A3255" s="50" t="s">
        <v>1898</v>
      </c>
      <c r="B3255" s="55" t="n">
        <v>45962</v>
      </c>
      <c r="C3255" s="50" t="n">
        <f aca="false">IF(S3255="","",IFERROR(IF(INDEX('Ledger Codes'!$C$6:$C$205,MATCH(S3255,'Ledger Codes'!$B$6:$B$205,0))="","",INDEX('Ledger Codes'!$C$6:$C$205,MATCH(S3255,'Ledger Codes'!$B$6:$B$205,0))),""))</f>
        <v>10053</v>
      </c>
      <c r="D3255" s="50" t="s">
        <v>107</v>
      </c>
      <c r="E3255" s="50" t="s">
        <v>1899</v>
      </c>
      <c r="F3255" s="50" t="s">
        <v>1900</v>
      </c>
      <c r="G3255" s="52" t="n">
        <v>0</v>
      </c>
      <c r="H3255" s="52" t="n">
        <v>300</v>
      </c>
      <c r="I3255" s="52" t="n">
        <f aca="false">IF(AND(G3255="",H3255=""),"",N(G3255)-N(H3255))</f>
        <v>-300</v>
      </c>
      <c r="J3255" s="52" t="n">
        <f aca="false">IF(I3255="","",ABS(I3255))</f>
        <v>300</v>
      </c>
      <c r="K3255" s="56" t="n">
        <f aca="false">IF(S3255="","",0)</f>
        <v>0</v>
      </c>
      <c r="L3255" s="56" t="n">
        <f aca="false">IF(J3255="","",IF(AND(J3255&gt;'Revenue Testing'!$E$9,K3255=0),1,0))</f>
        <v>0</v>
      </c>
      <c r="M3255" s="57" t="n">
        <v>0.88513084086</v>
      </c>
      <c r="N3255" s="56" t="str">
        <f aca="false">IF(OR(A3255="",I3255=""),"",IF(COUNTIFS($A$2:$A$4500,A3255,$D$2:$D$4500,D3255,$I$2:$I$4500,I3255)&gt;1,"Possible duplicate",""))</f>
        <v/>
      </c>
      <c r="O3255" s="56" t="n">
        <f aca="false">IF(J3255="","",IF(AND(L3255=0,K3255=0),1,0))</f>
        <v>1</v>
      </c>
      <c r="P3255" s="56" t="str">
        <f aca="false">IF(L3255=1,J3255+ROW()/10^7,"")</f>
        <v/>
      </c>
      <c r="Q3255" s="57" t="n">
        <f aca="false">IF(O3255=1,M3255,"")</f>
        <v>0.88513084086</v>
      </c>
      <c r="R3255" s="56" t="str">
        <f aca="false">IF(K3255=1,ROW(),"")</f>
        <v/>
      </c>
      <c r="S3255" s="56" t="str">
        <f aca="false">IF(D3255="","",TRIM(D3255))</f>
        <v>Operation Recovery Cost- Inc</v>
      </c>
    </row>
    <row r="3256" customFormat="false" ht="15" hidden="false" customHeight="false" outlineLevel="0" collapsed="false">
      <c r="A3256" s="50" t="s">
        <v>1901</v>
      </c>
      <c r="B3256" s="55" t="n">
        <v>45962</v>
      </c>
      <c r="C3256" s="50" t="n">
        <f aca="false">IF(S3256="","",IFERROR(IF(INDEX('Ledger Codes'!$C$6:$C$205,MATCH(S3256,'Ledger Codes'!$B$6:$B$205,0))="","",INDEX('Ledger Codes'!$C$6:$C$205,MATCH(S3256,'Ledger Codes'!$B$6:$B$205,0))),""))</f>
        <v>10053</v>
      </c>
      <c r="D3256" s="50" t="s">
        <v>107</v>
      </c>
      <c r="E3256" s="50" t="s">
        <v>1902</v>
      </c>
      <c r="F3256" s="50" t="s">
        <v>1903</v>
      </c>
      <c r="G3256" s="52" t="n">
        <v>0</v>
      </c>
      <c r="H3256" s="52" t="n">
        <v>300</v>
      </c>
      <c r="I3256" s="52" t="n">
        <f aca="false">IF(AND(G3256="",H3256=""),"",N(G3256)-N(H3256))</f>
        <v>-300</v>
      </c>
      <c r="J3256" s="52" t="n">
        <f aca="false">IF(I3256="","",ABS(I3256))</f>
        <v>300</v>
      </c>
      <c r="K3256" s="56" t="n">
        <f aca="false">IF(S3256="","",0)</f>
        <v>0</v>
      </c>
      <c r="L3256" s="56" t="n">
        <f aca="false">IF(J3256="","",IF(AND(J3256&gt;'Revenue Testing'!$E$9,K3256=0),1,0))</f>
        <v>0</v>
      </c>
      <c r="M3256" s="57" t="n">
        <v>0.124155358993</v>
      </c>
      <c r="N3256" s="56" t="str">
        <f aca="false">IF(OR(A3256="",I3256=""),"",IF(COUNTIFS($A$2:$A$4500,A3256,$D$2:$D$4500,D3256,$I$2:$I$4500,I3256)&gt;1,"Possible duplicate",""))</f>
        <v/>
      </c>
      <c r="O3256" s="56" t="n">
        <f aca="false">IF(J3256="","",IF(AND(L3256=0,K3256=0),1,0))</f>
        <v>1</v>
      </c>
      <c r="P3256" s="56" t="str">
        <f aca="false">IF(L3256=1,J3256+ROW()/10^7,"")</f>
        <v/>
      </c>
      <c r="Q3256" s="57" t="n">
        <f aca="false">IF(O3256=1,M3256,"")</f>
        <v>0.124155358993</v>
      </c>
      <c r="R3256" s="56" t="str">
        <f aca="false">IF(K3256=1,ROW(),"")</f>
        <v/>
      </c>
      <c r="S3256" s="56" t="str">
        <f aca="false">IF(D3256="","",TRIM(D3256))</f>
        <v>Operation Recovery Cost- Inc</v>
      </c>
    </row>
    <row r="3257" customFormat="false" ht="15" hidden="false" customHeight="false" outlineLevel="0" collapsed="false">
      <c r="A3257" s="50" t="s">
        <v>1904</v>
      </c>
      <c r="B3257" s="55" t="n">
        <v>45962</v>
      </c>
      <c r="C3257" s="50" t="n">
        <f aca="false">IF(S3257="","",IFERROR(IF(INDEX('Ledger Codes'!$C$6:$C$205,MATCH(S3257,'Ledger Codes'!$B$6:$B$205,0))="","",INDEX('Ledger Codes'!$C$6:$C$205,MATCH(S3257,'Ledger Codes'!$B$6:$B$205,0))),""))</f>
        <v>10053</v>
      </c>
      <c r="D3257" s="50" t="s">
        <v>107</v>
      </c>
      <c r="E3257" s="50" t="s">
        <v>1905</v>
      </c>
      <c r="F3257" s="50" t="s">
        <v>1906</v>
      </c>
      <c r="G3257" s="52" t="n">
        <v>0</v>
      </c>
      <c r="H3257" s="52" t="n">
        <v>450</v>
      </c>
      <c r="I3257" s="52" t="n">
        <f aca="false">IF(AND(G3257="",H3257=""),"",N(G3257)-N(H3257))</f>
        <v>-450</v>
      </c>
      <c r="J3257" s="52" t="n">
        <f aca="false">IF(I3257="","",ABS(I3257))</f>
        <v>450</v>
      </c>
      <c r="K3257" s="56" t="n">
        <f aca="false">IF(S3257="","",0)</f>
        <v>0</v>
      </c>
      <c r="L3257" s="56" t="n">
        <f aca="false">IF(J3257="","",IF(AND(J3257&gt;'Revenue Testing'!$E$9,K3257=0),1,0))</f>
        <v>0</v>
      </c>
      <c r="M3257" s="57" t="n">
        <v>0.026781625869</v>
      </c>
      <c r="N3257" s="56" t="str">
        <f aca="false">IF(OR(A3257="",I3257=""),"",IF(COUNTIFS($A$2:$A$4500,A3257,$D$2:$D$4500,D3257,$I$2:$I$4500,I3257)&gt;1,"Possible duplicate",""))</f>
        <v/>
      </c>
      <c r="O3257" s="56" t="n">
        <f aca="false">IF(J3257="","",IF(AND(L3257=0,K3257=0),1,0))</f>
        <v>1</v>
      </c>
      <c r="P3257" s="56" t="str">
        <f aca="false">IF(L3257=1,J3257+ROW()/10^7,"")</f>
        <v/>
      </c>
      <c r="Q3257" s="57" t="n">
        <f aca="false">IF(O3257=1,M3257,"")</f>
        <v>0.026781625869</v>
      </c>
      <c r="R3257" s="56" t="str">
        <f aca="false">IF(K3257=1,ROW(),"")</f>
        <v/>
      </c>
      <c r="S3257" s="56" t="str">
        <f aca="false">IF(D3257="","",TRIM(D3257))</f>
        <v>Operation Recovery Cost- Inc</v>
      </c>
    </row>
    <row r="3258" customFormat="false" ht="15" hidden="false" customHeight="false" outlineLevel="0" collapsed="false">
      <c r="A3258" s="50" t="s">
        <v>1907</v>
      </c>
      <c r="B3258" s="55" t="n">
        <v>45962</v>
      </c>
      <c r="C3258" s="50" t="n">
        <f aca="false">IF(S3258="","",IFERROR(IF(INDEX('Ledger Codes'!$C$6:$C$205,MATCH(S3258,'Ledger Codes'!$B$6:$B$205,0))="","",INDEX('Ledger Codes'!$C$6:$C$205,MATCH(S3258,'Ledger Codes'!$B$6:$B$205,0))),""))</f>
        <v>10053</v>
      </c>
      <c r="D3258" s="50" t="s">
        <v>107</v>
      </c>
      <c r="E3258" s="50" t="s">
        <v>1908</v>
      </c>
      <c r="F3258" s="50" t="s">
        <v>1909</v>
      </c>
      <c r="G3258" s="52" t="n">
        <v>0</v>
      </c>
      <c r="H3258" s="52" t="n">
        <v>450</v>
      </c>
      <c r="I3258" s="52" t="n">
        <f aca="false">IF(AND(G3258="",H3258=""),"",N(G3258)-N(H3258))</f>
        <v>-450</v>
      </c>
      <c r="J3258" s="52" t="n">
        <f aca="false">IF(I3258="","",ABS(I3258))</f>
        <v>450</v>
      </c>
      <c r="K3258" s="56" t="n">
        <f aca="false">IF(S3258="","",0)</f>
        <v>0</v>
      </c>
      <c r="L3258" s="56" t="n">
        <f aca="false">IF(J3258="","",IF(AND(J3258&gt;'Revenue Testing'!$E$9,K3258=0),1,0))</f>
        <v>0</v>
      </c>
      <c r="M3258" s="57" t="n">
        <v>0.05232674307</v>
      </c>
      <c r="N3258" s="56" t="str">
        <f aca="false">IF(OR(A3258="",I3258=""),"",IF(COUNTIFS($A$2:$A$4500,A3258,$D$2:$D$4500,D3258,$I$2:$I$4500,I3258)&gt;1,"Possible duplicate",""))</f>
        <v/>
      </c>
      <c r="O3258" s="56" t="n">
        <f aca="false">IF(J3258="","",IF(AND(L3258=0,K3258=0),1,0))</f>
        <v>1</v>
      </c>
      <c r="P3258" s="56" t="str">
        <f aca="false">IF(L3258=1,J3258+ROW()/10^7,"")</f>
        <v/>
      </c>
      <c r="Q3258" s="57" t="n">
        <f aca="false">IF(O3258=1,M3258,"")</f>
        <v>0.05232674307</v>
      </c>
      <c r="R3258" s="56" t="str">
        <f aca="false">IF(K3258=1,ROW(),"")</f>
        <v/>
      </c>
      <c r="S3258" s="56" t="str">
        <f aca="false">IF(D3258="","",TRIM(D3258))</f>
        <v>Operation Recovery Cost- Inc</v>
      </c>
    </row>
    <row r="3259" customFormat="false" ht="15" hidden="false" customHeight="false" outlineLevel="0" collapsed="false">
      <c r="A3259" s="50" t="s">
        <v>1910</v>
      </c>
      <c r="B3259" s="55" t="n">
        <v>45962</v>
      </c>
      <c r="C3259" s="50" t="n">
        <f aca="false">IF(S3259="","",IFERROR(IF(INDEX('Ledger Codes'!$C$6:$C$205,MATCH(S3259,'Ledger Codes'!$B$6:$B$205,0))="","",INDEX('Ledger Codes'!$C$6:$C$205,MATCH(S3259,'Ledger Codes'!$B$6:$B$205,0))),""))</f>
        <v>10053</v>
      </c>
      <c r="D3259" s="50" t="s">
        <v>107</v>
      </c>
      <c r="E3259" s="50" t="s">
        <v>1911</v>
      </c>
      <c r="F3259" s="50" t="s">
        <v>1912</v>
      </c>
      <c r="G3259" s="52" t="n">
        <v>0</v>
      </c>
      <c r="H3259" s="52" t="n">
        <v>450</v>
      </c>
      <c r="I3259" s="52" t="n">
        <f aca="false">IF(AND(G3259="",H3259=""),"",N(G3259)-N(H3259))</f>
        <v>-450</v>
      </c>
      <c r="J3259" s="52" t="n">
        <f aca="false">IF(I3259="","",ABS(I3259))</f>
        <v>450</v>
      </c>
      <c r="K3259" s="56" t="n">
        <f aca="false">IF(S3259="","",0)</f>
        <v>0</v>
      </c>
      <c r="L3259" s="56" t="n">
        <f aca="false">IF(J3259="","",IF(AND(J3259&gt;'Revenue Testing'!$E$9,K3259=0),1,0))</f>
        <v>0</v>
      </c>
      <c r="M3259" s="57" t="n">
        <v>0.212297848369</v>
      </c>
      <c r="N3259" s="56" t="str">
        <f aca="false">IF(OR(A3259="",I3259=""),"",IF(COUNTIFS($A$2:$A$4500,A3259,$D$2:$D$4500,D3259,$I$2:$I$4500,I3259)&gt;1,"Possible duplicate",""))</f>
        <v/>
      </c>
      <c r="O3259" s="56" t="n">
        <f aca="false">IF(J3259="","",IF(AND(L3259=0,K3259=0),1,0))</f>
        <v>1</v>
      </c>
      <c r="P3259" s="56" t="str">
        <f aca="false">IF(L3259=1,J3259+ROW()/10^7,"")</f>
        <v/>
      </c>
      <c r="Q3259" s="57" t="n">
        <f aca="false">IF(O3259=1,M3259,"")</f>
        <v>0.212297848369</v>
      </c>
      <c r="R3259" s="56" t="str">
        <f aca="false">IF(K3259=1,ROW(),"")</f>
        <v/>
      </c>
      <c r="S3259" s="56" t="str">
        <f aca="false">IF(D3259="","",TRIM(D3259))</f>
        <v>Operation Recovery Cost- Inc</v>
      </c>
    </row>
    <row r="3260" customFormat="false" ht="15" hidden="false" customHeight="false" outlineLevel="0" collapsed="false">
      <c r="A3260" s="50" t="s">
        <v>1913</v>
      </c>
      <c r="B3260" s="55" t="n">
        <v>45962</v>
      </c>
      <c r="C3260" s="50" t="n">
        <f aca="false">IF(S3260="","",IFERROR(IF(INDEX('Ledger Codes'!$C$6:$C$205,MATCH(S3260,'Ledger Codes'!$B$6:$B$205,0))="","",INDEX('Ledger Codes'!$C$6:$C$205,MATCH(S3260,'Ledger Codes'!$B$6:$B$205,0))),""))</f>
        <v>10053</v>
      </c>
      <c r="D3260" s="50" t="s">
        <v>107</v>
      </c>
      <c r="E3260" s="50" t="s">
        <v>1914</v>
      </c>
      <c r="F3260" s="50" t="s">
        <v>1915</v>
      </c>
      <c r="G3260" s="52" t="n">
        <v>0</v>
      </c>
      <c r="H3260" s="52" t="n">
        <v>450</v>
      </c>
      <c r="I3260" s="52" t="n">
        <f aca="false">IF(AND(G3260="",H3260=""),"",N(G3260)-N(H3260))</f>
        <v>-450</v>
      </c>
      <c r="J3260" s="52" t="n">
        <f aca="false">IF(I3260="","",ABS(I3260))</f>
        <v>450</v>
      </c>
      <c r="K3260" s="56" t="n">
        <f aca="false">IF(S3260="","",0)</f>
        <v>0</v>
      </c>
      <c r="L3260" s="56" t="n">
        <f aca="false">IF(J3260="","",IF(AND(J3260&gt;'Revenue Testing'!$E$9,K3260=0),1,0))</f>
        <v>0</v>
      </c>
      <c r="M3260" s="57" t="n">
        <v>0.93066857474</v>
      </c>
      <c r="N3260" s="56" t="str">
        <f aca="false">IF(OR(A3260="",I3260=""),"",IF(COUNTIFS($A$2:$A$4500,A3260,$D$2:$D$4500,D3260,$I$2:$I$4500,I3260)&gt;1,"Possible duplicate",""))</f>
        <v/>
      </c>
      <c r="O3260" s="56" t="n">
        <f aca="false">IF(J3260="","",IF(AND(L3260=0,K3260=0),1,0))</f>
        <v>1</v>
      </c>
      <c r="P3260" s="56" t="str">
        <f aca="false">IF(L3260=1,J3260+ROW()/10^7,"")</f>
        <v/>
      </c>
      <c r="Q3260" s="57" t="n">
        <f aca="false">IF(O3260=1,M3260,"")</f>
        <v>0.93066857474</v>
      </c>
      <c r="R3260" s="56" t="str">
        <f aca="false">IF(K3260=1,ROW(),"")</f>
        <v/>
      </c>
      <c r="S3260" s="56" t="str">
        <f aca="false">IF(D3260="","",TRIM(D3260))</f>
        <v>Operation Recovery Cost- Inc</v>
      </c>
    </row>
    <row r="3261" customFormat="false" ht="15" hidden="false" customHeight="false" outlineLevel="0" collapsed="false">
      <c r="A3261" s="50" t="s">
        <v>1916</v>
      </c>
      <c r="B3261" s="55" t="n">
        <v>45962</v>
      </c>
      <c r="C3261" s="50" t="n">
        <f aca="false">IF(S3261="","",IFERROR(IF(INDEX('Ledger Codes'!$C$6:$C$205,MATCH(S3261,'Ledger Codes'!$B$6:$B$205,0))="","",INDEX('Ledger Codes'!$C$6:$C$205,MATCH(S3261,'Ledger Codes'!$B$6:$B$205,0))),""))</f>
        <v>10053</v>
      </c>
      <c r="D3261" s="50" t="s">
        <v>107</v>
      </c>
      <c r="E3261" s="50" t="s">
        <v>1917</v>
      </c>
      <c r="F3261" s="50" t="s">
        <v>1918</v>
      </c>
      <c r="G3261" s="52" t="n">
        <v>0</v>
      </c>
      <c r="H3261" s="52" t="n">
        <v>450</v>
      </c>
      <c r="I3261" s="52" t="n">
        <f aca="false">IF(AND(G3261="",H3261=""),"",N(G3261)-N(H3261))</f>
        <v>-450</v>
      </c>
      <c r="J3261" s="52" t="n">
        <f aca="false">IF(I3261="","",ABS(I3261))</f>
        <v>450</v>
      </c>
      <c r="K3261" s="56" t="n">
        <f aca="false">IF(S3261="","",0)</f>
        <v>0</v>
      </c>
      <c r="L3261" s="56" t="n">
        <f aca="false">IF(J3261="","",IF(AND(J3261&gt;'Revenue Testing'!$E$9,K3261=0),1,0))</f>
        <v>0</v>
      </c>
      <c r="M3261" s="57" t="n">
        <v>0.382950256722</v>
      </c>
      <c r="N3261" s="56" t="str">
        <f aca="false">IF(OR(A3261="",I3261=""),"",IF(COUNTIFS($A$2:$A$4500,A3261,$D$2:$D$4500,D3261,$I$2:$I$4500,I3261)&gt;1,"Possible duplicate",""))</f>
        <v/>
      </c>
      <c r="O3261" s="56" t="n">
        <f aca="false">IF(J3261="","",IF(AND(L3261=0,K3261=0),1,0))</f>
        <v>1</v>
      </c>
      <c r="P3261" s="56" t="str">
        <f aca="false">IF(L3261=1,J3261+ROW()/10^7,"")</f>
        <v/>
      </c>
      <c r="Q3261" s="57" t="n">
        <f aca="false">IF(O3261=1,M3261,"")</f>
        <v>0.382950256722</v>
      </c>
      <c r="R3261" s="56" t="str">
        <f aca="false">IF(K3261=1,ROW(),"")</f>
        <v/>
      </c>
      <c r="S3261" s="56" t="str">
        <f aca="false">IF(D3261="","",TRIM(D3261))</f>
        <v>Operation Recovery Cost- Inc</v>
      </c>
    </row>
    <row r="3262" customFormat="false" ht="15" hidden="false" customHeight="false" outlineLevel="0" collapsed="false">
      <c r="A3262" s="50" t="s">
        <v>1919</v>
      </c>
      <c r="B3262" s="55" t="n">
        <v>45962</v>
      </c>
      <c r="C3262" s="50" t="n">
        <f aca="false">IF(S3262="","",IFERROR(IF(INDEX('Ledger Codes'!$C$6:$C$205,MATCH(S3262,'Ledger Codes'!$B$6:$B$205,0))="","",INDEX('Ledger Codes'!$C$6:$C$205,MATCH(S3262,'Ledger Codes'!$B$6:$B$205,0))),""))</f>
        <v>10053</v>
      </c>
      <c r="D3262" s="50" t="s">
        <v>107</v>
      </c>
      <c r="E3262" s="50" t="s">
        <v>1920</v>
      </c>
      <c r="F3262" s="50" t="s">
        <v>1921</v>
      </c>
      <c r="G3262" s="52" t="n">
        <v>0</v>
      </c>
      <c r="H3262" s="52" t="n">
        <v>450</v>
      </c>
      <c r="I3262" s="52" t="n">
        <f aca="false">IF(AND(G3262="",H3262=""),"",N(G3262)-N(H3262))</f>
        <v>-450</v>
      </c>
      <c r="J3262" s="52" t="n">
        <f aca="false">IF(I3262="","",ABS(I3262))</f>
        <v>450</v>
      </c>
      <c r="K3262" s="56" t="n">
        <f aca="false">IF(S3262="","",0)</f>
        <v>0</v>
      </c>
      <c r="L3262" s="56" t="n">
        <f aca="false">IF(J3262="","",IF(AND(J3262&gt;'Revenue Testing'!$E$9,K3262=0),1,0))</f>
        <v>0</v>
      </c>
      <c r="M3262" s="57" t="n">
        <v>0.587114940995</v>
      </c>
      <c r="N3262" s="56" t="str">
        <f aca="false">IF(OR(A3262="",I3262=""),"",IF(COUNTIFS($A$2:$A$4500,A3262,$D$2:$D$4500,D3262,$I$2:$I$4500,I3262)&gt;1,"Possible duplicate",""))</f>
        <v/>
      </c>
      <c r="O3262" s="56" t="n">
        <f aca="false">IF(J3262="","",IF(AND(L3262=0,K3262=0),1,0))</f>
        <v>1</v>
      </c>
      <c r="P3262" s="56" t="str">
        <f aca="false">IF(L3262=1,J3262+ROW()/10^7,"")</f>
        <v/>
      </c>
      <c r="Q3262" s="57" t="n">
        <f aca="false">IF(O3262=1,M3262,"")</f>
        <v>0.587114940995</v>
      </c>
      <c r="R3262" s="56" t="str">
        <f aca="false">IF(K3262=1,ROW(),"")</f>
        <v/>
      </c>
      <c r="S3262" s="56" t="str">
        <f aca="false">IF(D3262="","",TRIM(D3262))</f>
        <v>Operation Recovery Cost- Inc</v>
      </c>
    </row>
    <row r="3263" customFormat="false" ht="15" hidden="false" customHeight="false" outlineLevel="0" collapsed="false">
      <c r="A3263" s="50" t="s">
        <v>1922</v>
      </c>
      <c r="B3263" s="55" t="n">
        <v>45962</v>
      </c>
      <c r="C3263" s="50" t="n">
        <f aca="false">IF(S3263="","",IFERROR(IF(INDEX('Ledger Codes'!$C$6:$C$205,MATCH(S3263,'Ledger Codes'!$B$6:$B$205,0))="","",INDEX('Ledger Codes'!$C$6:$C$205,MATCH(S3263,'Ledger Codes'!$B$6:$B$205,0))),""))</f>
        <v>10053</v>
      </c>
      <c r="D3263" s="50" t="s">
        <v>107</v>
      </c>
      <c r="E3263" s="50" t="s">
        <v>1923</v>
      </c>
      <c r="F3263" s="50" t="s">
        <v>1924</v>
      </c>
      <c r="G3263" s="52" t="n">
        <v>0</v>
      </c>
      <c r="H3263" s="52" t="n">
        <v>450</v>
      </c>
      <c r="I3263" s="52" t="n">
        <f aca="false">IF(AND(G3263="",H3263=""),"",N(G3263)-N(H3263))</f>
        <v>-450</v>
      </c>
      <c r="J3263" s="52" t="n">
        <f aca="false">IF(I3263="","",ABS(I3263))</f>
        <v>450</v>
      </c>
      <c r="K3263" s="56" t="n">
        <f aca="false">IF(S3263="","",0)</f>
        <v>0</v>
      </c>
      <c r="L3263" s="56" t="n">
        <f aca="false">IF(J3263="","",IF(AND(J3263&gt;'Revenue Testing'!$E$9,K3263=0),1,0))</f>
        <v>0</v>
      </c>
      <c r="M3263" s="57" t="n">
        <v>0.275700221573</v>
      </c>
      <c r="N3263" s="56" t="str">
        <f aca="false">IF(OR(A3263="",I3263=""),"",IF(COUNTIFS($A$2:$A$4500,A3263,$D$2:$D$4500,D3263,$I$2:$I$4500,I3263)&gt;1,"Possible duplicate",""))</f>
        <v/>
      </c>
      <c r="O3263" s="56" t="n">
        <f aca="false">IF(J3263="","",IF(AND(L3263=0,K3263=0),1,0))</f>
        <v>1</v>
      </c>
      <c r="P3263" s="56" t="str">
        <f aca="false">IF(L3263=1,J3263+ROW()/10^7,"")</f>
        <v/>
      </c>
      <c r="Q3263" s="57" t="n">
        <f aca="false">IF(O3263=1,M3263,"")</f>
        <v>0.275700221573</v>
      </c>
      <c r="R3263" s="56" t="str">
        <f aca="false">IF(K3263=1,ROW(),"")</f>
        <v/>
      </c>
      <c r="S3263" s="56" t="str">
        <f aca="false">IF(D3263="","",TRIM(D3263))</f>
        <v>Operation Recovery Cost- Inc</v>
      </c>
    </row>
    <row r="3264" customFormat="false" ht="15" hidden="false" customHeight="false" outlineLevel="0" collapsed="false">
      <c r="A3264" s="50" t="s">
        <v>1925</v>
      </c>
      <c r="B3264" s="55" t="n">
        <v>45962</v>
      </c>
      <c r="C3264" s="50" t="n">
        <f aca="false">IF(S3264="","",IFERROR(IF(INDEX('Ledger Codes'!$C$6:$C$205,MATCH(S3264,'Ledger Codes'!$B$6:$B$205,0))="","",INDEX('Ledger Codes'!$C$6:$C$205,MATCH(S3264,'Ledger Codes'!$B$6:$B$205,0))),""))</f>
        <v>10053</v>
      </c>
      <c r="D3264" s="50" t="s">
        <v>107</v>
      </c>
      <c r="E3264" s="50" t="s">
        <v>1926</v>
      </c>
      <c r="F3264" s="50" t="s">
        <v>1927</v>
      </c>
      <c r="G3264" s="52" t="n">
        <v>0</v>
      </c>
      <c r="H3264" s="52" t="n">
        <v>450</v>
      </c>
      <c r="I3264" s="52" t="n">
        <f aca="false">IF(AND(G3264="",H3264=""),"",N(G3264)-N(H3264))</f>
        <v>-450</v>
      </c>
      <c r="J3264" s="52" t="n">
        <f aca="false">IF(I3264="","",ABS(I3264))</f>
        <v>450</v>
      </c>
      <c r="K3264" s="56" t="n">
        <f aca="false">IF(S3264="","",0)</f>
        <v>0</v>
      </c>
      <c r="L3264" s="56" t="n">
        <f aca="false">IF(J3264="","",IF(AND(J3264&gt;'Revenue Testing'!$E$9,K3264=0),1,0))</f>
        <v>0</v>
      </c>
      <c r="M3264" s="57" t="n">
        <v>0.339752463262</v>
      </c>
      <c r="N3264" s="56" t="str">
        <f aca="false">IF(OR(A3264="",I3264=""),"",IF(COUNTIFS($A$2:$A$4500,A3264,$D$2:$D$4500,D3264,$I$2:$I$4500,I3264)&gt;1,"Possible duplicate",""))</f>
        <v/>
      </c>
      <c r="O3264" s="56" t="n">
        <f aca="false">IF(J3264="","",IF(AND(L3264=0,K3264=0),1,0))</f>
        <v>1</v>
      </c>
      <c r="P3264" s="56" t="str">
        <f aca="false">IF(L3264=1,J3264+ROW()/10^7,"")</f>
        <v/>
      </c>
      <c r="Q3264" s="57" t="n">
        <f aca="false">IF(O3264=1,M3264,"")</f>
        <v>0.339752463262</v>
      </c>
      <c r="R3264" s="56" t="str">
        <f aca="false">IF(K3264=1,ROW(),"")</f>
        <v/>
      </c>
      <c r="S3264" s="56" t="str">
        <f aca="false">IF(D3264="","",TRIM(D3264))</f>
        <v>Operation Recovery Cost- Inc</v>
      </c>
    </row>
    <row r="3265" customFormat="false" ht="15" hidden="false" customHeight="false" outlineLevel="0" collapsed="false">
      <c r="A3265" s="50" t="s">
        <v>1928</v>
      </c>
      <c r="B3265" s="55" t="n">
        <v>45962</v>
      </c>
      <c r="C3265" s="50" t="n">
        <f aca="false">IF(S3265="","",IFERROR(IF(INDEX('Ledger Codes'!$C$6:$C$205,MATCH(S3265,'Ledger Codes'!$B$6:$B$205,0))="","",INDEX('Ledger Codes'!$C$6:$C$205,MATCH(S3265,'Ledger Codes'!$B$6:$B$205,0))),""))</f>
        <v>10053</v>
      </c>
      <c r="D3265" s="50" t="s">
        <v>107</v>
      </c>
      <c r="E3265" s="50" t="s">
        <v>1929</v>
      </c>
      <c r="F3265" s="50" t="s">
        <v>1930</v>
      </c>
      <c r="G3265" s="52" t="n">
        <v>0</v>
      </c>
      <c r="H3265" s="52" t="n">
        <v>450</v>
      </c>
      <c r="I3265" s="52" t="n">
        <f aca="false">IF(AND(G3265="",H3265=""),"",N(G3265)-N(H3265))</f>
        <v>-450</v>
      </c>
      <c r="J3265" s="52" t="n">
        <f aca="false">IF(I3265="","",ABS(I3265))</f>
        <v>450</v>
      </c>
      <c r="K3265" s="56" t="n">
        <f aca="false">IF(S3265="","",0)</f>
        <v>0</v>
      </c>
      <c r="L3265" s="56" t="n">
        <f aca="false">IF(J3265="","",IF(AND(J3265&gt;'Revenue Testing'!$E$9,K3265=0),1,0))</f>
        <v>0</v>
      </c>
      <c r="M3265" s="57" t="n">
        <v>0.443298491237</v>
      </c>
      <c r="N3265" s="56" t="str">
        <f aca="false">IF(OR(A3265="",I3265=""),"",IF(COUNTIFS($A$2:$A$4500,A3265,$D$2:$D$4500,D3265,$I$2:$I$4500,I3265)&gt;1,"Possible duplicate",""))</f>
        <v/>
      </c>
      <c r="O3265" s="56" t="n">
        <f aca="false">IF(J3265="","",IF(AND(L3265=0,K3265=0),1,0))</f>
        <v>1</v>
      </c>
      <c r="P3265" s="56" t="str">
        <f aca="false">IF(L3265=1,J3265+ROW()/10^7,"")</f>
        <v/>
      </c>
      <c r="Q3265" s="57" t="n">
        <f aca="false">IF(O3265=1,M3265,"")</f>
        <v>0.443298491237</v>
      </c>
      <c r="R3265" s="56" t="str">
        <f aca="false">IF(K3265=1,ROW(),"")</f>
        <v/>
      </c>
      <c r="S3265" s="56" t="str">
        <f aca="false">IF(D3265="","",TRIM(D3265))</f>
        <v>Operation Recovery Cost- Inc</v>
      </c>
    </row>
    <row r="3266" customFormat="false" ht="15" hidden="false" customHeight="false" outlineLevel="0" collapsed="false">
      <c r="A3266" s="50" t="s">
        <v>1931</v>
      </c>
      <c r="B3266" s="55" t="n">
        <v>45962</v>
      </c>
      <c r="C3266" s="50" t="n">
        <f aca="false">IF(S3266="","",IFERROR(IF(INDEX('Ledger Codes'!$C$6:$C$205,MATCH(S3266,'Ledger Codes'!$B$6:$B$205,0))="","",INDEX('Ledger Codes'!$C$6:$C$205,MATCH(S3266,'Ledger Codes'!$B$6:$B$205,0))),""))</f>
        <v>10053</v>
      </c>
      <c r="D3266" s="50" t="s">
        <v>107</v>
      </c>
      <c r="E3266" s="50" t="s">
        <v>1932</v>
      </c>
      <c r="F3266" s="50" t="s">
        <v>1933</v>
      </c>
      <c r="G3266" s="52" t="n">
        <v>0</v>
      </c>
      <c r="H3266" s="52" t="n">
        <v>450</v>
      </c>
      <c r="I3266" s="52" t="n">
        <f aca="false">IF(AND(G3266="",H3266=""),"",N(G3266)-N(H3266))</f>
        <v>-450</v>
      </c>
      <c r="J3266" s="52" t="n">
        <f aca="false">IF(I3266="","",ABS(I3266))</f>
        <v>450</v>
      </c>
      <c r="K3266" s="56" t="n">
        <f aca="false">IF(S3266="","",0)</f>
        <v>0</v>
      </c>
      <c r="L3266" s="56" t="n">
        <f aca="false">IF(J3266="","",IF(AND(J3266&gt;'Revenue Testing'!$E$9,K3266=0),1,0))</f>
        <v>0</v>
      </c>
      <c r="M3266" s="57" t="n">
        <v>0.688972618418</v>
      </c>
      <c r="N3266" s="56" t="str">
        <f aca="false">IF(OR(A3266="",I3266=""),"",IF(COUNTIFS($A$2:$A$4500,A3266,$D$2:$D$4500,D3266,$I$2:$I$4500,I3266)&gt;1,"Possible duplicate",""))</f>
        <v/>
      </c>
      <c r="O3266" s="56" t="n">
        <f aca="false">IF(J3266="","",IF(AND(L3266=0,K3266=0),1,0))</f>
        <v>1</v>
      </c>
      <c r="P3266" s="56" t="str">
        <f aca="false">IF(L3266=1,J3266+ROW()/10^7,"")</f>
        <v/>
      </c>
      <c r="Q3266" s="57" t="n">
        <f aca="false">IF(O3266=1,M3266,"")</f>
        <v>0.688972618418</v>
      </c>
      <c r="R3266" s="56" t="str">
        <f aca="false">IF(K3266=1,ROW(),"")</f>
        <v/>
      </c>
      <c r="S3266" s="56" t="str">
        <f aca="false">IF(D3266="","",TRIM(D3266))</f>
        <v>Operation Recovery Cost- Inc</v>
      </c>
    </row>
    <row r="3267" customFormat="false" ht="15" hidden="false" customHeight="false" outlineLevel="0" collapsed="false">
      <c r="A3267" s="50" t="s">
        <v>1934</v>
      </c>
      <c r="B3267" s="55" t="n">
        <v>45962</v>
      </c>
      <c r="C3267" s="50" t="n">
        <f aca="false">IF(S3267="","",IFERROR(IF(INDEX('Ledger Codes'!$C$6:$C$205,MATCH(S3267,'Ledger Codes'!$B$6:$B$205,0))="","",INDEX('Ledger Codes'!$C$6:$C$205,MATCH(S3267,'Ledger Codes'!$B$6:$B$205,0))),""))</f>
        <v>10053</v>
      </c>
      <c r="D3267" s="50" t="s">
        <v>107</v>
      </c>
      <c r="E3267" s="50" t="s">
        <v>1935</v>
      </c>
      <c r="F3267" s="50" t="s">
        <v>1936</v>
      </c>
      <c r="G3267" s="52" t="n">
        <v>0</v>
      </c>
      <c r="H3267" s="52" t="n">
        <v>450</v>
      </c>
      <c r="I3267" s="52" t="n">
        <f aca="false">IF(AND(G3267="",H3267=""),"",N(G3267)-N(H3267))</f>
        <v>-450</v>
      </c>
      <c r="J3267" s="52" t="n">
        <f aca="false">IF(I3267="","",ABS(I3267))</f>
        <v>450</v>
      </c>
      <c r="K3267" s="56" t="n">
        <f aca="false">IF(S3267="","",0)</f>
        <v>0</v>
      </c>
      <c r="L3267" s="56" t="n">
        <f aca="false">IF(J3267="","",IF(AND(J3267&gt;'Revenue Testing'!$E$9,K3267=0),1,0))</f>
        <v>0</v>
      </c>
      <c r="M3267" s="57" t="n">
        <v>0.805857291756</v>
      </c>
      <c r="N3267" s="56" t="str">
        <f aca="false">IF(OR(A3267="",I3267=""),"",IF(COUNTIFS($A$2:$A$4500,A3267,$D$2:$D$4500,D3267,$I$2:$I$4500,I3267)&gt;1,"Possible duplicate",""))</f>
        <v/>
      </c>
      <c r="O3267" s="56" t="n">
        <f aca="false">IF(J3267="","",IF(AND(L3267=0,K3267=0),1,0))</f>
        <v>1</v>
      </c>
      <c r="P3267" s="56" t="str">
        <f aca="false">IF(L3267=1,J3267+ROW()/10^7,"")</f>
        <v/>
      </c>
      <c r="Q3267" s="57" t="n">
        <f aca="false">IF(O3267=1,M3267,"")</f>
        <v>0.805857291756</v>
      </c>
      <c r="R3267" s="56" t="str">
        <f aca="false">IF(K3267=1,ROW(),"")</f>
        <v/>
      </c>
      <c r="S3267" s="56" t="str">
        <f aca="false">IF(D3267="","",TRIM(D3267))</f>
        <v>Operation Recovery Cost- Inc</v>
      </c>
    </row>
    <row r="3268" customFormat="false" ht="15" hidden="false" customHeight="false" outlineLevel="0" collapsed="false">
      <c r="A3268" s="50" t="s">
        <v>1937</v>
      </c>
      <c r="B3268" s="55" t="n">
        <v>45962</v>
      </c>
      <c r="C3268" s="50" t="n">
        <f aca="false">IF(S3268="","",IFERROR(IF(INDEX('Ledger Codes'!$C$6:$C$205,MATCH(S3268,'Ledger Codes'!$B$6:$B$205,0))="","",INDEX('Ledger Codes'!$C$6:$C$205,MATCH(S3268,'Ledger Codes'!$B$6:$B$205,0))),""))</f>
        <v>10053</v>
      </c>
      <c r="D3268" s="50" t="s">
        <v>107</v>
      </c>
      <c r="E3268" s="50" t="s">
        <v>1938</v>
      </c>
      <c r="F3268" s="50" t="s">
        <v>1939</v>
      </c>
      <c r="G3268" s="52" t="n">
        <v>0</v>
      </c>
      <c r="H3268" s="52" t="n">
        <v>1200</v>
      </c>
      <c r="I3268" s="52" t="n">
        <f aca="false">IF(AND(G3268="",H3268=""),"",N(G3268)-N(H3268))</f>
        <v>-1200</v>
      </c>
      <c r="J3268" s="52" t="n">
        <f aca="false">IF(I3268="","",ABS(I3268))</f>
        <v>1200</v>
      </c>
      <c r="K3268" s="56" t="n">
        <f aca="false">IF(S3268="","",0)</f>
        <v>0</v>
      </c>
      <c r="L3268" s="56" t="n">
        <f aca="false">IF(J3268="","",IF(AND(J3268&gt;'Revenue Testing'!$E$9,K3268=0),1,0))</f>
        <v>0</v>
      </c>
      <c r="M3268" s="57" t="n">
        <v>0.84101652645</v>
      </c>
      <c r="N3268" s="56" t="str">
        <f aca="false">IF(OR(A3268="",I3268=""),"",IF(COUNTIFS($A$2:$A$4500,A3268,$D$2:$D$4500,D3268,$I$2:$I$4500,I3268)&gt;1,"Possible duplicate",""))</f>
        <v/>
      </c>
      <c r="O3268" s="56" t="n">
        <f aca="false">IF(J3268="","",IF(AND(L3268=0,K3268=0),1,0))</f>
        <v>1</v>
      </c>
      <c r="P3268" s="56" t="str">
        <f aca="false">IF(L3268=1,J3268+ROW()/10^7,"")</f>
        <v/>
      </c>
      <c r="Q3268" s="57" t="n">
        <f aca="false">IF(O3268=1,M3268,"")</f>
        <v>0.84101652645</v>
      </c>
      <c r="R3268" s="56" t="str">
        <f aca="false">IF(K3268=1,ROW(),"")</f>
        <v/>
      </c>
      <c r="S3268" s="56" t="str">
        <f aca="false">IF(D3268="","",TRIM(D3268))</f>
        <v>Operation Recovery Cost- Inc</v>
      </c>
    </row>
    <row r="3269" customFormat="false" ht="15" hidden="false" customHeight="false" outlineLevel="0" collapsed="false">
      <c r="A3269" s="50" t="s">
        <v>1940</v>
      </c>
      <c r="B3269" s="55" t="n">
        <v>45962</v>
      </c>
      <c r="C3269" s="50" t="n">
        <f aca="false">IF(S3269="","",IFERROR(IF(INDEX('Ledger Codes'!$C$6:$C$205,MATCH(S3269,'Ledger Codes'!$B$6:$B$205,0))="","",INDEX('Ledger Codes'!$C$6:$C$205,MATCH(S3269,'Ledger Codes'!$B$6:$B$205,0))),""))</f>
        <v>10053</v>
      </c>
      <c r="D3269" s="50" t="s">
        <v>107</v>
      </c>
      <c r="E3269" s="50" t="s">
        <v>1941</v>
      </c>
      <c r="F3269" s="50" t="s">
        <v>1942</v>
      </c>
      <c r="G3269" s="52" t="n">
        <v>0</v>
      </c>
      <c r="H3269" s="52" t="n">
        <v>450</v>
      </c>
      <c r="I3269" s="52" t="n">
        <f aca="false">IF(AND(G3269="",H3269=""),"",N(G3269)-N(H3269))</f>
        <v>-450</v>
      </c>
      <c r="J3269" s="52" t="n">
        <f aca="false">IF(I3269="","",ABS(I3269))</f>
        <v>450</v>
      </c>
      <c r="K3269" s="56" t="n">
        <f aca="false">IF(S3269="","",0)</f>
        <v>0</v>
      </c>
      <c r="L3269" s="56" t="n">
        <f aca="false">IF(J3269="","",IF(AND(J3269&gt;'Revenue Testing'!$E$9,K3269=0),1,0))</f>
        <v>0</v>
      </c>
      <c r="M3269" s="57" t="n">
        <v>0.316939453677</v>
      </c>
      <c r="N3269" s="56" t="str">
        <f aca="false">IF(OR(A3269="",I3269=""),"",IF(COUNTIFS($A$2:$A$4500,A3269,$D$2:$D$4500,D3269,$I$2:$I$4500,I3269)&gt;1,"Possible duplicate",""))</f>
        <v/>
      </c>
      <c r="O3269" s="56" t="n">
        <f aca="false">IF(J3269="","",IF(AND(L3269=0,K3269=0),1,0))</f>
        <v>1</v>
      </c>
      <c r="P3269" s="56" t="str">
        <f aca="false">IF(L3269=1,J3269+ROW()/10^7,"")</f>
        <v/>
      </c>
      <c r="Q3269" s="57" t="n">
        <f aca="false">IF(O3269=1,M3269,"")</f>
        <v>0.316939453677</v>
      </c>
      <c r="R3269" s="56" t="str">
        <f aca="false">IF(K3269=1,ROW(),"")</f>
        <v/>
      </c>
      <c r="S3269" s="56" t="str">
        <f aca="false">IF(D3269="","",TRIM(D3269))</f>
        <v>Operation Recovery Cost- Inc</v>
      </c>
    </row>
    <row r="3270" customFormat="false" ht="15" hidden="false" customHeight="false" outlineLevel="0" collapsed="false">
      <c r="A3270" s="50" t="s">
        <v>1943</v>
      </c>
      <c r="B3270" s="55" t="n">
        <v>45962</v>
      </c>
      <c r="C3270" s="50" t="n">
        <f aca="false">IF(S3270="","",IFERROR(IF(INDEX('Ledger Codes'!$C$6:$C$205,MATCH(S3270,'Ledger Codes'!$B$6:$B$205,0))="","",INDEX('Ledger Codes'!$C$6:$C$205,MATCH(S3270,'Ledger Codes'!$B$6:$B$205,0))),""))</f>
        <v>10053</v>
      </c>
      <c r="D3270" s="50" t="s">
        <v>107</v>
      </c>
      <c r="E3270" s="50" t="s">
        <v>1944</v>
      </c>
      <c r="F3270" s="50" t="s">
        <v>1945</v>
      </c>
      <c r="G3270" s="52" t="n">
        <v>0</v>
      </c>
      <c r="H3270" s="52" t="n">
        <v>1350</v>
      </c>
      <c r="I3270" s="52" t="n">
        <f aca="false">IF(AND(G3270="",H3270=""),"",N(G3270)-N(H3270))</f>
        <v>-1350</v>
      </c>
      <c r="J3270" s="52" t="n">
        <f aca="false">IF(I3270="","",ABS(I3270))</f>
        <v>1350</v>
      </c>
      <c r="K3270" s="56" t="n">
        <f aca="false">IF(S3270="","",0)</f>
        <v>0</v>
      </c>
      <c r="L3270" s="56" t="n">
        <f aca="false">IF(J3270="","",IF(AND(J3270&gt;'Revenue Testing'!$E$9,K3270=0),1,0))</f>
        <v>0</v>
      </c>
      <c r="M3270" s="57" t="n">
        <v>0.478558824953</v>
      </c>
      <c r="N3270" s="56" t="str">
        <f aca="false">IF(OR(A3270="",I3270=""),"",IF(COUNTIFS($A$2:$A$4500,A3270,$D$2:$D$4500,D3270,$I$2:$I$4500,I3270)&gt;1,"Possible duplicate",""))</f>
        <v/>
      </c>
      <c r="O3270" s="56" t="n">
        <f aca="false">IF(J3270="","",IF(AND(L3270=0,K3270=0),1,0))</f>
        <v>1</v>
      </c>
      <c r="P3270" s="56" t="str">
        <f aca="false">IF(L3270=1,J3270+ROW()/10^7,"")</f>
        <v/>
      </c>
      <c r="Q3270" s="57" t="n">
        <f aca="false">IF(O3270=1,M3270,"")</f>
        <v>0.478558824953</v>
      </c>
      <c r="R3270" s="56" t="str">
        <f aca="false">IF(K3270=1,ROW(),"")</f>
        <v/>
      </c>
      <c r="S3270" s="56" t="str">
        <f aca="false">IF(D3270="","",TRIM(D3270))</f>
        <v>Operation Recovery Cost- Inc</v>
      </c>
    </row>
    <row r="3271" customFormat="false" ht="15" hidden="false" customHeight="false" outlineLevel="0" collapsed="false">
      <c r="A3271" s="50" t="s">
        <v>1946</v>
      </c>
      <c r="B3271" s="55" t="n">
        <v>45963</v>
      </c>
      <c r="C3271" s="50" t="n">
        <f aca="false">IF(S3271="","",IFERROR(IF(INDEX('Ledger Codes'!$C$6:$C$205,MATCH(S3271,'Ledger Codes'!$B$6:$B$205,0))="","",INDEX('Ledger Codes'!$C$6:$C$205,MATCH(S3271,'Ledger Codes'!$B$6:$B$205,0))),""))</f>
        <v>10053</v>
      </c>
      <c r="D3271" s="50" t="s">
        <v>107</v>
      </c>
      <c r="E3271" s="50" t="s">
        <v>1947</v>
      </c>
      <c r="F3271" s="50" t="s">
        <v>553</v>
      </c>
      <c r="G3271" s="52" t="n">
        <v>0</v>
      </c>
      <c r="H3271" s="52" t="n">
        <v>434</v>
      </c>
      <c r="I3271" s="52" t="n">
        <f aca="false">IF(AND(G3271="",H3271=""),"",N(G3271)-N(H3271))</f>
        <v>-434</v>
      </c>
      <c r="J3271" s="52" t="n">
        <f aca="false">IF(I3271="","",ABS(I3271))</f>
        <v>434</v>
      </c>
      <c r="K3271" s="56" t="n">
        <f aca="false">IF(S3271="","",0)</f>
        <v>0</v>
      </c>
      <c r="L3271" s="56" t="n">
        <f aca="false">IF(J3271="","",IF(AND(J3271&gt;'Revenue Testing'!$E$9,K3271=0),1,0))</f>
        <v>0</v>
      </c>
      <c r="M3271" s="57" t="n">
        <v>0.959362821724</v>
      </c>
      <c r="N3271" s="56" t="str">
        <f aca="false">IF(OR(A3271="",I3271=""),"",IF(COUNTIFS($A$2:$A$4500,A3271,$D$2:$D$4500,D3271,$I$2:$I$4500,I3271)&gt;1,"Possible duplicate",""))</f>
        <v/>
      </c>
      <c r="O3271" s="56" t="n">
        <f aca="false">IF(J3271="","",IF(AND(L3271=0,K3271=0),1,0))</f>
        <v>1</v>
      </c>
      <c r="P3271" s="56" t="str">
        <f aca="false">IF(L3271=1,J3271+ROW()/10^7,"")</f>
        <v/>
      </c>
      <c r="Q3271" s="57" t="n">
        <f aca="false">IF(O3271=1,M3271,"")</f>
        <v>0.959362821724</v>
      </c>
      <c r="R3271" s="56" t="str">
        <f aca="false">IF(K3271=1,ROW(),"")</f>
        <v/>
      </c>
      <c r="S3271" s="56" t="str">
        <f aca="false">IF(D3271="","",TRIM(D3271))</f>
        <v>Operation Recovery Cost- Inc</v>
      </c>
    </row>
    <row r="3272" customFormat="false" ht="15" hidden="false" customHeight="false" outlineLevel="0" collapsed="false">
      <c r="A3272" s="50" t="s">
        <v>1948</v>
      </c>
      <c r="B3272" s="55" t="n">
        <v>45963</v>
      </c>
      <c r="C3272" s="50" t="n">
        <f aca="false">IF(S3272="","",IFERROR(IF(INDEX('Ledger Codes'!$C$6:$C$205,MATCH(S3272,'Ledger Codes'!$B$6:$B$205,0))="","",INDEX('Ledger Codes'!$C$6:$C$205,MATCH(S3272,'Ledger Codes'!$B$6:$B$205,0))),""))</f>
        <v>10053</v>
      </c>
      <c r="D3272" s="50" t="s">
        <v>107</v>
      </c>
      <c r="E3272" s="50" t="s">
        <v>1949</v>
      </c>
      <c r="F3272" s="50" t="s">
        <v>545</v>
      </c>
      <c r="G3272" s="52" t="n">
        <v>0</v>
      </c>
      <c r="H3272" s="52" t="n">
        <v>496</v>
      </c>
      <c r="I3272" s="52" t="n">
        <f aca="false">IF(AND(G3272="",H3272=""),"",N(G3272)-N(H3272))</f>
        <v>-496</v>
      </c>
      <c r="J3272" s="52" t="n">
        <f aca="false">IF(I3272="","",ABS(I3272))</f>
        <v>496</v>
      </c>
      <c r="K3272" s="56" t="n">
        <f aca="false">IF(S3272="","",0)</f>
        <v>0</v>
      </c>
      <c r="L3272" s="56" t="n">
        <f aca="false">IF(J3272="","",IF(AND(J3272&gt;'Revenue Testing'!$E$9,K3272=0),1,0))</f>
        <v>0</v>
      </c>
      <c r="M3272" s="57" t="n">
        <v>0.074938046963</v>
      </c>
      <c r="N3272" s="56" t="str">
        <f aca="false">IF(OR(A3272="",I3272=""),"",IF(COUNTIFS($A$2:$A$4500,A3272,$D$2:$D$4500,D3272,$I$2:$I$4500,I3272)&gt;1,"Possible duplicate",""))</f>
        <v/>
      </c>
      <c r="O3272" s="56" t="n">
        <f aca="false">IF(J3272="","",IF(AND(L3272=0,K3272=0),1,0))</f>
        <v>1</v>
      </c>
      <c r="P3272" s="56" t="str">
        <f aca="false">IF(L3272=1,J3272+ROW()/10^7,"")</f>
        <v/>
      </c>
      <c r="Q3272" s="57" t="n">
        <f aca="false">IF(O3272=1,M3272,"")</f>
        <v>0.074938046963</v>
      </c>
      <c r="R3272" s="56" t="str">
        <f aca="false">IF(K3272=1,ROW(),"")</f>
        <v/>
      </c>
      <c r="S3272" s="56" t="str">
        <f aca="false">IF(D3272="","",TRIM(D3272))</f>
        <v>Operation Recovery Cost- Inc</v>
      </c>
    </row>
    <row r="3273" customFormat="false" ht="15" hidden="false" customHeight="false" outlineLevel="0" collapsed="false">
      <c r="A3273" s="50" t="s">
        <v>1950</v>
      </c>
      <c r="B3273" s="55" t="n">
        <v>45963</v>
      </c>
      <c r="C3273" s="50" t="n">
        <f aca="false">IF(S3273="","",IFERROR(IF(INDEX('Ledger Codes'!$C$6:$C$205,MATCH(S3273,'Ledger Codes'!$B$6:$B$205,0))="","",INDEX('Ledger Codes'!$C$6:$C$205,MATCH(S3273,'Ledger Codes'!$B$6:$B$205,0))),""))</f>
        <v>10053</v>
      </c>
      <c r="D3273" s="50" t="s">
        <v>107</v>
      </c>
      <c r="E3273" s="50" t="s">
        <v>1951</v>
      </c>
      <c r="F3273" s="50" t="s">
        <v>1848</v>
      </c>
      <c r="G3273" s="52" t="n">
        <v>0</v>
      </c>
      <c r="H3273" s="52" t="n">
        <v>31</v>
      </c>
      <c r="I3273" s="52" t="n">
        <f aca="false">IF(AND(G3273="",H3273=""),"",N(G3273)-N(H3273))</f>
        <v>-31</v>
      </c>
      <c r="J3273" s="52" t="n">
        <f aca="false">IF(I3273="","",ABS(I3273))</f>
        <v>31</v>
      </c>
      <c r="K3273" s="56" t="n">
        <f aca="false">IF(S3273="","",0)</f>
        <v>0</v>
      </c>
      <c r="L3273" s="56" t="n">
        <f aca="false">IF(J3273="","",IF(AND(J3273&gt;'Revenue Testing'!$E$9,K3273=0),1,0))</f>
        <v>0</v>
      </c>
      <c r="M3273" s="57" t="n">
        <v>0.146785580753</v>
      </c>
      <c r="N3273" s="56" t="str">
        <f aca="false">IF(OR(A3273="",I3273=""),"",IF(COUNTIFS($A$2:$A$4500,A3273,$D$2:$D$4500,D3273,$I$2:$I$4500,I3273)&gt;1,"Possible duplicate",""))</f>
        <v/>
      </c>
      <c r="O3273" s="56" t="n">
        <f aca="false">IF(J3273="","",IF(AND(L3273=0,K3273=0),1,0))</f>
        <v>1</v>
      </c>
      <c r="P3273" s="56" t="str">
        <f aca="false">IF(L3273=1,J3273+ROW()/10^7,"")</f>
        <v/>
      </c>
      <c r="Q3273" s="57" t="n">
        <f aca="false">IF(O3273=1,M3273,"")</f>
        <v>0.146785580753</v>
      </c>
      <c r="R3273" s="56" t="str">
        <f aca="false">IF(K3273=1,ROW(),"")</f>
        <v/>
      </c>
      <c r="S3273" s="56" t="str">
        <f aca="false">IF(D3273="","",TRIM(D3273))</f>
        <v>Operation Recovery Cost- Inc</v>
      </c>
    </row>
    <row r="3274" customFormat="false" ht="15" hidden="false" customHeight="false" outlineLevel="0" collapsed="false">
      <c r="A3274" s="50" t="s">
        <v>1952</v>
      </c>
      <c r="B3274" s="55" t="n">
        <v>45963</v>
      </c>
      <c r="C3274" s="50" t="n">
        <f aca="false">IF(S3274="","",IFERROR(IF(INDEX('Ledger Codes'!$C$6:$C$205,MATCH(S3274,'Ledger Codes'!$B$6:$B$205,0))="","",INDEX('Ledger Codes'!$C$6:$C$205,MATCH(S3274,'Ledger Codes'!$B$6:$B$205,0))),""))</f>
        <v>10053</v>
      </c>
      <c r="D3274" s="50" t="s">
        <v>107</v>
      </c>
      <c r="E3274" s="50" t="s">
        <v>1953</v>
      </c>
      <c r="F3274" s="50" t="s">
        <v>1851</v>
      </c>
      <c r="G3274" s="52" t="n">
        <v>0</v>
      </c>
      <c r="H3274" s="52" t="n">
        <v>31</v>
      </c>
      <c r="I3274" s="52" t="n">
        <f aca="false">IF(AND(G3274="",H3274=""),"",N(G3274)-N(H3274))</f>
        <v>-31</v>
      </c>
      <c r="J3274" s="52" t="n">
        <f aca="false">IF(I3274="","",ABS(I3274))</f>
        <v>31</v>
      </c>
      <c r="K3274" s="56" t="n">
        <f aca="false">IF(S3274="","",0)</f>
        <v>0</v>
      </c>
      <c r="L3274" s="56" t="n">
        <f aca="false">IF(J3274="","",IF(AND(J3274&gt;'Revenue Testing'!$E$9,K3274=0),1,0))</f>
        <v>0</v>
      </c>
      <c r="M3274" s="57" t="n">
        <v>0.425897146384</v>
      </c>
      <c r="N3274" s="56" t="str">
        <f aca="false">IF(OR(A3274="",I3274=""),"",IF(COUNTIFS($A$2:$A$4500,A3274,$D$2:$D$4500,D3274,$I$2:$I$4500,I3274)&gt;1,"Possible duplicate",""))</f>
        <v/>
      </c>
      <c r="O3274" s="56" t="n">
        <f aca="false">IF(J3274="","",IF(AND(L3274=0,K3274=0),1,0))</f>
        <v>1</v>
      </c>
      <c r="P3274" s="56" t="str">
        <f aca="false">IF(L3274=1,J3274+ROW()/10^7,"")</f>
        <v/>
      </c>
      <c r="Q3274" s="57" t="n">
        <f aca="false">IF(O3274=1,M3274,"")</f>
        <v>0.425897146384</v>
      </c>
      <c r="R3274" s="56" t="str">
        <f aca="false">IF(K3274=1,ROW(),"")</f>
        <v/>
      </c>
      <c r="S3274" s="56" t="str">
        <f aca="false">IF(D3274="","",TRIM(D3274))</f>
        <v>Operation Recovery Cost- Inc</v>
      </c>
    </row>
    <row r="3275" customFormat="false" ht="15" hidden="false" customHeight="false" outlineLevel="0" collapsed="false">
      <c r="A3275" s="50" t="s">
        <v>1954</v>
      </c>
      <c r="B3275" s="55" t="n">
        <v>45963</v>
      </c>
      <c r="C3275" s="50" t="n">
        <f aca="false">IF(S3275="","",IFERROR(IF(INDEX('Ledger Codes'!$C$6:$C$205,MATCH(S3275,'Ledger Codes'!$B$6:$B$205,0))="","",INDEX('Ledger Codes'!$C$6:$C$205,MATCH(S3275,'Ledger Codes'!$B$6:$B$205,0))),""))</f>
        <v>10053</v>
      </c>
      <c r="D3275" s="50" t="s">
        <v>107</v>
      </c>
      <c r="E3275" s="50" t="s">
        <v>1955</v>
      </c>
      <c r="F3275" s="50" t="s">
        <v>559</v>
      </c>
      <c r="G3275" s="52" t="n">
        <v>0</v>
      </c>
      <c r="H3275" s="52" t="n">
        <v>31</v>
      </c>
      <c r="I3275" s="52" t="n">
        <f aca="false">IF(AND(G3275="",H3275=""),"",N(G3275)-N(H3275))</f>
        <v>-31</v>
      </c>
      <c r="J3275" s="52" t="n">
        <f aca="false">IF(I3275="","",ABS(I3275))</f>
        <v>31</v>
      </c>
      <c r="K3275" s="56" t="n">
        <f aca="false">IF(S3275="","",0)</f>
        <v>0</v>
      </c>
      <c r="L3275" s="56" t="n">
        <f aca="false">IF(J3275="","",IF(AND(J3275&gt;'Revenue Testing'!$E$9,K3275=0),1,0))</f>
        <v>0</v>
      </c>
      <c r="M3275" s="57" t="n">
        <v>0.291331071637</v>
      </c>
      <c r="N3275" s="56" t="str">
        <f aca="false">IF(OR(A3275="",I3275=""),"",IF(COUNTIFS($A$2:$A$4500,A3275,$D$2:$D$4500,D3275,$I$2:$I$4500,I3275)&gt;1,"Possible duplicate",""))</f>
        <v/>
      </c>
      <c r="O3275" s="56" t="n">
        <f aca="false">IF(J3275="","",IF(AND(L3275=0,K3275=0),1,0))</f>
        <v>1</v>
      </c>
      <c r="P3275" s="56" t="str">
        <f aca="false">IF(L3275=1,J3275+ROW()/10^7,"")</f>
        <v/>
      </c>
      <c r="Q3275" s="57" t="n">
        <f aca="false">IF(O3275=1,M3275,"")</f>
        <v>0.291331071637</v>
      </c>
      <c r="R3275" s="56" t="str">
        <f aca="false">IF(K3275=1,ROW(),"")</f>
        <v/>
      </c>
      <c r="S3275" s="56" t="str">
        <f aca="false">IF(D3275="","",TRIM(D3275))</f>
        <v>Operation Recovery Cost- Inc</v>
      </c>
    </row>
    <row r="3276" customFormat="false" ht="15" hidden="false" customHeight="false" outlineLevel="0" collapsed="false">
      <c r="A3276" s="50" t="s">
        <v>1956</v>
      </c>
      <c r="B3276" s="55" t="n">
        <v>45963</v>
      </c>
      <c r="C3276" s="50" t="n">
        <f aca="false">IF(S3276="","",IFERROR(IF(INDEX('Ledger Codes'!$C$6:$C$205,MATCH(S3276,'Ledger Codes'!$B$6:$B$205,0))="","",INDEX('Ledger Codes'!$C$6:$C$205,MATCH(S3276,'Ledger Codes'!$B$6:$B$205,0))),""))</f>
        <v>10053</v>
      </c>
      <c r="D3276" s="50" t="s">
        <v>107</v>
      </c>
      <c r="E3276" s="50" t="s">
        <v>1957</v>
      </c>
      <c r="F3276" s="50" t="s">
        <v>1856</v>
      </c>
      <c r="G3276" s="52" t="n">
        <v>0</v>
      </c>
      <c r="H3276" s="52" t="n">
        <v>248</v>
      </c>
      <c r="I3276" s="52" t="n">
        <f aca="false">IF(AND(G3276="",H3276=""),"",N(G3276)-N(H3276))</f>
        <v>-248</v>
      </c>
      <c r="J3276" s="52" t="n">
        <f aca="false">IF(I3276="","",ABS(I3276))</f>
        <v>248</v>
      </c>
      <c r="K3276" s="56" t="n">
        <f aca="false">IF(S3276="","",0)</f>
        <v>0</v>
      </c>
      <c r="L3276" s="56" t="n">
        <f aca="false">IF(J3276="","",IF(AND(J3276&gt;'Revenue Testing'!$E$9,K3276=0),1,0))</f>
        <v>0</v>
      </c>
      <c r="M3276" s="57" t="n">
        <v>0.517800463344</v>
      </c>
      <c r="N3276" s="56" t="str">
        <f aca="false">IF(OR(A3276="",I3276=""),"",IF(COUNTIFS($A$2:$A$4500,A3276,$D$2:$D$4500,D3276,$I$2:$I$4500,I3276)&gt;1,"Possible duplicate",""))</f>
        <v/>
      </c>
      <c r="O3276" s="56" t="n">
        <f aca="false">IF(J3276="","",IF(AND(L3276=0,K3276=0),1,0))</f>
        <v>1</v>
      </c>
      <c r="P3276" s="56" t="str">
        <f aca="false">IF(L3276=1,J3276+ROW()/10^7,"")</f>
        <v/>
      </c>
      <c r="Q3276" s="57" t="n">
        <f aca="false">IF(O3276=1,M3276,"")</f>
        <v>0.517800463344</v>
      </c>
      <c r="R3276" s="56" t="str">
        <f aca="false">IF(K3276=1,ROW(),"")</f>
        <v/>
      </c>
      <c r="S3276" s="56" t="str">
        <f aca="false">IF(D3276="","",TRIM(D3276))</f>
        <v>Operation Recovery Cost- Inc</v>
      </c>
    </row>
    <row r="3277" customFormat="false" ht="15" hidden="false" customHeight="false" outlineLevel="0" collapsed="false">
      <c r="A3277" s="50" t="s">
        <v>1958</v>
      </c>
      <c r="B3277" s="55" t="n">
        <v>45963</v>
      </c>
      <c r="C3277" s="50" t="n">
        <f aca="false">IF(S3277="","",IFERROR(IF(INDEX('Ledger Codes'!$C$6:$C$205,MATCH(S3277,'Ledger Codes'!$B$6:$B$205,0))="","",INDEX('Ledger Codes'!$C$6:$C$205,MATCH(S3277,'Ledger Codes'!$B$6:$B$205,0))),""))</f>
        <v>10053</v>
      </c>
      <c r="D3277" s="50" t="s">
        <v>107</v>
      </c>
      <c r="E3277" s="50" t="s">
        <v>1959</v>
      </c>
      <c r="F3277" s="50" t="s">
        <v>1960</v>
      </c>
      <c r="G3277" s="52" t="n">
        <v>0</v>
      </c>
      <c r="H3277" s="52" t="n">
        <v>962</v>
      </c>
      <c r="I3277" s="52" t="n">
        <f aca="false">IF(AND(G3277="",H3277=""),"",N(G3277)-N(H3277))</f>
        <v>-962</v>
      </c>
      <c r="J3277" s="52" t="n">
        <f aca="false">IF(I3277="","",ABS(I3277))</f>
        <v>962</v>
      </c>
      <c r="K3277" s="56" t="n">
        <f aca="false">IF(S3277="","",0)</f>
        <v>0</v>
      </c>
      <c r="L3277" s="56" t="n">
        <f aca="false">IF(J3277="","",IF(AND(J3277&gt;'Revenue Testing'!$E$9,K3277=0),1,0))</f>
        <v>0</v>
      </c>
      <c r="M3277" s="57" t="n">
        <v>0.743941341672</v>
      </c>
      <c r="N3277" s="56" t="str">
        <f aca="false">IF(OR(A3277="",I3277=""),"",IF(COUNTIFS($A$2:$A$4500,A3277,$D$2:$D$4500,D3277,$I$2:$I$4500,I3277)&gt;1,"Possible duplicate",""))</f>
        <v/>
      </c>
      <c r="O3277" s="56" t="n">
        <f aca="false">IF(J3277="","",IF(AND(L3277=0,K3277=0),1,0))</f>
        <v>1</v>
      </c>
      <c r="P3277" s="56" t="str">
        <f aca="false">IF(L3277=1,J3277+ROW()/10^7,"")</f>
        <v/>
      </c>
      <c r="Q3277" s="57" t="n">
        <f aca="false">IF(O3277=1,M3277,"")</f>
        <v>0.743941341672</v>
      </c>
      <c r="R3277" s="56" t="str">
        <f aca="false">IF(K3277=1,ROW(),"")</f>
        <v/>
      </c>
      <c r="S3277" s="56" t="str">
        <f aca="false">IF(D3277="","",TRIM(D3277))</f>
        <v>Operation Recovery Cost- Inc</v>
      </c>
    </row>
    <row r="3278" customFormat="false" ht="15" hidden="false" customHeight="false" outlineLevel="0" collapsed="false">
      <c r="A3278" s="50" t="s">
        <v>1961</v>
      </c>
      <c r="B3278" s="55" t="n">
        <v>45963</v>
      </c>
      <c r="C3278" s="50" t="n">
        <f aca="false">IF(S3278="","",IFERROR(IF(INDEX('Ledger Codes'!$C$6:$C$205,MATCH(S3278,'Ledger Codes'!$B$6:$B$205,0))="","",INDEX('Ledger Codes'!$C$6:$C$205,MATCH(S3278,'Ledger Codes'!$B$6:$B$205,0))),""))</f>
        <v>10053</v>
      </c>
      <c r="D3278" s="50" t="s">
        <v>107</v>
      </c>
      <c r="E3278" s="50" t="s">
        <v>1962</v>
      </c>
      <c r="F3278" s="50" t="s">
        <v>1859</v>
      </c>
      <c r="G3278" s="52" t="n">
        <v>0</v>
      </c>
      <c r="H3278" s="52" t="n">
        <v>31</v>
      </c>
      <c r="I3278" s="52" t="n">
        <f aca="false">IF(AND(G3278="",H3278=""),"",N(G3278)-N(H3278))</f>
        <v>-31</v>
      </c>
      <c r="J3278" s="52" t="n">
        <f aca="false">IF(I3278="","",ABS(I3278))</f>
        <v>31</v>
      </c>
      <c r="K3278" s="56" t="n">
        <f aca="false">IF(S3278="","",0)</f>
        <v>0</v>
      </c>
      <c r="L3278" s="56" t="n">
        <f aca="false">IF(J3278="","",IF(AND(J3278&gt;'Revenue Testing'!$E$9,K3278=0),1,0))</f>
        <v>0</v>
      </c>
      <c r="M3278" s="57" t="n">
        <v>0.306009236133</v>
      </c>
      <c r="N3278" s="56" t="str">
        <f aca="false">IF(OR(A3278="",I3278=""),"",IF(COUNTIFS($A$2:$A$4500,A3278,$D$2:$D$4500,D3278,$I$2:$I$4500,I3278)&gt;1,"Possible duplicate",""))</f>
        <v/>
      </c>
      <c r="O3278" s="56" t="n">
        <f aca="false">IF(J3278="","",IF(AND(L3278=0,K3278=0),1,0))</f>
        <v>1</v>
      </c>
      <c r="P3278" s="56" t="str">
        <f aca="false">IF(L3278=1,J3278+ROW()/10^7,"")</f>
        <v/>
      </c>
      <c r="Q3278" s="57" t="n">
        <f aca="false">IF(O3278=1,M3278,"")</f>
        <v>0.306009236133</v>
      </c>
      <c r="R3278" s="56" t="str">
        <f aca="false">IF(K3278=1,ROW(),"")</f>
        <v/>
      </c>
      <c r="S3278" s="56" t="str">
        <f aca="false">IF(D3278="","",TRIM(D3278))</f>
        <v>Operation Recovery Cost- Inc</v>
      </c>
    </row>
    <row r="3279" customFormat="false" ht="15" hidden="false" customHeight="false" outlineLevel="0" collapsed="false">
      <c r="A3279" s="50" t="s">
        <v>1963</v>
      </c>
      <c r="B3279" s="55" t="n">
        <v>45963</v>
      </c>
      <c r="C3279" s="50" t="n">
        <f aca="false">IF(S3279="","",IFERROR(IF(INDEX('Ledger Codes'!$C$6:$C$205,MATCH(S3279,'Ledger Codes'!$B$6:$B$205,0))="","",INDEX('Ledger Codes'!$C$6:$C$205,MATCH(S3279,'Ledger Codes'!$B$6:$B$205,0))),""))</f>
        <v>10053</v>
      </c>
      <c r="D3279" s="50" t="s">
        <v>107</v>
      </c>
      <c r="E3279" s="50" t="s">
        <v>1964</v>
      </c>
      <c r="F3279" s="50" t="s">
        <v>1862</v>
      </c>
      <c r="G3279" s="52" t="n">
        <v>0</v>
      </c>
      <c r="H3279" s="52" t="n">
        <v>31</v>
      </c>
      <c r="I3279" s="52" t="n">
        <f aca="false">IF(AND(G3279="",H3279=""),"",N(G3279)-N(H3279))</f>
        <v>-31</v>
      </c>
      <c r="J3279" s="52" t="n">
        <f aca="false">IF(I3279="","",ABS(I3279))</f>
        <v>31</v>
      </c>
      <c r="K3279" s="56" t="n">
        <f aca="false">IF(S3279="","",0)</f>
        <v>0</v>
      </c>
      <c r="L3279" s="56" t="n">
        <f aca="false">IF(J3279="","",IF(AND(J3279&gt;'Revenue Testing'!$E$9,K3279=0),1,0))</f>
        <v>0</v>
      </c>
      <c r="M3279" s="57" t="n">
        <v>0.259436607102</v>
      </c>
      <c r="N3279" s="56" t="str">
        <f aca="false">IF(OR(A3279="",I3279=""),"",IF(COUNTIFS($A$2:$A$4500,A3279,$D$2:$D$4500,D3279,$I$2:$I$4500,I3279)&gt;1,"Possible duplicate",""))</f>
        <v/>
      </c>
      <c r="O3279" s="56" t="n">
        <f aca="false">IF(J3279="","",IF(AND(L3279=0,K3279=0),1,0))</f>
        <v>1</v>
      </c>
      <c r="P3279" s="56" t="str">
        <f aca="false">IF(L3279=1,J3279+ROW()/10^7,"")</f>
        <v/>
      </c>
      <c r="Q3279" s="57" t="n">
        <f aca="false">IF(O3279=1,M3279,"")</f>
        <v>0.259436607102</v>
      </c>
      <c r="R3279" s="56" t="str">
        <f aca="false">IF(K3279=1,ROW(),"")</f>
        <v/>
      </c>
      <c r="S3279" s="56" t="str">
        <f aca="false">IF(D3279="","",TRIM(D3279))</f>
        <v>Operation Recovery Cost- Inc</v>
      </c>
    </row>
    <row r="3280" customFormat="false" ht="15" hidden="false" customHeight="false" outlineLevel="0" collapsed="false">
      <c r="A3280" s="50" t="s">
        <v>1965</v>
      </c>
      <c r="B3280" s="55" t="n">
        <v>45963</v>
      </c>
      <c r="C3280" s="50" t="n">
        <f aca="false">IF(S3280="","",IFERROR(IF(INDEX('Ledger Codes'!$C$6:$C$205,MATCH(S3280,'Ledger Codes'!$B$6:$B$205,0))="","",INDEX('Ledger Codes'!$C$6:$C$205,MATCH(S3280,'Ledger Codes'!$B$6:$B$205,0))),""))</f>
        <v>10053</v>
      </c>
      <c r="D3280" s="50" t="s">
        <v>107</v>
      </c>
      <c r="E3280" s="50" t="s">
        <v>1966</v>
      </c>
      <c r="F3280" s="50" t="s">
        <v>1865</v>
      </c>
      <c r="G3280" s="52" t="n">
        <v>0</v>
      </c>
      <c r="H3280" s="52" t="n">
        <v>31</v>
      </c>
      <c r="I3280" s="52" t="n">
        <f aca="false">IF(AND(G3280="",H3280=""),"",N(G3280)-N(H3280))</f>
        <v>-31</v>
      </c>
      <c r="J3280" s="52" t="n">
        <f aca="false">IF(I3280="","",ABS(I3280))</f>
        <v>31</v>
      </c>
      <c r="K3280" s="56" t="n">
        <f aca="false">IF(S3280="","",0)</f>
        <v>0</v>
      </c>
      <c r="L3280" s="56" t="n">
        <f aca="false">IF(J3280="","",IF(AND(J3280&gt;'Revenue Testing'!$E$9,K3280=0),1,0))</f>
        <v>0</v>
      </c>
      <c r="M3280" s="57" t="n">
        <v>0.84496913733</v>
      </c>
      <c r="N3280" s="56" t="str">
        <f aca="false">IF(OR(A3280="",I3280=""),"",IF(COUNTIFS($A$2:$A$4500,A3280,$D$2:$D$4500,D3280,$I$2:$I$4500,I3280)&gt;1,"Possible duplicate",""))</f>
        <v/>
      </c>
      <c r="O3280" s="56" t="n">
        <f aca="false">IF(J3280="","",IF(AND(L3280=0,K3280=0),1,0))</f>
        <v>1</v>
      </c>
      <c r="P3280" s="56" t="str">
        <f aca="false">IF(L3280=1,J3280+ROW()/10^7,"")</f>
        <v/>
      </c>
      <c r="Q3280" s="57" t="n">
        <f aca="false">IF(O3280=1,M3280,"")</f>
        <v>0.84496913733</v>
      </c>
      <c r="R3280" s="56" t="str">
        <f aca="false">IF(K3280=1,ROW(),"")</f>
        <v/>
      </c>
      <c r="S3280" s="56" t="str">
        <f aca="false">IF(D3280="","",TRIM(D3280))</f>
        <v>Operation Recovery Cost- Inc</v>
      </c>
    </row>
    <row r="3281" customFormat="false" ht="15" hidden="false" customHeight="false" outlineLevel="0" collapsed="false">
      <c r="A3281" s="50" t="s">
        <v>1967</v>
      </c>
      <c r="B3281" s="55" t="n">
        <v>45963</v>
      </c>
      <c r="C3281" s="50" t="n">
        <f aca="false">IF(S3281="","",IFERROR(IF(INDEX('Ledger Codes'!$C$6:$C$205,MATCH(S3281,'Ledger Codes'!$B$6:$B$205,0))="","",INDEX('Ledger Codes'!$C$6:$C$205,MATCH(S3281,'Ledger Codes'!$B$6:$B$205,0))),""))</f>
        <v>10053</v>
      </c>
      <c r="D3281" s="50" t="s">
        <v>107</v>
      </c>
      <c r="E3281" s="50" t="s">
        <v>1968</v>
      </c>
      <c r="F3281" s="50" t="s">
        <v>1969</v>
      </c>
      <c r="G3281" s="52" t="n">
        <v>0</v>
      </c>
      <c r="H3281" s="52" t="n">
        <v>450</v>
      </c>
      <c r="I3281" s="52" t="n">
        <f aca="false">IF(AND(G3281="",H3281=""),"",N(G3281)-N(H3281))</f>
        <v>-450</v>
      </c>
      <c r="J3281" s="52" t="n">
        <f aca="false">IF(I3281="","",ABS(I3281))</f>
        <v>450</v>
      </c>
      <c r="K3281" s="56" t="n">
        <f aca="false">IF(S3281="","",0)</f>
        <v>0</v>
      </c>
      <c r="L3281" s="56" t="n">
        <f aca="false">IF(J3281="","",IF(AND(J3281&gt;'Revenue Testing'!$E$9,K3281=0),1,0))</f>
        <v>0</v>
      </c>
      <c r="M3281" s="57" t="n">
        <v>0.022109117965</v>
      </c>
      <c r="N3281" s="56" t="str">
        <f aca="false">IF(OR(A3281="",I3281=""),"",IF(COUNTIFS($A$2:$A$4500,A3281,$D$2:$D$4500,D3281,$I$2:$I$4500,I3281)&gt;1,"Possible duplicate",""))</f>
        <v/>
      </c>
      <c r="O3281" s="56" t="n">
        <f aca="false">IF(J3281="","",IF(AND(L3281=0,K3281=0),1,0))</f>
        <v>1</v>
      </c>
      <c r="P3281" s="56" t="str">
        <f aca="false">IF(L3281=1,J3281+ROW()/10^7,"")</f>
        <v/>
      </c>
      <c r="Q3281" s="57" t="n">
        <f aca="false">IF(O3281=1,M3281,"")</f>
        <v>0.022109117965</v>
      </c>
      <c r="R3281" s="56" t="str">
        <f aca="false">IF(K3281=1,ROW(),"")</f>
        <v/>
      </c>
      <c r="S3281" s="56" t="str">
        <f aca="false">IF(D3281="","",TRIM(D3281))</f>
        <v>Operation Recovery Cost- Inc</v>
      </c>
    </row>
    <row r="3282" customFormat="false" ht="15" hidden="false" customHeight="false" outlineLevel="0" collapsed="false">
      <c r="A3282" s="50" t="s">
        <v>1970</v>
      </c>
      <c r="B3282" s="55" t="n">
        <v>45963</v>
      </c>
      <c r="C3282" s="50" t="n">
        <f aca="false">IF(S3282="","",IFERROR(IF(INDEX('Ledger Codes'!$C$6:$C$205,MATCH(S3282,'Ledger Codes'!$B$6:$B$205,0))="","",INDEX('Ledger Codes'!$C$6:$C$205,MATCH(S3282,'Ledger Codes'!$B$6:$B$205,0))),""))</f>
        <v>10053</v>
      </c>
      <c r="D3282" s="50" t="s">
        <v>107</v>
      </c>
      <c r="E3282" s="50" t="s">
        <v>1971</v>
      </c>
      <c r="F3282" s="50" t="s">
        <v>1969</v>
      </c>
      <c r="G3282" s="52" t="n">
        <v>0</v>
      </c>
      <c r="H3282" s="52" t="n">
        <v>31</v>
      </c>
      <c r="I3282" s="52" t="n">
        <f aca="false">IF(AND(G3282="",H3282=""),"",N(G3282)-N(H3282))</f>
        <v>-31</v>
      </c>
      <c r="J3282" s="52" t="n">
        <f aca="false">IF(I3282="","",ABS(I3282))</f>
        <v>31</v>
      </c>
      <c r="K3282" s="56" t="n">
        <f aca="false">IF(S3282="","",0)</f>
        <v>0</v>
      </c>
      <c r="L3282" s="56" t="n">
        <f aca="false">IF(J3282="","",IF(AND(J3282&gt;'Revenue Testing'!$E$9,K3282=0),1,0))</f>
        <v>0</v>
      </c>
      <c r="M3282" s="57" t="n">
        <v>0.365239771132</v>
      </c>
      <c r="N3282" s="56" t="str">
        <f aca="false">IF(OR(A3282="",I3282=""),"",IF(COUNTIFS($A$2:$A$4500,A3282,$D$2:$D$4500,D3282,$I$2:$I$4500,I3282)&gt;1,"Possible duplicate",""))</f>
        <v/>
      </c>
      <c r="O3282" s="56" t="n">
        <f aca="false">IF(J3282="","",IF(AND(L3282=0,K3282=0),1,0))</f>
        <v>1</v>
      </c>
      <c r="P3282" s="56" t="str">
        <f aca="false">IF(L3282=1,J3282+ROW()/10^7,"")</f>
        <v/>
      </c>
      <c r="Q3282" s="57" t="n">
        <f aca="false">IF(O3282=1,M3282,"")</f>
        <v>0.365239771132</v>
      </c>
      <c r="R3282" s="56" t="str">
        <f aca="false">IF(K3282=1,ROW(),"")</f>
        <v/>
      </c>
      <c r="S3282" s="56" t="str">
        <f aca="false">IF(D3282="","",TRIM(D3282))</f>
        <v>Operation Recovery Cost- Inc</v>
      </c>
    </row>
    <row r="3283" customFormat="false" ht="15" hidden="false" customHeight="false" outlineLevel="0" collapsed="false">
      <c r="A3283" s="50" t="s">
        <v>1972</v>
      </c>
      <c r="B3283" s="55" t="n">
        <v>45963</v>
      </c>
      <c r="C3283" s="50" t="n">
        <f aca="false">IF(S3283="","",IFERROR(IF(INDEX('Ledger Codes'!$C$6:$C$205,MATCH(S3283,'Ledger Codes'!$B$6:$B$205,0))="","",INDEX('Ledger Codes'!$C$6:$C$205,MATCH(S3283,'Ledger Codes'!$B$6:$B$205,0))),""))</f>
        <v>10053</v>
      </c>
      <c r="D3283" s="50" t="s">
        <v>107</v>
      </c>
      <c r="E3283" s="50" t="s">
        <v>1973</v>
      </c>
      <c r="F3283" s="50" t="s">
        <v>556</v>
      </c>
      <c r="G3283" s="52" t="n">
        <v>0</v>
      </c>
      <c r="H3283" s="52" t="n">
        <v>62</v>
      </c>
      <c r="I3283" s="52" t="n">
        <f aca="false">IF(AND(G3283="",H3283=""),"",N(G3283)-N(H3283))</f>
        <v>-62</v>
      </c>
      <c r="J3283" s="52" t="n">
        <f aca="false">IF(I3283="","",ABS(I3283))</f>
        <v>62</v>
      </c>
      <c r="K3283" s="56" t="n">
        <f aca="false">IF(S3283="","",0)</f>
        <v>0</v>
      </c>
      <c r="L3283" s="56" t="n">
        <f aca="false">IF(J3283="","",IF(AND(J3283&gt;'Revenue Testing'!$E$9,K3283=0),1,0))</f>
        <v>0</v>
      </c>
      <c r="M3283" s="57" t="n">
        <v>0.002478835388</v>
      </c>
      <c r="N3283" s="56" t="str">
        <f aca="false">IF(OR(A3283="",I3283=""),"",IF(COUNTIFS($A$2:$A$4500,A3283,$D$2:$D$4500,D3283,$I$2:$I$4500,I3283)&gt;1,"Possible duplicate",""))</f>
        <v/>
      </c>
      <c r="O3283" s="56" t="n">
        <f aca="false">IF(J3283="","",IF(AND(L3283=0,K3283=0),1,0))</f>
        <v>1</v>
      </c>
      <c r="P3283" s="56" t="str">
        <f aca="false">IF(L3283=1,J3283+ROW()/10^7,"")</f>
        <v/>
      </c>
      <c r="Q3283" s="57" t="n">
        <f aca="false">IF(O3283=1,M3283,"")</f>
        <v>0.002478835388</v>
      </c>
      <c r="R3283" s="56" t="str">
        <f aca="false">IF(K3283=1,ROW(),"")</f>
        <v/>
      </c>
      <c r="S3283" s="56" t="str">
        <f aca="false">IF(D3283="","",TRIM(D3283))</f>
        <v>Operation Recovery Cost- Inc</v>
      </c>
    </row>
    <row r="3284" customFormat="false" ht="15" hidden="false" customHeight="false" outlineLevel="0" collapsed="false">
      <c r="A3284" s="50" t="s">
        <v>1974</v>
      </c>
      <c r="B3284" s="55" t="n">
        <v>45963</v>
      </c>
      <c r="C3284" s="50" t="n">
        <f aca="false">IF(S3284="","",IFERROR(IF(INDEX('Ledger Codes'!$C$6:$C$205,MATCH(S3284,'Ledger Codes'!$B$6:$B$205,0))="","",INDEX('Ledger Codes'!$C$6:$C$205,MATCH(S3284,'Ledger Codes'!$B$6:$B$205,0))),""))</f>
        <v>10053</v>
      </c>
      <c r="D3284" s="50" t="s">
        <v>107</v>
      </c>
      <c r="E3284" s="50" t="s">
        <v>1975</v>
      </c>
      <c r="F3284" s="50" t="s">
        <v>1868</v>
      </c>
      <c r="G3284" s="52" t="n">
        <v>0</v>
      </c>
      <c r="H3284" s="52" t="n">
        <v>124</v>
      </c>
      <c r="I3284" s="52" t="n">
        <f aca="false">IF(AND(G3284="",H3284=""),"",N(G3284)-N(H3284))</f>
        <v>-124</v>
      </c>
      <c r="J3284" s="52" t="n">
        <f aca="false">IF(I3284="","",ABS(I3284))</f>
        <v>124</v>
      </c>
      <c r="K3284" s="56" t="n">
        <f aca="false">IF(S3284="","",0)</f>
        <v>0</v>
      </c>
      <c r="L3284" s="56" t="n">
        <f aca="false">IF(J3284="","",IF(AND(J3284&gt;'Revenue Testing'!$E$9,K3284=0),1,0))</f>
        <v>0</v>
      </c>
      <c r="M3284" s="57" t="n">
        <v>0.641782914517</v>
      </c>
      <c r="N3284" s="56" t="str">
        <f aca="false">IF(OR(A3284="",I3284=""),"",IF(COUNTIFS($A$2:$A$4500,A3284,$D$2:$D$4500,D3284,$I$2:$I$4500,I3284)&gt;1,"Possible duplicate",""))</f>
        <v/>
      </c>
      <c r="O3284" s="56" t="n">
        <f aca="false">IF(J3284="","",IF(AND(L3284=0,K3284=0),1,0))</f>
        <v>1</v>
      </c>
      <c r="P3284" s="56" t="str">
        <f aca="false">IF(L3284=1,J3284+ROW()/10^7,"")</f>
        <v/>
      </c>
      <c r="Q3284" s="57" t="n">
        <f aca="false">IF(O3284=1,M3284,"")</f>
        <v>0.641782914517</v>
      </c>
      <c r="R3284" s="56" t="str">
        <f aca="false">IF(K3284=1,ROW(),"")</f>
        <v/>
      </c>
      <c r="S3284" s="56" t="str">
        <f aca="false">IF(D3284="","",TRIM(D3284))</f>
        <v>Operation Recovery Cost- Inc</v>
      </c>
    </row>
    <row r="3285" customFormat="false" ht="15" hidden="false" customHeight="false" outlineLevel="0" collapsed="false">
      <c r="A3285" s="50" t="s">
        <v>1976</v>
      </c>
      <c r="B3285" s="55" t="n">
        <v>45963</v>
      </c>
      <c r="C3285" s="50" t="n">
        <f aca="false">IF(S3285="","",IFERROR(IF(INDEX('Ledger Codes'!$C$6:$C$205,MATCH(S3285,'Ledger Codes'!$B$6:$B$205,0))="","",INDEX('Ledger Codes'!$C$6:$C$205,MATCH(S3285,'Ledger Codes'!$B$6:$B$205,0))),""))</f>
        <v>10053</v>
      </c>
      <c r="D3285" s="50" t="s">
        <v>107</v>
      </c>
      <c r="E3285" s="50" t="s">
        <v>1977</v>
      </c>
      <c r="F3285" s="50" t="s">
        <v>1871</v>
      </c>
      <c r="G3285" s="52" t="n">
        <v>0</v>
      </c>
      <c r="H3285" s="52" t="n">
        <v>62</v>
      </c>
      <c r="I3285" s="52" t="n">
        <f aca="false">IF(AND(G3285="",H3285=""),"",N(G3285)-N(H3285))</f>
        <v>-62</v>
      </c>
      <c r="J3285" s="52" t="n">
        <f aca="false">IF(I3285="","",ABS(I3285))</f>
        <v>62</v>
      </c>
      <c r="K3285" s="56" t="n">
        <f aca="false">IF(S3285="","",0)</f>
        <v>0</v>
      </c>
      <c r="L3285" s="56" t="n">
        <f aca="false">IF(J3285="","",IF(AND(J3285&gt;'Revenue Testing'!$E$9,K3285=0),1,0))</f>
        <v>0</v>
      </c>
      <c r="M3285" s="57" t="n">
        <v>0.997281989714</v>
      </c>
      <c r="N3285" s="56" t="str">
        <f aca="false">IF(OR(A3285="",I3285=""),"",IF(COUNTIFS($A$2:$A$4500,A3285,$D$2:$D$4500,D3285,$I$2:$I$4500,I3285)&gt;1,"Possible duplicate",""))</f>
        <v/>
      </c>
      <c r="O3285" s="56" t="n">
        <f aca="false">IF(J3285="","",IF(AND(L3285=0,K3285=0),1,0))</f>
        <v>1</v>
      </c>
      <c r="P3285" s="56" t="str">
        <f aca="false">IF(L3285=1,J3285+ROW()/10^7,"")</f>
        <v/>
      </c>
      <c r="Q3285" s="57" t="n">
        <f aca="false">IF(O3285=1,M3285,"")</f>
        <v>0.997281989714</v>
      </c>
      <c r="R3285" s="56" t="str">
        <f aca="false">IF(K3285=1,ROW(),"")</f>
        <v/>
      </c>
      <c r="S3285" s="56" t="str">
        <f aca="false">IF(D3285="","",TRIM(D3285))</f>
        <v>Operation Recovery Cost- Inc</v>
      </c>
    </row>
    <row r="3286" customFormat="false" ht="15" hidden="false" customHeight="false" outlineLevel="0" collapsed="false">
      <c r="A3286" s="50" t="s">
        <v>1978</v>
      </c>
      <c r="B3286" s="55" t="n">
        <v>45963</v>
      </c>
      <c r="C3286" s="50" t="n">
        <f aca="false">IF(S3286="","",IFERROR(IF(INDEX('Ledger Codes'!$C$6:$C$205,MATCH(S3286,'Ledger Codes'!$B$6:$B$205,0))="","",INDEX('Ledger Codes'!$C$6:$C$205,MATCH(S3286,'Ledger Codes'!$B$6:$B$205,0))),""))</f>
        <v>10053</v>
      </c>
      <c r="D3286" s="50" t="s">
        <v>107</v>
      </c>
      <c r="E3286" s="50" t="s">
        <v>1979</v>
      </c>
      <c r="F3286" s="50" t="s">
        <v>1874</v>
      </c>
      <c r="G3286" s="52" t="n">
        <v>0</v>
      </c>
      <c r="H3286" s="52" t="n">
        <v>310</v>
      </c>
      <c r="I3286" s="52" t="n">
        <f aca="false">IF(AND(G3286="",H3286=""),"",N(G3286)-N(H3286))</f>
        <v>-310</v>
      </c>
      <c r="J3286" s="52" t="n">
        <f aca="false">IF(I3286="","",ABS(I3286))</f>
        <v>310</v>
      </c>
      <c r="K3286" s="56" t="n">
        <f aca="false">IF(S3286="","",0)</f>
        <v>0</v>
      </c>
      <c r="L3286" s="56" t="n">
        <f aca="false">IF(J3286="","",IF(AND(J3286&gt;'Revenue Testing'!$E$9,K3286=0),1,0))</f>
        <v>0</v>
      </c>
      <c r="M3286" s="57" t="n">
        <v>0.141078961488</v>
      </c>
      <c r="N3286" s="56" t="str">
        <f aca="false">IF(OR(A3286="",I3286=""),"",IF(COUNTIFS($A$2:$A$4500,A3286,$D$2:$D$4500,D3286,$I$2:$I$4500,I3286)&gt;1,"Possible duplicate",""))</f>
        <v/>
      </c>
      <c r="O3286" s="56" t="n">
        <f aca="false">IF(J3286="","",IF(AND(L3286=0,K3286=0),1,0))</f>
        <v>1</v>
      </c>
      <c r="P3286" s="56" t="str">
        <f aca="false">IF(L3286=1,J3286+ROW()/10^7,"")</f>
        <v/>
      </c>
      <c r="Q3286" s="57" t="n">
        <f aca="false">IF(O3286=1,M3286,"")</f>
        <v>0.141078961488</v>
      </c>
      <c r="R3286" s="56" t="str">
        <f aca="false">IF(K3286=1,ROW(),"")</f>
        <v/>
      </c>
      <c r="S3286" s="56" t="str">
        <f aca="false">IF(D3286="","",TRIM(D3286))</f>
        <v>Operation Recovery Cost- Inc</v>
      </c>
    </row>
    <row r="3287" customFormat="false" ht="15" hidden="false" customHeight="false" outlineLevel="0" collapsed="false">
      <c r="A3287" s="50" t="s">
        <v>1980</v>
      </c>
      <c r="B3287" s="55" t="n">
        <v>45963</v>
      </c>
      <c r="C3287" s="50" t="n">
        <f aca="false">IF(S3287="","",IFERROR(IF(INDEX('Ledger Codes'!$C$6:$C$205,MATCH(S3287,'Ledger Codes'!$B$6:$B$205,0))="","",INDEX('Ledger Codes'!$C$6:$C$205,MATCH(S3287,'Ledger Codes'!$B$6:$B$205,0))),""))</f>
        <v>10053</v>
      </c>
      <c r="D3287" s="50" t="s">
        <v>107</v>
      </c>
      <c r="E3287" s="50" t="s">
        <v>1981</v>
      </c>
      <c r="F3287" s="50" t="s">
        <v>1877</v>
      </c>
      <c r="G3287" s="52" t="n">
        <v>0</v>
      </c>
      <c r="H3287" s="52" t="n">
        <v>31</v>
      </c>
      <c r="I3287" s="52" t="n">
        <f aca="false">IF(AND(G3287="",H3287=""),"",N(G3287)-N(H3287))</f>
        <v>-31</v>
      </c>
      <c r="J3287" s="52" t="n">
        <f aca="false">IF(I3287="","",ABS(I3287))</f>
        <v>31</v>
      </c>
      <c r="K3287" s="56" t="n">
        <f aca="false">IF(S3287="","",0)</f>
        <v>0</v>
      </c>
      <c r="L3287" s="56" t="n">
        <f aca="false">IF(J3287="","",IF(AND(J3287&gt;'Revenue Testing'!$E$9,K3287=0),1,0))</f>
        <v>0</v>
      </c>
      <c r="M3287" s="57" t="n">
        <v>0.576338105141</v>
      </c>
      <c r="N3287" s="56" t="str">
        <f aca="false">IF(OR(A3287="",I3287=""),"",IF(COUNTIFS($A$2:$A$4500,A3287,$D$2:$D$4500,D3287,$I$2:$I$4500,I3287)&gt;1,"Possible duplicate",""))</f>
        <v/>
      </c>
      <c r="O3287" s="56" t="n">
        <f aca="false">IF(J3287="","",IF(AND(L3287=0,K3287=0),1,0))</f>
        <v>1</v>
      </c>
      <c r="P3287" s="56" t="str">
        <f aca="false">IF(L3287=1,J3287+ROW()/10^7,"")</f>
        <v/>
      </c>
      <c r="Q3287" s="57" t="n">
        <f aca="false">IF(O3287=1,M3287,"")</f>
        <v>0.576338105141</v>
      </c>
      <c r="R3287" s="56" t="str">
        <f aca="false">IF(K3287=1,ROW(),"")</f>
        <v/>
      </c>
      <c r="S3287" s="56" t="str">
        <f aca="false">IF(D3287="","",TRIM(D3287))</f>
        <v>Operation Recovery Cost- Inc</v>
      </c>
    </row>
    <row r="3288" customFormat="false" ht="15" hidden="false" customHeight="false" outlineLevel="0" collapsed="false">
      <c r="A3288" s="50" t="s">
        <v>1982</v>
      </c>
      <c r="B3288" s="55" t="n">
        <v>45963</v>
      </c>
      <c r="C3288" s="50" t="n">
        <f aca="false">IF(S3288="","",IFERROR(IF(INDEX('Ledger Codes'!$C$6:$C$205,MATCH(S3288,'Ledger Codes'!$B$6:$B$205,0))="","",INDEX('Ledger Codes'!$C$6:$C$205,MATCH(S3288,'Ledger Codes'!$B$6:$B$205,0))),""))</f>
        <v>10053</v>
      </c>
      <c r="D3288" s="50" t="s">
        <v>107</v>
      </c>
      <c r="E3288" s="50" t="s">
        <v>1983</v>
      </c>
      <c r="F3288" s="50" t="s">
        <v>1984</v>
      </c>
      <c r="G3288" s="52" t="n">
        <v>0</v>
      </c>
      <c r="H3288" s="52" t="n">
        <v>450</v>
      </c>
      <c r="I3288" s="52" t="n">
        <f aca="false">IF(AND(G3288="",H3288=""),"",N(G3288)-N(H3288))</f>
        <v>-450</v>
      </c>
      <c r="J3288" s="52" t="n">
        <f aca="false">IF(I3288="","",ABS(I3288))</f>
        <v>450</v>
      </c>
      <c r="K3288" s="56" t="n">
        <f aca="false">IF(S3288="","",0)</f>
        <v>0</v>
      </c>
      <c r="L3288" s="56" t="n">
        <f aca="false">IF(J3288="","",IF(AND(J3288&gt;'Revenue Testing'!$E$9,K3288=0),1,0))</f>
        <v>0</v>
      </c>
      <c r="M3288" s="57" t="n">
        <v>0.05243113988</v>
      </c>
      <c r="N3288" s="56" t="str">
        <f aca="false">IF(OR(A3288="",I3288=""),"",IF(COUNTIFS($A$2:$A$4500,A3288,$D$2:$D$4500,D3288,$I$2:$I$4500,I3288)&gt;1,"Possible duplicate",""))</f>
        <v/>
      </c>
      <c r="O3288" s="56" t="n">
        <f aca="false">IF(J3288="","",IF(AND(L3288=0,K3288=0),1,0))</f>
        <v>1</v>
      </c>
      <c r="P3288" s="56" t="str">
        <f aca="false">IF(L3288=1,J3288+ROW()/10^7,"")</f>
        <v/>
      </c>
      <c r="Q3288" s="57" t="n">
        <f aca="false">IF(O3288=1,M3288,"")</f>
        <v>0.05243113988</v>
      </c>
      <c r="R3288" s="56" t="str">
        <f aca="false">IF(K3288=1,ROW(),"")</f>
        <v/>
      </c>
      <c r="S3288" s="56" t="str">
        <f aca="false">IF(D3288="","",TRIM(D3288))</f>
        <v>Operation Recovery Cost- Inc</v>
      </c>
    </row>
    <row r="3289" customFormat="false" ht="15" hidden="false" customHeight="false" outlineLevel="0" collapsed="false">
      <c r="A3289" s="50" t="s">
        <v>1985</v>
      </c>
      <c r="B3289" s="55" t="n">
        <v>45963</v>
      </c>
      <c r="C3289" s="50" t="n">
        <f aca="false">IF(S3289="","",IFERROR(IF(INDEX('Ledger Codes'!$C$6:$C$205,MATCH(S3289,'Ledger Codes'!$B$6:$B$205,0))="","",INDEX('Ledger Codes'!$C$6:$C$205,MATCH(S3289,'Ledger Codes'!$B$6:$B$205,0))),""))</f>
        <v>10053</v>
      </c>
      <c r="D3289" s="50" t="s">
        <v>107</v>
      </c>
      <c r="E3289" s="50" t="s">
        <v>1986</v>
      </c>
      <c r="F3289" s="50" t="s">
        <v>1984</v>
      </c>
      <c r="G3289" s="52" t="n">
        <v>0</v>
      </c>
      <c r="H3289" s="52" t="n">
        <v>31</v>
      </c>
      <c r="I3289" s="52" t="n">
        <f aca="false">IF(AND(G3289="",H3289=""),"",N(G3289)-N(H3289))</f>
        <v>-31</v>
      </c>
      <c r="J3289" s="52" t="n">
        <f aca="false">IF(I3289="","",ABS(I3289))</f>
        <v>31</v>
      </c>
      <c r="K3289" s="56" t="n">
        <f aca="false">IF(S3289="","",0)</f>
        <v>0</v>
      </c>
      <c r="L3289" s="56" t="n">
        <f aca="false">IF(J3289="","",IF(AND(J3289&gt;'Revenue Testing'!$E$9,K3289=0),1,0))</f>
        <v>0</v>
      </c>
      <c r="M3289" s="57" t="n">
        <v>0.283620089544</v>
      </c>
      <c r="N3289" s="56" t="str">
        <f aca="false">IF(OR(A3289="",I3289=""),"",IF(COUNTIFS($A$2:$A$4500,A3289,$D$2:$D$4500,D3289,$I$2:$I$4500,I3289)&gt;1,"Possible duplicate",""))</f>
        <v/>
      </c>
      <c r="O3289" s="56" t="n">
        <f aca="false">IF(J3289="","",IF(AND(L3289=0,K3289=0),1,0))</f>
        <v>1</v>
      </c>
      <c r="P3289" s="56" t="str">
        <f aca="false">IF(L3289=1,J3289+ROW()/10^7,"")</f>
        <v/>
      </c>
      <c r="Q3289" s="57" t="n">
        <f aca="false">IF(O3289=1,M3289,"")</f>
        <v>0.283620089544</v>
      </c>
      <c r="R3289" s="56" t="str">
        <f aca="false">IF(K3289=1,ROW(),"")</f>
        <v/>
      </c>
      <c r="S3289" s="56" t="str">
        <f aca="false">IF(D3289="","",TRIM(D3289))</f>
        <v>Operation Recovery Cost- Inc</v>
      </c>
    </row>
    <row r="3290" customFormat="false" ht="15" hidden="false" customHeight="false" outlineLevel="0" collapsed="false">
      <c r="A3290" s="50" t="s">
        <v>1987</v>
      </c>
      <c r="B3290" s="55" t="n">
        <v>45963</v>
      </c>
      <c r="C3290" s="50" t="n">
        <f aca="false">IF(S3290="","",IFERROR(IF(INDEX('Ledger Codes'!$C$6:$C$205,MATCH(S3290,'Ledger Codes'!$B$6:$B$205,0))="","",INDEX('Ledger Codes'!$C$6:$C$205,MATCH(S3290,'Ledger Codes'!$B$6:$B$205,0))),""))</f>
        <v>10053</v>
      </c>
      <c r="D3290" s="50" t="s">
        <v>107</v>
      </c>
      <c r="E3290" s="50" t="s">
        <v>1988</v>
      </c>
      <c r="F3290" s="50" t="s">
        <v>1900</v>
      </c>
      <c r="G3290" s="52" t="n">
        <v>0</v>
      </c>
      <c r="H3290" s="52" t="n">
        <v>21</v>
      </c>
      <c r="I3290" s="52" t="n">
        <f aca="false">IF(AND(G3290="",H3290=""),"",N(G3290)-N(H3290))</f>
        <v>-21</v>
      </c>
      <c r="J3290" s="52" t="n">
        <f aca="false">IF(I3290="","",ABS(I3290))</f>
        <v>21</v>
      </c>
      <c r="K3290" s="56" t="n">
        <f aca="false">IF(S3290="","",0)</f>
        <v>0</v>
      </c>
      <c r="L3290" s="56" t="n">
        <f aca="false">IF(J3290="","",IF(AND(J3290&gt;'Revenue Testing'!$E$9,K3290=0),1,0))</f>
        <v>0</v>
      </c>
      <c r="M3290" s="57" t="n">
        <v>0.21194959684</v>
      </c>
      <c r="N3290" s="56" t="str">
        <f aca="false">IF(OR(A3290="",I3290=""),"",IF(COUNTIFS($A$2:$A$4500,A3290,$D$2:$D$4500,D3290,$I$2:$I$4500,I3290)&gt;1,"Possible duplicate",""))</f>
        <v/>
      </c>
      <c r="O3290" s="56" t="n">
        <f aca="false">IF(J3290="","",IF(AND(L3290=0,K3290=0),1,0))</f>
        <v>1</v>
      </c>
      <c r="P3290" s="56" t="str">
        <f aca="false">IF(L3290=1,J3290+ROW()/10^7,"")</f>
        <v/>
      </c>
      <c r="Q3290" s="57" t="n">
        <f aca="false">IF(O3290=1,M3290,"")</f>
        <v>0.21194959684</v>
      </c>
      <c r="R3290" s="56" t="str">
        <f aca="false">IF(K3290=1,ROW(),"")</f>
        <v/>
      </c>
      <c r="S3290" s="56" t="str">
        <f aca="false">IF(D3290="","",TRIM(D3290))</f>
        <v>Operation Recovery Cost- Inc</v>
      </c>
    </row>
    <row r="3291" customFormat="false" ht="15" hidden="false" customHeight="false" outlineLevel="0" collapsed="false">
      <c r="A3291" s="50" t="s">
        <v>1989</v>
      </c>
      <c r="B3291" s="55" t="n">
        <v>45963</v>
      </c>
      <c r="C3291" s="50" t="n">
        <f aca="false">IF(S3291="","",IFERROR(IF(INDEX('Ledger Codes'!$C$6:$C$205,MATCH(S3291,'Ledger Codes'!$B$6:$B$205,0))="","",INDEX('Ledger Codes'!$C$6:$C$205,MATCH(S3291,'Ledger Codes'!$B$6:$B$205,0))),""))</f>
        <v>10053</v>
      </c>
      <c r="D3291" s="50" t="s">
        <v>107</v>
      </c>
      <c r="E3291" s="50" t="s">
        <v>1990</v>
      </c>
      <c r="F3291" s="50" t="s">
        <v>1903</v>
      </c>
      <c r="G3291" s="52" t="n">
        <v>0</v>
      </c>
      <c r="H3291" s="52" t="n">
        <v>21</v>
      </c>
      <c r="I3291" s="52" t="n">
        <f aca="false">IF(AND(G3291="",H3291=""),"",N(G3291)-N(H3291))</f>
        <v>-21</v>
      </c>
      <c r="J3291" s="52" t="n">
        <f aca="false">IF(I3291="","",ABS(I3291))</f>
        <v>21</v>
      </c>
      <c r="K3291" s="56" t="n">
        <f aca="false">IF(S3291="","",0)</f>
        <v>0</v>
      </c>
      <c r="L3291" s="56" t="n">
        <f aca="false">IF(J3291="","",IF(AND(J3291&gt;'Revenue Testing'!$E$9,K3291=0),1,0))</f>
        <v>0</v>
      </c>
      <c r="M3291" s="57" t="n">
        <v>0.001888563443</v>
      </c>
      <c r="N3291" s="56" t="str">
        <f aca="false">IF(OR(A3291="",I3291=""),"",IF(COUNTIFS($A$2:$A$4500,A3291,$D$2:$D$4500,D3291,$I$2:$I$4500,I3291)&gt;1,"Possible duplicate",""))</f>
        <v/>
      </c>
      <c r="O3291" s="56" t="n">
        <f aca="false">IF(J3291="","",IF(AND(L3291=0,K3291=0),1,0))</f>
        <v>1</v>
      </c>
      <c r="P3291" s="56" t="str">
        <f aca="false">IF(L3291=1,J3291+ROW()/10^7,"")</f>
        <v/>
      </c>
      <c r="Q3291" s="57" t="n">
        <f aca="false">IF(O3291=1,M3291,"")</f>
        <v>0.001888563443</v>
      </c>
      <c r="R3291" s="56" t="str">
        <f aca="false">IF(K3291=1,ROW(),"")</f>
        <v/>
      </c>
      <c r="S3291" s="56" t="str">
        <f aca="false">IF(D3291="","",TRIM(D3291))</f>
        <v>Operation Recovery Cost- Inc</v>
      </c>
    </row>
    <row r="3292" customFormat="false" ht="15" hidden="false" customHeight="false" outlineLevel="0" collapsed="false">
      <c r="A3292" s="50" t="s">
        <v>1991</v>
      </c>
      <c r="B3292" s="55" t="n">
        <v>45963</v>
      </c>
      <c r="C3292" s="50" t="n">
        <f aca="false">IF(S3292="","",IFERROR(IF(INDEX('Ledger Codes'!$C$6:$C$205,MATCH(S3292,'Ledger Codes'!$B$6:$B$205,0))="","",INDEX('Ledger Codes'!$C$6:$C$205,MATCH(S3292,'Ledger Codes'!$B$6:$B$205,0))),""))</f>
        <v>10053</v>
      </c>
      <c r="D3292" s="50" t="s">
        <v>107</v>
      </c>
      <c r="E3292" s="50" t="s">
        <v>1992</v>
      </c>
      <c r="F3292" s="50" t="s">
        <v>1906</v>
      </c>
      <c r="G3292" s="52" t="n">
        <v>0</v>
      </c>
      <c r="H3292" s="52" t="n">
        <v>31</v>
      </c>
      <c r="I3292" s="52" t="n">
        <f aca="false">IF(AND(G3292="",H3292=""),"",N(G3292)-N(H3292))</f>
        <v>-31</v>
      </c>
      <c r="J3292" s="52" t="n">
        <f aca="false">IF(I3292="","",ABS(I3292))</f>
        <v>31</v>
      </c>
      <c r="K3292" s="56" t="n">
        <f aca="false">IF(S3292="","",0)</f>
        <v>0</v>
      </c>
      <c r="L3292" s="56" t="n">
        <f aca="false">IF(J3292="","",IF(AND(J3292&gt;'Revenue Testing'!$E$9,K3292=0),1,0))</f>
        <v>0</v>
      </c>
      <c r="M3292" s="57" t="n">
        <v>0.737885901892</v>
      </c>
      <c r="N3292" s="56" t="str">
        <f aca="false">IF(OR(A3292="",I3292=""),"",IF(COUNTIFS($A$2:$A$4500,A3292,$D$2:$D$4500,D3292,$I$2:$I$4500,I3292)&gt;1,"Possible duplicate",""))</f>
        <v/>
      </c>
      <c r="O3292" s="56" t="n">
        <f aca="false">IF(J3292="","",IF(AND(L3292=0,K3292=0),1,0))</f>
        <v>1</v>
      </c>
      <c r="P3292" s="56" t="str">
        <f aca="false">IF(L3292=1,J3292+ROW()/10^7,"")</f>
        <v/>
      </c>
      <c r="Q3292" s="57" t="n">
        <f aca="false">IF(O3292=1,M3292,"")</f>
        <v>0.737885901892</v>
      </c>
      <c r="R3292" s="56" t="str">
        <f aca="false">IF(K3292=1,ROW(),"")</f>
        <v/>
      </c>
      <c r="S3292" s="56" t="str">
        <f aca="false">IF(D3292="","",TRIM(D3292))</f>
        <v>Operation Recovery Cost- Inc</v>
      </c>
    </row>
    <row r="3293" customFormat="false" ht="15" hidden="false" customHeight="false" outlineLevel="0" collapsed="false">
      <c r="A3293" s="50" t="s">
        <v>1993</v>
      </c>
      <c r="B3293" s="55" t="n">
        <v>45963</v>
      </c>
      <c r="C3293" s="50" t="n">
        <f aca="false">IF(S3293="","",IFERROR(IF(INDEX('Ledger Codes'!$C$6:$C$205,MATCH(S3293,'Ledger Codes'!$B$6:$B$205,0))="","",INDEX('Ledger Codes'!$C$6:$C$205,MATCH(S3293,'Ledger Codes'!$B$6:$B$205,0))),""))</f>
        <v>10053</v>
      </c>
      <c r="D3293" s="50" t="s">
        <v>107</v>
      </c>
      <c r="E3293" s="50" t="s">
        <v>1994</v>
      </c>
      <c r="F3293" s="50" t="s">
        <v>1909</v>
      </c>
      <c r="G3293" s="52" t="n">
        <v>0</v>
      </c>
      <c r="H3293" s="52" t="n">
        <v>31</v>
      </c>
      <c r="I3293" s="52" t="n">
        <f aca="false">IF(AND(G3293="",H3293=""),"",N(G3293)-N(H3293))</f>
        <v>-31</v>
      </c>
      <c r="J3293" s="52" t="n">
        <f aca="false">IF(I3293="","",ABS(I3293))</f>
        <v>31</v>
      </c>
      <c r="K3293" s="56" t="n">
        <f aca="false">IF(S3293="","",0)</f>
        <v>0</v>
      </c>
      <c r="L3293" s="56" t="n">
        <f aca="false">IF(J3293="","",IF(AND(J3293&gt;'Revenue Testing'!$E$9,K3293=0),1,0))</f>
        <v>0</v>
      </c>
      <c r="M3293" s="57" t="n">
        <v>0.689416133371</v>
      </c>
      <c r="N3293" s="56" t="str">
        <f aca="false">IF(OR(A3293="",I3293=""),"",IF(COUNTIFS($A$2:$A$4500,A3293,$D$2:$D$4500,D3293,$I$2:$I$4500,I3293)&gt;1,"Possible duplicate",""))</f>
        <v/>
      </c>
      <c r="O3293" s="56" t="n">
        <f aca="false">IF(J3293="","",IF(AND(L3293=0,K3293=0),1,0))</f>
        <v>1</v>
      </c>
      <c r="P3293" s="56" t="str">
        <f aca="false">IF(L3293=1,J3293+ROW()/10^7,"")</f>
        <v/>
      </c>
      <c r="Q3293" s="57" t="n">
        <f aca="false">IF(O3293=1,M3293,"")</f>
        <v>0.689416133371</v>
      </c>
      <c r="R3293" s="56" t="str">
        <f aca="false">IF(K3293=1,ROW(),"")</f>
        <v/>
      </c>
      <c r="S3293" s="56" t="str">
        <f aca="false">IF(D3293="","",TRIM(D3293))</f>
        <v>Operation Recovery Cost- Inc</v>
      </c>
    </row>
    <row r="3294" customFormat="false" ht="15" hidden="false" customHeight="false" outlineLevel="0" collapsed="false">
      <c r="A3294" s="50" t="s">
        <v>1995</v>
      </c>
      <c r="B3294" s="55" t="n">
        <v>45963</v>
      </c>
      <c r="C3294" s="50" t="n">
        <f aca="false">IF(S3294="","",IFERROR(IF(INDEX('Ledger Codes'!$C$6:$C$205,MATCH(S3294,'Ledger Codes'!$B$6:$B$205,0))="","",INDEX('Ledger Codes'!$C$6:$C$205,MATCH(S3294,'Ledger Codes'!$B$6:$B$205,0))),""))</f>
        <v>10053</v>
      </c>
      <c r="D3294" s="50" t="s">
        <v>107</v>
      </c>
      <c r="E3294" s="50" t="s">
        <v>1996</v>
      </c>
      <c r="F3294" s="50" t="s">
        <v>1997</v>
      </c>
      <c r="G3294" s="52" t="n">
        <v>0</v>
      </c>
      <c r="H3294" s="52" t="n">
        <v>1350</v>
      </c>
      <c r="I3294" s="52" t="n">
        <f aca="false">IF(AND(G3294="",H3294=""),"",N(G3294)-N(H3294))</f>
        <v>-1350</v>
      </c>
      <c r="J3294" s="52" t="n">
        <f aca="false">IF(I3294="","",ABS(I3294))</f>
        <v>1350</v>
      </c>
      <c r="K3294" s="56" t="n">
        <f aca="false">IF(S3294="","",0)</f>
        <v>0</v>
      </c>
      <c r="L3294" s="56" t="n">
        <f aca="false">IF(J3294="","",IF(AND(J3294&gt;'Revenue Testing'!$E$9,K3294=0),1,0))</f>
        <v>0</v>
      </c>
      <c r="M3294" s="57" t="n">
        <v>0.81852822482</v>
      </c>
      <c r="N3294" s="56" t="str">
        <f aca="false">IF(OR(A3294="",I3294=""),"",IF(COUNTIFS($A$2:$A$4500,A3294,$D$2:$D$4500,D3294,$I$2:$I$4500,I3294)&gt;1,"Possible duplicate",""))</f>
        <v/>
      </c>
      <c r="O3294" s="56" t="n">
        <f aca="false">IF(J3294="","",IF(AND(L3294=0,K3294=0),1,0))</f>
        <v>1</v>
      </c>
      <c r="P3294" s="56" t="str">
        <f aca="false">IF(L3294=1,J3294+ROW()/10^7,"")</f>
        <v/>
      </c>
      <c r="Q3294" s="57" t="n">
        <f aca="false">IF(O3294=1,M3294,"")</f>
        <v>0.81852822482</v>
      </c>
      <c r="R3294" s="56" t="str">
        <f aca="false">IF(K3294=1,ROW(),"")</f>
        <v/>
      </c>
      <c r="S3294" s="56" t="str">
        <f aca="false">IF(D3294="","",TRIM(D3294))</f>
        <v>Operation Recovery Cost- Inc</v>
      </c>
    </row>
    <row r="3295" customFormat="false" ht="15" hidden="false" customHeight="false" outlineLevel="0" collapsed="false">
      <c r="A3295" s="50" t="s">
        <v>1998</v>
      </c>
      <c r="B3295" s="55" t="n">
        <v>45963</v>
      </c>
      <c r="C3295" s="50" t="n">
        <f aca="false">IF(S3295="","",IFERROR(IF(INDEX('Ledger Codes'!$C$6:$C$205,MATCH(S3295,'Ledger Codes'!$B$6:$B$205,0))="","",INDEX('Ledger Codes'!$C$6:$C$205,MATCH(S3295,'Ledger Codes'!$B$6:$B$205,0))),""))</f>
        <v>10053</v>
      </c>
      <c r="D3295" s="50" t="s">
        <v>107</v>
      </c>
      <c r="E3295" s="50" t="s">
        <v>1999</v>
      </c>
      <c r="F3295" s="50" t="s">
        <v>1997</v>
      </c>
      <c r="G3295" s="52" t="n">
        <v>0</v>
      </c>
      <c r="H3295" s="52" t="n">
        <v>93</v>
      </c>
      <c r="I3295" s="52" t="n">
        <f aca="false">IF(AND(G3295="",H3295=""),"",N(G3295)-N(H3295))</f>
        <v>-93</v>
      </c>
      <c r="J3295" s="52" t="n">
        <f aca="false">IF(I3295="","",ABS(I3295))</f>
        <v>93</v>
      </c>
      <c r="K3295" s="56" t="n">
        <f aca="false">IF(S3295="","",0)</f>
        <v>0</v>
      </c>
      <c r="L3295" s="56" t="n">
        <f aca="false">IF(J3295="","",IF(AND(J3295&gt;'Revenue Testing'!$E$9,K3295=0),1,0))</f>
        <v>0</v>
      </c>
      <c r="M3295" s="57" t="n">
        <v>0.206468111423</v>
      </c>
      <c r="N3295" s="56" t="str">
        <f aca="false">IF(OR(A3295="",I3295=""),"",IF(COUNTIFS($A$2:$A$4500,A3295,$D$2:$D$4500,D3295,$I$2:$I$4500,I3295)&gt;1,"Possible duplicate",""))</f>
        <v/>
      </c>
      <c r="O3295" s="56" t="n">
        <f aca="false">IF(J3295="","",IF(AND(L3295=0,K3295=0),1,0))</f>
        <v>1</v>
      </c>
      <c r="P3295" s="56" t="str">
        <f aca="false">IF(L3295=1,J3295+ROW()/10^7,"")</f>
        <v/>
      </c>
      <c r="Q3295" s="57" t="n">
        <f aca="false">IF(O3295=1,M3295,"")</f>
        <v>0.206468111423</v>
      </c>
      <c r="R3295" s="56" t="str">
        <f aca="false">IF(K3295=1,ROW(),"")</f>
        <v/>
      </c>
      <c r="S3295" s="56" t="str">
        <f aca="false">IF(D3295="","",TRIM(D3295))</f>
        <v>Operation Recovery Cost- Inc</v>
      </c>
    </row>
    <row r="3296" customFormat="false" ht="15" hidden="false" customHeight="false" outlineLevel="0" collapsed="false">
      <c r="A3296" s="50" t="s">
        <v>2000</v>
      </c>
      <c r="B3296" s="55" t="n">
        <v>45963</v>
      </c>
      <c r="C3296" s="50" t="n">
        <f aca="false">IF(S3296="","",IFERROR(IF(INDEX('Ledger Codes'!$C$6:$C$205,MATCH(S3296,'Ledger Codes'!$B$6:$B$205,0))="","",INDEX('Ledger Codes'!$C$6:$C$205,MATCH(S3296,'Ledger Codes'!$B$6:$B$205,0))),""))</f>
        <v>10053</v>
      </c>
      <c r="D3296" s="50" t="s">
        <v>107</v>
      </c>
      <c r="E3296" s="50" t="s">
        <v>2001</v>
      </c>
      <c r="F3296" s="50" t="s">
        <v>1880</v>
      </c>
      <c r="G3296" s="52" t="n">
        <v>0</v>
      </c>
      <c r="H3296" s="52" t="n">
        <v>21</v>
      </c>
      <c r="I3296" s="52" t="n">
        <f aca="false">IF(AND(G3296="",H3296=""),"",N(G3296)-N(H3296))</f>
        <v>-21</v>
      </c>
      <c r="J3296" s="52" t="n">
        <f aca="false">IF(I3296="","",ABS(I3296))</f>
        <v>21</v>
      </c>
      <c r="K3296" s="56" t="n">
        <f aca="false">IF(S3296="","",0)</f>
        <v>0</v>
      </c>
      <c r="L3296" s="56" t="n">
        <f aca="false">IF(J3296="","",IF(AND(J3296&gt;'Revenue Testing'!$E$9,K3296=0),1,0))</f>
        <v>0</v>
      </c>
      <c r="M3296" s="57" t="n">
        <v>0.134448238962</v>
      </c>
      <c r="N3296" s="56" t="str">
        <f aca="false">IF(OR(A3296="",I3296=""),"",IF(COUNTIFS($A$2:$A$4500,A3296,$D$2:$D$4500,D3296,$I$2:$I$4500,I3296)&gt;1,"Possible duplicate",""))</f>
        <v/>
      </c>
      <c r="O3296" s="56" t="n">
        <f aca="false">IF(J3296="","",IF(AND(L3296=0,K3296=0),1,0))</f>
        <v>1</v>
      </c>
      <c r="P3296" s="56" t="str">
        <f aca="false">IF(L3296=1,J3296+ROW()/10^7,"")</f>
        <v/>
      </c>
      <c r="Q3296" s="57" t="n">
        <f aca="false">IF(O3296=1,M3296,"")</f>
        <v>0.134448238962</v>
      </c>
      <c r="R3296" s="56" t="str">
        <f aca="false">IF(K3296=1,ROW(),"")</f>
        <v/>
      </c>
      <c r="S3296" s="56" t="str">
        <f aca="false">IF(D3296="","",TRIM(D3296))</f>
        <v>Operation Recovery Cost- Inc</v>
      </c>
    </row>
    <row r="3297" customFormat="false" ht="15" hidden="false" customHeight="false" outlineLevel="0" collapsed="false">
      <c r="A3297" s="50" t="s">
        <v>2002</v>
      </c>
      <c r="B3297" s="55" t="n">
        <v>45963</v>
      </c>
      <c r="C3297" s="50" t="n">
        <f aca="false">IF(S3297="","",IFERROR(IF(INDEX('Ledger Codes'!$C$6:$C$205,MATCH(S3297,'Ledger Codes'!$B$6:$B$205,0))="","",INDEX('Ledger Codes'!$C$6:$C$205,MATCH(S3297,'Ledger Codes'!$B$6:$B$205,0))),""))</f>
        <v>10053</v>
      </c>
      <c r="D3297" s="50" t="s">
        <v>107</v>
      </c>
      <c r="E3297" s="50" t="s">
        <v>2003</v>
      </c>
      <c r="F3297" s="50" t="s">
        <v>1912</v>
      </c>
      <c r="G3297" s="52" t="n">
        <v>0</v>
      </c>
      <c r="H3297" s="52" t="n">
        <v>31</v>
      </c>
      <c r="I3297" s="52" t="n">
        <f aca="false">IF(AND(G3297="",H3297=""),"",N(G3297)-N(H3297))</f>
        <v>-31</v>
      </c>
      <c r="J3297" s="52" t="n">
        <f aca="false">IF(I3297="","",ABS(I3297))</f>
        <v>31</v>
      </c>
      <c r="K3297" s="56" t="n">
        <f aca="false">IF(S3297="","",0)</f>
        <v>0</v>
      </c>
      <c r="L3297" s="56" t="n">
        <f aca="false">IF(J3297="","",IF(AND(J3297&gt;'Revenue Testing'!$E$9,K3297=0),1,0))</f>
        <v>0</v>
      </c>
      <c r="M3297" s="57" t="n">
        <v>0.954623597094</v>
      </c>
      <c r="N3297" s="56" t="str">
        <f aca="false">IF(OR(A3297="",I3297=""),"",IF(COUNTIFS($A$2:$A$4500,A3297,$D$2:$D$4500,D3297,$I$2:$I$4500,I3297)&gt;1,"Possible duplicate",""))</f>
        <v/>
      </c>
      <c r="O3297" s="56" t="n">
        <f aca="false">IF(J3297="","",IF(AND(L3297=0,K3297=0),1,0))</f>
        <v>1</v>
      </c>
      <c r="P3297" s="56" t="str">
        <f aca="false">IF(L3297=1,J3297+ROW()/10^7,"")</f>
        <v/>
      </c>
      <c r="Q3297" s="57" t="n">
        <f aca="false">IF(O3297=1,M3297,"")</f>
        <v>0.954623597094</v>
      </c>
      <c r="R3297" s="56" t="str">
        <f aca="false">IF(K3297=1,ROW(),"")</f>
        <v/>
      </c>
      <c r="S3297" s="56" t="str">
        <f aca="false">IF(D3297="","",TRIM(D3297))</f>
        <v>Operation Recovery Cost- Inc</v>
      </c>
    </row>
    <row r="3298" customFormat="false" ht="15" hidden="false" customHeight="false" outlineLevel="0" collapsed="false">
      <c r="A3298" s="50" t="s">
        <v>2004</v>
      </c>
      <c r="B3298" s="55" t="n">
        <v>45963</v>
      </c>
      <c r="C3298" s="50" t="n">
        <f aca="false">IF(S3298="","",IFERROR(IF(INDEX('Ledger Codes'!$C$6:$C$205,MATCH(S3298,'Ledger Codes'!$B$6:$B$205,0))="","",INDEX('Ledger Codes'!$C$6:$C$205,MATCH(S3298,'Ledger Codes'!$B$6:$B$205,0))),""))</f>
        <v>10053</v>
      </c>
      <c r="D3298" s="50" t="s">
        <v>107</v>
      </c>
      <c r="E3298" s="50" t="s">
        <v>2005</v>
      </c>
      <c r="F3298" s="50" t="s">
        <v>1915</v>
      </c>
      <c r="G3298" s="52" t="n">
        <v>0</v>
      </c>
      <c r="H3298" s="52" t="n">
        <v>31</v>
      </c>
      <c r="I3298" s="52" t="n">
        <f aca="false">IF(AND(G3298="",H3298=""),"",N(G3298)-N(H3298))</f>
        <v>-31</v>
      </c>
      <c r="J3298" s="52" t="n">
        <f aca="false">IF(I3298="","",ABS(I3298))</f>
        <v>31</v>
      </c>
      <c r="K3298" s="56" t="n">
        <f aca="false">IF(S3298="","",0)</f>
        <v>0</v>
      </c>
      <c r="L3298" s="56" t="n">
        <f aca="false">IF(J3298="","",IF(AND(J3298&gt;'Revenue Testing'!$E$9,K3298=0),1,0))</f>
        <v>0</v>
      </c>
      <c r="M3298" s="57" t="n">
        <v>0.100193965831</v>
      </c>
      <c r="N3298" s="56" t="str">
        <f aca="false">IF(OR(A3298="",I3298=""),"",IF(COUNTIFS($A$2:$A$4500,A3298,$D$2:$D$4500,D3298,$I$2:$I$4500,I3298)&gt;1,"Possible duplicate",""))</f>
        <v/>
      </c>
      <c r="O3298" s="56" t="n">
        <f aca="false">IF(J3298="","",IF(AND(L3298=0,K3298=0),1,0))</f>
        <v>1</v>
      </c>
      <c r="P3298" s="56" t="str">
        <f aca="false">IF(L3298=1,J3298+ROW()/10^7,"")</f>
        <v/>
      </c>
      <c r="Q3298" s="57" t="n">
        <f aca="false">IF(O3298=1,M3298,"")</f>
        <v>0.100193965831</v>
      </c>
      <c r="R3298" s="56" t="str">
        <f aca="false">IF(K3298=1,ROW(),"")</f>
        <v/>
      </c>
      <c r="S3298" s="56" t="str">
        <f aca="false">IF(D3298="","",TRIM(D3298))</f>
        <v>Operation Recovery Cost- Inc</v>
      </c>
    </row>
    <row r="3299" customFormat="false" ht="15" hidden="false" customHeight="false" outlineLevel="0" collapsed="false">
      <c r="A3299" s="50" t="s">
        <v>2006</v>
      </c>
      <c r="B3299" s="55" t="n">
        <v>45963</v>
      </c>
      <c r="C3299" s="50" t="n">
        <f aca="false">IF(S3299="","",IFERROR(IF(INDEX('Ledger Codes'!$C$6:$C$205,MATCH(S3299,'Ledger Codes'!$B$6:$B$205,0))="","",INDEX('Ledger Codes'!$C$6:$C$205,MATCH(S3299,'Ledger Codes'!$B$6:$B$205,0))),""))</f>
        <v>10053</v>
      </c>
      <c r="D3299" s="50" t="s">
        <v>107</v>
      </c>
      <c r="E3299" s="50" t="s">
        <v>2007</v>
      </c>
      <c r="F3299" s="50" t="s">
        <v>1883</v>
      </c>
      <c r="G3299" s="52" t="n">
        <v>0</v>
      </c>
      <c r="H3299" s="52" t="n">
        <v>31</v>
      </c>
      <c r="I3299" s="52" t="n">
        <f aca="false">IF(AND(G3299="",H3299=""),"",N(G3299)-N(H3299))</f>
        <v>-31</v>
      </c>
      <c r="J3299" s="52" t="n">
        <f aca="false">IF(I3299="","",ABS(I3299))</f>
        <v>31</v>
      </c>
      <c r="K3299" s="56" t="n">
        <f aca="false">IF(S3299="","",0)</f>
        <v>0</v>
      </c>
      <c r="L3299" s="56" t="n">
        <f aca="false">IF(J3299="","",IF(AND(J3299&gt;'Revenue Testing'!$E$9,K3299=0),1,0))</f>
        <v>0</v>
      </c>
      <c r="M3299" s="57" t="n">
        <v>0.108739985098</v>
      </c>
      <c r="N3299" s="56" t="str">
        <f aca="false">IF(OR(A3299="",I3299=""),"",IF(COUNTIFS($A$2:$A$4500,A3299,$D$2:$D$4500,D3299,$I$2:$I$4500,I3299)&gt;1,"Possible duplicate",""))</f>
        <v/>
      </c>
      <c r="O3299" s="56" t="n">
        <f aca="false">IF(J3299="","",IF(AND(L3299=0,K3299=0),1,0))</f>
        <v>1</v>
      </c>
      <c r="P3299" s="56" t="str">
        <f aca="false">IF(L3299=1,J3299+ROW()/10^7,"")</f>
        <v/>
      </c>
      <c r="Q3299" s="57" t="n">
        <f aca="false">IF(O3299=1,M3299,"")</f>
        <v>0.108739985098</v>
      </c>
      <c r="R3299" s="56" t="str">
        <f aca="false">IF(K3299=1,ROW(),"")</f>
        <v/>
      </c>
      <c r="S3299" s="56" t="str">
        <f aca="false">IF(D3299="","",TRIM(D3299))</f>
        <v>Operation Recovery Cost- Inc</v>
      </c>
    </row>
    <row r="3300" customFormat="false" ht="15" hidden="false" customHeight="false" outlineLevel="0" collapsed="false">
      <c r="A3300" s="50" t="s">
        <v>2008</v>
      </c>
      <c r="B3300" s="55" t="n">
        <v>45963</v>
      </c>
      <c r="C3300" s="50" t="n">
        <f aca="false">IF(S3300="","",IFERROR(IF(INDEX('Ledger Codes'!$C$6:$C$205,MATCH(S3300,'Ledger Codes'!$B$6:$B$205,0))="","",INDEX('Ledger Codes'!$C$6:$C$205,MATCH(S3300,'Ledger Codes'!$B$6:$B$205,0))),""))</f>
        <v>10053</v>
      </c>
      <c r="D3300" s="50" t="s">
        <v>107</v>
      </c>
      <c r="E3300" s="50" t="s">
        <v>2009</v>
      </c>
      <c r="F3300" s="50" t="s">
        <v>2010</v>
      </c>
      <c r="G3300" s="52" t="n">
        <v>0</v>
      </c>
      <c r="H3300" s="52" t="n">
        <v>3367</v>
      </c>
      <c r="I3300" s="52" t="n">
        <f aca="false">IF(AND(G3300="",H3300=""),"",N(G3300)-N(H3300))</f>
        <v>-3367</v>
      </c>
      <c r="J3300" s="52" t="n">
        <f aca="false">IF(I3300="","",ABS(I3300))</f>
        <v>3367</v>
      </c>
      <c r="K3300" s="56" t="n">
        <f aca="false">IF(S3300="","",0)</f>
        <v>0</v>
      </c>
      <c r="L3300" s="56" t="n">
        <f aca="false">IF(J3300="","",IF(AND(J3300&gt;'Revenue Testing'!$E$9,K3300=0),1,0))</f>
        <v>0</v>
      </c>
      <c r="M3300" s="57" t="n">
        <v>0.786222930413</v>
      </c>
      <c r="N3300" s="56" t="str">
        <f aca="false">IF(OR(A3300="",I3300=""),"",IF(COUNTIFS($A$2:$A$4500,A3300,$D$2:$D$4500,D3300,$I$2:$I$4500,I3300)&gt;1,"Possible duplicate",""))</f>
        <v/>
      </c>
      <c r="O3300" s="56" t="n">
        <f aca="false">IF(J3300="","",IF(AND(L3300=0,K3300=0),1,0))</f>
        <v>1</v>
      </c>
      <c r="P3300" s="56" t="str">
        <f aca="false">IF(L3300=1,J3300+ROW()/10^7,"")</f>
        <v/>
      </c>
      <c r="Q3300" s="57" t="n">
        <f aca="false">IF(O3300=1,M3300,"")</f>
        <v>0.786222930413</v>
      </c>
      <c r="R3300" s="56" t="str">
        <f aca="false">IF(K3300=1,ROW(),"")</f>
        <v/>
      </c>
      <c r="S3300" s="56" t="str">
        <f aca="false">IF(D3300="","",TRIM(D3300))</f>
        <v>Operation Recovery Cost- Inc</v>
      </c>
    </row>
    <row r="3301" customFormat="false" ht="15" hidden="false" customHeight="false" outlineLevel="0" collapsed="false">
      <c r="A3301" s="50" t="s">
        <v>2011</v>
      </c>
      <c r="B3301" s="55" t="n">
        <v>45963</v>
      </c>
      <c r="C3301" s="50" t="n">
        <f aca="false">IF(S3301="","",IFERROR(IF(INDEX('Ledger Codes'!$C$6:$C$205,MATCH(S3301,'Ledger Codes'!$B$6:$B$205,0))="","",INDEX('Ledger Codes'!$C$6:$C$205,MATCH(S3301,'Ledger Codes'!$B$6:$B$205,0))),""))</f>
        <v>10053</v>
      </c>
      <c r="D3301" s="50" t="s">
        <v>107</v>
      </c>
      <c r="E3301" s="50" t="s">
        <v>2012</v>
      </c>
      <c r="F3301" s="50" t="s">
        <v>1918</v>
      </c>
      <c r="G3301" s="52" t="n">
        <v>0</v>
      </c>
      <c r="H3301" s="52" t="n">
        <v>31</v>
      </c>
      <c r="I3301" s="52" t="n">
        <f aca="false">IF(AND(G3301="",H3301=""),"",N(G3301)-N(H3301))</f>
        <v>-31</v>
      </c>
      <c r="J3301" s="52" t="n">
        <f aca="false">IF(I3301="","",ABS(I3301))</f>
        <v>31</v>
      </c>
      <c r="K3301" s="56" t="n">
        <f aca="false">IF(S3301="","",0)</f>
        <v>0</v>
      </c>
      <c r="L3301" s="56" t="n">
        <f aca="false">IF(J3301="","",IF(AND(J3301&gt;'Revenue Testing'!$E$9,K3301=0),1,0))</f>
        <v>0</v>
      </c>
      <c r="M3301" s="57" t="n">
        <v>0.705668677897</v>
      </c>
      <c r="N3301" s="56" t="str">
        <f aca="false">IF(OR(A3301="",I3301=""),"",IF(COUNTIFS($A$2:$A$4500,A3301,$D$2:$D$4500,D3301,$I$2:$I$4500,I3301)&gt;1,"Possible duplicate",""))</f>
        <v/>
      </c>
      <c r="O3301" s="56" t="n">
        <f aca="false">IF(J3301="","",IF(AND(L3301=0,K3301=0),1,0))</f>
        <v>1</v>
      </c>
      <c r="P3301" s="56" t="str">
        <f aca="false">IF(L3301=1,J3301+ROW()/10^7,"")</f>
        <v/>
      </c>
      <c r="Q3301" s="57" t="n">
        <f aca="false">IF(O3301=1,M3301,"")</f>
        <v>0.705668677897</v>
      </c>
      <c r="R3301" s="56" t="str">
        <f aca="false">IF(K3301=1,ROW(),"")</f>
        <v/>
      </c>
      <c r="S3301" s="56" t="str">
        <f aca="false">IF(D3301="","",TRIM(D3301))</f>
        <v>Operation Recovery Cost- Inc</v>
      </c>
    </row>
    <row r="3302" customFormat="false" ht="15" hidden="false" customHeight="false" outlineLevel="0" collapsed="false">
      <c r="A3302" s="50" t="s">
        <v>2013</v>
      </c>
      <c r="B3302" s="55" t="n">
        <v>45963</v>
      </c>
      <c r="C3302" s="50" t="n">
        <f aca="false">IF(S3302="","",IFERROR(IF(INDEX('Ledger Codes'!$C$6:$C$205,MATCH(S3302,'Ledger Codes'!$B$6:$B$205,0))="","",INDEX('Ledger Codes'!$C$6:$C$205,MATCH(S3302,'Ledger Codes'!$B$6:$B$205,0))),""))</f>
        <v>10053</v>
      </c>
      <c r="D3302" s="50" t="s">
        <v>107</v>
      </c>
      <c r="E3302" s="50" t="s">
        <v>2014</v>
      </c>
      <c r="F3302" s="50" t="s">
        <v>1921</v>
      </c>
      <c r="G3302" s="52" t="n">
        <v>0</v>
      </c>
      <c r="H3302" s="52" t="n">
        <v>31</v>
      </c>
      <c r="I3302" s="52" t="n">
        <f aca="false">IF(AND(G3302="",H3302=""),"",N(G3302)-N(H3302))</f>
        <v>-31</v>
      </c>
      <c r="J3302" s="52" t="n">
        <f aca="false">IF(I3302="","",ABS(I3302))</f>
        <v>31</v>
      </c>
      <c r="K3302" s="56" t="n">
        <f aca="false">IF(S3302="","",0)</f>
        <v>0</v>
      </c>
      <c r="L3302" s="56" t="n">
        <f aca="false">IF(J3302="","",IF(AND(J3302&gt;'Revenue Testing'!$E$9,K3302=0),1,0))</f>
        <v>0</v>
      </c>
      <c r="M3302" s="57" t="n">
        <v>0.351779627433</v>
      </c>
      <c r="N3302" s="56" t="str">
        <f aca="false">IF(OR(A3302="",I3302=""),"",IF(COUNTIFS($A$2:$A$4500,A3302,$D$2:$D$4500,D3302,$I$2:$I$4500,I3302)&gt;1,"Possible duplicate",""))</f>
        <v/>
      </c>
      <c r="O3302" s="56" t="n">
        <f aca="false">IF(J3302="","",IF(AND(L3302=0,K3302=0),1,0))</f>
        <v>1</v>
      </c>
      <c r="P3302" s="56" t="str">
        <f aca="false">IF(L3302=1,J3302+ROW()/10^7,"")</f>
        <v/>
      </c>
      <c r="Q3302" s="57" t="n">
        <f aca="false">IF(O3302=1,M3302,"")</f>
        <v>0.351779627433</v>
      </c>
      <c r="R3302" s="56" t="str">
        <f aca="false">IF(K3302=1,ROW(),"")</f>
        <v/>
      </c>
      <c r="S3302" s="56" t="str">
        <f aca="false">IF(D3302="","",TRIM(D3302))</f>
        <v>Operation Recovery Cost- Inc</v>
      </c>
    </row>
    <row r="3303" customFormat="false" ht="15" hidden="false" customHeight="false" outlineLevel="0" collapsed="false">
      <c r="A3303" s="50" t="s">
        <v>2015</v>
      </c>
      <c r="B3303" s="55" t="n">
        <v>45963</v>
      </c>
      <c r="C3303" s="50" t="n">
        <f aca="false">IF(S3303="","",IFERROR(IF(INDEX('Ledger Codes'!$C$6:$C$205,MATCH(S3303,'Ledger Codes'!$B$6:$B$205,0))="","",INDEX('Ledger Codes'!$C$6:$C$205,MATCH(S3303,'Ledger Codes'!$B$6:$B$205,0))),""))</f>
        <v>10053</v>
      </c>
      <c r="D3303" s="50" t="s">
        <v>107</v>
      </c>
      <c r="E3303" s="50" t="s">
        <v>2016</v>
      </c>
      <c r="F3303" s="50" t="s">
        <v>1924</v>
      </c>
      <c r="G3303" s="52" t="n">
        <v>0</v>
      </c>
      <c r="H3303" s="52" t="n">
        <v>31</v>
      </c>
      <c r="I3303" s="52" t="n">
        <f aca="false">IF(AND(G3303="",H3303=""),"",N(G3303)-N(H3303))</f>
        <v>-31</v>
      </c>
      <c r="J3303" s="52" t="n">
        <f aca="false">IF(I3303="","",ABS(I3303))</f>
        <v>31</v>
      </c>
      <c r="K3303" s="56" t="n">
        <f aca="false">IF(S3303="","",0)</f>
        <v>0</v>
      </c>
      <c r="L3303" s="56" t="n">
        <f aca="false">IF(J3303="","",IF(AND(J3303&gt;'Revenue Testing'!$E$9,K3303=0),1,0))</f>
        <v>0</v>
      </c>
      <c r="M3303" s="57" t="n">
        <v>0.608830089513</v>
      </c>
      <c r="N3303" s="56" t="str">
        <f aca="false">IF(OR(A3303="",I3303=""),"",IF(COUNTIFS($A$2:$A$4500,A3303,$D$2:$D$4500,D3303,$I$2:$I$4500,I3303)&gt;1,"Possible duplicate",""))</f>
        <v/>
      </c>
      <c r="O3303" s="56" t="n">
        <f aca="false">IF(J3303="","",IF(AND(L3303=0,K3303=0),1,0))</f>
        <v>1</v>
      </c>
      <c r="P3303" s="56" t="str">
        <f aca="false">IF(L3303=1,J3303+ROW()/10^7,"")</f>
        <v/>
      </c>
      <c r="Q3303" s="57" t="n">
        <f aca="false">IF(O3303=1,M3303,"")</f>
        <v>0.608830089513</v>
      </c>
      <c r="R3303" s="56" t="str">
        <f aca="false">IF(K3303=1,ROW(),"")</f>
        <v/>
      </c>
      <c r="S3303" s="56" t="str">
        <f aca="false">IF(D3303="","",TRIM(D3303))</f>
        <v>Operation Recovery Cost- Inc</v>
      </c>
    </row>
    <row r="3304" customFormat="false" ht="15" hidden="false" customHeight="false" outlineLevel="0" collapsed="false">
      <c r="A3304" s="50" t="s">
        <v>2017</v>
      </c>
      <c r="B3304" s="55" t="n">
        <v>45963</v>
      </c>
      <c r="C3304" s="50" t="n">
        <f aca="false">IF(S3304="","",IFERROR(IF(INDEX('Ledger Codes'!$C$6:$C$205,MATCH(S3304,'Ledger Codes'!$B$6:$B$205,0))="","",INDEX('Ledger Codes'!$C$6:$C$205,MATCH(S3304,'Ledger Codes'!$B$6:$B$205,0))),""))</f>
        <v>10053</v>
      </c>
      <c r="D3304" s="50" t="s">
        <v>107</v>
      </c>
      <c r="E3304" s="50" t="s">
        <v>2018</v>
      </c>
      <c r="F3304" s="50" t="s">
        <v>1927</v>
      </c>
      <c r="G3304" s="52" t="n">
        <v>0</v>
      </c>
      <c r="H3304" s="52" t="n">
        <v>31</v>
      </c>
      <c r="I3304" s="52" t="n">
        <f aca="false">IF(AND(G3304="",H3304=""),"",N(G3304)-N(H3304))</f>
        <v>-31</v>
      </c>
      <c r="J3304" s="52" t="n">
        <f aca="false">IF(I3304="","",ABS(I3304))</f>
        <v>31</v>
      </c>
      <c r="K3304" s="56" t="n">
        <f aca="false">IF(S3304="","",0)</f>
        <v>0</v>
      </c>
      <c r="L3304" s="56" t="n">
        <f aca="false">IF(J3304="","",IF(AND(J3304&gt;'Revenue Testing'!$E$9,K3304=0),1,0))</f>
        <v>0</v>
      </c>
      <c r="M3304" s="57" t="n">
        <v>0.553961356887</v>
      </c>
      <c r="N3304" s="56" t="str">
        <f aca="false">IF(OR(A3304="",I3304=""),"",IF(COUNTIFS($A$2:$A$4500,A3304,$D$2:$D$4500,D3304,$I$2:$I$4500,I3304)&gt;1,"Possible duplicate",""))</f>
        <v/>
      </c>
      <c r="O3304" s="56" t="n">
        <f aca="false">IF(J3304="","",IF(AND(L3304=0,K3304=0),1,0))</f>
        <v>1</v>
      </c>
      <c r="P3304" s="56" t="str">
        <f aca="false">IF(L3304=1,J3304+ROW()/10^7,"")</f>
        <v/>
      </c>
      <c r="Q3304" s="57" t="n">
        <f aca="false">IF(O3304=1,M3304,"")</f>
        <v>0.553961356887</v>
      </c>
      <c r="R3304" s="56" t="str">
        <f aca="false">IF(K3304=1,ROW(),"")</f>
        <v/>
      </c>
      <c r="S3304" s="56" t="str">
        <f aca="false">IF(D3304="","",TRIM(D3304))</f>
        <v>Operation Recovery Cost- Inc</v>
      </c>
    </row>
    <row r="3305" customFormat="false" ht="15" hidden="false" customHeight="false" outlineLevel="0" collapsed="false">
      <c r="A3305" s="50" t="s">
        <v>2019</v>
      </c>
      <c r="B3305" s="55" t="n">
        <v>45963</v>
      </c>
      <c r="C3305" s="50" t="n">
        <f aca="false">IF(S3305="","",IFERROR(IF(INDEX('Ledger Codes'!$C$6:$C$205,MATCH(S3305,'Ledger Codes'!$B$6:$B$205,0))="","",INDEX('Ledger Codes'!$C$6:$C$205,MATCH(S3305,'Ledger Codes'!$B$6:$B$205,0))),""))</f>
        <v>10053</v>
      </c>
      <c r="D3305" s="50" t="s">
        <v>107</v>
      </c>
      <c r="E3305" s="50" t="s">
        <v>2020</v>
      </c>
      <c r="F3305" s="50" t="s">
        <v>1930</v>
      </c>
      <c r="G3305" s="52" t="n">
        <v>0</v>
      </c>
      <c r="H3305" s="52" t="n">
        <v>31</v>
      </c>
      <c r="I3305" s="52" t="n">
        <f aca="false">IF(AND(G3305="",H3305=""),"",N(G3305)-N(H3305))</f>
        <v>-31</v>
      </c>
      <c r="J3305" s="52" t="n">
        <f aca="false">IF(I3305="","",ABS(I3305))</f>
        <v>31</v>
      </c>
      <c r="K3305" s="56" t="n">
        <f aca="false">IF(S3305="","",0)</f>
        <v>0</v>
      </c>
      <c r="L3305" s="56" t="n">
        <f aca="false">IF(J3305="","",IF(AND(J3305&gt;'Revenue Testing'!$E$9,K3305=0),1,0))</f>
        <v>0</v>
      </c>
      <c r="M3305" s="57" t="n">
        <v>0.351268431553</v>
      </c>
      <c r="N3305" s="56" t="str">
        <f aca="false">IF(OR(A3305="",I3305=""),"",IF(COUNTIFS($A$2:$A$4500,A3305,$D$2:$D$4500,D3305,$I$2:$I$4500,I3305)&gt;1,"Possible duplicate",""))</f>
        <v/>
      </c>
      <c r="O3305" s="56" t="n">
        <f aca="false">IF(J3305="","",IF(AND(L3305=0,K3305=0),1,0))</f>
        <v>1</v>
      </c>
      <c r="P3305" s="56" t="str">
        <f aca="false">IF(L3305=1,J3305+ROW()/10^7,"")</f>
        <v/>
      </c>
      <c r="Q3305" s="57" t="n">
        <f aca="false">IF(O3305=1,M3305,"")</f>
        <v>0.351268431553</v>
      </c>
      <c r="R3305" s="56" t="str">
        <f aca="false">IF(K3305=1,ROW(),"")</f>
        <v/>
      </c>
      <c r="S3305" s="56" t="str">
        <f aca="false">IF(D3305="","",TRIM(D3305))</f>
        <v>Operation Recovery Cost- Inc</v>
      </c>
    </row>
    <row r="3306" customFormat="false" ht="15" hidden="false" customHeight="false" outlineLevel="0" collapsed="false">
      <c r="A3306" s="50" t="s">
        <v>2021</v>
      </c>
      <c r="B3306" s="55" t="n">
        <v>45963</v>
      </c>
      <c r="C3306" s="50" t="n">
        <f aca="false">IF(S3306="","",IFERROR(IF(INDEX('Ledger Codes'!$C$6:$C$205,MATCH(S3306,'Ledger Codes'!$B$6:$B$205,0))="","",INDEX('Ledger Codes'!$C$6:$C$205,MATCH(S3306,'Ledger Codes'!$B$6:$B$205,0))),""))</f>
        <v>10053</v>
      </c>
      <c r="D3306" s="50" t="s">
        <v>107</v>
      </c>
      <c r="E3306" s="50" t="s">
        <v>2022</v>
      </c>
      <c r="F3306" s="50" t="s">
        <v>1933</v>
      </c>
      <c r="G3306" s="52" t="n">
        <v>0</v>
      </c>
      <c r="H3306" s="52" t="n">
        <v>31</v>
      </c>
      <c r="I3306" s="52" t="n">
        <f aca="false">IF(AND(G3306="",H3306=""),"",N(G3306)-N(H3306))</f>
        <v>-31</v>
      </c>
      <c r="J3306" s="52" t="n">
        <f aca="false">IF(I3306="","",ABS(I3306))</f>
        <v>31</v>
      </c>
      <c r="K3306" s="56" t="n">
        <f aca="false">IF(S3306="","",0)</f>
        <v>0</v>
      </c>
      <c r="L3306" s="56" t="n">
        <f aca="false">IF(J3306="","",IF(AND(J3306&gt;'Revenue Testing'!$E$9,K3306=0),1,0))</f>
        <v>0</v>
      </c>
      <c r="M3306" s="57" t="n">
        <v>0.590892229517</v>
      </c>
      <c r="N3306" s="56" t="str">
        <f aca="false">IF(OR(A3306="",I3306=""),"",IF(COUNTIFS($A$2:$A$4500,A3306,$D$2:$D$4500,D3306,$I$2:$I$4500,I3306)&gt;1,"Possible duplicate",""))</f>
        <v/>
      </c>
      <c r="O3306" s="56" t="n">
        <f aca="false">IF(J3306="","",IF(AND(L3306=0,K3306=0),1,0))</f>
        <v>1</v>
      </c>
      <c r="P3306" s="56" t="str">
        <f aca="false">IF(L3306=1,J3306+ROW()/10^7,"")</f>
        <v/>
      </c>
      <c r="Q3306" s="57" t="n">
        <f aca="false">IF(O3306=1,M3306,"")</f>
        <v>0.590892229517</v>
      </c>
      <c r="R3306" s="56" t="str">
        <f aca="false">IF(K3306=1,ROW(),"")</f>
        <v/>
      </c>
      <c r="S3306" s="56" t="str">
        <f aca="false">IF(D3306="","",TRIM(D3306))</f>
        <v>Operation Recovery Cost- Inc</v>
      </c>
    </row>
    <row r="3307" customFormat="false" ht="15" hidden="false" customHeight="false" outlineLevel="0" collapsed="false">
      <c r="A3307" s="50" t="s">
        <v>2023</v>
      </c>
      <c r="B3307" s="55" t="n">
        <v>45963</v>
      </c>
      <c r="C3307" s="50" t="n">
        <f aca="false">IF(S3307="","",IFERROR(IF(INDEX('Ledger Codes'!$C$6:$C$205,MATCH(S3307,'Ledger Codes'!$B$6:$B$205,0))="","",INDEX('Ledger Codes'!$C$6:$C$205,MATCH(S3307,'Ledger Codes'!$B$6:$B$205,0))),""))</f>
        <v>10053</v>
      </c>
      <c r="D3307" s="50" t="s">
        <v>107</v>
      </c>
      <c r="E3307" s="50" t="s">
        <v>2024</v>
      </c>
      <c r="F3307" s="50" t="s">
        <v>2025</v>
      </c>
      <c r="G3307" s="52" t="n">
        <v>0</v>
      </c>
      <c r="H3307" s="52" t="n">
        <v>450</v>
      </c>
      <c r="I3307" s="52" t="n">
        <f aca="false">IF(AND(G3307="",H3307=""),"",N(G3307)-N(H3307))</f>
        <v>-450</v>
      </c>
      <c r="J3307" s="52" t="n">
        <f aca="false">IF(I3307="","",ABS(I3307))</f>
        <v>450</v>
      </c>
      <c r="K3307" s="56" t="n">
        <f aca="false">IF(S3307="","",0)</f>
        <v>0</v>
      </c>
      <c r="L3307" s="56" t="n">
        <f aca="false">IF(J3307="","",IF(AND(J3307&gt;'Revenue Testing'!$E$9,K3307=0),1,0))</f>
        <v>0</v>
      </c>
      <c r="M3307" s="57" t="n">
        <v>0.537333609373</v>
      </c>
      <c r="N3307" s="56" t="str">
        <f aca="false">IF(OR(A3307="",I3307=""),"",IF(COUNTIFS($A$2:$A$4500,A3307,$D$2:$D$4500,D3307,$I$2:$I$4500,I3307)&gt;1,"Possible duplicate",""))</f>
        <v/>
      </c>
      <c r="O3307" s="56" t="n">
        <f aca="false">IF(J3307="","",IF(AND(L3307=0,K3307=0),1,0))</f>
        <v>1</v>
      </c>
      <c r="P3307" s="56" t="str">
        <f aca="false">IF(L3307=1,J3307+ROW()/10^7,"")</f>
        <v/>
      </c>
      <c r="Q3307" s="57" t="n">
        <f aca="false">IF(O3307=1,M3307,"")</f>
        <v>0.537333609373</v>
      </c>
      <c r="R3307" s="56" t="str">
        <f aca="false">IF(K3307=1,ROW(),"")</f>
        <v/>
      </c>
      <c r="S3307" s="56" t="str">
        <f aca="false">IF(D3307="","",TRIM(D3307))</f>
        <v>Operation Recovery Cost- Inc</v>
      </c>
    </row>
    <row r="3308" customFormat="false" ht="15" hidden="false" customHeight="false" outlineLevel="0" collapsed="false">
      <c r="A3308" s="50" t="s">
        <v>2026</v>
      </c>
      <c r="B3308" s="55" t="n">
        <v>45963</v>
      </c>
      <c r="C3308" s="50" t="n">
        <f aca="false">IF(S3308="","",IFERROR(IF(INDEX('Ledger Codes'!$C$6:$C$205,MATCH(S3308,'Ledger Codes'!$B$6:$B$205,0))="","",INDEX('Ledger Codes'!$C$6:$C$205,MATCH(S3308,'Ledger Codes'!$B$6:$B$205,0))),""))</f>
        <v>10053</v>
      </c>
      <c r="D3308" s="50" t="s">
        <v>107</v>
      </c>
      <c r="E3308" s="50" t="s">
        <v>2027</v>
      </c>
      <c r="F3308" s="50" t="s">
        <v>2025</v>
      </c>
      <c r="G3308" s="52" t="n">
        <v>0</v>
      </c>
      <c r="H3308" s="52" t="n">
        <v>31</v>
      </c>
      <c r="I3308" s="52" t="n">
        <f aca="false">IF(AND(G3308="",H3308=""),"",N(G3308)-N(H3308))</f>
        <v>-31</v>
      </c>
      <c r="J3308" s="52" t="n">
        <f aca="false">IF(I3308="","",ABS(I3308))</f>
        <v>31</v>
      </c>
      <c r="K3308" s="56" t="n">
        <f aca="false">IF(S3308="","",0)</f>
        <v>0</v>
      </c>
      <c r="L3308" s="56" t="n">
        <f aca="false">IF(J3308="","",IF(AND(J3308&gt;'Revenue Testing'!$E$9,K3308=0),1,0))</f>
        <v>0</v>
      </c>
      <c r="M3308" s="57" t="n">
        <v>0.710149383199</v>
      </c>
      <c r="N3308" s="56" t="str">
        <f aca="false">IF(OR(A3308="",I3308=""),"",IF(COUNTIFS($A$2:$A$4500,A3308,$D$2:$D$4500,D3308,$I$2:$I$4500,I3308)&gt;1,"Possible duplicate",""))</f>
        <v/>
      </c>
      <c r="O3308" s="56" t="n">
        <f aca="false">IF(J3308="","",IF(AND(L3308=0,K3308=0),1,0))</f>
        <v>1</v>
      </c>
      <c r="P3308" s="56" t="str">
        <f aca="false">IF(L3308=1,J3308+ROW()/10^7,"")</f>
        <v/>
      </c>
      <c r="Q3308" s="57" t="n">
        <f aca="false">IF(O3308=1,M3308,"")</f>
        <v>0.710149383199</v>
      </c>
      <c r="R3308" s="56" t="str">
        <f aca="false">IF(K3308=1,ROW(),"")</f>
        <v/>
      </c>
      <c r="S3308" s="56" t="str">
        <f aca="false">IF(D3308="","",TRIM(D3308))</f>
        <v>Operation Recovery Cost- Inc</v>
      </c>
    </row>
    <row r="3309" customFormat="false" ht="15" hidden="false" customHeight="false" outlineLevel="0" collapsed="false">
      <c r="A3309" s="50" t="s">
        <v>2028</v>
      </c>
      <c r="B3309" s="55" t="n">
        <v>45963</v>
      </c>
      <c r="C3309" s="50" t="n">
        <f aca="false">IF(S3309="","",IFERROR(IF(INDEX('Ledger Codes'!$C$6:$C$205,MATCH(S3309,'Ledger Codes'!$B$6:$B$205,0))="","",INDEX('Ledger Codes'!$C$6:$C$205,MATCH(S3309,'Ledger Codes'!$B$6:$B$205,0))),""))</f>
        <v>10053</v>
      </c>
      <c r="D3309" s="50" t="s">
        <v>107</v>
      </c>
      <c r="E3309" s="50" t="s">
        <v>2029</v>
      </c>
      <c r="F3309" s="50" t="s">
        <v>1936</v>
      </c>
      <c r="G3309" s="52" t="n">
        <v>0</v>
      </c>
      <c r="H3309" s="52" t="n">
        <v>31</v>
      </c>
      <c r="I3309" s="52" t="n">
        <f aca="false">IF(AND(G3309="",H3309=""),"",N(G3309)-N(H3309))</f>
        <v>-31</v>
      </c>
      <c r="J3309" s="52" t="n">
        <f aca="false">IF(I3309="","",ABS(I3309))</f>
        <v>31</v>
      </c>
      <c r="K3309" s="56" t="n">
        <f aca="false">IF(S3309="","",0)</f>
        <v>0</v>
      </c>
      <c r="L3309" s="56" t="n">
        <f aca="false">IF(J3309="","",IF(AND(J3309&gt;'Revenue Testing'!$E$9,K3309=0),1,0))</f>
        <v>0</v>
      </c>
      <c r="M3309" s="57" t="n">
        <v>0.361346365807</v>
      </c>
      <c r="N3309" s="56" t="str">
        <f aca="false">IF(OR(A3309="",I3309=""),"",IF(COUNTIFS($A$2:$A$4500,A3309,$D$2:$D$4500,D3309,$I$2:$I$4500,I3309)&gt;1,"Possible duplicate",""))</f>
        <v/>
      </c>
      <c r="O3309" s="56" t="n">
        <f aca="false">IF(J3309="","",IF(AND(L3309=0,K3309=0),1,0))</f>
        <v>1</v>
      </c>
      <c r="P3309" s="56" t="str">
        <f aca="false">IF(L3309=1,J3309+ROW()/10^7,"")</f>
        <v/>
      </c>
      <c r="Q3309" s="57" t="n">
        <f aca="false">IF(O3309=1,M3309,"")</f>
        <v>0.361346365807</v>
      </c>
      <c r="R3309" s="56" t="str">
        <f aca="false">IF(K3309=1,ROW(),"")</f>
        <v/>
      </c>
      <c r="S3309" s="56" t="str">
        <f aca="false">IF(D3309="","",TRIM(D3309))</f>
        <v>Operation Recovery Cost- Inc</v>
      </c>
    </row>
    <row r="3310" customFormat="false" ht="15" hidden="false" customHeight="false" outlineLevel="0" collapsed="false">
      <c r="A3310" s="50" t="s">
        <v>2030</v>
      </c>
      <c r="B3310" s="55" t="n">
        <v>45963</v>
      </c>
      <c r="C3310" s="50" t="n">
        <f aca="false">IF(S3310="","",IFERROR(IF(INDEX('Ledger Codes'!$C$6:$C$205,MATCH(S3310,'Ledger Codes'!$B$6:$B$205,0))="","",INDEX('Ledger Codes'!$C$6:$C$205,MATCH(S3310,'Ledger Codes'!$B$6:$B$205,0))),""))</f>
        <v>10053</v>
      </c>
      <c r="D3310" s="50" t="s">
        <v>107</v>
      </c>
      <c r="E3310" s="50" t="s">
        <v>2031</v>
      </c>
      <c r="F3310" s="50" t="s">
        <v>1939</v>
      </c>
      <c r="G3310" s="52" t="n">
        <v>0</v>
      </c>
      <c r="H3310" s="52" t="n">
        <v>84</v>
      </c>
      <c r="I3310" s="52" t="n">
        <f aca="false">IF(AND(G3310="",H3310=""),"",N(G3310)-N(H3310))</f>
        <v>-84</v>
      </c>
      <c r="J3310" s="52" t="n">
        <f aca="false">IF(I3310="","",ABS(I3310))</f>
        <v>84</v>
      </c>
      <c r="K3310" s="56" t="n">
        <f aca="false">IF(S3310="","",0)</f>
        <v>0</v>
      </c>
      <c r="L3310" s="56" t="n">
        <f aca="false">IF(J3310="","",IF(AND(J3310&gt;'Revenue Testing'!$E$9,K3310=0),1,0))</f>
        <v>0</v>
      </c>
      <c r="M3310" s="57" t="n">
        <v>0.458795242056</v>
      </c>
      <c r="N3310" s="56" t="str">
        <f aca="false">IF(OR(A3310="",I3310=""),"",IF(COUNTIFS($A$2:$A$4500,A3310,$D$2:$D$4500,D3310,$I$2:$I$4500,I3310)&gt;1,"Possible duplicate",""))</f>
        <v/>
      </c>
      <c r="O3310" s="56" t="n">
        <f aca="false">IF(J3310="","",IF(AND(L3310=0,K3310=0),1,0))</f>
        <v>1</v>
      </c>
      <c r="P3310" s="56" t="str">
        <f aca="false">IF(L3310=1,J3310+ROW()/10^7,"")</f>
        <v/>
      </c>
      <c r="Q3310" s="57" t="n">
        <f aca="false">IF(O3310=1,M3310,"")</f>
        <v>0.458795242056</v>
      </c>
      <c r="R3310" s="56" t="str">
        <f aca="false">IF(K3310=1,ROW(),"")</f>
        <v/>
      </c>
      <c r="S3310" s="56" t="str">
        <f aca="false">IF(D3310="","",TRIM(D3310))</f>
        <v>Operation Recovery Cost- Inc</v>
      </c>
    </row>
    <row r="3311" customFormat="false" ht="15" hidden="false" customHeight="false" outlineLevel="0" collapsed="false">
      <c r="A3311" s="50" t="s">
        <v>2032</v>
      </c>
      <c r="B3311" s="55" t="n">
        <v>45963</v>
      </c>
      <c r="C3311" s="50" t="n">
        <f aca="false">IF(S3311="","",IFERROR(IF(INDEX('Ledger Codes'!$C$6:$C$205,MATCH(S3311,'Ledger Codes'!$B$6:$B$205,0))="","",INDEX('Ledger Codes'!$C$6:$C$205,MATCH(S3311,'Ledger Codes'!$B$6:$B$205,0))),""))</f>
        <v>10053</v>
      </c>
      <c r="D3311" s="50" t="s">
        <v>107</v>
      </c>
      <c r="E3311" s="50" t="s">
        <v>2033</v>
      </c>
      <c r="F3311" s="50" t="s">
        <v>1942</v>
      </c>
      <c r="G3311" s="52" t="n">
        <v>0</v>
      </c>
      <c r="H3311" s="52" t="n">
        <v>31</v>
      </c>
      <c r="I3311" s="52" t="n">
        <f aca="false">IF(AND(G3311="",H3311=""),"",N(G3311)-N(H3311))</f>
        <v>-31</v>
      </c>
      <c r="J3311" s="52" t="n">
        <f aca="false">IF(I3311="","",ABS(I3311))</f>
        <v>31</v>
      </c>
      <c r="K3311" s="56" t="n">
        <f aca="false">IF(S3311="","",0)</f>
        <v>0</v>
      </c>
      <c r="L3311" s="56" t="n">
        <f aca="false">IF(J3311="","",IF(AND(J3311&gt;'Revenue Testing'!$E$9,K3311=0),1,0))</f>
        <v>0</v>
      </c>
      <c r="M3311" s="57" t="n">
        <v>0.554873551318</v>
      </c>
      <c r="N3311" s="56" t="str">
        <f aca="false">IF(OR(A3311="",I3311=""),"",IF(COUNTIFS($A$2:$A$4500,A3311,$D$2:$D$4500,D3311,$I$2:$I$4500,I3311)&gt;1,"Possible duplicate",""))</f>
        <v/>
      </c>
      <c r="O3311" s="56" t="n">
        <f aca="false">IF(J3311="","",IF(AND(L3311=0,K3311=0),1,0))</f>
        <v>1</v>
      </c>
      <c r="P3311" s="56" t="str">
        <f aca="false">IF(L3311=1,J3311+ROW()/10^7,"")</f>
        <v/>
      </c>
      <c r="Q3311" s="57" t="n">
        <f aca="false">IF(O3311=1,M3311,"")</f>
        <v>0.554873551318</v>
      </c>
      <c r="R3311" s="56" t="str">
        <f aca="false">IF(K3311=1,ROW(),"")</f>
        <v/>
      </c>
      <c r="S3311" s="56" t="str">
        <f aca="false">IF(D3311="","",TRIM(D3311))</f>
        <v>Operation Recovery Cost- Inc</v>
      </c>
    </row>
    <row r="3312" customFormat="false" ht="15" hidden="false" customHeight="false" outlineLevel="0" collapsed="false">
      <c r="A3312" s="50" t="s">
        <v>2034</v>
      </c>
      <c r="B3312" s="55" t="n">
        <v>45963</v>
      </c>
      <c r="C3312" s="50" t="n">
        <f aca="false">IF(S3312="","",IFERROR(IF(INDEX('Ledger Codes'!$C$6:$C$205,MATCH(S3312,'Ledger Codes'!$B$6:$B$205,0))="","",INDEX('Ledger Codes'!$C$6:$C$205,MATCH(S3312,'Ledger Codes'!$B$6:$B$205,0))),""))</f>
        <v>10053</v>
      </c>
      <c r="D3312" s="50" t="s">
        <v>107</v>
      </c>
      <c r="E3312" s="50" t="s">
        <v>2035</v>
      </c>
      <c r="F3312" s="50" t="s">
        <v>1886</v>
      </c>
      <c r="G3312" s="52" t="n">
        <v>0</v>
      </c>
      <c r="H3312" s="52" t="n">
        <v>93</v>
      </c>
      <c r="I3312" s="52" t="n">
        <f aca="false">IF(AND(G3312="",H3312=""),"",N(G3312)-N(H3312))</f>
        <v>-93</v>
      </c>
      <c r="J3312" s="52" t="n">
        <f aca="false">IF(I3312="","",ABS(I3312))</f>
        <v>93</v>
      </c>
      <c r="K3312" s="56" t="n">
        <f aca="false">IF(S3312="","",0)</f>
        <v>0</v>
      </c>
      <c r="L3312" s="56" t="n">
        <f aca="false">IF(J3312="","",IF(AND(J3312&gt;'Revenue Testing'!$E$9,K3312=0),1,0))</f>
        <v>0</v>
      </c>
      <c r="M3312" s="57" t="n">
        <v>0.143393264085</v>
      </c>
      <c r="N3312" s="56" t="str">
        <f aca="false">IF(OR(A3312="",I3312=""),"",IF(COUNTIFS($A$2:$A$4500,A3312,$D$2:$D$4500,D3312,$I$2:$I$4500,I3312)&gt;1,"Possible duplicate",""))</f>
        <v/>
      </c>
      <c r="O3312" s="56" t="n">
        <f aca="false">IF(J3312="","",IF(AND(L3312=0,K3312=0),1,0))</f>
        <v>1</v>
      </c>
      <c r="P3312" s="56" t="str">
        <f aca="false">IF(L3312=1,J3312+ROW()/10^7,"")</f>
        <v/>
      </c>
      <c r="Q3312" s="57" t="n">
        <f aca="false">IF(O3312=1,M3312,"")</f>
        <v>0.143393264085</v>
      </c>
      <c r="R3312" s="56" t="str">
        <f aca="false">IF(K3312=1,ROW(),"")</f>
        <v/>
      </c>
      <c r="S3312" s="56" t="str">
        <f aca="false">IF(D3312="","",TRIM(D3312))</f>
        <v>Operation Recovery Cost- Inc</v>
      </c>
    </row>
    <row r="3313" customFormat="false" ht="15" hidden="false" customHeight="false" outlineLevel="0" collapsed="false">
      <c r="A3313" s="50" t="s">
        <v>2036</v>
      </c>
      <c r="B3313" s="55" t="n">
        <v>45963</v>
      </c>
      <c r="C3313" s="50" t="n">
        <f aca="false">IF(S3313="","",IFERROR(IF(INDEX('Ledger Codes'!$C$6:$C$205,MATCH(S3313,'Ledger Codes'!$B$6:$B$205,0))="","",INDEX('Ledger Codes'!$C$6:$C$205,MATCH(S3313,'Ledger Codes'!$B$6:$B$205,0))),""))</f>
        <v>10053</v>
      </c>
      <c r="D3313" s="50" t="s">
        <v>107</v>
      </c>
      <c r="E3313" s="50" t="s">
        <v>2037</v>
      </c>
      <c r="F3313" s="50" t="s">
        <v>1889</v>
      </c>
      <c r="G3313" s="52" t="n">
        <v>0</v>
      </c>
      <c r="H3313" s="52" t="n">
        <v>31</v>
      </c>
      <c r="I3313" s="52" t="n">
        <f aca="false">IF(AND(G3313="",H3313=""),"",N(G3313)-N(H3313))</f>
        <v>-31</v>
      </c>
      <c r="J3313" s="52" t="n">
        <f aca="false">IF(I3313="","",ABS(I3313))</f>
        <v>31</v>
      </c>
      <c r="K3313" s="56" t="n">
        <f aca="false">IF(S3313="","",0)</f>
        <v>0</v>
      </c>
      <c r="L3313" s="56" t="n">
        <f aca="false">IF(J3313="","",IF(AND(J3313&gt;'Revenue Testing'!$E$9,K3313=0),1,0))</f>
        <v>0</v>
      </c>
      <c r="M3313" s="57" t="n">
        <v>0.983802501385</v>
      </c>
      <c r="N3313" s="56" t="str">
        <f aca="false">IF(OR(A3313="",I3313=""),"",IF(COUNTIFS($A$2:$A$4500,A3313,$D$2:$D$4500,D3313,$I$2:$I$4500,I3313)&gt;1,"Possible duplicate",""))</f>
        <v/>
      </c>
      <c r="O3313" s="56" t="n">
        <f aca="false">IF(J3313="","",IF(AND(L3313=0,K3313=0),1,0))</f>
        <v>1</v>
      </c>
      <c r="P3313" s="56" t="str">
        <f aca="false">IF(L3313=1,J3313+ROW()/10^7,"")</f>
        <v/>
      </c>
      <c r="Q3313" s="57" t="n">
        <f aca="false">IF(O3313=1,M3313,"")</f>
        <v>0.983802501385</v>
      </c>
      <c r="R3313" s="56" t="str">
        <f aca="false">IF(K3313=1,ROW(),"")</f>
        <v/>
      </c>
      <c r="S3313" s="56" t="str">
        <f aca="false">IF(D3313="","",TRIM(D3313))</f>
        <v>Operation Recovery Cost- Inc</v>
      </c>
    </row>
    <row r="3314" customFormat="false" ht="15" hidden="false" customHeight="false" outlineLevel="0" collapsed="false">
      <c r="A3314" s="50" t="s">
        <v>2206</v>
      </c>
      <c r="B3314" s="55" t="n">
        <v>45963</v>
      </c>
      <c r="C3314" s="50" t="n">
        <f aca="false">IF(S3314="","",IFERROR(IF(INDEX('Ledger Codes'!$C$6:$C$205,MATCH(S3314,'Ledger Codes'!$B$6:$B$205,0))="","",INDEX('Ledger Codes'!$C$6:$C$205,MATCH(S3314,'Ledger Codes'!$B$6:$B$205,0))),""))</f>
        <v>10053</v>
      </c>
      <c r="D3314" s="50" t="s">
        <v>107</v>
      </c>
      <c r="E3314" s="50" t="s">
        <v>2207</v>
      </c>
      <c r="F3314" s="50" t="s">
        <v>1945</v>
      </c>
      <c r="G3314" s="52" t="n">
        <v>0</v>
      </c>
      <c r="H3314" s="52" t="n">
        <v>93</v>
      </c>
      <c r="I3314" s="52" t="n">
        <f aca="false">IF(AND(G3314="",H3314=""),"",N(G3314)-N(H3314))</f>
        <v>-93</v>
      </c>
      <c r="J3314" s="52" t="n">
        <f aca="false">IF(I3314="","",ABS(I3314))</f>
        <v>93</v>
      </c>
      <c r="K3314" s="56" t="n">
        <f aca="false">IF(S3314="","",0)</f>
        <v>0</v>
      </c>
      <c r="L3314" s="56" t="n">
        <f aca="false">IF(J3314="","",IF(AND(J3314&gt;'Revenue Testing'!$E$9,K3314=0),1,0))</f>
        <v>0</v>
      </c>
      <c r="M3314" s="57" t="n">
        <v>0.923361272239</v>
      </c>
      <c r="N3314" s="56" t="str">
        <f aca="false">IF(OR(A3314="",I3314=""),"",IF(COUNTIFS($A$2:$A$4500,A3314,$D$2:$D$4500,D3314,$I$2:$I$4500,I3314)&gt;1,"Possible duplicate",""))</f>
        <v/>
      </c>
      <c r="O3314" s="56" t="n">
        <f aca="false">IF(J3314="","",IF(AND(L3314=0,K3314=0),1,0))</f>
        <v>1</v>
      </c>
      <c r="P3314" s="56" t="str">
        <f aca="false">IF(L3314=1,J3314+ROW()/10^7,"")</f>
        <v/>
      </c>
      <c r="Q3314" s="57" t="n">
        <f aca="false">IF(O3314=1,M3314,"")</f>
        <v>0.923361272239</v>
      </c>
      <c r="R3314" s="56" t="str">
        <f aca="false">IF(K3314=1,ROW(),"")</f>
        <v/>
      </c>
      <c r="S3314" s="56" t="str">
        <f aca="false">IF(D3314="","",TRIM(D3314))</f>
        <v>Operation Recovery Cost- Inc</v>
      </c>
    </row>
    <row r="3315" customFormat="false" ht="15" hidden="false" customHeight="false" outlineLevel="0" collapsed="false">
      <c r="A3315" s="50" t="s">
        <v>2040</v>
      </c>
      <c r="B3315" s="55" t="n">
        <v>45963</v>
      </c>
      <c r="C3315" s="50" t="n">
        <f aca="false">IF(S3315="","",IFERROR(IF(INDEX('Ledger Codes'!$C$6:$C$205,MATCH(S3315,'Ledger Codes'!$B$6:$B$205,0))="","",INDEX('Ledger Codes'!$C$6:$C$205,MATCH(S3315,'Ledger Codes'!$B$6:$B$205,0))),""))</f>
        <v>10053</v>
      </c>
      <c r="D3315" s="50" t="s">
        <v>107</v>
      </c>
      <c r="E3315" s="50" t="s">
        <v>2041</v>
      </c>
      <c r="F3315" s="50" t="s">
        <v>1892</v>
      </c>
      <c r="G3315" s="52" t="n">
        <v>0</v>
      </c>
      <c r="H3315" s="52" t="n">
        <v>31</v>
      </c>
      <c r="I3315" s="52" t="n">
        <f aca="false">IF(AND(G3315="",H3315=""),"",N(G3315)-N(H3315))</f>
        <v>-31</v>
      </c>
      <c r="J3315" s="52" t="n">
        <f aca="false">IF(I3315="","",ABS(I3315))</f>
        <v>31</v>
      </c>
      <c r="K3315" s="56" t="n">
        <f aca="false">IF(S3315="","",0)</f>
        <v>0</v>
      </c>
      <c r="L3315" s="56" t="n">
        <f aca="false">IF(J3315="","",IF(AND(J3315&gt;'Revenue Testing'!$E$9,K3315=0),1,0))</f>
        <v>0</v>
      </c>
      <c r="M3315" s="57" t="n">
        <v>0.250259487586</v>
      </c>
      <c r="N3315" s="56" t="str">
        <f aca="false">IF(OR(A3315="",I3315=""),"",IF(COUNTIFS($A$2:$A$4500,A3315,$D$2:$D$4500,D3315,$I$2:$I$4500,I3315)&gt;1,"Possible duplicate",""))</f>
        <v/>
      </c>
      <c r="O3315" s="56" t="n">
        <f aca="false">IF(J3315="","",IF(AND(L3315=0,K3315=0),1,0))</f>
        <v>1</v>
      </c>
      <c r="P3315" s="56" t="str">
        <f aca="false">IF(L3315=1,J3315+ROW()/10^7,"")</f>
        <v/>
      </c>
      <c r="Q3315" s="57" t="n">
        <f aca="false">IF(O3315=1,M3315,"")</f>
        <v>0.250259487586</v>
      </c>
      <c r="R3315" s="56" t="str">
        <f aca="false">IF(K3315=1,ROW(),"")</f>
        <v/>
      </c>
      <c r="S3315" s="56" t="str">
        <f aca="false">IF(D3315="","",TRIM(D3315))</f>
        <v>Operation Recovery Cost- Inc</v>
      </c>
    </row>
    <row r="3316" customFormat="false" ht="15" hidden="false" customHeight="false" outlineLevel="0" collapsed="false">
      <c r="A3316" s="50" t="s">
        <v>2042</v>
      </c>
      <c r="B3316" s="55" t="n">
        <v>45963</v>
      </c>
      <c r="C3316" s="50" t="n">
        <f aca="false">IF(S3316="","",IFERROR(IF(INDEX('Ledger Codes'!$C$6:$C$205,MATCH(S3316,'Ledger Codes'!$B$6:$B$205,0))="","",INDEX('Ledger Codes'!$C$6:$C$205,MATCH(S3316,'Ledger Codes'!$B$6:$B$205,0))),""))</f>
        <v>10053</v>
      </c>
      <c r="D3316" s="50" t="s">
        <v>107</v>
      </c>
      <c r="E3316" s="50" t="s">
        <v>2043</v>
      </c>
      <c r="F3316" s="50" t="s">
        <v>1895</v>
      </c>
      <c r="G3316" s="52" t="n">
        <v>0</v>
      </c>
      <c r="H3316" s="52" t="n">
        <v>31</v>
      </c>
      <c r="I3316" s="52" t="n">
        <f aca="false">IF(AND(G3316="",H3316=""),"",N(G3316)-N(H3316))</f>
        <v>-31</v>
      </c>
      <c r="J3316" s="52" t="n">
        <f aca="false">IF(I3316="","",ABS(I3316))</f>
        <v>31</v>
      </c>
      <c r="K3316" s="56" t="n">
        <f aca="false">IF(S3316="","",0)</f>
        <v>0</v>
      </c>
      <c r="L3316" s="56" t="n">
        <f aca="false">IF(J3316="","",IF(AND(J3316&gt;'Revenue Testing'!$E$9,K3316=0),1,0))</f>
        <v>0</v>
      </c>
      <c r="M3316" s="57" t="n">
        <v>0.112424738</v>
      </c>
      <c r="N3316" s="56" t="str">
        <f aca="false">IF(OR(A3316="",I3316=""),"",IF(COUNTIFS($A$2:$A$4500,A3316,$D$2:$D$4500,D3316,$I$2:$I$4500,I3316)&gt;1,"Possible duplicate",""))</f>
        <v/>
      </c>
      <c r="O3316" s="56" t="n">
        <f aca="false">IF(J3316="","",IF(AND(L3316=0,K3316=0),1,0))</f>
        <v>1</v>
      </c>
      <c r="P3316" s="56" t="str">
        <f aca="false">IF(L3316=1,J3316+ROW()/10^7,"")</f>
        <v/>
      </c>
      <c r="Q3316" s="57" t="n">
        <f aca="false">IF(O3316=1,M3316,"")</f>
        <v>0.112424738</v>
      </c>
      <c r="R3316" s="56" t="str">
        <f aca="false">IF(K3316=1,ROW(),"")</f>
        <v/>
      </c>
      <c r="S3316" s="56" t="str">
        <f aca="false">IF(D3316="","",TRIM(D3316))</f>
        <v>Operation Recovery Cost- Inc</v>
      </c>
    </row>
    <row r="3317" customFormat="false" ht="15" hidden="false" customHeight="false" outlineLevel="0" collapsed="false">
      <c r="A3317" s="50" t="s">
        <v>2044</v>
      </c>
      <c r="B3317" s="55" t="n">
        <v>45964</v>
      </c>
      <c r="C3317" s="50" t="n">
        <f aca="false">IF(S3317="","",IFERROR(IF(INDEX('Ledger Codes'!$C$6:$C$205,MATCH(S3317,'Ledger Codes'!$B$6:$B$205,0))="","",INDEX('Ledger Codes'!$C$6:$C$205,MATCH(S3317,'Ledger Codes'!$B$6:$B$205,0))),""))</f>
        <v>10053</v>
      </c>
      <c r="D3317" s="50" t="s">
        <v>107</v>
      </c>
      <c r="E3317" s="50" t="s">
        <v>2045</v>
      </c>
      <c r="F3317" s="50" t="s">
        <v>2046</v>
      </c>
      <c r="G3317" s="52" t="n">
        <v>0</v>
      </c>
      <c r="H3317" s="52" t="n">
        <v>481</v>
      </c>
      <c r="I3317" s="52" t="n">
        <f aca="false">IF(AND(G3317="",H3317=""),"",N(G3317)-N(H3317))</f>
        <v>-481</v>
      </c>
      <c r="J3317" s="52" t="n">
        <f aca="false">IF(I3317="","",ABS(I3317))</f>
        <v>481</v>
      </c>
      <c r="K3317" s="56" t="n">
        <f aca="false">IF(S3317="","",0)</f>
        <v>0</v>
      </c>
      <c r="L3317" s="56" t="n">
        <f aca="false">IF(J3317="","",IF(AND(J3317&gt;'Revenue Testing'!$E$9,K3317=0),1,0))</f>
        <v>0</v>
      </c>
      <c r="M3317" s="57" t="n">
        <v>0.756317415972</v>
      </c>
      <c r="N3317" s="56" t="str">
        <f aca="false">IF(OR(A3317="",I3317=""),"",IF(COUNTIFS($A$2:$A$4500,A3317,$D$2:$D$4500,D3317,$I$2:$I$4500,I3317)&gt;1,"Possible duplicate",""))</f>
        <v/>
      </c>
      <c r="O3317" s="56" t="n">
        <f aca="false">IF(J3317="","",IF(AND(L3317=0,K3317=0),1,0))</f>
        <v>1</v>
      </c>
      <c r="P3317" s="56" t="str">
        <f aca="false">IF(L3317=1,J3317+ROW()/10^7,"")</f>
        <v/>
      </c>
      <c r="Q3317" s="57" t="n">
        <f aca="false">IF(O3317=1,M3317,"")</f>
        <v>0.756317415972</v>
      </c>
      <c r="R3317" s="56" t="str">
        <f aca="false">IF(K3317=1,ROW(),"")</f>
        <v/>
      </c>
      <c r="S3317" s="56" t="str">
        <f aca="false">IF(D3317="","",TRIM(D3317))</f>
        <v>Operation Recovery Cost- Inc</v>
      </c>
    </row>
    <row r="3318" customFormat="false" ht="15" hidden="false" customHeight="false" outlineLevel="0" collapsed="false">
      <c r="A3318" s="50" t="s">
        <v>2047</v>
      </c>
      <c r="B3318" s="55" t="n">
        <v>45965</v>
      </c>
      <c r="C3318" s="50" t="n">
        <f aca="false">IF(S3318="","",IFERROR(IF(INDEX('Ledger Codes'!$C$6:$C$205,MATCH(S3318,'Ledger Codes'!$B$6:$B$205,0))="","",INDEX('Ledger Codes'!$C$6:$C$205,MATCH(S3318,'Ledger Codes'!$B$6:$B$205,0))),""))</f>
        <v>10053</v>
      </c>
      <c r="D3318" s="50" t="s">
        <v>107</v>
      </c>
      <c r="E3318" s="50" t="s">
        <v>2048</v>
      </c>
      <c r="F3318" s="50" t="s">
        <v>2049</v>
      </c>
      <c r="G3318" s="52" t="n">
        <v>0</v>
      </c>
      <c r="H3318" s="52" t="n">
        <v>450</v>
      </c>
      <c r="I3318" s="52" t="n">
        <f aca="false">IF(AND(G3318="",H3318=""),"",N(G3318)-N(H3318))</f>
        <v>-450</v>
      </c>
      <c r="J3318" s="52" t="n">
        <f aca="false">IF(I3318="","",ABS(I3318))</f>
        <v>450</v>
      </c>
      <c r="K3318" s="56" t="n">
        <f aca="false">IF(S3318="","",0)</f>
        <v>0</v>
      </c>
      <c r="L3318" s="56" t="n">
        <f aca="false">IF(J3318="","",IF(AND(J3318&gt;'Revenue Testing'!$E$9,K3318=0),1,0))</f>
        <v>0</v>
      </c>
      <c r="M3318" s="57" t="n">
        <v>0.389578859937</v>
      </c>
      <c r="N3318" s="56" t="str">
        <f aca="false">IF(OR(A3318="",I3318=""),"",IF(COUNTIFS($A$2:$A$4500,A3318,$D$2:$D$4500,D3318,$I$2:$I$4500,I3318)&gt;1,"Possible duplicate",""))</f>
        <v/>
      </c>
      <c r="O3318" s="56" t="n">
        <f aca="false">IF(J3318="","",IF(AND(L3318=0,K3318=0),1,0))</f>
        <v>1</v>
      </c>
      <c r="P3318" s="56" t="str">
        <f aca="false">IF(L3318=1,J3318+ROW()/10^7,"")</f>
        <v/>
      </c>
      <c r="Q3318" s="57" t="n">
        <f aca="false">IF(O3318=1,M3318,"")</f>
        <v>0.389578859937</v>
      </c>
      <c r="R3318" s="56" t="str">
        <f aca="false">IF(K3318=1,ROW(),"")</f>
        <v/>
      </c>
      <c r="S3318" s="56" t="str">
        <f aca="false">IF(D3318="","",TRIM(D3318))</f>
        <v>Operation Recovery Cost- Inc</v>
      </c>
    </row>
    <row r="3319" customFormat="false" ht="15" hidden="false" customHeight="false" outlineLevel="0" collapsed="false">
      <c r="A3319" s="50" t="s">
        <v>2050</v>
      </c>
      <c r="B3319" s="55" t="n">
        <v>45966</v>
      </c>
      <c r="C3319" s="50" t="n">
        <f aca="false">IF(S3319="","",IFERROR(IF(INDEX('Ledger Codes'!$C$6:$C$205,MATCH(S3319,'Ledger Codes'!$B$6:$B$205,0))="","",INDEX('Ledger Codes'!$C$6:$C$205,MATCH(S3319,'Ledger Codes'!$B$6:$B$205,0))),""))</f>
        <v>10053</v>
      </c>
      <c r="D3319" s="50" t="s">
        <v>107</v>
      </c>
      <c r="E3319" s="50" t="s">
        <v>2051</v>
      </c>
      <c r="F3319" s="50" t="s">
        <v>2052</v>
      </c>
      <c r="G3319" s="52" t="n">
        <v>0</v>
      </c>
      <c r="H3319" s="52" t="n">
        <v>450</v>
      </c>
      <c r="I3319" s="52" t="n">
        <f aca="false">IF(AND(G3319="",H3319=""),"",N(G3319)-N(H3319))</f>
        <v>-450</v>
      </c>
      <c r="J3319" s="52" t="n">
        <f aca="false">IF(I3319="","",ABS(I3319))</f>
        <v>450</v>
      </c>
      <c r="K3319" s="56" t="n">
        <f aca="false">IF(S3319="","",0)</f>
        <v>0</v>
      </c>
      <c r="L3319" s="56" t="n">
        <f aca="false">IF(J3319="","",IF(AND(J3319&gt;'Revenue Testing'!$E$9,K3319=0),1,0))</f>
        <v>0</v>
      </c>
      <c r="M3319" s="57" t="n">
        <v>0.042329340815</v>
      </c>
      <c r="N3319" s="56" t="str">
        <f aca="false">IF(OR(A3319="",I3319=""),"",IF(COUNTIFS($A$2:$A$4500,A3319,$D$2:$D$4500,D3319,$I$2:$I$4500,I3319)&gt;1,"Possible duplicate",""))</f>
        <v/>
      </c>
      <c r="O3319" s="56" t="n">
        <f aca="false">IF(J3319="","",IF(AND(L3319=0,K3319=0),1,0))</f>
        <v>1</v>
      </c>
      <c r="P3319" s="56" t="str">
        <f aca="false">IF(L3319=1,J3319+ROW()/10^7,"")</f>
        <v/>
      </c>
      <c r="Q3319" s="57" t="n">
        <f aca="false">IF(O3319=1,M3319,"")</f>
        <v>0.042329340815</v>
      </c>
      <c r="R3319" s="56" t="str">
        <f aca="false">IF(K3319=1,ROW(),"")</f>
        <v/>
      </c>
      <c r="S3319" s="56" t="str">
        <f aca="false">IF(D3319="","",TRIM(D3319))</f>
        <v>Operation Recovery Cost- Inc</v>
      </c>
    </row>
    <row r="3320" customFormat="false" ht="15" hidden="false" customHeight="false" outlineLevel="0" collapsed="false">
      <c r="A3320" s="50" t="s">
        <v>2053</v>
      </c>
      <c r="B3320" s="55" t="n">
        <v>45967</v>
      </c>
      <c r="C3320" s="50" t="n">
        <f aca="false">IF(S3320="","",IFERROR(IF(INDEX('Ledger Codes'!$C$6:$C$205,MATCH(S3320,'Ledger Codes'!$B$6:$B$205,0))="","",INDEX('Ledger Codes'!$C$6:$C$205,MATCH(S3320,'Ledger Codes'!$B$6:$B$205,0))),""))</f>
        <v>10053</v>
      </c>
      <c r="D3320" s="50" t="s">
        <v>107</v>
      </c>
      <c r="E3320" s="50" t="s">
        <v>2054</v>
      </c>
      <c r="F3320" s="50" t="s">
        <v>2055</v>
      </c>
      <c r="G3320" s="52" t="n">
        <v>0</v>
      </c>
      <c r="H3320" s="52" t="n">
        <v>962</v>
      </c>
      <c r="I3320" s="52" t="n">
        <f aca="false">IF(AND(G3320="",H3320=""),"",N(G3320)-N(H3320))</f>
        <v>-962</v>
      </c>
      <c r="J3320" s="52" t="n">
        <f aca="false">IF(I3320="","",ABS(I3320))</f>
        <v>962</v>
      </c>
      <c r="K3320" s="56" t="n">
        <f aca="false">IF(S3320="","",0)</f>
        <v>0</v>
      </c>
      <c r="L3320" s="56" t="n">
        <f aca="false">IF(J3320="","",IF(AND(J3320&gt;'Revenue Testing'!$E$9,K3320=0),1,0))</f>
        <v>0</v>
      </c>
      <c r="M3320" s="57" t="n">
        <v>0.290175237861</v>
      </c>
      <c r="N3320" s="56" t="str">
        <f aca="false">IF(OR(A3320="",I3320=""),"",IF(COUNTIFS($A$2:$A$4500,A3320,$D$2:$D$4500,D3320,$I$2:$I$4500,I3320)&gt;1,"Possible duplicate",""))</f>
        <v/>
      </c>
      <c r="O3320" s="56" t="n">
        <f aca="false">IF(J3320="","",IF(AND(L3320=0,K3320=0),1,0))</f>
        <v>1</v>
      </c>
      <c r="P3320" s="56" t="str">
        <f aca="false">IF(L3320=1,J3320+ROW()/10^7,"")</f>
        <v/>
      </c>
      <c r="Q3320" s="57" t="n">
        <f aca="false">IF(O3320=1,M3320,"")</f>
        <v>0.290175237861</v>
      </c>
      <c r="R3320" s="56" t="str">
        <f aca="false">IF(K3320=1,ROW(),"")</f>
        <v/>
      </c>
      <c r="S3320" s="56" t="str">
        <f aca="false">IF(D3320="","",TRIM(D3320))</f>
        <v>Operation Recovery Cost- Inc</v>
      </c>
    </row>
    <row r="3321" customFormat="false" ht="15" hidden="false" customHeight="false" outlineLevel="0" collapsed="false">
      <c r="A3321" s="50" t="s">
        <v>2056</v>
      </c>
      <c r="B3321" s="55" t="n">
        <v>45968</v>
      </c>
      <c r="C3321" s="50" t="n">
        <f aca="false">IF(S3321="","",IFERROR(IF(INDEX('Ledger Codes'!$C$6:$C$205,MATCH(S3321,'Ledger Codes'!$B$6:$B$205,0))="","",INDEX('Ledger Codes'!$C$6:$C$205,MATCH(S3321,'Ledger Codes'!$B$6:$B$205,0))),""))</f>
        <v>10053</v>
      </c>
      <c r="D3321" s="50" t="s">
        <v>107</v>
      </c>
      <c r="E3321" s="50" t="s">
        <v>2057</v>
      </c>
      <c r="F3321" s="50" t="s">
        <v>2058</v>
      </c>
      <c r="G3321" s="52" t="n">
        <v>0</v>
      </c>
      <c r="H3321" s="52" t="n">
        <v>962</v>
      </c>
      <c r="I3321" s="52" t="n">
        <f aca="false">IF(AND(G3321="",H3321=""),"",N(G3321)-N(H3321))</f>
        <v>-962</v>
      </c>
      <c r="J3321" s="52" t="n">
        <f aca="false">IF(I3321="","",ABS(I3321))</f>
        <v>962</v>
      </c>
      <c r="K3321" s="56" t="n">
        <f aca="false">IF(S3321="","",0)</f>
        <v>0</v>
      </c>
      <c r="L3321" s="56" t="n">
        <f aca="false">IF(J3321="","",IF(AND(J3321&gt;'Revenue Testing'!$E$9,K3321=0),1,0))</f>
        <v>0</v>
      </c>
      <c r="M3321" s="57" t="n">
        <v>0.329643008194</v>
      </c>
      <c r="N3321" s="56" t="str">
        <f aca="false">IF(OR(A3321="",I3321=""),"",IF(COUNTIFS($A$2:$A$4500,A3321,$D$2:$D$4500,D3321,$I$2:$I$4500,I3321)&gt;1,"Possible duplicate",""))</f>
        <v/>
      </c>
      <c r="O3321" s="56" t="n">
        <f aca="false">IF(J3321="","",IF(AND(L3321=0,K3321=0),1,0))</f>
        <v>1</v>
      </c>
      <c r="P3321" s="56" t="str">
        <f aca="false">IF(L3321=1,J3321+ROW()/10^7,"")</f>
        <v/>
      </c>
      <c r="Q3321" s="57" t="n">
        <f aca="false">IF(O3321=1,M3321,"")</f>
        <v>0.329643008194</v>
      </c>
      <c r="R3321" s="56" t="str">
        <f aca="false">IF(K3321=1,ROW(),"")</f>
        <v/>
      </c>
      <c r="S3321" s="56" t="str">
        <f aca="false">IF(D3321="","",TRIM(D3321))</f>
        <v>Operation Recovery Cost- Inc</v>
      </c>
    </row>
    <row r="3322" customFormat="false" ht="15" hidden="false" customHeight="false" outlineLevel="0" collapsed="false">
      <c r="A3322" s="50" t="s">
        <v>2059</v>
      </c>
      <c r="B3322" s="55" t="n">
        <v>45968</v>
      </c>
      <c r="C3322" s="50" t="n">
        <f aca="false">IF(S3322="","",IFERROR(IF(INDEX('Ledger Codes'!$C$6:$C$205,MATCH(S3322,'Ledger Codes'!$B$6:$B$205,0))="","",INDEX('Ledger Codes'!$C$6:$C$205,MATCH(S3322,'Ledger Codes'!$B$6:$B$205,0))),""))</f>
        <v>10053</v>
      </c>
      <c r="D3322" s="50" t="s">
        <v>107</v>
      </c>
      <c r="E3322" s="50" t="s">
        <v>2060</v>
      </c>
      <c r="F3322" s="50" t="s">
        <v>2061</v>
      </c>
      <c r="G3322" s="52" t="n">
        <v>0</v>
      </c>
      <c r="H3322" s="52" t="n">
        <v>481</v>
      </c>
      <c r="I3322" s="52" t="n">
        <f aca="false">IF(AND(G3322="",H3322=""),"",N(G3322)-N(H3322))</f>
        <v>-481</v>
      </c>
      <c r="J3322" s="52" t="n">
        <f aca="false">IF(I3322="","",ABS(I3322))</f>
        <v>481</v>
      </c>
      <c r="K3322" s="56" t="n">
        <f aca="false">IF(S3322="","",0)</f>
        <v>0</v>
      </c>
      <c r="L3322" s="56" t="n">
        <f aca="false">IF(J3322="","",IF(AND(J3322&gt;'Revenue Testing'!$E$9,K3322=0),1,0))</f>
        <v>0</v>
      </c>
      <c r="M3322" s="57" t="n">
        <v>0.671640311072</v>
      </c>
      <c r="N3322" s="56" t="str">
        <f aca="false">IF(OR(A3322="",I3322=""),"",IF(COUNTIFS($A$2:$A$4500,A3322,$D$2:$D$4500,D3322,$I$2:$I$4500,I3322)&gt;1,"Possible duplicate",""))</f>
        <v/>
      </c>
      <c r="O3322" s="56" t="n">
        <f aca="false">IF(J3322="","",IF(AND(L3322=0,K3322=0),1,0))</f>
        <v>1</v>
      </c>
      <c r="P3322" s="56" t="str">
        <f aca="false">IF(L3322=1,J3322+ROW()/10^7,"")</f>
        <v/>
      </c>
      <c r="Q3322" s="57" t="n">
        <f aca="false">IF(O3322=1,M3322,"")</f>
        <v>0.671640311072</v>
      </c>
      <c r="R3322" s="56" t="str">
        <f aca="false">IF(K3322=1,ROW(),"")</f>
        <v/>
      </c>
      <c r="S3322" s="56" t="str">
        <f aca="false">IF(D3322="","",TRIM(D3322))</f>
        <v>Operation Recovery Cost- Inc</v>
      </c>
    </row>
    <row r="3323" customFormat="false" ht="15" hidden="false" customHeight="false" outlineLevel="0" collapsed="false">
      <c r="A3323" s="50" t="s">
        <v>2062</v>
      </c>
      <c r="B3323" s="55" t="n">
        <v>45969</v>
      </c>
      <c r="C3323" s="50" t="n">
        <f aca="false">IF(S3323="","",IFERROR(IF(INDEX('Ledger Codes'!$C$6:$C$205,MATCH(S3323,'Ledger Codes'!$B$6:$B$205,0))="","",INDEX('Ledger Codes'!$C$6:$C$205,MATCH(S3323,'Ledger Codes'!$B$6:$B$205,0))),""))</f>
        <v>10053</v>
      </c>
      <c r="D3323" s="50" t="s">
        <v>107</v>
      </c>
      <c r="E3323" s="50" t="s">
        <v>2063</v>
      </c>
      <c r="F3323" s="50" t="s">
        <v>2064</v>
      </c>
      <c r="G3323" s="52" t="n">
        <v>0</v>
      </c>
      <c r="H3323" s="52" t="n">
        <v>481</v>
      </c>
      <c r="I3323" s="52" t="n">
        <f aca="false">IF(AND(G3323="",H3323=""),"",N(G3323)-N(H3323))</f>
        <v>-481</v>
      </c>
      <c r="J3323" s="52" t="n">
        <f aca="false">IF(I3323="","",ABS(I3323))</f>
        <v>481</v>
      </c>
      <c r="K3323" s="56" t="n">
        <f aca="false">IF(S3323="","",0)</f>
        <v>0</v>
      </c>
      <c r="L3323" s="56" t="n">
        <f aca="false">IF(J3323="","",IF(AND(J3323&gt;'Revenue Testing'!$E$9,K3323=0),1,0))</f>
        <v>0</v>
      </c>
      <c r="M3323" s="57" t="n">
        <v>0.814480278783</v>
      </c>
      <c r="N3323" s="56" t="str">
        <f aca="false">IF(OR(A3323="",I3323=""),"",IF(COUNTIFS($A$2:$A$4500,A3323,$D$2:$D$4500,D3323,$I$2:$I$4500,I3323)&gt;1,"Possible duplicate",""))</f>
        <v/>
      </c>
      <c r="O3323" s="56" t="n">
        <f aca="false">IF(J3323="","",IF(AND(L3323=0,K3323=0),1,0))</f>
        <v>1</v>
      </c>
      <c r="P3323" s="56" t="str">
        <f aca="false">IF(L3323=1,J3323+ROW()/10^7,"")</f>
        <v/>
      </c>
      <c r="Q3323" s="57" t="n">
        <f aca="false">IF(O3323=1,M3323,"")</f>
        <v>0.814480278783</v>
      </c>
      <c r="R3323" s="56" t="str">
        <f aca="false">IF(K3323=1,ROW(),"")</f>
        <v/>
      </c>
      <c r="S3323" s="56" t="str">
        <f aca="false">IF(D3323="","",TRIM(D3323))</f>
        <v>Operation Recovery Cost- Inc</v>
      </c>
    </row>
    <row r="3324" customFormat="false" ht="15" hidden="false" customHeight="false" outlineLevel="0" collapsed="false">
      <c r="A3324" s="50" t="s">
        <v>2065</v>
      </c>
      <c r="B3324" s="55" t="n">
        <v>45969</v>
      </c>
      <c r="C3324" s="50" t="n">
        <f aca="false">IF(S3324="","",IFERROR(IF(INDEX('Ledger Codes'!$C$6:$C$205,MATCH(S3324,'Ledger Codes'!$B$6:$B$205,0))="","",INDEX('Ledger Codes'!$C$6:$C$205,MATCH(S3324,'Ledger Codes'!$B$6:$B$205,0))),""))</f>
        <v>10053</v>
      </c>
      <c r="D3324" s="50" t="s">
        <v>107</v>
      </c>
      <c r="E3324" s="50" t="s">
        <v>2066</v>
      </c>
      <c r="F3324" s="50" t="s">
        <v>575</v>
      </c>
      <c r="G3324" s="52" t="n">
        <v>0</v>
      </c>
      <c r="H3324" s="52" t="n">
        <v>481</v>
      </c>
      <c r="I3324" s="52" t="n">
        <f aca="false">IF(AND(G3324="",H3324=""),"",N(G3324)-N(H3324))</f>
        <v>-481</v>
      </c>
      <c r="J3324" s="52" t="n">
        <f aca="false">IF(I3324="","",ABS(I3324))</f>
        <v>481</v>
      </c>
      <c r="K3324" s="56" t="n">
        <f aca="false">IF(S3324="","",0)</f>
        <v>0</v>
      </c>
      <c r="L3324" s="56" t="n">
        <f aca="false">IF(J3324="","",IF(AND(J3324&gt;'Revenue Testing'!$E$9,K3324=0),1,0))</f>
        <v>0</v>
      </c>
      <c r="M3324" s="57" t="n">
        <v>0.790346571303</v>
      </c>
      <c r="N3324" s="56" t="str">
        <f aca="false">IF(OR(A3324="",I3324=""),"",IF(COUNTIFS($A$2:$A$4500,A3324,$D$2:$D$4500,D3324,$I$2:$I$4500,I3324)&gt;1,"Possible duplicate",""))</f>
        <v/>
      </c>
      <c r="O3324" s="56" t="n">
        <f aca="false">IF(J3324="","",IF(AND(L3324=0,K3324=0),1,0))</f>
        <v>1</v>
      </c>
      <c r="P3324" s="56" t="str">
        <f aca="false">IF(L3324=1,J3324+ROW()/10^7,"")</f>
        <v/>
      </c>
      <c r="Q3324" s="57" t="n">
        <f aca="false">IF(O3324=1,M3324,"")</f>
        <v>0.790346571303</v>
      </c>
      <c r="R3324" s="56" t="str">
        <f aca="false">IF(K3324=1,ROW(),"")</f>
        <v/>
      </c>
      <c r="S3324" s="56" t="str">
        <f aca="false">IF(D3324="","",TRIM(D3324))</f>
        <v>Operation Recovery Cost- Inc</v>
      </c>
    </row>
    <row r="3325" customFormat="false" ht="15" hidden="false" customHeight="false" outlineLevel="0" collapsed="false">
      <c r="A3325" s="50" t="s">
        <v>2067</v>
      </c>
      <c r="B3325" s="55" t="n">
        <v>45970</v>
      </c>
      <c r="C3325" s="50" t="n">
        <f aca="false">IF(S3325="","",IFERROR(IF(INDEX('Ledger Codes'!$C$6:$C$205,MATCH(S3325,'Ledger Codes'!$B$6:$B$205,0))="","",INDEX('Ledger Codes'!$C$6:$C$205,MATCH(S3325,'Ledger Codes'!$B$6:$B$205,0))),""))</f>
        <v>10053</v>
      </c>
      <c r="D3325" s="50" t="s">
        <v>107</v>
      </c>
      <c r="E3325" s="50" t="s">
        <v>2068</v>
      </c>
      <c r="F3325" s="50" t="s">
        <v>2069</v>
      </c>
      <c r="G3325" s="52" t="n">
        <v>0</v>
      </c>
      <c r="H3325" s="52" t="n">
        <v>481</v>
      </c>
      <c r="I3325" s="52" t="n">
        <f aca="false">IF(AND(G3325="",H3325=""),"",N(G3325)-N(H3325))</f>
        <v>-481</v>
      </c>
      <c r="J3325" s="52" t="n">
        <f aca="false">IF(I3325="","",ABS(I3325))</f>
        <v>481</v>
      </c>
      <c r="K3325" s="56" t="n">
        <f aca="false">IF(S3325="","",0)</f>
        <v>0</v>
      </c>
      <c r="L3325" s="56" t="n">
        <f aca="false">IF(J3325="","",IF(AND(J3325&gt;'Revenue Testing'!$E$9,K3325=0),1,0))</f>
        <v>0</v>
      </c>
      <c r="M3325" s="57" t="n">
        <v>0.701064282285</v>
      </c>
      <c r="N3325" s="56" t="str">
        <f aca="false">IF(OR(A3325="",I3325=""),"",IF(COUNTIFS($A$2:$A$4500,A3325,$D$2:$D$4500,D3325,$I$2:$I$4500,I3325)&gt;1,"Possible duplicate",""))</f>
        <v/>
      </c>
      <c r="O3325" s="56" t="n">
        <f aca="false">IF(J3325="","",IF(AND(L3325=0,K3325=0),1,0))</f>
        <v>1</v>
      </c>
      <c r="P3325" s="56" t="str">
        <f aca="false">IF(L3325=1,J3325+ROW()/10^7,"")</f>
        <v/>
      </c>
      <c r="Q3325" s="57" t="n">
        <f aca="false">IF(O3325=1,M3325,"")</f>
        <v>0.701064282285</v>
      </c>
      <c r="R3325" s="56" t="str">
        <f aca="false">IF(K3325=1,ROW(),"")</f>
        <v/>
      </c>
      <c r="S3325" s="56" t="str">
        <f aca="false">IF(D3325="","",TRIM(D3325))</f>
        <v>Operation Recovery Cost- Inc</v>
      </c>
    </row>
    <row r="3326" customFormat="false" ht="15" hidden="false" customHeight="false" outlineLevel="0" collapsed="false">
      <c r="A3326" s="50" t="s">
        <v>2070</v>
      </c>
      <c r="B3326" s="55" t="n">
        <v>45970</v>
      </c>
      <c r="C3326" s="50" t="n">
        <f aca="false">IF(S3326="","",IFERROR(IF(INDEX('Ledger Codes'!$C$6:$C$205,MATCH(S3326,'Ledger Codes'!$B$6:$B$205,0))="","",INDEX('Ledger Codes'!$C$6:$C$205,MATCH(S3326,'Ledger Codes'!$B$6:$B$205,0))),""))</f>
        <v>10053</v>
      </c>
      <c r="D3326" s="50" t="s">
        <v>107</v>
      </c>
      <c r="E3326" s="50" t="s">
        <v>2071</v>
      </c>
      <c r="F3326" s="50" t="s">
        <v>2072</v>
      </c>
      <c r="G3326" s="52" t="n">
        <v>0</v>
      </c>
      <c r="H3326" s="52" t="n">
        <v>481</v>
      </c>
      <c r="I3326" s="52" t="n">
        <f aca="false">IF(AND(G3326="",H3326=""),"",N(G3326)-N(H3326))</f>
        <v>-481</v>
      </c>
      <c r="J3326" s="52" t="n">
        <f aca="false">IF(I3326="","",ABS(I3326))</f>
        <v>481</v>
      </c>
      <c r="K3326" s="56" t="n">
        <f aca="false">IF(S3326="","",0)</f>
        <v>0</v>
      </c>
      <c r="L3326" s="56" t="n">
        <f aca="false">IF(J3326="","",IF(AND(J3326&gt;'Revenue Testing'!$E$9,K3326=0),1,0))</f>
        <v>0</v>
      </c>
      <c r="M3326" s="57" t="n">
        <v>0.483487222318</v>
      </c>
      <c r="N3326" s="56" t="str">
        <f aca="false">IF(OR(A3326="",I3326=""),"",IF(COUNTIFS($A$2:$A$4500,A3326,$D$2:$D$4500,D3326,$I$2:$I$4500,I3326)&gt;1,"Possible duplicate",""))</f>
        <v/>
      </c>
      <c r="O3326" s="56" t="n">
        <f aca="false">IF(J3326="","",IF(AND(L3326=0,K3326=0),1,0))</f>
        <v>1</v>
      </c>
      <c r="P3326" s="56" t="str">
        <f aca="false">IF(L3326=1,J3326+ROW()/10^7,"")</f>
        <v/>
      </c>
      <c r="Q3326" s="57" t="n">
        <f aca="false">IF(O3326=1,M3326,"")</f>
        <v>0.483487222318</v>
      </c>
      <c r="R3326" s="56" t="str">
        <f aca="false">IF(K3326=1,ROW(),"")</f>
        <v/>
      </c>
      <c r="S3326" s="56" t="str">
        <f aca="false">IF(D3326="","",TRIM(D3326))</f>
        <v>Operation Recovery Cost- Inc</v>
      </c>
    </row>
    <row r="3327" customFormat="false" ht="15" hidden="false" customHeight="false" outlineLevel="0" collapsed="false">
      <c r="A3327" s="50" t="s">
        <v>2073</v>
      </c>
      <c r="B3327" s="55" t="n">
        <v>45970</v>
      </c>
      <c r="C3327" s="50" t="n">
        <f aca="false">IF(S3327="","",IFERROR(IF(INDEX('Ledger Codes'!$C$6:$C$205,MATCH(S3327,'Ledger Codes'!$B$6:$B$205,0))="","",INDEX('Ledger Codes'!$C$6:$C$205,MATCH(S3327,'Ledger Codes'!$B$6:$B$205,0))),""))</f>
        <v>10053</v>
      </c>
      <c r="D3327" s="50" t="s">
        <v>107</v>
      </c>
      <c r="E3327" s="50" t="s">
        <v>2074</v>
      </c>
      <c r="F3327" s="50" t="s">
        <v>2075</v>
      </c>
      <c r="G3327" s="52" t="n">
        <v>0</v>
      </c>
      <c r="H3327" s="52" t="n">
        <v>481</v>
      </c>
      <c r="I3327" s="52" t="n">
        <f aca="false">IF(AND(G3327="",H3327=""),"",N(G3327)-N(H3327))</f>
        <v>-481</v>
      </c>
      <c r="J3327" s="52" t="n">
        <f aca="false">IF(I3327="","",ABS(I3327))</f>
        <v>481</v>
      </c>
      <c r="K3327" s="56" t="n">
        <f aca="false">IF(S3327="","",0)</f>
        <v>0</v>
      </c>
      <c r="L3327" s="56" t="n">
        <f aca="false">IF(J3327="","",IF(AND(J3327&gt;'Revenue Testing'!$E$9,K3327=0),1,0))</f>
        <v>0</v>
      </c>
      <c r="M3327" s="57" t="n">
        <v>0.169485640634</v>
      </c>
      <c r="N3327" s="56" t="str">
        <f aca="false">IF(OR(A3327="",I3327=""),"",IF(COUNTIFS($A$2:$A$4500,A3327,$D$2:$D$4500,D3327,$I$2:$I$4500,I3327)&gt;1,"Possible duplicate",""))</f>
        <v/>
      </c>
      <c r="O3327" s="56" t="n">
        <f aca="false">IF(J3327="","",IF(AND(L3327=0,K3327=0),1,0))</f>
        <v>1</v>
      </c>
      <c r="P3327" s="56" t="str">
        <f aca="false">IF(L3327=1,J3327+ROW()/10^7,"")</f>
        <v/>
      </c>
      <c r="Q3327" s="57" t="n">
        <f aca="false">IF(O3327=1,M3327,"")</f>
        <v>0.169485640634</v>
      </c>
      <c r="R3327" s="56" t="str">
        <f aca="false">IF(K3327=1,ROW(),"")</f>
        <v/>
      </c>
      <c r="S3327" s="56" t="str">
        <f aca="false">IF(D3327="","",TRIM(D3327))</f>
        <v>Operation Recovery Cost- Inc</v>
      </c>
    </row>
    <row r="3328" customFormat="false" ht="15" hidden="false" customHeight="false" outlineLevel="0" collapsed="false">
      <c r="A3328" s="50" t="s">
        <v>2076</v>
      </c>
      <c r="B3328" s="55" t="n">
        <v>45970</v>
      </c>
      <c r="C3328" s="50" t="n">
        <f aca="false">IF(S3328="","",IFERROR(IF(INDEX('Ledger Codes'!$C$6:$C$205,MATCH(S3328,'Ledger Codes'!$B$6:$B$205,0))="","",INDEX('Ledger Codes'!$C$6:$C$205,MATCH(S3328,'Ledger Codes'!$B$6:$B$205,0))),""))</f>
        <v>10053</v>
      </c>
      <c r="D3328" s="50" t="s">
        <v>107</v>
      </c>
      <c r="E3328" s="50" t="s">
        <v>2077</v>
      </c>
      <c r="F3328" s="50" t="s">
        <v>2078</v>
      </c>
      <c r="G3328" s="52" t="n">
        <v>0</v>
      </c>
      <c r="H3328" s="52" t="n">
        <v>2886</v>
      </c>
      <c r="I3328" s="52" t="n">
        <f aca="false">IF(AND(G3328="",H3328=""),"",N(G3328)-N(H3328))</f>
        <v>-2886</v>
      </c>
      <c r="J3328" s="52" t="n">
        <f aca="false">IF(I3328="","",ABS(I3328))</f>
        <v>2886</v>
      </c>
      <c r="K3328" s="56" t="n">
        <f aca="false">IF(S3328="","",0)</f>
        <v>0</v>
      </c>
      <c r="L3328" s="56" t="n">
        <f aca="false">IF(J3328="","",IF(AND(J3328&gt;'Revenue Testing'!$E$9,K3328=0),1,0))</f>
        <v>0</v>
      </c>
      <c r="M3328" s="57" t="n">
        <v>0.819416863744</v>
      </c>
      <c r="N3328" s="56" t="str">
        <f aca="false">IF(OR(A3328="",I3328=""),"",IF(COUNTIFS($A$2:$A$4500,A3328,$D$2:$D$4500,D3328,$I$2:$I$4500,I3328)&gt;1,"Possible duplicate",""))</f>
        <v/>
      </c>
      <c r="O3328" s="56" t="n">
        <f aca="false">IF(J3328="","",IF(AND(L3328=0,K3328=0),1,0))</f>
        <v>1</v>
      </c>
      <c r="P3328" s="56" t="str">
        <f aca="false">IF(L3328=1,J3328+ROW()/10^7,"")</f>
        <v/>
      </c>
      <c r="Q3328" s="57" t="n">
        <f aca="false">IF(O3328=1,M3328,"")</f>
        <v>0.819416863744</v>
      </c>
      <c r="R3328" s="56" t="str">
        <f aca="false">IF(K3328=1,ROW(),"")</f>
        <v/>
      </c>
      <c r="S3328" s="56" t="str">
        <f aca="false">IF(D3328="","",TRIM(D3328))</f>
        <v>Operation Recovery Cost- Inc</v>
      </c>
    </row>
    <row r="3329" customFormat="false" ht="15" hidden="false" customHeight="false" outlineLevel="0" collapsed="false">
      <c r="A3329" s="50" t="s">
        <v>2079</v>
      </c>
      <c r="B3329" s="55" t="n">
        <v>45971</v>
      </c>
      <c r="C3329" s="50" t="n">
        <f aca="false">IF(S3329="","",IFERROR(IF(INDEX('Ledger Codes'!$C$6:$C$205,MATCH(S3329,'Ledger Codes'!$B$6:$B$205,0))="","",INDEX('Ledger Codes'!$C$6:$C$205,MATCH(S3329,'Ledger Codes'!$B$6:$B$205,0))),""))</f>
        <v>10053</v>
      </c>
      <c r="D3329" s="50" t="s">
        <v>107</v>
      </c>
      <c r="E3329" s="50" t="s">
        <v>2080</v>
      </c>
      <c r="F3329" s="50" t="s">
        <v>2081</v>
      </c>
      <c r="G3329" s="52" t="n">
        <v>0</v>
      </c>
      <c r="H3329" s="52" t="n">
        <v>962</v>
      </c>
      <c r="I3329" s="52" t="n">
        <f aca="false">IF(AND(G3329="",H3329=""),"",N(G3329)-N(H3329))</f>
        <v>-962</v>
      </c>
      <c r="J3329" s="52" t="n">
        <f aca="false">IF(I3329="","",ABS(I3329))</f>
        <v>962</v>
      </c>
      <c r="K3329" s="56" t="n">
        <f aca="false">IF(S3329="","",0)</f>
        <v>0</v>
      </c>
      <c r="L3329" s="56" t="n">
        <f aca="false">IF(J3329="","",IF(AND(J3329&gt;'Revenue Testing'!$E$9,K3329=0),1,0))</f>
        <v>0</v>
      </c>
      <c r="M3329" s="57" t="n">
        <v>0.384510899396</v>
      </c>
      <c r="N3329" s="56" t="str">
        <f aca="false">IF(OR(A3329="",I3329=""),"",IF(COUNTIFS($A$2:$A$4500,A3329,$D$2:$D$4500,D3329,$I$2:$I$4500,I3329)&gt;1,"Possible duplicate",""))</f>
        <v/>
      </c>
      <c r="O3329" s="56" t="n">
        <f aca="false">IF(J3329="","",IF(AND(L3329=0,K3329=0),1,0))</f>
        <v>1</v>
      </c>
      <c r="P3329" s="56" t="str">
        <f aca="false">IF(L3329=1,J3329+ROW()/10^7,"")</f>
        <v/>
      </c>
      <c r="Q3329" s="57" t="n">
        <f aca="false">IF(O3329=1,M3329,"")</f>
        <v>0.384510899396</v>
      </c>
      <c r="R3329" s="56" t="str">
        <f aca="false">IF(K3329=1,ROW(),"")</f>
        <v/>
      </c>
      <c r="S3329" s="56" t="str">
        <f aca="false">IF(D3329="","",TRIM(D3329))</f>
        <v>Operation Recovery Cost- Inc</v>
      </c>
    </row>
    <row r="3330" customFormat="false" ht="15" hidden="false" customHeight="false" outlineLevel="0" collapsed="false">
      <c r="A3330" s="50" t="s">
        <v>2082</v>
      </c>
      <c r="B3330" s="55" t="n">
        <v>45971</v>
      </c>
      <c r="C3330" s="50" t="n">
        <f aca="false">IF(S3330="","",IFERROR(IF(INDEX('Ledger Codes'!$C$6:$C$205,MATCH(S3330,'Ledger Codes'!$B$6:$B$205,0))="","",INDEX('Ledger Codes'!$C$6:$C$205,MATCH(S3330,'Ledger Codes'!$B$6:$B$205,0))),""))</f>
        <v>10053</v>
      </c>
      <c r="D3330" s="50" t="s">
        <v>107</v>
      </c>
      <c r="E3330" s="50" t="s">
        <v>2083</v>
      </c>
      <c r="F3330" s="50" t="s">
        <v>2084</v>
      </c>
      <c r="G3330" s="52" t="n">
        <v>0</v>
      </c>
      <c r="H3330" s="52" t="n">
        <v>481</v>
      </c>
      <c r="I3330" s="52" t="n">
        <f aca="false">IF(AND(G3330="",H3330=""),"",N(G3330)-N(H3330))</f>
        <v>-481</v>
      </c>
      <c r="J3330" s="52" t="n">
        <f aca="false">IF(I3330="","",ABS(I3330))</f>
        <v>481</v>
      </c>
      <c r="K3330" s="56" t="n">
        <f aca="false">IF(S3330="","",0)</f>
        <v>0</v>
      </c>
      <c r="L3330" s="56" t="n">
        <f aca="false">IF(J3330="","",IF(AND(J3330&gt;'Revenue Testing'!$E$9,K3330=0),1,0))</f>
        <v>0</v>
      </c>
      <c r="M3330" s="57" t="n">
        <v>0.259565520631</v>
      </c>
      <c r="N3330" s="56" t="str">
        <f aca="false">IF(OR(A3330="",I3330=""),"",IF(COUNTIFS($A$2:$A$4500,A3330,$D$2:$D$4500,D3330,$I$2:$I$4500,I3330)&gt;1,"Possible duplicate",""))</f>
        <v/>
      </c>
      <c r="O3330" s="56" t="n">
        <f aca="false">IF(J3330="","",IF(AND(L3330=0,K3330=0),1,0))</f>
        <v>1</v>
      </c>
      <c r="P3330" s="56" t="str">
        <f aca="false">IF(L3330=1,J3330+ROW()/10^7,"")</f>
        <v/>
      </c>
      <c r="Q3330" s="57" t="n">
        <f aca="false">IF(O3330=1,M3330,"")</f>
        <v>0.259565520631</v>
      </c>
      <c r="R3330" s="56" t="str">
        <f aca="false">IF(K3330=1,ROW(),"")</f>
        <v/>
      </c>
      <c r="S3330" s="56" t="str">
        <f aca="false">IF(D3330="","",TRIM(D3330))</f>
        <v>Operation Recovery Cost- Inc</v>
      </c>
    </row>
    <row r="3331" customFormat="false" ht="15" hidden="false" customHeight="false" outlineLevel="0" collapsed="false">
      <c r="A3331" s="50" t="s">
        <v>2085</v>
      </c>
      <c r="B3331" s="55" t="n">
        <v>45972</v>
      </c>
      <c r="C3331" s="50" t="n">
        <f aca="false">IF(S3331="","",IFERROR(IF(INDEX('Ledger Codes'!$C$6:$C$205,MATCH(S3331,'Ledger Codes'!$B$6:$B$205,0))="","",INDEX('Ledger Codes'!$C$6:$C$205,MATCH(S3331,'Ledger Codes'!$B$6:$B$205,0))),""))</f>
        <v>10053</v>
      </c>
      <c r="D3331" s="50" t="s">
        <v>107</v>
      </c>
      <c r="E3331" s="50" t="s">
        <v>2086</v>
      </c>
      <c r="F3331" s="50" t="s">
        <v>2087</v>
      </c>
      <c r="G3331" s="52" t="n">
        <v>0</v>
      </c>
      <c r="H3331" s="52" t="n">
        <v>450</v>
      </c>
      <c r="I3331" s="52" t="n">
        <f aca="false">IF(AND(G3331="",H3331=""),"",N(G3331)-N(H3331))</f>
        <v>-450</v>
      </c>
      <c r="J3331" s="52" t="n">
        <f aca="false">IF(I3331="","",ABS(I3331))</f>
        <v>450</v>
      </c>
      <c r="K3331" s="56" t="n">
        <f aca="false">IF(S3331="","",0)</f>
        <v>0</v>
      </c>
      <c r="L3331" s="56" t="n">
        <f aca="false">IF(J3331="","",IF(AND(J3331&gt;'Revenue Testing'!$E$9,K3331=0),1,0))</f>
        <v>0</v>
      </c>
      <c r="M3331" s="57" t="n">
        <v>0.227155067078</v>
      </c>
      <c r="N3331" s="56" t="str">
        <f aca="false">IF(OR(A3331="",I3331=""),"",IF(COUNTIFS($A$2:$A$4500,A3331,$D$2:$D$4500,D3331,$I$2:$I$4500,I3331)&gt;1,"Possible duplicate",""))</f>
        <v/>
      </c>
      <c r="O3331" s="56" t="n">
        <f aca="false">IF(J3331="","",IF(AND(L3331=0,K3331=0),1,0))</f>
        <v>1</v>
      </c>
      <c r="P3331" s="56" t="str">
        <f aca="false">IF(L3331=1,J3331+ROW()/10^7,"")</f>
        <v/>
      </c>
      <c r="Q3331" s="57" t="n">
        <f aca="false">IF(O3331=1,M3331,"")</f>
        <v>0.227155067078</v>
      </c>
      <c r="R3331" s="56" t="str">
        <f aca="false">IF(K3331=1,ROW(),"")</f>
        <v/>
      </c>
      <c r="S3331" s="56" t="str">
        <f aca="false">IF(D3331="","",TRIM(D3331))</f>
        <v>Operation Recovery Cost- Inc</v>
      </c>
    </row>
    <row r="3332" customFormat="false" ht="15" hidden="false" customHeight="false" outlineLevel="0" collapsed="false">
      <c r="A3332" s="50" t="s">
        <v>2088</v>
      </c>
      <c r="B3332" s="55" t="n">
        <v>45973</v>
      </c>
      <c r="C3332" s="50" t="n">
        <f aca="false">IF(S3332="","",IFERROR(IF(INDEX('Ledger Codes'!$C$6:$C$205,MATCH(S3332,'Ledger Codes'!$B$6:$B$205,0))="","",INDEX('Ledger Codes'!$C$6:$C$205,MATCH(S3332,'Ledger Codes'!$B$6:$B$205,0))),""))</f>
        <v>10053</v>
      </c>
      <c r="D3332" s="50" t="s">
        <v>107</v>
      </c>
      <c r="E3332" s="50" t="s">
        <v>2089</v>
      </c>
      <c r="F3332" s="50" t="s">
        <v>2090</v>
      </c>
      <c r="G3332" s="52" t="n">
        <v>0</v>
      </c>
      <c r="H3332" s="52" t="n">
        <v>481</v>
      </c>
      <c r="I3332" s="52" t="n">
        <f aca="false">IF(AND(G3332="",H3332=""),"",N(G3332)-N(H3332))</f>
        <v>-481</v>
      </c>
      <c r="J3332" s="52" t="n">
        <f aca="false">IF(I3332="","",ABS(I3332))</f>
        <v>481</v>
      </c>
      <c r="K3332" s="56" t="n">
        <f aca="false">IF(S3332="","",0)</f>
        <v>0</v>
      </c>
      <c r="L3332" s="56" t="n">
        <f aca="false">IF(J3332="","",IF(AND(J3332&gt;'Revenue Testing'!$E$9,K3332=0),1,0))</f>
        <v>0</v>
      </c>
      <c r="M3332" s="57" t="n">
        <v>0.677544730457</v>
      </c>
      <c r="N3332" s="56" t="str">
        <f aca="false">IF(OR(A3332="",I3332=""),"",IF(COUNTIFS($A$2:$A$4500,A3332,$D$2:$D$4500,D3332,$I$2:$I$4500,I3332)&gt;1,"Possible duplicate",""))</f>
        <v/>
      </c>
      <c r="O3332" s="56" t="n">
        <f aca="false">IF(J3332="","",IF(AND(L3332=0,K3332=0),1,0))</f>
        <v>1</v>
      </c>
      <c r="P3332" s="56" t="str">
        <f aca="false">IF(L3332=1,J3332+ROW()/10^7,"")</f>
        <v/>
      </c>
      <c r="Q3332" s="57" t="n">
        <f aca="false">IF(O3332=1,M3332,"")</f>
        <v>0.677544730457</v>
      </c>
      <c r="R3332" s="56" t="str">
        <f aca="false">IF(K3332=1,ROW(),"")</f>
        <v/>
      </c>
      <c r="S3332" s="56" t="str">
        <f aca="false">IF(D3332="","",TRIM(D3332))</f>
        <v>Operation Recovery Cost- Inc</v>
      </c>
    </row>
    <row r="3333" customFormat="false" ht="15" hidden="false" customHeight="false" outlineLevel="0" collapsed="false">
      <c r="A3333" s="50" t="s">
        <v>2091</v>
      </c>
      <c r="B3333" s="55" t="n">
        <v>45973</v>
      </c>
      <c r="C3333" s="50" t="n">
        <f aca="false">IF(S3333="","",IFERROR(IF(INDEX('Ledger Codes'!$C$6:$C$205,MATCH(S3333,'Ledger Codes'!$B$6:$B$205,0))="","",INDEX('Ledger Codes'!$C$6:$C$205,MATCH(S3333,'Ledger Codes'!$B$6:$B$205,0))),""))</f>
        <v>10053</v>
      </c>
      <c r="D3333" s="50" t="s">
        <v>107</v>
      </c>
      <c r="E3333" s="50" t="s">
        <v>2092</v>
      </c>
      <c r="F3333" s="50" t="s">
        <v>2093</v>
      </c>
      <c r="G3333" s="52" t="n">
        <v>0</v>
      </c>
      <c r="H3333" s="52" t="n">
        <v>481</v>
      </c>
      <c r="I3333" s="52" t="n">
        <f aca="false">IF(AND(G3333="",H3333=""),"",N(G3333)-N(H3333))</f>
        <v>-481</v>
      </c>
      <c r="J3333" s="52" t="n">
        <f aca="false">IF(I3333="","",ABS(I3333))</f>
        <v>481</v>
      </c>
      <c r="K3333" s="56" t="n">
        <f aca="false">IF(S3333="","",0)</f>
        <v>0</v>
      </c>
      <c r="L3333" s="56" t="n">
        <f aca="false">IF(J3333="","",IF(AND(J3333&gt;'Revenue Testing'!$E$9,K3333=0),1,0))</f>
        <v>0</v>
      </c>
      <c r="M3333" s="57" t="n">
        <v>0.251277999564</v>
      </c>
      <c r="N3333" s="56" t="str">
        <f aca="false">IF(OR(A3333="",I3333=""),"",IF(COUNTIFS($A$2:$A$4500,A3333,$D$2:$D$4500,D3333,$I$2:$I$4500,I3333)&gt;1,"Possible duplicate",""))</f>
        <v/>
      </c>
      <c r="O3333" s="56" t="n">
        <f aca="false">IF(J3333="","",IF(AND(L3333=0,K3333=0),1,0))</f>
        <v>1</v>
      </c>
      <c r="P3333" s="56" t="str">
        <f aca="false">IF(L3333=1,J3333+ROW()/10^7,"")</f>
        <v/>
      </c>
      <c r="Q3333" s="57" t="n">
        <f aca="false">IF(O3333=1,M3333,"")</f>
        <v>0.251277999564</v>
      </c>
      <c r="R3333" s="56" t="str">
        <f aca="false">IF(K3333=1,ROW(),"")</f>
        <v/>
      </c>
      <c r="S3333" s="56" t="str">
        <f aca="false">IF(D3333="","",TRIM(D3333))</f>
        <v>Operation Recovery Cost- Inc</v>
      </c>
    </row>
    <row r="3334" customFormat="false" ht="15" hidden="false" customHeight="false" outlineLevel="0" collapsed="false">
      <c r="A3334" s="50" t="s">
        <v>2094</v>
      </c>
      <c r="B3334" s="55" t="n">
        <v>45980</v>
      </c>
      <c r="C3334" s="50" t="n">
        <f aca="false">IF(S3334="","",IFERROR(IF(INDEX('Ledger Codes'!$C$6:$C$205,MATCH(S3334,'Ledger Codes'!$B$6:$B$205,0))="","",INDEX('Ledger Codes'!$C$6:$C$205,MATCH(S3334,'Ledger Codes'!$B$6:$B$205,0))),""))</f>
        <v>10053</v>
      </c>
      <c r="D3334" s="50" t="s">
        <v>107</v>
      </c>
      <c r="E3334" s="50" t="s">
        <v>2095</v>
      </c>
      <c r="F3334" s="50" t="s">
        <v>578</v>
      </c>
      <c r="G3334" s="52" t="n">
        <v>0</v>
      </c>
      <c r="H3334" s="52" t="n">
        <v>481</v>
      </c>
      <c r="I3334" s="52" t="n">
        <f aca="false">IF(AND(G3334="",H3334=""),"",N(G3334)-N(H3334))</f>
        <v>-481</v>
      </c>
      <c r="J3334" s="52" t="n">
        <f aca="false">IF(I3334="","",ABS(I3334))</f>
        <v>481</v>
      </c>
      <c r="K3334" s="56" t="n">
        <f aca="false">IF(S3334="","",0)</f>
        <v>0</v>
      </c>
      <c r="L3334" s="56" t="n">
        <f aca="false">IF(J3334="","",IF(AND(J3334&gt;'Revenue Testing'!$E$9,K3334=0),1,0))</f>
        <v>0</v>
      </c>
      <c r="M3334" s="57" t="n">
        <v>0.528564385591</v>
      </c>
      <c r="N3334" s="56" t="str">
        <f aca="false">IF(OR(A3334="",I3334=""),"",IF(COUNTIFS($A$2:$A$4500,A3334,$D$2:$D$4500,D3334,$I$2:$I$4500,I3334)&gt;1,"Possible duplicate",""))</f>
        <v/>
      </c>
      <c r="O3334" s="56" t="n">
        <f aca="false">IF(J3334="","",IF(AND(L3334=0,K3334=0),1,0))</f>
        <v>1</v>
      </c>
      <c r="P3334" s="56" t="str">
        <f aca="false">IF(L3334=1,J3334+ROW()/10^7,"")</f>
        <v/>
      </c>
      <c r="Q3334" s="57" t="n">
        <f aca="false">IF(O3334=1,M3334,"")</f>
        <v>0.528564385591</v>
      </c>
      <c r="R3334" s="56" t="str">
        <f aca="false">IF(K3334=1,ROW(),"")</f>
        <v/>
      </c>
      <c r="S3334" s="56" t="str">
        <f aca="false">IF(D3334="","",TRIM(D3334))</f>
        <v>Operation Recovery Cost- Inc</v>
      </c>
    </row>
    <row r="3335" customFormat="false" ht="15" hidden="false" customHeight="false" outlineLevel="0" collapsed="false">
      <c r="A3335" s="50" t="s">
        <v>2096</v>
      </c>
      <c r="B3335" s="55" t="n">
        <v>45984</v>
      </c>
      <c r="C3335" s="50" t="n">
        <f aca="false">IF(S3335="","",IFERROR(IF(INDEX('Ledger Codes'!$C$6:$C$205,MATCH(S3335,'Ledger Codes'!$B$6:$B$205,0))="","",INDEX('Ledger Codes'!$C$6:$C$205,MATCH(S3335,'Ledger Codes'!$B$6:$B$205,0))),""))</f>
        <v>10053</v>
      </c>
      <c r="D3335" s="50" t="s">
        <v>107</v>
      </c>
      <c r="E3335" s="50" t="s">
        <v>2097</v>
      </c>
      <c r="F3335" s="58" t="s">
        <v>2098</v>
      </c>
      <c r="G3335" s="52" t="n">
        <v>0</v>
      </c>
      <c r="H3335" s="52" t="n">
        <v>5772</v>
      </c>
      <c r="I3335" s="52" t="n">
        <f aca="false">IF(AND(G3335="",H3335=""),"",N(G3335)-N(H3335))</f>
        <v>-5772</v>
      </c>
      <c r="J3335" s="52" t="n">
        <f aca="false">IF(I3335="","",ABS(I3335))</f>
        <v>5772</v>
      </c>
      <c r="K3335" s="56" t="n">
        <f aca="false">IF(S3335="","",0)</f>
        <v>0</v>
      </c>
      <c r="L3335" s="56" t="n">
        <f aca="false">IF(J3335="","",IF(AND(J3335&gt;'Revenue Testing'!$E$9,K3335=0),1,0))</f>
        <v>1</v>
      </c>
      <c r="M3335" s="57" t="n">
        <v>0.577937220949</v>
      </c>
      <c r="N3335" s="56" t="str">
        <f aca="false">IF(OR(A3335="",I3335=""),"",IF(COUNTIFS($A$2:$A$4500,A3335,$D$2:$D$4500,D3335,$I$2:$I$4500,I3335)&gt;1,"Possible duplicate",""))</f>
        <v/>
      </c>
      <c r="O3335" s="56" t="n">
        <f aca="false">IF(J3335="","",IF(AND(L3335=0,K3335=0),1,0))</f>
        <v>0</v>
      </c>
      <c r="P3335" s="56" t="n">
        <f aca="false">IF(L3335=1,J3335+ROW()/10^7,"")</f>
        <v>5772.0003335</v>
      </c>
      <c r="Q3335" s="56" t="str">
        <f aca="false">IF(O3335=1,M3335,"")</f>
        <v/>
      </c>
      <c r="R3335" s="56" t="str">
        <f aca="false">IF(K3335=1,ROW(),"")</f>
        <v/>
      </c>
      <c r="S3335" s="56" t="str">
        <f aca="false">IF(D3335="","",TRIM(D3335))</f>
        <v>Operation Recovery Cost- Inc</v>
      </c>
    </row>
    <row r="3336" customFormat="false" ht="15" hidden="false" customHeight="false" outlineLevel="0" collapsed="false">
      <c r="A3336" s="50" t="s">
        <v>2099</v>
      </c>
      <c r="B3336" s="55" t="n">
        <v>45990</v>
      </c>
      <c r="C3336" s="50" t="n">
        <f aca="false">IF(S3336="","",IFERROR(IF(INDEX('Ledger Codes'!$C$6:$C$205,MATCH(S3336,'Ledger Codes'!$B$6:$B$205,0))="","",INDEX('Ledger Codes'!$C$6:$C$205,MATCH(S3336,'Ledger Codes'!$B$6:$B$205,0))),""))</f>
        <v>10053</v>
      </c>
      <c r="D3336" s="50" t="s">
        <v>107</v>
      </c>
      <c r="E3336" s="50" t="s">
        <v>2100</v>
      </c>
      <c r="F3336" s="58" t="s">
        <v>2101</v>
      </c>
      <c r="G3336" s="52" t="n">
        <v>0</v>
      </c>
      <c r="H3336" s="52" t="n">
        <v>481</v>
      </c>
      <c r="I3336" s="52" t="n">
        <f aca="false">IF(AND(G3336="",H3336=""),"",N(G3336)-N(H3336))</f>
        <v>-481</v>
      </c>
      <c r="J3336" s="52" t="n">
        <f aca="false">IF(I3336="","",ABS(I3336))</f>
        <v>481</v>
      </c>
      <c r="K3336" s="56" t="n">
        <f aca="false">IF(S3336="","",0)</f>
        <v>0</v>
      </c>
      <c r="L3336" s="56" t="n">
        <f aca="false">IF(J3336="","",IF(AND(J3336&gt;'Revenue Testing'!$E$9,K3336=0),1,0))</f>
        <v>0</v>
      </c>
      <c r="M3336" s="57" t="n">
        <v>0.958718303567</v>
      </c>
      <c r="N3336" s="56" t="str">
        <f aca="false">IF(OR(A3336="",I3336=""),"",IF(COUNTIFS($A$2:$A$4500,A3336,$D$2:$D$4500,D3336,$I$2:$I$4500,I3336)&gt;1,"Possible duplicate",""))</f>
        <v/>
      </c>
      <c r="O3336" s="56" t="n">
        <f aca="false">IF(J3336="","",IF(AND(L3336=0,K3336=0),1,0))</f>
        <v>1</v>
      </c>
      <c r="P3336" s="56" t="str">
        <f aca="false">IF(L3336=1,J3336+ROW()/10^7,"")</f>
        <v/>
      </c>
      <c r="Q3336" s="57" t="n">
        <f aca="false">IF(O3336=1,M3336,"")</f>
        <v>0.958718303567</v>
      </c>
      <c r="R3336" s="56" t="str">
        <f aca="false">IF(K3336=1,ROW(),"")</f>
        <v/>
      </c>
      <c r="S3336" s="56" t="str">
        <f aca="false">IF(D3336="","",TRIM(D3336))</f>
        <v>Operation Recovery Cost- Inc</v>
      </c>
    </row>
    <row r="3337" customFormat="false" ht="15" hidden="false" customHeight="false" outlineLevel="0" collapsed="false">
      <c r="A3337" s="50" t="s">
        <v>2102</v>
      </c>
      <c r="B3337" s="55" t="n">
        <v>45998</v>
      </c>
      <c r="C3337" s="50" t="n">
        <f aca="false">IF(S3337="","",IFERROR(IF(INDEX('Ledger Codes'!$C$6:$C$205,MATCH(S3337,'Ledger Codes'!$B$6:$B$205,0))="","",INDEX('Ledger Codes'!$C$6:$C$205,MATCH(S3337,'Ledger Codes'!$B$6:$B$205,0))),""))</f>
        <v>10053</v>
      </c>
      <c r="D3337" s="50" t="s">
        <v>107</v>
      </c>
      <c r="E3337" s="50" t="s">
        <v>2103</v>
      </c>
      <c r="F3337" s="50" t="s">
        <v>2104</v>
      </c>
      <c r="G3337" s="52" t="n">
        <v>0</v>
      </c>
      <c r="H3337" s="52" t="n">
        <v>450</v>
      </c>
      <c r="I3337" s="52" t="n">
        <f aca="false">IF(AND(G3337="",H3337=""),"",N(G3337)-N(H3337))</f>
        <v>-450</v>
      </c>
      <c r="J3337" s="52" t="n">
        <f aca="false">IF(I3337="","",ABS(I3337))</f>
        <v>450</v>
      </c>
      <c r="K3337" s="56" t="n">
        <f aca="false">IF(S3337="","",0)</f>
        <v>0</v>
      </c>
      <c r="L3337" s="56" t="n">
        <f aca="false">IF(J3337="","",IF(AND(J3337&gt;'Revenue Testing'!$E$9,K3337=0),1,0))</f>
        <v>0</v>
      </c>
      <c r="M3337" s="57" t="n">
        <v>0.17636467677</v>
      </c>
      <c r="N3337" s="56" t="str">
        <f aca="false">IF(OR(A3337="",I3337=""),"",IF(COUNTIFS($A$2:$A$4500,A3337,$D$2:$D$4500,D3337,$I$2:$I$4500,I3337)&gt;1,"Possible duplicate",""))</f>
        <v/>
      </c>
      <c r="O3337" s="56" t="n">
        <f aca="false">IF(J3337="","",IF(AND(L3337=0,K3337=0),1,0))</f>
        <v>1</v>
      </c>
      <c r="P3337" s="56" t="str">
        <f aca="false">IF(L3337=1,J3337+ROW()/10^7,"")</f>
        <v/>
      </c>
      <c r="Q3337" s="57" t="n">
        <f aca="false">IF(O3337=1,M3337,"")</f>
        <v>0.17636467677</v>
      </c>
      <c r="R3337" s="56" t="str">
        <f aca="false">IF(K3337=1,ROW(),"")</f>
        <v/>
      </c>
      <c r="S3337" s="56" t="str">
        <f aca="false">IF(D3337="","",TRIM(D3337))</f>
        <v>Operation Recovery Cost- Inc</v>
      </c>
    </row>
    <row r="3338" customFormat="false" ht="15" hidden="false" customHeight="false" outlineLevel="0" collapsed="false">
      <c r="A3338" s="50" t="s">
        <v>2105</v>
      </c>
      <c r="B3338" s="55" t="n">
        <v>45998</v>
      </c>
      <c r="C3338" s="50" t="n">
        <f aca="false">IF(S3338="","",IFERROR(IF(INDEX('Ledger Codes'!$C$6:$C$205,MATCH(S3338,'Ledger Codes'!$B$6:$B$205,0))="","",INDEX('Ledger Codes'!$C$6:$C$205,MATCH(S3338,'Ledger Codes'!$B$6:$B$205,0))),""))</f>
        <v>10053</v>
      </c>
      <c r="D3338" s="50" t="s">
        <v>107</v>
      </c>
      <c r="E3338" s="50" t="s">
        <v>2106</v>
      </c>
      <c r="F3338" s="50" t="s">
        <v>2107</v>
      </c>
      <c r="G3338" s="52" t="n">
        <v>0</v>
      </c>
      <c r="H3338" s="52" t="n">
        <v>300</v>
      </c>
      <c r="I3338" s="52" t="n">
        <f aca="false">IF(AND(G3338="",H3338=""),"",N(G3338)-N(H3338))</f>
        <v>-300</v>
      </c>
      <c r="J3338" s="52" t="n">
        <f aca="false">IF(I3338="","",ABS(I3338))</f>
        <v>300</v>
      </c>
      <c r="K3338" s="56" t="n">
        <f aca="false">IF(S3338="","",0)</f>
        <v>0</v>
      </c>
      <c r="L3338" s="56" t="n">
        <f aca="false">IF(J3338="","",IF(AND(J3338&gt;'Revenue Testing'!$E$9,K3338=0),1,0))</f>
        <v>0</v>
      </c>
      <c r="M3338" s="57" t="n">
        <v>0.496843571635</v>
      </c>
      <c r="N3338" s="56" t="str">
        <f aca="false">IF(OR(A3338="",I3338=""),"",IF(COUNTIFS($A$2:$A$4500,A3338,$D$2:$D$4500,D3338,$I$2:$I$4500,I3338)&gt;1,"Possible duplicate",""))</f>
        <v/>
      </c>
      <c r="O3338" s="56" t="n">
        <f aca="false">IF(J3338="","",IF(AND(L3338=0,K3338=0),1,0))</f>
        <v>1</v>
      </c>
      <c r="P3338" s="56" t="str">
        <f aca="false">IF(L3338=1,J3338+ROW()/10^7,"")</f>
        <v/>
      </c>
      <c r="Q3338" s="57" t="n">
        <f aca="false">IF(O3338=1,M3338,"")</f>
        <v>0.496843571635</v>
      </c>
      <c r="R3338" s="56" t="str">
        <f aca="false">IF(K3338=1,ROW(),"")</f>
        <v/>
      </c>
      <c r="S3338" s="56" t="str">
        <f aca="false">IF(D3338="","",TRIM(D3338))</f>
        <v>Operation Recovery Cost- Inc</v>
      </c>
    </row>
    <row r="3339" customFormat="false" ht="15" hidden="false" customHeight="false" outlineLevel="0" collapsed="false">
      <c r="A3339" s="50" t="s">
        <v>2108</v>
      </c>
      <c r="B3339" s="55" t="n">
        <v>45999</v>
      </c>
      <c r="C3339" s="50" t="n">
        <f aca="false">IF(S3339="","",IFERROR(IF(INDEX('Ledger Codes'!$C$6:$C$205,MATCH(S3339,'Ledger Codes'!$B$6:$B$205,0))="","",INDEX('Ledger Codes'!$C$6:$C$205,MATCH(S3339,'Ledger Codes'!$B$6:$B$205,0))),""))</f>
        <v>10053</v>
      </c>
      <c r="D3339" s="50" t="s">
        <v>107</v>
      </c>
      <c r="E3339" s="50" t="s">
        <v>2109</v>
      </c>
      <c r="F3339" s="58" t="s">
        <v>2110</v>
      </c>
      <c r="G3339" s="52" t="n">
        <v>0</v>
      </c>
      <c r="H3339" s="52" t="n">
        <v>321</v>
      </c>
      <c r="I3339" s="52" t="n">
        <f aca="false">IF(AND(G3339="",H3339=""),"",N(G3339)-N(H3339))</f>
        <v>-321</v>
      </c>
      <c r="J3339" s="52" t="n">
        <f aca="false">IF(I3339="","",ABS(I3339))</f>
        <v>321</v>
      </c>
      <c r="K3339" s="56" t="n">
        <f aca="false">IF(S3339="","",0)</f>
        <v>0</v>
      </c>
      <c r="L3339" s="56" t="n">
        <f aca="false">IF(J3339="","",IF(AND(J3339&gt;'Revenue Testing'!$E$9,K3339=0),1,0))</f>
        <v>0</v>
      </c>
      <c r="M3339" s="57" t="n">
        <v>0.451559197766</v>
      </c>
      <c r="N3339" s="56" t="str">
        <f aca="false">IF(OR(A3339="",I3339=""),"",IF(COUNTIFS($A$2:$A$4500,A3339,$D$2:$D$4500,D3339,$I$2:$I$4500,I3339)&gt;1,"Possible duplicate",""))</f>
        <v/>
      </c>
      <c r="O3339" s="56" t="n">
        <f aca="false">IF(J3339="","",IF(AND(L3339=0,K3339=0),1,0))</f>
        <v>1</v>
      </c>
      <c r="P3339" s="56" t="str">
        <f aca="false">IF(L3339=1,J3339+ROW()/10^7,"")</f>
        <v/>
      </c>
      <c r="Q3339" s="57" t="n">
        <f aca="false">IF(O3339=1,M3339,"")</f>
        <v>0.451559197766</v>
      </c>
      <c r="R3339" s="56" t="str">
        <f aca="false">IF(K3339=1,ROW(),"")</f>
        <v/>
      </c>
      <c r="S3339" s="56" t="str">
        <f aca="false">IF(D3339="","",TRIM(D3339))</f>
        <v>Operation Recovery Cost- Inc</v>
      </c>
    </row>
    <row r="3340" customFormat="false" ht="15" hidden="false" customHeight="false" outlineLevel="0" collapsed="false">
      <c r="A3340" s="50" t="s">
        <v>2108</v>
      </c>
      <c r="B3340" s="55" t="n">
        <v>45999</v>
      </c>
      <c r="C3340" s="50" t="n">
        <f aca="false">IF(S3340="","",IFERROR(IF(INDEX('Ledger Codes'!$C$6:$C$205,MATCH(S3340,'Ledger Codes'!$B$6:$B$205,0))="","",INDEX('Ledger Codes'!$C$6:$C$205,MATCH(S3340,'Ledger Codes'!$B$6:$B$205,0))),""))</f>
        <v>10053</v>
      </c>
      <c r="D3340" s="50" t="s">
        <v>107</v>
      </c>
      <c r="E3340" s="50" t="s">
        <v>2109</v>
      </c>
      <c r="F3340" s="58" t="s">
        <v>2110</v>
      </c>
      <c r="G3340" s="52" t="n">
        <v>0</v>
      </c>
      <c r="H3340" s="52" t="n">
        <v>481</v>
      </c>
      <c r="I3340" s="52" t="n">
        <f aca="false">IF(AND(G3340="",H3340=""),"",N(G3340)-N(H3340))</f>
        <v>-481</v>
      </c>
      <c r="J3340" s="52" t="n">
        <f aca="false">IF(I3340="","",ABS(I3340))</f>
        <v>481</v>
      </c>
      <c r="K3340" s="56" t="n">
        <f aca="false">IF(S3340="","",0)</f>
        <v>0</v>
      </c>
      <c r="L3340" s="56" t="n">
        <f aca="false">IF(J3340="","",IF(AND(J3340&gt;'Revenue Testing'!$E$9,K3340=0),1,0))</f>
        <v>0</v>
      </c>
      <c r="M3340" s="57" t="n">
        <v>0.466779255322</v>
      </c>
      <c r="N3340" s="56" t="str">
        <f aca="false">IF(OR(A3340="",I3340=""),"",IF(COUNTIFS($A$2:$A$4500,A3340,$D$2:$D$4500,D3340,$I$2:$I$4500,I3340)&gt;1,"Possible duplicate",""))</f>
        <v/>
      </c>
      <c r="O3340" s="56" t="n">
        <f aca="false">IF(J3340="","",IF(AND(L3340=0,K3340=0),1,0))</f>
        <v>1</v>
      </c>
      <c r="P3340" s="56" t="str">
        <f aca="false">IF(L3340=1,J3340+ROW()/10^7,"")</f>
        <v/>
      </c>
      <c r="Q3340" s="57" t="n">
        <f aca="false">IF(O3340=1,M3340,"")</f>
        <v>0.466779255322</v>
      </c>
      <c r="R3340" s="56" t="str">
        <f aca="false">IF(K3340=1,ROW(),"")</f>
        <v/>
      </c>
      <c r="S3340" s="56" t="str">
        <f aca="false">IF(D3340="","",TRIM(D3340))</f>
        <v>Operation Recovery Cost- Inc</v>
      </c>
    </row>
    <row r="3341" customFormat="false" ht="15" hidden="false" customHeight="false" outlineLevel="0" collapsed="false">
      <c r="A3341" s="50" t="s">
        <v>2111</v>
      </c>
      <c r="B3341" s="55" t="n">
        <v>46001</v>
      </c>
      <c r="C3341" s="50" t="n">
        <f aca="false">IF(S3341="","",IFERROR(IF(INDEX('Ledger Codes'!$C$6:$C$205,MATCH(S3341,'Ledger Codes'!$B$6:$B$205,0))="","",INDEX('Ledger Codes'!$C$6:$C$205,MATCH(S3341,'Ledger Codes'!$B$6:$B$205,0))),""))</f>
        <v>10053</v>
      </c>
      <c r="D3341" s="50" t="s">
        <v>107</v>
      </c>
      <c r="E3341" s="50" t="s">
        <v>2112</v>
      </c>
      <c r="F3341" s="50" t="s">
        <v>2113</v>
      </c>
      <c r="G3341" s="52" t="n">
        <v>0</v>
      </c>
      <c r="H3341" s="52" t="n">
        <v>321</v>
      </c>
      <c r="I3341" s="52" t="n">
        <f aca="false">IF(AND(G3341="",H3341=""),"",N(G3341)-N(H3341))</f>
        <v>-321</v>
      </c>
      <c r="J3341" s="52" t="n">
        <f aca="false">IF(I3341="","",ABS(I3341))</f>
        <v>321</v>
      </c>
      <c r="K3341" s="56" t="n">
        <f aca="false">IF(S3341="","",0)</f>
        <v>0</v>
      </c>
      <c r="L3341" s="56" t="n">
        <f aca="false">IF(J3341="","",IF(AND(J3341&gt;'Revenue Testing'!$E$9,K3341=0),1,0))</f>
        <v>0</v>
      </c>
      <c r="M3341" s="57" t="n">
        <v>0.535200454427</v>
      </c>
      <c r="N3341" s="56" t="str">
        <f aca="false">IF(OR(A3341="",I3341=""),"",IF(COUNTIFS($A$2:$A$4500,A3341,$D$2:$D$4500,D3341,$I$2:$I$4500,I3341)&gt;1,"Possible duplicate",""))</f>
        <v/>
      </c>
      <c r="O3341" s="56" t="n">
        <f aca="false">IF(J3341="","",IF(AND(L3341=0,K3341=0),1,0))</f>
        <v>1</v>
      </c>
      <c r="P3341" s="56" t="str">
        <f aca="false">IF(L3341=1,J3341+ROW()/10^7,"")</f>
        <v/>
      </c>
      <c r="Q3341" s="57" t="n">
        <f aca="false">IF(O3341=1,M3341,"")</f>
        <v>0.535200454427</v>
      </c>
      <c r="R3341" s="56" t="str">
        <f aca="false">IF(K3341=1,ROW(),"")</f>
        <v/>
      </c>
      <c r="S3341" s="56" t="str">
        <f aca="false">IF(D3341="","",TRIM(D3341))</f>
        <v>Operation Recovery Cost- Inc</v>
      </c>
    </row>
    <row r="3342" customFormat="false" ht="15" hidden="false" customHeight="false" outlineLevel="0" collapsed="false">
      <c r="A3342" s="50" t="s">
        <v>2208</v>
      </c>
      <c r="B3342" s="55" t="n">
        <v>46002</v>
      </c>
      <c r="C3342" s="50" t="n">
        <f aca="false">IF(S3342="","",IFERROR(IF(INDEX('Ledger Codes'!$C$6:$C$205,MATCH(S3342,'Ledger Codes'!$B$6:$B$205,0))="","",INDEX('Ledger Codes'!$C$6:$C$205,MATCH(S3342,'Ledger Codes'!$B$6:$B$205,0))),""))</f>
        <v>10053</v>
      </c>
      <c r="D3342" s="50" t="s">
        <v>107</v>
      </c>
      <c r="E3342" s="50" t="s">
        <v>2209</v>
      </c>
      <c r="F3342" s="50" t="s">
        <v>2210</v>
      </c>
      <c r="G3342" s="52" t="n">
        <v>0</v>
      </c>
      <c r="H3342" s="52" t="n">
        <v>321</v>
      </c>
      <c r="I3342" s="52" t="n">
        <f aca="false">IF(AND(G3342="",H3342=""),"",N(G3342)-N(H3342))</f>
        <v>-321</v>
      </c>
      <c r="J3342" s="52" t="n">
        <f aca="false">IF(I3342="","",ABS(I3342))</f>
        <v>321</v>
      </c>
      <c r="K3342" s="56" t="n">
        <f aca="false">IF(S3342="","",0)</f>
        <v>0</v>
      </c>
      <c r="L3342" s="56" t="n">
        <f aca="false">IF(J3342="","",IF(AND(J3342&gt;'Revenue Testing'!$E$9,K3342=0),1,0))</f>
        <v>0</v>
      </c>
      <c r="M3342" s="57" t="n">
        <v>0.239089896605</v>
      </c>
      <c r="N3342" s="56" t="str">
        <f aca="false">IF(OR(A3342="",I3342=""),"",IF(COUNTIFS($A$2:$A$4500,A3342,$D$2:$D$4500,D3342,$I$2:$I$4500,I3342)&gt;1,"Possible duplicate",""))</f>
        <v/>
      </c>
      <c r="O3342" s="56" t="n">
        <f aca="false">IF(J3342="","",IF(AND(L3342=0,K3342=0),1,0))</f>
        <v>1</v>
      </c>
      <c r="P3342" s="56" t="str">
        <f aca="false">IF(L3342=1,J3342+ROW()/10^7,"")</f>
        <v/>
      </c>
      <c r="Q3342" s="57" t="n">
        <f aca="false">IF(O3342=1,M3342,"")</f>
        <v>0.239089896605</v>
      </c>
      <c r="R3342" s="56" t="str">
        <f aca="false">IF(K3342=1,ROW(),"")</f>
        <v/>
      </c>
      <c r="S3342" s="56" t="str">
        <f aca="false">IF(D3342="","",TRIM(D3342))</f>
        <v>Operation Recovery Cost- Inc</v>
      </c>
    </row>
    <row r="3343" customFormat="false" ht="15" hidden="false" customHeight="false" outlineLevel="0" collapsed="false">
      <c r="A3343" s="50" t="s">
        <v>2114</v>
      </c>
      <c r="B3343" s="55" t="n">
        <v>46007</v>
      </c>
      <c r="C3343" s="50" t="n">
        <f aca="false">IF(S3343="","",IFERROR(IF(INDEX('Ledger Codes'!$C$6:$C$205,MATCH(S3343,'Ledger Codes'!$B$6:$B$205,0))="","",INDEX('Ledger Codes'!$C$6:$C$205,MATCH(S3343,'Ledger Codes'!$B$6:$B$205,0))),""))</f>
        <v>10053</v>
      </c>
      <c r="D3343" s="50" t="s">
        <v>107</v>
      </c>
      <c r="E3343" s="50" t="s">
        <v>2115</v>
      </c>
      <c r="F3343" s="50" t="s">
        <v>2116</v>
      </c>
      <c r="G3343" s="52" t="n">
        <v>0</v>
      </c>
      <c r="H3343" s="52" t="n">
        <v>962</v>
      </c>
      <c r="I3343" s="52" t="n">
        <f aca="false">IF(AND(G3343="",H3343=""),"",N(G3343)-N(H3343))</f>
        <v>-962</v>
      </c>
      <c r="J3343" s="52" t="n">
        <f aca="false">IF(I3343="","",ABS(I3343))</f>
        <v>962</v>
      </c>
      <c r="K3343" s="56" t="n">
        <f aca="false">IF(S3343="","",0)</f>
        <v>0</v>
      </c>
      <c r="L3343" s="56" t="n">
        <f aca="false">IF(J3343="","",IF(AND(J3343&gt;'Revenue Testing'!$E$9,K3343=0),1,0))</f>
        <v>0</v>
      </c>
      <c r="M3343" s="57" t="n">
        <v>0.888441487133</v>
      </c>
      <c r="N3343" s="56" t="str">
        <f aca="false">IF(OR(A3343="",I3343=""),"",IF(COUNTIFS($A$2:$A$4500,A3343,$D$2:$D$4500,D3343,$I$2:$I$4500,I3343)&gt;1,"Possible duplicate",""))</f>
        <v/>
      </c>
      <c r="O3343" s="56" t="n">
        <f aca="false">IF(J3343="","",IF(AND(L3343=0,K3343=0),1,0))</f>
        <v>1</v>
      </c>
      <c r="P3343" s="56" t="str">
        <f aca="false">IF(L3343=1,J3343+ROW()/10^7,"")</f>
        <v/>
      </c>
      <c r="Q3343" s="57" t="n">
        <f aca="false">IF(O3343=1,M3343,"")</f>
        <v>0.888441487133</v>
      </c>
      <c r="R3343" s="56" t="str">
        <f aca="false">IF(K3343=1,ROW(),"")</f>
        <v/>
      </c>
      <c r="S3343" s="56" t="str">
        <f aca="false">IF(D3343="","",TRIM(D3343))</f>
        <v>Operation Recovery Cost- Inc</v>
      </c>
    </row>
    <row r="3344" customFormat="false" ht="15" hidden="false" customHeight="false" outlineLevel="0" collapsed="false">
      <c r="A3344" s="50" t="s">
        <v>2117</v>
      </c>
      <c r="B3344" s="55" t="n">
        <v>46013</v>
      </c>
      <c r="C3344" s="50" t="n">
        <f aca="false">IF(S3344="","",IFERROR(IF(INDEX('Ledger Codes'!$C$6:$C$205,MATCH(S3344,'Ledger Codes'!$B$6:$B$205,0))="","",INDEX('Ledger Codes'!$C$6:$C$205,MATCH(S3344,'Ledger Codes'!$B$6:$B$205,0))),""))</f>
        <v>10053</v>
      </c>
      <c r="D3344" s="50" t="s">
        <v>107</v>
      </c>
      <c r="E3344" s="50" t="s">
        <v>2118</v>
      </c>
      <c r="F3344" s="50" t="s">
        <v>2119</v>
      </c>
      <c r="G3344" s="52" t="n">
        <v>0</v>
      </c>
      <c r="H3344" s="52" t="n">
        <v>450</v>
      </c>
      <c r="I3344" s="52" t="n">
        <f aca="false">IF(AND(G3344="",H3344=""),"",N(G3344)-N(H3344))</f>
        <v>-450</v>
      </c>
      <c r="J3344" s="52" t="n">
        <f aca="false">IF(I3344="","",ABS(I3344))</f>
        <v>450</v>
      </c>
      <c r="K3344" s="56" t="n">
        <f aca="false">IF(S3344="","",0)</f>
        <v>0</v>
      </c>
      <c r="L3344" s="56" t="n">
        <f aca="false">IF(J3344="","",IF(AND(J3344&gt;'Revenue Testing'!$E$9,K3344=0),1,0))</f>
        <v>0</v>
      </c>
      <c r="M3344" s="57" t="n">
        <v>0.080074705232</v>
      </c>
      <c r="N3344" s="56" t="str">
        <f aca="false">IF(OR(A3344="",I3344=""),"",IF(COUNTIFS($A$2:$A$4500,A3344,$D$2:$D$4500,D3344,$I$2:$I$4500,I3344)&gt;1,"Possible duplicate",""))</f>
        <v/>
      </c>
      <c r="O3344" s="56" t="n">
        <f aca="false">IF(J3344="","",IF(AND(L3344=0,K3344=0),1,0))</f>
        <v>1</v>
      </c>
      <c r="P3344" s="56" t="str">
        <f aca="false">IF(L3344=1,J3344+ROW()/10^7,"")</f>
        <v/>
      </c>
      <c r="Q3344" s="57" t="n">
        <f aca="false">IF(O3344=1,M3344,"")</f>
        <v>0.080074705232</v>
      </c>
      <c r="R3344" s="56" t="str">
        <f aca="false">IF(K3344=1,ROW(),"")</f>
        <v/>
      </c>
      <c r="S3344" s="56" t="str">
        <f aca="false">IF(D3344="","",TRIM(D3344))</f>
        <v>Operation Recovery Cost- Inc</v>
      </c>
    </row>
    <row r="3345" customFormat="false" ht="15" hidden="false" customHeight="false" outlineLevel="0" collapsed="false">
      <c r="A3345" s="50" t="s">
        <v>2120</v>
      </c>
      <c r="B3345" s="55" t="n">
        <v>46013</v>
      </c>
      <c r="C3345" s="50" t="n">
        <f aca="false">IF(S3345="","",IFERROR(IF(INDEX('Ledger Codes'!$C$6:$C$205,MATCH(S3345,'Ledger Codes'!$B$6:$B$205,0))="","",INDEX('Ledger Codes'!$C$6:$C$205,MATCH(S3345,'Ledger Codes'!$B$6:$B$205,0))),""))</f>
        <v>10053</v>
      </c>
      <c r="D3345" s="50" t="s">
        <v>107</v>
      </c>
      <c r="E3345" s="50" t="s">
        <v>2121</v>
      </c>
      <c r="F3345" s="50" t="s">
        <v>2122</v>
      </c>
      <c r="G3345" s="52" t="n">
        <v>0</v>
      </c>
      <c r="H3345" s="52" t="n">
        <v>450</v>
      </c>
      <c r="I3345" s="52" t="n">
        <f aca="false">IF(AND(G3345="",H3345=""),"",N(G3345)-N(H3345))</f>
        <v>-450</v>
      </c>
      <c r="J3345" s="52" t="n">
        <f aca="false">IF(I3345="","",ABS(I3345))</f>
        <v>450</v>
      </c>
      <c r="K3345" s="56" t="n">
        <f aca="false">IF(S3345="","",0)</f>
        <v>0</v>
      </c>
      <c r="L3345" s="56" t="n">
        <f aca="false">IF(J3345="","",IF(AND(J3345&gt;'Revenue Testing'!$E$9,K3345=0),1,0))</f>
        <v>0</v>
      </c>
      <c r="M3345" s="57" t="n">
        <v>0.125297454014</v>
      </c>
      <c r="N3345" s="56" t="str">
        <f aca="false">IF(OR(A3345="",I3345=""),"",IF(COUNTIFS($A$2:$A$4500,A3345,$D$2:$D$4500,D3345,$I$2:$I$4500,I3345)&gt;1,"Possible duplicate",""))</f>
        <v/>
      </c>
      <c r="O3345" s="56" t="n">
        <f aca="false">IF(J3345="","",IF(AND(L3345=0,K3345=0),1,0))</f>
        <v>1</v>
      </c>
      <c r="P3345" s="56" t="str">
        <f aca="false">IF(L3345=1,J3345+ROW()/10^7,"")</f>
        <v/>
      </c>
      <c r="Q3345" s="57" t="n">
        <f aca="false">IF(O3345=1,M3345,"")</f>
        <v>0.125297454014</v>
      </c>
      <c r="R3345" s="56" t="str">
        <f aca="false">IF(K3345=1,ROW(),"")</f>
        <v/>
      </c>
      <c r="S3345" s="56" t="str">
        <f aca="false">IF(D3345="","",TRIM(D3345))</f>
        <v>Operation Recovery Cost- Inc</v>
      </c>
    </row>
    <row r="3346" customFormat="false" ht="15" hidden="false" customHeight="false" outlineLevel="0" collapsed="false">
      <c r="A3346" s="50" t="s">
        <v>593</v>
      </c>
      <c r="B3346" s="55" t="n">
        <v>45903</v>
      </c>
      <c r="C3346" s="50" t="n">
        <f aca="false">IF(S3346="","",IFERROR(IF(INDEX('Ledger Codes'!$C$6:$C$205,MATCH(S3346,'Ledger Codes'!$B$6:$B$205,0))="","",INDEX('Ledger Codes'!$C$6:$C$205,MATCH(S3346,'Ledger Codes'!$B$6:$B$205,0))),""))</f>
        <v>10054</v>
      </c>
      <c r="D3346" s="50" t="s">
        <v>210</v>
      </c>
      <c r="E3346" s="50" t="s">
        <v>594</v>
      </c>
      <c r="F3346" s="50" t="s">
        <v>482</v>
      </c>
      <c r="G3346" s="52" t="n">
        <v>0</v>
      </c>
      <c r="H3346" s="52" t="n">
        <v>80</v>
      </c>
      <c r="I3346" s="52" t="n">
        <f aca="false">IF(AND(G3346="",H3346=""),"",N(G3346)-N(H3346))</f>
        <v>-80</v>
      </c>
      <c r="J3346" s="52" t="n">
        <f aca="false">IF(I3346="","",ABS(I3346))</f>
        <v>80</v>
      </c>
      <c r="K3346" s="56" t="n">
        <f aca="false">IF(S3346="","",0)</f>
        <v>0</v>
      </c>
      <c r="L3346" s="56" t="n">
        <f aca="false">IF(J3346="","",IF(AND(J3346&gt;'Revenue Testing'!$E$9,K3346=0),1,0))</f>
        <v>0</v>
      </c>
      <c r="M3346" s="57" t="n">
        <v>0.554575305886</v>
      </c>
      <c r="N3346" s="56" t="str">
        <f aca="false">IF(OR(A3346="",I3346=""),"",IF(COUNTIFS($A$2:$A$4500,A3346,$D$2:$D$4500,D3346,$I$2:$I$4500,I3346)&gt;1,"Possible duplicate",""))</f>
        <v/>
      </c>
      <c r="O3346" s="56" t="n">
        <f aca="false">IF(J3346="","",IF(AND(L3346=0,K3346=0),1,0))</f>
        <v>1</v>
      </c>
      <c r="P3346" s="56" t="str">
        <f aca="false">IF(L3346=1,J3346+ROW()/10^7,"")</f>
        <v/>
      </c>
      <c r="Q3346" s="57" t="n">
        <f aca="false">IF(O3346=1,M3346,"")</f>
        <v>0.554575305886</v>
      </c>
      <c r="R3346" s="56" t="str">
        <f aca="false">IF(K3346=1,ROW(),"")</f>
        <v/>
      </c>
      <c r="S3346" s="56" t="str">
        <f aca="false">IF(D3346="","",TRIM(D3346))</f>
        <v>PHOTO CHARGES- INC</v>
      </c>
    </row>
    <row r="3347" customFormat="false" ht="15" hidden="false" customHeight="false" outlineLevel="0" collapsed="false">
      <c r="A3347" s="50" t="s">
        <v>593</v>
      </c>
      <c r="B3347" s="55" t="n">
        <v>45903</v>
      </c>
      <c r="C3347" s="50" t="n">
        <f aca="false">IF(S3347="","",IFERROR(IF(INDEX('Ledger Codes'!$C$6:$C$205,MATCH(S3347,'Ledger Codes'!$B$6:$B$205,0))="","",INDEX('Ledger Codes'!$C$6:$C$205,MATCH(S3347,'Ledger Codes'!$B$6:$B$205,0))),""))</f>
        <v>10054</v>
      </c>
      <c r="D3347" s="50" t="s">
        <v>210</v>
      </c>
      <c r="E3347" s="50" t="s">
        <v>594</v>
      </c>
      <c r="F3347" s="50" t="s">
        <v>482</v>
      </c>
      <c r="G3347" s="52" t="n">
        <v>0</v>
      </c>
      <c r="H3347" s="52" t="n">
        <v>40</v>
      </c>
      <c r="I3347" s="52" t="n">
        <f aca="false">IF(AND(G3347="",H3347=""),"",N(G3347)-N(H3347))</f>
        <v>-40</v>
      </c>
      <c r="J3347" s="52" t="n">
        <f aca="false">IF(I3347="","",ABS(I3347))</f>
        <v>40</v>
      </c>
      <c r="K3347" s="56" t="n">
        <f aca="false">IF(S3347="","",0)</f>
        <v>0</v>
      </c>
      <c r="L3347" s="56" t="n">
        <f aca="false">IF(J3347="","",IF(AND(J3347&gt;'Revenue Testing'!$E$9,K3347=0),1,0))</f>
        <v>0</v>
      </c>
      <c r="M3347" s="57" t="n">
        <v>0.93651294415</v>
      </c>
      <c r="N3347" s="56" t="str">
        <f aca="false">IF(OR(A3347="",I3347=""),"",IF(COUNTIFS($A$2:$A$4500,A3347,$D$2:$D$4500,D3347,$I$2:$I$4500,I3347)&gt;1,"Possible duplicate",""))</f>
        <v/>
      </c>
      <c r="O3347" s="56" t="n">
        <f aca="false">IF(J3347="","",IF(AND(L3347=0,K3347=0),1,0))</f>
        <v>1</v>
      </c>
      <c r="P3347" s="56" t="str">
        <f aca="false">IF(L3347=1,J3347+ROW()/10^7,"")</f>
        <v/>
      </c>
      <c r="Q3347" s="57" t="n">
        <f aca="false">IF(O3347=1,M3347,"")</f>
        <v>0.93651294415</v>
      </c>
      <c r="R3347" s="56" t="str">
        <f aca="false">IF(K3347=1,ROW(),"")</f>
        <v/>
      </c>
      <c r="S3347" s="56" t="str">
        <f aca="false">IF(D3347="","",TRIM(D3347))</f>
        <v>PHOTO CHARGES- INC</v>
      </c>
    </row>
    <row r="3348" customFormat="false" ht="15" hidden="false" customHeight="false" outlineLevel="0" collapsed="false">
      <c r="A3348" s="50" t="s">
        <v>595</v>
      </c>
      <c r="B3348" s="55" t="n">
        <v>45903</v>
      </c>
      <c r="C3348" s="50" t="n">
        <f aca="false">IF(S3348="","",IFERROR(IF(INDEX('Ledger Codes'!$C$6:$C$205,MATCH(S3348,'Ledger Codes'!$B$6:$B$205,0))="","",INDEX('Ledger Codes'!$C$6:$C$205,MATCH(S3348,'Ledger Codes'!$B$6:$B$205,0))),""))</f>
        <v>10054</v>
      </c>
      <c r="D3348" s="50" t="s">
        <v>210</v>
      </c>
      <c r="E3348" s="50" t="s">
        <v>596</v>
      </c>
      <c r="F3348" s="50" t="s">
        <v>597</v>
      </c>
      <c r="G3348" s="52" t="n">
        <v>0</v>
      </c>
      <c r="H3348" s="52" t="n">
        <v>20</v>
      </c>
      <c r="I3348" s="52" t="n">
        <f aca="false">IF(AND(G3348="",H3348=""),"",N(G3348)-N(H3348))</f>
        <v>-20</v>
      </c>
      <c r="J3348" s="52" t="n">
        <f aca="false">IF(I3348="","",ABS(I3348))</f>
        <v>20</v>
      </c>
      <c r="K3348" s="56" t="n">
        <f aca="false">IF(S3348="","",0)</f>
        <v>0</v>
      </c>
      <c r="L3348" s="56" t="n">
        <f aca="false">IF(J3348="","",IF(AND(J3348&gt;'Revenue Testing'!$E$9,K3348=0),1,0))</f>
        <v>0</v>
      </c>
      <c r="M3348" s="57" t="n">
        <v>0.634553385423</v>
      </c>
      <c r="N3348" s="56" t="str">
        <f aca="false">IF(OR(A3348="",I3348=""),"",IF(COUNTIFS($A$2:$A$4500,A3348,$D$2:$D$4500,D3348,$I$2:$I$4500,I3348)&gt;1,"Possible duplicate",""))</f>
        <v/>
      </c>
      <c r="O3348" s="56" t="n">
        <f aca="false">IF(J3348="","",IF(AND(L3348=0,K3348=0),1,0))</f>
        <v>1</v>
      </c>
      <c r="P3348" s="56" t="str">
        <f aca="false">IF(L3348=1,J3348+ROW()/10^7,"")</f>
        <v/>
      </c>
      <c r="Q3348" s="57" t="n">
        <f aca="false">IF(O3348=1,M3348,"")</f>
        <v>0.634553385423</v>
      </c>
      <c r="R3348" s="56" t="str">
        <f aca="false">IF(K3348=1,ROW(),"")</f>
        <v/>
      </c>
      <c r="S3348" s="56" t="str">
        <f aca="false">IF(D3348="","",TRIM(D3348))</f>
        <v>PHOTO CHARGES- INC</v>
      </c>
    </row>
    <row r="3349" customFormat="false" ht="15" hidden="false" customHeight="false" outlineLevel="0" collapsed="false">
      <c r="A3349" s="50" t="s">
        <v>598</v>
      </c>
      <c r="B3349" s="55" t="n">
        <v>45903</v>
      </c>
      <c r="C3349" s="50" t="n">
        <f aca="false">IF(S3349="","",IFERROR(IF(INDEX('Ledger Codes'!$C$6:$C$205,MATCH(S3349,'Ledger Codes'!$B$6:$B$205,0))="","",INDEX('Ledger Codes'!$C$6:$C$205,MATCH(S3349,'Ledger Codes'!$B$6:$B$205,0))),""))</f>
        <v>10054</v>
      </c>
      <c r="D3349" s="50" t="s">
        <v>210</v>
      </c>
      <c r="E3349" s="50" t="s">
        <v>599</v>
      </c>
      <c r="F3349" s="50" t="s">
        <v>600</v>
      </c>
      <c r="G3349" s="52" t="n">
        <v>0</v>
      </c>
      <c r="H3349" s="52" t="n">
        <v>20</v>
      </c>
      <c r="I3349" s="52" t="n">
        <f aca="false">IF(AND(G3349="",H3349=""),"",N(G3349)-N(H3349))</f>
        <v>-20</v>
      </c>
      <c r="J3349" s="52" t="n">
        <f aca="false">IF(I3349="","",ABS(I3349))</f>
        <v>20</v>
      </c>
      <c r="K3349" s="56" t="n">
        <f aca="false">IF(S3349="","",0)</f>
        <v>0</v>
      </c>
      <c r="L3349" s="56" t="n">
        <f aca="false">IF(J3349="","",IF(AND(J3349&gt;'Revenue Testing'!$E$9,K3349=0),1,0))</f>
        <v>0</v>
      </c>
      <c r="M3349" s="57" t="n">
        <v>0.187461531426</v>
      </c>
      <c r="N3349" s="56" t="str">
        <f aca="false">IF(OR(A3349="",I3349=""),"",IF(COUNTIFS($A$2:$A$4500,A3349,$D$2:$D$4500,D3349,$I$2:$I$4500,I3349)&gt;1,"Possible duplicate",""))</f>
        <v/>
      </c>
      <c r="O3349" s="56" t="n">
        <f aca="false">IF(J3349="","",IF(AND(L3349=0,K3349=0),1,0))</f>
        <v>1</v>
      </c>
      <c r="P3349" s="56" t="str">
        <f aca="false">IF(L3349=1,J3349+ROW()/10^7,"")</f>
        <v/>
      </c>
      <c r="Q3349" s="57" t="n">
        <f aca="false">IF(O3349=1,M3349,"")</f>
        <v>0.187461531426</v>
      </c>
      <c r="R3349" s="56" t="str">
        <f aca="false">IF(K3349=1,ROW(),"")</f>
        <v/>
      </c>
      <c r="S3349" s="56" t="str">
        <f aca="false">IF(D3349="","",TRIM(D3349))</f>
        <v>PHOTO CHARGES- INC</v>
      </c>
    </row>
    <row r="3350" customFormat="false" ht="15" hidden="false" customHeight="false" outlineLevel="0" collapsed="false">
      <c r="A3350" s="50" t="s">
        <v>601</v>
      </c>
      <c r="B3350" s="55" t="n">
        <v>45903</v>
      </c>
      <c r="C3350" s="50" t="n">
        <f aca="false">IF(S3350="","",IFERROR(IF(INDEX('Ledger Codes'!$C$6:$C$205,MATCH(S3350,'Ledger Codes'!$B$6:$B$205,0))="","",INDEX('Ledger Codes'!$C$6:$C$205,MATCH(S3350,'Ledger Codes'!$B$6:$B$205,0))),""))</f>
        <v>10054</v>
      </c>
      <c r="D3350" s="50" t="s">
        <v>210</v>
      </c>
      <c r="E3350" s="50" t="s">
        <v>602</v>
      </c>
      <c r="F3350" s="50" t="s">
        <v>603</v>
      </c>
      <c r="G3350" s="52" t="n">
        <v>0</v>
      </c>
      <c r="H3350" s="52" t="n">
        <v>20</v>
      </c>
      <c r="I3350" s="52" t="n">
        <f aca="false">IF(AND(G3350="",H3350=""),"",N(G3350)-N(H3350))</f>
        <v>-20</v>
      </c>
      <c r="J3350" s="52" t="n">
        <f aca="false">IF(I3350="","",ABS(I3350))</f>
        <v>20</v>
      </c>
      <c r="K3350" s="56" t="n">
        <f aca="false">IF(S3350="","",0)</f>
        <v>0</v>
      </c>
      <c r="L3350" s="56" t="n">
        <f aca="false">IF(J3350="","",IF(AND(J3350&gt;'Revenue Testing'!$E$9,K3350=0),1,0))</f>
        <v>0</v>
      </c>
      <c r="M3350" s="57" t="n">
        <v>0.447807325387</v>
      </c>
      <c r="N3350" s="56" t="str">
        <f aca="false">IF(OR(A3350="",I3350=""),"",IF(COUNTIFS($A$2:$A$4500,A3350,$D$2:$D$4500,D3350,$I$2:$I$4500,I3350)&gt;1,"Possible duplicate",""))</f>
        <v/>
      </c>
      <c r="O3350" s="56" t="n">
        <f aca="false">IF(J3350="","",IF(AND(L3350=0,K3350=0),1,0))</f>
        <v>1</v>
      </c>
      <c r="P3350" s="56" t="str">
        <f aca="false">IF(L3350=1,J3350+ROW()/10^7,"")</f>
        <v/>
      </c>
      <c r="Q3350" s="57" t="n">
        <f aca="false">IF(O3350=1,M3350,"")</f>
        <v>0.447807325387</v>
      </c>
      <c r="R3350" s="56" t="str">
        <f aca="false">IF(K3350=1,ROW(),"")</f>
        <v/>
      </c>
      <c r="S3350" s="56" t="str">
        <f aca="false">IF(D3350="","",TRIM(D3350))</f>
        <v>PHOTO CHARGES- INC</v>
      </c>
    </row>
    <row r="3351" customFormat="false" ht="15" hidden="false" customHeight="false" outlineLevel="0" collapsed="false">
      <c r="A3351" s="50" t="s">
        <v>604</v>
      </c>
      <c r="B3351" s="55" t="n">
        <v>45903</v>
      </c>
      <c r="C3351" s="50" t="n">
        <f aca="false">IF(S3351="","",IFERROR(IF(INDEX('Ledger Codes'!$C$6:$C$205,MATCH(S3351,'Ledger Codes'!$B$6:$B$205,0))="","",INDEX('Ledger Codes'!$C$6:$C$205,MATCH(S3351,'Ledger Codes'!$B$6:$B$205,0))),""))</f>
        <v>10054</v>
      </c>
      <c r="D3351" s="50" t="s">
        <v>210</v>
      </c>
      <c r="E3351" s="50" t="s">
        <v>605</v>
      </c>
      <c r="F3351" s="50" t="s">
        <v>405</v>
      </c>
      <c r="G3351" s="52" t="n">
        <v>0</v>
      </c>
      <c r="H3351" s="52" t="n">
        <v>20</v>
      </c>
      <c r="I3351" s="52" t="n">
        <f aca="false">IF(AND(G3351="",H3351=""),"",N(G3351)-N(H3351))</f>
        <v>-20</v>
      </c>
      <c r="J3351" s="52" t="n">
        <f aca="false">IF(I3351="","",ABS(I3351))</f>
        <v>20</v>
      </c>
      <c r="K3351" s="56" t="n">
        <f aca="false">IF(S3351="","",0)</f>
        <v>0</v>
      </c>
      <c r="L3351" s="56" t="n">
        <f aca="false">IF(J3351="","",IF(AND(J3351&gt;'Revenue Testing'!$E$9,K3351=0),1,0))</f>
        <v>0</v>
      </c>
      <c r="M3351" s="57" t="n">
        <v>0.726373937578</v>
      </c>
      <c r="N3351" s="56" t="str">
        <f aca="false">IF(OR(A3351="",I3351=""),"",IF(COUNTIFS($A$2:$A$4500,A3351,$D$2:$D$4500,D3351,$I$2:$I$4500,I3351)&gt;1,"Possible duplicate",""))</f>
        <v/>
      </c>
      <c r="O3351" s="56" t="n">
        <f aca="false">IF(J3351="","",IF(AND(L3351=0,K3351=0),1,0))</f>
        <v>1</v>
      </c>
      <c r="P3351" s="56" t="str">
        <f aca="false">IF(L3351=1,J3351+ROW()/10^7,"")</f>
        <v/>
      </c>
      <c r="Q3351" s="57" t="n">
        <f aca="false">IF(O3351=1,M3351,"")</f>
        <v>0.726373937578</v>
      </c>
      <c r="R3351" s="56" t="str">
        <f aca="false">IF(K3351=1,ROW(),"")</f>
        <v/>
      </c>
      <c r="S3351" s="56" t="str">
        <f aca="false">IF(D3351="","",TRIM(D3351))</f>
        <v>PHOTO CHARGES- INC</v>
      </c>
    </row>
    <row r="3352" customFormat="false" ht="15" hidden="false" customHeight="false" outlineLevel="0" collapsed="false">
      <c r="A3352" s="50" t="s">
        <v>606</v>
      </c>
      <c r="B3352" s="55" t="n">
        <v>45903</v>
      </c>
      <c r="C3352" s="50" t="n">
        <f aca="false">IF(S3352="","",IFERROR(IF(INDEX('Ledger Codes'!$C$6:$C$205,MATCH(S3352,'Ledger Codes'!$B$6:$B$205,0))="","",INDEX('Ledger Codes'!$C$6:$C$205,MATCH(S3352,'Ledger Codes'!$B$6:$B$205,0))),""))</f>
        <v>10054</v>
      </c>
      <c r="D3352" s="50" t="s">
        <v>210</v>
      </c>
      <c r="E3352" s="50" t="s">
        <v>607</v>
      </c>
      <c r="F3352" s="50" t="s">
        <v>608</v>
      </c>
      <c r="G3352" s="52" t="n">
        <v>0</v>
      </c>
      <c r="H3352" s="52" t="n">
        <v>20</v>
      </c>
      <c r="I3352" s="52" t="n">
        <f aca="false">IF(AND(G3352="",H3352=""),"",N(G3352)-N(H3352))</f>
        <v>-20</v>
      </c>
      <c r="J3352" s="52" t="n">
        <f aca="false">IF(I3352="","",ABS(I3352))</f>
        <v>20</v>
      </c>
      <c r="K3352" s="56" t="n">
        <f aca="false">IF(S3352="","",0)</f>
        <v>0</v>
      </c>
      <c r="L3352" s="56" t="n">
        <f aca="false">IF(J3352="","",IF(AND(J3352&gt;'Revenue Testing'!$E$9,K3352=0),1,0))</f>
        <v>0</v>
      </c>
      <c r="M3352" s="57" t="n">
        <v>0.330663605945</v>
      </c>
      <c r="N3352" s="56" t="str">
        <f aca="false">IF(OR(A3352="",I3352=""),"",IF(COUNTIFS($A$2:$A$4500,A3352,$D$2:$D$4500,D3352,$I$2:$I$4500,I3352)&gt;1,"Possible duplicate",""))</f>
        <v/>
      </c>
      <c r="O3352" s="56" t="n">
        <f aca="false">IF(J3352="","",IF(AND(L3352=0,K3352=0),1,0))</f>
        <v>1</v>
      </c>
      <c r="P3352" s="56" t="str">
        <f aca="false">IF(L3352=1,J3352+ROW()/10^7,"")</f>
        <v/>
      </c>
      <c r="Q3352" s="57" t="n">
        <f aca="false">IF(O3352=1,M3352,"")</f>
        <v>0.330663605945</v>
      </c>
      <c r="R3352" s="56" t="str">
        <f aca="false">IF(K3352=1,ROW(),"")</f>
        <v/>
      </c>
      <c r="S3352" s="56" t="str">
        <f aca="false">IF(D3352="","",TRIM(D3352))</f>
        <v>PHOTO CHARGES- INC</v>
      </c>
    </row>
    <row r="3353" customFormat="false" ht="15" hidden="false" customHeight="false" outlineLevel="0" collapsed="false">
      <c r="A3353" s="50" t="s">
        <v>609</v>
      </c>
      <c r="B3353" s="55" t="n">
        <v>45903</v>
      </c>
      <c r="C3353" s="50" t="n">
        <f aca="false">IF(S3353="","",IFERROR(IF(INDEX('Ledger Codes'!$C$6:$C$205,MATCH(S3353,'Ledger Codes'!$B$6:$B$205,0))="","",INDEX('Ledger Codes'!$C$6:$C$205,MATCH(S3353,'Ledger Codes'!$B$6:$B$205,0))),""))</f>
        <v>10054</v>
      </c>
      <c r="D3353" s="50" t="s">
        <v>210</v>
      </c>
      <c r="E3353" s="50" t="s">
        <v>610</v>
      </c>
      <c r="F3353" s="50" t="s">
        <v>611</v>
      </c>
      <c r="G3353" s="52" t="n">
        <v>0</v>
      </c>
      <c r="H3353" s="52" t="n">
        <v>20</v>
      </c>
      <c r="I3353" s="52" t="n">
        <f aca="false">IF(AND(G3353="",H3353=""),"",N(G3353)-N(H3353))</f>
        <v>-20</v>
      </c>
      <c r="J3353" s="52" t="n">
        <f aca="false">IF(I3353="","",ABS(I3353))</f>
        <v>20</v>
      </c>
      <c r="K3353" s="56" t="n">
        <f aca="false">IF(S3353="","",0)</f>
        <v>0</v>
      </c>
      <c r="L3353" s="56" t="n">
        <f aca="false">IF(J3353="","",IF(AND(J3353&gt;'Revenue Testing'!$E$9,K3353=0),1,0))</f>
        <v>0</v>
      </c>
      <c r="M3353" s="57" t="n">
        <v>0.851390858544</v>
      </c>
      <c r="N3353" s="56" t="str">
        <f aca="false">IF(OR(A3353="",I3353=""),"",IF(COUNTIFS($A$2:$A$4500,A3353,$D$2:$D$4500,D3353,$I$2:$I$4500,I3353)&gt;1,"Possible duplicate",""))</f>
        <v/>
      </c>
      <c r="O3353" s="56" t="n">
        <f aca="false">IF(J3353="","",IF(AND(L3353=0,K3353=0),1,0))</f>
        <v>1</v>
      </c>
      <c r="P3353" s="56" t="str">
        <f aca="false">IF(L3353=1,J3353+ROW()/10^7,"")</f>
        <v/>
      </c>
      <c r="Q3353" s="57" t="n">
        <f aca="false">IF(O3353=1,M3353,"")</f>
        <v>0.851390858544</v>
      </c>
      <c r="R3353" s="56" t="str">
        <f aca="false">IF(K3353=1,ROW(),"")</f>
        <v/>
      </c>
      <c r="S3353" s="56" t="str">
        <f aca="false">IF(D3353="","",TRIM(D3353))</f>
        <v>PHOTO CHARGES- INC</v>
      </c>
    </row>
    <row r="3354" customFormat="false" ht="15" hidden="false" customHeight="false" outlineLevel="0" collapsed="false">
      <c r="A3354" s="50" t="s">
        <v>612</v>
      </c>
      <c r="B3354" s="55" t="n">
        <v>45903</v>
      </c>
      <c r="C3354" s="50" t="n">
        <f aca="false">IF(S3354="","",IFERROR(IF(INDEX('Ledger Codes'!$C$6:$C$205,MATCH(S3354,'Ledger Codes'!$B$6:$B$205,0))="","",INDEX('Ledger Codes'!$C$6:$C$205,MATCH(S3354,'Ledger Codes'!$B$6:$B$205,0))),""))</f>
        <v>10054</v>
      </c>
      <c r="D3354" s="50" t="s">
        <v>210</v>
      </c>
      <c r="E3354" s="50" t="s">
        <v>613</v>
      </c>
      <c r="F3354" s="50" t="s">
        <v>614</v>
      </c>
      <c r="G3354" s="52" t="n">
        <v>0</v>
      </c>
      <c r="H3354" s="52" t="n">
        <v>20</v>
      </c>
      <c r="I3354" s="52" t="n">
        <f aca="false">IF(AND(G3354="",H3354=""),"",N(G3354)-N(H3354))</f>
        <v>-20</v>
      </c>
      <c r="J3354" s="52" t="n">
        <f aca="false">IF(I3354="","",ABS(I3354))</f>
        <v>20</v>
      </c>
      <c r="K3354" s="56" t="n">
        <f aca="false">IF(S3354="","",0)</f>
        <v>0</v>
      </c>
      <c r="L3354" s="56" t="n">
        <f aca="false">IF(J3354="","",IF(AND(J3354&gt;'Revenue Testing'!$E$9,K3354=0),1,0))</f>
        <v>0</v>
      </c>
      <c r="M3354" s="57" t="n">
        <v>0.258022059548</v>
      </c>
      <c r="N3354" s="56" t="str">
        <f aca="false">IF(OR(A3354="",I3354=""),"",IF(COUNTIFS($A$2:$A$4500,A3354,$D$2:$D$4500,D3354,$I$2:$I$4500,I3354)&gt;1,"Possible duplicate",""))</f>
        <v/>
      </c>
      <c r="O3354" s="56" t="n">
        <f aca="false">IF(J3354="","",IF(AND(L3354=0,K3354=0),1,0))</f>
        <v>1</v>
      </c>
      <c r="P3354" s="56" t="str">
        <f aca="false">IF(L3354=1,J3354+ROW()/10^7,"")</f>
        <v/>
      </c>
      <c r="Q3354" s="57" t="n">
        <f aca="false">IF(O3354=1,M3354,"")</f>
        <v>0.258022059548</v>
      </c>
      <c r="R3354" s="56" t="str">
        <f aca="false">IF(K3354=1,ROW(),"")</f>
        <v/>
      </c>
      <c r="S3354" s="56" t="str">
        <f aca="false">IF(D3354="","",TRIM(D3354))</f>
        <v>PHOTO CHARGES- INC</v>
      </c>
    </row>
    <row r="3355" customFormat="false" ht="15" hidden="false" customHeight="false" outlineLevel="0" collapsed="false">
      <c r="A3355" s="50" t="s">
        <v>615</v>
      </c>
      <c r="B3355" s="55" t="n">
        <v>45903</v>
      </c>
      <c r="C3355" s="50" t="n">
        <f aca="false">IF(S3355="","",IFERROR(IF(INDEX('Ledger Codes'!$C$6:$C$205,MATCH(S3355,'Ledger Codes'!$B$6:$B$205,0))="","",INDEX('Ledger Codes'!$C$6:$C$205,MATCH(S3355,'Ledger Codes'!$B$6:$B$205,0))),""))</f>
        <v>10054</v>
      </c>
      <c r="D3355" s="50" t="s">
        <v>210</v>
      </c>
      <c r="E3355" s="50" t="s">
        <v>616</v>
      </c>
      <c r="F3355" s="50" t="s">
        <v>617</v>
      </c>
      <c r="G3355" s="52" t="n">
        <v>0</v>
      </c>
      <c r="H3355" s="52" t="n">
        <v>20</v>
      </c>
      <c r="I3355" s="52" t="n">
        <f aca="false">IF(AND(G3355="",H3355=""),"",N(G3355)-N(H3355))</f>
        <v>-20</v>
      </c>
      <c r="J3355" s="52" t="n">
        <f aca="false">IF(I3355="","",ABS(I3355))</f>
        <v>20</v>
      </c>
      <c r="K3355" s="56" t="n">
        <f aca="false">IF(S3355="","",0)</f>
        <v>0</v>
      </c>
      <c r="L3355" s="56" t="n">
        <f aca="false">IF(J3355="","",IF(AND(J3355&gt;'Revenue Testing'!$E$9,K3355=0),1,0))</f>
        <v>0</v>
      </c>
      <c r="M3355" s="57" t="n">
        <v>0.283901335709</v>
      </c>
      <c r="N3355" s="56" t="str">
        <f aca="false">IF(OR(A3355="",I3355=""),"",IF(COUNTIFS($A$2:$A$4500,A3355,$D$2:$D$4500,D3355,$I$2:$I$4500,I3355)&gt;1,"Possible duplicate",""))</f>
        <v/>
      </c>
      <c r="O3355" s="56" t="n">
        <f aca="false">IF(J3355="","",IF(AND(L3355=0,K3355=0),1,0))</f>
        <v>1</v>
      </c>
      <c r="P3355" s="56" t="str">
        <f aca="false">IF(L3355=1,J3355+ROW()/10^7,"")</f>
        <v/>
      </c>
      <c r="Q3355" s="57" t="n">
        <f aca="false">IF(O3355=1,M3355,"")</f>
        <v>0.283901335709</v>
      </c>
      <c r="R3355" s="56" t="str">
        <f aca="false">IF(K3355=1,ROW(),"")</f>
        <v/>
      </c>
      <c r="S3355" s="56" t="str">
        <f aca="false">IF(D3355="","",TRIM(D3355))</f>
        <v>PHOTO CHARGES- INC</v>
      </c>
    </row>
    <row r="3356" customFormat="false" ht="15" hidden="false" customHeight="false" outlineLevel="0" collapsed="false">
      <c r="A3356" s="50" t="s">
        <v>618</v>
      </c>
      <c r="B3356" s="55" t="n">
        <v>45903</v>
      </c>
      <c r="C3356" s="50" t="n">
        <f aca="false">IF(S3356="","",IFERROR(IF(INDEX('Ledger Codes'!$C$6:$C$205,MATCH(S3356,'Ledger Codes'!$B$6:$B$205,0))="","",INDEX('Ledger Codes'!$C$6:$C$205,MATCH(S3356,'Ledger Codes'!$B$6:$B$205,0))),""))</f>
        <v>10054</v>
      </c>
      <c r="D3356" s="50" t="s">
        <v>210</v>
      </c>
      <c r="E3356" s="50" t="s">
        <v>619</v>
      </c>
      <c r="F3356" s="50" t="s">
        <v>620</v>
      </c>
      <c r="G3356" s="52" t="n">
        <v>0</v>
      </c>
      <c r="H3356" s="52" t="n">
        <v>20</v>
      </c>
      <c r="I3356" s="52" t="n">
        <f aca="false">IF(AND(G3356="",H3356=""),"",N(G3356)-N(H3356))</f>
        <v>-20</v>
      </c>
      <c r="J3356" s="52" t="n">
        <f aca="false">IF(I3356="","",ABS(I3356))</f>
        <v>20</v>
      </c>
      <c r="K3356" s="56" t="n">
        <f aca="false">IF(S3356="","",0)</f>
        <v>0</v>
      </c>
      <c r="L3356" s="56" t="n">
        <f aca="false">IF(J3356="","",IF(AND(J3356&gt;'Revenue Testing'!$E$9,K3356=0),1,0))</f>
        <v>0</v>
      </c>
      <c r="M3356" s="57" t="n">
        <v>0.084424908549</v>
      </c>
      <c r="N3356" s="56" t="str">
        <f aca="false">IF(OR(A3356="",I3356=""),"",IF(COUNTIFS($A$2:$A$4500,A3356,$D$2:$D$4500,D3356,$I$2:$I$4500,I3356)&gt;1,"Possible duplicate",""))</f>
        <v/>
      </c>
      <c r="O3356" s="56" t="n">
        <f aca="false">IF(J3356="","",IF(AND(L3356=0,K3356=0),1,0))</f>
        <v>1</v>
      </c>
      <c r="P3356" s="56" t="str">
        <f aca="false">IF(L3356=1,J3356+ROW()/10^7,"")</f>
        <v/>
      </c>
      <c r="Q3356" s="57" t="n">
        <f aca="false">IF(O3356=1,M3356,"")</f>
        <v>0.084424908549</v>
      </c>
      <c r="R3356" s="56" t="str">
        <f aca="false">IF(K3356=1,ROW(),"")</f>
        <v/>
      </c>
      <c r="S3356" s="56" t="str">
        <f aca="false">IF(D3356="","",TRIM(D3356))</f>
        <v>PHOTO CHARGES- INC</v>
      </c>
    </row>
    <row r="3357" customFormat="false" ht="15" hidden="false" customHeight="false" outlineLevel="0" collapsed="false">
      <c r="A3357" s="50" t="s">
        <v>621</v>
      </c>
      <c r="B3357" s="55" t="n">
        <v>45903</v>
      </c>
      <c r="C3357" s="50" t="n">
        <f aca="false">IF(S3357="","",IFERROR(IF(INDEX('Ledger Codes'!$C$6:$C$205,MATCH(S3357,'Ledger Codes'!$B$6:$B$205,0))="","",INDEX('Ledger Codes'!$C$6:$C$205,MATCH(S3357,'Ledger Codes'!$B$6:$B$205,0))),""))</f>
        <v>10054</v>
      </c>
      <c r="D3357" s="50" t="s">
        <v>210</v>
      </c>
      <c r="E3357" s="50" t="s">
        <v>622</v>
      </c>
      <c r="F3357" s="50" t="s">
        <v>623</v>
      </c>
      <c r="G3357" s="52" t="n">
        <v>0</v>
      </c>
      <c r="H3357" s="52" t="n">
        <v>140</v>
      </c>
      <c r="I3357" s="52" t="n">
        <f aca="false">IF(AND(G3357="",H3357=""),"",N(G3357)-N(H3357))</f>
        <v>-140</v>
      </c>
      <c r="J3357" s="52" t="n">
        <f aca="false">IF(I3357="","",ABS(I3357))</f>
        <v>140</v>
      </c>
      <c r="K3357" s="56" t="n">
        <f aca="false">IF(S3357="","",0)</f>
        <v>0</v>
      </c>
      <c r="L3357" s="56" t="n">
        <f aca="false">IF(J3357="","",IF(AND(J3357&gt;'Revenue Testing'!$E$9,K3357=0),1,0))</f>
        <v>0</v>
      </c>
      <c r="M3357" s="57" t="n">
        <v>0.11205590226</v>
      </c>
      <c r="N3357" s="56" t="str">
        <f aca="false">IF(OR(A3357="",I3357=""),"",IF(COUNTIFS($A$2:$A$4500,A3357,$D$2:$D$4500,D3357,$I$2:$I$4500,I3357)&gt;1,"Possible duplicate",""))</f>
        <v/>
      </c>
      <c r="O3357" s="56" t="n">
        <f aca="false">IF(J3357="","",IF(AND(L3357=0,K3357=0),1,0))</f>
        <v>1</v>
      </c>
      <c r="P3357" s="56" t="str">
        <f aca="false">IF(L3357=1,J3357+ROW()/10^7,"")</f>
        <v/>
      </c>
      <c r="Q3357" s="57" t="n">
        <f aca="false">IF(O3357=1,M3357,"")</f>
        <v>0.11205590226</v>
      </c>
      <c r="R3357" s="56" t="str">
        <f aca="false">IF(K3357=1,ROW(),"")</f>
        <v/>
      </c>
      <c r="S3357" s="56" t="str">
        <f aca="false">IF(D3357="","",TRIM(D3357))</f>
        <v>PHOTO CHARGES- INC</v>
      </c>
    </row>
    <row r="3358" customFormat="false" ht="15" hidden="false" customHeight="false" outlineLevel="0" collapsed="false">
      <c r="A3358" s="50" t="s">
        <v>624</v>
      </c>
      <c r="B3358" s="55" t="n">
        <v>45903</v>
      </c>
      <c r="C3358" s="50" t="n">
        <f aca="false">IF(S3358="","",IFERROR(IF(INDEX('Ledger Codes'!$C$6:$C$205,MATCH(S3358,'Ledger Codes'!$B$6:$B$205,0))="","",INDEX('Ledger Codes'!$C$6:$C$205,MATCH(S3358,'Ledger Codes'!$B$6:$B$205,0))),""))</f>
        <v>10054</v>
      </c>
      <c r="D3358" s="50" t="s">
        <v>210</v>
      </c>
      <c r="E3358" s="50" t="s">
        <v>625</v>
      </c>
      <c r="F3358" s="50" t="s">
        <v>626</v>
      </c>
      <c r="G3358" s="52" t="n">
        <v>0</v>
      </c>
      <c r="H3358" s="52" t="n">
        <v>20</v>
      </c>
      <c r="I3358" s="52" t="n">
        <f aca="false">IF(AND(G3358="",H3358=""),"",N(G3358)-N(H3358))</f>
        <v>-20</v>
      </c>
      <c r="J3358" s="52" t="n">
        <f aca="false">IF(I3358="","",ABS(I3358))</f>
        <v>20</v>
      </c>
      <c r="K3358" s="56" t="n">
        <f aca="false">IF(S3358="","",0)</f>
        <v>0</v>
      </c>
      <c r="L3358" s="56" t="n">
        <f aca="false">IF(J3358="","",IF(AND(J3358&gt;'Revenue Testing'!$E$9,K3358=0),1,0))</f>
        <v>0</v>
      </c>
      <c r="M3358" s="57" t="n">
        <v>0.111253431885</v>
      </c>
      <c r="N3358" s="56" t="str">
        <f aca="false">IF(OR(A3358="",I3358=""),"",IF(COUNTIFS($A$2:$A$4500,A3358,$D$2:$D$4500,D3358,$I$2:$I$4500,I3358)&gt;1,"Possible duplicate",""))</f>
        <v/>
      </c>
      <c r="O3358" s="56" t="n">
        <f aca="false">IF(J3358="","",IF(AND(L3358=0,K3358=0),1,0))</f>
        <v>1</v>
      </c>
      <c r="P3358" s="56" t="str">
        <f aca="false">IF(L3358=1,J3358+ROW()/10^7,"")</f>
        <v/>
      </c>
      <c r="Q3358" s="57" t="n">
        <f aca="false">IF(O3358=1,M3358,"")</f>
        <v>0.111253431885</v>
      </c>
      <c r="R3358" s="56" t="str">
        <f aca="false">IF(K3358=1,ROW(),"")</f>
        <v/>
      </c>
      <c r="S3358" s="56" t="str">
        <f aca="false">IF(D3358="","",TRIM(D3358))</f>
        <v>PHOTO CHARGES- INC</v>
      </c>
    </row>
    <row r="3359" customFormat="false" ht="15" hidden="false" customHeight="false" outlineLevel="0" collapsed="false">
      <c r="A3359" s="50" t="s">
        <v>627</v>
      </c>
      <c r="B3359" s="55" t="n">
        <v>45903</v>
      </c>
      <c r="C3359" s="50" t="n">
        <f aca="false">IF(S3359="","",IFERROR(IF(INDEX('Ledger Codes'!$C$6:$C$205,MATCH(S3359,'Ledger Codes'!$B$6:$B$205,0))="","",INDEX('Ledger Codes'!$C$6:$C$205,MATCH(S3359,'Ledger Codes'!$B$6:$B$205,0))),""))</f>
        <v>10054</v>
      </c>
      <c r="D3359" s="50" t="s">
        <v>210</v>
      </c>
      <c r="E3359" s="50" t="s">
        <v>628</v>
      </c>
      <c r="F3359" s="50" t="s">
        <v>491</v>
      </c>
      <c r="G3359" s="52" t="n">
        <v>0</v>
      </c>
      <c r="H3359" s="52" t="n">
        <v>200</v>
      </c>
      <c r="I3359" s="52" t="n">
        <f aca="false">IF(AND(G3359="",H3359=""),"",N(G3359)-N(H3359))</f>
        <v>-200</v>
      </c>
      <c r="J3359" s="52" t="n">
        <f aca="false">IF(I3359="","",ABS(I3359))</f>
        <v>200</v>
      </c>
      <c r="K3359" s="56" t="n">
        <f aca="false">IF(S3359="","",0)</f>
        <v>0</v>
      </c>
      <c r="L3359" s="56" t="n">
        <f aca="false">IF(J3359="","",IF(AND(J3359&gt;'Revenue Testing'!$E$9,K3359=0),1,0))</f>
        <v>0</v>
      </c>
      <c r="M3359" s="57" t="n">
        <v>0.146563669706</v>
      </c>
      <c r="N3359" s="56" t="str">
        <f aca="false">IF(OR(A3359="",I3359=""),"",IF(COUNTIFS($A$2:$A$4500,A3359,$D$2:$D$4500,D3359,$I$2:$I$4500,I3359)&gt;1,"Possible duplicate",""))</f>
        <v/>
      </c>
      <c r="O3359" s="56" t="n">
        <f aca="false">IF(J3359="","",IF(AND(L3359=0,K3359=0),1,0))</f>
        <v>1</v>
      </c>
      <c r="P3359" s="56" t="str">
        <f aca="false">IF(L3359=1,J3359+ROW()/10^7,"")</f>
        <v/>
      </c>
      <c r="Q3359" s="57" t="n">
        <f aca="false">IF(O3359=1,M3359,"")</f>
        <v>0.146563669706</v>
      </c>
      <c r="R3359" s="56" t="str">
        <f aca="false">IF(K3359=1,ROW(),"")</f>
        <v/>
      </c>
      <c r="S3359" s="56" t="str">
        <f aca="false">IF(D3359="","",TRIM(D3359))</f>
        <v>PHOTO CHARGES- INC</v>
      </c>
    </row>
    <row r="3360" customFormat="false" ht="15" hidden="false" customHeight="false" outlineLevel="0" collapsed="false">
      <c r="A3360" s="50" t="s">
        <v>629</v>
      </c>
      <c r="B3360" s="55" t="n">
        <v>45903</v>
      </c>
      <c r="C3360" s="50" t="n">
        <f aca="false">IF(S3360="","",IFERROR(IF(INDEX('Ledger Codes'!$C$6:$C$205,MATCH(S3360,'Ledger Codes'!$B$6:$B$205,0))="","",INDEX('Ledger Codes'!$C$6:$C$205,MATCH(S3360,'Ledger Codes'!$B$6:$B$205,0))),""))</f>
        <v>10054</v>
      </c>
      <c r="D3360" s="50" t="s">
        <v>210</v>
      </c>
      <c r="E3360" s="50" t="s">
        <v>630</v>
      </c>
      <c r="F3360" s="50" t="s">
        <v>417</v>
      </c>
      <c r="G3360" s="52" t="n">
        <v>0</v>
      </c>
      <c r="H3360" s="52" t="n">
        <v>80</v>
      </c>
      <c r="I3360" s="52" t="n">
        <f aca="false">IF(AND(G3360="",H3360=""),"",N(G3360)-N(H3360))</f>
        <v>-80</v>
      </c>
      <c r="J3360" s="52" t="n">
        <f aca="false">IF(I3360="","",ABS(I3360))</f>
        <v>80</v>
      </c>
      <c r="K3360" s="56" t="n">
        <f aca="false">IF(S3360="","",0)</f>
        <v>0</v>
      </c>
      <c r="L3360" s="56" t="n">
        <f aca="false">IF(J3360="","",IF(AND(J3360&gt;'Revenue Testing'!$E$9,K3360=0),1,0))</f>
        <v>0</v>
      </c>
      <c r="M3360" s="57" t="n">
        <v>0.776206731378</v>
      </c>
      <c r="N3360" s="56" t="str">
        <f aca="false">IF(OR(A3360="",I3360=""),"",IF(COUNTIFS($A$2:$A$4500,A3360,$D$2:$D$4500,D3360,$I$2:$I$4500,I3360)&gt;1,"Possible duplicate",""))</f>
        <v/>
      </c>
      <c r="O3360" s="56" t="n">
        <f aca="false">IF(J3360="","",IF(AND(L3360=0,K3360=0),1,0))</f>
        <v>1</v>
      </c>
      <c r="P3360" s="56" t="str">
        <f aca="false">IF(L3360=1,J3360+ROW()/10^7,"")</f>
        <v/>
      </c>
      <c r="Q3360" s="57" t="n">
        <f aca="false">IF(O3360=1,M3360,"")</f>
        <v>0.776206731378</v>
      </c>
      <c r="R3360" s="56" t="str">
        <f aca="false">IF(K3360=1,ROW(),"")</f>
        <v/>
      </c>
      <c r="S3360" s="56" t="str">
        <f aca="false">IF(D3360="","",TRIM(D3360))</f>
        <v>PHOTO CHARGES- INC</v>
      </c>
    </row>
    <row r="3361" customFormat="false" ht="15" hidden="false" customHeight="false" outlineLevel="0" collapsed="false">
      <c r="A3361" s="50" t="s">
        <v>631</v>
      </c>
      <c r="B3361" s="55" t="n">
        <v>45903</v>
      </c>
      <c r="C3361" s="50" t="n">
        <f aca="false">IF(S3361="","",IFERROR(IF(INDEX('Ledger Codes'!$C$6:$C$205,MATCH(S3361,'Ledger Codes'!$B$6:$B$205,0))="","",INDEX('Ledger Codes'!$C$6:$C$205,MATCH(S3361,'Ledger Codes'!$B$6:$B$205,0))),""))</f>
        <v>10054</v>
      </c>
      <c r="D3361" s="50" t="s">
        <v>210</v>
      </c>
      <c r="E3361" s="50" t="s">
        <v>632</v>
      </c>
      <c r="F3361" s="50" t="s">
        <v>633</v>
      </c>
      <c r="G3361" s="52" t="n">
        <v>0</v>
      </c>
      <c r="H3361" s="52" t="n">
        <v>20</v>
      </c>
      <c r="I3361" s="52" t="n">
        <f aca="false">IF(AND(G3361="",H3361=""),"",N(G3361)-N(H3361))</f>
        <v>-20</v>
      </c>
      <c r="J3361" s="52" t="n">
        <f aca="false">IF(I3361="","",ABS(I3361))</f>
        <v>20</v>
      </c>
      <c r="K3361" s="56" t="n">
        <f aca="false">IF(S3361="","",0)</f>
        <v>0</v>
      </c>
      <c r="L3361" s="56" t="n">
        <f aca="false">IF(J3361="","",IF(AND(J3361&gt;'Revenue Testing'!$E$9,K3361=0),1,0))</f>
        <v>0</v>
      </c>
      <c r="M3361" s="57" t="n">
        <v>0.411848003747</v>
      </c>
      <c r="N3361" s="56" t="str">
        <f aca="false">IF(OR(A3361="",I3361=""),"",IF(COUNTIFS($A$2:$A$4500,A3361,$D$2:$D$4500,D3361,$I$2:$I$4500,I3361)&gt;1,"Possible duplicate",""))</f>
        <v/>
      </c>
      <c r="O3361" s="56" t="n">
        <f aca="false">IF(J3361="","",IF(AND(L3361=0,K3361=0),1,0))</f>
        <v>1</v>
      </c>
      <c r="P3361" s="56" t="str">
        <f aca="false">IF(L3361=1,J3361+ROW()/10^7,"")</f>
        <v/>
      </c>
      <c r="Q3361" s="57" t="n">
        <f aca="false">IF(O3361=1,M3361,"")</f>
        <v>0.411848003747</v>
      </c>
      <c r="R3361" s="56" t="str">
        <f aca="false">IF(K3361=1,ROW(),"")</f>
        <v/>
      </c>
      <c r="S3361" s="56" t="str">
        <f aca="false">IF(D3361="","",TRIM(D3361))</f>
        <v>PHOTO CHARGES- INC</v>
      </c>
    </row>
    <row r="3362" customFormat="false" ht="15" hidden="false" customHeight="false" outlineLevel="0" collapsed="false">
      <c r="A3362" s="50" t="s">
        <v>634</v>
      </c>
      <c r="B3362" s="55" t="n">
        <v>45903</v>
      </c>
      <c r="C3362" s="50" t="n">
        <f aca="false">IF(S3362="","",IFERROR(IF(INDEX('Ledger Codes'!$C$6:$C$205,MATCH(S3362,'Ledger Codes'!$B$6:$B$205,0))="","",INDEX('Ledger Codes'!$C$6:$C$205,MATCH(S3362,'Ledger Codes'!$B$6:$B$205,0))),""))</f>
        <v>10054</v>
      </c>
      <c r="D3362" s="50" t="s">
        <v>210</v>
      </c>
      <c r="E3362" s="50" t="s">
        <v>635</v>
      </c>
      <c r="F3362" s="50" t="s">
        <v>485</v>
      </c>
      <c r="G3362" s="52" t="n">
        <v>0</v>
      </c>
      <c r="H3362" s="52" t="n">
        <v>120</v>
      </c>
      <c r="I3362" s="52" t="n">
        <f aca="false">IF(AND(G3362="",H3362=""),"",N(G3362)-N(H3362))</f>
        <v>-120</v>
      </c>
      <c r="J3362" s="52" t="n">
        <f aca="false">IF(I3362="","",ABS(I3362))</f>
        <v>120</v>
      </c>
      <c r="K3362" s="56" t="n">
        <f aca="false">IF(S3362="","",0)</f>
        <v>0</v>
      </c>
      <c r="L3362" s="56" t="n">
        <f aca="false">IF(J3362="","",IF(AND(J3362&gt;'Revenue Testing'!$E$9,K3362=0),1,0))</f>
        <v>0</v>
      </c>
      <c r="M3362" s="57" t="n">
        <v>0.906905443478</v>
      </c>
      <c r="N3362" s="56" t="str">
        <f aca="false">IF(OR(A3362="",I3362=""),"",IF(COUNTIFS($A$2:$A$4500,A3362,$D$2:$D$4500,D3362,$I$2:$I$4500,I3362)&gt;1,"Possible duplicate",""))</f>
        <v/>
      </c>
      <c r="O3362" s="56" t="n">
        <f aca="false">IF(J3362="","",IF(AND(L3362=0,K3362=0),1,0))</f>
        <v>1</v>
      </c>
      <c r="P3362" s="56" t="str">
        <f aca="false">IF(L3362=1,J3362+ROW()/10^7,"")</f>
        <v/>
      </c>
      <c r="Q3362" s="57" t="n">
        <f aca="false">IF(O3362=1,M3362,"")</f>
        <v>0.906905443478</v>
      </c>
      <c r="R3362" s="56" t="str">
        <f aca="false">IF(K3362=1,ROW(),"")</f>
        <v/>
      </c>
      <c r="S3362" s="56" t="str">
        <f aca="false">IF(D3362="","",TRIM(D3362))</f>
        <v>PHOTO CHARGES- INC</v>
      </c>
    </row>
    <row r="3363" customFormat="false" ht="15" hidden="false" customHeight="false" outlineLevel="0" collapsed="false">
      <c r="A3363" s="50" t="s">
        <v>636</v>
      </c>
      <c r="B3363" s="55" t="n">
        <v>45903</v>
      </c>
      <c r="C3363" s="50" t="n">
        <f aca="false">IF(S3363="","",IFERROR(IF(INDEX('Ledger Codes'!$C$6:$C$205,MATCH(S3363,'Ledger Codes'!$B$6:$B$205,0))="","",INDEX('Ledger Codes'!$C$6:$C$205,MATCH(S3363,'Ledger Codes'!$B$6:$B$205,0))),""))</f>
        <v>10054</v>
      </c>
      <c r="D3363" s="50" t="s">
        <v>210</v>
      </c>
      <c r="E3363" s="50" t="s">
        <v>637</v>
      </c>
      <c r="F3363" s="50" t="s">
        <v>638</v>
      </c>
      <c r="G3363" s="52" t="n">
        <v>0</v>
      </c>
      <c r="H3363" s="52" t="n">
        <v>60</v>
      </c>
      <c r="I3363" s="52" t="n">
        <f aca="false">IF(AND(G3363="",H3363=""),"",N(G3363)-N(H3363))</f>
        <v>-60</v>
      </c>
      <c r="J3363" s="52" t="n">
        <f aca="false">IF(I3363="","",ABS(I3363))</f>
        <v>60</v>
      </c>
      <c r="K3363" s="56" t="n">
        <f aca="false">IF(S3363="","",0)</f>
        <v>0</v>
      </c>
      <c r="L3363" s="56" t="n">
        <f aca="false">IF(J3363="","",IF(AND(J3363&gt;'Revenue Testing'!$E$9,K3363=0),1,0))</f>
        <v>0</v>
      </c>
      <c r="M3363" s="57" t="n">
        <v>0.846832976423</v>
      </c>
      <c r="N3363" s="56" t="str">
        <f aca="false">IF(OR(A3363="",I3363=""),"",IF(COUNTIFS($A$2:$A$4500,A3363,$D$2:$D$4500,D3363,$I$2:$I$4500,I3363)&gt;1,"Possible duplicate",""))</f>
        <v/>
      </c>
      <c r="O3363" s="56" t="n">
        <f aca="false">IF(J3363="","",IF(AND(L3363=0,K3363=0),1,0))</f>
        <v>1</v>
      </c>
      <c r="P3363" s="56" t="str">
        <f aca="false">IF(L3363=1,J3363+ROW()/10^7,"")</f>
        <v/>
      </c>
      <c r="Q3363" s="57" t="n">
        <f aca="false">IF(O3363=1,M3363,"")</f>
        <v>0.846832976423</v>
      </c>
      <c r="R3363" s="56" t="str">
        <f aca="false">IF(K3363=1,ROW(),"")</f>
        <v/>
      </c>
      <c r="S3363" s="56" t="str">
        <f aca="false">IF(D3363="","",TRIM(D3363))</f>
        <v>PHOTO CHARGES- INC</v>
      </c>
    </row>
    <row r="3364" customFormat="false" ht="15" hidden="false" customHeight="false" outlineLevel="0" collapsed="false">
      <c r="A3364" s="50" t="s">
        <v>639</v>
      </c>
      <c r="B3364" s="55" t="n">
        <v>45903</v>
      </c>
      <c r="C3364" s="50" t="n">
        <f aca="false">IF(S3364="","",IFERROR(IF(INDEX('Ledger Codes'!$C$6:$C$205,MATCH(S3364,'Ledger Codes'!$B$6:$B$205,0))="","",INDEX('Ledger Codes'!$C$6:$C$205,MATCH(S3364,'Ledger Codes'!$B$6:$B$205,0))),""))</f>
        <v>10054</v>
      </c>
      <c r="D3364" s="50" t="s">
        <v>210</v>
      </c>
      <c r="E3364" s="50" t="s">
        <v>640</v>
      </c>
      <c r="F3364" s="50" t="s">
        <v>641</v>
      </c>
      <c r="G3364" s="52" t="n">
        <v>0</v>
      </c>
      <c r="H3364" s="52" t="n">
        <v>20</v>
      </c>
      <c r="I3364" s="52" t="n">
        <f aca="false">IF(AND(G3364="",H3364=""),"",N(G3364)-N(H3364))</f>
        <v>-20</v>
      </c>
      <c r="J3364" s="52" t="n">
        <f aca="false">IF(I3364="","",ABS(I3364))</f>
        <v>20</v>
      </c>
      <c r="K3364" s="56" t="n">
        <f aca="false">IF(S3364="","",0)</f>
        <v>0</v>
      </c>
      <c r="L3364" s="56" t="n">
        <f aca="false">IF(J3364="","",IF(AND(J3364&gt;'Revenue Testing'!$E$9,K3364=0),1,0))</f>
        <v>0</v>
      </c>
      <c r="M3364" s="57" t="n">
        <v>0.456115864159</v>
      </c>
      <c r="N3364" s="56" t="str">
        <f aca="false">IF(OR(A3364="",I3364=""),"",IF(COUNTIFS($A$2:$A$4500,A3364,$D$2:$D$4500,D3364,$I$2:$I$4500,I3364)&gt;1,"Possible duplicate",""))</f>
        <v/>
      </c>
      <c r="O3364" s="56" t="n">
        <f aca="false">IF(J3364="","",IF(AND(L3364=0,K3364=0),1,0))</f>
        <v>1</v>
      </c>
      <c r="P3364" s="56" t="str">
        <f aca="false">IF(L3364=1,J3364+ROW()/10^7,"")</f>
        <v/>
      </c>
      <c r="Q3364" s="57" t="n">
        <f aca="false">IF(O3364=1,M3364,"")</f>
        <v>0.456115864159</v>
      </c>
      <c r="R3364" s="56" t="str">
        <f aca="false">IF(K3364=1,ROW(),"")</f>
        <v/>
      </c>
      <c r="S3364" s="56" t="str">
        <f aca="false">IF(D3364="","",TRIM(D3364))</f>
        <v>PHOTO CHARGES- INC</v>
      </c>
    </row>
    <row r="3365" customFormat="false" ht="15" hidden="false" customHeight="false" outlineLevel="0" collapsed="false">
      <c r="A3365" s="50" t="s">
        <v>642</v>
      </c>
      <c r="B3365" s="55" t="n">
        <v>45903</v>
      </c>
      <c r="C3365" s="50" t="n">
        <f aca="false">IF(S3365="","",IFERROR(IF(INDEX('Ledger Codes'!$C$6:$C$205,MATCH(S3365,'Ledger Codes'!$B$6:$B$205,0))="","",INDEX('Ledger Codes'!$C$6:$C$205,MATCH(S3365,'Ledger Codes'!$B$6:$B$205,0))),""))</f>
        <v>10054</v>
      </c>
      <c r="D3365" s="50" t="s">
        <v>210</v>
      </c>
      <c r="E3365" s="50" t="s">
        <v>643</v>
      </c>
      <c r="F3365" s="50" t="s">
        <v>644</v>
      </c>
      <c r="G3365" s="52" t="n">
        <v>0</v>
      </c>
      <c r="H3365" s="52" t="n">
        <v>20</v>
      </c>
      <c r="I3365" s="52" t="n">
        <f aca="false">IF(AND(G3365="",H3365=""),"",N(G3365)-N(H3365))</f>
        <v>-20</v>
      </c>
      <c r="J3365" s="52" t="n">
        <f aca="false">IF(I3365="","",ABS(I3365))</f>
        <v>20</v>
      </c>
      <c r="K3365" s="56" t="n">
        <f aca="false">IF(S3365="","",0)</f>
        <v>0</v>
      </c>
      <c r="L3365" s="56" t="n">
        <f aca="false">IF(J3365="","",IF(AND(J3365&gt;'Revenue Testing'!$E$9,K3365=0),1,0))</f>
        <v>0</v>
      </c>
      <c r="M3365" s="57" t="n">
        <v>0.106166195088</v>
      </c>
      <c r="N3365" s="56" t="str">
        <f aca="false">IF(OR(A3365="",I3365=""),"",IF(COUNTIFS($A$2:$A$4500,A3365,$D$2:$D$4500,D3365,$I$2:$I$4500,I3365)&gt;1,"Possible duplicate",""))</f>
        <v/>
      </c>
      <c r="O3365" s="56" t="n">
        <f aca="false">IF(J3365="","",IF(AND(L3365=0,K3365=0),1,0))</f>
        <v>1</v>
      </c>
      <c r="P3365" s="56" t="str">
        <f aca="false">IF(L3365=1,J3365+ROW()/10^7,"")</f>
        <v/>
      </c>
      <c r="Q3365" s="57" t="n">
        <f aca="false">IF(O3365=1,M3365,"")</f>
        <v>0.106166195088</v>
      </c>
      <c r="R3365" s="56" t="str">
        <f aca="false">IF(K3365=1,ROW(),"")</f>
        <v/>
      </c>
      <c r="S3365" s="56" t="str">
        <f aca="false">IF(D3365="","",TRIM(D3365))</f>
        <v>PHOTO CHARGES- INC</v>
      </c>
    </row>
    <row r="3366" customFormat="false" ht="15" hidden="false" customHeight="false" outlineLevel="0" collapsed="false">
      <c r="A3366" s="50" t="s">
        <v>645</v>
      </c>
      <c r="B3366" s="55" t="n">
        <v>45903</v>
      </c>
      <c r="C3366" s="50" t="n">
        <f aca="false">IF(S3366="","",IFERROR(IF(INDEX('Ledger Codes'!$C$6:$C$205,MATCH(S3366,'Ledger Codes'!$B$6:$B$205,0))="","",INDEX('Ledger Codes'!$C$6:$C$205,MATCH(S3366,'Ledger Codes'!$B$6:$B$205,0))),""))</f>
        <v>10054</v>
      </c>
      <c r="D3366" s="50" t="s">
        <v>210</v>
      </c>
      <c r="E3366" s="50" t="s">
        <v>646</v>
      </c>
      <c r="F3366" s="50" t="s">
        <v>647</v>
      </c>
      <c r="G3366" s="52" t="n">
        <v>0</v>
      </c>
      <c r="H3366" s="52" t="n">
        <v>20</v>
      </c>
      <c r="I3366" s="52" t="n">
        <f aca="false">IF(AND(G3366="",H3366=""),"",N(G3366)-N(H3366))</f>
        <v>-20</v>
      </c>
      <c r="J3366" s="52" t="n">
        <f aca="false">IF(I3366="","",ABS(I3366))</f>
        <v>20</v>
      </c>
      <c r="K3366" s="56" t="n">
        <f aca="false">IF(S3366="","",0)</f>
        <v>0</v>
      </c>
      <c r="L3366" s="56" t="n">
        <f aca="false">IF(J3366="","",IF(AND(J3366&gt;'Revenue Testing'!$E$9,K3366=0),1,0))</f>
        <v>0</v>
      </c>
      <c r="M3366" s="57" t="n">
        <v>0.921141904778</v>
      </c>
      <c r="N3366" s="56" t="str">
        <f aca="false">IF(OR(A3366="",I3366=""),"",IF(COUNTIFS($A$2:$A$4500,A3366,$D$2:$D$4500,D3366,$I$2:$I$4500,I3366)&gt;1,"Possible duplicate",""))</f>
        <v/>
      </c>
      <c r="O3366" s="56" t="n">
        <f aca="false">IF(J3366="","",IF(AND(L3366=0,K3366=0),1,0))</f>
        <v>1</v>
      </c>
      <c r="P3366" s="56" t="str">
        <f aca="false">IF(L3366=1,J3366+ROW()/10^7,"")</f>
        <v/>
      </c>
      <c r="Q3366" s="57" t="n">
        <f aca="false">IF(O3366=1,M3366,"")</f>
        <v>0.921141904778</v>
      </c>
      <c r="R3366" s="56" t="str">
        <f aca="false">IF(K3366=1,ROW(),"")</f>
        <v/>
      </c>
      <c r="S3366" s="56" t="str">
        <f aca="false">IF(D3366="","",TRIM(D3366))</f>
        <v>PHOTO CHARGES- INC</v>
      </c>
    </row>
    <row r="3367" customFormat="false" ht="15" hidden="false" customHeight="false" outlineLevel="0" collapsed="false">
      <c r="A3367" s="50" t="s">
        <v>648</v>
      </c>
      <c r="B3367" s="55" t="n">
        <v>45903</v>
      </c>
      <c r="C3367" s="50" t="n">
        <f aca="false">IF(S3367="","",IFERROR(IF(INDEX('Ledger Codes'!$C$6:$C$205,MATCH(S3367,'Ledger Codes'!$B$6:$B$205,0))="","",INDEX('Ledger Codes'!$C$6:$C$205,MATCH(S3367,'Ledger Codes'!$B$6:$B$205,0))),""))</f>
        <v>10054</v>
      </c>
      <c r="D3367" s="50" t="s">
        <v>210</v>
      </c>
      <c r="E3367" s="50" t="s">
        <v>649</v>
      </c>
      <c r="F3367" s="50" t="s">
        <v>650</v>
      </c>
      <c r="G3367" s="52" t="n">
        <v>0</v>
      </c>
      <c r="H3367" s="52" t="n">
        <v>20</v>
      </c>
      <c r="I3367" s="52" t="n">
        <f aca="false">IF(AND(G3367="",H3367=""),"",N(G3367)-N(H3367))</f>
        <v>-20</v>
      </c>
      <c r="J3367" s="52" t="n">
        <f aca="false">IF(I3367="","",ABS(I3367))</f>
        <v>20</v>
      </c>
      <c r="K3367" s="56" t="n">
        <f aca="false">IF(S3367="","",0)</f>
        <v>0</v>
      </c>
      <c r="L3367" s="56" t="n">
        <f aca="false">IF(J3367="","",IF(AND(J3367&gt;'Revenue Testing'!$E$9,K3367=0),1,0))</f>
        <v>0</v>
      </c>
      <c r="M3367" s="57" t="n">
        <v>0.066349497273</v>
      </c>
      <c r="N3367" s="56" t="str">
        <f aca="false">IF(OR(A3367="",I3367=""),"",IF(COUNTIFS($A$2:$A$4500,A3367,$D$2:$D$4500,D3367,$I$2:$I$4500,I3367)&gt;1,"Possible duplicate",""))</f>
        <v/>
      </c>
      <c r="O3367" s="56" t="n">
        <f aca="false">IF(J3367="","",IF(AND(L3367=0,K3367=0),1,0))</f>
        <v>1</v>
      </c>
      <c r="P3367" s="56" t="str">
        <f aca="false">IF(L3367=1,J3367+ROW()/10^7,"")</f>
        <v/>
      </c>
      <c r="Q3367" s="57" t="n">
        <f aca="false">IF(O3367=1,M3367,"")</f>
        <v>0.066349497273</v>
      </c>
      <c r="R3367" s="56" t="str">
        <f aca="false">IF(K3367=1,ROW(),"")</f>
        <v/>
      </c>
      <c r="S3367" s="56" t="str">
        <f aca="false">IF(D3367="","",TRIM(D3367))</f>
        <v>PHOTO CHARGES- INC</v>
      </c>
    </row>
    <row r="3368" customFormat="false" ht="15" hidden="false" customHeight="false" outlineLevel="0" collapsed="false">
      <c r="A3368" s="50" t="s">
        <v>651</v>
      </c>
      <c r="B3368" s="55" t="n">
        <v>45903</v>
      </c>
      <c r="C3368" s="50" t="n">
        <f aca="false">IF(S3368="","",IFERROR(IF(INDEX('Ledger Codes'!$C$6:$C$205,MATCH(S3368,'Ledger Codes'!$B$6:$B$205,0))="","",INDEX('Ledger Codes'!$C$6:$C$205,MATCH(S3368,'Ledger Codes'!$B$6:$B$205,0))),""))</f>
        <v>10054</v>
      </c>
      <c r="D3368" s="50" t="s">
        <v>210</v>
      </c>
      <c r="E3368" s="50" t="s">
        <v>652</v>
      </c>
      <c r="F3368" s="50" t="s">
        <v>653</v>
      </c>
      <c r="G3368" s="52" t="n">
        <v>0</v>
      </c>
      <c r="H3368" s="52" t="n">
        <v>20</v>
      </c>
      <c r="I3368" s="52" t="n">
        <f aca="false">IF(AND(G3368="",H3368=""),"",N(G3368)-N(H3368))</f>
        <v>-20</v>
      </c>
      <c r="J3368" s="52" t="n">
        <f aca="false">IF(I3368="","",ABS(I3368))</f>
        <v>20</v>
      </c>
      <c r="K3368" s="56" t="n">
        <f aca="false">IF(S3368="","",0)</f>
        <v>0</v>
      </c>
      <c r="L3368" s="56" t="n">
        <f aca="false">IF(J3368="","",IF(AND(J3368&gt;'Revenue Testing'!$E$9,K3368=0),1,0))</f>
        <v>0</v>
      </c>
      <c r="M3368" s="57" t="n">
        <v>0.542616510575</v>
      </c>
      <c r="N3368" s="56" t="str">
        <f aca="false">IF(OR(A3368="",I3368=""),"",IF(COUNTIFS($A$2:$A$4500,A3368,$D$2:$D$4500,D3368,$I$2:$I$4500,I3368)&gt;1,"Possible duplicate",""))</f>
        <v/>
      </c>
      <c r="O3368" s="56" t="n">
        <f aca="false">IF(J3368="","",IF(AND(L3368=0,K3368=0),1,0))</f>
        <v>1</v>
      </c>
      <c r="P3368" s="56" t="str">
        <f aca="false">IF(L3368=1,J3368+ROW()/10^7,"")</f>
        <v/>
      </c>
      <c r="Q3368" s="57" t="n">
        <f aca="false">IF(O3368=1,M3368,"")</f>
        <v>0.542616510575</v>
      </c>
      <c r="R3368" s="56" t="str">
        <f aca="false">IF(K3368=1,ROW(),"")</f>
        <v/>
      </c>
      <c r="S3368" s="56" t="str">
        <f aca="false">IF(D3368="","",TRIM(D3368))</f>
        <v>PHOTO CHARGES- INC</v>
      </c>
    </row>
    <row r="3369" customFormat="false" ht="15" hidden="false" customHeight="false" outlineLevel="0" collapsed="false">
      <c r="A3369" s="50" t="s">
        <v>654</v>
      </c>
      <c r="B3369" s="55" t="n">
        <v>45903</v>
      </c>
      <c r="C3369" s="50" t="n">
        <f aca="false">IF(S3369="","",IFERROR(IF(INDEX('Ledger Codes'!$C$6:$C$205,MATCH(S3369,'Ledger Codes'!$B$6:$B$205,0))="","",INDEX('Ledger Codes'!$C$6:$C$205,MATCH(S3369,'Ledger Codes'!$B$6:$B$205,0))),""))</f>
        <v>10054</v>
      </c>
      <c r="D3369" s="50" t="s">
        <v>210</v>
      </c>
      <c r="E3369" s="50" t="s">
        <v>655</v>
      </c>
      <c r="F3369" s="50" t="s">
        <v>656</v>
      </c>
      <c r="G3369" s="52" t="n">
        <v>0</v>
      </c>
      <c r="H3369" s="52" t="n">
        <v>40</v>
      </c>
      <c r="I3369" s="52" t="n">
        <f aca="false">IF(AND(G3369="",H3369=""),"",N(G3369)-N(H3369))</f>
        <v>-40</v>
      </c>
      <c r="J3369" s="52" t="n">
        <f aca="false">IF(I3369="","",ABS(I3369))</f>
        <v>40</v>
      </c>
      <c r="K3369" s="56" t="n">
        <f aca="false">IF(S3369="","",0)</f>
        <v>0</v>
      </c>
      <c r="L3369" s="56" t="n">
        <f aca="false">IF(J3369="","",IF(AND(J3369&gt;'Revenue Testing'!$E$9,K3369=0),1,0))</f>
        <v>0</v>
      </c>
      <c r="M3369" s="57" t="n">
        <v>0.397163479836</v>
      </c>
      <c r="N3369" s="56" t="str">
        <f aca="false">IF(OR(A3369="",I3369=""),"",IF(COUNTIFS($A$2:$A$4500,A3369,$D$2:$D$4500,D3369,$I$2:$I$4500,I3369)&gt;1,"Possible duplicate",""))</f>
        <v/>
      </c>
      <c r="O3369" s="56" t="n">
        <f aca="false">IF(J3369="","",IF(AND(L3369=0,K3369=0),1,0))</f>
        <v>1</v>
      </c>
      <c r="P3369" s="56" t="str">
        <f aca="false">IF(L3369=1,J3369+ROW()/10^7,"")</f>
        <v/>
      </c>
      <c r="Q3369" s="57" t="n">
        <f aca="false">IF(O3369=1,M3369,"")</f>
        <v>0.397163479836</v>
      </c>
      <c r="R3369" s="56" t="str">
        <f aca="false">IF(K3369=1,ROW(),"")</f>
        <v/>
      </c>
      <c r="S3369" s="56" t="str">
        <f aca="false">IF(D3369="","",TRIM(D3369))</f>
        <v>PHOTO CHARGES- INC</v>
      </c>
    </row>
    <row r="3370" customFormat="false" ht="15" hidden="false" customHeight="false" outlineLevel="0" collapsed="false">
      <c r="A3370" s="50" t="s">
        <v>657</v>
      </c>
      <c r="B3370" s="55" t="n">
        <v>45903</v>
      </c>
      <c r="C3370" s="50" t="n">
        <f aca="false">IF(S3370="","",IFERROR(IF(INDEX('Ledger Codes'!$C$6:$C$205,MATCH(S3370,'Ledger Codes'!$B$6:$B$205,0))="","",INDEX('Ledger Codes'!$C$6:$C$205,MATCH(S3370,'Ledger Codes'!$B$6:$B$205,0))),""))</f>
        <v>10054</v>
      </c>
      <c r="D3370" s="50" t="s">
        <v>210</v>
      </c>
      <c r="E3370" s="50" t="s">
        <v>658</v>
      </c>
      <c r="F3370" s="50" t="s">
        <v>659</v>
      </c>
      <c r="G3370" s="52" t="n">
        <v>0</v>
      </c>
      <c r="H3370" s="52" t="n">
        <v>20</v>
      </c>
      <c r="I3370" s="52" t="n">
        <f aca="false">IF(AND(G3370="",H3370=""),"",N(G3370)-N(H3370))</f>
        <v>-20</v>
      </c>
      <c r="J3370" s="52" t="n">
        <f aca="false">IF(I3370="","",ABS(I3370))</f>
        <v>20</v>
      </c>
      <c r="K3370" s="56" t="n">
        <f aca="false">IF(S3370="","",0)</f>
        <v>0</v>
      </c>
      <c r="L3370" s="56" t="n">
        <f aca="false">IF(J3370="","",IF(AND(J3370&gt;'Revenue Testing'!$E$9,K3370=0),1,0))</f>
        <v>0</v>
      </c>
      <c r="M3370" s="57" t="n">
        <v>0.559649984861</v>
      </c>
      <c r="N3370" s="56" t="str">
        <f aca="false">IF(OR(A3370="",I3370=""),"",IF(COUNTIFS($A$2:$A$4500,A3370,$D$2:$D$4500,D3370,$I$2:$I$4500,I3370)&gt;1,"Possible duplicate",""))</f>
        <v/>
      </c>
      <c r="O3370" s="56" t="n">
        <f aca="false">IF(J3370="","",IF(AND(L3370=0,K3370=0),1,0))</f>
        <v>1</v>
      </c>
      <c r="P3370" s="56" t="str">
        <f aca="false">IF(L3370=1,J3370+ROW()/10^7,"")</f>
        <v/>
      </c>
      <c r="Q3370" s="57" t="n">
        <f aca="false">IF(O3370=1,M3370,"")</f>
        <v>0.559649984861</v>
      </c>
      <c r="R3370" s="56" t="str">
        <f aca="false">IF(K3370=1,ROW(),"")</f>
        <v/>
      </c>
      <c r="S3370" s="56" t="str">
        <f aca="false">IF(D3370="","",TRIM(D3370))</f>
        <v>PHOTO CHARGES- INC</v>
      </c>
    </row>
    <row r="3371" customFormat="false" ht="15" hidden="false" customHeight="false" outlineLevel="0" collapsed="false">
      <c r="A3371" s="50" t="s">
        <v>660</v>
      </c>
      <c r="B3371" s="55" t="n">
        <v>45903</v>
      </c>
      <c r="C3371" s="50" t="n">
        <f aca="false">IF(S3371="","",IFERROR(IF(INDEX('Ledger Codes'!$C$6:$C$205,MATCH(S3371,'Ledger Codes'!$B$6:$B$205,0))="","",INDEX('Ledger Codes'!$C$6:$C$205,MATCH(S3371,'Ledger Codes'!$B$6:$B$205,0))),""))</f>
        <v>10054</v>
      </c>
      <c r="D3371" s="50" t="s">
        <v>210</v>
      </c>
      <c r="E3371" s="50" t="s">
        <v>661</v>
      </c>
      <c r="F3371" s="50" t="s">
        <v>438</v>
      </c>
      <c r="G3371" s="52" t="n">
        <v>0</v>
      </c>
      <c r="H3371" s="52" t="n">
        <v>80</v>
      </c>
      <c r="I3371" s="52" t="n">
        <f aca="false">IF(AND(G3371="",H3371=""),"",N(G3371)-N(H3371))</f>
        <v>-80</v>
      </c>
      <c r="J3371" s="52" t="n">
        <f aca="false">IF(I3371="","",ABS(I3371))</f>
        <v>80</v>
      </c>
      <c r="K3371" s="56" t="n">
        <f aca="false">IF(S3371="","",0)</f>
        <v>0</v>
      </c>
      <c r="L3371" s="56" t="n">
        <f aca="false">IF(J3371="","",IF(AND(J3371&gt;'Revenue Testing'!$E$9,K3371=0),1,0))</f>
        <v>0</v>
      </c>
      <c r="M3371" s="57" t="n">
        <v>0.166320306818</v>
      </c>
      <c r="N3371" s="56" t="str">
        <f aca="false">IF(OR(A3371="",I3371=""),"",IF(COUNTIFS($A$2:$A$4500,A3371,$D$2:$D$4500,D3371,$I$2:$I$4500,I3371)&gt;1,"Possible duplicate",""))</f>
        <v/>
      </c>
      <c r="O3371" s="56" t="n">
        <f aca="false">IF(J3371="","",IF(AND(L3371=0,K3371=0),1,0))</f>
        <v>1</v>
      </c>
      <c r="P3371" s="56" t="str">
        <f aca="false">IF(L3371=1,J3371+ROW()/10^7,"")</f>
        <v/>
      </c>
      <c r="Q3371" s="57" t="n">
        <f aca="false">IF(O3371=1,M3371,"")</f>
        <v>0.166320306818</v>
      </c>
      <c r="R3371" s="56" t="str">
        <f aca="false">IF(K3371=1,ROW(),"")</f>
        <v/>
      </c>
      <c r="S3371" s="56" t="str">
        <f aca="false">IF(D3371="","",TRIM(D3371))</f>
        <v>PHOTO CHARGES- INC</v>
      </c>
    </row>
    <row r="3372" customFormat="false" ht="15" hidden="false" customHeight="false" outlineLevel="0" collapsed="false">
      <c r="A3372" s="50" t="s">
        <v>662</v>
      </c>
      <c r="B3372" s="55" t="n">
        <v>45904</v>
      </c>
      <c r="C3372" s="50" t="n">
        <f aca="false">IF(S3372="","",IFERROR(IF(INDEX('Ledger Codes'!$C$6:$C$205,MATCH(S3372,'Ledger Codes'!$B$6:$B$205,0))="","",INDEX('Ledger Codes'!$C$6:$C$205,MATCH(S3372,'Ledger Codes'!$B$6:$B$205,0))),""))</f>
        <v>10054</v>
      </c>
      <c r="D3372" s="50" t="s">
        <v>210</v>
      </c>
      <c r="E3372" s="50" t="s">
        <v>663</v>
      </c>
      <c r="F3372" s="50" t="s">
        <v>664</v>
      </c>
      <c r="G3372" s="52" t="n">
        <v>0</v>
      </c>
      <c r="H3372" s="52" t="n">
        <v>20</v>
      </c>
      <c r="I3372" s="52" t="n">
        <f aca="false">IF(AND(G3372="",H3372=""),"",N(G3372)-N(H3372))</f>
        <v>-20</v>
      </c>
      <c r="J3372" s="52" t="n">
        <f aca="false">IF(I3372="","",ABS(I3372))</f>
        <v>20</v>
      </c>
      <c r="K3372" s="56" t="n">
        <f aca="false">IF(S3372="","",0)</f>
        <v>0</v>
      </c>
      <c r="L3372" s="56" t="n">
        <f aca="false">IF(J3372="","",IF(AND(J3372&gt;'Revenue Testing'!$E$9,K3372=0),1,0))</f>
        <v>0</v>
      </c>
      <c r="M3372" s="57" t="n">
        <v>0.19215318453</v>
      </c>
      <c r="N3372" s="56" t="str">
        <f aca="false">IF(OR(A3372="",I3372=""),"",IF(COUNTIFS($A$2:$A$4500,A3372,$D$2:$D$4500,D3372,$I$2:$I$4500,I3372)&gt;1,"Possible duplicate",""))</f>
        <v/>
      </c>
      <c r="O3372" s="56" t="n">
        <f aca="false">IF(J3372="","",IF(AND(L3372=0,K3372=0),1,0))</f>
        <v>1</v>
      </c>
      <c r="P3372" s="56" t="str">
        <f aca="false">IF(L3372=1,J3372+ROW()/10^7,"")</f>
        <v/>
      </c>
      <c r="Q3372" s="57" t="n">
        <f aca="false">IF(O3372=1,M3372,"")</f>
        <v>0.19215318453</v>
      </c>
      <c r="R3372" s="56" t="str">
        <f aca="false">IF(K3372=1,ROW(),"")</f>
        <v/>
      </c>
      <c r="S3372" s="56" t="str">
        <f aca="false">IF(D3372="","",TRIM(D3372))</f>
        <v>PHOTO CHARGES- INC</v>
      </c>
    </row>
    <row r="3373" customFormat="false" ht="15" hidden="false" customHeight="false" outlineLevel="0" collapsed="false">
      <c r="A3373" s="50" t="s">
        <v>665</v>
      </c>
      <c r="B3373" s="55" t="n">
        <v>45904</v>
      </c>
      <c r="C3373" s="50" t="n">
        <f aca="false">IF(S3373="","",IFERROR(IF(INDEX('Ledger Codes'!$C$6:$C$205,MATCH(S3373,'Ledger Codes'!$B$6:$B$205,0))="","",INDEX('Ledger Codes'!$C$6:$C$205,MATCH(S3373,'Ledger Codes'!$B$6:$B$205,0))),""))</f>
        <v>10054</v>
      </c>
      <c r="D3373" s="50" t="s">
        <v>210</v>
      </c>
      <c r="E3373" s="50" t="s">
        <v>666</v>
      </c>
      <c r="F3373" s="50" t="s">
        <v>667</v>
      </c>
      <c r="G3373" s="52" t="n">
        <v>0</v>
      </c>
      <c r="H3373" s="52" t="n">
        <v>20</v>
      </c>
      <c r="I3373" s="52" t="n">
        <f aca="false">IF(AND(G3373="",H3373=""),"",N(G3373)-N(H3373))</f>
        <v>-20</v>
      </c>
      <c r="J3373" s="52" t="n">
        <f aca="false">IF(I3373="","",ABS(I3373))</f>
        <v>20</v>
      </c>
      <c r="K3373" s="56" t="n">
        <f aca="false">IF(S3373="","",0)</f>
        <v>0</v>
      </c>
      <c r="L3373" s="56" t="n">
        <f aca="false">IF(J3373="","",IF(AND(J3373&gt;'Revenue Testing'!$E$9,K3373=0),1,0))</f>
        <v>0</v>
      </c>
      <c r="M3373" s="57" t="n">
        <v>0.708303378382</v>
      </c>
      <c r="N3373" s="56" t="str">
        <f aca="false">IF(OR(A3373="",I3373=""),"",IF(COUNTIFS($A$2:$A$4500,A3373,$D$2:$D$4500,D3373,$I$2:$I$4500,I3373)&gt;1,"Possible duplicate",""))</f>
        <v/>
      </c>
      <c r="O3373" s="56" t="n">
        <f aca="false">IF(J3373="","",IF(AND(L3373=0,K3373=0),1,0))</f>
        <v>1</v>
      </c>
      <c r="P3373" s="56" t="str">
        <f aca="false">IF(L3373=1,J3373+ROW()/10^7,"")</f>
        <v/>
      </c>
      <c r="Q3373" s="57" t="n">
        <f aca="false">IF(O3373=1,M3373,"")</f>
        <v>0.708303378382</v>
      </c>
      <c r="R3373" s="56" t="str">
        <f aca="false">IF(K3373=1,ROW(),"")</f>
        <v/>
      </c>
      <c r="S3373" s="56" t="str">
        <f aca="false">IF(D3373="","",TRIM(D3373))</f>
        <v>PHOTO CHARGES- INC</v>
      </c>
    </row>
    <row r="3374" customFormat="false" ht="15" hidden="false" customHeight="false" outlineLevel="0" collapsed="false">
      <c r="A3374" s="50" t="s">
        <v>668</v>
      </c>
      <c r="B3374" s="55" t="n">
        <v>45904</v>
      </c>
      <c r="C3374" s="50" t="n">
        <f aca="false">IF(S3374="","",IFERROR(IF(INDEX('Ledger Codes'!$C$6:$C$205,MATCH(S3374,'Ledger Codes'!$B$6:$B$205,0))="","",INDEX('Ledger Codes'!$C$6:$C$205,MATCH(S3374,'Ledger Codes'!$B$6:$B$205,0))),""))</f>
        <v>10054</v>
      </c>
      <c r="D3374" s="50" t="s">
        <v>210</v>
      </c>
      <c r="E3374" s="50" t="s">
        <v>669</v>
      </c>
      <c r="F3374" s="50" t="s">
        <v>670</v>
      </c>
      <c r="G3374" s="52" t="n">
        <v>0</v>
      </c>
      <c r="H3374" s="52" t="n">
        <v>20</v>
      </c>
      <c r="I3374" s="52" t="n">
        <f aca="false">IF(AND(G3374="",H3374=""),"",N(G3374)-N(H3374))</f>
        <v>-20</v>
      </c>
      <c r="J3374" s="52" t="n">
        <f aca="false">IF(I3374="","",ABS(I3374))</f>
        <v>20</v>
      </c>
      <c r="K3374" s="56" t="n">
        <f aca="false">IF(S3374="","",0)</f>
        <v>0</v>
      </c>
      <c r="L3374" s="56" t="n">
        <f aca="false">IF(J3374="","",IF(AND(J3374&gt;'Revenue Testing'!$E$9,K3374=0),1,0))</f>
        <v>0</v>
      </c>
      <c r="M3374" s="57" t="n">
        <v>0.883732385268</v>
      </c>
      <c r="N3374" s="56" t="str">
        <f aca="false">IF(OR(A3374="",I3374=""),"",IF(COUNTIFS($A$2:$A$4500,A3374,$D$2:$D$4500,D3374,$I$2:$I$4500,I3374)&gt;1,"Possible duplicate",""))</f>
        <v/>
      </c>
      <c r="O3374" s="56" t="n">
        <f aca="false">IF(J3374="","",IF(AND(L3374=0,K3374=0),1,0))</f>
        <v>1</v>
      </c>
      <c r="P3374" s="56" t="str">
        <f aca="false">IF(L3374=1,J3374+ROW()/10^7,"")</f>
        <v/>
      </c>
      <c r="Q3374" s="57" t="n">
        <f aca="false">IF(O3374=1,M3374,"")</f>
        <v>0.883732385268</v>
      </c>
      <c r="R3374" s="56" t="str">
        <f aca="false">IF(K3374=1,ROW(),"")</f>
        <v/>
      </c>
      <c r="S3374" s="56" t="str">
        <f aca="false">IF(D3374="","",TRIM(D3374))</f>
        <v>PHOTO CHARGES- INC</v>
      </c>
    </row>
    <row r="3375" customFormat="false" ht="15" hidden="false" customHeight="false" outlineLevel="0" collapsed="false">
      <c r="A3375" s="50" t="s">
        <v>671</v>
      </c>
      <c r="B3375" s="55" t="n">
        <v>45904</v>
      </c>
      <c r="C3375" s="50" t="n">
        <f aca="false">IF(S3375="","",IFERROR(IF(INDEX('Ledger Codes'!$C$6:$C$205,MATCH(S3375,'Ledger Codes'!$B$6:$B$205,0))="","",INDEX('Ledger Codes'!$C$6:$C$205,MATCH(S3375,'Ledger Codes'!$B$6:$B$205,0))),""))</f>
        <v>10054</v>
      </c>
      <c r="D3375" s="50" t="s">
        <v>210</v>
      </c>
      <c r="E3375" s="50" t="s">
        <v>672</v>
      </c>
      <c r="F3375" s="50" t="s">
        <v>673</v>
      </c>
      <c r="G3375" s="52" t="n">
        <v>0</v>
      </c>
      <c r="H3375" s="52" t="n">
        <v>20</v>
      </c>
      <c r="I3375" s="52" t="n">
        <f aca="false">IF(AND(G3375="",H3375=""),"",N(G3375)-N(H3375))</f>
        <v>-20</v>
      </c>
      <c r="J3375" s="52" t="n">
        <f aca="false">IF(I3375="","",ABS(I3375))</f>
        <v>20</v>
      </c>
      <c r="K3375" s="56" t="n">
        <f aca="false">IF(S3375="","",0)</f>
        <v>0</v>
      </c>
      <c r="L3375" s="56" t="n">
        <f aca="false">IF(J3375="","",IF(AND(J3375&gt;'Revenue Testing'!$E$9,K3375=0),1,0))</f>
        <v>0</v>
      </c>
      <c r="M3375" s="57" t="n">
        <v>0.362712138195</v>
      </c>
      <c r="N3375" s="56" t="str">
        <f aca="false">IF(OR(A3375="",I3375=""),"",IF(COUNTIFS($A$2:$A$4500,A3375,$D$2:$D$4500,D3375,$I$2:$I$4500,I3375)&gt;1,"Possible duplicate",""))</f>
        <v/>
      </c>
      <c r="O3375" s="56" t="n">
        <f aca="false">IF(J3375="","",IF(AND(L3375=0,K3375=0),1,0))</f>
        <v>1</v>
      </c>
      <c r="P3375" s="56" t="str">
        <f aca="false">IF(L3375=1,J3375+ROW()/10^7,"")</f>
        <v/>
      </c>
      <c r="Q3375" s="57" t="n">
        <f aca="false">IF(O3375=1,M3375,"")</f>
        <v>0.362712138195</v>
      </c>
      <c r="R3375" s="56" t="str">
        <f aca="false">IF(K3375=1,ROW(),"")</f>
        <v/>
      </c>
      <c r="S3375" s="56" t="str">
        <f aca="false">IF(D3375="","",TRIM(D3375))</f>
        <v>PHOTO CHARGES- INC</v>
      </c>
    </row>
    <row r="3376" customFormat="false" ht="15" hidden="false" customHeight="false" outlineLevel="0" collapsed="false">
      <c r="A3376" s="50" t="s">
        <v>674</v>
      </c>
      <c r="B3376" s="55" t="n">
        <v>45904</v>
      </c>
      <c r="C3376" s="50" t="n">
        <f aca="false">IF(S3376="","",IFERROR(IF(INDEX('Ledger Codes'!$C$6:$C$205,MATCH(S3376,'Ledger Codes'!$B$6:$B$205,0))="","",INDEX('Ledger Codes'!$C$6:$C$205,MATCH(S3376,'Ledger Codes'!$B$6:$B$205,0))),""))</f>
        <v>10054</v>
      </c>
      <c r="D3376" s="50" t="s">
        <v>210</v>
      </c>
      <c r="E3376" s="50" t="s">
        <v>675</v>
      </c>
      <c r="F3376" s="50" t="s">
        <v>676</v>
      </c>
      <c r="G3376" s="52" t="n">
        <v>0</v>
      </c>
      <c r="H3376" s="52" t="n">
        <v>20</v>
      </c>
      <c r="I3376" s="52" t="n">
        <f aca="false">IF(AND(G3376="",H3376=""),"",N(G3376)-N(H3376))</f>
        <v>-20</v>
      </c>
      <c r="J3376" s="52" t="n">
        <f aca="false">IF(I3376="","",ABS(I3376))</f>
        <v>20</v>
      </c>
      <c r="K3376" s="56" t="n">
        <f aca="false">IF(S3376="","",0)</f>
        <v>0</v>
      </c>
      <c r="L3376" s="56" t="n">
        <f aca="false">IF(J3376="","",IF(AND(J3376&gt;'Revenue Testing'!$E$9,K3376=0),1,0))</f>
        <v>0</v>
      </c>
      <c r="M3376" s="57" t="n">
        <v>0.495685203537</v>
      </c>
      <c r="N3376" s="56" t="str">
        <f aca="false">IF(OR(A3376="",I3376=""),"",IF(COUNTIFS($A$2:$A$4500,A3376,$D$2:$D$4500,D3376,$I$2:$I$4500,I3376)&gt;1,"Possible duplicate",""))</f>
        <v/>
      </c>
      <c r="O3376" s="56" t="n">
        <f aca="false">IF(J3376="","",IF(AND(L3376=0,K3376=0),1,0))</f>
        <v>1</v>
      </c>
      <c r="P3376" s="56" t="str">
        <f aca="false">IF(L3376=1,J3376+ROW()/10^7,"")</f>
        <v/>
      </c>
      <c r="Q3376" s="57" t="n">
        <f aca="false">IF(O3376=1,M3376,"")</f>
        <v>0.495685203537</v>
      </c>
      <c r="R3376" s="56" t="str">
        <f aca="false">IF(K3376=1,ROW(),"")</f>
        <v/>
      </c>
      <c r="S3376" s="56" t="str">
        <f aca="false">IF(D3376="","",TRIM(D3376))</f>
        <v>PHOTO CHARGES- INC</v>
      </c>
    </row>
    <row r="3377" customFormat="false" ht="15" hidden="false" customHeight="false" outlineLevel="0" collapsed="false">
      <c r="A3377" s="50" t="s">
        <v>677</v>
      </c>
      <c r="B3377" s="55" t="n">
        <v>45904</v>
      </c>
      <c r="C3377" s="50" t="n">
        <f aca="false">IF(S3377="","",IFERROR(IF(INDEX('Ledger Codes'!$C$6:$C$205,MATCH(S3377,'Ledger Codes'!$B$6:$B$205,0))="","",INDEX('Ledger Codes'!$C$6:$C$205,MATCH(S3377,'Ledger Codes'!$B$6:$B$205,0))),""))</f>
        <v>10054</v>
      </c>
      <c r="D3377" s="50" t="s">
        <v>210</v>
      </c>
      <c r="E3377" s="50" t="s">
        <v>678</v>
      </c>
      <c r="F3377" s="50" t="s">
        <v>679</v>
      </c>
      <c r="G3377" s="52" t="n">
        <v>0</v>
      </c>
      <c r="H3377" s="52" t="n">
        <v>20</v>
      </c>
      <c r="I3377" s="52" t="n">
        <f aca="false">IF(AND(G3377="",H3377=""),"",N(G3377)-N(H3377))</f>
        <v>-20</v>
      </c>
      <c r="J3377" s="52" t="n">
        <f aca="false">IF(I3377="","",ABS(I3377))</f>
        <v>20</v>
      </c>
      <c r="K3377" s="56" t="n">
        <f aca="false">IF(S3377="","",0)</f>
        <v>0</v>
      </c>
      <c r="L3377" s="56" t="n">
        <f aca="false">IF(J3377="","",IF(AND(J3377&gt;'Revenue Testing'!$E$9,K3377=0),1,0))</f>
        <v>0</v>
      </c>
      <c r="M3377" s="57" t="n">
        <v>0.796718060695</v>
      </c>
      <c r="N3377" s="56" t="str">
        <f aca="false">IF(OR(A3377="",I3377=""),"",IF(COUNTIFS($A$2:$A$4500,A3377,$D$2:$D$4500,D3377,$I$2:$I$4500,I3377)&gt;1,"Possible duplicate",""))</f>
        <v/>
      </c>
      <c r="O3377" s="56" t="n">
        <f aca="false">IF(J3377="","",IF(AND(L3377=0,K3377=0),1,0))</f>
        <v>1</v>
      </c>
      <c r="P3377" s="56" t="str">
        <f aca="false">IF(L3377=1,J3377+ROW()/10^7,"")</f>
        <v/>
      </c>
      <c r="Q3377" s="57" t="n">
        <f aca="false">IF(O3377=1,M3377,"")</f>
        <v>0.796718060695</v>
      </c>
      <c r="R3377" s="56" t="str">
        <f aca="false">IF(K3377=1,ROW(),"")</f>
        <v/>
      </c>
      <c r="S3377" s="56" t="str">
        <f aca="false">IF(D3377="","",TRIM(D3377))</f>
        <v>PHOTO CHARGES- INC</v>
      </c>
    </row>
    <row r="3378" customFormat="false" ht="15" hidden="false" customHeight="false" outlineLevel="0" collapsed="false">
      <c r="A3378" s="50" t="s">
        <v>680</v>
      </c>
      <c r="B3378" s="55" t="n">
        <v>45904</v>
      </c>
      <c r="C3378" s="50" t="n">
        <f aca="false">IF(S3378="","",IFERROR(IF(INDEX('Ledger Codes'!$C$6:$C$205,MATCH(S3378,'Ledger Codes'!$B$6:$B$205,0))="","",INDEX('Ledger Codes'!$C$6:$C$205,MATCH(S3378,'Ledger Codes'!$B$6:$B$205,0))),""))</f>
        <v>10054</v>
      </c>
      <c r="D3378" s="50" t="s">
        <v>210</v>
      </c>
      <c r="E3378" s="50" t="s">
        <v>681</v>
      </c>
      <c r="F3378" s="50" t="s">
        <v>682</v>
      </c>
      <c r="G3378" s="52" t="n">
        <v>0</v>
      </c>
      <c r="H3378" s="52" t="n">
        <v>20</v>
      </c>
      <c r="I3378" s="52" t="n">
        <f aca="false">IF(AND(G3378="",H3378=""),"",N(G3378)-N(H3378))</f>
        <v>-20</v>
      </c>
      <c r="J3378" s="52" t="n">
        <f aca="false">IF(I3378="","",ABS(I3378))</f>
        <v>20</v>
      </c>
      <c r="K3378" s="56" t="n">
        <f aca="false">IF(S3378="","",0)</f>
        <v>0</v>
      </c>
      <c r="L3378" s="56" t="n">
        <f aca="false">IF(J3378="","",IF(AND(J3378&gt;'Revenue Testing'!$E$9,K3378=0),1,0))</f>
        <v>0</v>
      </c>
      <c r="M3378" s="57" t="n">
        <v>0.305582516524</v>
      </c>
      <c r="N3378" s="56" t="str">
        <f aca="false">IF(OR(A3378="",I3378=""),"",IF(COUNTIFS($A$2:$A$4500,A3378,$D$2:$D$4500,D3378,$I$2:$I$4500,I3378)&gt;1,"Possible duplicate",""))</f>
        <v/>
      </c>
      <c r="O3378" s="56" t="n">
        <f aca="false">IF(J3378="","",IF(AND(L3378=0,K3378=0),1,0))</f>
        <v>1</v>
      </c>
      <c r="P3378" s="56" t="str">
        <f aca="false">IF(L3378=1,J3378+ROW()/10^7,"")</f>
        <v/>
      </c>
      <c r="Q3378" s="57" t="n">
        <f aca="false">IF(O3378=1,M3378,"")</f>
        <v>0.305582516524</v>
      </c>
      <c r="R3378" s="56" t="str">
        <f aca="false">IF(K3378=1,ROW(),"")</f>
        <v/>
      </c>
      <c r="S3378" s="56" t="str">
        <f aca="false">IF(D3378="","",TRIM(D3378))</f>
        <v>PHOTO CHARGES- INC</v>
      </c>
    </row>
    <row r="3379" customFormat="false" ht="15" hidden="false" customHeight="false" outlineLevel="0" collapsed="false">
      <c r="A3379" s="50" t="s">
        <v>683</v>
      </c>
      <c r="B3379" s="55" t="n">
        <v>45904</v>
      </c>
      <c r="C3379" s="50" t="n">
        <f aca="false">IF(S3379="","",IFERROR(IF(INDEX('Ledger Codes'!$C$6:$C$205,MATCH(S3379,'Ledger Codes'!$B$6:$B$205,0))="","",INDEX('Ledger Codes'!$C$6:$C$205,MATCH(S3379,'Ledger Codes'!$B$6:$B$205,0))),""))</f>
        <v>10054</v>
      </c>
      <c r="D3379" s="50" t="s">
        <v>210</v>
      </c>
      <c r="E3379" s="50" t="s">
        <v>684</v>
      </c>
      <c r="F3379" s="50" t="s">
        <v>685</v>
      </c>
      <c r="G3379" s="52" t="n">
        <v>0</v>
      </c>
      <c r="H3379" s="52" t="n">
        <v>20</v>
      </c>
      <c r="I3379" s="52" t="n">
        <f aca="false">IF(AND(G3379="",H3379=""),"",N(G3379)-N(H3379))</f>
        <v>-20</v>
      </c>
      <c r="J3379" s="52" t="n">
        <f aca="false">IF(I3379="","",ABS(I3379))</f>
        <v>20</v>
      </c>
      <c r="K3379" s="56" t="n">
        <f aca="false">IF(S3379="","",0)</f>
        <v>0</v>
      </c>
      <c r="L3379" s="56" t="n">
        <f aca="false">IF(J3379="","",IF(AND(J3379&gt;'Revenue Testing'!$E$9,K3379=0),1,0))</f>
        <v>0</v>
      </c>
      <c r="M3379" s="57" t="n">
        <v>0.117002802535</v>
      </c>
      <c r="N3379" s="56" t="str">
        <f aca="false">IF(OR(A3379="",I3379=""),"",IF(COUNTIFS($A$2:$A$4500,A3379,$D$2:$D$4500,D3379,$I$2:$I$4500,I3379)&gt;1,"Possible duplicate",""))</f>
        <v/>
      </c>
      <c r="O3379" s="56" t="n">
        <f aca="false">IF(J3379="","",IF(AND(L3379=0,K3379=0),1,0))</f>
        <v>1</v>
      </c>
      <c r="P3379" s="56" t="str">
        <f aca="false">IF(L3379=1,J3379+ROW()/10^7,"")</f>
        <v/>
      </c>
      <c r="Q3379" s="57" t="n">
        <f aca="false">IF(O3379=1,M3379,"")</f>
        <v>0.117002802535</v>
      </c>
      <c r="R3379" s="56" t="str">
        <f aca="false">IF(K3379=1,ROW(),"")</f>
        <v/>
      </c>
      <c r="S3379" s="56" t="str">
        <f aca="false">IF(D3379="","",TRIM(D3379))</f>
        <v>PHOTO CHARGES- INC</v>
      </c>
    </row>
    <row r="3380" customFormat="false" ht="15" hidden="false" customHeight="false" outlineLevel="0" collapsed="false">
      <c r="A3380" s="50" t="s">
        <v>686</v>
      </c>
      <c r="B3380" s="55" t="n">
        <v>45904</v>
      </c>
      <c r="C3380" s="50" t="n">
        <f aca="false">IF(S3380="","",IFERROR(IF(INDEX('Ledger Codes'!$C$6:$C$205,MATCH(S3380,'Ledger Codes'!$B$6:$B$205,0))="","",INDEX('Ledger Codes'!$C$6:$C$205,MATCH(S3380,'Ledger Codes'!$B$6:$B$205,0))),""))</f>
        <v>10054</v>
      </c>
      <c r="D3380" s="50" t="s">
        <v>210</v>
      </c>
      <c r="E3380" s="50" t="s">
        <v>687</v>
      </c>
      <c r="F3380" s="50" t="s">
        <v>688</v>
      </c>
      <c r="G3380" s="52" t="n">
        <v>0</v>
      </c>
      <c r="H3380" s="52" t="n">
        <v>20</v>
      </c>
      <c r="I3380" s="52" t="n">
        <f aca="false">IF(AND(G3380="",H3380=""),"",N(G3380)-N(H3380))</f>
        <v>-20</v>
      </c>
      <c r="J3380" s="52" t="n">
        <f aca="false">IF(I3380="","",ABS(I3380))</f>
        <v>20</v>
      </c>
      <c r="K3380" s="56" t="n">
        <f aca="false">IF(S3380="","",0)</f>
        <v>0</v>
      </c>
      <c r="L3380" s="56" t="n">
        <f aca="false">IF(J3380="","",IF(AND(J3380&gt;'Revenue Testing'!$E$9,K3380=0),1,0))</f>
        <v>0</v>
      </c>
      <c r="M3380" s="57" t="n">
        <v>0.412641810816</v>
      </c>
      <c r="N3380" s="56" t="str">
        <f aca="false">IF(OR(A3380="",I3380=""),"",IF(COUNTIFS($A$2:$A$4500,A3380,$D$2:$D$4500,D3380,$I$2:$I$4500,I3380)&gt;1,"Possible duplicate",""))</f>
        <v/>
      </c>
      <c r="O3380" s="56" t="n">
        <f aca="false">IF(J3380="","",IF(AND(L3380=0,K3380=0),1,0))</f>
        <v>1</v>
      </c>
      <c r="P3380" s="56" t="str">
        <f aca="false">IF(L3380=1,J3380+ROW()/10^7,"")</f>
        <v/>
      </c>
      <c r="Q3380" s="57" t="n">
        <f aca="false">IF(O3380=1,M3380,"")</f>
        <v>0.412641810816</v>
      </c>
      <c r="R3380" s="56" t="str">
        <f aca="false">IF(K3380=1,ROW(),"")</f>
        <v/>
      </c>
      <c r="S3380" s="56" t="str">
        <f aca="false">IF(D3380="","",TRIM(D3380))</f>
        <v>PHOTO CHARGES- INC</v>
      </c>
    </row>
    <row r="3381" customFormat="false" ht="15" hidden="false" customHeight="false" outlineLevel="0" collapsed="false">
      <c r="A3381" s="50" t="s">
        <v>689</v>
      </c>
      <c r="B3381" s="55" t="n">
        <v>45904</v>
      </c>
      <c r="C3381" s="50" t="n">
        <f aca="false">IF(S3381="","",IFERROR(IF(INDEX('Ledger Codes'!$C$6:$C$205,MATCH(S3381,'Ledger Codes'!$B$6:$B$205,0))="","",INDEX('Ledger Codes'!$C$6:$C$205,MATCH(S3381,'Ledger Codes'!$B$6:$B$205,0))),""))</f>
        <v>10054</v>
      </c>
      <c r="D3381" s="50" t="s">
        <v>210</v>
      </c>
      <c r="E3381" s="50" t="s">
        <v>690</v>
      </c>
      <c r="F3381" s="50" t="s">
        <v>691</v>
      </c>
      <c r="G3381" s="52" t="n">
        <v>0</v>
      </c>
      <c r="H3381" s="52" t="n">
        <v>20</v>
      </c>
      <c r="I3381" s="52" t="n">
        <f aca="false">IF(AND(G3381="",H3381=""),"",N(G3381)-N(H3381))</f>
        <v>-20</v>
      </c>
      <c r="J3381" s="52" t="n">
        <f aca="false">IF(I3381="","",ABS(I3381))</f>
        <v>20</v>
      </c>
      <c r="K3381" s="56" t="n">
        <f aca="false">IF(S3381="","",0)</f>
        <v>0</v>
      </c>
      <c r="L3381" s="56" t="n">
        <f aca="false">IF(J3381="","",IF(AND(J3381&gt;'Revenue Testing'!$E$9,K3381=0),1,0))</f>
        <v>0</v>
      </c>
      <c r="M3381" s="57" t="n">
        <v>0.567178547397</v>
      </c>
      <c r="N3381" s="56" t="str">
        <f aca="false">IF(OR(A3381="",I3381=""),"",IF(COUNTIFS($A$2:$A$4500,A3381,$D$2:$D$4500,D3381,$I$2:$I$4500,I3381)&gt;1,"Possible duplicate",""))</f>
        <v/>
      </c>
      <c r="O3381" s="56" t="n">
        <f aca="false">IF(J3381="","",IF(AND(L3381=0,K3381=0),1,0))</f>
        <v>1</v>
      </c>
      <c r="P3381" s="56" t="str">
        <f aca="false">IF(L3381=1,J3381+ROW()/10^7,"")</f>
        <v/>
      </c>
      <c r="Q3381" s="57" t="n">
        <f aca="false">IF(O3381=1,M3381,"")</f>
        <v>0.567178547397</v>
      </c>
      <c r="R3381" s="56" t="str">
        <f aca="false">IF(K3381=1,ROW(),"")</f>
        <v/>
      </c>
      <c r="S3381" s="56" t="str">
        <f aca="false">IF(D3381="","",TRIM(D3381))</f>
        <v>PHOTO CHARGES- INC</v>
      </c>
    </row>
    <row r="3382" customFormat="false" ht="15" hidden="false" customHeight="false" outlineLevel="0" collapsed="false">
      <c r="A3382" s="50" t="s">
        <v>692</v>
      </c>
      <c r="B3382" s="55" t="n">
        <v>45904</v>
      </c>
      <c r="C3382" s="50" t="n">
        <f aca="false">IF(S3382="","",IFERROR(IF(INDEX('Ledger Codes'!$C$6:$C$205,MATCH(S3382,'Ledger Codes'!$B$6:$B$205,0))="","",INDEX('Ledger Codes'!$C$6:$C$205,MATCH(S3382,'Ledger Codes'!$B$6:$B$205,0))),""))</f>
        <v>10054</v>
      </c>
      <c r="D3382" s="50" t="s">
        <v>210</v>
      </c>
      <c r="E3382" s="50" t="s">
        <v>693</v>
      </c>
      <c r="F3382" s="50" t="s">
        <v>411</v>
      </c>
      <c r="G3382" s="52" t="n">
        <v>0</v>
      </c>
      <c r="H3382" s="52" t="n">
        <v>140</v>
      </c>
      <c r="I3382" s="52" t="n">
        <f aca="false">IF(AND(G3382="",H3382=""),"",N(G3382)-N(H3382))</f>
        <v>-140</v>
      </c>
      <c r="J3382" s="52" t="n">
        <f aca="false">IF(I3382="","",ABS(I3382))</f>
        <v>140</v>
      </c>
      <c r="K3382" s="56" t="n">
        <f aca="false">IF(S3382="","",0)</f>
        <v>0</v>
      </c>
      <c r="L3382" s="56" t="n">
        <f aca="false">IF(J3382="","",IF(AND(J3382&gt;'Revenue Testing'!$E$9,K3382=0),1,0))</f>
        <v>0</v>
      </c>
      <c r="M3382" s="57" t="n">
        <v>0.28986880452</v>
      </c>
      <c r="N3382" s="56" t="str">
        <f aca="false">IF(OR(A3382="",I3382=""),"",IF(COUNTIFS($A$2:$A$4500,A3382,$D$2:$D$4500,D3382,$I$2:$I$4500,I3382)&gt;1,"Possible duplicate",""))</f>
        <v/>
      </c>
      <c r="O3382" s="56" t="n">
        <f aca="false">IF(J3382="","",IF(AND(L3382=0,K3382=0),1,0))</f>
        <v>1</v>
      </c>
      <c r="P3382" s="56" t="str">
        <f aca="false">IF(L3382=1,J3382+ROW()/10^7,"")</f>
        <v/>
      </c>
      <c r="Q3382" s="57" t="n">
        <f aca="false">IF(O3382=1,M3382,"")</f>
        <v>0.28986880452</v>
      </c>
      <c r="R3382" s="56" t="str">
        <f aca="false">IF(K3382=1,ROW(),"")</f>
        <v/>
      </c>
      <c r="S3382" s="56" t="str">
        <f aca="false">IF(D3382="","",TRIM(D3382))</f>
        <v>PHOTO CHARGES- INC</v>
      </c>
    </row>
    <row r="3383" customFormat="false" ht="15" hidden="false" customHeight="false" outlineLevel="0" collapsed="false">
      <c r="A3383" s="50" t="s">
        <v>692</v>
      </c>
      <c r="B3383" s="55" t="n">
        <v>45904</v>
      </c>
      <c r="C3383" s="50" t="n">
        <f aca="false">IF(S3383="","",IFERROR(IF(INDEX('Ledger Codes'!$C$6:$C$205,MATCH(S3383,'Ledger Codes'!$B$6:$B$205,0))="","",INDEX('Ledger Codes'!$C$6:$C$205,MATCH(S3383,'Ledger Codes'!$B$6:$B$205,0))),""))</f>
        <v>10054</v>
      </c>
      <c r="D3383" s="50" t="s">
        <v>210</v>
      </c>
      <c r="E3383" s="50" t="s">
        <v>693</v>
      </c>
      <c r="F3383" s="50" t="s">
        <v>411</v>
      </c>
      <c r="G3383" s="52" t="n">
        <v>0</v>
      </c>
      <c r="H3383" s="52" t="n">
        <v>20</v>
      </c>
      <c r="I3383" s="52" t="n">
        <f aca="false">IF(AND(G3383="",H3383=""),"",N(G3383)-N(H3383))</f>
        <v>-20</v>
      </c>
      <c r="J3383" s="52" t="n">
        <f aca="false">IF(I3383="","",ABS(I3383))</f>
        <v>20</v>
      </c>
      <c r="K3383" s="56" t="n">
        <f aca="false">IF(S3383="","",0)</f>
        <v>0</v>
      </c>
      <c r="L3383" s="56" t="n">
        <f aca="false">IF(J3383="","",IF(AND(J3383&gt;'Revenue Testing'!$E$9,K3383=0),1,0))</f>
        <v>0</v>
      </c>
      <c r="M3383" s="57" t="n">
        <v>0.475501161718</v>
      </c>
      <c r="N3383" s="56" t="str">
        <f aca="false">IF(OR(A3383="",I3383=""),"",IF(COUNTIFS($A$2:$A$4500,A3383,$D$2:$D$4500,D3383,$I$2:$I$4500,I3383)&gt;1,"Possible duplicate",""))</f>
        <v/>
      </c>
      <c r="O3383" s="56" t="n">
        <f aca="false">IF(J3383="","",IF(AND(L3383=0,K3383=0),1,0))</f>
        <v>1</v>
      </c>
      <c r="P3383" s="56" t="str">
        <f aca="false">IF(L3383=1,J3383+ROW()/10^7,"")</f>
        <v/>
      </c>
      <c r="Q3383" s="57" t="n">
        <f aca="false">IF(O3383=1,M3383,"")</f>
        <v>0.475501161718</v>
      </c>
      <c r="R3383" s="56" t="str">
        <f aca="false">IF(K3383=1,ROW(),"")</f>
        <v/>
      </c>
      <c r="S3383" s="56" t="str">
        <f aca="false">IF(D3383="","",TRIM(D3383))</f>
        <v>PHOTO CHARGES- INC</v>
      </c>
    </row>
    <row r="3384" customFormat="false" ht="15" hidden="false" customHeight="false" outlineLevel="0" collapsed="false">
      <c r="A3384" s="50" t="s">
        <v>694</v>
      </c>
      <c r="B3384" s="55" t="n">
        <v>45904</v>
      </c>
      <c r="C3384" s="50" t="n">
        <f aca="false">IF(S3384="","",IFERROR(IF(INDEX('Ledger Codes'!$C$6:$C$205,MATCH(S3384,'Ledger Codes'!$B$6:$B$205,0))="","",INDEX('Ledger Codes'!$C$6:$C$205,MATCH(S3384,'Ledger Codes'!$B$6:$B$205,0))),""))</f>
        <v>10054</v>
      </c>
      <c r="D3384" s="50" t="s">
        <v>210</v>
      </c>
      <c r="E3384" s="50" t="s">
        <v>695</v>
      </c>
      <c r="F3384" s="50" t="s">
        <v>696</v>
      </c>
      <c r="G3384" s="52" t="n">
        <v>0</v>
      </c>
      <c r="H3384" s="52" t="n">
        <v>20</v>
      </c>
      <c r="I3384" s="52" t="n">
        <f aca="false">IF(AND(G3384="",H3384=""),"",N(G3384)-N(H3384))</f>
        <v>-20</v>
      </c>
      <c r="J3384" s="52" t="n">
        <f aca="false">IF(I3384="","",ABS(I3384))</f>
        <v>20</v>
      </c>
      <c r="K3384" s="56" t="n">
        <f aca="false">IF(S3384="","",0)</f>
        <v>0</v>
      </c>
      <c r="L3384" s="56" t="n">
        <f aca="false">IF(J3384="","",IF(AND(J3384&gt;'Revenue Testing'!$E$9,K3384=0),1,0))</f>
        <v>0</v>
      </c>
      <c r="M3384" s="57" t="n">
        <v>0.927502762459</v>
      </c>
      <c r="N3384" s="56" t="str">
        <f aca="false">IF(OR(A3384="",I3384=""),"",IF(COUNTIFS($A$2:$A$4500,A3384,$D$2:$D$4500,D3384,$I$2:$I$4500,I3384)&gt;1,"Possible duplicate",""))</f>
        <v/>
      </c>
      <c r="O3384" s="56" t="n">
        <f aca="false">IF(J3384="","",IF(AND(L3384=0,K3384=0),1,0))</f>
        <v>1</v>
      </c>
      <c r="P3384" s="56" t="str">
        <f aca="false">IF(L3384=1,J3384+ROW()/10^7,"")</f>
        <v/>
      </c>
      <c r="Q3384" s="57" t="n">
        <f aca="false">IF(O3384=1,M3384,"")</f>
        <v>0.927502762459</v>
      </c>
      <c r="R3384" s="56" t="str">
        <f aca="false">IF(K3384=1,ROW(),"")</f>
        <v/>
      </c>
      <c r="S3384" s="56" t="str">
        <f aca="false">IF(D3384="","",TRIM(D3384))</f>
        <v>PHOTO CHARGES- INC</v>
      </c>
    </row>
    <row r="3385" customFormat="false" ht="15" hidden="false" customHeight="false" outlineLevel="0" collapsed="false">
      <c r="A3385" s="50" t="s">
        <v>697</v>
      </c>
      <c r="B3385" s="55" t="n">
        <v>45904</v>
      </c>
      <c r="C3385" s="50" t="n">
        <f aca="false">IF(S3385="","",IFERROR(IF(INDEX('Ledger Codes'!$C$6:$C$205,MATCH(S3385,'Ledger Codes'!$B$6:$B$205,0))="","",INDEX('Ledger Codes'!$C$6:$C$205,MATCH(S3385,'Ledger Codes'!$B$6:$B$205,0))),""))</f>
        <v>10054</v>
      </c>
      <c r="D3385" s="50" t="s">
        <v>210</v>
      </c>
      <c r="E3385" s="50" t="s">
        <v>698</v>
      </c>
      <c r="F3385" s="50" t="s">
        <v>699</v>
      </c>
      <c r="G3385" s="52" t="n">
        <v>0</v>
      </c>
      <c r="H3385" s="52" t="n">
        <v>20</v>
      </c>
      <c r="I3385" s="52" t="n">
        <f aca="false">IF(AND(G3385="",H3385=""),"",N(G3385)-N(H3385))</f>
        <v>-20</v>
      </c>
      <c r="J3385" s="52" t="n">
        <f aca="false">IF(I3385="","",ABS(I3385))</f>
        <v>20</v>
      </c>
      <c r="K3385" s="56" t="n">
        <f aca="false">IF(S3385="","",0)</f>
        <v>0</v>
      </c>
      <c r="L3385" s="56" t="n">
        <f aca="false">IF(J3385="","",IF(AND(J3385&gt;'Revenue Testing'!$E$9,K3385=0),1,0))</f>
        <v>0</v>
      </c>
      <c r="M3385" s="57" t="n">
        <v>0.640931920717</v>
      </c>
      <c r="N3385" s="56" t="str">
        <f aca="false">IF(OR(A3385="",I3385=""),"",IF(COUNTIFS($A$2:$A$4500,A3385,$D$2:$D$4500,D3385,$I$2:$I$4500,I3385)&gt;1,"Possible duplicate",""))</f>
        <v/>
      </c>
      <c r="O3385" s="56" t="n">
        <f aca="false">IF(J3385="","",IF(AND(L3385=0,K3385=0),1,0))</f>
        <v>1</v>
      </c>
      <c r="P3385" s="56" t="str">
        <f aca="false">IF(L3385=1,J3385+ROW()/10^7,"")</f>
        <v/>
      </c>
      <c r="Q3385" s="57" t="n">
        <f aca="false">IF(O3385=1,M3385,"")</f>
        <v>0.640931920717</v>
      </c>
      <c r="R3385" s="56" t="str">
        <f aca="false">IF(K3385=1,ROW(),"")</f>
        <v/>
      </c>
      <c r="S3385" s="56" t="str">
        <f aca="false">IF(D3385="","",TRIM(D3385))</f>
        <v>PHOTO CHARGES- INC</v>
      </c>
    </row>
    <row r="3386" customFormat="false" ht="15" hidden="false" customHeight="false" outlineLevel="0" collapsed="false">
      <c r="A3386" s="50" t="s">
        <v>700</v>
      </c>
      <c r="B3386" s="55" t="n">
        <v>45904</v>
      </c>
      <c r="C3386" s="50" t="n">
        <f aca="false">IF(S3386="","",IFERROR(IF(INDEX('Ledger Codes'!$C$6:$C$205,MATCH(S3386,'Ledger Codes'!$B$6:$B$205,0))="","",INDEX('Ledger Codes'!$C$6:$C$205,MATCH(S3386,'Ledger Codes'!$B$6:$B$205,0))),""))</f>
        <v>10054</v>
      </c>
      <c r="D3386" s="50" t="s">
        <v>210</v>
      </c>
      <c r="E3386" s="50" t="s">
        <v>701</v>
      </c>
      <c r="F3386" s="50" t="s">
        <v>702</v>
      </c>
      <c r="G3386" s="52" t="n">
        <v>0</v>
      </c>
      <c r="H3386" s="52" t="n">
        <v>20</v>
      </c>
      <c r="I3386" s="52" t="n">
        <f aca="false">IF(AND(G3386="",H3386=""),"",N(G3386)-N(H3386))</f>
        <v>-20</v>
      </c>
      <c r="J3386" s="52" t="n">
        <f aca="false">IF(I3386="","",ABS(I3386))</f>
        <v>20</v>
      </c>
      <c r="K3386" s="56" t="n">
        <f aca="false">IF(S3386="","",0)</f>
        <v>0</v>
      </c>
      <c r="L3386" s="56" t="n">
        <f aca="false">IF(J3386="","",IF(AND(J3386&gt;'Revenue Testing'!$E$9,K3386=0),1,0))</f>
        <v>0</v>
      </c>
      <c r="M3386" s="57" t="n">
        <v>0.81279112279</v>
      </c>
      <c r="N3386" s="56" t="str">
        <f aca="false">IF(OR(A3386="",I3386=""),"",IF(COUNTIFS($A$2:$A$4500,A3386,$D$2:$D$4500,D3386,$I$2:$I$4500,I3386)&gt;1,"Possible duplicate",""))</f>
        <v/>
      </c>
      <c r="O3386" s="56" t="n">
        <f aca="false">IF(J3386="","",IF(AND(L3386=0,K3386=0),1,0))</f>
        <v>1</v>
      </c>
      <c r="P3386" s="56" t="str">
        <f aca="false">IF(L3386=1,J3386+ROW()/10^7,"")</f>
        <v/>
      </c>
      <c r="Q3386" s="57" t="n">
        <f aca="false">IF(O3386=1,M3386,"")</f>
        <v>0.81279112279</v>
      </c>
      <c r="R3386" s="56" t="str">
        <f aca="false">IF(K3386=1,ROW(),"")</f>
        <v/>
      </c>
      <c r="S3386" s="56" t="str">
        <f aca="false">IF(D3386="","",TRIM(D3386))</f>
        <v>PHOTO CHARGES- INC</v>
      </c>
    </row>
    <row r="3387" customFormat="false" ht="15" hidden="false" customHeight="false" outlineLevel="0" collapsed="false">
      <c r="A3387" s="50" t="s">
        <v>703</v>
      </c>
      <c r="B3387" s="55" t="n">
        <v>45904</v>
      </c>
      <c r="C3387" s="50" t="n">
        <f aca="false">IF(S3387="","",IFERROR(IF(INDEX('Ledger Codes'!$C$6:$C$205,MATCH(S3387,'Ledger Codes'!$B$6:$B$205,0))="","",INDEX('Ledger Codes'!$C$6:$C$205,MATCH(S3387,'Ledger Codes'!$B$6:$B$205,0))),""))</f>
        <v>10054</v>
      </c>
      <c r="D3387" s="50" t="s">
        <v>210</v>
      </c>
      <c r="E3387" s="50" t="s">
        <v>704</v>
      </c>
      <c r="F3387" s="50" t="s">
        <v>705</v>
      </c>
      <c r="G3387" s="52" t="n">
        <v>0</v>
      </c>
      <c r="H3387" s="52" t="n">
        <v>20</v>
      </c>
      <c r="I3387" s="52" t="n">
        <f aca="false">IF(AND(G3387="",H3387=""),"",N(G3387)-N(H3387))</f>
        <v>-20</v>
      </c>
      <c r="J3387" s="52" t="n">
        <f aca="false">IF(I3387="","",ABS(I3387))</f>
        <v>20</v>
      </c>
      <c r="K3387" s="56" t="n">
        <f aca="false">IF(S3387="","",0)</f>
        <v>0</v>
      </c>
      <c r="L3387" s="56" t="n">
        <f aca="false">IF(J3387="","",IF(AND(J3387&gt;'Revenue Testing'!$E$9,K3387=0),1,0))</f>
        <v>0</v>
      </c>
      <c r="M3387" s="57" t="n">
        <v>0.544522515457</v>
      </c>
      <c r="N3387" s="56" t="str">
        <f aca="false">IF(OR(A3387="",I3387=""),"",IF(COUNTIFS($A$2:$A$4500,A3387,$D$2:$D$4500,D3387,$I$2:$I$4500,I3387)&gt;1,"Possible duplicate",""))</f>
        <v/>
      </c>
      <c r="O3387" s="56" t="n">
        <f aca="false">IF(J3387="","",IF(AND(L3387=0,K3387=0),1,0))</f>
        <v>1</v>
      </c>
      <c r="P3387" s="56" t="str">
        <f aca="false">IF(L3387=1,J3387+ROW()/10^7,"")</f>
        <v/>
      </c>
      <c r="Q3387" s="57" t="n">
        <f aca="false">IF(O3387=1,M3387,"")</f>
        <v>0.544522515457</v>
      </c>
      <c r="R3387" s="56" t="str">
        <f aca="false">IF(K3387=1,ROW(),"")</f>
        <v/>
      </c>
      <c r="S3387" s="56" t="str">
        <f aca="false">IF(D3387="","",TRIM(D3387))</f>
        <v>PHOTO CHARGES- INC</v>
      </c>
    </row>
    <row r="3388" customFormat="false" ht="15" hidden="false" customHeight="false" outlineLevel="0" collapsed="false">
      <c r="A3388" s="50" t="s">
        <v>706</v>
      </c>
      <c r="B3388" s="55" t="n">
        <v>45904</v>
      </c>
      <c r="C3388" s="50" t="n">
        <f aca="false">IF(S3388="","",IFERROR(IF(INDEX('Ledger Codes'!$C$6:$C$205,MATCH(S3388,'Ledger Codes'!$B$6:$B$205,0))="","",INDEX('Ledger Codes'!$C$6:$C$205,MATCH(S3388,'Ledger Codes'!$B$6:$B$205,0))),""))</f>
        <v>10054</v>
      </c>
      <c r="D3388" s="50" t="s">
        <v>210</v>
      </c>
      <c r="E3388" s="50" t="s">
        <v>707</v>
      </c>
      <c r="F3388" s="50" t="s">
        <v>708</v>
      </c>
      <c r="G3388" s="52" t="n">
        <v>0</v>
      </c>
      <c r="H3388" s="52" t="n">
        <v>20</v>
      </c>
      <c r="I3388" s="52" t="n">
        <f aca="false">IF(AND(G3388="",H3388=""),"",N(G3388)-N(H3388))</f>
        <v>-20</v>
      </c>
      <c r="J3388" s="52" t="n">
        <f aca="false">IF(I3388="","",ABS(I3388))</f>
        <v>20</v>
      </c>
      <c r="K3388" s="56" t="n">
        <f aca="false">IF(S3388="","",0)</f>
        <v>0</v>
      </c>
      <c r="L3388" s="56" t="n">
        <f aca="false">IF(J3388="","",IF(AND(J3388&gt;'Revenue Testing'!$E$9,K3388=0),1,0))</f>
        <v>0</v>
      </c>
      <c r="M3388" s="57" t="n">
        <v>0.602799996648</v>
      </c>
      <c r="N3388" s="56" t="str">
        <f aca="false">IF(OR(A3388="",I3388=""),"",IF(COUNTIFS($A$2:$A$4500,A3388,$D$2:$D$4500,D3388,$I$2:$I$4500,I3388)&gt;1,"Possible duplicate",""))</f>
        <v/>
      </c>
      <c r="O3388" s="56" t="n">
        <f aca="false">IF(J3388="","",IF(AND(L3388=0,K3388=0),1,0))</f>
        <v>1</v>
      </c>
      <c r="P3388" s="56" t="str">
        <f aca="false">IF(L3388=1,J3388+ROW()/10^7,"")</f>
        <v/>
      </c>
      <c r="Q3388" s="57" t="n">
        <f aca="false">IF(O3388=1,M3388,"")</f>
        <v>0.602799996648</v>
      </c>
      <c r="R3388" s="56" t="str">
        <f aca="false">IF(K3388=1,ROW(),"")</f>
        <v/>
      </c>
      <c r="S3388" s="56" t="str">
        <f aca="false">IF(D3388="","",TRIM(D3388))</f>
        <v>PHOTO CHARGES- INC</v>
      </c>
    </row>
    <row r="3389" customFormat="false" ht="15" hidden="false" customHeight="false" outlineLevel="0" collapsed="false">
      <c r="A3389" s="50" t="s">
        <v>709</v>
      </c>
      <c r="B3389" s="55" t="n">
        <v>45904</v>
      </c>
      <c r="C3389" s="50" t="n">
        <f aca="false">IF(S3389="","",IFERROR(IF(INDEX('Ledger Codes'!$C$6:$C$205,MATCH(S3389,'Ledger Codes'!$B$6:$B$205,0))="","",INDEX('Ledger Codes'!$C$6:$C$205,MATCH(S3389,'Ledger Codes'!$B$6:$B$205,0))),""))</f>
        <v>10054</v>
      </c>
      <c r="D3389" s="50" t="s">
        <v>210</v>
      </c>
      <c r="E3389" s="50" t="s">
        <v>710</v>
      </c>
      <c r="F3389" s="50" t="s">
        <v>711</v>
      </c>
      <c r="G3389" s="52" t="n">
        <v>0</v>
      </c>
      <c r="H3389" s="52" t="n">
        <v>40</v>
      </c>
      <c r="I3389" s="52" t="n">
        <f aca="false">IF(AND(G3389="",H3389=""),"",N(G3389)-N(H3389))</f>
        <v>-40</v>
      </c>
      <c r="J3389" s="52" t="n">
        <f aca="false">IF(I3389="","",ABS(I3389))</f>
        <v>40</v>
      </c>
      <c r="K3389" s="56" t="n">
        <f aca="false">IF(S3389="","",0)</f>
        <v>0</v>
      </c>
      <c r="L3389" s="56" t="n">
        <f aca="false">IF(J3389="","",IF(AND(J3389&gt;'Revenue Testing'!$E$9,K3389=0),1,0))</f>
        <v>0</v>
      </c>
      <c r="M3389" s="57" t="n">
        <v>0.754374098166</v>
      </c>
      <c r="N3389" s="56" t="str">
        <f aca="false">IF(OR(A3389="",I3389=""),"",IF(COUNTIFS($A$2:$A$4500,A3389,$D$2:$D$4500,D3389,$I$2:$I$4500,I3389)&gt;1,"Possible duplicate",""))</f>
        <v/>
      </c>
      <c r="O3389" s="56" t="n">
        <f aca="false">IF(J3389="","",IF(AND(L3389=0,K3389=0),1,0))</f>
        <v>1</v>
      </c>
      <c r="P3389" s="56" t="str">
        <f aca="false">IF(L3389=1,J3389+ROW()/10^7,"")</f>
        <v/>
      </c>
      <c r="Q3389" s="57" t="n">
        <f aca="false">IF(O3389=1,M3389,"")</f>
        <v>0.754374098166</v>
      </c>
      <c r="R3389" s="56" t="str">
        <f aca="false">IF(K3389=1,ROW(),"")</f>
        <v/>
      </c>
      <c r="S3389" s="56" t="str">
        <f aca="false">IF(D3389="","",TRIM(D3389))</f>
        <v>PHOTO CHARGES- INC</v>
      </c>
    </row>
    <row r="3390" customFormat="false" ht="15" hidden="false" customHeight="false" outlineLevel="0" collapsed="false">
      <c r="A3390" s="50" t="s">
        <v>712</v>
      </c>
      <c r="B3390" s="55" t="n">
        <v>45904</v>
      </c>
      <c r="C3390" s="50" t="n">
        <f aca="false">IF(S3390="","",IFERROR(IF(INDEX('Ledger Codes'!$C$6:$C$205,MATCH(S3390,'Ledger Codes'!$B$6:$B$205,0))="","",INDEX('Ledger Codes'!$C$6:$C$205,MATCH(S3390,'Ledger Codes'!$B$6:$B$205,0))),""))</f>
        <v>10054</v>
      </c>
      <c r="D3390" s="50" t="s">
        <v>210</v>
      </c>
      <c r="E3390" s="50" t="s">
        <v>713</v>
      </c>
      <c r="F3390" s="50" t="s">
        <v>714</v>
      </c>
      <c r="G3390" s="52" t="n">
        <v>0</v>
      </c>
      <c r="H3390" s="52" t="n">
        <v>60</v>
      </c>
      <c r="I3390" s="52" t="n">
        <f aca="false">IF(AND(G3390="",H3390=""),"",N(G3390)-N(H3390))</f>
        <v>-60</v>
      </c>
      <c r="J3390" s="52" t="n">
        <f aca="false">IF(I3390="","",ABS(I3390))</f>
        <v>60</v>
      </c>
      <c r="K3390" s="56" t="n">
        <f aca="false">IF(S3390="","",0)</f>
        <v>0</v>
      </c>
      <c r="L3390" s="56" t="n">
        <f aca="false">IF(J3390="","",IF(AND(J3390&gt;'Revenue Testing'!$E$9,K3390=0),1,0))</f>
        <v>0</v>
      </c>
      <c r="M3390" s="57" t="n">
        <v>0.26577519146</v>
      </c>
      <c r="N3390" s="56" t="str">
        <f aca="false">IF(OR(A3390="",I3390=""),"",IF(COUNTIFS($A$2:$A$4500,A3390,$D$2:$D$4500,D3390,$I$2:$I$4500,I3390)&gt;1,"Possible duplicate",""))</f>
        <v/>
      </c>
      <c r="O3390" s="56" t="n">
        <f aca="false">IF(J3390="","",IF(AND(L3390=0,K3390=0),1,0))</f>
        <v>1</v>
      </c>
      <c r="P3390" s="56" t="str">
        <f aca="false">IF(L3390=1,J3390+ROW()/10^7,"")</f>
        <v/>
      </c>
      <c r="Q3390" s="57" t="n">
        <f aca="false">IF(O3390=1,M3390,"")</f>
        <v>0.26577519146</v>
      </c>
      <c r="R3390" s="56" t="str">
        <f aca="false">IF(K3390=1,ROW(),"")</f>
        <v/>
      </c>
      <c r="S3390" s="56" t="str">
        <f aca="false">IF(D3390="","",TRIM(D3390))</f>
        <v>PHOTO CHARGES- INC</v>
      </c>
    </row>
    <row r="3391" customFormat="false" ht="15" hidden="false" customHeight="false" outlineLevel="0" collapsed="false">
      <c r="A3391" s="50" t="s">
        <v>715</v>
      </c>
      <c r="B3391" s="55" t="n">
        <v>45904</v>
      </c>
      <c r="C3391" s="50" t="n">
        <f aca="false">IF(S3391="","",IFERROR(IF(INDEX('Ledger Codes'!$C$6:$C$205,MATCH(S3391,'Ledger Codes'!$B$6:$B$205,0))="","",INDEX('Ledger Codes'!$C$6:$C$205,MATCH(S3391,'Ledger Codes'!$B$6:$B$205,0))),""))</f>
        <v>10054</v>
      </c>
      <c r="D3391" s="50" t="s">
        <v>210</v>
      </c>
      <c r="E3391" s="50" t="s">
        <v>716</v>
      </c>
      <c r="F3391" s="50" t="s">
        <v>717</v>
      </c>
      <c r="G3391" s="52" t="n">
        <v>0</v>
      </c>
      <c r="H3391" s="52" t="n">
        <v>60</v>
      </c>
      <c r="I3391" s="52" t="n">
        <f aca="false">IF(AND(G3391="",H3391=""),"",N(G3391)-N(H3391))</f>
        <v>-60</v>
      </c>
      <c r="J3391" s="52" t="n">
        <f aca="false">IF(I3391="","",ABS(I3391))</f>
        <v>60</v>
      </c>
      <c r="K3391" s="56" t="n">
        <f aca="false">IF(S3391="","",0)</f>
        <v>0</v>
      </c>
      <c r="L3391" s="56" t="n">
        <f aca="false">IF(J3391="","",IF(AND(J3391&gt;'Revenue Testing'!$E$9,K3391=0),1,0))</f>
        <v>0</v>
      </c>
      <c r="M3391" s="57" t="n">
        <v>0.72327887977</v>
      </c>
      <c r="N3391" s="56" t="str">
        <f aca="false">IF(OR(A3391="",I3391=""),"",IF(COUNTIFS($A$2:$A$4500,A3391,$D$2:$D$4500,D3391,$I$2:$I$4500,I3391)&gt;1,"Possible duplicate",""))</f>
        <v/>
      </c>
      <c r="O3391" s="56" t="n">
        <f aca="false">IF(J3391="","",IF(AND(L3391=0,K3391=0),1,0))</f>
        <v>1</v>
      </c>
      <c r="P3391" s="56" t="str">
        <f aca="false">IF(L3391=1,J3391+ROW()/10^7,"")</f>
        <v/>
      </c>
      <c r="Q3391" s="57" t="n">
        <f aca="false">IF(O3391=1,M3391,"")</f>
        <v>0.72327887977</v>
      </c>
      <c r="R3391" s="56" t="str">
        <f aca="false">IF(K3391=1,ROW(),"")</f>
        <v/>
      </c>
      <c r="S3391" s="56" t="str">
        <f aca="false">IF(D3391="","",TRIM(D3391))</f>
        <v>PHOTO CHARGES- INC</v>
      </c>
    </row>
    <row r="3392" customFormat="false" ht="15" hidden="false" customHeight="false" outlineLevel="0" collapsed="false">
      <c r="A3392" s="50" t="s">
        <v>718</v>
      </c>
      <c r="B3392" s="55" t="n">
        <v>45904</v>
      </c>
      <c r="C3392" s="50" t="n">
        <f aca="false">IF(S3392="","",IFERROR(IF(INDEX('Ledger Codes'!$C$6:$C$205,MATCH(S3392,'Ledger Codes'!$B$6:$B$205,0))="","",INDEX('Ledger Codes'!$C$6:$C$205,MATCH(S3392,'Ledger Codes'!$B$6:$B$205,0))),""))</f>
        <v>10054</v>
      </c>
      <c r="D3392" s="50" t="s">
        <v>210</v>
      </c>
      <c r="E3392" s="50" t="s">
        <v>719</v>
      </c>
      <c r="F3392" s="50" t="s">
        <v>720</v>
      </c>
      <c r="G3392" s="52" t="n">
        <v>0</v>
      </c>
      <c r="H3392" s="52" t="n">
        <v>20</v>
      </c>
      <c r="I3392" s="52" t="n">
        <f aca="false">IF(AND(G3392="",H3392=""),"",N(G3392)-N(H3392))</f>
        <v>-20</v>
      </c>
      <c r="J3392" s="52" t="n">
        <f aca="false">IF(I3392="","",ABS(I3392))</f>
        <v>20</v>
      </c>
      <c r="K3392" s="56" t="n">
        <f aca="false">IF(S3392="","",0)</f>
        <v>0</v>
      </c>
      <c r="L3392" s="56" t="n">
        <f aca="false">IF(J3392="","",IF(AND(J3392&gt;'Revenue Testing'!$E$9,K3392=0),1,0))</f>
        <v>0</v>
      </c>
      <c r="M3392" s="57" t="n">
        <v>0.107985492645</v>
      </c>
      <c r="N3392" s="56" t="str">
        <f aca="false">IF(OR(A3392="",I3392=""),"",IF(COUNTIFS($A$2:$A$4500,A3392,$D$2:$D$4500,D3392,$I$2:$I$4500,I3392)&gt;1,"Possible duplicate",""))</f>
        <v/>
      </c>
      <c r="O3392" s="56" t="n">
        <f aca="false">IF(J3392="","",IF(AND(L3392=0,K3392=0),1,0))</f>
        <v>1</v>
      </c>
      <c r="P3392" s="56" t="str">
        <f aca="false">IF(L3392=1,J3392+ROW()/10^7,"")</f>
        <v/>
      </c>
      <c r="Q3392" s="57" t="n">
        <f aca="false">IF(O3392=1,M3392,"")</f>
        <v>0.107985492645</v>
      </c>
      <c r="R3392" s="56" t="str">
        <f aca="false">IF(K3392=1,ROW(),"")</f>
        <v/>
      </c>
      <c r="S3392" s="56" t="str">
        <f aca="false">IF(D3392="","",TRIM(D3392))</f>
        <v>PHOTO CHARGES- INC</v>
      </c>
    </row>
    <row r="3393" customFormat="false" ht="15" hidden="false" customHeight="false" outlineLevel="0" collapsed="false">
      <c r="A3393" s="50" t="s">
        <v>721</v>
      </c>
      <c r="B3393" s="55" t="n">
        <v>45904</v>
      </c>
      <c r="C3393" s="50" t="n">
        <f aca="false">IF(S3393="","",IFERROR(IF(INDEX('Ledger Codes'!$C$6:$C$205,MATCH(S3393,'Ledger Codes'!$B$6:$B$205,0))="","",INDEX('Ledger Codes'!$C$6:$C$205,MATCH(S3393,'Ledger Codes'!$B$6:$B$205,0))),""))</f>
        <v>10054</v>
      </c>
      <c r="D3393" s="50" t="s">
        <v>210</v>
      </c>
      <c r="E3393" s="50" t="s">
        <v>722</v>
      </c>
      <c r="F3393" s="50" t="s">
        <v>723</v>
      </c>
      <c r="G3393" s="52" t="n">
        <v>0</v>
      </c>
      <c r="H3393" s="52" t="n">
        <v>20</v>
      </c>
      <c r="I3393" s="52" t="n">
        <f aca="false">IF(AND(G3393="",H3393=""),"",N(G3393)-N(H3393))</f>
        <v>-20</v>
      </c>
      <c r="J3393" s="52" t="n">
        <f aca="false">IF(I3393="","",ABS(I3393))</f>
        <v>20</v>
      </c>
      <c r="K3393" s="56" t="n">
        <f aca="false">IF(S3393="","",0)</f>
        <v>0</v>
      </c>
      <c r="L3393" s="56" t="n">
        <f aca="false">IF(J3393="","",IF(AND(J3393&gt;'Revenue Testing'!$E$9,K3393=0),1,0))</f>
        <v>0</v>
      </c>
      <c r="M3393" s="57" t="n">
        <v>0.400598802307</v>
      </c>
      <c r="N3393" s="56" t="str">
        <f aca="false">IF(OR(A3393="",I3393=""),"",IF(COUNTIFS($A$2:$A$4500,A3393,$D$2:$D$4500,D3393,$I$2:$I$4500,I3393)&gt;1,"Possible duplicate",""))</f>
        <v/>
      </c>
      <c r="O3393" s="56" t="n">
        <f aca="false">IF(J3393="","",IF(AND(L3393=0,K3393=0),1,0))</f>
        <v>1</v>
      </c>
      <c r="P3393" s="56" t="str">
        <f aca="false">IF(L3393=1,J3393+ROW()/10^7,"")</f>
        <v/>
      </c>
      <c r="Q3393" s="57" t="n">
        <f aca="false">IF(O3393=1,M3393,"")</f>
        <v>0.400598802307</v>
      </c>
      <c r="R3393" s="56" t="str">
        <f aca="false">IF(K3393=1,ROW(),"")</f>
        <v/>
      </c>
      <c r="S3393" s="56" t="str">
        <f aca="false">IF(D3393="","",TRIM(D3393))</f>
        <v>PHOTO CHARGES- INC</v>
      </c>
    </row>
    <row r="3394" customFormat="false" ht="15" hidden="false" customHeight="false" outlineLevel="0" collapsed="false">
      <c r="A3394" s="50" t="s">
        <v>724</v>
      </c>
      <c r="B3394" s="55" t="n">
        <v>45904</v>
      </c>
      <c r="C3394" s="50" t="n">
        <f aca="false">IF(S3394="","",IFERROR(IF(INDEX('Ledger Codes'!$C$6:$C$205,MATCH(S3394,'Ledger Codes'!$B$6:$B$205,0))="","",INDEX('Ledger Codes'!$C$6:$C$205,MATCH(S3394,'Ledger Codes'!$B$6:$B$205,0))),""))</f>
        <v>10054</v>
      </c>
      <c r="D3394" s="50" t="s">
        <v>210</v>
      </c>
      <c r="E3394" s="50" t="s">
        <v>725</v>
      </c>
      <c r="F3394" s="50" t="s">
        <v>726</v>
      </c>
      <c r="G3394" s="52" t="n">
        <v>0</v>
      </c>
      <c r="H3394" s="52" t="n">
        <v>40</v>
      </c>
      <c r="I3394" s="52" t="n">
        <f aca="false">IF(AND(G3394="",H3394=""),"",N(G3394)-N(H3394))</f>
        <v>-40</v>
      </c>
      <c r="J3394" s="52" t="n">
        <f aca="false">IF(I3394="","",ABS(I3394))</f>
        <v>40</v>
      </c>
      <c r="K3394" s="56" t="n">
        <f aca="false">IF(S3394="","",0)</f>
        <v>0</v>
      </c>
      <c r="L3394" s="56" t="n">
        <f aca="false">IF(J3394="","",IF(AND(J3394&gt;'Revenue Testing'!$E$9,K3394=0),1,0))</f>
        <v>0</v>
      </c>
      <c r="M3394" s="57" t="n">
        <v>0.325920025182</v>
      </c>
      <c r="N3394" s="56" t="str">
        <f aca="false">IF(OR(A3394="",I3394=""),"",IF(COUNTIFS($A$2:$A$4500,A3394,$D$2:$D$4500,D3394,$I$2:$I$4500,I3394)&gt;1,"Possible duplicate",""))</f>
        <v/>
      </c>
      <c r="O3394" s="56" t="n">
        <f aca="false">IF(J3394="","",IF(AND(L3394=0,K3394=0),1,0))</f>
        <v>1</v>
      </c>
      <c r="P3394" s="56" t="str">
        <f aca="false">IF(L3394=1,J3394+ROW()/10^7,"")</f>
        <v/>
      </c>
      <c r="Q3394" s="57" t="n">
        <f aca="false">IF(O3394=1,M3394,"")</f>
        <v>0.325920025182</v>
      </c>
      <c r="R3394" s="56" t="str">
        <f aca="false">IF(K3394=1,ROW(),"")</f>
        <v/>
      </c>
      <c r="S3394" s="56" t="str">
        <f aca="false">IF(D3394="","",TRIM(D3394))</f>
        <v>PHOTO CHARGES- INC</v>
      </c>
    </row>
    <row r="3395" customFormat="false" ht="15" hidden="false" customHeight="false" outlineLevel="0" collapsed="false">
      <c r="A3395" s="50" t="s">
        <v>724</v>
      </c>
      <c r="B3395" s="55" t="n">
        <v>45904</v>
      </c>
      <c r="C3395" s="50" t="n">
        <f aca="false">IF(S3395="","",IFERROR(IF(INDEX('Ledger Codes'!$C$6:$C$205,MATCH(S3395,'Ledger Codes'!$B$6:$B$205,0))="","",INDEX('Ledger Codes'!$C$6:$C$205,MATCH(S3395,'Ledger Codes'!$B$6:$B$205,0))),""))</f>
        <v>10054</v>
      </c>
      <c r="D3395" s="50" t="s">
        <v>210</v>
      </c>
      <c r="E3395" s="50" t="s">
        <v>725</v>
      </c>
      <c r="F3395" s="50" t="s">
        <v>726</v>
      </c>
      <c r="G3395" s="52" t="n">
        <v>0</v>
      </c>
      <c r="H3395" s="52" t="n">
        <v>20</v>
      </c>
      <c r="I3395" s="52" t="n">
        <f aca="false">IF(AND(G3395="",H3395=""),"",N(G3395)-N(H3395))</f>
        <v>-20</v>
      </c>
      <c r="J3395" s="52" t="n">
        <f aca="false">IF(I3395="","",ABS(I3395))</f>
        <v>20</v>
      </c>
      <c r="K3395" s="56" t="n">
        <f aca="false">IF(S3395="","",0)</f>
        <v>0</v>
      </c>
      <c r="L3395" s="56" t="n">
        <f aca="false">IF(J3395="","",IF(AND(J3395&gt;'Revenue Testing'!$E$9,K3395=0),1,0))</f>
        <v>0</v>
      </c>
      <c r="M3395" s="57" t="n">
        <v>0.064935814589</v>
      </c>
      <c r="N3395" s="56" t="str">
        <f aca="false">IF(OR(A3395="",I3395=""),"",IF(COUNTIFS($A$2:$A$4500,A3395,$D$2:$D$4500,D3395,$I$2:$I$4500,I3395)&gt;1,"Possible duplicate",""))</f>
        <v/>
      </c>
      <c r="O3395" s="56" t="n">
        <f aca="false">IF(J3395="","",IF(AND(L3395=0,K3395=0),1,0))</f>
        <v>1</v>
      </c>
      <c r="P3395" s="56" t="str">
        <f aca="false">IF(L3395=1,J3395+ROW()/10^7,"")</f>
        <v/>
      </c>
      <c r="Q3395" s="57" t="n">
        <f aca="false">IF(O3395=1,M3395,"")</f>
        <v>0.064935814589</v>
      </c>
      <c r="R3395" s="56" t="str">
        <f aca="false">IF(K3395=1,ROW(),"")</f>
        <v/>
      </c>
      <c r="S3395" s="56" t="str">
        <f aca="false">IF(D3395="","",TRIM(D3395))</f>
        <v>PHOTO CHARGES- INC</v>
      </c>
    </row>
    <row r="3396" customFormat="false" ht="15" hidden="false" customHeight="false" outlineLevel="0" collapsed="false">
      <c r="A3396" s="50" t="s">
        <v>727</v>
      </c>
      <c r="B3396" s="55" t="n">
        <v>45904</v>
      </c>
      <c r="C3396" s="50" t="n">
        <f aca="false">IF(S3396="","",IFERROR(IF(INDEX('Ledger Codes'!$C$6:$C$205,MATCH(S3396,'Ledger Codes'!$B$6:$B$205,0))="","",INDEX('Ledger Codes'!$C$6:$C$205,MATCH(S3396,'Ledger Codes'!$B$6:$B$205,0))),""))</f>
        <v>10054</v>
      </c>
      <c r="D3396" s="50" t="s">
        <v>210</v>
      </c>
      <c r="E3396" s="50" t="s">
        <v>728</v>
      </c>
      <c r="F3396" s="50" t="s">
        <v>729</v>
      </c>
      <c r="G3396" s="52" t="n">
        <v>0</v>
      </c>
      <c r="H3396" s="52" t="n">
        <v>20</v>
      </c>
      <c r="I3396" s="52" t="n">
        <f aca="false">IF(AND(G3396="",H3396=""),"",N(G3396)-N(H3396))</f>
        <v>-20</v>
      </c>
      <c r="J3396" s="52" t="n">
        <f aca="false">IF(I3396="","",ABS(I3396))</f>
        <v>20</v>
      </c>
      <c r="K3396" s="56" t="n">
        <f aca="false">IF(S3396="","",0)</f>
        <v>0</v>
      </c>
      <c r="L3396" s="56" t="n">
        <f aca="false">IF(J3396="","",IF(AND(J3396&gt;'Revenue Testing'!$E$9,K3396=0),1,0))</f>
        <v>0</v>
      </c>
      <c r="M3396" s="57" t="n">
        <v>0.817701733315</v>
      </c>
      <c r="N3396" s="56" t="str">
        <f aca="false">IF(OR(A3396="",I3396=""),"",IF(COUNTIFS($A$2:$A$4500,A3396,$D$2:$D$4500,D3396,$I$2:$I$4500,I3396)&gt;1,"Possible duplicate",""))</f>
        <v/>
      </c>
      <c r="O3396" s="56" t="n">
        <f aca="false">IF(J3396="","",IF(AND(L3396=0,K3396=0),1,0))</f>
        <v>1</v>
      </c>
      <c r="P3396" s="56" t="str">
        <f aca="false">IF(L3396=1,J3396+ROW()/10^7,"")</f>
        <v/>
      </c>
      <c r="Q3396" s="57" t="n">
        <f aca="false">IF(O3396=1,M3396,"")</f>
        <v>0.817701733315</v>
      </c>
      <c r="R3396" s="56" t="str">
        <f aca="false">IF(K3396=1,ROW(),"")</f>
        <v/>
      </c>
      <c r="S3396" s="56" t="str">
        <f aca="false">IF(D3396="","",TRIM(D3396))</f>
        <v>PHOTO CHARGES- INC</v>
      </c>
    </row>
    <row r="3397" customFormat="false" ht="15" hidden="false" customHeight="false" outlineLevel="0" collapsed="false">
      <c r="A3397" s="50" t="s">
        <v>730</v>
      </c>
      <c r="B3397" s="55" t="n">
        <v>45904</v>
      </c>
      <c r="C3397" s="50" t="n">
        <f aca="false">IF(S3397="","",IFERROR(IF(INDEX('Ledger Codes'!$C$6:$C$205,MATCH(S3397,'Ledger Codes'!$B$6:$B$205,0))="","",INDEX('Ledger Codes'!$C$6:$C$205,MATCH(S3397,'Ledger Codes'!$B$6:$B$205,0))),""))</f>
        <v>10054</v>
      </c>
      <c r="D3397" s="50" t="s">
        <v>210</v>
      </c>
      <c r="E3397" s="50" t="s">
        <v>731</v>
      </c>
      <c r="F3397" s="50" t="s">
        <v>732</v>
      </c>
      <c r="G3397" s="52" t="n">
        <v>0</v>
      </c>
      <c r="H3397" s="52" t="n">
        <v>20</v>
      </c>
      <c r="I3397" s="52" t="n">
        <f aca="false">IF(AND(G3397="",H3397=""),"",N(G3397)-N(H3397))</f>
        <v>-20</v>
      </c>
      <c r="J3397" s="52" t="n">
        <f aca="false">IF(I3397="","",ABS(I3397))</f>
        <v>20</v>
      </c>
      <c r="K3397" s="56" t="n">
        <f aca="false">IF(S3397="","",0)</f>
        <v>0</v>
      </c>
      <c r="L3397" s="56" t="n">
        <f aca="false">IF(J3397="","",IF(AND(J3397&gt;'Revenue Testing'!$E$9,K3397=0),1,0))</f>
        <v>0</v>
      </c>
      <c r="M3397" s="57" t="n">
        <v>0.899244546446</v>
      </c>
      <c r="N3397" s="56" t="str">
        <f aca="false">IF(OR(A3397="",I3397=""),"",IF(COUNTIFS($A$2:$A$4500,A3397,$D$2:$D$4500,D3397,$I$2:$I$4500,I3397)&gt;1,"Possible duplicate",""))</f>
        <v/>
      </c>
      <c r="O3397" s="56" t="n">
        <f aca="false">IF(J3397="","",IF(AND(L3397=0,K3397=0),1,0))</f>
        <v>1</v>
      </c>
      <c r="P3397" s="56" t="str">
        <f aca="false">IF(L3397=1,J3397+ROW()/10^7,"")</f>
        <v/>
      </c>
      <c r="Q3397" s="57" t="n">
        <f aca="false">IF(O3397=1,M3397,"")</f>
        <v>0.899244546446</v>
      </c>
      <c r="R3397" s="56" t="str">
        <f aca="false">IF(K3397=1,ROW(),"")</f>
        <v/>
      </c>
      <c r="S3397" s="56" t="str">
        <f aca="false">IF(D3397="","",TRIM(D3397))</f>
        <v>PHOTO CHARGES- INC</v>
      </c>
    </row>
    <row r="3398" customFormat="false" ht="15" hidden="false" customHeight="false" outlineLevel="0" collapsed="false">
      <c r="A3398" s="50" t="s">
        <v>733</v>
      </c>
      <c r="B3398" s="55" t="n">
        <v>45904</v>
      </c>
      <c r="C3398" s="50" t="n">
        <f aca="false">IF(S3398="","",IFERROR(IF(INDEX('Ledger Codes'!$C$6:$C$205,MATCH(S3398,'Ledger Codes'!$B$6:$B$205,0))="","",INDEX('Ledger Codes'!$C$6:$C$205,MATCH(S3398,'Ledger Codes'!$B$6:$B$205,0))),""))</f>
        <v>10054</v>
      </c>
      <c r="D3398" s="50" t="s">
        <v>210</v>
      </c>
      <c r="E3398" s="50" t="s">
        <v>734</v>
      </c>
      <c r="F3398" s="50" t="s">
        <v>735</v>
      </c>
      <c r="G3398" s="52" t="n">
        <v>0</v>
      </c>
      <c r="H3398" s="52" t="n">
        <v>20</v>
      </c>
      <c r="I3398" s="52" t="n">
        <f aca="false">IF(AND(G3398="",H3398=""),"",N(G3398)-N(H3398))</f>
        <v>-20</v>
      </c>
      <c r="J3398" s="52" t="n">
        <f aca="false">IF(I3398="","",ABS(I3398))</f>
        <v>20</v>
      </c>
      <c r="K3398" s="56" t="n">
        <f aca="false">IF(S3398="","",0)</f>
        <v>0</v>
      </c>
      <c r="L3398" s="56" t="n">
        <f aca="false">IF(J3398="","",IF(AND(J3398&gt;'Revenue Testing'!$E$9,K3398=0),1,0))</f>
        <v>0</v>
      </c>
      <c r="M3398" s="57" t="n">
        <v>0.895415934174</v>
      </c>
      <c r="N3398" s="56" t="str">
        <f aca="false">IF(OR(A3398="",I3398=""),"",IF(COUNTIFS($A$2:$A$4500,A3398,$D$2:$D$4500,D3398,$I$2:$I$4500,I3398)&gt;1,"Possible duplicate",""))</f>
        <v/>
      </c>
      <c r="O3398" s="56" t="n">
        <f aca="false">IF(J3398="","",IF(AND(L3398=0,K3398=0),1,0))</f>
        <v>1</v>
      </c>
      <c r="P3398" s="56" t="str">
        <f aca="false">IF(L3398=1,J3398+ROW()/10^7,"")</f>
        <v/>
      </c>
      <c r="Q3398" s="57" t="n">
        <f aca="false">IF(O3398=1,M3398,"")</f>
        <v>0.895415934174</v>
      </c>
      <c r="R3398" s="56" t="str">
        <f aca="false">IF(K3398=1,ROW(),"")</f>
        <v/>
      </c>
      <c r="S3398" s="56" t="str">
        <f aca="false">IF(D3398="","",TRIM(D3398))</f>
        <v>PHOTO CHARGES- INC</v>
      </c>
    </row>
    <row r="3399" customFormat="false" ht="15" hidden="false" customHeight="false" outlineLevel="0" collapsed="false">
      <c r="A3399" s="50" t="s">
        <v>736</v>
      </c>
      <c r="B3399" s="55" t="n">
        <v>45904</v>
      </c>
      <c r="C3399" s="50" t="n">
        <f aca="false">IF(S3399="","",IFERROR(IF(INDEX('Ledger Codes'!$C$6:$C$205,MATCH(S3399,'Ledger Codes'!$B$6:$B$205,0))="","",INDEX('Ledger Codes'!$C$6:$C$205,MATCH(S3399,'Ledger Codes'!$B$6:$B$205,0))),""))</f>
        <v>10054</v>
      </c>
      <c r="D3399" s="50" t="s">
        <v>210</v>
      </c>
      <c r="E3399" s="50" t="s">
        <v>737</v>
      </c>
      <c r="F3399" s="50" t="s">
        <v>738</v>
      </c>
      <c r="G3399" s="52" t="n">
        <v>0</v>
      </c>
      <c r="H3399" s="52" t="n">
        <v>20</v>
      </c>
      <c r="I3399" s="52" t="n">
        <f aca="false">IF(AND(G3399="",H3399=""),"",N(G3399)-N(H3399))</f>
        <v>-20</v>
      </c>
      <c r="J3399" s="52" t="n">
        <f aca="false">IF(I3399="","",ABS(I3399))</f>
        <v>20</v>
      </c>
      <c r="K3399" s="56" t="n">
        <f aca="false">IF(S3399="","",0)</f>
        <v>0</v>
      </c>
      <c r="L3399" s="56" t="n">
        <f aca="false">IF(J3399="","",IF(AND(J3399&gt;'Revenue Testing'!$E$9,K3399=0),1,0))</f>
        <v>0</v>
      </c>
      <c r="M3399" s="57" t="n">
        <v>0.039217901591</v>
      </c>
      <c r="N3399" s="56" t="str">
        <f aca="false">IF(OR(A3399="",I3399=""),"",IF(COUNTIFS($A$2:$A$4500,A3399,$D$2:$D$4500,D3399,$I$2:$I$4500,I3399)&gt;1,"Possible duplicate",""))</f>
        <v/>
      </c>
      <c r="O3399" s="56" t="n">
        <f aca="false">IF(J3399="","",IF(AND(L3399=0,K3399=0),1,0))</f>
        <v>1</v>
      </c>
      <c r="P3399" s="56" t="str">
        <f aca="false">IF(L3399=1,J3399+ROW()/10^7,"")</f>
        <v/>
      </c>
      <c r="Q3399" s="57" t="n">
        <f aca="false">IF(O3399=1,M3399,"")</f>
        <v>0.039217901591</v>
      </c>
      <c r="R3399" s="56" t="str">
        <f aca="false">IF(K3399=1,ROW(),"")</f>
        <v/>
      </c>
      <c r="S3399" s="56" t="str">
        <f aca="false">IF(D3399="","",TRIM(D3399))</f>
        <v>PHOTO CHARGES- INC</v>
      </c>
    </row>
    <row r="3400" customFormat="false" ht="15" hidden="false" customHeight="false" outlineLevel="0" collapsed="false">
      <c r="A3400" s="50" t="s">
        <v>739</v>
      </c>
      <c r="B3400" s="55" t="n">
        <v>45904</v>
      </c>
      <c r="C3400" s="50" t="n">
        <f aca="false">IF(S3400="","",IFERROR(IF(INDEX('Ledger Codes'!$C$6:$C$205,MATCH(S3400,'Ledger Codes'!$B$6:$B$205,0))="","",INDEX('Ledger Codes'!$C$6:$C$205,MATCH(S3400,'Ledger Codes'!$B$6:$B$205,0))),""))</f>
        <v>10054</v>
      </c>
      <c r="D3400" s="50" t="s">
        <v>210</v>
      </c>
      <c r="E3400" s="50" t="s">
        <v>740</v>
      </c>
      <c r="F3400" s="50" t="s">
        <v>741</v>
      </c>
      <c r="G3400" s="52" t="n">
        <v>0</v>
      </c>
      <c r="H3400" s="52" t="n">
        <v>20</v>
      </c>
      <c r="I3400" s="52" t="n">
        <f aca="false">IF(AND(G3400="",H3400=""),"",N(G3400)-N(H3400))</f>
        <v>-20</v>
      </c>
      <c r="J3400" s="52" t="n">
        <f aca="false">IF(I3400="","",ABS(I3400))</f>
        <v>20</v>
      </c>
      <c r="K3400" s="56" t="n">
        <f aca="false">IF(S3400="","",0)</f>
        <v>0</v>
      </c>
      <c r="L3400" s="56" t="n">
        <f aca="false">IF(J3400="","",IF(AND(J3400&gt;'Revenue Testing'!$E$9,K3400=0),1,0))</f>
        <v>0</v>
      </c>
      <c r="M3400" s="57" t="n">
        <v>0.326011792362</v>
      </c>
      <c r="N3400" s="56" t="str">
        <f aca="false">IF(OR(A3400="",I3400=""),"",IF(COUNTIFS($A$2:$A$4500,A3400,$D$2:$D$4500,D3400,$I$2:$I$4500,I3400)&gt;1,"Possible duplicate",""))</f>
        <v/>
      </c>
      <c r="O3400" s="56" t="n">
        <f aca="false">IF(J3400="","",IF(AND(L3400=0,K3400=0),1,0))</f>
        <v>1</v>
      </c>
      <c r="P3400" s="56" t="str">
        <f aca="false">IF(L3400=1,J3400+ROW()/10^7,"")</f>
        <v/>
      </c>
      <c r="Q3400" s="57" t="n">
        <f aca="false">IF(O3400=1,M3400,"")</f>
        <v>0.326011792362</v>
      </c>
      <c r="R3400" s="56" t="str">
        <f aca="false">IF(K3400=1,ROW(),"")</f>
        <v/>
      </c>
      <c r="S3400" s="56" t="str">
        <f aca="false">IF(D3400="","",TRIM(D3400))</f>
        <v>PHOTO CHARGES- INC</v>
      </c>
    </row>
    <row r="3401" customFormat="false" ht="15" hidden="false" customHeight="false" outlineLevel="0" collapsed="false">
      <c r="A3401" s="50" t="s">
        <v>742</v>
      </c>
      <c r="B3401" s="55" t="n">
        <v>45904</v>
      </c>
      <c r="C3401" s="50" t="n">
        <f aca="false">IF(S3401="","",IFERROR(IF(INDEX('Ledger Codes'!$C$6:$C$205,MATCH(S3401,'Ledger Codes'!$B$6:$B$205,0))="","",INDEX('Ledger Codes'!$C$6:$C$205,MATCH(S3401,'Ledger Codes'!$B$6:$B$205,0))),""))</f>
        <v>10054</v>
      </c>
      <c r="D3401" s="50" t="s">
        <v>210</v>
      </c>
      <c r="E3401" s="50" t="s">
        <v>743</v>
      </c>
      <c r="F3401" s="50" t="s">
        <v>744</v>
      </c>
      <c r="G3401" s="52" t="n">
        <v>0</v>
      </c>
      <c r="H3401" s="52" t="n">
        <v>20</v>
      </c>
      <c r="I3401" s="52" t="n">
        <f aca="false">IF(AND(G3401="",H3401=""),"",N(G3401)-N(H3401))</f>
        <v>-20</v>
      </c>
      <c r="J3401" s="52" t="n">
        <f aca="false">IF(I3401="","",ABS(I3401))</f>
        <v>20</v>
      </c>
      <c r="K3401" s="56" t="n">
        <f aca="false">IF(S3401="","",0)</f>
        <v>0</v>
      </c>
      <c r="L3401" s="56" t="n">
        <f aca="false">IF(J3401="","",IF(AND(J3401&gt;'Revenue Testing'!$E$9,K3401=0),1,0))</f>
        <v>0</v>
      </c>
      <c r="M3401" s="57" t="n">
        <v>0.71772764348</v>
      </c>
      <c r="N3401" s="56" t="str">
        <f aca="false">IF(OR(A3401="",I3401=""),"",IF(COUNTIFS($A$2:$A$4500,A3401,$D$2:$D$4500,D3401,$I$2:$I$4500,I3401)&gt;1,"Possible duplicate",""))</f>
        <v/>
      </c>
      <c r="O3401" s="56" t="n">
        <f aca="false">IF(J3401="","",IF(AND(L3401=0,K3401=0),1,0))</f>
        <v>1</v>
      </c>
      <c r="P3401" s="56" t="str">
        <f aca="false">IF(L3401=1,J3401+ROW()/10^7,"")</f>
        <v/>
      </c>
      <c r="Q3401" s="57" t="n">
        <f aca="false">IF(O3401=1,M3401,"")</f>
        <v>0.71772764348</v>
      </c>
      <c r="R3401" s="56" t="str">
        <f aca="false">IF(K3401=1,ROW(),"")</f>
        <v/>
      </c>
      <c r="S3401" s="56" t="str">
        <f aca="false">IF(D3401="","",TRIM(D3401))</f>
        <v>PHOTO CHARGES- INC</v>
      </c>
    </row>
    <row r="3402" customFormat="false" ht="15" hidden="false" customHeight="false" outlineLevel="0" collapsed="false">
      <c r="A3402" s="50" t="s">
        <v>745</v>
      </c>
      <c r="B3402" s="55" t="n">
        <v>45904</v>
      </c>
      <c r="C3402" s="50" t="n">
        <f aca="false">IF(S3402="","",IFERROR(IF(INDEX('Ledger Codes'!$C$6:$C$205,MATCH(S3402,'Ledger Codes'!$B$6:$B$205,0))="","",INDEX('Ledger Codes'!$C$6:$C$205,MATCH(S3402,'Ledger Codes'!$B$6:$B$205,0))),""))</f>
        <v>10054</v>
      </c>
      <c r="D3402" s="50" t="s">
        <v>210</v>
      </c>
      <c r="E3402" s="50" t="s">
        <v>746</v>
      </c>
      <c r="F3402" s="50" t="s">
        <v>747</v>
      </c>
      <c r="G3402" s="52" t="n">
        <v>0</v>
      </c>
      <c r="H3402" s="52" t="n">
        <v>20</v>
      </c>
      <c r="I3402" s="52" t="n">
        <f aca="false">IF(AND(G3402="",H3402=""),"",N(G3402)-N(H3402))</f>
        <v>-20</v>
      </c>
      <c r="J3402" s="52" t="n">
        <f aca="false">IF(I3402="","",ABS(I3402))</f>
        <v>20</v>
      </c>
      <c r="K3402" s="56" t="n">
        <f aca="false">IF(S3402="","",0)</f>
        <v>0</v>
      </c>
      <c r="L3402" s="56" t="n">
        <f aca="false">IF(J3402="","",IF(AND(J3402&gt;'Revenue Testing'!$E$9,K3402=0),1,0))</f>
        <v>0</v>
      </c>
      <c r="M3402" s="57" t="n">
        <v>0.819094469877</v>
      </c>
      <c r="N3402" s="56" t="str">
        <f aca="false">IF(OR(A3402="",I3402=""),"",IF(COUNTIFS($A$2:$A$4500,A3402,$D$2:$D$4500,D3402,$I$2:$I$4500,I3402)&gt;1,"Possible duplicate",""))</f>
        <v/>
      </c>
      <c r="O3402" s="56" t="n">
        <f aca="false">IF(J3402="","",IF(AND(L3402=0,K3402=0),1,0))</f>
        <v>1</v>
      </c>
      <c r="P3402" s="56" t="str">
        <f aca="false">IF(L3402=1,J3402+ROW()/10^7,"")</f>
        <v/>
      </c>
      <c r="Q3402" s="57" t="n">
        <f aca="false">IF(O3402=1,M3402,"")</f>
        <v>0.819094469877</v>
      </c>
      <c r="R3402" s="56" t="str">
        <f aca="false">IF(K3402=1,ROW(),"")</f>
        <v/>
      </c>
      <c r="S3402" s="56" t="str">
        <f aca="false">IF(D3402="","",TRIM(D3402))</f>
        <v>PHOTO CHARGES- INC</v>
      </c>
    </row>
    <row r="3403" customFormat="false" ht="15" hidden="false" customHeight="false" outlineLevel="0" collapsed="false">
      <c r="A3403" s="50" t="s">
        <v>748</v>
      </c>
      <c r="B3403" s="55" t="n">
        <v>45904</v>
      </c>
      <c r="C3403" s="50" t="n">
        <f aca="false">IF(S3403="","",IFERROR(IF(INDEX('Ledger Codes'!$C$6:$C$205,MATCH(S3403,'Ledger Codes'!$B$6:$B$205,0))="","",INDEX('Ledger Codes'!$C$6:$C$205,MATCH(S3403,'Ledger Codes'!$B$6:$B$205,0))),""))</f>
        <v>10054</v>
      </c>
      <c r="D3403" s="50" t="s">
        <v>210</v>
      </c>
      <c r="E3403" s="50" t="s">
        <v>749</v>
      </c>
      <c r="F3403" s="50" t="s">
        <v>750</v>
      </c>
      <c r="G3403" s="52" t="n">
        <v>0</v>
      </c>
      <c r="H3403" s="52" t="n">
        <v>40</v>
      </c>
      <c r="I3403" s="52" t="n">
        <f aca="false">IF(AND(G3403="",H3403=""),"",N(G3403)-N(H3403))</f>
        <v>-40</v>
      </c>
      <c r="J3403" s="52" t="n">
        <f aca="false">IF(I3403="","",ABS(I3403))</f>
        <v>40</v>
      </c>
      <c r="K3403" s="56" t="n">
        <f aca="false">IF(S3403="","",0)</f>
        <v>0</v>
      </c>
      <c r="L3403" s="56" t="n">
        <f aca="false">IF(J3403="","",IF(AND(J3403&gt;'Revenue Testing'!$E$9,K3403=0),1,0))</f>
        <v>0</v>
      </c>
      <c r="M3403" s="57" t="n">
        <v>0.101430174318</v>
      </c>
      <c r="N3403" s="56" t="str">
        <f aca="false">IF(OR(A3403="",I3403=""),"",IF(COUNTIFS($A$2:$A$4500,A3403,$D$2:$D$4500,D3403,$I$2:$I$4500,I3403)&gt;1,"Possible duplicate",""))</f>
        <v/>
      </c>
      <c r="O3403" s="56" t="n">
        <f aca="false">IF(J3403="","",IF(AND(L3403=0,K3403=0),1,0))</f>
        <v>1</v>
      </c>
      <c r="P3403" s="56" t="str">
        <f aca="false">IF(L3403=1,J3403+ROW()/10^7,"")</f>
        <v/>
      </c>
      <c r="Q3403" s="57" t="n">
        <f aca="false">IF(O3403=1,M3403,"")</f>
        <v>0.101430174318</v>
      </c>
      <c r="R3403" s="56" t="str">
        <f aca="false">IF(K3403=1,ROW(),"")</f>
        <v/>
      </c>
      <c r="S3403" s="56" t="str">
        <f aca="false">IF(D3403="","",TRIM(D3403))</f>
        <v>PHOTO CHARGES- INC</v>
      </c>
    </row>
    <row r="3404" customFormat="false" ht="15" hidden="false" customHeight="false" outlineLevel="0" collapsed="false">
      <c r="A3404" s="50" t="s">
        <v>751</v>
      </c>
      <c r="B3404" s="55" t="n">
        <v>45904</v>
      </c>
      <c r="C3404" s="50" t="n">
        <f aca="false">IF(S3404="","",IFERROR(IF(INDEX('Ledger Codes'!$C$6:$C$205,MATCH(S3404,'Ledger Codes'!$B$6:$B$205,0))="","",INDEX('Ledger Codes'!$C$6:$C$205,MATCH(S3404,'Ledger Codes'!$B$6:$B$205,0))),""))</f>
        <v>10054</v>
      </c>
      <c r="D3404" s="50" t="s">
        <v>210</v>
      </c>
      <c r="E3404" s="50" t="s">
        <v>752</v>
      </c>
      <c r="F3404" s="50" t="s">
        <v>753</v>
      </c>
      <c r="G3404" s="52" t="n">
        <v>0</v>
      </c>
      <c r="H3404" s="52" t="n">
        <v>20</v>
      </c>
      <c r="I3404" s="52" t="n">
        <f aca="false">IF(AND(G3404="",H3404=""),"",N(G3404)-N(H3404))</f>
        <v>-20</v>
      </c>
      <c r="J3404" s="52" t="n">
        <f aca="false">IF(I3404="","",ABS(I3404))</f>
        <v>20</v>
      </c>
      <c r="K3404" s="56" t="n">
        <f aca="false">IF(S3404="","",0)</f>
        <v>0</v>
      </c>
      <c r="L3404" s="56" t="n">
        <f aca="false">IF(J3404="","",IF(AND(J3404&gt;'Revenue Testing'!$E$9,K3404=0),1,0))</f>
        <v>0</v>
      </c>
      <c r="M3404" s="57" t="n">
        <v>0.34216978104</v>
      </c>
      <c r="N3404" s="56" t="str">
        <f aca="false">IF(OR(A3404="",I3404=""),"",IF(COUNTIFS($A$2:$A$4500,A3404,$D$2:$D$4500,D3404,$I$2:$I$4500,I3404)&gt;1,"Possible duplicate",""))</f>
        <v/>
      </c>
      <c r="O3404" s="56" t="n">
        <f aca="false">IF(J3404="","",IF(AND(L3404=0,K3404=0),1,0))</f>
        <v>1</v>
      </c>
      <c r="P3404" s="56" t="str">
        <f aca="false">IF(L3404=1,J3404+ROW()/10^7,"")</f>
        <v/>
      </c>
      <c r="Q3404" s="57" t="n">
        <f aca="false">IF(O3404=1,M3404,"")</f>
        <v>0.34216978104</v>
      </c>
      <c r="R3404" s="56" t="str">
        <f aca="false">IF(K3404=1,ROW(),"")</f>
        <v/>
      </c>
      <c r="S3404" s="56" t="str">
        <f aca="false">IF(D3404="","",TRIM(D3404))</f>
        <v>PHOTO CHARGES- INC</v>
      </c>
    </row>
    <row r="3405" customFormat="false" ht="15" hidden="false" customHeight="false" outlineLevel="0" collapsed="false">
      <c r="A3405" s="50" t="s">
        <v>754</v>
      </c>
      <c r="B3405" s="55" t="n">
        <v>45904</v>
      </c>
      <c r="C3405" s="50" t="n">
        <f aca="false">IF(S3405="","",IFERROR(IF(INDEX('Ledger Codes'!$C$6:$C$205,MATCH(S3405,'Ledger Codes'!$B$6:$B$205,0))="","",INDEX('Ledger Codes'!$C$6:$C$205,MATCH(S3405,'Ledger Codes'!$B$6:$B$205,0))),""))</f>
        <v>10054</v>
      </c>
      <c r="D3405" s="50" t="s">
        <v>210</v>
      </c>
      <c r="E3405" s="50" t="s">
        <v>755</v>
      </c>
      <c r="F3405" s="50" t="s">
        <v>756</v>
      </c>
      <c r="G3405" s="52" t="n">
        <v>0</v>
      </c>
      <c r="H3405" s="52" t="n">
        <v>20</v>
      </c>
      <c r="I3405" s="52" t="n">
        <f aca="false">IF(AND(G3405="",H3405=""),"",N(G3405)-N(H3405))</f>
        <v>-20</v>
      </c>
      <c r="J3405" s="52" t="n">
        <f aca="false">IF(I3405="","",ABS(I3405))</f>
        <v>20</v>
      </c>
      <c r="K3405" s="56" t="n">
        <f aca="false">IF(S3405="","",0)</f>
        <v>0</v>
      </c>
      <c r="L3405" s="56" t="n">
        <f aca="false">IF(J3405="","",IF(AND(J3405&gt;'Revenue Testing'!$E$9,K3405=0),1,0))</f>
        <v>0</v>
      </c>
      <c r="M3405" s="57" t="n">
        <v>0.890263158543</v>
      </c>
      <c r="N3405" s="56" t="str">
        <f aca="false">IF(OR(A3405="",I3405=""),"",IF(COUNTIFS($A$2:$A$4500,A3405,$D$2:$D$4500,D3405,$I$2:$I$4500,I3405)&gt;1,"Possible duplicate",""))</f>
        <v/>
      </c>
      <c r="O3405" s="56" t="n">
        <f aca="false">IF(J3405="","",IF(AND(L3405=0,K3405=0),1,0))</f>
        <v>1</v>
      </c>
      <c r="P3405" s="56" t="str">
        <f aca="false">IF(L3405=1,J3405+ROW()/10^7,"")</f>
        <v/>
      </c>
      <c r="Q3405" s="57" t="n">
        <f aca="false">IF(O3405=1,M3405,"")</f>
        <v>0.890263158543</v>
      </c>
      <c r="R3405" s="56" t="str">
        <f aca="false">IF(K3405=1,ROW(),"")</f>
        <v/>
      </c>
      <c r="S3405" s="56" t="str">
        <f aca="false">IF(D3405="","",TRIM(D3405))</f>
        <v>PHOTO CHARGES- INC</v>
      </c>
    </row>
    <row r="3406" customFormat="false" ht="15" hidden="false" customHeight="false" outlineLevel="0" collapsed="false">
      <c r="A3406" s="50" t="s">
        <v>757</v>
      </c>
      <c r="B3406" s="55" t="n">
        <v>45904</v>
      </c>
      <c r="C3406" s="50" t="n">
        <f aca="false">IF(S3406="","",IFERROR(IF(INDEX('Ledger Codes'!$C$6:$C$205,MATCH(S3406,'Ledger Codes'!$B$6:$B$205,0))="","",INDEX('Ledger Codes'!$C$6:$C$205,MATCH(S3406,'Ledger Codes'!$B$6:$B$205,0))),""))</f>
        <v>10054</v>
      </c>
      <c r="D3406" s="50" t="s">
        <v>210</v>
      </c>
      <c r="E3406" s="50" t="s">
        <v>758</v>
      </c>
      <c r="F3406" s="50" t="s">
        <v>759</v>
      </c>
      <c r="G3406" s="52" t="n">
        <v>0</v>
      </c>
      <c r="H3406" s="52" t="n">
        <v>20</v>
      </c>
      <c r="I3406" s="52" t="n">
        <f aca="false">IF(AND(G3406="",H3406=""),"",N(G3406)-N(H3406))</f>
        <v>-20</v>
      </c>
      <c r="J3406" s="52" t="n">
        <f aca="false">IF(I3406="","",ABS(I3406))</f>
        <v>20</v>
      </c>
      <c r="K3406" s="56" t="n">
        <f aca="false">IF(S3406="","",0)</f>
        <v>0</v>
      </c>
      <c r="L3406" s="56" t="n">
        <f aca="false">IF(J3406="","",IF(AND(J3406&gt;'Revenue Testing'!$E$9,K3406=0),1,0))</f>
        <v>0</v>
      </c>
      <c r="M3406" s="57" t="n">
        <v>0.771331406158</v>
      </c>
      <c r="N3406" s="56" t="str">
        <f aca="false">IF(OR(A3406="",I3406=""),"",IF(COUNTIFS($A$2:$A$4500,A3406,$D$2:$D$4500,D3406,$I$2:$I$4500,I3406)&gt;1,"Possible duplicate",""))</f>
        <v/>
      </c>
      <c r="O3406" s="56" t="n">
        <f aca="false">IF(J3406="","",IF(AND(L3406=0,K3406=0),1,0))</f>
        <v>1</v>
      </c>
      <c r="P3406" s="56" t="str">
        <f aca="false">IF(L3406=1,J3406+ROW()/10^7,"")</f>
        <v/>
      </c>
      <c r="Q3406" s="57" t="n">
        <f aca="false">IF(O3406=1,M3406,"")</f>
        <v>0.771331406158</v>
      </c>
      <c r="R3406" s="56" t="str">
        <f aca="false">IF(K3406=1,ROW(),"")</f>
        <v/>
      </c>
      <c r="S3406" s="56" t="str">
        <f aca="false">IF(D3406="","",TRIM(D3406))</f>
        <v>PHOTO CHARGES- INC</v>
      </c>
    </row>
    <row r="3407" customFormat="false" ht="15" hidden="false" customHeight="false" outlineLevel="0" collapsed="false">
      <c r="A3407" s="50" t="s">
        <v>760</v>
      </c>
      <c r="B3407" s="55" t="n">
        <v>45904</v>
      </c>
      <c r="C3407" s="50" t="n">
        <f aca="false">IF(S3407="","",IFERROR(IF(INDEX('Ledger Codes'!$C$6:$C$205,MATCH(S3407,'Ledger Codes'!$B$6:$B$205,0))="","",INDEX('Ledger Codes'!$C$6:$C$205,MATCH(S3407,'Ledger Codes'!$B$6:$B$205,0))),""))</f>
        <v>10054</v>
      </c>
      <c r="D3407" s="50" t="s">
        <v>210</v>
      </c>
      <c r="E3407" s="50" t="s">
        <v>761</v>
      </c>
      <c r="F3407" s="50" t="s">
        <v>762</v>
      </c>
      <c r="G3407" s="52" t="n">
        <v>0</v>
      </c>
      <c r="H3407" s="52" t="n">
        <v>20</v>
      </c>
      <c r="I3407" s="52" t="n">
        <f aca="false">IF(AND(G3407="",H3407=""),"",N(G3407)-N(H3407))</f>
        <v>-20</v>
      </c>
      <c r="J3407" s="52" t="n">
        <f aca="false">IF(I3407="","",ABS(I3407))</f>
        <v>20</v>
      </c>
      <c r="K3407" s="56" t="n">
        <f aca="false">IF(S3407="","",0)</f>
        <v>0</v>
      </c>
      <c r="L3407" s="56" t="n">
        <f aca="false">IF(J3407="","",IF(AND(J3407&gt;'Revenue Testing'!$E$9,K3407=0),1,0))</f>
        <v>0</v>
      </c>
      <c r="M3407" s="57" t="n">
        <v>0.285156590612</v>
      </c>
      <c r="N3407" s="56" t="str">
        <f aca="false">IF(OR(A3407="",I3407=""),"",IF(COUNTIFS($A$2:$A$4500,A3407,$D$2:$D$4500,D3407,$I$2:$I$4500,I3407)&gt;1,"Possible duplicate",""))</f>
        <v/>
      </c>
      <c r="O3407" s="56" t="n">
        <f aca="false">IF(J3407="","",IF(AND(L3407=0,K3407=0),1,0))</f>
        <v>1</v>
      </c>
      <c r="P3407" s="56" t="str">
        <f aca="false">IF(L3407=1,J3407+ROW()/10^7,"")</f>
        <v/>
      </c>
      <c r="Q3407" s="57" t="n">
        <f aca="false">IF(O3407=1,M3407,"")</f>
        <v>0.285156590612</v>
      </c>
      <c r="R3407" s="56" t="str">
        <f aca="false">IF(K3407=1,ROW(),"")</f>
        <v/>
      </c>
      <c r="S3407" s="56" t="str">
        <f aca="false">IF(D3407="","",TRIM(D3407))</f>
        <v>PHOTO CHARGES- INC</v>
      </c>
    </row>
    <row r="3408" customFormat="false" ht="15" hidden="false" customHeight="false" outlineLevel="0" collapsed="false">
      <c r="A3408" s="50" t="s">
        <v>763</v>
      </c>
      <c r="B3408" s="55" t="n">
        <v>45904</v>
      </c>
      <c r="C3408" s="50" t="n">
        <f aca="false">IF(S3408="","",IFERROR(IF(INDEX('Ledger Codes'!$C$6:$C$205,MATCH(S3408,'Ledger Codes'!$B$6:$B$205,0))="","",INDEX('Ledger Codes'!$C$6:$C$205,MATCH(S3408,'Ledger Codes'!$B$6:$B$205,0))),""))</f>
        <v>10054</v>
      </c>
      <c r="D3408" s="50" t="s">
        <v>210</v>
      </c>
      <c r="E3408" s="50" t="s">
        <v>764</v>
      </c>
      <c r="F3408" s="50" t="s">
        <v>765</v>
      </c>
      <c r="G3408" s="52" t="n">
        <v>0</v>
      </c>
      <c r="H3408" s="52" t="n">
        <v>20</v>
      </c>
      <c r="I3408" s="52" t="n">
        <f aca="false">IF(AND(G3408="",H3408=""),"",N(G3408)-N(H3408))</f>
        <v>-20</v>
      </c>
      <c r="J3408" s="52" t="n">
        <f aca="false">IF(I3408="","",ABS(I3408))</f>
        <v>20</v>
      </c>
      <c r="K3408" s="56" t="n">
        <f aca="false">IF(S3408="","",0)</f>
        <v>0</v>
      </c>
      <c r="L3408" s="56" t="n">
        <f aca="false">IF(J3408="","",IF(AND(J3408&gt;'Revenue Testing'!$E$9,K3408=0),1,0))</f>
        <v>0</v>
      </c>
      <c r="M3408" s="57" t="n">
        <v>0.650396848559</v>
      </c>
      <c r="N3408" s="56" t="str">
        <f aca="false">IF(OR(A3408="",I3408=""),"",IF(COUNTIFS($A$2:$A$4500,A3408,$D$2:$D$4500,D3408,$I$2:$I$4500,I3408)&gt;1,"Possible duplicate",""))</f>
        <v/>
      </c>
      <c r="O3408" s="56" t="n">
        <f aca="false">IF(J3408="","",IF(AND(L3408=0,K3408=0),1,0))</f>
        <v>1</v>
      </c>
      <c r="P3408" s="56" t="str">
        <f aca="false">IF(L3408=1,J3408+ROW()/10^7,"")</f>
        <v/>
      </c>
      <c r="Q3408" s="57" t="n">
        <f aca="false">IF(O3408=1,M3408,"")</f>
        <v>0.650396848559</v>
      </c>
      <c r="R3408" s="56" t="str">
        <f aca="false">IF(K3408=1,ROW(),"")</f>
        <v/>
      </c>
      <c r="S3408" s="56" t="str">
        <f aca="false">IF(D3408="","",TRIM(D3408))</f>
        <v>PHOTO CHARGES- INC</v>
      </c>
    </row>
    <row r="3409" customFormat="false" ht="15" hidden="false" customHeight="false" outlineLevel="0" collapsed="false">
      <c r="A3409" s="50" t="s">
        <v>766</v>
      </c>
      <c r="B3409" s="55" t="n">
        <v>45904</v>
      </c>
      <c r="C3409" s="50" t="n">
        <f aca="false">IF(S3409="","",IFERROR(IF(INDEX('Ledger Codes'!$C$6:$C$205,MATCH(S3409,'Ledger Codes'!$B$6:$B$205,0))="","",INDEX('Ledger Codes'!$C$6:$C$205,MATCH(S3409,'Ledger Codes'!$B$6:$B$205,0))),""))</f>
        <v>10054</v>
      </c>
      <c r="D3409" s="50" t="s">
        <v>210</v>
      </c>
      <c r="E3409" s="50" t="s">
        <v>767</v>
      </c>
      <c r="F3409" s="50" t="s">
        <v>768</v>
      </c>
      <c r="G3409" s="52" t="n">
        <v>0</v>
      </c>
      <c r="H3409" s="52" t="n">
        <v>20</v>
      </c>
      <c r="I3409" s="52" t="n">
        <f aca="false">IF(AND(G3409="",H3409=""),"",N(G3409)-N(H3409))</f>
        <v>-20</v>
      </c>
      <c r="J3409" s="52" t="n">
        <f aca="false">IF(I3409="","",ABS(I3409))</f>
        <v>20</v>
      </c>
      <c r="K3409" s="56" t="n">
        <f aca="false">IF(S3409="","",0)</f>
        <v>0</v>
      </c>
      <c r="L3409" s="56" t="n">
        <f aca="false">IF(J3409="","",IF(AND(J3409&gt;'Revenue Testing'!$E$9,K3409=0),1,0))</f>
        <v>0</v>
      </c>
      <c r="M3409" s="57" t="n">
        <v>0.965518683119</v>
      </c>
      <c r="N3409" s="56" t="str">
        <f aca="false">IF(OR(A3409="",I3409=""),"",IF(COUNTIFS($A$2:$A$4500,A3409,$D$2:$D$4500,D3409,$I$2:$I$4500,I3409)&gt;1,"Possible duplicate",""))</f>
        <v/>
      </c>
      <c r="O3409" s="56" t="n">
        <f aca="false">IF(J3409="","",IF(AND(L3409=0,K3409=0),1,0))</f>
        <v>1</v>
      </c>
      <c r="P3409" s="56" t="str">
        <f aca="false">IF(L3409=1,J3409+ROW()/10^7,"")</f>
        <v/>
      </c>
      <c r="Q3409" s="57" t="n">
        <f aca="false">IF(O3409=1,M3409,"")</f>
        <v>0.965518683119</v>
      </c>
      <c r="R3409" s="56" t="str">
        <f aca="false">IF(K3409=1,ROW(),"")</f>
        <v/>
      </c>
      <c r="S3409" s="56" t="str">
        <f aca="false">IF(D3409="","",TRIM(D3409))</f>
        <v>PHOTO CHARGES- INC</v>
      </c>
    </row>
    <row r="3410" customFormat="false" ht="15" hidden="false" customHeight="false" outlineLevel="0" collapsed="false">
      <c r="A3410" s="50" t="s">
        <v>769</v>
      </c>
      <c r="B3410" s="55" t="n">
        <v>45904</v>
      </c>
      <c r="C3410" s="50" t="n">
        <f aca="false">IF(S3410="","",IFERROR(IF(INDEX('Ledger Codes'!$C$6:$C$205,MATCH(S3410,'Ledger Codes'!$B$6:$B$205,0))="","",INDEX('Ledger Codes'!$C$6:$C$205,MATCH(S3410,'Ledger Codes'!$B$6:$B$205,0))),""))</f>
        <v>10054</v>
      </c>
      <c r="D3410" s="50" t="s">
        <v>210</v>
      </c>
      <c r="E3410" s="50" t="s">
        <v>770</v>
      </c>
      <c r="F3410" s="50" t="s">
        <v>771</v>
      </c>
      <c r="G3410" s="52" t="n">
        <v>0</v>
      </c>
      <c r="H3410" s="52" t="n">
        <v>20</v>
      </c>
      <c r="I3410" s="52" t="n">
        <f aca="false">IF(AND(G3410="",H3410=""),"",N(G3410)-N(H3410))</f>
        <v>-20</v>
      </c>
      <c r="J3410" s="52" t="n">
        <f aca="false">IF(I3410="","",ABS(I3410))</f>
        <v>20</v>
      </c>
      <c r="K3410" s="56" t="n">
        <f aca="false">IF(S3410="","",0)</f>
        <v>0</v>
      </c>
      <c r="L3410" s="56" t="n">
        <f aca="false">IF(J3410="","",IF(AND(J3410&gt;'Revenue Testing'!$E$9,K3410=0),1,0))</f>
        <v>0</v>
      </c>
      <c r="M3410" s="57" t="n">
        <v>0.006740652544</v>
      </c>
      <c r="N3410" s="56" t="str">
        <f aca="false">IF(OR(A3410="",I3410=""),"",IF(COUNTIFS($A$2:$A$4500,A3410,$D$2:$D$4500,D3410,$I$2:$I$4500,I3410)&gt;1,"Possible duplicate",""))</f>
        <v/>
      </c>
      <c r="O3410" s="56" t="n">
        <f aca="false">IF(J3410="","",IF(AND(L3410=0,K3410=0),1,0))</f>
        <v>1</v>
      </c>
      <c r="P3410" s="56" t="str">
        <f aca="false">IF(L3410=1,J3410+ROW()/10^7,"")</f>
        <v/>
      </c>
      <c r="Q3410" s="57" t="n">
        <f aca="false">IF(O3410=1,M3410,"")</f>
        <v>0.006740652544</v>
      </c>
      <c r="R3410" s="56" t="str">
        <f aca="false">IF(K3410=1,ROW(),"")</f>
        <v/>
      </c>
      <c r="S3410" s="56" t="str">
        <f aca="false">IF(D3410="","",TRIM(D3410))</f>
        <v>PHOTO CHARGES- INC</v>
      </c>
    </row>
    <row r="3411" customFormat="false" ht="15" hidden="false" customHeight="false" outlineLevel="0" collapsed="false">
      <c r="A3411" s="50" t="s">
        <v>772</v>
      </c>
      <c r="B3411" s="55" t="n">
        <v>45904</v>
      </c>
      <c r="C3411" s="50" t="n">
        <f aca="false">IF(S3411="","",IFERROR(IF(INDEX('Ledger Codes'!$C$6:$C$205,MATCH(S3411,'Ledger Codes'!$B$6:$B$205,0))="","",INDEX('Ledger Codes'!$C$6:$C$205,MATCH(S3411,'Ledger Codes'!$B$6:$B$205,0))),""))</f>
        <v>10054</v>
      </c>
      <c r="D3411" s="50" t="s">
        <v>210</v>
      </c>
      <c r="E3411" s="50" t="s">
        <v>773</v>
      </c>
      <c r="F3411" s="50" t="s">
        <v>774</v>
      </c>
      <c r="G3411" s="52" t="n">
        <v>0</v>
      </c>
      <c r="H3411" s="52" t="n">
        <v>20</v>
      </c>
      <c r="I3411" s="52" t="n">
        <f aca="false">IF(AND(G3411="",H3411=""),"",N(G3411)-N(H3411))</f>
        <v>-20</v>
      </c>
      <c r="J3411" s="52" t="n">
        <f aca="false">IF(I3411="","",ABS(I3411))</f>
        <v>20</v>
      </c>
      <c r="K3411" s="56" t="n">
        <f aca="false">IF(S3411="","",0)</f>
        <v>0</v>
      </c>
      <c r="L3411" s="56" t="n">
        <f aca="false">IF(J3411="","",IF(AND(J3411&gt;'Revenue Testing'!$E$9,K3411=0),1,0))</f>
        <v>0</v>
      </c>
      <c r="M3411" s="57" t="n">
        <v>0.68947482026</v>
      </c>
      <c r="N3411" s="56" t="str">
        <f aca="false">IF(OR(A3411="",I3411=""),"",IF(COUNTIFS($A$2:$A$4500,A3411,$D$2:$D$4500,D3411,$I$2:$I$4500,I3411)&gt;1,"Possible duplicate",""))</f>
        <v/>
      </c>
      <c r="O3411" s="56" t="n">
        <f aca="false">IF(J3411="","",IF(AND(L3411=0,K3411=0),1,0))</f>
        <v>1</v>
      </c>
      <c r="P3411" s="56" t="str">
        <f aca="false">IF(L3411=1,J3411+ROW()/10^7,"")</f>
        <v/>
      </c>
      <c r="Q3411" s="57" t="n">
        <f aca="false">IF(O3411=1,M3411,"")</f>
        <v>0.68947482026</v>
      </c>
      <c r="R3411" s="56" t="str">
        <f aca="false">IF(K3411=1,ROW(),"")</f>
        <v/>
      </c>
      <c r="S3411" s="56" t="str">
        <f aca="false">IF(D3411="","",TRIM(D3411))</f>
        <v>PHOTO CHARGES- INC</v>
      </c>
    </row>
    <row r="3412" customFormat="false" ht="15" hidden="false" customHeight="false" outlineLevel="0" collapsed="false">
      <c r="A3412" s="50" t="s">
        <v>775</v>
      </c>
      <c r="B3412" s="55" t="n">
        <v>45904</v>
      </c>
      <c r="C3412" s="50" t="n">
        <f aca="false">IF(S3412="","",IFERROR(IF(INDEX('Ledger Codes'!$C$6:$C$205,MATCH(S3412,'Ledger Codes'!$B$6:$B$205,0))="","",INDEX('Ledger Codes'!$C$6:$C$205,MATCH(S3412,'Ledger Codes'!$B$6:$B$205,0))),""))</f>
        <v>10054</v>
      </c>
      <c r="D3412" s="50" t="s">
        <v>210</v>
      </c>
      <c r="E3412" s="50" t="s">
        <v>776</v>
      </c>
      <c r="F3412" s="50" t="s">
        <v>777</v>
      </c>
      <c r="G3412" s="52" t="n">
        <v>0</v>
      </c>
      <c r="H3412" s="52" t="n">
        <v>20</v>
      </c>
      <c r="I3412" s="52" t="n">
        <f aca="false">IF(AND(G3412="",H3412=""),"",N(G3412)-N(H3412))</f>
        <v>-20</v>
      </c>
      <c r="J3412" s="52" t="n">
        <f aca="false">IF(I3412="","",ABS(I3412))</f>
        <v>20</v>
      </c>
      <c r="K3412" s="56" t="n">
        <f aca="false">IF(S3412="","",0)</f>
        <v>0</v>
      </c>
      <c r="L3412" s="56" t="n">
        <f aca="false">IF(J3412="","",IF(AND(J3412&gt;'Revenue Testing'!$E$9,K3412=0),1,0))</f>
        <v>0</v>
      </c>
      <c r="M3412" s="57" t="n">
        <v>0.006484216803</v>
      </c>
      <c r="N3412" s="56" t="str">
        <f aca="false">IF(OR(A3412="",I3412=""),"",IF(COUNTIFS($A$2:$A$4500,A3412,$D$2:$D$4500,D3412,$I$2:$I$4500,I3412)&gt;1,"Possible duplicate",""))</f>
        <v/>
      </c>
      <c r="O3412" s="56" t="n">
        <f aca="false">IF(J3412="","",IF(AND(L3412=0,K3412=0),1,0))</f>
        <v>1</v>
      </c>
      <c r="P3412" s="56" t="str">
        <f aca="false">IF(L3412=1,J3412+ROW()/10^7,"")</f>
        <v/>
      </c>
      <c r="Q3412" s="57" t="n">
        <f aca="false">IF(O3412=1,M3412,"")</f>
        <v>0.006484216803</v>
      </c>
      <c r="R3412" s="56" t="str">
        <f aca="false">IF(K3412=1,ROW(),"")</f>
        <v/>
      </c>
      <c r="S3412" s="56" t="str">
        <f aca="false">IF(D3412="","",TRIM(D3412))</f>
        <v>PHOTO CHARGES- INC</v>
      </c>
    </row>
    <row r="3413" customFormat="false" ht="15" hidden="false" customHeight="false" outlineLevel="0" collapsed="false">
      <c r="A3413" s="50" t="s">
        <v>778</v>
      </c>
      <c r="B3413" s="55" t="n">
        <v>45904</v>
      </c>
      <c r="C3413" s="50" t="n">
        <f aca="false">IF(S3413="","",IFERROR(IF(INDEX('Ledger Codes'!$C$6:$C$205,MATCH(S3413,'Ledger Codes'!$B$6:$B$205,0))="","",INDEX('Ledger Codes'!$C$6:$C$205,MATCH(S3413,'Ledger Codes'!$B$6:$B$205,0))),""))</f>
        <v>10054</v>
      </c>
      <c r="D3413" s="50" t="s">
        <v>210</v>
      </c>
      <c r="E3413" s="50" t="s">
        <v>779</v>
      </c>
      <c r="F3413" s="50" t="s">
        <v>780</v>
      </c>
      <c r="G3413" s="52" t="n">
        <v>0</v>
      </c>
      <c r="H3413" s="52" t="n">
        <v>20</v>
      </c>
      <c r="I3413" s="52" t="n">
        <f aca="false">IF(AND(G3413="",H3413=""),"",N(G3413)-N(H3413))</f>
        <v>-20</v>
      </c>
      <c r="J3413" s="52" t="n">
        <f aca="false">IF(I3413="","",ABS(I3413))</f>
        <v>20</v>
      </c>
      <c r="K3413" s="56" t="n">
        <f aca="false">IF(S3413="","",0)</f>
        <v>0</v>
      </c>
      <c r="L3413" s="56" t="n">
        <f aca="false">IF(J3413="","",IF(AND(J3413&gt;'Revenue Testing'!$E$9,K3413=0),1,0))</f>
        <v>0</v>
      </c>
      <c r="M3413" s="57" t="n">
        <v>0.530262441471</v>
      </c>
      <c r="N3413" s="56" t="str">
        <f aca="false">IF(OR(A3413="",I3413=""),"",IF(COUNTIFS($A$2:$A$4500,A3413,$D$2:$D$4500,D3413,$I$2:$I$4500,I3413)&gt;1,"Possible duplicate",""))</f>
        <v/>
      </c>
      <c r="O3413" s="56" t="n">
        <f aca="false">IF(J3413="","",IF(AND(L3413=0,K3413=0),1,0))</f>
        <v>1</v>
      </c>
      <c r="P3413" s="56" t="str">
        <f aca="false">IF(L3413=1,J3413+ROW()/10^7,"")</f>
        <v/>
      </c>
      <c r="Q3413" s="57" t="n">
        <f aca="false">IF(O3413=1,M3413,"")</f>
        <v>0.530262441471</v>
      </c>
      <c r="R3413" s="56" t="str">
        <f aca="false">IF(K3413=1,ROW(),"")</f>
        <v/>
      </c>
      <c r="S3413" s="56" t="str">
        <f aca="false">IF(D3413="","",TRIM(D3413))</f>
        <v>PHOTO CHARGES- INC</v>
      </c>
    </row>
    <row r="3414" customFormat="false" ht="15" hidden="false" customHeight="false" outlineLevel="0" collapsed="false">
      <c r="A3414" s="50" t="s">
        <v>781</v>
      </c>
      <c r="B3414" s="55" t="n">
        <v>45904</v>
      </c>
      <c r="C3414" s="50" t="n">
        <f aca="false">IF(S3414="","",IFERROR(IF(INDEX('Ledger Codes'!$C$6:$C$205,MATCH(S3414,'Ledger Codes'!$B$6:$B$205,0))="","",INDEX('Ledger Codes'!$C$6:$C$205,MATCH(S3414,'Ledger Codes'!$B$6:$B$205,0))),""))</f>
        <v>10054</v>
      </c>
      <c r="D3414" s="50" t="s">
        <v>210</v>
      </c>
      <c r="E3414" s="50" t="s">
        <v>782</v>
      </c>
      <c r="F3414" s="50" t="s">
        <v>783</v>
      </c>
      <c r="G3414" s="52" t="n">
        <v>0</v>
      </c>
      <c r="H3414" s="52" t="n">
        <v>20</v>
      </c>
      <c r="I3414" s="52" t="n">
        <f aca="false">IF(AND(G3414="",H3414=""),"",N(G3414)-N(H3414))</f>
        <v>-20</v>
      </c>
      <c r="J3414" s="52" t="n">
        <f aca="false">IF(I3414="","",ABS(I3414))</f>
        <v>20</v>
      </c>
      <c r="K3414" s="56" t="n">
        <f aca="false">IF(S3414="","",0)</f>
        <v>0</v>
      </c>
      <c r="L3414" s="56" t="n">
        <f aca="false">IF(J3414="","",IF(AND(J3414&gt;'Revenue Testing'!$E$9,K3414=0),1,0))</f>
        <v>0</v>
      </c>
      <c r="M3414" s="57" t="n">
        <v>0.194092302598</v>
      </c>
      <c r="N3414" s="56" t="str">
        <f aca="false">IF(OR(A3414="",I3414=""),"",IF(COUNTIFS($A$2:$A$4500,A3414,$D$2:$D$4500,D3414,$I$2:$I$4500,I3414)&gt;1,"Possible duplicate",""))</f>
        <v/>
      </c>
      <c r="O3414" s="56" t="n">
        <f aca="false">IF(J3414="","",IF(AND(L3414=0,K3414=0),1,0))</f>
        <v>1</v>
      </c>
      <c r="P3414" s="56" t="str">
        <f aca="false">IF(L3414=1,J3414+ROW()/10^7,"")</f>
        <v/>
      </c>
      <c r="Q3414" s="57" t="n">
        <f aca="false">IF(O3414=1,M3414,"")</f>
        <v>0.194092302598</v>
      </c>
      <c r="R3414" s="56" t="str">
        <f aca="false">IF(K3414=1,ROW(),"")</f>
        <v/>
      </c>
      <c r="S3414" s="56" t="str">
        <f aca="false">IF(D3414="","",TRIM(D3414))</f>
        <v>PHOTO CHARGES- INC</v>
      </c>
    </row>
    <row r="3415" customFormat="false" ht="15" hidden="false" customHeight="false" outlineLevel="0" collapsed="false">
      <c r="A3415" s="50" t="s">
        <v>784</v>
      </c>
      <c r="B3415" s="55" t="n">
        <v>45904</v>
      </c>
      <c r="C3415" s="50" t="n">
        <f aca="false">IF(S3415="","",IFERROR(IF(INDEX('Ledger Codes'!$C$6:$C$205,MATCH(S3415,'Ledger Codes'!$B$6:$B$205,0))="","",INDEX('Ledger Codes'!$C$6:$C$205,MATCH(S3415,'Ledger Codes'!$B$6:$B$205,0))),""))</f>
        <v>10054</v>
      </c>
      <c r="D3415" s="50" t="s">
        <v>210</v>
      </c>
      <c r="E3415" s="50" t="s">
        <v>785</v>
      </c>
      <c r="F3415" s="50" t="s">
        <v>786</v>
      </c>
      <c r="G3415" s="52" t="n">
        <v>0</v>
      </c>
      <c r="H3415" s="52" t="n">
        <v>20</v>
      </c>
      <c r="I3415" s="52" t="n">
        <f aca="false">IF(AND(G3415="",H3415=""),"",N(G3415)-N(H3415))</f>
        <v>-20</v>
      </c>
      <c r="J3415" s="52" t="n">
        <f aca="false">IF(I3415="","",ABS(I3415))</f>
        <v>20</v>
      </c>
      <c r="K3415" s="56" t="n">
        <f aca="false">IF(S3415="","",0)</f>
        <v>0</v>
      </c>
      <c r="L3415" s="56" t="n">
        <f aca="false">IF(J3415="","",IF(AND(J3415&gt;'Revenue Testing'!$E$9,K3415=0),1,0))</f>
        <v>0</v>
      </c>
      <c r="M3415" s="57" t="n">
        <v>0.994142489293</v>
      </c>
      <c r="N3415" s="56" t="str">
        <f aca="false">IF(OR(A3415="",I3415=""),"",IF(COUNTIFS($A$2:$A$4500,A3415,$D$2:$D$4500,D3415,$I$2:$I$4500,I3415)&gt;1,"Possible duplicate",""))</f>
        <v/>
      </c>
      <c r="O3415" s="56" t="n">
        <f aca="false">IF(J3415="","",IF(AND(L3415=0,K3415=0),1,0))</f>
        <v>1</v>
      </c>
      <c r="P3415" s="56" t="str">
        <f aca="false">IF(L3415=1,J3415+ROW()/10^7,"")</f>
        <v/>
      </c>
      <c r="Q3415" s="57" t="n">
        <f aca="false">IF(O3415=1,M3415,"")</f>
        <v>0.994142489293</v>
      </c>
      <c r="R3415" s="56" t="str">
        <f aca="false">IF(K3415=1,ROW(),"")</f>
        <v/>
      </c>
      <c r="S3415" s="56" t="str">
        <f aca="false">IF(D3415="","",TRIM(D3415))</f>
        <v>PHOTO CHARGES- INC</v>
      </c>
    </row>
    <row r="3416" customFormat="false" ht="15" hidden="false" customHeight="false" outlineLevel="0" collapsed="false">
      <c r="A3416" s="50" t="s">
        <v>787</v>
      </c>
      <c r="B3416" s="55" t="n">
        <v>45904</v>
      </c>
      <c r="C3416" s="50" t="n">
        <f aca="false">IF(S3416="","",IFERROR(IF(INDEX('Ledger Codes'!$C$6:$C$205,MATCH(S3416,'Ledger Codes'!$B$6:$B$205,0))="","",INDEX('Ledger Codes'!$C$6:$C$205,MATCH(S3416,'Ledger Codes'!$B$6:$B$205,0))),""))</f>
        <v>10054</v>
      </c>
      <c r="D3416" s="50" t="s">
        <v>210</v>
      </c>
      <c r="E3416" s="50" t="s">
        <v>788</v>
      </c>
      <c r="F3416" s="50" t="s">
        <v>789</v>
      </c>
      <c r="G3416" s="52" t="n">
        <v>0</v>
      </c>
      <c r="H3416" s="52" t="n">
        <v>20</v>
      </c>
      <c r="I3416" s="52" t="n">
        <f aca="false">IF(AND(G3416="",H3416=""),"",N(G3416)-N(H3416))</f>
        <v>-20</v>
      </c>
      <c r="J3416" s="52" t="n">
        <f aca="false">IF(I3416="","",ABS(I3416))</f>
        <v>20</v>
      </c>
      <c r="K3416" s="56" t="n">
        <f aca="false">IF(S3416="","",0)</f>
        <v>0</v>
      </c>
      <c r="L3416" s="56" t="n">
        <f aca="false">IF(J3416="","",IF(AND(J3416&gt;'Revenue Testing'!$E$9,K3416=0),1,0))</f>
        <v>0</v>
      </c>
      <c r="M3416" s="57" t="n">
        <v>0.429251450587</v>
      </c>
      <c r="N3416" s="56" t="str">
        <f aca="false">IF(OR(A3416="",I3416=""),"",IF(COUNTIFS($A$2:$A$4500,A3416,$D$2:$D$4500,D3416,$I$2:$I$4500,I3416)&gt;1,"Possible duplicate",""))</f>
        <v/>
      </c>
      <c r="O3416" s="56" t="n">
        <f aca="false">IF(J3416="","",IF(AND(L3416=0,K3416=0),1,0))</f>
        <v>1</v>
      </c>
      <c r="P3416" s="56" t="str">
        <f aca="false">IF(L3416=1,J3416+ROW()/10^7,"")</f>
        <v/>
      </c>
      <c r="Q3416" s="57" t="n">
        <f aca="false">IF(O3416=1,M3416,"")</f>
        <v>0.429251450587</v>
      </c>
      <c r="R3416" s="56" t="str">
        <f aca="false">IF(K3416=1,ROW(),"")</f>
        <v/>
      </c>
      <c r="S3416" s="56" t="str">
        <f aca="false">IF(D3416="","",TRIM(D3416))</f>
        <v>PHOTO CHARGES- INC</v>
      </c>
    </row>
    <row r="3417" customFormat="false" ht="15" hidden="false" customHeight="false" outlineLevel="0" collapsed="false">
      <c r="A3417" s="50" t="s">
        <v>790</v>
      </c>
      <c r="B3417" s="55" t="n">
        <v>45904</v>
      </c>
      <c r="C3417" s="50" t="n">
        <f aca="false">IF(S3417="","",IFERROR(IF(INDEX('Ledger Codes'!$C$6:$C$205,MATCH(S3417,'Ledger Codes'!$B$6:$B$205,0))="","",INDEX('Ledger Codes'!$C$6:$C$205,MATCH(S3417,'Ledger Codes'!$B$6:$B$205,0))),""))</f>
        <v>10054</v>
      </c>
      <c r="D3417" s="50" t="s">
        <v>210</v>
      </c>
      <c r="E3417" s="50" t="s">
        <v>791</v>
      </c>
      <c r="F3417" s="50" t="s">
        <v>792</v>
      </c>
      <c r="G3417" s="52" t="n">
        <v>0</v>
      </c>
      <c r="H3417" s="52" t="n">
        <v>20</v>
      </c>
      <c r="I3417" s="52" t="n">
        <f aca="false">IF(AND(G3417="",H3417=""),"",N(G3417)-N(H3417))</f>
        <v>-20</v>
      </c>
      <c r="J3417" s="52" t="n">
        <f aca="false">IF(I3417="","",ABS(I3417))</f>
        <v>20</v>
      </c>
      <c r="K3417" s="56" t="n">
        <f aca="false">IF(S3417="","",0)</f>
        <v>0</v>
      </c>
      <c r="L3417" s="56" t="n">
        <f aca="false">IF(J3417="","",IF(AND(J3417&gt;'Revenue Testing'!$E$9,K3417=0),1,0))</f>
        <v>0</v>
      </c>
      <c r="M3417" s="57" t="n">
        <v>0.318385522983</v>
      </c>
      <c r="N3417" s="56" t="str">
        <f aca="false">IF(OR(A3417="",I3417=""),"",IF(COUNTIFS($A$2:$A$4500,A3417,$D$2:$D$4500,D3417,$I$2:$I$4500,I3417)&gt;1,"Possible duplicate",""))</f>
        <v/>
      </c>
      <c r="O3417" s="56" t="n">
        <f aca="false">IF(J3417="","",IF(AND(L3417=0,K3417=0),1,0))</f>
        <v>1</v>
      </c>
      <c r="P3417" s="56" t="str">
        <f aca="false">IF(L3417=1,J3417+ROW()/10^7,"")</f>
        <v/>
      </c>
      <c r="Q3417" s="57" t="n">
        <f aca="false">IF(O3417=1,M3417,"")</f>
        <v>0.318385522983</v>
      </c>
      <c r="R3417" s="56" t="str">
        <f aca="false">IF(K3417=1,ROW(),"")</f>
        <v/>
      </c>
      <c r="S3417" s="56" t="str">
        <f aca="false">IF(D3417="","",TRIM(D3417))</f>
        <v>PHOTO CHARGES- INC</v>
      </c>
    </row>
    <row r="3418" customFormat="false" ht="15" hidden="false" customHeight="false" outlineLevel="0" collapsed="false">
      <c r="A3418" s="50" t="s">
        <v>793</v>
      </c>
      <c r="B3418" s="55" t="n">
        <v>45904</v>
      </c>
      <c r="C3418" s="50" t="n">
        <f aca="false">IF(S3418="","",IFERROR(IF(INDEX('Ledger Codes'!$C$6:$C$205,MATCH(S3418,'Ledger Codes'!$B$6:$B$205,0))="","",INDEX('Ledger Codes'!$C$6:$C$205,MATCH(S3418,'Ledger Codes'!$B$6:$B$205,0))),""))</f>
        <v>10054</v>
      </c>
      <c r="D3418" s="50" t="s">
        <v>210</v>
      </c>
      <c r="E3418" s="50" t="s">
        <v>794</v>
      </c>
      <c r="F3418" s="50" t="s">
        <v>795</v>
      </c>
      <c r="G3418" s="52" t="n">
        <v>0</v>
      </c>
      <c r="H3418" s="52" t="n">
        <v>40</v>
      </c>
      <c r="I3418" s="52" t="n">
        <f aca="false">IF(AND(G3418="",H3418=""),"",N(G3418)-N(H3418))</f>
        <v>-40</v>
      </c>
      <c r="J3418" s="52" t="n">
        <f aca="false">IF(I3418="","",ABS(I3418))</f>
        <v>40</v>
      </c>
      <c r="K3418" s="56" t="n">
        <f aca="false">IF(S3418="","",0)</f>
        <v>0</v>
      </c>
      <c r="L3418" s="56" t="n">
        <f aca="false">IF(J3418="","",IF(AND(J3418&gt;'Revenue Testing'!$E$9,K3418=0),1,0))</f>
        <v>0</v>
      </c>
      <c r="M3418" s="57" t="n">
        <v>0.331230071226</v>
      </c>
      <c r="N3418" s="56" t="str">
        <f aca="false">IF(OR(A3418="",I3418=""),"",IF(COUNTIFS($A$2:$A$4500,A3418,$D$2:$D$4500,D3418,$I$2:$I$4500,I3418)&gt;1,"Possible duplicate",""))</f>
        <v/>
      </c>
      <c r="O3418" s="56" t="n">
        <f aca="false">IF(J3418="","",IF(AND(L3418=0,K3418=0),1,0))</f>
        <v>1</v>
      </c>
      <c r="P3418" s="56" t="str">
        <f aca="false">IF(L3418=1,J3418+ROW()/10^7,"")</f>
        <v/>
      </c>
      <c r="Q3418" s="57" t="n">
        <f aca="false">IF(O3418=1,M3418,"")</f>
        <v>0.331230071226</v>
      </c>
      <c r="R3418" s="56" t="str">
        <f aca="false">IF(K3418=1,ROW(),"")</f>
        <v/>
      </c>
      <c r="S3418" s="56" t="str">
        <f aca="false">IF(D3418="","",TRIM(D3418))</f>
        <v>PHOTO CHARGES- INC</v>
      </c>
    </row>
    <row r="3419" customFormat="false" ht="15" hidden="false" customHeight="false" outlineLevel="0" collapsed="false">
      <c r="A3419" s="50" t="s">
        <v>796</v>
      </c>
      <c r="B3419" s="55" t="n">
        <v>45904</v>
      </c>
      <c r="C3419" s="50" t="n">
        <f aca="false">IF(S3419="","",IFERROR(IF(INDEX('Ledger Codes'!$C$6:$C$205,MATCH(S3419,'Ledger Codes'!$B$6:$B$205,0))="","",INDEX('Ledger Codes'!$C$6:$C$205,MATCH(S3419,'Ledger Codes'!$B$6:$B$205,0))),""))</f>
        <v>10054</v>
      </c>
      <c r="D3419" s="50" t="s">
        <v>210</v>
      </c>
      <c r="E3419" s="50" t="s">
        <v>797</v>
      </c>
      <c r="F3419" s="50" t="s">
        <v>798</v>
      </c>
      <c r="G3419" s="52" t="n">
        <v>0</v>
      </c>
      <c r="H3419" s="52" t="n">
        <v>20</v>
      </c>
      <c r="I3419" s="52" t="n">
        <f aca="false">IF(AND(G3419="",H3419=""),"",N(G3419)-N(H3419))</f>
        <v>-20</v>
      </c>
      <c r="J3419" s="52" t="n">
        <f aca="false">IF(I3419="","",ABS(I3419))</f>
        <v>20</v>
      </c>
      <c r="K3419" s="56" t="n">
        <f aca="false">IF(S3419="","",0)</f>
        <v>0</v>
      </c>
      <c r="L3419" s="56" t="n">
        <f aca="false">IF(J3419="","",IF(AND(J3419&gt;'Revenue Testing'!$E$9,K3419=0),1,0))</f>
        <v>0</v>
      </c>
      <c r="M3419" s="57" t="n">
        <v>0.336499891306</v>
      </c>
      <c r="N3419" s="56" t="str">
        <f aca="false">IF(OR(A3419="",I3419=""),"",IF(COUNTIFS($A$2:$A$4500,A3419,$D$2:$D$4500,D3419,$I$2:$I$4500,I3419)&gt;1,"Possible duplicate",""))</f>
        <v/>
      </c>
      <c r="O3419" s="56" t="n">
        <f aca="false">IF(J3419="","",IF(AND(L3419=0,K3419=0),1,0))</f>
        <v>1</v>
      </c>
      <c r="P3419" s="56" t="str">
        <f aca="false">IF(L3419=1,J3419+ROW()/10^7,"")</f>
        <v/>
      </c>
      <c r="Q3419" s="57" t="n">
        <f aca="false">IF(O3419=1,M3419,"")</f>
        <v>0.336499891306</v>
      </c>
      <c r="R3419" s="56" t="str">
        <f aca="false">IF(K3419=1,ROW(),"")</f>
        <v/>
      </c>
      <c r="S3419" s="56" t="str">
        <f aca="false">IF(D3419="","",TRIM(D3419))</f>
        <v>PHOTO CHARGES- INC</v>
      </c>
    </row>
    <row r="3420" customFormat="false" ht="15" hidden="false" customHeight="false" outlineLevel="0" collapsed="false">
      <c r="A3420" s="50" t="s">
        <v>799</v>
      </c>
      <c r="B3420" s="55" t="n">
        <v>45904</v>
      </c>
      <c r="C3420" s="50" t="n">
        <f aca="false">IF(S3420="","",IFERROR(IF(INDEX('Ledger Codes'!$C$6:$C$205,MATCH(S3420,'Ledger Codes'!$B$6:$B$205,0))="","",INDEX('Ledger Codes'!$C$6:$C$205,MATCH(S3420,'Ledger Codes'!$B$6:$B$205,0))),""))</f>
        <v>10054</v>
      </c>
      <c r="D3420" s="50" t="s">
        <v>210</v>
      </c>
      <c r="E3420" s="50" t="s">
        <v>800</v>
      </c>
      <c r="F3420" s="50" t="s">
        <v>801</v>
      </c>
      <c r="G3420" s="52" t="n">
        <v>0</v>
      </c>
      <c r="H3420" s="52" t="n">
        <v>20</v>
      </c>
      <c r="I3420" s="52" t="n">
        <f aca="false">IF(AND(G3420="",H3420=""),"",N(G3420)-N(H3420))</f>
        <v>-20</v>
      </c>
      <c r="J3420" s="52" t="n">
        <f aca="false">IF(I3420="","",ABS(I3420))</f>
        <v>20</v>
      </c>
      <c r="K3420" s="56" t="n">
        <f aca="false">IF(S3420="","",0)</f>
        <v>0</v>
      </c>
      <c r="L3420" s="56" t="n">
        <f aca="false">IF(J3420="","",IF(AND(J3420&gt;'Revenue Testing'!$E$9,K3420=0),1,0))</f>
        <v>0</v>
      </c>
      <c r="M3420" s="57" t="n">
        <v>0.612608274298</v>
      </c>
      <c r="N3420" s="56" t="str">
        <f aca="false">IF(OR(A3420="",I3420=""),"",IF(COUNTIFS($A$2:$A$4500,A3420,$D$2:$D$4500,D3420,$I$2:$I$4500,I3420)&gt;1,"Possible duplicate",""))</f>
        <v/>
      </c>
      <c r="O3420" s="56" t="n">
        <f aca="false">IF(J3420="","",IF(AND(L3420=0,K3420=0),1,0))</f>
        <v>1</v>
      </c>
      <c r="P3420" s="56" t="str">
        <f aca="false">IF(L3420=1,J3420+ROW()/10^7,"")</f>
        <v/>
      </c>
      <c r="Q3420" s="57" t="n">
        <f aca="false">IF(O3420=1,M3420,"")</f>
        <v>0.612608274298</v>
      </c>
      <c r="R3420" s="56" t="str">
        <f aca="false">IF(K3420=1,ROW(),"")</f>
        <v/>
      </c>
      <c r="S3420" s="56" t="str">
        <f aca="false">IF(D3420="","",TRIM(D3420))</f>
        <v>PHOTO CHARGES- INC</v>
      </c>
    </row>
    <row r="3421" customFormat="false" ht="15" hidden="false" customHeight="false" outlineLevel="0" collapsed="false">
      <c r="A3421" s="50" t="s">
        <v>802</v>
      </c>
      <c r="B3421" s="55" t="n">
        <v>45904</v>
      </c>
      <c r="C3421" s="50" t="n">
        <f aca="false">IF(S3421="","",IFERROR(IF(INDEX('Ledger Codes'!$C$6:$C$205,MATCH(S3421,'Ledger Codes'!$B$6:$B$205,0))="","",INDEX('Ledger Codes'!$C$6:$C$205,MATCH(S3421,'Ledger Codes'!$B$6:$B$205,0))),""))</f>
        <v>10054</v>
      </c>
      <c r="D3421" s="50" t="s">
        <v>210</v>
      </c>
      <c r="E3421" s="50" t="s">
        <v>803</v>
      </c>
      <c r="F3421" s="50" t="s">
        <v>804</v>
      </c>
      <c r="G3421" s="52" t="n">
        <v>0</v>
      </c>
      <c r="H3421" s="52" t="n">
        <v>20</v>
      </c>
      <c r="I3421" s="52" t="n">
        <f aca="false">IF(AND(G3421="",H3421=""),"",N(G3421)-N(H3421))</f>
        <v>-20</v>
      </c>
      <c r="J3421" s="52" t="n">
        <f aca="false">IF(I3421="","",ABS(I3421))</f>
        <v>20</v>
      </c>
      <c r="K3421" s="56" t="n">
        <f aca="false">IF(S3421="","",0)</f>
        <v>0</v>
      </c>
      <c r="L3421" s="56" t="n">
        <f aca="false">IF(J3421="","",IF(AND(J3421&gt;'Revenue Testing'!$E$9,K3421=0),1,0))</f>
        <v>0</v>
      </c>
      <c r="M3421" s="57" t="n">
        <v>0.110869002289</v>
      </c>
      <c r="N3421" s="56" t="str">
        <f aca="false">IF(OR(A3421="",I3421=""),"",IF(COUNTIFS($A$2:$A$4500,A3421,$D$2:$D$4500,D3421,$I$2:$I$4500,I3421)&gt;1,"Possible duplicate",""))</f>
        <v/>
      </c>
      <c r="O3421" s="56" t="n">
        <f aca="false">IF(J3421="","",IF(AND(L3421=0,K3421=0),1,0))</f>
        <v>1</v>
      </c>
      <c r="P3421" s="56" t="str">
        <f aca="false">IF(L3421=1,J3421+ROW()/10^7,"")</f>
        <v/>
      </c>
      <c r="Q3421" s="57" t="n">
        <f aca="false">IF(O3421=1,M3421,"")</f>
        <v>0.110869002289</v>
      </c>
      <c r="R3421" s="56" t="str">
        <f aca="false">IF(K3421=1,ROW(),"")</f>
        <v/>
      </c>
      <c r="S3421" s="56" t="str">
        <f aca="false">IF(D3421="","",TRIM(D3421))</f>
        <v>PHOTO CHARGES- INC</v>
      </c>
    </row>
    <row r="3422" customFormat="false" ht="15" hidden="false" customHeight="false" outlineLevel="0" collapsed="false">
      <c r="A3422" s="50" t="s">
        <v>805</v>
      </c>
      <c r="B3422" s="55" t="n">
        <v>45904</v>
      </c>
      <c r="C3422" s="50" t="n">
        <f aca="false">IF(S3422="","",IFERROR(IF(INDEX('Ledger Codes'!$C$6:$C$205,MATCH(S3422,'Ledger Codes'!$B$6:$B$205,0))="","",INDEX('Ledger Codes'!$C$6:$C$205,MATCH(S3422,'Ledger Codes'!$B$6:$B$205,0))),""))</f>
        <v>10054</v>
      </c>
      <c r="D3422" s="50" t="s">
        <v>210</v>
      </c>
      <c r="E3422" s="50" t="s">
        <v>806</v>
      </c>
      <c r="F3422" s="50" t="s">
        <v>807</v>
      </c>
      <c r="G3422" s="52" t="n">
        <v>0</v>
      </c>
      <c r="H3422" s="52" t="n">
        <v>20</v>
      </c>
      <c r="I3422" s="52" t="n">
        <f aca="false">IF(AND(G3422="",H3422=""),"",N(G3422)-N(H3422))</f>
        <v>-20</v>
      </c>
      <c r="J3422" s="52" t="n">
        <f aca="false">IF(I3422="","",ABS(I3422))</f>
        <v>20</v>
      </c>
      <c r="K3422" s="56" t="n">
        <f aca="false">IF(S3422="","",0)</f>
        <v>0</v>
      </c>
      <c r="L3422" s="56" t="n">
        <f aca="false">IF(J3422="","",IF(AND(J3422&gt;'Revenue Testing'!$E$9,K3422=0),1,0))</f>
        <v>0</v>
      </c>
      <c r="M3422" s="57" t="n">
        <v>0.112075042071</v>
      </c>
      <c r="N3422" s="56" t="str">
        <f aca="false">IF(OR(A3422="",I3422=""),"",IF(COUNTIFS($A$2:$A$4500,A3422,$D$2:$D$4500,D3422,$I$2:$I$4500,I3422)&gt;1,"Possible duplicate",""))</f>
        <v/>
      </c>
      <c r="O3422" s="56" t="n">
        <f aca="false">IF(J3422="","",IF(AND(L3422=0,K3422=0),1,0))</f>
        <v>1</v>
      </c>
      <c r="P3422" s="56" t="str">
        <f aca="false">IF(L3422=1,J3422+ROW()/10^7,"")</f>
        <v/>
      </c>
      <c r="Q3422" s="57" t="n">
        <f aca="false">IF(O3422=1,M3422,"")</f>
        <v>0.112075042071</v>
      </c>
      <c r="R3422" s="56" t="str">
        <f aca="false">IF(K3422=1,ROW(),"")</f>
        <v/>
      </c>
      <c r="S3422" s="56" t="str">
        <f aca="false">IF(D3422="","",TRIM(D3422))</f>
        <v>PHOTO CHARGES- INC</v>
      </c>
    </row>
    <row r="3423" customFormat="false" ht="15" hidden="false" customHeight="false" outlineLevel="0" collapsed="false">
      <c r="A3423" s="50" t="s">
        <v>808</v>
      </c>
      <c r="B3423" s="55" t="n">
        <v>45904</v>
      </c>
      <c r="C3423" s="50" t="n">
        <f aca="false">IF(S3423="","",IFERROR(IF(INDEX('Ledger Codes'!$C$6:$C$205,MATCH(S3423,'Ledger Codes'!$B$6:$B$205,0))="","",INDEX('Ledger Codes'!$C$6:$C$205,MATCH(S3423,'Ledger Codes'!$B$6:$B$205,0))),""))</f>
        <v>10054</v>
      </c>
      <c r="D3423" s="50" t="s">
        <v>210</v>
      </c>
      <c r="E3423" s="50" t="s">
        <v>809</v>
      </c>
      <c r="F3423" s="50" t="s">
        <v>810</v>
      </c>
      <c r="G3423" s="52" t="n">
        <v>0</v>
      </c>
      <c r="H3423" s="52" t="n">
        <v>40</v>
      </c>
      <c r="I3423" s="52" t="n">
        <f aca="false">IF(AND(G3423="",H3423=""),"",N(G3423)-N(H3423))</f>
        <v>-40</v>
      </c>
      <c r="J3423" s="52" t="n">
        <f aca="false">IF(I3423="","",ABS(I3423))</f>
        <v>40</v>
      </c>
      <c r="K3423" s="56" t="n">
        <f aca="false">IF(S3423="","",0)</f>
        <v>0</v>
      </c>
      <c r="L3423" s="56" t="n">
        <f aca="false">IF(J3423="","",IF(AND(J3423&gt;'Revenue Testing'!$E$9,K3423=0),1,0))</f>
        <v>0</v>
      </c>
      <c r="M3423" s="57" t="n">
        <v>0.580632127855</v>
      </c>
      <c r="N3423" s="56" t="str">
        <f aca="false">IF(OR(A3423="",I3423=""),"",IF(COUNTIFS($A$2:$A$4500,A3423,$D$2:$D$4500,D3423,$I$2:$I$4500,I3423)&gt;1,"Possible duplicate",""))</f>
        <v/>
      </c>
      <c r="O3423" s="56" t="n">
        <f aca="false">IF(J3423="","",IF(AND(L3423=0,K3423=0),1,0))</f>
        <v>1</v>
      </c>
      <c r="P3423" s="56" t="str">
        <f aca="false">IF(L3423=1,J3423+ROW()/10^7,"")</f>
        <v/>
      </c>
      <c r="Q3423" s="57" t="n">
        <f aca="false">IF(O3423=1,M3423,"")</f>
        <v>0.580632127855</v>
      </c>
      <c r="R3423" s="56" t="str">
        <f aca="false">IF(K3423=1,ROW(),"")</f>
        <v/>
      </c>
      <c r="S3423" s="56" t="str">
        <f aca="false">IF(D3423="","",TRIM(D3423))</f>
        <v>PHOTO CHARGES- INC</v>
      </c>
    </row>
    <row r="3424" customFormat="false" ht="15" hidden="false" customHeight="false" outlineLevel="0" collapsed="false">
      <c r="A3424" s="50" t="s">
        <v>811</v>
      </c>
      <c r="B3424" s="55" t="n">
        <v>45904</v>
      </c>
      <c r="C3424" s="50" t="n">
        <f aca="false">IF(S3424="","",IFERROR(IF(INDEX('Ledger Codes'!$C$6:$C$205,MATCH(S3424,'Ledger Codes'!$B$6:$B$205,0))="","",INDEX('Ledger Codes'!$C$6:$C$205,MATCH(S3424,'Ledger Codes'!$B$6:$B$205,0))),""))</f>
        <v>10054</v>
      </c>
      <c r="D3424" s="50" t="s">
        <v>210</v>
      </c>
      <c r="E3424" s="50" t="s">
        <v>812</v>
      </c>
      <c r="F3424" s="50" t="s">
        <v>813</v>
      </c>
      <c r="G3424" s="52" t="n">
        <v>0</v>
      </c>
      <c r="H3424" s="52" t="n">
        <v>20</v>
      </c>
      <c r="I3424" s="52" t="n">
        <f aca="false">IF(AND(G3424="",H3424=""),"",N(G3424)-N(H3424))</f>
        <v>-20</v>
      </c>
      <c r="J3424" s="52" t="n">
        <f aca="false">IF(I3424="","",ABS(I3424))</f>
        <v>20</v>
      </c>
      <c r="K3424" s="56" t="n">
        <f aca="false">IF(S3424="","",0)</f>
        <v>0</v>
      </c>
      <c r="L3424" s="56" t="n">
        <f aca="false">IF(J3424="","",IF(AND(J3424&gt;'Revenue Testing'!$E$9,K3424=0),1,0))</f>
        <v>0</v>
      </c>
      <c r="M3424" s="57" t="n">
        <v>0.451537441951</v>
      </c>
      <c r="N3424" s="56" t="str">
        <f aca="false">IF(OR(A3424="",I3424=""),"",IF(COUNTIFS($A$2:$A$4500,A3424,$D$2:$D$4500,D3424,$I$2:$I$4500,I3424)&gt;1,"Possible duplicate",""))</f>
        <v/>
      </c>
      <c r="O3424" s="56" t="n">
        <f aca="false">IF(J3424="","",IF(AND(L3424=0,K3424=0),1,0))</f>
        <v>1</v>
      </c>
      <c r="P3424" s="56" t="str">
        <f aca="false">IF(L3424=1,J3424+ROW()/10^7,"")</f>
        <v/>
      </c>
      <c r="Q3424" s="57" t="n">
        <f aca="false">IF(O3424=1,M3424,"")</f>
        <v>0.451537441951</v>
      </c>
      <c r="R3424" s="56" t="str">
        <f aca="false">IF(K3424=1,ROW(),"")</f>
        <v/>
      </c>
      <c r="S3424" s="56" t="str">
        <f aca="false">IF(D3424="","",TRIM(D3424))</f>
        <v>PHOTO CHARGES- INC</v>
      </c>
    </row>
    <row r="3425" customFormat="false" ht="15" hidden="false" customHeight="false" outlineLevel="0" collapsed="false">
      <c r="A3425" s="50" t="s">
        <v>814</v>
      </c>
      <c r="B3425" s="55" t="n">
        <v>45904</v>
      </c>
      <c r="C3425" s="50" t="n">
        <f aca="false">IF(S3425="","",IFERROR(IF(INDEX('Ledger Codes'!$C$6:$C$205,MATCH(S3425,'Ledger Codes'!$B$6:$B$205,0))="","",INDEX('Ledger Codes'!$C$6:$C$205,MATCH(S3425,'Ledger Codes'!$B$6:$B$205,0))),""))</f>
        <v>10054</v>
      </c>
      <c r="D3425" s="50" t="s">
        <v>210</v>
      </c>
      <c r="E3425" s="50" t="s">
        <v>815</v>
      </c>
      <c r="F3425" s="50" t="s">
        <v>816</v>
      </c>
      <c r="G3425" s="52" t="n">
        <v>0</v>
      </c>
      <c r="H3425" s="52" t="n">
        <v>20</v>
      </c>
      <c r="I3425" s="52" t="n">
        <f aca="false">IF(AND(G3425="",H3425=""),"",N(G3425)-N(H3425))</f>
        <v>-20</v>
      </c>
      <c r="J3425" s="52" t="n">
        <f aca="false">IF(I3425="","",ABS(I3425))</f>
        <v>20</v>
      </c>
      <c r="K3425" s="56" t="n">
        <f aca="false">IF(S3425="","",0)</f>
        <v>0</v>
      </c>
      <c r="L3425" s="56" t="n">
        <f aca="false">IF(J3425="","",IF(AND(J3425&gt;'Revenue Testing'!$E$9,K3425=0),1,0))</f>
        <v>0</v>
      </c>
      <c r="M3425" s="57" t="n">
        <v>0.827712428495</v>
      </c>
      <c r="N3425" s="56" t="str">
        <f aca="false">IF(OR(A3425="",I3425=""),"",IF(COUNTIFS($A$2:$A$4500,A3425,$D$2:$D$4500,D3425,$I$2:$I$4500,I3425)&gt;1,"Possible duplicate",""))</f>
        <v/>
      </c>
      <c r="O3425" s="56" t="n">
        <f aca="false">IF(J3425="","",IF(AND(L3425=0,K3425=0),1,0))</f>
        <v>1</v>
      </c>
      <c r="P3425" s="56" t="str">
        <f aca="false">IF(L3425=1,J3425+ROW()/10^7,"")</f>
        <v/>
      </c>
      <c r="Q3425" s="57" t="n">
        <f aca="false">IF(O3425=1,M3425,"")</f>
        <v>0.827712428495</v>
      </c>
      <c r="R3425" s="56" t="str">
        <f aca="false">IF(K3425=1,ROW(),"")</f>
        <v/>
      </c>
      <c r="S3425" s="56" t="str">
        <f aca="false">IF(D3425="","",TRIM(D3425))</f>
        <v>PHOTO CHARGES- INC</v>
      </c>
    </row>
    <row r="3426" customFormat="false" ht="15" hidden="false" customHeight="false" outlineLevel="0" collapsed="false">
      <c r="A3426" s="50" t="s">
        <v>817</v>
      </c>
      <c r="B3426" s="55" t="n">
        <v>45904</v>
      </c>
      <c r="C3426" s="50" t="n">
        <f aca="false">IF(S3426="","",IFERROR(IF(INDEX('Ledger Codes'!$C$6:$C$205,MATCH(S3426,'Ledger Codes'!$B$6:$B$205,0))="","",INDEX('Ledger Codes'!$C$6:$C$205,MATCH(S3426,'Ledger Codes'!$B$6:$B$205,0))),""))</f>
        <v>10054</v>
      </c>
      <c r="D3426" s="50" t="s">
        <v>210</v>
      </c>
      <c r="E3426" s="50" t="s">
        <v>818</v>
      </c>
      <c r="F3426" s="50" t="s">
        <v>819</v>
      </c>
      <c r="G3426" s="52" t="n">
        <v>0</v>
      </c>
      <c r="H3426" s="52" t="n">
        <v>20</v>
      </c>
      <c r="I3426" s="52" t="n">
        <f aca="false">IF(AND(G3426="",H3426=""),"",N(G3426)-N(H3426))</f>
        <v>-20</v>
      </c>
      <c r="J3426" s="52" t="n">
        <f aca="false">IF(I3426="","",ABS(I3426))</f>
        <v>20</v>
      </c>
      <c r="K3426" s="56" t="n">
        <f aca="false">IF(S3426="","",0)</f>
        <v>0</v>
      </c>
      <c r="L3426" s="56" t="n">
        <f aca="false">IF(J3426="","",IF(AND(J3426&gt;'Revenue Testing'!$E$9,K3426=0),1,0))</f>
        <v>0</v>
      </c>
      <c r="M3426" s="57" t="n">
        <v>0.319028845169</v>
      </c>
      <c r="N3426" s="56" t="str">
        <f aca="false">IF(OR(A3426="",I3426=""),"",IF(COUNTIFS($A$2:$A$4500,A3426,$D$2:$D$4500,D3426,$I$2:$I$4500,I3426)&gt;1,"Possible duplicate",""))</f>
        <v/>
      </c>
      <c r="O3426" s="56" t="n">
        <f aca="false">IF(J3426="","",IF(AND(L3426=0,K3426=0),1,0))</f>
        <v>1</v>
      </c>
      <c r="P3426" s="56" t="str">
        <f aca="false">IF(L3426=1,J3426+ROW()/10^7,"")</f>
        <v/>
      </c>
      <c r="Q3426" s="57" t="n">
        <f aca="false">IF(O3426=1,M3426,"")</f>
        <v>0.319028845169</v>
      </c>
      <c r="R3426" s="56" t="str">
        <f aca="false">IF(K3426=1,ROW(),"")</f>
        <v/>
      </c>
      <c r="S3426" s="56" t="str">
        <f aca="false">IF(D3426="","",TRIM(D3426))</f>
        <v>PHOTO CHARGES- INC</v>
      </c>
    </row>
    <row r="3427" customFormat="false" ht="15" hidden="false" customHeight="false" outlineLevel="0" collapsed="false">
      <c r="A3427" s="50" t="s">
        <v>820</v>
      </c>
      <c r="B3427" s="55" t="n">
        <v>45904</v>
      </c>
      <c r="C3427" s="50" t="n">
        <f aca="false">IF(S3427="","",IFERROR(IF(INDEX('Ledger Codes'!$C$6:$C$205,MATCH(S3427,'Ledger Codes'!$B$6:$B$205,0))="","",INDEX('Ledger Codes'!$C$6:$C$205,MATCH(S3427,'Ledger Codes'!$B$6:$B$205,0))),""))</f>
        <v>10054</v>
      </c>
      <c r="D3427" s="50" t="s">
        <v>210</v>
      </c>
      <c r="E3427" s="50" t="s">
        <v>821</v>
      </c>
      <c r="F3427" s="50" t="s">
        <v>822</v>
      </c>
      <c r="G3427" s="52" t="n">
        <v>0</v>
      </c>
      <c r="H3427" s="52" t="n">
        <v>20</v>
      </c>
      <c r="I3427" s="52" t="n">
        <f aca="false">IF(AND(G3427="",H3427=""),"",N(G3427)-N(H3427))</f>
        <v>-20</v>
      </c>
      <c r="J3427" s="52" t="n">
        <f aca="false">IF(I3427="","",ABS(I3427))</f>
        <v>20</v>
      </c>
      <c r="K3427" s="56" t="n">
        <f aca="false">IF(S3427="","",0)</f>
        <v>0</v>
      </c>
      <c r="L3427" s="56" t="n">
        <f aca="false">IF(J3427="","",IF(AND(J3427&gt;'Revenue Testing'!$E$9,K3427=0),1,0))</f>
        <v>0</v>
      </c>
      <c r="M3427" s="57" t="n">
        <v>0.485874520401</v>
      </c>
      <c r="N3427" s="56" t="str">
        <f aca="false">IF(OR(A3427="",I3427=""),"",IF(COUNTIFS($A$2:$A$4500,A3427,$D$2:$D$4500,D3427,$I$2:$I$4500,I3427)&gt;1,"Possible duplicate",""))</f>
        <v/>
      </c>
      <c r="O3427" s="56" t="n">
        <f aca="false">IF(J3427="","",IF(AND(L3427=0,K3427=0),1,0))</f>
        <v>1</v>
      </c>
      <c r="P3427" s="56" t="str">
        <f aca="false">IF(L3427=1,J3427+ROW()/10^7,"")</f>
        <v/>
      </c>
      <c r="Q3427" s="57" t="n">
        <f aca="false">IF(O3427=1,M3427,"")</f>
        <v>0.485874520401</v>
      </c>
      <c r="R3427" s="56" t="str">
        <f aca="false">IF(K3427=1,ROW(),"")</f>
        <v/>
      </c>
      <c r="S3427" s="56" t="str">
        <f aca="false">IF(D3427="","",TRIM(D3427))</f>
        <v>PHOTO CHARGES- INC</v>
      </c>
    </row>
    <row r="3428" customFormat="false" ht="15" hidden="false" customHeight="false" outlineLevel="0" collapsed="false">
      <c r="A3428" s="50" t="s">
        <v>823</v>
      </c>
      <c r="B3428" s="55" t="n">
        <v>45904</v>
      </c>
      <c r="C3428" s="50" t="n">
        <f aca="false">IF(S3428="","",IFERROR(IF(INDEX('Ledger Codes'!$C$6:$C$205,MATCH(S3428,'Ledger Codes'!$B$6:$B$205,0))="","",INDEX('Ledger Codes'!$C$6:$C$205,MATCH(S3428,'Ledger Codes'!$B$6:$B$205,0))),""))</f>
        <v>10054</v>
      </c>
      <c r="D3428" s="50" t="s">
        <v>210</v>
      </c>
      <c r="E3428" s="50" t="s">
        <v>824</v>
      </c>
      <c r="F3428" s="50" t="s">
        <v>825</v>
      </c>
      <c r="G3428" s="52" t="n">
        <v>0</v>
      </c>
      <c r="H3428" s="52" t="n">
        <v>20</v>
      </c>
      <c r="I3428" s="52" t="n">
        <f aca="false">IF(AND(G3428="",H3428=""),"",N(G3428)-N(H3428))</f>
        <v>-20</v>
      </c>
      <c r="J3428" s="52" t="n">
        <f aca="false">IF(I3428="","",ABS(I3428))</f>
        <v>20</v>
      </c>
      <c r="K3428" s="56" t="n">
        <f aca="false">IF(S3428="","",0)</f>
        <v>0</v>
      </c>
      <c r="L3428" s="56" t="n">
        <f aca="false">IF(J3428="","",IF(AND(J3428&gt;'Revenue Testing'!$E$9,K3428=0),1,0))</f>
        <v>0</v>
      </c>
      <c r="M3428" s="57" t="n">
        <v>0.668671008059</v>
      </c>
      <c r="N3428" s="56" t="str">
        <f aca="false">IF(OR(A3428="",I3428=""),"",IF(COUNTIFS($A$2:$A$4500,A3428,$D$2:$D$4500,D3428,$I$2:$I$4500,I3428)&gt;1,"Possible duplicate",""))</f>
        <v/>
      </c>
      <c r="O3428" s="56" t="n">
        <f aca="false">IF(J3428="","",IF(AND(L3428=0,K3428=0),1,0))</f>
        <v>1</v>
      </c>
      <c r="P3428" s="56" t="str">
        <f aca="false">IF(L3428=1,J3428+ROW()/10^7,"")</f>
        <v/>
      </c>
      <c r="Q3428" s="57" t="n">
        <f aca="false">IF(O3428=1,M3428,"")</f>
        <v>0.668671008059</v>
      </c>
      <c r="R3428" s="56" t="str">
        <f aca="false">IF(K3428=1,ROW(),"")</f>
        <v/>
      </c>
      <c r="S3428" s="56" t="str">
        <f aca="false">IF(D3428="","",TRIM(D3428))</f>
        <v>PHOTO CHARGES- INC</v>
      </c>
    </row>
    <row r="3429" customFormat="false" ht="15" hidden="false" customHeight="false" outlineLevel="0" collapsed="false">
      <c r="A3429" s="50" t="s">
        <v>826</v>
      </c>
      <c r="B3429" s="55" t="n">
        <v>45904</v>
      </c>
      <c r="C3429" s="50" t="n">
        <f aca="false">IF(S3429="","",IFERROR(IF(INDEX('Ledger Codes'!$C$6:$C$205,MATCH(S3429,'Ledger Codes'!$B$6:$B$205,0))="","",INDEX('Ledger Codes'!$C$6:$C$205,MATCH(S3429,'Ledger Codes'!$B$6:$B$205,0))),""))</f>
        <v>10054</v>
      </c>
      <c r="D3429" s="50" t="s">
        <v>210</v>
      </c>
      <c r="E3429" s="50" t="s">
        <v>827</v>
      </c>
      <c r="F3429" s="50" t="s">
        <v>828</v>
      </c>
      <c r="G3429" s="52" t="n">
        <v>0</v>
      </c>
      <c r="H3429" s="52" t="n">
        <v>20</v>
      </c>
      <c r="I3429" s="52" t="n">
        <f aca="false">IF(AND(G3429="",H3429=""),"",N(G3429)-N(H3429))</f>
        <v>-20</v>
      </c>
      <c r="J3429" s="52" t="n">
        <f aca="false">IF(I3429="","",ABS(I3429))</f>
        <v>20</v>
      </c>
      <c r="K3429" s="56" t="n">
        <f aca="false">IF(S3429="","",0)</f>
        <v>0</v>
      </c>
      <c r="L3429" s="56" t="n">
        <f aca="false">IF(J3429="","",IF(AND(J3429&gt;'Revenue Testing'!$E$9,K3429=0),1,0))</f>
        <v>0</v>
      </c>
      <c r="M3429" s="57" t="n">
        <v>0.418969727289</v>
      </c>
      <c r="N3429" s="56" t="str">
        <f aca="false">IF(OR(A3429="",I3429=""),"",IF(COUNTIFS($A$2:$A$4500,A3429,$D$2:$D$4500,D3429,$I$2:$I$4500,I3429)&gt;1,"Possible duplicate",""))</f>
        <v/>
      </c>
      <c r="O3429" s="56" t="n">
        <f aca="false">IF(J3429="","",IF(AND(L3429=0,K3429=0),1,0))</f>
        <v>1</v>
      </c>
      <c r="P3429" s="56" t="str">
        <f aca="false">IF(L3429=1,J3429+ROW()/10^7,"")</f>
        <v/>
      </c>
      <c r="Q3429" s="57" t="n">
        <f aca="false">IF(O3429=1,M3429,"")</f>
        <v>0.418969727289</v>
      </c>
      <c r="R3429" s="56" t="str">
        <f aca="false">IF(K3429=1,ROW(),"")</f>
        <v/>
      </c>
      <c r="S3429" s="56" t="str">
        <f aca="false">IF(D3429="","",TRIM(D3429))</f>
        <v>PHOTO CHARGES- INC</v>
      </c>
    </row>
    <row r="3430" customFormat="false" ht="15" hidden="false" customHeight="false" outlineLevel="0" collapsed="false">
      <c r="A3430" s="50" t="s">
        <v>829</v>
      </c>
      <c r="B3430" s="55" t="n">
        <v>45904</v>
      </c>
      <c r="C3430" s="50" t="n">
        <f aca="false">IF(S3430="","",IFERROR(IF(INDEX('Ledger Codes'!$C$6:$C$205,MATCH(S3430,'Ledger Codes'!$B$6:$B$205,0))="","",INDEX('Ledger Codes'!$C$6:$C$205,MATCH(S3430,'Ledger Codes'!$B$6:$B$205,0))),""))</f>
        <v>10054</v>
      </c>
      <c r="D3430" s="50" t="s">
        <v>210</v>
      </c>
      <c r="E3430" s="50" t="s">
        <v>830</v>
      </c>
      <c r="F3430" s="50" t="s">
        <v>831</v>
      </c>
      <c r="G3430" s="52" t="n">
        <v>0</v>
      </c>
      <c r="H3430" s="52" t="n">
        <v>20</v>
      </c>
      <c r="I3430" s="52" t="n">
        <f aca="false">IF(AND(G3430="",H3430=""),"",N(G3430)-N(H3430))</f>
        <v>-20</v>
      </c>
      <c r="J3430" s="52" t="n">
        <f aca="false">IF(I3430="","",ABS(I3430))</f>
        <v>20</v>
      </c>
      <c r="K3430" s="56" t="n">
        <f aca="false">IF(S3430="","",0)</f>
        <v>0</v>
      </c>
      <c r="L3430" s="56" t="n">
        <f aca="false">IF(J3430="","",IF(AND(J3430&gt;'Revenue Testing'!$E$9,K3430=0),1,0))</f>
        <v>0</v>
      </c>
      <c r="M3430" s="57" t="n">
        <v>0.063633567772</v>
      </c>
      <c r="N3430" s="56" t="str">
        <f aca="false">IF(OR(A3430="",I3430=""),"",IF(COUNTIFS($A$2:$A$4500,A3430,$D$2:$D$4500,D3430,$I$2:$I$4500,I3430)&gt;1,"Possible duplicate",""))</f>
        <v/>
      </c>
      <c r="O3430" s="56" t="n">
        <f aca="false">IF(J3430="","",IF(AND(L3430=0,K3430=0),1,0))</f>
        <v>1</v>
      </c>
      <c r="P3430" s="56" t="str">
        <f aca="false">IF(L3430=1,J3430+ROW()/10^7,"")</f>
        <v/>
      </c>
      <c r="Q3430" s="57" t="n">
        <f aca="false">IF(O3430=1,M3430,"")</f>
        <v>0.063633567772</v>
      </c>
      <c r="R3430" s="56" t="str">
        <f aca="false">IF(K3430=1,ROW(),"")</f>
        <v/>
      </c>
      <c r="S3430" s="56" t="str">
        <f aca="false">IF(D3430="","",TRIM(D3430))</f>
        <v>PHOTO CHARGES- INC</v>
      </c>
    </row>
    <row r="3431" customFormat="false" ht="15" hidden="false" customHeight="false" outlineLevel="0" collapsed="false">
      <c r="A3431" s="50" t="s">
        <v>832</v>
      </c>
      <c r="B3431" s="55" t="n">
        <v>45904</v>
      </c>
      <c r="C3431" s="50" t="n">
        <f aca="false">IF(S3431="","",IFERROR(IF(INDEX('Ledger Codes'!$C$6:$C$205,MATCH(S3431,'Ledger Codes'!$B$6:$B$205,0))="","",INDEX('Ledger Codes'!$C$6:$C$205,MATCH(S3431,'Ledger Codes'!$B$6:$B$205,0))),""))</f>
        <v>10054</v>
      </c>
      <c r="D3431" s="50" t="s">
        <v>210</v>
      </c>
      <c r="E3431" s="50" t="s">
        <v>833</v>
      </c>
      <c r="F3431" s="50" t="s">
        <v>834</v>
      </c>
      <c r="G3431" s="52" t="n">
        <v>0</v>
      </c>
      <c r="H3431" s="52" t="n">
        <v>20</v>
      </c>
      <c r="I3431" s="52" t="n">
        <f aca="false">IF(AND(G3431="",H3431=""),"",N(G3431)-N(H3431))</f>
        <v>-20</v>
      </c>
      <c r="J3431" s="52" t="n">
        <f aca="false">IF(I3431="","",ABS(I3431))</f>
        <v>20</v>
      </c>
      <c r="K3431" s="56" t="n">
        <f aca="false">IF(S3431="","",0)</f>
        <v>0</v>
      </c>
      <c r="L3431" s="56" t="n">
        <f aca="false">IF(J3431="","",IF(AND(J3431&gt;'Revenue Testing'!$E$9,K3431=0),1,0))</f>
        <v>0</v>
      </c>
      <c r="M3431" s="57" t="n">
        <v>0.929730430009</v>
      </c>
      <c r="N3431" s="56" t="str">
        <f aca="false">IF(OR(A3431="",I3431=""),"",IF(COUNTIFS($A$2:$A$4500,A3431,$D$2:$D$4500,D3431,$I$2:$I$4500,I3431)&gt;1,"Possible duplicate",""))</f>
        <v/>
      </c>
      <c r="O3431" s="56" t="n">
        <f aca="false">IF(J3431="","",IF(AND(L3431=0,K3431=0),1,0))</f>
        <v>1</v>
      </c>
      <c r="P3431" s="56" t="str">
        <f aca="false">IF(L3431=1,J3431+ROW()/10^7,"")</f>
        <v/>
      </c>
      <c r="Q3431" s="57" t="n">
        <f aca="false">IF(O3431=1,M3431,"")</f>
        <v>0.929730430009</v>
      </c>
      <c r="R3431" s="56" t="str">
        <f aca="false">IF(K3431=1,ROW(),"")</f>
        <v/>
      </c>
      <c r="S3431" s="56" t="str">
        <f aca="false">IF(D3431="","",TRIM(D3431))</f>
        <v>PHOTO CHARGES- INC</v>
      </c>
    </row>
    <row r="3432" customFormat="false" ht="15" hidden="false" customHeight="false" outlineLevel="0" collapsed="false">
      <c r="A3432" s="50" t="s">
        <v>835</v>
      </c>
      <c r="B3432" s="55" t="n">
        <v>45904</v>
      </c>
      <c r="C3432" s="50" t="n">
        <f aca="false">IF(S3432="","",IFERROR(IF(INDEX('Ledger Codes'!$C$6:$C$205,MATCH(S3432,'Ledger Codes'!$B$6:$B$205,0))="","",INDEX('Ledger Codes'!$C$6:$C$205,MATCH(S3432,'Ledger Codes'!$B$6:$B$205,0))),""))</f>
        <v>10054</v>
      </c>
      <c r="D3432" s="50" t="s">
        <v>210</v>
      </c>
      <c r="E3432" s="50" t="s">
        <v>836</v>
      </c>
      <c r="F3432" s="50" t="s">
        <v>450</v>
      </c>
      <c r="G3432" s="52" t="n">
        <v>0</v>
      </c>
      <c r="H3432" s="52" t="n">
        <v>40</v>
      </c>
      <c r="I3432" s="52" t="n">
        <f aca="false">IF(AND(G3432="",H3432=""),"",N(G3432)-N(H3432))</f>
        <v>-40</v>
      </c>
      <c r="J3432" s="52" t="n">
        <f aca="false">IF(I3432="","",ABS(I3432))</f>
        <v>40</v>
      </c>
      <c r="K3432" s="56" t="n">
        <f aca="false">IF(S3432="","",0)</f>
        <v>0</v>
      </c>
      <c r="L3432" s="56" t="n">
        <f aca="false">IF(J3432="","",IF(AND(J3432&gt;'Revenue Testing'!$E$9,K3432=0),1,0))</f>
        <v>0</v>
      </c>
      <c r="M3432" s="57" t="n">
        <v>0.673302684978</v>
      </c>
      <c r="N3432" s="56" t="str">
        <f aca="false">IF(OR(A3432="",I3432=""),"",IF(COUNTIFS($A$2:$A$4500,A3432,$D$2:$D$4500,D3432,$I$2:$I$4500,I3432)&gt;1,"Possible duplicate",""))</f>
        <v/>
      </c>
      <c r="O3432" s="56" t="n">
        <f aca="false">IF(J3432="","",IF(AND(L3432=0,K3432=0),1,0))</f>
        <v>1</v>
      </c>
      <c r="P3432" s="56" t="str">
        <f aca="false">IF(L3432=1,J3432+ROW()/10^7,"")</f>
        <v/>
      </c>
      <c r="Q3432" s="57" t="n">
        <f aca="false">IF(O3432=1,M3432,"")</f>
        <v>0.673302684978</v>
      </c>
      <c r="R3432" s="56" t="str">
        <f aca="false">IF(K3432=1,ROW(),"")</f>
        <v/>
      </c>
      <c r="S3432" s="56" t="str">
        <f aca="false">IF(D3432="","",TRIM(D3432))</f>
        <v>PHOTO CHARGES- INC</v>
      </c>
    </row>
    <row r="3433" customFormat="false" ht="15" hidden="false" customHeight="false" outlineLevel="0" collapsed="false">
      <c r="A3433" s="50" t="s">
        <v>837</v>
      </c>
      <c r="B3433" s="55" t="n">
        <v>45904</v>
      </c>
      <c r="C3433" s="50" t="n">
        <f aca="false">IF(S3433="","",IFERROR(IF(INDEX('Ledger Codes'!$C$6:$C$205,MATCH(S3433,'Ledger Codes'!$B$6:$B$205,0))="","",INDEX('Ledger Codes'!$C$6:$C$205,MATCH(S3433,'Ledger Codes'!$B$6:$B$205,0))),""))</f>
        <v>10054</v>
      </c>
      <c r="D3433" s="50" t="s">
        <v>210</v>
      </c>
      <c r="E3433" s="50" t="s">
        <v>838</v>
      </c>
      <c r="F3433" s="50" t="s">
        <v>839</v>
      </c>
      <c r="G3433" s="52" t="n">
        <v>0</v>
      </c>
      <c r="H3433" s="52" t="n">
        <v>20</v>
      </c>
      <c r="I3433" s="52" t="n">
        <f aca="false">IF(AND(G3433="",H3433=""),"",N(G3433)-N(H3433))</f>
        <v>-20</v>
      </c>
      <c r="J3433" s="52" t="n">
        <f aca="false">IF(I3433="","",ABS(I3433))</f>
        <v>20</v>
      </c>
      <c r="K3433" s="56" t="n">
        <f aca="false">IF(S3433="","",0)</f>
        <v>0</v>
      </c>
      <c r="L3433" s="56" t="n">
        <f aca="false">IF(J3433="","",IF(AND(J3433&gt;'Revenue Testing'!$E$9,K3433=0),1,0))</f>
        <v>0</v>
      </c>
      <c r="M3433" s="57" t="n">
        <v>0.795622162004</v>
      </c>
      <c r="N3433" s="56" t="str">
        <f aca="false">IF(OR(A3433="",I3433=""),"",IF(COUNTIFS($A$2:$A$4500,A3433,$D$2:$D$4500,D3433,$I$2:$I$4500,I3433)&gt;1,"Possible duplicate",""))</f>
        <v/>
      </c>
      <c r="O3433" s="56" t="n">
        <f aca="false">IF(J3433="","",IF(AND(L3433=0,K3433=0),1,0))</f>
        <v>1</v>
      </c>
      <c r="P3433" s="56" t="str">
        <f aca="false">IF(L3433=1,J3433+ROW()/10^7,"")</f>
        <v/>
      </c>
      <c r="Q3433" s="57" t="n">
        <f aca="false">IF(O3433=1,M3433,"")</f>
        <v>0.795622162004</v>
      </c>
      <c r="R3433" s="56" t="str">
        <f aca="false">IF(K3433=1,ROW(),"")</f>
        <v/>
      </c>
      <c r="S3433" s="56" t="str">
        <f aca="false">IF(D3433="","",TRIM(D3433))</f>
        <v>PHOTO CHARGES- INC</v>
      </c>
    </row>
    <row r="3434" customFormat="false" ht="15" hidden="false" customHeight="false" outlineLevel="0" collapsed="false">
      <c r="A3434" s="50" t="s">
        <v>840</v>
      </c>
      <c r="B3434" s="55" t="n">
        <v>45904</v>
      </c>
      <c r="C3434" s="50" t="n">
        <f aca="false">IF(S3434="","",IFERROR(IF(INDEX('Ledger Codes'!$C$6:$C$205,MATCH(S3434,'Ledger Codes'!$B$6:$B$205,0))="","",INDEX('Ledger Codes'!$C$6:$C$205,MATCH(S3434,'Ledger Codes'!$B$6:$B$205,0))),""))</f>
        <v>10054</v>
      </c>
      <c r="D3434" s="50" t="s">
        <v>210</v>
      </c>
      <c r="E3434" s="50" t="s">
        <v>841</v>
      </c>
      <c r="F3434" s="50" t="s">
        <v>842</v>
      </c>
      <c r="G3434" s="52" t="n">
        <v>0</v>
      </c>
      <c r="H3434" s="52" t="n">
        <v>20</v>
      </c>
      <c r="I3434" s="52" t="n">
        <f aca="false">IF(AND(G3434="",H3434=""),"",N(G3434)-N(H3434))</f>
        <v>-20</v>
      </c>
      <c r="J3434" s="52" t="n">
        <f aca="false">IF(I3434="","",ABS(I3434))</f>
        <v>20</v>
      </c>
      <c r="K3434" s="56" t="n">
        <f aca="false">IF(S3434="","",0)</f>
        <v>0</v>
      </c>
      <c r="L3434" s="56" t="n">
        <f aca="false">IF(J3434="","",IF(AND(J3434&gt;'Revenue Testing'!$E$9,K3434=0),1,0))</f>
        <v>0</v>
      </c>
      <c r="M3434" s="57" t="n">
        <v>0.797806127397</v>
      </c>
      <c r="N3434" s="56" t="str">
        <f aca="false">IF(OR(A3434="",I3434=""),"",IF(COUNTIFS($A$2:$A$4500,A3434,$D$2:$D$4500,D3434,$I$2:$I$4500,I3434)&gt;1,"Possible duplicate",""))</f>
        <v/>
      </c>
      <c r="O3434" s="56" t="n">
        <f aca="false">IF(J3434="","",IF(AND(L3434=0,K3434=0),1,0))</f>
        <v>1</v>
      </c>
      <c r="P3434" s="56" t="str">
        <f aca="false">IF(L3434=1,J3434+ROW()/10^7,"")</f>
        <v/>
      </c>
      <c r="Q3434" s="57" t="n">
        <f aca="false">IF(O3434=1,M3434,"")</f>
        <v>0.797806127397</v>
      </c>
      <c r="R3434" s="56" t="str">
        <f aca="false">IF(K3434=1,ROW(),"")</f>
        <v/>
      </c>
      <c r="S3434" s="56" t="str">
        <f aca="false">IF(D3434="","",TRIM(D3434))</f>
        <v>PHOTO CHARGES- INC</v>
      </c>
    </row>
    <row r="3435" customFormat="false" ht="15" hidden="false" customHeight="false" outlineLevel="0" collapsed="false">
      <c r="A3435" s="50" t="s">
        <v>843</v>
      </c>
      <c r="B3435" s="55" t="n">
        <v>45904</v>
      </c>
      <c r="C3435" s="50" t="n">
        <f aca="false">IF(S3435="","",IFERROR(IF(INDEX('Ledger Codes'!$C$6:$C$205,MATCH(S3435,'Ledger Codes'!$B$6:$B$205,0))="","",INDEX('Ledger Codes'!$C$6:$C$205,MATCH(S3435,'Ledger Codes'!$B$6:$B$205,0))),""))</f>
        <v>10054</v>
      </c>
      <c r="D3435" s="50" t="s">
        <v>210</v>
      </c>
      <c r="E3435" s="50" t="s">
        <v>844</v>
      </c>
      <c r="F3435" s="50" t="s">
        <v>845</v>
      </c>
      <c r="G3435" s="52" t="n">
        <v>0</v>
      </c>
      <c r="H3435" s="52" t="n">
        <v>20</v>
      </c>
      <c r="I3435" s="52" t="n">
        <f aca="false">IF(AND(G3435="",H3435=""),"",N(G3435)-N(H3435))</f>
        <v>-20</v>
      </c>
      <c r="J3435" s="52" t="n">
        <f aca="false">IF(I3435="","",ABS(I3435))</f>
        <v>20</v>
      </c>
      <c r="K3435" s="56" t="n">
        <f aca="false">IF(S3435="","",0)</f>
        <v>0</v>
      </c>
      <c r="L3435" s="56" t="n">
        <f aca="false">IF(J3435="","",IF(AND(J3435&gt;'Revenue Testing'!$E$9,K3435=0),1,0))</f>
        <v>0</v>
      </c>
      <c r="M3435" s="57" t="n">
        <v>0.041324318428</v>
      </c>
      <c r="N3435" s="56" t="str">
        <f aca="false">IF(OR(A3435="",I3435=""),"",IF(COUNTIFS($A$2:$A$4500,A3435,$D$2:$D$4500,D3435,$I$2:$I$4500,I3435)&gt;1,"Possible duplicate",""))</f>
        <v/>
      </c>
      <c r="O3435" s="56" t="n">
        <f aca="false">IF(J3435="","",IF(AND(L3435=0,K3435=0),1,0))</f>
        <v>1</v>
      </c>
      <c r="P3435" s="56" t="str">
        <f aca="false">IF(L3435=1,J3435+ROW()/10^7,"")</f>
        <v/>
      </c>
      <c r="Q3435" s="57" t="n">
        <f aca="false">IF(O3435=1,M3435,"")</f>
        <v>0.041324318428</v>
      </c>
      <c r="R3435" s="56" t="str">
        <f aca="false">IF(K3435=1,ROW(),"")</f>
        <v/>
      </c>
      <c r="S3435" s="56" t="str">
        <f aca="false">IF(D3435="","",TRIM(D3435))</f>
        <v>PHOTO CHARGES- INC</v>
      </c>
    </row>
    <row r="3436" customFormat="false" ht="15" hidden="false" customHeight="false" outlineLevel="0" collapsed="false">
      <c r="A3436" s="50" t="s">
        <v>846</v>
      </c>
      <c r="B3436" s="55" t="n">
        <v>45904</v>
      </c>
      <c r="C3436" s="50" t="n">
        <f aca="false">IF(S3436="","",IFERROR(IF(INDEX('Ledger Codes'!$C$6:$C$205,MATCH(S3436,'Ledger Codes'!$B$6:$B$205,0))="","",INDEX('Ledger Codes'!$C$6:$C$205,MATCH(S3436,'Ledger Codes'!$B$6:$B$205,0))),""))</f>
        <v>10054</v>
      </c>
      <c r="D3436" s="50" t="s">
        <v>210</v>
      </c>
      <c r="E3436" s="50" t="s">
        <v>847</v>
      </c>
      <c r="F3436" s="50" t="s">
        <v>848</v>
      </c>
      <c r="G3436" s="52" t="n">
        <v>0</v>
      </c>
      <c r="H3436" s="52" t="n">
        <v>20</v>
      </c>
      <c r="I3436" s="52" t="n">
        <f aca="false">IF(AND(G3436="",H3436=""),"",N(G3436)-N(H3436))</f>
        <v>-20</v>
      </c>
      <c r="J3436" s="52" t="n">
        <f aca="false">IF(I3436="","",ABS(I3436))</f>
        <v>20</v>
      </c>
      <c r="K3436" s="56" t="n">
        <f aca="false">IF(S3436="","",0)</f>
        <v>0</v>
      </c>
      <c r="L3436" s="56" t="n">
        <f aca="false">IF(J3436="","",IF(AND(J3436&gt;'Revenue Testing'!$E$9,K3436=0),1,0))</f>
        <v>0</v>
      </c>
      <c r="M3436" s="57" t="n">
        <v>0.989209362894</v>
      </c>
      <c r="N3436" s="56" t="str">
        <f aca="false">IF(OR(A3436="",I3436=""),"",IF(COUNTIFS($A$2:$A$4500,A3436,$D$2:$D$4500,D3436,$I$2:$I$4500,I3436)&gt;1,"Possible duplicate",""))</f>
        <v/>
      </c>
      <c r="O3436" s="56" t="n">
        <f aca="false">IF(J3436="","",IF(AND(L3436=0,K3436=0),1,0))</f>
        <v>1</v>
      </c>
      <c r="P3436" s="56" t="str">
        <f aca="false">IF(L3436=1,J3436+ROW()/10^7,"")</f>
        <v/>
      </c>
      <c r="Q3436" s="57" t="n">
        <f aca="false">IF(O3436=1,M3436,"")</f>
        <v>0.989209362894</v>
      </c>
      <c r="R3436" s="56" t="str">
        <f aca="false">IF(K3436=1,ROW(),"")</f>
        <v/>
      </c>
      <c r="S3436" s="56" t="str">
        <f aca="false">IF(D3436="","",TRIM(D3436))</f>
        <v>PHOTO CHARGES- INC</v>
      </c>
    </row>
    <row r="3437" customFormat="false" ht="15" hidden="false" customHeight="false" outlineLevel="0" collapsed="false">
      <c r="A3437" s="50" t="s">
        <v>849</v>
      </c>
      <c r="B3437" s="55" t="n">
        <v>45904</v>
      </c>
      <c r="C3437" s="50" t="n">
        <f aca="false">IF(S3437="","",IFERROR(IF(INDEX('Ledger Codes'!$C$6:$C$205,MATCH(S3437,'Ledger Codes'!$B$6:$B$205,0))="","",INDEX('Ledger Codes'!$C$6:$C$205,MATCH(S3437,'Ledger Codes'!$B$6:$B$205,0))),""))</f>
        <v>10054</v>
      </c>
      <c r="D3437" s="50" t="s">
        <v>210</v>
      </c>
      <c r="E3437" s="50" t="s">
        <v>850</v>
      </c>
      <c r="F3437" s="50" t="s">
        <v>408</v>
      </c>
      <c r="G3437" s="52" t="n">
        <v>0</v>
      </c>
      <c r="H3437" s="52" t="n">
        <v>20</v>
      </c>
      <c r="I3437" s="52" t="n">
        <f aca="false">IF(AND(G3437="",H3437=""),"",N(G3437)-N(H3437))</f>
        <v>-20</v>
      </c>
      <c r="J3437" s="52" t="n">
        <f aca="false">IF(I3437="","",ABS(I3437))</f>
        <v>20</v>
      </c>
      <c r="K3437" s="56" t="n">
        <f aca="false">IF(S3437="","",0)</f>
        <v>0</v>
      </c>
      <c r="L3437" s="56" t="n">
        <f aca="false">IF(J3437="","",IF(AND(J3437&gt;'Revenue Testing'!$E$9,K3437=0),1,0))</f>
        <v>0</v>
      </c>
      <c r="M3437" s="57" t="n">
        <v>0.668364997737</v>
      </c>
      <c r="N3437" s="56" t="str">
        <f aca="false">IF(OR(A3437="",I3437=""),"",IF(COUNTIFS($A$2:$A$4500,A3437,$D$2:$D$4500,D3437,$I$2:$I$4500,I3437)&gt;1,"Possible duplicate",""))</f>
        <v/>
      </c>
      <c r="O3437" s="56" t="n">
        <f aca="false">IF(J3437="","",IF(AND(L3437=0,K3437=0),1,0))</f>
        <v>1</v>
      </c>
      <c r="P3437" s="56" t="str">
        <f aca="false">IF(L3437=1,J3437+ROW()/10^7,"")</f>
        <v/>
      </c>
      <c r="Q3437" s="57" t="n">
        <f aca="false">IF(O3437=1,M3437,"")</f>
        <v>0.668364997737</v>
      </c>
      <c r="R3437" s="56" t="str">
        <f aca="false">IF(K3437=1,ROW(),"")</f>
        <v/>
      </c>
      <c r="S3437" s="56" t="str">
        <f aca="false">IF(D3437="","",TRIM(D3437))</f>
        <v>PHOTO CHARGES- INC</v>
      </c>
    </row>
    <row r="3438" customFormat="false" ht="15" hidden="false" customHeight="false" outlineLevel="0" collapsed="false">
      <c r="A3438" s="50" t="s">
        <v>851</v>
      </c>
      <c r="B3438" s="55" t="n">
        <v>45904</v>
      </c>
      <c r="C3438" s="50" t="n">
        <f aca="false">IF(S3438="","",IFERROR(IF(INDEX('Ledger Codes'!$C$6:$C$205,MATCH(S3438,'Ledger Codes'!$B$6:$B$205,0))="","",INDEX('Ledger Codes'!$C$6:$C$205,MATCH(S3438,'Ledger Codes'!$B$6:$B$205,0))),""))</f>
        <v>10054</v>
      </c>
      <c r="D3438" s="50" t="s">
        <v>210</v>
      </c>
      <c r="E3438" s="50" t="s">
        <v>852</v>
      </c>
      <c r="F3438" s="50" t="s">
        <v>853</v>
      </c>
      <c r="G3438" s="52" t="n">
        <v>0</v>
      </c>
      <c r="H3438" s="52" t="n">
        <v>20</v>
      </c>
      <c r="I3438" s="52" t="n">
        <f aca="false">IF(AND(G3438="",H3438=""),"",N(G3438)-N(H3438))</f>
        <v>-20</v>
      </c>
      <c r="J3438" s="52" t="n">
        <f aca="false">IF(I3438="","",ABS(I3438))</f>
        <v>20</v>
      </c>
      <c r="K3438" s="56" t="n">
        <f aca="false">IF(S3438="","",0)</f>
        <v>0</v>
      </c>
      <c r="L3438" s="56" t="n">
        <f aca="false">IF(J3438="","",IF(AND(J3438&gt;'Revenue Testing'!$E$9,K3438=0),1,0))</f>
        <v>0</v>
      </c>
      <c r="M3438" s="57" t="n">
        <v>0.481867761978</v>
      </c>
      <c r="N3438" s="56" t="str">
        <f aca="false">IF(OR(A3438="",I3438=""),"",IF(COUNTIFS($A$2:$A$4500,A3438,$D$2:$D$4500,D3438,$I$2:$I$4500,I3438)&gt;1,"Possible duplicate",""))</f>
        <v/>
      </c>
      <c r="O3438" s="56" t="n">
        <f aca="false">IF(J3438="","",IF(AND(L3438=0,K3438=0),1,0))</f>
        <v>1</v>
      </c>
      <c r="P3438" s="56" t="str">
        <f aca="false">IF(L3438=1,J3438+ROW()/10^7,"")</f>
        <v/>
      </c>
      <c r="Q3438" s="57" t="n">
        <f aca="false">IF(O3438=1,M3438,"")</f>
        <v>0.481867761978</v>
      </c>
      <c r="R3438" s="56" t="str">
        <f aca="false">IF(K3438=1,ROW(),"")</f>
        <v/>
      </c>
      <c r="S3438" s="56" t="str">
        <f aca="false">IF(D3438="","",TRIM(D3438))</f>
        <v>PHOTO CHARGES- INC</v>
      </c>
    </row>
    <row r="3439" customFormat="false" ht="15" hidden="false" customHeight="false" outlineLevel="0" collapsed="false">
      <c r="A3439" s="50" t="s">
        <v>854</v>
      </c>
      <c r="B3439" s="55" t="n">
        <v>45904</v>
      </c>
      <c r="C3439" s="50" t="n">
        <f aca="false">IF(S3439="","",IFERROR(IF(INDEX('Ledger Codes'!$C$6:$C$205,MATCH(S3439,'Ledger Codes'!$B$6:$B$205,0))="","",INDEX('Ledger Codes'!$C$6:$C$205,MATCH(S3439,'Ledger Codes'!$B$6:$B$205,0))),""))</f>
        <v>10054</v>
      </c>
      <c r="D3439" s="50" t="s">
        <v>210</v>
      </c>
      <c r="E3439" s="50" t="s">
        <v>855</v>
      </c>
      <c r="F3439" s="50" t="s">
        <v>856</v>
      </c>
      <c r="G3439" s="52" t="n">
        <v>0</v>
      </c>
      <c r="H3439" s="52" t="n">
        <v>40</v>
      </c>
      <c r="I3439" s="52" t="n">
        <f aca="false">IF(AND(G3439="",H3439=""),"",N(G3439)-N(H3439))</f>
        <v>-40</v>
      </c>
      <c r="J3439" s="52" t="n">
        <f aca="false">IF(I3439="","",ABS(I3439))</f>
        <v>40</v>
      </c>
      <c r="K3439" s="56" t="n">
        <f aca="false">IF(S3439="","",0)</f>
        <v>0</v>
      </c>
      <c r="L3439" s="56" t="n">
        <f aca="false">IF(J3439="","",IF(AND(J3439&gt;'Revenue Testing'!$E$9,K3439=0),1,0))</f>
        <v>0</v>
      </c>
      <c r="M3439" s="57" t="n">
        <v>0.075415449859</v>
      </c>
      <c r="N3439" s="56" t="str">
        <f aca="false">IF(OR(A3439="",I3439=""),"",IF(COUNTIFS($A$2:$A$4500,A3439,$D$2:$D$4500,D3439,$I$2:$I$4500,I3439)&gt;1,"Possible duplicate",""))</f>
        <v/>
      </c>
      <c r="O3439" s="56" t="n">
        <f aca="false">IF(J3439="","",IF(AND(L3439=0,K3439=0),1,0))</f>
        <v>1</v>
      </c>
      <c r="P3439" s="56" t="str">
        <f aca="false">IF(L3439=1,J3439+ROW()/10^7,"")</f>
        <v/>
      </c>
      <c r="Q3439" s="57" t="n">
        <f aca="false">IF(O3439=1,M3439,"")</f>
        <v>0.075415449859</v>
      </c>
      <c r="R3439" s="56" t="str">
        <f aca="false">IF(K3439=1,ROW(),"")</f>
        <v/>
      </c>
      <c r="S3439" s="56" t="str">
        <f aca="false">IF(D3439="","",TRIM(D3439))</f>
        <v>PHOTO CHARGES- INC</v>
      </c>
    </row>
    <row r="3440" customFormat="false" ht="15" hidden="false" customHeight="false" outlineLevel="0" collapsed="false">
      <c r="A3440" s="50" t="s">
        <v>857</v>
      </c>
      <c r="B3440" s="55" t="n">
        <v>45904</v>
      </c>
      <c r="C3440" s="50" t="n">
        <f aca="false">IF(S3440="","",IFERROR(IF(INDEX('Ledger Codes'!$C$6:$C$205,MATCH(S3440,'Ledger Codes'!$B$6:$B$205,0))="","",INDEX('Ledger Codes'!$C$6:$C$205,MATCH(S3440,'Ledger Codes'!$B$6:$B$205,0))),""))</f>
        <v>10054</v>
      </c>
      <c r="D3440" s="50" t="s">
        <v>210</v>
      </c>
      <c r="E3440" s="50" t="s">
        <v>858</v>
      </c>
      <c r="F3440" s="50" t="s">
        <v>859</v>
      </c>
      <c r="G3440" s="52" t="n">
        <v>0</v>
      </c>
      <c r="H3440" s="52" t="n">
        <v>20</v>
      </c>
      <c r="I3440" s="52" t="n">
        <f aca="false">IF(AND(G3440="",H3440=""),"",N(G3440)-N(H3440))</f>
        <v>-20</v>
      </c>
      <c r="J3440" s="52" t="n">
        <f aca="false">IF(I3440="","",ABS(I3440))</f>
        <v>20</v>
      </c>
      <c r="K3440" s="56" t="n">
        <f aca="false">IF(S3440="","",0)</f>
        <v>0</v>
      </c>
      <c r="L3440" s="56" t="n">
        <f aca="false">IF(J3440="","",IF(AND(J3440&gt;'Revenue Testing'!$E$9,K3440=0),1,0))</f>
        <v>0</v>
      </c>
      <c r="M3440" s="57" t="n">
        <v>0.589930969833</v>
      </c>
      <c r="N3440" s="56" t="str">
        <f aca="false">IF(OR(A3440="",I3440=""),"",IF(COUNTIFS($A$2:$A$4500,A3440,$D$2:$D$4500,D3440,$I$2:$I$4500,I3440)&gt;1,"Possible duplicate",""))</f>
        <v/>
      </c>
      <c r="O3440" s="56" t="n">
        <f aca="false">IF(J3440="","",IF(AND(L3440=0,K3440=0),1,0))</f>
        <v>1</v>
      </c>
      <c r="P3440" s="56" t="str">
        <f aca="false">IF(L3440=1,J3440+ROW()/10^7,"")</f>
        <v/>
      </c>
      <c r="Q3440" s="57" t="n">
        <f aca="false">IF(O3440=1,M3440,"")</f>
        <v>0.589930969833</v>
      </c>
      <c r="R3440" s="56" t="str">
        <f aca="false">IF(K3440=1,ROW(),"")</f>
        <v/>
      </c>
      <c r="S3440" s="56" t="str">
        <f aca="false">IF(D3440="","",TRIM(D3440))</f>
        <v>PHOTO CHARGES- INC</v>
      </c>
    </row>
    <row r="3441" customFormat="false" ht="15" hidden="false" customHeight="false" outlineLevel="0" collapsed="false">
      <c r="A3441" s="50" t="s">
        <v>860</v>
      </c>
      <c r="B3441" s="55" t="n">
        <v>45904</v>
      </c>
      <c r="C3441" s="50" t="n">
        <f aca="false">IF(S3441="","",IFERROR(IF(INDEX('Ledger Codes'!$C$6:$C$205,MATCH(S3441,'Ledger Codes'!$B$6:$B$205,0))="","",INDEX('Ledger Codes'!$C$6:$C$205,MATCH(S3441,'Ledger Codes'!$B$6:$B$205,0))),""))</f>
        <v>10054</v>
      </c>
      <c r="D3441" s="50" t="s">
        <v>210</v>
      </c>
      <c r="E3441" s="50" t="s">
        <v>861</v>
      </c>
      <c r="F3441" s="50" t="s">
        <v>862</v>
      </c>
      <c r="G3441" s="52" t="n">
        <v>0</v>
      </c>
      <c r="H3441" s="52" t="n">
        <v>20</v>
      </c>
      <c r="I3441" s="52" t="n">
        <f aca="false">IF(AND(G3441="",H3441=""),"",N(G3441)-N(H3441))</f>
        <v>-20</v>
      </c>
      <c r="J3441" s="52" t="n">
        <f aca="false">IF(I3441="","",ABS(I3441))</f>
        <v>20</v>
      </c>
      <c r="K3441" s="56" t="n">
        <f aca="false">IF(S3441="","",0)</f>
        <v>0</v>
      </c>
      <c r="L3441" s="56" t="n">
        <f aca="false">IF(J3441="","",IF(AND(J3441&gt;'Revenue Testing'!$E$9,K3441=0),1,0))</f>
        <v>0</v>
      </c>
      <c r="M3441" s="57" t="n">
        <v>0.729173263484</v>
      </c>
      <c r="N3441" s="56" t="str">
        <f aca="false">IF(OR(A3441="",I3441=""),"",IF(COUNTIFS($A$2:$A$4500,A3441,$D$2:$D$4500,D3441,$I$2:$I$4500,I3441)&gt;1,"Possible duplicate",""))</f>
        <v/>
      </c>
      <c r="O3441" s="56" t="n">
        <f aca="false">IF(J3441="","",IF(AND(L3441=0,K3441=0),1,0))</f>
        <v>1</v>
      </c>
      <c r="P3441" s="56" t="str">
        <f aca="false">IF(L3441=1,J3441+ROW()/10^7,"")</f>
        <v/>
      </c>
      <c r="Q3441" s="57" t="n">
        <f aca="false">IF(O3441=1,M3441,"")</f>
        <v>0.729173263484</v>
      </c>
      <c r="R3441" s="56" t="str">
        <f aca="false">IF(K3441=1,ROW(),"")</f>
        <v/>
      </c>
      <c r="S3441" s="56" t="str">
        <f aca="false">IF(D3441="","",TRIM(D3441))</f>
        <v>PHOTO CHARGES- INC</v>
      </c>
    </row>
    <row r="3442" customFormat="false" ht="15" hidden="false" customHeight="false" outlineLevel="0" collapsed="false">
      <c r="A3442" s="50" t="s">
        <v>863</v>
      </c>
      <c r="B3442" s="55" t="n">
        <v>45904</v>
      </c>
      <c r="C3442" s="50" t="n">
        <f aca="false">IF(S3442="","",IFERROR(IF(INDEX('Ledger Codes'!$C$6:$C$205,MATCH(S3442,'Ledger Codes'!$B$6:$B$205,0))="","",INDEX('Ledger Codes'!$C$6:$C$205,MATCH(S3442,'Ledger Codes'!$B$6:$B$205,0))),""))</f>
        <v>10054</v>
      </c>
      <c r="D3442" s="50" t="s">
        <v>210</v>
      </c>
      <c r="E3442" s="50" t="s">
        <v>864</v>
      </c>
      <c r="F3442" s="50" t="s">
        <v>865</v>
      </c>
      <c r="G3442" s="52" t="n">
        <v>0</v>
      </c>
      <c r="H3442" s="52" t="n">
        <v>20</v>
      </c>
      <c r="I3442" s="52" t="n">
        <f aca="false">IF(AND(G3442="",H3442=""),"",N(G3442)-N(H3442))</f>
        <v>-20</v>
      </c>
      <c r="J3442" s="52" t="n">
        <f aca="false">IF(I3442="","",ABS(I3442))</f>
        <v>20</v>
      </c>
      <c r="K3442" s="56" t="n">
        <f aca="false">IF(S3442="","",0)</f>
        <v>0</v>
      </c>
      <c r="L3442" s="56" t="n">
        <f aca="false">IF(J3442="","",IF(AND(J3442&gt;'Revenue Testing'!$E$9,K3442=0),1,0))</f>
        <v>0</v>
      </c>
      <c r="M3442" s="57" t="n">
        <v>0.247530981563</v>
      </c>
      <c r="N3442" s="56" t="str">
        <f aca="false">IF(OR(A3442="",I3442=""),"",IF(COUNTIFS($A$2:$A$4500,A3442,$D$2:$D$4500,D3442,$I$2:$I$4500,I3442)&gt;1,"Possible duplicate",""))</f>
        <v/>
      </c>
      <c r="O3442" s="56" t="n">
        <f aca="false">IF(J3442="","",IF(AND(L3442=0,K3442=0),1,0))</f>
        <v>1</v>
      </c>
      <c r="P3442" s="56" t="str">
        <f aca="false">IF(L3442=1,J3442+ROW()/10^7,"")</f>
        <v/>
      </c>
      <c r="Q3442" s="57" t="n">
        <f aca="false">IF(O3442=1,M3442,"")</f>
        <v>0.247530981563</v>
      </c>
      <c r="R3442" s="56" t="str">
        <f aca="false">IF(K3442=1,ROW(),"")</f>
        <v/>
      </c>
      <c r="S3442" s="56" t="str">
        <f aca="false">IF(D3442="","",TRIM(D3442))</f>
        <v>PHOTO CHARGES- INC</v>
      </c>
    </row>
    <row r="3443" customFormat="false" ht="15" hidden="false" customHeight="false" outlineLevel="0" collapsed="false">
      <c r="A3443" s="50" t="s">
        <v>866</v>
      </c>
      <c r="B3443" s="55" t="n">
        <v>45904</v>
      </c>
      <c r="C3443" s="50" t="n">
        <f aca="false">IF(S3443="","",IFERROR(IF(INDEX('Ledger Codes'!$C$6:$C$205,MATCH(S3443,'Ledger Codes'!$B$6:$B$205,0))="","",INDEX('Ledger Codes'!$C$6:$C$205,MATCH(S3443,'Ledger Codes'!$B$6:$B$205,0))),""))</f>
        <v>10054</v>
      </c>
      <c r="D3443" s="50" t="s">
        <v>210</v>
      </c>
      <c r="E3443" s="50" t="s">
        <v>867</v>
      </c>
      <c r="F3443" s="50" t="s">
        <v>868</v>
      </c>
      <c r="G3443" s="52" t="n">
        <v>0</v>
      </c>
      <c r="H3443" s="52" t="n">
        <v>20</v>
      </c>
      <c r="I3443" s="52" t="n">
        <f aca="false">IF(AND(G3443="",H3443=""),"",N(G3443)-N(H3443))</f>
        <v>-20</v>
      </c>
      <c r="J3443" s="52" t="n">
        <f aca="false">IF(I3443="","",ABS(I3443))</f>
        <v>20</v>
      </c>
      <c r="K3443" s="56" t="n">
        <f aca="false">IF(S3443="","",0)</f>
        <v>0</v>
      </c>
      <c r="L3443" s="56" t="n">
        <f aca="false">IF(J3443="","",IF(AND(J3443&gt;'Revenue Testing'!$E$9,K3443=0),1,0))</f>
        <v>0</v>
      </c>
      <c r="M3443" s="57" t="n">
        <v>0.956195730939</v>
      </c>
      <c r="N3443" s="56" t="str">
        <f aca="false">IF(OR(A3443="",I3443=""),"",IF(COUNTIFS($A$2:$A$4500,A3443,$D$2:$D$4500,D3443,$I$2:$I$4500,I3443)&gt;1,"Possible duplicate",""))</f>
        <v/>
      </c>
      <c r="O3443" s="56" t="n">
        <f aca="false">IF(J3443="","",IF(AND(L3443=0,K3443=0),1,0))</f>
        <v>1</v>
      </c>
      <c r="P3443" s="56" t="str">
        <f aca="false">IF(L3443=1,J3443+ROW()/10^7,"")</f>
        <v/>
      </c>
      <c r="Q3443" s="57" t="n">
        <f aca="false">IF(O3443=1,M3443,"")</f>
        <v>0.956195730939</v>
      </c>
      <c r="R3443" s="56" t="str">
        <f aca="false">IF(K3443=1,ROW(),"")</f>
        <v/>
      </c>
      <c r="S3443" s="56" t="str">
        <f aca="false">IF(D3443="","",TRIM(D3443))</f>
        <v>PHOTO CHARGES- INC</v>
      </c>
    </row>
    <row r="3444" customFormat="false" ht="15" hidden="false" customHeight="false" outlineLevel="0" collapsed="false">
      <c r="A3444" s="50" t="s">
        <v>869</v>
      </c>
      <c r="B3444" s="55" t="n">
        <v>45904</v>
      </c>
      <c r="C3444" s="50" t="n">
        <f aca="false">IF(S3444="","",IFERROR(IF(INDEX('Ledger Codes'!$C$6:$C$205,MATCH(S3444,'Ledger Codes'!$B$6:$B$205,0))="","",INDEX('Ledger Codes'!$C$6:$C$205,MATCH(S3444,'Ledger Codes'!$B$6:$B$205,0))),""))</f>
        <v>10054</v>
      </c>
      <c r="D3444" s="50" t="s">
        <v>210</v>
      </c>
      <c r="E3444" s="50" t="s">
        <v>870</v>
      </c>
      <c r="F3444" s="50" t="s">
        <v>871</v>
      </c>
      <c r="G3444" s="52" t="n">
        <v>0</v>
      </c>
      <c r="H3444" s="52" t="n">
        <v>240</v>
      </c>
      <c r="I3444" s="52" t="n">
        <f aca="false">IF(AND(G3444="",H3444=""),"",N(G3444)-N(H3444))</f>
        <v>-240</v>
      </c>
      <c r="J3444" s="52" t="n">
        <f aca="false">IF(I3444="","",ABS(I3444))</f>
        <v>240</v>
      </c>
      <c r="K3444" s="56" t="n">
        <f aca="false">IF(S3444="","",0)</f>
        <v>0</v>
      </c>
      <c r="L3444" s="56" t="n">
        <f aca="false">IF(J3444="","",IF(AND(J3444&gt;'Revenue Testing'!$E$9,K3444=0),1,0))</f>
        <v>0</v>
      </c>
      <c r="M3444" s="57" t="n">
        <v>0.40368390133</v>
      </c>
      <c r="N3444" s="56" t="str">
        <f aca="false">IF(OR(A3444="",I3444=""),"",IF(COUNTIFS($A$2:$A$4500,A3444,$D$2:$D$4500,D3444,$I$2:$I$4500,I3444)&gt;1,"Possible duplicate",""))</f>
        <v/>
      </c>
      <c r="O3444" s="56" t="n">
        <f aca="false">IF(J3444="","",IF(AND(L3444=0,K3444=0),1,0))</f>
        <v>1</v>
      </c>
      <c r="P3444" s="56" t="str">
        <f aca="false">IF(L3444=1,J3444+ROW()/10^7,"")</f>
        <v/>
      </c>
      <c r="Q3444" s="57" t="n">
        <f aca="false">IF(O3444=1,M3444,"")</f>
        <v>0.40368390133</v>
      </c>
      <c r="R3444" s="56" t="str">
        <f aca="false">IF(K3444=1,ROW(),"")</f>
        <v/>
      </c>
      <c r="S3444" s="56" t="str">
        <f aca="false">IF(D3444="","",TRIM(D3444))</f>
        <v>PHOTO CHARGES- INC</v>
      </c>
    </row>
    <row r="3445" customFormat="false" ht="15" hidden="false" customHeight="false" outlineLevel="0" collapsed="false">
      <c r="A3445" s="50" t="s">
        <v>872</v>
      </c>
      <c r="B3445" s="55" t="n">
        <v>45904</v>
      </c>
      <c r="C3445" s="50" t="n">
        <f aca="false">IF(S3445="","",IFERROR(IF(INDEX('Ledger Codes'!$C$6:$C$205,MATCH(S3445,'Ledger Codes'!$B$6:$B$205,0))="","",INDEX('Ledger Codes'!$C$6:$C$205,MATCH(S3445,'Ledger Codes'!$B$6:$B$205,0))),""))</f>
        <v>10054</v>
      </c>
      <c r="D3445" s="50" t="s">
        <v>210</v>
      </c>
      <c r="E3445" s="50" t="s">
        <v>873</v>
      </c>
      <c r="F3445" s="50" t="s">
        <v>874</v>
      </c>
      <c r="G3445" s="52" t="n">
        <v>0</v>
      </c>
      <c r="H3445" s="52" t="n">
        <v>240</v>
      </c>
      <c r="I3445" s="52" t="n">
        <f aca="false">IF(AND(G3445="",H3445=""),"",N(G3445)-N(H3445))</f>
        <v>-240</v>
      </c>
      <c r="J3445" s="52" t="n">
        <f aca="false">IF(I3445="","",ABS(I3445))</f>
        <v>240</v>
      </c>
      <c r="K3445" s="56" t="n">
        <f aca="false">IF(S3445="","",0)</f>
        <v>0</v>
      </c>
      <c r="L3445" s="56" t="n">
        <f aca="false">IF(J3445="","",IF(AND(J3445&gt;'Revenue Testing'!$E$9,K3445=0),1,0))</f>
        <v>0</v>
      </c>
      <c r="M3445" s="57" t="n">
        <v>0.929517227767</v>
      </c>
      <c r="N3445" s="56" t="str">
        <f aca="false">IF(OR(A3445="",I3445=""),"",IF(COUNTIFS($A$2:$A$4500,A3445,$D$2:$D$4500,D3445,$I$2:$I$4500,I3445)&gt;1,"Possible duplicate",""))</f>
        <v/>
      </c>
      <c r="O3445" s="56" t="n">
        <f aca="false">IF(J3445="","",IF(AND(L3445=0,K3445=0),1,0))</f>
        <v>1</v>
      </c>
      <c r="P3445" s="56" t="str">
        <f aca="false">IF(L3445=1,J3445+ROW()/10^7,"")</f>
        <v/>
      </c>
      <c r="Q3445" s="57" t="n">
        <f aca="false">IF(O3445=1,M3445,"")</f>
        <v>0.929517227767</v>
      </c>
      <c r="R3445" s="56" t="str">
        <f aca="false">IF(K3445=1,ROW(),"")</f>
        <v/>
      </c>
      <c r="S3445" s="56" t="str">
        <f aca="false">IF(D3445="","",TRIM(D3445))</f>
        <v>PHOTO CHARGES- INC</v>
      </c>
    </row>
    <row r="3446" customFormat="false" ht="15" hidden="false" customHeight="false" outlineLevel="0" collapsed="false">
      <c r="A3446" s="50" t="s">
        <v>875</v>
      </c>
      <c r="B3446" s="55" t="n">
        <v>45904</v>
      </c>
      <c r="C3446" s="50" t="n">
        <f aca="false">IF(S3446="","",IFERROR(IF(INDEX('Ledger Codes'!$C$6:$C$205,MATCH(S3446,'Ledger Codes'!$B$6:$B$205,0))="","",INDEX('Ledger Codes'!$C$6:$C$205,MATCH(S3446,'Ledger Codes'!$B$6:$B$205,0))),""))</f>
        <v>10054</v>
      </c>
      <c r="D3446" s="50" t="s">
        <v>210</v>
      </c>
      <c r="E3446" s="50" t="s">
        <v>876</v>
      </c>
      <c r="F3446" s="50" t="s">
        <v>877</v>
      </c>
      <c r="G3446" s="52" t="n">
        <v>0</v>
      </c>
      <c r="H3446" s="52" t="n">
        <v>260</v>
      </c>
      <c r="I3446" s="52" t="n">
        <f aca="false">IF(AND(G3446="",H3446=""),"",N(G3446)-N(H3446))</f>
        <v>-260</v>
      </c>
      <c r="J3446" s="52" t="n">
        <f aca="false">IF(I3446="","",ABS(I3446))</f>
        <v>260</v>
      </c>
      <c r="K3446" s="56" t="n">
        <f aca="false">IF(S3446="","",0)</f>
        <v>0</v>
      </c>
      <c r="L3446" s="56" t="n">
        <f aca="false">IF(J3446="","",IF(AND(J3446&gt;'Revenue Testing'!$E$9,K3446=0),1,0))</f>
        <v>0</v>
      </c>
      <c r="M3446" s="57" t="n">
        <v>0.841099922112</v>
      </c>
      <c r="N3446" s="56" t="str">
        <f aca="false">IF(OR(A3446="",I3446=""),"",IF(COUNTIFS($A$2:$A$4500,A3446,$D$2:$D$4500,D3446,$I$2:$I$4500,I3446)&gt;1,"Possible duplicate",""))</f>
        <v/>
      </c>
      <c r="O3446" s="56" t="n">
        <f aca="false">IF(J3446="","",IF(AND(L3446=0,K3446=0),1,0))</f>
        <v>1</v>
      </c>
      <c r="P3446" s="56" t="str">
        <f aca="false">IF(L3446=1,J3446+ROW()/10^7,"")</f>
        <v/>
      </c>
      <c r="Q3446" s="57" t="n">
        <f aca="false">IF(O3446=1,M3446,"")</f>
        <v>0.841099922112</v>
      </c>
      <c r="R3446" s="56" t="str">
        <f aca="false">IF(K3446=1,ROW(),"")</f>
        <v/>
      </c>
      <c r="S3446" s="56" t="str">
        <f aca="false">IF(D3446="","",TRIM(D3446))</f>
        <v>PHOTO CHARGES- INC</v>
      </c>
    </row>
    <row r="3447" customFormat="false" ht="15" hidden="false" customHeight="false" outlineLevel="0" collapsed="false">
      <c r="A3447" s="50" t="s">
        <v>878</v>
      </c>
      <c r="B3447" s="55" t="n">
        <v>45904</v>
      </c>
      <c r="C3447" s="50" t="n">
        <f aca="false">IF(S3447="","",IFERROR(IF(INDEX('Ledger Codes'!$C$6:$C$205,MATCH(S3447,'Ledger Codes'!$B$6:$B$205,0))="","",INDEX('Ledger Codes'!$C$6:$C$205,MATCH(S3447,'Ledger Codes'!$B$6:$B$205,0))),""))</f>
        <v>10054</v>
      </c>
      <c r="D3447" s="50" t="s">
        <v>210</v>
      </c>
      <c r="E3447" s="50" t="s">
        <v>879</v>
      </c>
      <c r="F3447" s="50" t="s">
        <v>476</v>
      </c>
      <c r="G3447" s="52" t="n">
        <v>0</v>
      </c>
      <c r="H3447" s="52" t="n">
        <v>300</v>
      </c>
      <c r="I3447" s="52" t="n">
        <f aca="false">IF(AND(G3447="",H3447=""),"",N(G3447)-N(H3447))</f>
        <v>-300</v>
      </c>
      <c r="J3447" s="52" t="n">
        <f aca="false">IF(I3447="","",ABS(I3447))</f>
        <v>300</v>
      </c>
      <c r="K3447" s="56" t="n">
        <f aca="false">IF(S3447="","",0)</f>
        <v>0</v>
      </c>
      <c r="L3447" s="56" t="n">
        <f aca="false">IF(J3447="","",IF(AND(J3447&gt;'Revenue Testing'!$E$9,K3447=0),1,0))</f>
        <v>0</v>
      </c>
      <c r="M3447" s="57" t="n">
        <v>0.847488482633</v>
      </c>
      <c r="N3447" s="56" t="str">
        <f aca="false">IF(OR(A3447="",I3447=""),"",IF(COUNTIFS($A$2:$A$4500,A3447,$D$2:$D$4500,D3447,$I$2:$I$4500,I3447)&gt;1,"Possible duplicate",""))</f>
        <v/>
      </c>
      <c r="O3447" s="56" t="n">
        <f aca="false">IF(J3447="","",IF(AND(L3447=0,K3447=0),1,0))</f>
        <v>1</v>
      </c>
      <c r="P3447" s="56" t="str">
        <f aca="false">IF(L3447=1,J3447+ROW()/10^7,"")</f>
        <v/>
      </c>
      <c r="Q3447" s="57" t="n">
        <f aca="false">IF(O3447=1,M3447,"")</f>
        <v>0.847488482633</v>
      </c>
      <c r="R3447" s="56" t="str">
        <f aca="false">IF(K3447=1,ROW(),"")</f>
        <v/>
      </c>
      <c r="S3447" s="56" t="str">
        <f aca="false">IF(D3447="","",TRIM(D3447))</f>
        <v>PHOTO CHARGES- INC</v>
      </c>
    </row>
    <row r="3448" customFormat="false" ht="15" hidden="false" customHeight="false" outlineLevel="0" collapsed="false">
      <c r="A3448" s="50" t="s">
        <v>880</v>
      </c>
      <c r="B3448" s="55" t="n">
        <v>45904</v>
      </c>
      <c r="C3448" s="50" t="n">
        <f aca="false">IF(S3448="","",IFERROR(IF(INDEX('Ledger Codes'!$C$6:$C$205,MATCH(S3448,'Ledger Codes'!$B$6:$B$205,0))="","",INDEX('Ledger Codes'!$C$6:$C$205,MATCH(S3448,'Ledger Codes'!$B$6:$B$205,0))),""))</f>
        <v>10054</v>
      </c>
      <c r="D3448" s="50" t="s">
        <v>210</v>
      </c>
      <c r="E3448" s="50" t="s">
        <v>881</v>
      </c>
      <c r="F3448" s="50" t="s">
        <v>882</v>
      </c>
      <c r="G3448" s="52" t="n">
        <v>0</v>
      </c>
      <c r="H3448" s="52" t="n">
        <v>20</v>
      </c>
      <c r="I3448" s="52" t="n">
        <f aca="false">IF(AND(G3448="",H3448=""),"",N(G3448)-N(H3448))</f>
        <v>-20</v>
      </c>
      <c r="J3448" s="52" t="n">
        <f aca="false">IF(I3448="","",ABS(I3448))</f>
        <v>20</v>
      </c>
      <c r="K3448" s="56" t="n">
        <f aca="false">IF(S3448="","",0)</f>
        <v>0</v>
      </c>
      <c r="L3448" s="56" t="n">
        <f aca="false">IF(J3448="","",IF(AND(J3448&gt;'Revenue Testing'!$E$9,K3448=0),1,0))</f>
        <v>0</v>
      </c>
      <c r="M3448" s="57" t="n">
        <v>0.830845707781</v>
      </c>
      <c r="N3448" s="56" t="str">
        <f aca="false">IF(OR(A3448="",I3448=""),"",IF(COUNTIFS($A$2:$A$4500,A3448,$D$2:$D$4500,D3448,$I$2:$I$4500,I3448)&gt;1,"Possible duplicate",""))</f>
        <v/>
      </c>
      <c r="O3448" s="56" t="n">
        <f aca="false">IF(J3448="","",IF(AND(L3448=0,K3448=0),1,0))</f>
        <v>1</v>
      </c>
      <c r="P3448" s="56" t="str">
        <f aca="false">IF(L3448=1,J3448+ROW()/10^7,"")</f>
        <v/>
      </c>
      <c r="Q3448" s="57" t="n">
        <f aca="false">IF(O3448=1,M3448,"")</f>
        <v>0.830845707781</v>
      </c>
      <c r="R3448" s="56" t="str">
        <f aca="false">IF(K3448=1,ROW(),"")</f>
        <v/>
      </c>
      <c r="S3448" s="56" t="str">
        <f aca="false">IF(D3448="","",TRIM(D3448))</f>
        <v>PHOTO CHARGES- INC</v>
      </c>
    </row>
    <row r="3449" customFormat="false" ht="15" hidden="false" customHeight="false" outlineLevel="0" collapsed="false">
      <c r="A3449" s="50" t="s">
        <v>883</v>
      </c>
      <c r="B3449" s="55" t="n">
        <v>45904</v>
      </c>
      <c r="C3449" s="50" t="n">
        <f aca="false">IF(S3449="","",IFERROR(IF(INDEX('Ledger Codes'!$C$6:$C$205,MATCH(S3449,'Ledger Codes'!$B$6:$B$205,0))="","",INDEX('Ledger Codes'!$C$6:$C$205,MATCH(S3449,'Ledger Codes'!$B$6:$B$205,0))),""))</f>
        <v>10054</v>
      </c>
      <c r="D3449" s="50" t="s">
        <v>210</v>
      </c>
      <c r="E3449" s="50" t="s">
        <v>884</v>
      </c>
      <c r="F3449" s="50" t="s">
        <v>885</v>
      </c>
      <c r="G3449" s="52" t="n">
        <v>0</v>
      </c>
      <c r="H3449" s="52" t="n">
        <v>40</v>
      </c>
      <c r="I3449" s="52" t="n">
        <f aca="false">IF(AND(G3449="",H3449=""),"",N(G3449)-N(H3449))</f>
        <v>-40</v>
      </c>
      <c r="J3449" s="52" t="n">
        <f aca="false">IF(I3449="","",ABS(I3449))</f>
        <v>40</v>
      </c>
      <c r="K3449" s="56" t="n">
        <f aca="false">IF(S3449="","",0)</f>
        <v>0</v>
      </c>
      <c r="L3449" s="56" t="n">
        <f aca="false">IF(J3449="","",IF(AND(J3449&gt;'Revenue Testing'!$E$9,K3449=0),1,0))</f>
        <v>0</v>
      </c>
      <c r="M3449" s="57" t="n">
        <v>0.34079161877</v>
      </c>
      <c r="N3449" s="56" t="str">
        <f aca="false">IF(OR(A3449="",I3449=""),"",IF(COUNTIFS($A$2:$A$4500,A3449,$D$2:$D$4500,D3449,$I$2:$I$4500,I3449)&gt;1,"Possible duplicate",""))</f>
        <v/>
      </c>
      <c r="O3449" s="56" t="n">
        <f aca="false">IF(J3449="","",IF(AND(L3449=0,K3449=0),1,0))</f>
        <v>1</v>
      </c>
      <c r="P3449" s="56" t="str">
        <f aca="false">IF(L3449=1,J3449+ROW()/10^7,"")</f>
        <v/>
      </c>
      <c r="Q3449" s="57" t="n">
        <f aca="false">IF(O3449=1,M3449,"")</f>
        <v>0.34079161877</v>
      </c>
      <c r="R3449" s="56" t="str">
        <f aca="false">IF(K3449=1,ROW(),"")</f>
        <v/>
      </c>
      <c r="S3449" s="56" t="str">
        <f aca="false">IF(D3449="","",TRIM(D3449))</f>
        <v>PHOTO CHARGES- INC</v>
      </c>
    </row>
    <row r="3450" customFormat="false" ht="15" hidden="false" customHeight="false" outlineLevel="0" collapsed="false">
      <c r="A3450" s="50" t="s">
        <v>886</v>
      </c>
      <c r="B3450" s="55" t="n">
        <v>45904</v>
      </c>
      <c r="C3450" s="50" t="n">
        <f aca="false">IF(S3450="","",IFERROR(IF(INDEX('Ledger Codes'!$C$6:$C$205,MATCH(S3450,'Ledger Codes'!$B$6:$B$205,0))="","",INDEX('Ledger Codes'!$C$6:$C$205,MATCH(S3450,'Ledger Codes'!$B$6:$B$205,0))),""))</f>
        <v>10054</v>
      </c>
      <c r="D3450" s="50" t="s">
        <v>210</v>
      </c>
      <c r="E3450" s="50" t="s">
        <v>887</v>
      </c>
      <c r="F3450" s="50" t="s">
        <v>888</v>
      </c>
      <c r="G3450" s="52" t="n">
        <v>0</v>
      </c>
      <c r="H3450" s="52" t="n">
        <v>20</v>
      </c>
      <c r="I3450" s="52" t="n">
        <f aca="false">IF(AND(G3450="",H3450=""),"",N(G3450)-N(H3450))</f>
        <v>-20</v>
      </c>
      <c r="J3450" s="52" t="n">
        <f aca="false">IF(I3450="","",ABS(I3450))</f>
        <v>20</v>
      </c>
      <c r="K3450" s="56" t="n">
        <f aca="false">IF(S3450="","",0)</f>
        <v>0</v>
      </c>
      <c r="L3450" s="56" t="n">
        <f aca="false">IF(J3450="","",IF(AND(J3450&gt;'Revenue Testing'!$E$9,K3450=0),1,0))</f>
        <v>0</v>
      </c>
      <c r="M3450" s="57" t="n">
        <v>0.727524765231</v>
      </c>
      <c r="N3450" s="56" t="str">
        <f aca="false">IF(OR(A3450="",I3450=""),"",IF(COUNTIFS($A$2:$A$4500,A3450,$D$2:$D$4500,D3450,$I$2:$I$4500,I3450)&gt;1,"Possible duplicate",""))</f>
        <v/>
      </c>
      <c r="O3450" s="56" t="n">
        <f aca="false">IF(J3450="","",IF(AND(L3450=0,K3450=0),1,0))</f>
        <v>1</v>
      </c>
      <c r="P3450" s="56" t="str">
        <f aca="false">IF(L3450=1,J3450+ROW()/10^7,"")</f>
        <v/>
      </c>
      <c r="Q3450" s="57" t="n">
        <f aca="false">IF(O3450=1,M3450,"")</f>
        <v>0.727524765231</v>
      </c>
      <c r="R3450" s="56" t="str">
        <f aca="false">IF(K3450=1,ROW(),"")</f>
        <v/>
      </c>
      <c r="S3450" s="56" t="str">
        <f aca="false">IF(D3450="","",TRIM(D3450))</f>
        <v>PHOTO CHARGES- INC</v>
      </c>
    </row>
    <row r="3451" customFormat="false" ht="15" hidden="false" customHeight="false" outlineLevel="0" collapsed="false">
      <c r="A3451" s="50" t="s">
        <v>889</v>
      </c>
      <c r="B3451" s="55" t="n">
        <v>45904</v>
      </c>
      <c r="C3451" s="50" t="n">
        <f aca="false">IF(S3451="","",IFERROR(IF(INDEX('Ledger Codes'!$C$6:$C$205,MATCH(S3451,'Ledger Codes'!$B$6:$B$205,0))="","",INDEX('Ledger Codes'!$C$6:$C$205,MATCH(S3451,'Ledger Codes'!$B$6:$B$205,0))),""))</f>
        <v>10054</v>
      </c>
      <c r="D3451" s="50" t="s">
        <v>210</v>
      </c>
      <c r="E3451" s="50" t="s">
        <v>890</v>
      </c>
      <c r="F3451" s="50" t="s">
        <v>891</v>
      </c>
      <c r="G3451" s="52" t="n">
        <v>0</v>
      </c>
      <c r="H3451" s="52" t="n">
        <v>100</v>
      </c>
      <c r="I3451" s="52" t="n">
        <f aca="false">IF(AND(G3451="",H3451=""),"",N(G3451)-N(H3451))</f>
        <v>-100</v>
      </c>
      <c r="J3451" s="52" t="n">
        <f aca="false">IF(I3451="","",ABS(I3451))</f>
        <v>100</v>
      </c>
      <c r="K3451" s="56" t="n">
        <f aca="false">IF(S3451="","",0)</f>
        <v>0</v>
      </c>
      <c r="L3451" s="56" t="n">
        <f aca="false">IF(J3451="","",IF(AND(J3451&gt;'Revenue Testing'!$E$9,K3451=0),1,0))</f>
        <v>0</v>
      </c>
      <c r="M3451" s="57" t="n">
        <v>0.389913234928</v>
      </c>
      <c r="N3451" s="56" t="str">
        <f aca="false">IF(OR(A3451="",I3451=""),"",IF(COUNTIFS($A$2:$A$4500,A3451,$D$2:$D$4500,D3451,$I$2:$I$4500,I3451)&gt;1,"Possible duplicate",""))</f>
        <v/>
      </c>
      <c r="O3451" s="56" t="n">
        <f aca="false">IF(J3451="","",IF(AND(L3451=0,K3451=0),1,0))</f>
        <v>1</v>
      </c>
      <c r="P3451" s="56" t="str">
        <f aca="false">IF(L3451=1,J3451+ROW()/10^7,"")</f>
        <v/>
      </c>
      <c r="Q3451" s="57" t="n">
        <f aca="false">IF(O3451=1,M3451,"")</f>
        <v>0.389913234928</v>
      </c>
      <c r="R3451" s="56" t="str">
        <f aca="false">IF(K3451=1,ROW(),"")</f>
        <v/>
      </c>
      <c r="S3451" s="56" t="str">
        <f aca="false">IF(D3451="","",TRIM(D3451))</f>
        <v>PHOTO CHARGES- INC</v>
      </c>
    </row>
    <row r="3452" customFormat="false" ht="15" hidden="false" customHeight="false" outlineLevel="0" collapsed="false">
      <c r="A3452" s="50" t="s">
        <v>892</v>
      </c>
      <c r="B3452" s="55" t="n">
        <v>45904</v>
      </c>
      <c r="C3452" s="50" t="n">
        <f aca="false">IF(S3452="","",IFERROR(IF(INDEX('Ledger Codes'!$C$6:$C$205,MATCH(S3452,'Ledger Codes'!$B$6:$B$205,0))="","",INDEX('Ledger Codes'!$C$6:$C$205,MATCH(S3452,'Ledger Codes'!$B$6:$B$205,0))),""))</f>
        <v>10054</v>
      </c>
      <c r="D3452" s="50" t="s">
        <v>210</v>
      </c>
      <c r="E3452" s="50" t="s">
        <v>893</v>
      </c>
      <c r="F3452" s="50" t="s">
        <v>423</v>
      </c>
      <c r="G3452" s="52" t="n">
        <v>0</v>
      </c>
      <c r="H3452" s="52" t="n">
        <v>20</v>
      </c>
      <c r="I3452" s="52" t="n">
        <f aca="false">IF(AND(G3452="",H3452=""),"",N(G3452)-N(H3452))</f>
        <v>-20</v>
      </c>
      <c r="J3452" s="52" t="n">
        <f aca="false">IF(I3452="","",ABS(I3452))</f>
        <v>20</v>
      </c>
      <c r="K3452" s="56" t="n">
        <f aca="false">IF(S3452="","",0)</f>
        <v>0</v>
      </c>
      <c r="L3452" s="56" t="n">
        <f aca="false">IF(J3452="","",IF(AND(J3452&gt;'Revenue Testing'!$E$9,K3452=0),1,0))</f>
        <v>0</v>
      </c>
      <c r="M3452" s="57" t="n">
        <v>0.565788541118</v>
      </c>
      <c r="N3452" s="56" t="str">
        <f aca="false">IF(OR(A3452="",I3452=""),"",IF(COUNTIFS($A$2:$A$4500,A3452,$D$2:$D$4500,D3452,$I$2:$I$4500,I3452)&gt;1,"Possible duplicate",""))</f>
        <v/>
      </c>
      <c r="O3452" s="56" t="n">
        <f aca="false">IF(J3452="","",IF(AND(L3452=0,K3452=0),1,0))</f>
        <v>1</v>
      </c>
      <c r="P3452" s="56" t="str">
        <f aca="false">IF(L3452=1,J3452+ROW()/10^7,"")</f>
        <v/>
      </c>
      <c r="Q3452" s="57" t="n">
        <f aca="false">IF(O3452=1,M3452,"")</f>
        <v>0.565788541118</v>
      </c>
      <c r="R3452" s="56" t="str">
        <f aca="false">IF(K3452=1,ROW(),"")</f>
        <v/>
      </c>
      <c r="S3452" s="56" t="str">
        <f aca="false">IF(D3452="","",TRIM(D3452))</f>
        <v>PHOTO CHARGES- INC</v>
      </c>
    </row>
    <row r="3453" customFormat="false" ht="15" hidden="false" customHeight="false" outlineLevel="0" collapsed="false">
      <c r="A3453" s="50" t="s">
        <v>894</v>
      </c>
      <c r="B3453" s="55" t="n">
        <v>45904</v>
      </c>
      <c r="C3453" s="50" t="n">
        <f aca="false">IF(S3453="","",IFERROR(IF(INDEX('Ledger Codes'!$C$6:$C$205,MATCH(S3453,'Ledger Codes'!$B$6:$B$205,0))="","",INDEX('Ledger Codes'!$C$6:$C$205,MATCH(S3453,'Ledger Codes'!$B$6:$B$205,0))),""))</f>
        <v>10054</v>
      </c>
      <c r="D3453" s="50" t="s">
        <v>210</v>
      </c>
      <c r="E3453" s="50" t="s">
        <v>895</v>
      </c>
      <c r="F3453" s="50" t="s">
        <v>896</v>
      </c>
      <c r="G3453" s="52" t="n">
        <v>0</v>
      </c>
      <c r="H3453" s="52" t="n">
        <v>20</v>
      </c>
      <c r="I3453" s="52" t="n">
        <f aca="false">IF(AND(G3453="",H3453=""),"",N(G3453)-N(H3453))</f>
        <v>-20</v>
      </c>
      <c r="J3453" s="52" t="n">
        <f aca="false">IF(I3453="","",ABS(I3453))</f>
        <v>20</v>
      </c>
      <c r="K3453" s="56" t="n">
        <f aca="false">IF(S3453="","",0)</f>
        <v>0</v>
      </c>
      <c r="L3453" s="56" t="n">
        <f aca="false">IF(J3453="","",IF(AND(J3453&gt;'Revenue Testing'!$E$9,K3453=0),1,0))</f>
        <v>0</v>
      </c>
      <c r="M3453" s="57" t="n">
        <v>0.526587389265</v>
      </c>
      <c r="N3453" s="56" t="str">
        <f aca="false">IF(OR(A3453="",I3453=""),"",IF(COUNTIFS($A$2:$A$4500,A3453,$D$2:$D$4500,D3453,$I$2:$I$4500,I3453)&gt;1,"Possible duplicate",""))</f>
        <v/>
      </c>
      <c r="O3453" s="56" t="n">
        <f aca="false">IF(J3453="","",IF(AND(L3453=0,K3453=0),1,0))</f>
        <v>1</v>
      </c>
      <c r="P3453" s="56" t="str">
        <f aca="false">IF(L3453=1,J3453+ROW()/10^7,"")</f>
        <v/>
      </c>
      <c r="Q3453" s="57" t="n">
        <f aca="false">IF(O3453=1,M3453,"")</f>
        <v>0.526587389265</v>
      </c>
      <c r="R3453" s="56" t="str">
        <f aca="false">IF(K3453=1,ROW(),"")</f>
        <v/>
      </c>
      <c r="S3453" s="56" t="str">
        <f aca="false">IF(D3453="","",TRIM(D3453))</f>
        <v>PHOTO CHARGES- INC</v>
      </c>
    </row>
    <row r="3454" customFormat="false" ht="15" hidden="false" customHeight="false" outlineLevel="0" collapsed="false">
      <c r="A3454" s="50" t="s">
        <v>897</v>
      </c>
      <c r="B3454" s="55" t="n">
        <v>45904</v>
      </c>
      <c r="C3454" s="50" t="n">
        <f aca="false">IF(S3454="","",IFERROR(IF(INDEX('Ledger Codes'!$C$6:$C$205,MATCH(S3454,'Ledger Codes'!$B$6:$B$205,0))="","",INDEX('Ledger Codes'!$C$6:$C$205,MATCH(S3454,'Ledger Codes'!$B$6:$B$205,0))),""))</f>
        <v>10054</v>
      </c>
      <c r="D3454" s="50" t="s">
        <v>210</v>
      </c>
      <c r="E3454" s="50" t="s">
        <v>898</v>
      </c>
      <c r="F3454" s="50" t="s">
        <v>899</v>
      </c>
      <c r="G3454" s="52" t="n">
        <v>0</v>
      </c>
      <c r="H3454" s="52" t="n">
        <v>20</v>
      </c>
      <c r="I3454" s="52" t="n">
        <f aca="false">IF(AND(G3454="",H3454=""),"",N(G3454)-N(H3454))</f>
        <v>-20</v>
      </c>
      <c r="J3454" s="52" t="n">
        <f aca="false">IF(I3454="","",ABS(I3454))</f>
        <v>20</v>
      </c>
      <c r="K3454" s="56" t="n">
        <f aca="false">IF(S3454="","",0)</f>
        <v>0</v>
      </c>
      <c r="L3454" s="56" t="n">
        <f aca="false">IF(J3454="","",IF(AND(J3454&gt;'Revenue Testing'!$E$9,K3454=0),1,0))</f>
        <v>0</v>
      </c>
      <c r="M3454" s="57" t="n">
        <v>0.585030347316</v>
      </c>
      <c r="N3454" s="56" t="str">
        <f aca="false">IF(OR(A3454="",I3454=""),"",IF(COUNTIFS($A$2:$A$4500,A3454,$D$2:$D$4500,D3454,$I$2:$I$4500,I3454)&gt;1,"Possible duplicate",""))</f>
        <v/>
      </c>
      <c r="O3454" s="56" t="n">
        <f aca="false">IF(J3454="","",IF(AND(L3454=0,K3454=0),1,0))</f>
        <v>1</v>
      </c>
      <c r="P3454" s="56" t="str">
        <f aca="false">IF(L3454=1,J3454+ROW()/10^7,"")</f>
        <v/>
      </c>
      <c r="Q3454" s="57" t="n">
        <f aca="false">IF(O3454=1,M3454,"")</f>
        <v>0.585030347316</v>
      </c>
      <c r="R3454" s="56" t="str">
        <f aca="false">IF(K3454=1,ROW(),"")</f>
        <v/>
      </c>
      <c r="S3454" s="56" t="str">
        <f aca="false">IF(D3454="","",TRIM(D3454))</f>
        <v>PHOTO CHARGES- INC</v>
      </c>
    </row>
    <row r="3455" customFormat="false" ht="15" hidden="false" customHeight="false" outlineLevel="0" collapsed="false">
      <c r="A3455" s="50" t="s">
        <v>900</v>
      </c>
      <c r="B3455" s="55" t="n">
        <v>45904</v>
      </c>
      <c r="C3455" s="50" t="n">
        <f aca="false">IF(S3455="","",IFERROR(IF(INDEX('Ledger Codes'!$C$6:$C$205,MATCH(S3455,'Ledger Codes'!$B$6:$B$205,0))="","",INDEX('Ledger Codes'!$C$6:$C$205,MATCH(S3455,'Ledger Codes'!$B$6:$B$205,0))),""))</f>
        <v>10054</v>
      </c>
      <c r="D3455" s="50" t="s">
        <v>210</v>
      </c>
      <c r="E3455" s="50" t="s">
        <v>901</v>
      </c>
      <c r="F3455" s="50" t="s">
        <v>902</v>
      </c>
      <c r="G3455" s="52" t="n">
        <v>0</v>
      </c>
      <c r="H3455" s="52" t="n">
        <v>20</v>
      </c>
      <c r="I3455" s="52" t="n">
        <f aca="false">IF(AND(G3455="",H3455=""),"",N(G3455)-N(H3455))</f>
        <v>-20</v>
      </c>
      <c r="J3455" s="52" t="n">
        <f aca="false">IF(I3455="","",ABS(I3455))</f>
        <v>20</v>
      </c>
      <c r="K3455" s="56" t="n">
        <f aca="false">IF(S3455="","",0)</f>
        <v>0</v>
      </c>
      <c r="L3455" s="56" t="n">
        <f aca="false">IF(J3455="","",IF(AND(J3455&gt;'Revenue Testing'!$E$9,K3455=0),1,0))</f>
        <v>0</v>
      </c>
      <c r="M3455" s="57" t="n">
        <v>0.702262300863</v>
      </c>
      <c r="N3455" s="56" t="str">
        <f aca="false">IF(OR(A3455="",I3455=""),"",IF(COUNTIFS($A$2:$A$4500,A3455,$D$2:$D$4500,D3455,$I$2:$I$4500,I3455)&gt;1,"Possible duplicate",""))</f>
        <v/>
      </c>
      <c r="O3455" s="56" t="n">
        <f aca="false">IF(J3455="","",IF(AND(L3455=0,K3455=0),1,0))</f>
        <v>1</v>
      </c>
      <c r="P3455" s="56" t="str">
        <f aca="false">IF(L3455=1,J3455+ROW()/10^7,"")</f>
        <v/>
      </c>
      <c r="Q3455" s="57" t="n">
        <f aca="false">IF(O3455=1,M3455,"")</f>
        <v>0.702262300863</v>
      </c>
      <c r="R3455" s="56" t="str">
        <f aca="false">IF(K3455=1,ROW(),"")</f>
        <v/>
      </c>
      <c r="S3455" s="56" t="str">
        <f aca="false">IF(D3455="","",TRIM(D3455))</f>
        <v>PHOTO CHARGES- INC</v>
      </c>
    </row>
    <row r="3456" customFormat="false" ht="15" hidden="false" customHeight="false" outlineLevel="0" collapsed="false">
      <c r="A3456" s="50" t="s">
        <v>903</v>
      </c>
      <c r="B3456" s="55" t="n">
        <v>45904</v>
      </c>
      <c r="C3456" s="50" t="n">
        <f aca="false">IF(S3456="","",IFERROR(IF(INDEX('Ledger Codes'!$C$6:$C$205,MATCH(S3456,'Ledger Codes'!$B$6:$B$205,0))="","",INDEX('Ledger Codes'!$C$6:$C$205,MATCH(S3456,'Ledger Codes'!$B$6:$B$205,0))),""))</f>
        <v>10054</v>
      </c>
      <c r="D3456" s="50" t="s">
        <v>210</v>
      </c>
      <c r="E3456" s="50" t="s">
        <v>904</v>
      </c>
      <c r="F3456" s="50" t="s">
        <v>905</v>
      </c>
      <c r="G3456" s="52" t="n">
        <v>0</v>
      </c>
      <c r="H3456" s="52" t="n">
        <v>20</v>
      </c>
      <c r="I3456" s="52" t="n">
        <f aca="false">IF(AND(G3456="",H3456=""),"",N(G3456)-N(H3456))</f>
        <v>-20</v>
      </c>
      <c r="J3456" s="52" t="n">
        <f aca="false">IF(I3456="","",ABS(I3456))</f>
        <v>20</v>
      </c>
      <c r="K3456" s="56" t="n">
        <f aca="false">IF(S3456="","",0)</f>
        <v>0</v>
      </c>
      <c r="L3456" s="56" t="n">
        <f aca="false">IF(J3456="","",IF(AND(J3456&gt;'Revenue Testing'!$E$9,K3456=0),1,0))</f>
        <v>0</v>
      </c>
      <c r="M3456" s="57" t="n">
        <v>0.230806388914</v>
      </c>
      <c r="N3456" s="56" t="str">
        <f aca="false">IF(OR(A3456="",I3456=""),"",IF(COUNTIFS($A$2:$A$4500,A3456,$D$2:$D$4500,D3456,$I$2:$I$4500,I3456)&gt;1,"Possible duplicate",""))</f>
        <v/>
      </c>
      <c r="O3456" s="56" t="n">
        <f aca="false">IF(J3456="","",IF(AND(L3456=0,K3456=0),1,0))</f>
        <v>1</v>
      </c>
      <c r="P3456" s="56" t="str">
        <f aca="false">IF(L3456=1,J3456+ROW()/10^7,"")</f>
        <v/>
      </c>
      <c r="Q3456" s="57" t="n">
        <f aca="false">IF(O3456=1,M3456,"")</f>
        <v>0.230806388914</v>
      </c>
      <c r="R3456" s="56" t="str">
        <f aca="false">IF(K3456=1,ROW(),"")</f>
        <v/>
      </c>
      <c r="S3456" s="56" t="str">
        <f aca="false">IF(D3456="","",TRIM(D3456))</f>
        <v>PHOTO CHARGES- INC</v>
      </c>
    </row>
    <row r="3457" customFormat="false" ht="15" hidden="false" customHeight="false" outlineLevel="0" collapsed="false">
      <c r="A3457" s="50" t="s">
        <v>906</v>
      </c>
      <c r="B3457" s="55" t="n">
        <v>45904</v>
      </c>
      <c r="C3457" s="50" t="n">
        <f aca="false">IF(S3457="","",IFERROR(IF(INDEX('Ledger Codes'!$C$6:$C$205,MATCH(S3457,'Ledger Codes'!$B$6:$B$205,0))="","",INDEX('Ledger Codes'!$C$6:$C$205,MATCH(S3457,'Ledger Codes'!$B$6:$B$205,0))),""))</f>
        <v>10054</v>
      </c>
      <c r="D3457" s="50" t="s">
        <v>210</v>
      </c>
      <c r="E3457" s="50" t="s">
        <v>907</v>
      </c>
      <c r="F3457" s="50" t="s">
        <v>426</v>
      </c>
      <c r="G3457" s="52" t="n">
        <v>0</v>
      </c>
      <c r="H3457" s="52" t="n">
        <v>200</v>
      </c>
      <c r="I3457" s="52" t="n">
        <f aca="false">IF(AND(G3457="",H3457=""),"",N(G3457)-N(H3457))</f>
        <v>-200</v>
      </c>
      <c r="J3457" s="52" t="n">
        <f aca="false">IF(I3457="","",ABS(I3457))</f>
        <v>200</v>
      </c>
      <c r="K3457" s="56" t="n">
        <f aca="false">IF(S3457="","",0)</f>
        <v>0</v>
      </c>
      <c r="L3457" s="56" t="n">
        <f aca="false">IF(J3457="","",IF(AND(J3457&gt;'Revenue Testing'!$E$9,K3457=0),1,0))</f>
        <v>0</v>
      </c>
      <c r="M3457" s="57" t="n">
        <v>0.588857859874</v>
      </c>
      <c r="N3457" s="56" t="str">
        <f aca="false">IF(OR(A3457="",I3457=""),"",IF(COUNTIFS($A$2:$A$4500,A3457,$D$2:$D$4500,D3457,$I$2:$I$4500,I3457)&gt;1,"Possible duplicate",""))</f>
        <v/>
      </c>
      <c r="O3457" s="56" t="n">
        <f aca="false">IF(J3457="","",IF(AND(L3457=0,K3457=0),1,0))</f>
        <v>1</v>
      </c>
      <c r="P3457" s="56" t="str">
        <f aca="false">IF(L3457=1,J3457+ROW()/10^7,"")</f>
        <v/>
      </c>
      <c r="Q3457" s="57" t="n">
        <f aca="false">IF(O3457=1,M3457,"")</f>
        <v>0.588857859874</v>
      </c>
      <c r="R3457" s="56" t="str">
        <f aca="false">IF(K3457=1,ROW(),"")</f>
        <v/>
      </c>
      <c r="S3457" s="56" t="str">
        <f aca="false">IF(D3457="","",TRIM(D3457))</f>
        <v>PHOTO CHARGES- INC</v>
      </c>
    </row>
    <row r="3458" customFormat="false" ht="15" hidden="false" customHeight="false" outlineLevel="0" collapsed="false">
      <c r="A3458" s="50" t="s">
        <v>908</v>
      </c>
      <c r="B3458" s="55" t="n">
        <v>45904</v>
      </c>
      <c r="C3458" s="50" t="n">
        <f aca="false">IF(S3458="","",IFERROR(IF(INDEX('Ledger Codes'!$C$6:$C$205,MATCH(S3458,'Ledger Codes'!$B$6:$B$205,0))="","",INDEX('Ledger Codes'!$C$6:$C$205,MATCH(S3458,'Ledger Codes'!$B$6:$B$205,0))),""))</f>
        <v>10054</v>
      </c>
      <c r="D3458" s="50" t="s">
        <v>210</v>
      </c>
      <c r="E3458" s="50" t="s">
        <v>909</v>
      </c>
      <c r="F3458" s="50" t="s">
        <v>470</v>
      </c>
      <c r="G3458" s="52" t="n">
        <v>0</v>
      </c>
      <c r="H3458" s="52" t="n">
        <v>100</v>
      </c>
      <c r="I3458" s="52" t="n">
        <f aca="false">IF(AND(G3458="",H3458=""),"",N(G3458)-N(H3458))</f>
        <v>-100</v>
      </c>
      <c r="J3458" s="52" t="n">
        <f aca="false">IF(I3458="","",ABS(I3458))</f>
        <v>100</v>
      </c>
      <c r="K3458" s="56" t="n">
        <f aca="false">IF(S3458="","",0)</f>
        <v>0</v>
      </c>
      <c r="L3458" s="56" t="n">
        <f aca="false">IF(J3458="","",IF(AND(J3458&gt;'Revenue Testing'!$E$9,K3458=0),1,0))</f>
        <v>0</v>
      </c>
      <c r="M3458" s="57" t="n">
        <v>0.691691052187</v>
      </c>
      <c r="N3458" s="56" t="str">
        <f aca="false">IF(OR(A3458="",I3458=""),"",IF(COUNTIFS($A$2:$A$4500,A3458,$D$2:$D$4500,D3458,$I$2:$I$4500,I3458)&gt;1,"Possible duplicate",""))</f>
        <v/>
      </c>
      <c r="O3458" s="56" t="n">
        <f aca="false">IF(J3458="","",IF(AND(L3458=0,K3458=0),1,0))</f>
        <v>1</v>
      </c>
      <c r="P3458" s="56" t="str">
        <f aca="false">IF(L3458=1,J3458+ROW()/10^7,"")</f>
        <v/>
      </c>
      <c r="Q3458" s="57" t="n">
        <f aca="false">IF(O3458=1,M3458,"")</f>
        <v>0.691691052187</v>
      </c>
      <c r="R3458" s="56" t="str">
        <f aca="false">IF(K3458=1,ROW(),"")</f>
        <v/>
      </c>
      <c r="S3458" s="56" t="str">
        <f aca="false">IF(D3458="","",TRIM(D3458))</f>
        <v>PHOTO CHARGES- INC</v>
      </c>
    </row>
    <row r="3459" customFormat="false" ht="15" hidden="false" customHeight="false" outlineLevel="0" collapsed="false">
      <c r="A3459" s="50" t="s">
        <v>910</v>
      </c>
      <c r="B3459" s="55" t="n">
        <v>45904</v>
      </c>
      <c r="C3459" s="50" t="n">
        <f aca="false">IF(S3459="","",IFERROR(IF(INDEX('Ledger Codes'!$C$6:$C$205,MATCH(S3459,'Ledger Codes'!$B$6:$B$205,0))="","",INDEX('Ledger Codes'!$C$6:$C$205,MATCH(S3459,'Ledger Codes'!$B$6:$B$205,0))),""))</f>
        <v>10054</v>
      </c>
      <c r="D3459" s="50" t="s">
        <v>210</v>
      </c>
      <c r="E3459" s="50" t="s">
        <v>911</v>
      </c>
      <c r="F3459" s="50" t="s">
        <v>912</v>
      </c>
      <c r="G3459" s="52" t="n">
        <v>0</v>
      </c>
      <c r="H3459" s="52" t="n">
        <v>20</v>
      </c>
      <c r="I3459" s="52" t="n">
        <f aca="false">IF(AND(G3459="",H3459=""),"",N(G3459)-N(H3459))</f>
        <v>-20</v>
      </c>
      <c r="J3459" s="52" t="n">
        <f aca="false">IF(I3459="","",ABS(I3459))</f>
        <v>20</v>
      </c>
      <c r="K3459" s="56" t="n">
        <f aca="false">IF(S3459="","",0)</f>
        <v>0</v>
      </c>
      <c r="L3459" s="56" t="n">
        <f aca="false">IF(J3459="","",IF(AND(J3459&gt;'Revenue Testing'!$E$9,K3459=0),1,0))</f>
        <v>0</v>
      </c>
      <c r="M3459" s="57" t="n">
        <v>0.166906557012</v>
      </c>
      <c r="N3459" s="56" t="str">
        <f aca="false">IF(OR(A3459="",I3459=""),"",IF(COUNTIFS($A$2:$A$4500,A3459,$D$2:$D$4500,D3459,$I$2:$I$4500,I3459)&gt;1,"Possible duplicate",""))</f>
        <v/>
      </c>
      <c r="O3459" s="56" t="n">
        <f aca="false">IF(J3459="","",IF(AND(L3459=0,K3459=0),1,0))</f>
        <v>1</v>
      </c>
      <c r="P3459" s="56" t="str">
        <f aca="false">IF(L3459=1,J3459+ROW()/10^7,"")</f>
        <v/>
      </c>
      <c r="Q3459" s="57" t="n">
        <f aca="false">IF(O3459=1,M3459,"")</f>
        <v>0.166906557012</v>
      </c>
      <c r="R3459" s="56" t="str">
        <f aca="false">IF(K3459=1,ROW(),"")</f>
        <v/>
      </c>
      <c r="S3459" s="56" t="str">
        <f aca="false">IF(D3459="","",TRIM(D3459))</f>
        <v>PHOTO CHARGES- INC</v>
      </c>
    </row>
    <row r="3460" customFormat="false" ht="15" hidden="false" customHeight="false" outlineLevel="0" collapsed="false">
      <c r="A3460" s="50" t="s">
        <v>913</v>
      </c>
      <c r="B3460" s="55" t="n">
        <v>45904</v>
      </c>
      <c r="C3460" s="50" t="n">
        <f aca="false">IF(S3460="","",IFERROR(IF(INDEX('Ledger Codes'!$C$6:$C$205,MATCH(S3460,'Ledger Codes'!$B$6:$B$205,0))="","",INDEX('Ledger Codes'!$C$6:$C$205,MATCH(S3460,'Ledger Codes'!$B$6:$B$205,0))),""))</f>
        <v>10054</v>
      </c>
      <c r="D3460" s="50" t="s">
        <v>210</v>
      </c>
      <c r="E3460" s="50" t="s">
        <v>914</v>
      </c>
      <c r="F3460" s="50" t="s">
        <v>915</v>
      </c>
      <c r="G3460" s="52" t="n">
        <v>0</v>
      </c>
      <c r="H3460" s="52" t="n">
        <v>320</v>
      </c>
      <c r="I3460" s="52" t="n">
        <f aca="false">IF(AND(G3460="",H3460=""),"",N(G3460)-N(H3460))</f>
        <v>-320</v>
      </c>
      <c r="J3460" s="52" t="n">
        <f aca="false">IF(I3460="","",ABS(I3460))</f>
        <v>320</v>
      </c>
      <c r="K3460" s="56" t="n">
        <f aca="false">IF(S3460="","",0)</f>
        <v>0</v>
      </c>
      <c r="L3460" s="56" t="n">
        <f aca="false">IF(J3460="","",IF(AND(J3460&gt;'Revenue Testing'!$E$9,K3460=0),1,0))</f>
        <v>0</v>
      </c>
      <c r="M3460" s="57" t="n">
        <v>0.151316156814</v>
      </c>
      <c r="N3460" s="56" t="str">
        <f aca="false">IF(OR(A3460="",I3460=""),"",IF(COUNTIFS($A$2:$A$4500,A3460,$D$2:$D$4500,D3460,$I$2:$I$4500,I3460)&gt;1,"Possible duplicate",""))</f>
        <v/>
      </c>
      <c r="O3460" s="56" t="n">
        <f aca="false">IF(J3460="","",IF(AND(L3460=0,K3460=0),1,0))</f>
        <v>1</v>
      </c>
      <c r="P3460" s="56" t="str">
        <f aca="false">IF(L3460=1,J3460+ROW()/10^7,"")</f>
        <v/>
      </c>
      <c r="Q3460" s="57" t="n">
        <f aca="false">IF(O3460=1,M3460,"")</f>
        <v>0.151316156814</v>
      </c>
      <c r="R3460" s="56" t="str">
        <f aca="false">IF(K3460=1,ROW(),"")</f>
        <v/>
      </c>
      <c r="S3460" s="56" t="str">
        <f aca="false">IF(D3460="","",TRIM(D3460))</f>
        <v>PHOTO CHARGES- INC</v>
      </c>
    </row>
    <row r="3461" customFormat="false" ht="15" hidden="false" customHeight="false" outlineLevel="0" collapsed="false">
      <c r="A3461" s="50" t="s">
        <v>916</v>
      </c>
      <c r="B3461" s="55" t="n">
        <v>45904</v>
      </c>
      <c r="C3461" s="50" t="n">
        <f aca="false">IF(S3461="","",IFERROR(IF(INDEX('Ledger Codes'!$C$6:$C$205,MATCH(S3461,'Ledger Codes'!$B$6:$B$205,0))="","",INDEX('Ledger Codes'!$C$6:$C$205,MATCH(S3461,'Ledger Codes'!$B$6:$B$205,0))),""))</f>
        <v>10054</v>
      </c>
      <c r="D3461" s="50" t="s">
        <v>210</v>
      </c>
      <c r="E3461" s="50" t="s">
        <v>917</v>
      </c>
      <c r="F3461" s="50" t="s">
        <v>429</v>
      </c>
      <c r="G3461" s="52" t="n">
        <v>0</v>
      </c>
      <c r="H3461" s="52" t="n">
        <v>140</v>
      </c>
      <c r="I3461" s="52" t="n">
        <f aca="false">IF(AND(G3461="",H3461=""),"",N(G3461)-N(H3461))</f>
        <v>-140</v>
      </c>
      <c r="J3461" s="52" t="n">
        <f aca="false">IF(I3461="","",ABS(I3461))</f>
        <v>140</v>
      </c>
      <c r="K3461" s="56" t="n">
        <f aca="false">IF(S3461="","",0)</f>
        <v>0</v>
      </c>
      <c r="L3461" s="56" t="n">
        <f aca="false">IF(J3461="","",IF(AND(J3461&gt;'Revenue Testing'!$E$9,K3461=0),1,0))</f>
        <v>0</v>
      </c>
      <c r="M3461" s="57" t="n">
        <v>0.313780363768</v>
      </c>
      <c r="N3461" s="56" t="str">
        <f aca="false">IF(OR(A3461="",I3461=""),"",IF(COUNTIFS($A$2:$A$4500,A3461,$D$2:$D$4500,D3461,$I$2:$I$4500,I3461)&gt;1,"Possible duplicate",""))</f>
        <v/>
      </c>
      <c r="O3461" s="56" t="n">
        <f aca="false">IF(J3461="","",IF(AND(L3461=0,K3461=0),1,0))</f>
        <v>1</v>
      </c>
      <c r="P3461" s="56" t="str">
        <f aca="false">IF(L3461=1,J3461+ROW()/10^7,"")</f>
        <v/>
      </c>
      <c r="Q3461" s="57" t="n">
        <f aca="false">IF(O3461=1,M3461,"")</f>
        <v>0.313780363768</v>
      </c>
      <c r="R3461" s="56" t="str">
        <f aca="false">IF(K3461=1,ROW(),"")</f>
        <v/>
      </c>
      <c r="S3461" s="56" t="str">
        <f aca="false">IF(D3461="","",TRIM(D3461))</f>
        <v>PHOTO CHARGES- INC</v>
      </c>
    </row>
    <row r="3462" customFormat="false" ht="15" hidden="false" customHeight="false" outlineLevel="0" collapsed="false">
      <c r="A3462" s="50" t="s">
        <v>918</v>
      </c>
      <c r="B3462" s="55" t="n">
        <v>45904</v>
      </c>
      <c r="C3462" s="50" t="n">
        <f aca="false">IF(S3462="","",IFERROR(IF(INDEX('Ledger Codes'!$C$6:$C$205,MATCH(S3462,'Ledger Codes'!$B$6:$B$205,0))="","",INDEX('Ledger Codes'!$C$6:$C$205,MATCH(S3462,'Ledger Codes'!$B$6:$B$205,0))),""))</f>
        <v>10054</v>
      </c>
      <c r="D3462" s="50" t="s">
        <v>210</v>
      </c>
      <c r="E3462" s="50" t="s">
        <v>919</v>
      </c>
      <c r="F3462" s="50" t="s">
        <v>920</v>
      </c>
      <c r="G3462" s="52" t="n">
        <v>0</v>
      </c>
      <c r="H3462" s="52" t="n">
        <v>40</v>
      </c>
      <c r="I3462" s="52" t="n">
        <f aca="false">IF(AND(G3462="",H3462=""),"",N(G3462)-N(H3462))</f>
        <v>-40</v>
      </c>
      <c r="J3462" s="52" t="n">
        <f aca="false">IF(I3462="","",ABS(I3462))</f>
        <v>40</v>
      </c>
      <c r="K3462" s="56" t="n">
        <f aca="false">IF(S3462="","",0)</f>
        <v>0</v>
      </c>
      <c r="L3462" s="56" t="n">
        <f aca="false">IF(J3462="","",IF(AND(J3462&gt;'Revenue Testing'!$E$9,K3462=0),1,0))</f>
        <v>0</v>
      </c>
      <c r="M3462" s="57" t="n">
        <v>0.073307286243</v>
      </c>
      <c r="N3462" s="56" t="str">
        <f aca="false">IF(OR(A3462="",I3462=""),"",IF(COUNTIFS($A$2:$A$4500,A3462,$D$2:$D$4500,D3462,$I$2:$I$4500,I3462)&gt;1,"Possible duplicate",""))</f>
        <v/>
      </c>
      <c r="O3462" s="56" t="n">
        <f aca="false">IF(J3462="","",IF(AND(L3462=0,K3462=0),1,0))</f>
        <v>1</v>
      </c>
      <c r="P3462" s="56" t="str">
        <f aca="false">IF(L3462=1,J3462+ROW()/10^7,"")</f>
        <v/>
      </c>
      <c r="Q3462" s="57" t="n">
        <f aca="false">IF(O3462=1,M3462,"")</f>
        <v>0.073307286243</v>
      </c>
      <c r="R3462" s="56" t="str">
        <f aca="false">IF(K3462=1,ROW(),"")</f>
        <v/>
      </c>
      <c r="S3462" s="56" t="str">
        <f aca="false">IF(D3462="","",TRIM(D3462))</f>
        <v>PHOTO CHARGES- INC</v>
      </c>
    </row>
    <row r="3463" customFormat="false" ht="15" hidden="false" customHeight="false" outlineLevel="0" collapsed="false">
      <c r="A3463" s="50" t="s">
        <v>921</v>
      </c>
      <c r="B3463" s="55" t="n">
        <v>45904</v>
      </c>
      <c r="C3463" s="50" t="n">
        <f aca="false">IF(S3463="","",IFERROR(IF(INDEX('Ledger Codes'!$C$6:$C$205,MATCH(S3463,'Ledger Codes'!$B$6:$B$205,0))="","",INDEX('Ledger Codes'!$C$6:$C$205,MATCH(S3463,'Ledger Codes'!$B$6:$B$205,0))),""))</f>
        <v>10054</v>
      </c>
      <c r="D3463" s="50" t="s">
        <v>210</v>
      </c>
      <c r="E3463" s="50" t="s">
        <v>922</v>
      </c>
      <c r="F3463" s="50" t="s">
        <v>923</v>
      </c>
      <c r="G3463" s="52" t="n">
        <v>0</v>
      </c>
      <c r="H3463" s="52" t="n">
        <v>20</v>
      </c>
      <c r="I3463" s="52" t="n">
        <f aca="false">IF(AND(G3463="",H3463=""),"",N(G3463)-N(H3463))</f>
        <v>-20</v>
      </c>
      <c r="J3463" s="52" t="n">
        <f aca="false">IF(I3463="","",ABS(I3463))</f>
        <v>20</v>
      </c>
      <c r="K3463" s="56" t="n">
        <f aca="false">IF(S3463="","",0)</f>
        <v>0</v>
      </c>
      <c r="L3463" s="56" t="n">
        <f aca="false">IF(J3463="","",IF(AND(J3463&gt;'Revenue Testing'!$E$9,K3463=0),1,0))</f>
        <v>0</v>
      </c>
      <c r="M3463" s="57" t="n">
        <v>0.942360848797</v>
      </c>
      <c r="N3463" s="56" t="str">
        <f aca="false">IF(OR(A3463="",I3463=""),"",IF(COUNTIFS($A$2:$A$4500,A3463,$D$2:$D$4500,D3463,$I$2:$I$4500,I3463)&gt;1,"Possible duplicate",""))</f>
        <v/>
      </c>
      <c r="O3463" s="56" t="n">
        <f aca="false">IF(J3463="","",IF(AND(L3463=0,K3463=0),1,0))</f>
        <v>1</v>
      </c>
      <c r="P3463" s="56" t="str">
        <f aca="false">IF(L3463=1,J3463+ROW()/10^7,"")</f>
        <v/>
      </c>
      <c r="Q3463" s="57" t="n">
        <f aca="false">IF(O3463=1,M3463,"")</f>
        <v>0.942360848797</v>
      </c>
      <c r="R3463" s="56" t="str">
        <f aca="false">IF(K3463=1,ROW(),"")</f>
        <v/>
      </c>
      <c r="S3463" s="56" t="str">
        <f aca="false">IF(D3463="","",TRIM(D3463))</f>
        <v>PHOTO CHARGES- INC</v>
      </c>
    </row>
    <row r="3464" customFormat="false" ht="15" hidden="false" customHeight="false" outlineLevel="0" collapsed="false">
      <c r="A3464" s="50" t="s">
        <v>924</v>
      </c>
      <c r="B3464" s="55" t="n">
        <v>45904</v>
      </c>
      <c r="C3464" s="50" t="n">
        <f aca="false">IF(S3464="","",IFERROR(IF(INDEX('Ledger Codes'!$C$6:$C$205,MATCH(S3464,'Ledger Codes'!$B$6:$B$205,0))="","",INDEX('Ledger Codes'!$C$6:$C$205,MATCH(S3464,'Ledger Codes'!$B$6:$B$205,0))),""))</f>
        <v>10054</v>
      </c>
      <c r="D3464" s="50" t="s">
        <v>210</v>
      </c>
      <c r="E3464" s="50" t="s">
        <v>925</v>
      </c>
      <c r="F3464" s="50" t="s">
        <v>926</v>
      </c>
      <c r="G3464" s="52" t="n">
        <v>0</v>
      </c>
      <c r="H3464" s="52" t="n">
        <v>140</v>
      </c>
      <c r="I3464" s="52" t="n">
        <f aca="false">IF(AND(G3464="",H3464=""),"",N(G3464)-N(H3464))</f>
        <v>-140</v>
      </c>
      <c r="J3464" s="52" t="n">
        <f aca="false">IF(I3464="","",ABS(I3464))</f>
        <v>140</v>
      </c>
      <c r="K3464" s="56" t="n">
        <f aca="false">IF(S3464="","",0)</f>
        <v>0</v>
      </c>
      <c r="L3464" s="56" t="n">
        <f aca="false">IF(J3464="","",IF(AND(J3464&gt;'Revenue Testing'!$E$9,K3464=0),1,0))</f>
        <v>0</v>
      </c>
      <c r="M3464" s="57" t="n">
        <v>0.092437016329</v>
      </c>
      <c r="N3464" s="56" t="str">
        <f aca="false">IF(OR(A3464="",I3464=""),"",IF(COUNTIFS($A$2:$A$4500,A3464,$D$2:$D$4500,D3464,$I$2:$I$4500,I3464)&gt;1,"Possible duplicate",""))</f>
        <v/>
      </c>
      <c r="O3464" s="56" t="n">
        <f aca="false">IF(J3464="","",IF(AND(L3464=0,K3464=0),1,0))</f>
        <v>1</v>
      </c>
      <c r="P3464" s="56" t="str">
        <f aca="false">IF(L3464=1,J3464+ROW()/10^7,"")</f>
        <v/>
      </c>
      <c r="Q3464" s="57" t="n">
        <f aca="false">IF(O3464=1,M3464,"")</f>
        <v>0.092437016329</v>
      </c>
      <c r="R3464" s="56" t="str">
        <f aca="false">IF(K3464=1,ROW(),"")</f>
        <v/>
      </c>
      <c r="S3464" s="56" t="str">
        <f aca="false">IF(D3464="","",TRIM(D3464))</f>
        <v>PHOTO CHARGES- INC</v>
      </c>
    </row>
    <row r="3465" customFormat="false" ht="15" hidden="false" customHeight="false" outlineLevel="0" collapsed="false">
      <c r="A3465" s="50" t="s">
        <v>927</v>
      </c>
      <c r="B3465" s="55" t="n">
        <v>45904</v>
      </c>
      <c r="C3465" s="50" t="n">
        <f aca="false">IF(S3465="","",IFERROR(IF(INDEX('Ledger Codes'!$C$6:$C$205,MATCH(S3465,'Ledger Codes'!$B$6:$B$205,0))="","",INDEX('Ledger Codes'!$C$6:$C$205,MATCH(S3465,'Ledger Codes'!$B$6:$B$205,0))),""))</f>
        <v>10054</v>
      </c>
      <c r="D3465" s="50" t="s">
        <v>210</v>
      </c>
      <c r="E3465" s="50" t="s">
        <v>928</v>
      </c>
      <c r="F3465" s="50" t="s">
        <v>929</v>
      </c>
      <c r="G3465" s="52" t="n">
        <v>0</v>
      </c>
      <c r="H3465" s="52" t="n">
        <v>20</v>
      </c>
      <c r="I3465" s="52" t="n">
        <f aca="false">IF(AND(G3465="",H3465=""),"",N(G3465)-N(H3465))</f>
        <v>-20</v>
      </c>
      <c r="J3465" s="52" t="n">
        <f aca="false">IF(I3465="","",ABS(I3465))</f>
        <v>20</v>
      </c>
      <c r="K3465" s="56" t="n">
        <f aca="false">IF(S3465="","",0)</f>
        <v>0</v>
      </c>
      <c r="L3465" s="56" t="n">
        <f aca="false">IF(J3465="","",IF(AND(J3465&gt;'Revenue Testing'!$E$9,K3465=0),1,0))</f>
        <v>0</v>
      </c>
      <c r="M3465" s="57" t="n">
        <v>0.225394665231</v>
      </c>
      <c r="N3465" s="56" t="str">
        <f aca="false">IF(OR(A3465="",I3465=""),"",IF(COUNTIFS($A$2:$A$4500,A3465,$D$2:$D$4500,D3465,$I$2:$I$4500,I3465)&gt;1,"Possible duplicate",""))</f>
        <v/>
      </c>
      <c r="O3465" s="56" t="n">
        <f aca="false">IF(J3465="","",IF(AND(L3465=0,K3465=0),1,0))</f>
        <v>1</v>
      </c>
      <c r="P3465" s="56" t="str">
        <f aca="false">IF(L3465=1,J3465+ROW()/10^7,"")</f>
        <v/>
      </c>
      <c r="Q3465" s="57" t="n">
        <f aca="false">IF(O3465=1,M3465,"")</f>
        <v>0.225394665231</v>
      </c>
      <c r="R3465" s="56" t="str">
        <f aca="false">IF(K3465=1,ROW(),"")</f>
        <v/>
      </c>
      <c r="S3465" s="56" t="str">
        <f aca="false">IF(D3465="","",TRIM(D3465))</f>
        <v>PHOTO CHARGES- INC</v>
      </c>
    </row>
    <row r="3466" customFormat="false" ht="15" hidden="false" customHeight="false" outlineLevel="0" collapsed="false">
      <c r="A3466" s="50" t="s">
        <v>930</v>
      </c>
      <c r="B3466" s="55" t="n">
        <v>45904</v>
      </c>
      <c r="C3466" s="50" t="n">
        <f aca="false">IF(S3466="","",IFERROR(IF(INDEX('Ledger Codes'!$C$6:$C$205,MATCH(S3466,'Ledger Codes'!$B$6:$B$205,0))="","",INDEX('Ledger Codes'!$C$6:$C$205,MATCH(S3466,'Ledger Codes'!$B$6:$B$205,0))),""))</f>
        <v>10054</v>
      </c>
      <c r="D3466" s="50" t="s">
        <v>210</v>
      </c>
      <c r="E3466" s="50" t="s">
        <v>931</v>
      </c>
      <c r="F3466" s="50" t="s">
        <v>473</v>
      </c>
      <c r="G3466" s="52" t="n">
        <v>0</v>
      </c>
      <c r="H3466" s="52" t="n">
        <v>20</v>
      </c>
      <c r="I3466" s="52" t="n">
        <f aca="false">IF(AND(G3466="",H3466=""),"",N(G3466)-N(H3466))</f>
        <v>-20</v>
      </c>
      <c r="J3466" s="52" t="n">
        <f aca="false">IF(I3466="","",ABS(I3466))</f>
        <v>20</v>
      </c>
      <c r="K3466" s="56" t="n">
        <f aca="false">IF(S3466="","",0)</f>
        <v>0</v>
      </c>
      <c r="L3466" s="56" t="n">
        <f aca="false">IF(J3466="","",IF(AND(J3466&gt;'Revenue Testing'!$E$9,K3466=0),1,0))</f>
        <v>0</v>
      </c>
      <c r="M3466" s="57" t="n">
        <v>0.578131538056</v>
      </c>
      <c r="N3466" s="56" t="str">
        <f aca="false">IF(OR(A3466="",I3466=""),"",IF(COUNTIFS($A$2:$A$4500,A3466,$D$2:$D$4500,D3466,$I$2:$I$4500,I3466)&gt;1,"Possible duplicate",""))</f>
        <v/>
      </c>
      <c r="O3466" s="56" t="n">
        <f aca="false">IF(J3466="","",IF(AND(L3466=0,K3466=0),1,0))</f>
        <v>1</v>
      </c>
      <c r="P3466" s="56" t="str">
        <f aca="false">IF(L3466=1,J3466+ROW()/10^7,"")</f>
        <v/>
      </c>
      <c r="Q3466" s="57" t="n">
        <f aca="false">IF(O3466=1,M3466,"")</f>
        <v>0.578131538056</v>
      </c>
      <c r="R3466" s="56" t="str">
        <f aca="false">IF(K3466=1,ROW(),"")</f>
        <v/>
      </c>
      <c r="S3466" s="56" t="str">
        <f aca="false">IF(D3466="","",TRIM(D3466))</f>
        <v>PHOTO CHARGES- INC</v>
      </c>
    </row>
    <row r="3467" customFormat="false" ht="15" hidden="false" customHeight="false" outlineLevel="0" collapsed="false">
      <c r="A3467" s="50" t="s">
        <v>932</v>
      </c>
      <c r="B3467" s="55" t="n">
        <v>45904</v>
      </c>
      <c r="C3467" s="50" t="n">
        <f aca="false">IF(S3467="","",IFERROR(IF(INDEX('Ledger Codes'!$C$6:$C$205,MATCH(S3467,'Ledger Codes'!$B$6:$B$205,0))="","",INDEX('Ledger Codes'!$C$6:$C$205,MATCH(S3467,'Ledger Codes'!$B$6:$B$205,0))),""))</f>
        <v>10054</v>
      </c>
      <c r="D3467" s="50" t="s">
        <v>210</v>
      </c>
      <c r="E3467" s="50" t="s">
        <v>933</v>
      </c>
      <c r="F3467" s="50" t="s">
        <v>435</v>
      </c>
      <c r="G3467" s="52" t="n">
        <v>0</v>
      </c>
      <c r="H3467" s="52" t="n">
        <v>80</v>
      </c>
      <c r="I3467" s="52" t="n">
        <f aca="false">IF(AND(G3467="",H3467=""),"",N(G3467)-N(H3467))</f>
        <v>-80</v>
      </c>
      <c r="J3467" s="52" t="n">
        <f aca="false">IF(I3467="","",ABS(I3467))</f>
        <v>80</v>
      </c>
      <c r="K3467" s="56" t="n">
        <f aca="false">IF(S3467="","",0)</f>
        <v>0</v>
      </c>
      <c r="L3467" s="56" t="n">
        <f aca="false">IF(J3467="","",IF(AND(J3467&gt;'Revenue Testing'!$E$9,K3467=0),1,0))</f>
        <v>0</v>
      </c>
      <c r="M3467" s="57" t="n">
        <v>0.114021892949</v>
      </c>
      <c r="N3467" s="56" t="str">
        <f aca="false">IF(OR(A3467="",I3467=""),"",IF(COUNTIFS($A$2:$A$4500,A3467,$D$2:$D$4500,D3467,$I$2:$I$4500,I3467)&gt;1,"Possible duplicate",""))</f>
        <v/>
      </c>
      <c r="O3467" s="56" t="n">
        <f aca="false">IF(J3467="","",IF(AND(L3467=0,K3467=0),1,0))</f>
        <v>1</v>
      </c>
      <c r="P3467" s="56" t="str">
        <f aca="false">IF(L3467=1,J3467+ROW()/10^7,"")</f>
        <v/>
      </c>
      <c r="Q3467" s="57" t="n">
        <f aca="false">IF(O3467=1,M3467,"")</f>
        <v>0.114021892949</v>
      </c>
      <c r="R3467" s="56" t="str">
        <f aca="false">IF(K3467=1,ROW(),"")</f>
        <v/>
      </c>
      <c r="S3467" s="56" t="str">
        <f aca="false">IF(D3467="","",TRIM(D3467))</f>
        <v>PHOTO CHARGES- INC</v>
      </c>
    </row>
    <row r="3468" customFormat="false" ht="15" hidden="false" customHeight="false" outlineLevel="0" collapsed="false">
      <c r="A3468" s="50" t="s">
        <v>934</v>
      </c>
      <c r="B3468" s="55" t="n">
        <v>45904</v>
      </c>
      <c r="C3468" s="50" t="n">
        <f aca="false">IF(S3468="","",IFERROR(IF(INDEX('Ledger Codes'!$C$6:$C$205,MATCH(S3468,'Ledger Codes'!$B$6:$B$205,0))="","",INDEX('Ledger Codes'!$C$6:$C$205,MATCH(S3468,'Ledger Codes'!$B$6:$B$205,0))),""))</f>
        <v>10054</v>
      </c>
      <c r="D3468" s="50" t="s">
        <v>210</v>
      </c>
      <c r="E3468" s="50" t="s">
        <v>935</v>
      </c>
      <c r="F3468" s="50" t="s">
        <v>936</v>
      </c>
      <c r="G3468" s="52" t="n">
        <v>0</v>
      </c>
      <c r="H3468" s="52" t="n">
        <v>20</v>
      </c>
      <c r="I3468" s="52" t="n">
        <f aca="false">IF(AND(G3468="",H3468=""),"",N(G3468)-N(H3468))</f>
        <v>-20</v>
      </c>
      <c r="J3468" s="52" t="n">
        <f aca="false">IF(I3468="","",ABS(I3468))</f>
        <v>20</v>
      </c>
      <c r="K3468" s="56" t="n">
        <f aca="false">IF(S3468="","",0)</f>
        <v>0</v>
      </c>
      <c r="L3468" s="56" t="n">
        <f aca="false">IF(J3468="","",IF(AND(J3468&gt;'Revenue Testing'!$E$9,K3468=0),1,0))</f>
        <v>0</v>
      </c>
      <c r="M3468" s="57" t="n">
        <v>0.058829339982</v>
      </c>
      <c r="N3468" s="56" t="str">
        <f aca="false">IF(OR(A3468="",I3468=""),"",IF(COUNTIFS($A$2:$A$4500,A3468,$D$2:$D$4500,D3468,$I$2:$I$4500,I3468)&gt;1,"Possible duplicate",""))</f>
        <v/>
      </c>
      <c r="O3468" s="56" t="n">
        <f aca="false">IF(J3468="","",IF(AND(L3468=0,K3468=0),1,0))</f>
        <v>1</v>
      </c>
      <c r="P3468" s="56" t="str">
        <f aca="false">IF(L3468=1,J3468+ROW()/10^7,"")</f>
        <v/>
      </c>
      <c r="Q3468" s="57" t="n">
        <f aca="false">IF(O3468=1,M3468,"")</f>
        <v>0.058829339982</v>
      </c>
      <c r="R3468" s="56" t="str">
        <f aca="false">IF(K3468=1,ROW(),"")</f>
        <v/>
      </c>
      <c r="S3468" s="56" t="str">
        <f aca="false">IF(D3468="","",TRIM(D3468))</f>
        <v>PHOTO CHARGES- INC</v>
      </c>
    </row>
    <row r="3469" customFormat="false" ht="15" hidden="false" customHeight="false" outlineLevel="0" collapsed="false">
      <c r="A3469" s="50" t="s">
        <v>937</v>
      </c>
      <c r="B3469" s="55" t="n">
        <v>45904</v>
      </c>
      <c r="C3469" s="50" t="n">
        <f aca="false">IF(S3469="","",IFERROR(IF(INDEX('Ledger Codes'!$C$6:$C$205,MATCH(S3469,'Ledger Codes'!$B$6:$B$205,0))="","",INDEX('Ledger Codes'!$C$6:$C$205,MATCH(S3469,'Ledger Codes'!$B$6:$B$205,0))),""))</f>
        <v>10054</v>
      </c>
      <c r="D3469" s="50" t="s">
        <v>210</v>
      </c>
      <c r="E3469" s="50" t="s">
        <v>938</v>
      </c>
      <c r="F3469" s="50" t="s">
        <v>939</v>
      </c>
      <c r="G3469" s="52" t="n">
        <v>0</v>
      </c>
      <c r="H3469" s="52" t="n">
        <v>60</v>
      </c>
      <c r="I3469" s="52" t="n">
        <f aca="false">IF(AND(G3469="",H3469=""),"",N(G3469)-N(H3469))</f>
        <v>-60</v>
      </c>
      <c r="J3469" s="52" t="n">
        <f aca="false">IF(I3469="","",ABS(I3469))</f>
        <v>60</v>
      </c>
      <c r="K3469" s="56" t="n">
        <f aca="false">IF(S3469="","",0)</f>
        <v>0</v>
      </c>
      <c r="L3469" s="56" t="n">
        <f aca="false">IF(J3469="","",IF(AND(J3469&gt;'Revenue Testing'!$E$9,K3469=0),1,0))</f>
        <v>0</v>
      </c>
      <c r="M3469" s="57" t="n">
        <v>0.713950222149</v>
      </c>
      <c r="N3469" s="56" t="str">
        <f aca="false">IF(OR(A3469="",I3469=""),"",IF(COUNTIFS($A$2:$A$4500,A3469,$D$2:$D$4500,D3469,$I$2:$I$4500,I3469)&gt;1,"Possible duplicate",""))</f>
        <v/>
      </c>
      <c r="O3469" s="56" t="n">
        <f aca="false">IF(J3469="","",IF(AND(L3469=0,K3469=0),1,0))</f>
        <v>1</v>
      </c>
      <c r="P3469" s="56" t="str">
        <f aca="false">IF(L3469=1,J3469+ROW()/10^7,"")</f>
        <v/>
      </c>
      <c r="Q3469" s="57" t="n">
        <f aca="false">IF(O3469=1,M3469,"")</f>
        <v>0.713950222149</v>
      </c>
      <c r="R3469" s="56" t="str">
        <f aca="false">IF(K3469=1,ROW(),"")</f>
        <v/>
      </c>
      <c r="S3469" s="56" t="str">
        <f aca="false">IF(D3469="","",TRIM(D3469))</f>
        <v>PHOTO CHARGES- INC</v>
      </c>
    </row>
    <row r="3470" customFormat="false" ht="15" hidden="false" customHeight="false" outlineLevel="0" collapsed="false">
      <c r="A3470" s="50" t="s">
        <v>940</v>
      </c>
      <c r="B3470" s="55" t="n">
        <v>45904</v>
      </c>
      <c r="C3470" s="50" t="n">
        <f aca="false">IF(S3470="","",IFERROR(IF(INDEX('Ledger Codes'!$C$6:$C$205,MATCH(S3470,'Ledger Codes'!$B$6:$B$205,0))="","",INDEX('Ledger Codes'!$C$6:$C$205,MATCH(S3470,'Ledger Codes'!$B$6:$B$205,0))),""))</f>
        <v>10054</v>
      </c>
      <c r="D3470" s="50" t="s">
        <v>210</v>
      </c>
      <c r="E3470" s="50" t="s">
        <v>941</v>
      </c>
      <c r="F3470" s="50" t="s">
        <v>942</v>
      </c>
      <c r="G3470" s="52" t="n">
        <v>0</v>
      </c>
      <c r="H3470" s="52" t="n">
        <v>20</v>
      </c>
      <c r="I3470" s="52" t="n">
        <f aca="false">IF(AND(G3470="",H3470=""),"",N(G3470)-N(H3470))</f>
        <v>-20</v>
      </c>
      <c r="J3470" s="52" t="n">
        <f aca="false">IF(I3470="","",ABS(I3470))</f>
        <v>20</v>
      </c>
      <c r="K3470" s="56" t="n">
        <f aca="false">IF(S3470="","",0)</f>
        <v>0</v>
      </c>
      <c r="L3470" s="56" t="n">
        <f aca="false">IF(J3470="","",IF(AND(J3470&gt;'Revenue Testing'!$E$9,K3470=0),1,0))</f>
        <v>0</v>
      </c>
      <c r="M3470" s="57" t="n">
        <v>0.57466934706</v>
      </c>
      <c r="N3470" s="56" t="str">
        <f aca="false">IF(OR(A3470="",I3470=""),"",IF(COUNTIFS($A$2:$A$4500,A3470,$D$2:$D$4500,D3470,$I$2:$I$4500,I3470)&gt;1,"Possible duplicate",""))</f>
        <v/>
      </c>
      <c r="O3470" s="56" t="n">
        <f aca="false">IF(J3470="","",IF(AND(L3470=0,K3470=0),1,0))</f>
        <v>1</v>
      </c>
      <c r="P3470" s="56" t="str">
        <f aca="false">IF(L3470=1,J3470+ROW()/10^7,"")</f>
        <v/>
      </c>
      <c r="Q3470" s="57" t="n">
        <f aca="false">IF(O3470=1,M3470,"")</f>
        <v>0.57466934706</v>
      </c>
      <c r="R3470" s="56" t="str">
        <f aca="false">IF(K3470=1,ROW(),"")</f>
        <v/>
      </c>
      <c r="S3470" s="56" t="str">
        <f aca="false">IF(D3470="","",TRIM(D3470))</f>
        <v>PHOTO CHARGES- INC</v>
      </c>
    </row>
    <row r="3471" customFormat="false" ht="15" hidden="false" customHeight="false" outlineLevel="0" collapsed="false">
      <c r="A3471" s="50" t="s">
        <v>943</v>
      </c>
      <c r="B3471" s="55" t="n">
        <v>45904</v>
      </c>
      <c r="C3471" s="50" t="n">
        <f aca="false">IF(S3471="","",IFERROR(IF(INDEX('Ledger Codes'!$C$6:$C$205,MATCH(S3471,'Ledger Codes'!$B$6:$B$205,0))="","",INDEX('Ledger Codes'!$C$6:$C$205,MATCH(S3471,'Ledger Codes'!$B$6:$B$205,0))),""))</f>
        <v>10054</v>
      </c>
      <c r="D3471" s="50" t="s">
        <v>210</v>
      </c>
      <c r="E3471" s="50" t="s">
        <v>944</v>
      </c>
      <c r="F3471" s="50" t="s">
        <v>945</v>
      </c>
      <c r="G3471" s="52" t="n">
        <v>0</v>
      </c>
      <c r="H3471" s="52" t="n">
        <v>40</v>
      </c>
      <c r="I3471" s="52" t="n">
        <f aca="false">IF(AND(G3471="",H3471=""),"",N(G3471)-N(H3471))</f>
        <v>-40</v>
      </c>
      <c r="J3471" s="52" t="n">
        <f aca="false">IF(I3471="","",ABS(I3471))</f>
        <v>40</v>
      </c>
      <c r="K3471" s="56" t="n">
        <f aca="false">IF(S3471="","",0)</f>
        <v>0</v>
      </c>
      <c r="L3471" s="56" t="n">
        <f aca="false">IF(J3471="","",IF(AND(J3471&gt;'Revenue Testing'!$E$9,K3471=0),1,0))</f>
        <v>0</v>
      </c>
      <c r="M3471" s="57" t="n">
        <v>0.357227503607</v>
      </c>
      <c r="N3471" s="56" t="str">
        <f aca="false">IF(OR(A3471="",I3471=""),"",IF(COUNTIFS($A$2:$A$4500,A3471,$D$2:$D$4500,D3471,$I$2:$I$4500,I3471)&gt;1,"Possible duplicate",""))</f>
        <v/>
      </c>
      <c r="O3471" s="56" t="n">
        <f aca="false">IF(J3471="","",IF(AND(L3471=0,K3471=0),1,0))</f>
        <v>1</v>
      </c>
      <c r="P3471" s="56" t="str">
        <f aca="false">IF(L3471=1,J3471+ROW()/10^7,"")</f>
        <v/>
      </c>
      <c r="Q3471" s="57" t="n">
        <f aca="false">IF(O3471=1,M3471,"")</f>
        <v>0.357227503607</v>
      </c>
      <c r="R3471" s="56" t="str">
        <f aca="false">IF(K3471=1,ROW(),"")</f>
        <v/>
      </c>
      <c r="S3471" s="56" t="str">
        <f aca="false">IF(D3471="","",TRIM(D3471))</f>
        <v>PHOTO CHARGES- INC</v>
      </c>
    </row>
    <row r="3472" customFormat="false" ht="15" hidden="false" customHeight="false" outlineLevel="0" collapsed="false">
      <c r="A3472" s="50" t="s">
        <v>946</v>
      </c>
      <c r="B3472" s="55" t="n">
        <v>45904</v>
      </c>
      <c r="C3472" s="50" t="n">
        <f aca="false">IF(S3472="","",IFERROR(IF(INDEX('Ledger Codes'!$C$6:$C$205,MATCH(S3472,'Ledger Codes'!$B$6:$B$205,0))="","",INDEX('Ledger Codes'!$C$6:$C$205,MATCH(S3472,'Ledger Codes'!$B$6:$B$205,0))),""))</f>
        <v>10054</v>
      </c>
      <c r="D3472" s="50" t="s">
        <v>210</v>
      </c>
      <c r="E3472" s="50" t="s">
        <v>947</v>
      </c>
      <c r="F3472" s="50" t="s">
        <v>948</v>
      </c>
      <c r="G3472" s="52" t="n">
        <v>0</v>
      </c>
      <c r="H3472" s="52" t="n">
        <v>60</v>
      </c>
      <c r="I3472" s="52" t="n">
        <f aca="false">IF(AND(G3472="",H3472=""),"",N(G3472)-N(H3472))</f>
        <v>-60</v>
      </c>
      <c r="J3472" s="52" t="n">
        <f aca="false">IF(I3472="","",ABS(I3472))</f>
        <v>60</v>
      </c>
      <c r="K3472" s="56" t="n">
        <f aca="false">IF(S3472="","",0)</f>
        <v>0</v>
      </c>
      <c r="L3472" s="56" t="n">
        <f aca="false">IF(J3472="","",IF(AND(J3472&gt;'Revenue Testing'!$E$9,K3472=0),1,0))</f>
        <v>0</v>
      </c>
      <c r="M3472" s="57" t="n">
        <v>0.161255596978</v>
      </c>
      <c r="N3472" s="56" t="str">
        <f aca="false">IF(OR(A3472="",I3472=""),"",IF(COUNTIFS($A$2:$A$4500,A3472,$D$2:$D$4500,D3472,$I$2:$I$4500,I3472)&gt;1,"Possible duplicate",""))</f>
        <v/>
      </c>
      <c r="O3472" s="56" t="n">
        <f aca="false">IF(J3472="","",IF(AND(L3472=0,K3472=0),1,0))</f>
        <v>1</v>
      </c>
      <c r="P3472" s="56" t="str">
        <f aca="false">IF(L3472=1,J3472+ROW()/10^7,"")</f>
        <v/>
      </c>
      <c r="Q3472" s="57" t="n">
        <f aca="false">IF(O3472=1,M3472,"")</f>
        <v>0.161255596978</v>
      </c>
      <c r="R3472" s="56" t="str">
        <f aca="false">IF(K3472=1,ROW(),"")</f>
        <v/>
      </c>
      <c r="S3472" s="56" t="str">
        <f aca="false">IF(D3472="","",TRIM(D3472))</f>
        <v>PHOTO CHARGES- INC</v>
      </c>
    </row>
    <row r="3473" customFormat="false" ht="15" hidden="false" customHeight="false" outlineLevel="0" collapsed="false">
      <c r="A3473" s="50" t="s">
        <v>949</v>
      </c>
      <c r="B3473" s="55" t="n">
        <v>45904</v>
      </c>
      <c r="C3473" s="50" t="n">
        <f aca="false">IF(S3473="","",IFERROR(IF(INDEX('Ledger Codes'!$C$6:$C$205,MATCH(S3473,'Ledger Codes'!$B$6:$B$205,0))="","",INDEX('Ledger Codes'!$C$6:$C$205,MATCH(S3473,'Ledger Codes'!$B$6:$B$205,0))),""))</f>
        <v>10054</v>
      </c>
      <c r="D3473" s="50" t="s">
        <v>210</v>
      </c>
      <c r="E3473" s="50" t="s">
        <v>950</v>
      </c>
      <c r="F3473" s="50" t="s">
        <v>951</v>
      </c>
      <c r="G3473" s="52" t="n">
        <v>0</v>
      </c>
      <c r="H3473" s="52" t="n">
        <v>20</v>
      </c>
      <c r="I3473" s="52" t="n">
        <f aca="false">IF(AND(G3473="",H3473=""),"",N(G3473)-N(H3473))</f>
        <v>-20</v>
      </c>
      <c r="J3473" s="52" t="n">
        <f aca="false">IF(I3473="","",ABS(I3473))</f>
        <v>20</v>
      </c>
      <c r="K3473" s="56" t="n">
        <f aca="false">IF(S3473="","",0)</f>
        <v>0</v>
      </c>
      <c r="L3473" s="56" t="n">
        <f aca="false">IF(J3473="","",IF(AND(J3473&gt;'Revenue Testing'!$E$9,K3473=0),1,0))</f>
        <v>0</v>
      </c>
      <c r="M3473" s="57" t="n">
        <v>0.208518671986</v>
      </c>
      <c r="N3473" s="56" t="str">
        <f aca="false">IF(OR(A3473="",I3473=""),"",IF(COUNTIFS($A$2:$A$4500,A3473,$D$2:$D$4500,D3473,$I$2:$I$4500,I3473)&gt;1,"Possible duplicate",""))</f>
        <v/>
      </c>
      <c r="O3473" s="56" t="n">
        <f aca="false">IF(J3473="","",IF(AND(L3473=0,K3473=0),1,0))</f>
        <v>1</v>
      </c>
      <c r="P3473" s="56" t="str">
        <f aca="false">IF(L3473=1,J3473+ROW()/10^7,"")</f>
        <v/>
      </c>
      <c r="Q3473" s="57" t="n">
        <f aca="false">IF(O3473=1,M3473,"")</f>
        <v>0.208518671986</v>
      </c>
      <c r="R3473" s="56" t="str">
        <f aca="false">IF(K3473=1,ROW(),"")</f>
        <v/>
      </c>
      <c r="S3473" s="56" t="str">
        <f aca="false">IF(D3473="","",TRIM(D3473))</f>
        <v>PHOTO CHARGES- INC</v>
      </c>
    </row>
    <row r="3474" customFormat="false" ht="15" hidden="false" customHeight="false" outlineLevel="0" collapsed="false">
      <c r="A3474" s="50" t="s">
        <v>952</v>
      </c>
      <c r="B3474" s="55" t="n">
        <v>45904</v>
      </c>
      <c r="C3474" s="50" t="n">
        <f aca="false">IF(S3474="","",IFERROR(IF(INDEX('Ledger Codes'!$C$6:$C$205,MATCH(S3474,'Ledger Codes'!$B$6:$B$205,0))="","",INDEX('Ledger Codes'!$C$6:$C$205,MATCH(S3474,'Ledger Codes'!$B$6:$B$205,0))),""))</f>
        <v>10054</v>
      </c>
      <c r="D3474" s="50" t="s">
        <v>210</v>
      </c>
      <c r="E3474" s="50" t="s">
        <v>953</v>
      </c>
      <c r="F3474" s="50" t="s">
        <v>954</v>
      </c>
      <c r="G3474" s="52" t="n">
        <v>0</v>
      </c>
      <c r="H3474" s="52" t="n">
        <v>20</v>
      </c>
      <c r="I3474" s="52" t="n">
        <f aca="false">IF(AND(G3474="",H3474=""),"",N(G3474)-N(H3474))</f>
        <v>-20</v>
      </c>
      <c r="J3474" s="52" t="n">
        <f aca="false">IF(I3474="","",ABS(I3474))</f>
        <v>20</v>
      </c>
      <c r="K3474" s="56" t="n">
        <f aca="false">IF(S3474="","",0)</f>
        <v>0</v>
      </c>
      <c r="L3474" s="56" t="n">
        <f aca="false">IF(J3474="","",IF(AND(J3474&gt;'Revenue Testing'!$E$9,K3474=0),1,0))</f>
        <v>0</v>
      </c>
      <c r="M3474" s="57" t="n">
        <v>0.403291086159</v>
      </c>
      <c r="N3474" s="56" t="str">
        <f aca="false">IF(OR(A3474="",I3474=""),"",IF(COUNTIFS($A$2:$A$4500,A3474,$D$2:$D$4500,D3474,$I$2:$I$4500,I3474)&gt;1,"Possible duplicate",""))</f>
        <v/>
      </c>
      <c r="O3474" s="56" t="n">
        <f aca="false">IF(J3474="","",IF(AND(L3474=0,K3474=0),1,0))</f>
        <v>1</v>
      </c>
      <c r="P3474" s="56" t="str">
        <f aca="false">IF(L3474=1,J3474+ROW()/10^7,"")</f>
        <v/>
      </c>
      <c r="Q3474" s="57" t="n">
        <f aca="false">IF(O3474=1,M3474,"")</f>
        <v>0.403291086159</v>
      </c>
      <c r="R3474" s="56" t="str">
        <f aca="false">IF(K3474=1,ROW(),"")</f>
        <v/>
      </c>
      <c r="S3474" s="56" t="str">
        <f aca="false">IF(D3474="","",TRIM(D3474))</f>
        <v>PHOTO CHARGES- INC</v>
      </c>
    </row>
    <row r="3475" customFormat="false" ht="15" hidden="false" customHeight="false" outlineLevel="0" collapsed="false">
      <c r="A3475" s="50" t="s">
        <v>955</v>
      </c>
      <c r="B3475" s="55" t="n">
        <v>45905</v>
      </c>
      <c r="C3475" s="50" t="n">
        <f aca="false">IF(S3475="","",IFERROR(IF(INDEX('Ledger Codes'!$C$6:$C$205,MATCH(S3475,'Ledger Codes'!$B$6:$B$205,0))="","",INDEX('Ledger Codes'!$C$6:$C$205,MATCH(S3475,'Ledger Codes'!$B$6:$B$205,0))),""))</f>
        <v>10054</v>
      </c>
      <c r="D3475" s="50" t="s">
        <v>210</v>
      </c>
      <c r="E3475" s="50" t="s">
        <v>956</v>
      </c>
      <c r="F3475" s="50" t="s">
        <v>957</v>
      </c>
      <c r="G3475" s="52" t="n">
        <v>0</v>
      </c>
      <c r="H3475" s="52" t="n">
        <v>20</v>
      </c>
      <c r="I3475" s="52" t="n">
        <f aca="false">IF(AND(G3475="",H3475=""),"",N(G3475)-N(H3475))</f>
        <v>-20</v>
      </c>
      <c r="J3475" s="52" t="n">
        <f aca="false">IF(I3475="","",ABS(I3475))</f>
        <v>20</v>
      </c>
      <c r="K3475" s="56" t="n">
        <f aca="false">IF(S3475="","",0)</f>
        <v>0</v>
      </c>
      <c r="L3475" s="56" t="n">
        <f aca="false">IF(J3475="","",IF(AND(J3475&gt;'Revenue Testing'!$E$9,K3475=0),1,0))</f>
        <v>0</v>
      </c>
      <c r="M3475" s="57" t="n">
        <v>0.803688405146</v>
      </c>
      <c r="N3475" s="56" t="str">
        <f aca="false">IF(OR(A3475="",I3475=""),"",IF(COUNTIFS($A$2:$A$4500,A3475,$D$2:$D$4500,D3475,$I$2:$I$4500,I3475)&gt;1,"Possible duplicate",""))</f>
        <v/>
      </c>
      <c r="O3475" s="56" t="n">
        <f aca="false">IF(J3475="","",IF(AND(L3475=0,K3475=0),1,0))</f>
        <v>1</v>
      </c>
      <c r="P3475" s="56" t="str">
        <f aca="false">IF(L3475=1,J3475+ROW()/10^7,"")</f>
        <v/>
      </c>
      <c r="Q3475" s="57" t="n">
        <f aca="false">IF(O3475=1,M3475,"")</f>
        <v>0.803688405146</v>
      </c>
      <c r="R3475" s="56" t="str">
        <f aca="false">IF(K3475=1,ROW(),"")</f>
        <v/>
      </c>
      <c r="S3475" s="56" t="str">
        <f aca="false">IF(D3475="","",TRIM(D3475))</f>
        <v>PHOTO CHARGES- INC</v>
      </c>
    </row>
    <row r="3476" customFormat="false" ht="15" hidden="false" customHeight="false" outlineLevel="0" collapsed="false">
      <c r="A3476" s="50" t="s">
        <v>958</v>
      </c>
      <c r="B3476" s="55" t="n">
        <v>45905</v>
      </c>
      <c r="C3476" s="50" t="n">
        <f aca="false">IF(S3476="","",IFERROR(IF(INDEX('Ledger Codes'!$C$6:$C$205,MATCH(S3476,'Ledger Codes'!$B$6:$B$205,0))="","",INDEX('Ledger Codes'!$C$6:$C$205,MATCH(S3476,'Ledger Codes'!$B$6:$B$205,0))),""))</f>
        <v>10054</v>
      </c>
      <c r="D3476" s="50" t="s">
        <v>210</v>
      </c>
      <c r="E3476" s="50" t="s">
        <v>959</v>
      </c>
      <c r="F3476" s="50" t="s">
        <v>960</v>
      </c>
      <c r="G3476" s="52" t="n">
        <v>0</v>
      </c>
      <c r="H3476" s="52" t="n">
        <v>100</v>
      </c>
      <c r="I3476" s="52" t="n">
        <f aca="false">IF(AND(G3476="",H3476=""),"",N(G3476)-N(H3476))</f>
        <v>-100</v>
      </c>
      <c r="J3476" s="52" t="n">
        <f aca="false">IF(I3476="","",ABS(I3476))</f>
        <v>100</v>
      </c>
      <c r="K3476" s="56" t="n">
        <f aca="false">IF(S3476="","",0)</f>
        <v>0</v>
      </c>
      <c r="L3476" s="56" t="n">
        <f aca="false">IF(J3476="","",IF(AND(J3476&gt;'Revenue Testing'!$E$9,K3476=0),1,0))</f>
        <v>0</v>
      </c>
      <c r="M3476" s="57" t="n">
        <v>0.624560874836</v>
      </c>
      <c r="N3476" s="56" t="str">
        <f aca="false">IF(OR(A3476="",I3476=""),"",IF(COUNTIFS($A$2:$A$4500,A3476,$D$2:$D$4500,D3476,$I$2:$I$4500,I3476)&gt;1,"Possible duplicate",""))</f>
        <v/>
      </c>
      <c r="O3476" s="56" t="n">
        <f aca="false">IF(J3476="","",IF(AND(L3476=0,K3476=0),1,0))</f>
        <v>1</v>
      </c>
      <c r="P3476" s="56" t="str">
        <f aca="false">IF(L3476=1,J3476+ROW()/10^7,"")</f>
        <v/>
      </c>
      <c r="Q3476" s="57" t="n">
        <f aca="false">IF(O3476=1,M3476,"")</f>
        <v>0.624560874836</v>
      </c>
      <c r="R3476" s="56" t="str">
        <f aca="false">IF(K3476=1,ROW(),"")</f>
        <v/>
      </c>
      <c r="S3476" s="56" t="str">
        <f aca="false">IF(D3476="","",TRIM(D3476))</f>
        <v>PHOTO CHARGES- INC</v>
      </c>
    </row>
    <row r="3477" customFormat="false" ht="15" hidden="false" customHeight="false" outlineLevel="0" collapsed="false">
      <c r="A3477" s="50" t="s">
        <v>961</v>
      </c>
      <c r="B3477" s="55" t="n">
        <v>45905</v>
      </c>
      <c r="C3477" s="50" t="n">
        <f aca="false">IF(S3477="","",IFERROR(IF(INDEX('Ledger Codes'!$C$6:$C$205,MATCH(S3477,'Ledger Codes'!$B$6:$B$205,0))="","",INDEX('Ledger Codes'!$C$6:$C$205,MATCH(S3477,'Ledger Codes'!$B$6:$B$205,0))),""))</f>
        <v>10054</v>
      </c>
      <c r="D3477" s="50" t="s">
        <v>210</v>
      </c>
      <c r="E3477" s="50" t="s">
        <v>962</v>
      </c>
      <c r="F3477" s="50" t="s">
        <v>963</v>
      </c>
      <c r="G3477" s="52" t="n">
        <v>0</v>
      </c>
      <c r="H3477" s="52" t="n">
        <v>20</v>
      </c>
      <c r="I3477" s="52" t="n">
        <f aca="false">IF(AND(G3477="",H3477=""),"",N(G3477)-N(H3477))</f>
        <v>-20</v>
      </c>
      <c r="J3477" s="52" t="n">
        <f aca="false">IF(I3477="","",ABS(I3477))</f>
        <v>20</v>
      </c>
      <c r="K3477" s="56" t="n">
        <f aca="false">IF(S3477="","",0)</f>
        <v>0</v>
      </c>
      <c r="L3477" s="56" t="n">
        <f aca="false">IF(J3477="","",IF(AND(J3477&gt;'Revenue Testing'!$E$9,K3477=0),1,0))</f>
        <v>0</v>
      </c>
      <c r="M3477" s="57" t="n">
        <v>0.201913913491</v>
      </c>
      <c r="N3477" s="56" t="str">
        <f aca="false">IF(OR(A3477="",I3477=""),"",IF(COUNTIFS($A$2:$A$4500,A3477,$D$2:$D$4500,D3477,$I$2:$I$4500,I3477)&gt;1,"Possible duplicate",""))</f>
        <v/>
      </c>
      <c r="O3477" s="56" t="n">
        <f aca="false">IF(J3477="","",IF(AND(L3477=0,K3477=0),1,0))</f>
        <v>1</v>
      </c>
      <c r="P3477" s="56" t="str">
        <f aca="false">IF(L3477=1,J3477+ROW()/10^7,"")</f>
        <v/>
      </c>
      <c r="Q3477" s="57" t="n">
        <f aca="false">IF(O3477=1,M3477,"")</f>
        <v>0.201913913491</v>
      </c>
      <c r="R3477" s="56" t="str">
        <f aca="false">IF(K3477=1,ROW(),"")</f>
        <v/>
      </c>
      <c r="S3477" s="56" t="str">
        <f aca="false">IF(D3477="","",TRIM(D3477))</f>
        <v>PHOTO CHARGES- INC</v>
      </c>
    </row>
    <row r="3478" customFormat="false" ht="15" hidden="false" customHeight="false" outlineLevel="0" collapsed="false">
      <c r="A3478" s="50" t="s">
        <v>964</v>
      </c>
      <c r="B3478" s="55" t="n">
        <v>45905</v>
      </c>
      <c r="C3478" s="50" t="n">
        <f aca="false">IF(S3478="","",IFERROR(IF(INDEX('Ledger Codes'!$C$6:$C$205,MATCH(S3478,'Ledger Codes'!$B$6:$B$205,0))="","",INDEX('Ledger Codes'!$C$6:$C$205,MATCH(S3478,'Ledger Codes'!$B$6:$B$205,0))),""))</f>
        <v>10054</v>
      </c>
      <c r="D3478" s="50" t="s">
        <v>210</v>
      </c>
      <c r="E3478" s="50" t="s">
        <v>965</v>
      </c>
      <c r="F3478" s="50" t="s">
        <v>966</v>
      </c>
      <c r="G3478" s="52" t="n">
        <v>0</v>
      </c>
      <c r="H3478" s="52" t="n">
        <v>40</v>
      </c>
      <c r="I3478" s="52" t="n">
        <f aca="false">IF(AND(G3478="",H3478=""),"",N(G3478)-N(H3478))</f>
        <v>-40</v>
      </c>
      <c r="J3478" s="52" t="n">
        <f aca="false">IF(I3478="","",ABS(I3478))</f>
        <v>40</v>
      </c>
      <c r="K3478" s="56" t="n">
        <f aca="false">IF(S3478="","",0)</f>
        <v>0</v>
      </c>
      <c r="L3478" s="56" t="n">
        <f aca="false">IF(J3478="","",IF(AND(J3478&gt;'Revenue Testing'!$E$9,K3478=0),1,0))</f>
        <v>0</v>
      </c>
      <c r="M3478" s="57" t="n">
        <v>0.94144430022</v>
      </c>
      <c r="N3478" s="56" t="str">
        <f aca="false">IF(OR(A3478="",I3478=""),"",IF(COUNTIFS($A$2:$A$4500,A3478,$D$2:$D$4500,D3478,$I$2:$I$4500,I3478)&gt;1,"Possible duplicate",""))</f>
        <v/>
      </c>
      <c r="O3478" s="56" t="n">
        <f aca="false">IF(J3478="","",IF(AND(L3478=0,K3478=0),1,0))</f>
        <v>1</v>
      </c>
      <c r="P3478" s="56" t="str">
        <f aca="false">IF(L3478=1,J3478+ROW()/10^7,"")</f>
        <v/>
      </c>
      <c r="Q3478" s="57" t="n">
        <f aca="false">IF(O3478=1,M3478,"")</f>
        <v>0.94144430022</v>
      </c>
      <c r="R3478" s="56" t="str">
        <f aca="false">IF(K3478=1,ROW(),"")</f>
        <v/>
      </c>
      <c r="S3478" s="56" t="str">
        <f aca="false">IF(D3478="","",TRIM(D3478))</f>
        <v>PHOTO CHARGES- INC</v>
      </c>
    </row>
    <row r="3479" customFormat="false" ht="15" hidden="false" customHeight="false" outlineLevel="0" collapsed="false">
      <c r="A3479" s="50" t="s">
        <v>967</v>
      </c>
      <c r="B3479" s="55" t="n">
        <v>45905</v>
      </c>
      <c r="C3479" s="50" t="n">
        <f aca="false">IF(S3479="","",IFERROR(IF(INDEX('Ledger Codes'!$C$6:$C$205,MATCH(S3479,'Ledger Codes'!$B$6:$B$205,0))="","",INDEX('Ledger Codes'!$C$6:$C$205,MATCH(S3479,'Ledger Codes'!$B$6:$B$205,0))),""))</f>
        <v>10054</v>
      </c>
      <c r="D3479" s="50" t="s">
        <v>210</v>
      </c>
      <c r="E3479" s="50" t="s">
        <v>968</v>
      </c>
      <c r="F3479" s="50" t="s">
        <v>969</v>
      </c>
      <c r="G3479" s="52" t="n">
        <v>0</v>
      </c>
      <c r="H3479" s="52" t="n">
        <v>40</v>
      </c>
      <c r="I3479" s="52" t="n">
        <f aca="false">IF(AND(G3479="",H3479=""),"",N(G3479)-N(H3479))</f>
        <v>-40</v>
      </c>
      <c r="J3479" s="52" t="n">
        <f aca="false">IF(I3479="","",ABS(I3479))</f>
        <v>40</v>
      </c>
      <c r="K3479" s="56" t="n">
        <f aca="false">IF(S3479="","",0)</f>
        <v>0</v>
      </c>
      <c r="L3479" s="56" t="n">
        <f aca="false">IF(J3479="","",IF(AND(J3479&gt;'Revenue Testing'!$E$9,K3479=0),1,0))</f>
        <v>0</v>
      </c>
      <c r="M3479" s="57" t="n">
        <v>0.707950831928</v>
      </c>
      <c r="N3479" s="56" t="str">
        <f aca="false">IF(OR(A3479="",I3479=""),"",IF(COUNTIFS($A$2:$A$4500,A3479,$D$2:$D$4500,D3479,$I$2:$I$4500,I3479)&gt;1,"Possible duplicate",""))</f>
        <v/>
      </c>
      <c r="O3479" s="56" t="n">
        <f aca="false">IF(J3479="","",IF(AND(L3479=0,K3479=0),1,0))</f>
        <v>1</v>
      </c>
      <c r="P3479" s="56" t="str">
        <f aca="false">IF(L3479=1,J3479+ROW()/10^7,"")</f>
        <v/>
      </c>
      <c r="Q3479" s="57" t="n">
        <f aca="false">IF(O3479=1,M3479,"")</f>
        <v>0.707950831928</v>
      </c>
      <c r="R3479" s="56" t="str">
        <f aca="false">IF(K3479=1,ROW(),"")</f>
        <v/>
      </c>
      <c r="S3479" s="56" t="str">
        <f aca="false">IF(D3479="","",TRIM(D3479))</f>
        <v>PHOTO CHARGES- INC</v>
      </c>
    </row>
    <row r="3480" customFormat="false" ht="15" hidden="false" customHeight="false" outlineLevel="0" collapsed="false">
      <c r="A3480" s="50" t="s">
        <v>970</v>
      </c>
      <c r="B3480" s="55" t="n">
        <v>45905</v>
      </c>
      <c r="C3480" s="50" t="n">
        <f aca="false">IF(S3480="","",IFERROR(IF(INDEX('Ledger Codes'!$C$6:$C$205,MATCH(S3480,'Ledger Codes'!$B$6:$B$205,0))="","",INDEX('Ledger Codes'!$C$6:$C$205,MATCH(S3480,'Ledger Codes'!$B$6:$B$205,0))),""))</f>
        <v>10054</v>
      </c>
      <c r="D3480" s="50" t="s">
        <v>210</v>
      </c>
      <c r="E3480" s="50" t="s">
        <v>971</v>
      </c>
      <c r="F3480" s="50" t="s">
        <v>972</v>
      </c>
      <c r="G3480" s="52" t="n">
        <v>0</v>
      </c>
      <c r="H3480" s="52" t="n">
        <v>20</v>
      </c>
      <c r="I3480" s="52" t="n">
        <f aca="false">IF(AND(G3480="",H3480=""),"",N(G3480)-N(H3480))</f>
        <v>-20</v>
      </c>
      <c r="J3480" s="52" t="n">
        <f aca="false">IF(I3480="","",ABS(I3480))</f>
        <v>20</v>
      </c>
      <c r="K3480" s="56" t="n">
        <f aca="false">IF(S3480="","",0)</f>
        <v>0</v>
      </c>
      <c r="L3480" s="56" t="n">
        <f aca="false">IF(J3480="","",IF(AND(J3480&gt;'Revenue Testing'!$E$9,K3480=0),1,0))</f>
        <v>0</v>
      </c>
      <c r="M3480" s="57" t="n">
        <v>0.644333517741</v>
      </c>
      <c r="N3480" s="56" t="str">
        <f aca="false">IF(OR(A3480="",I3480=""),"",IF(COUNTIFS($A$2:$A$4500,A3480,$D$2:$D$4500,D3480,$I$2:$I$4500,I3480)&gt;1,"Possible duplicate",""))</f>
        <v/>
      </c>
      <c r="O3480" s="56" t="n">
        <f aca="false">IF(J3480="","",IF(AND(L3480=0,K3480=0),1,0))</f>
        <v>1</v>
      </c>
      <c r="P3480" s="56" t="str">
        <f aca="false">IF(L3480=1,J3480+ROW()/10^7,"")</f>
        <v/>
      </c>
      <c r="Q3480" s="57" t="n">
        <f aca="false">IF(O3480=1,M3480,"")</f>
        <v>0.644333517741</v>
      </c>
      <c r="R3480" s="56" t="str">
        <f aca="false">IF(K3480=1,ROW(),"")</f>
        <v/>
      </c>
      <c r="S3480" s="56" t="str">
        <f aca="false">IF(D3480="","",TRIM(D3480))</f>
        <v>PHOTO CHARGES- INC</v>
      </c>
    </row>
    <row r="3481" customFormat="false" ht="15" hidden="false" customHeight="false" outlineLevel="0" collapsed="false">
      <c r="A3481" s="50" t="s">
        <v>973</v>
      </c>
      <c r="B3481" s="55" t="n">
        <v>45905</v>
      </c>
      <c r="C3481" s="50" t="n">
        <f aca="false">IF(S3481="","",IFERROR(IF(INDEX('Ledger Codes'!$C$6:$C$205,MATCH(S3481,'Ledger Codes'!$B$6:$B$205,0))="","",INDEX('Ledger Codes'!$C$6:$C$205,MATCH(S3481,'Ledger Codes'!$B$6:$B$205,0))),""))</f>
        <v>10054</v>
      </c>
      <c r="D3481" s="50" t="s">
        <v>210</v>
      </c>
      <c r="E3481" s="50" t="s">
        <v>974</v>
      </c>
      <c r="F3481" s="50" t="s">
        <v>975</v>
      </c>
      <c r="G3481" s="52" t="n">
        <v>0</v>
      </c>
      <c r="H3481" s="52" t="n">
        <v>40</v>
      </c>
      <c r="I3481" s="52" t="n">
        <f aca="false">IF(AND(G3481="",H3481=""),"",N(G3481)-N(H3481))</f>
        <v>-40</v>
      </c>
      <c r="J3481" s="52" t="n">
        <f aca="false">IF(I3481="","",ABS(I3481))</f>
        <v>40</v>
      </c>
      <c r="K3481" s="56" t="n">
        <f aca="false">IF(S3481="","",0)</f>
        <v>0</v>
      </c>
      <c r="L3481" s="56" t="n">
        <f aca="false">IF(J3481="","",IF(AND(J3481&gt;'Revenue Testing'!$E$9,K3481=0),1,0))</f>
        <v>0</v>
      </c>
      <c r="M3481" s="57" t="n">
        <v>0.844005619619</v>
      </c>
      <c r="N3481" s="56" t="str">
        <f aca="false">IF(OR(A3481="",I3481=""),"",IF(COUNTIFS($A$2:$A$4500,A3481,$D$2:$D$4500,D3481,$I$2:$I$4500,I3481)&gt;1,"Possible duplicate",""))</f>
        <v/>
      </c>
      <c r="O3481" s="56" t="n">
        <f aca="false">IF(J3481="","",IF(AND(L3481=0,K3481=0),1,0))</f>
        <v>1</v>
      </c>
      <c r="P3481" s="56" t="str">
        <f aca="false">IF(L3481=1,J3481+ROW()/10^7,"")</f>
        <v/>
      </c>
      <c r="Q3481" s="57" t="n">
        <f aca="false">IF(O3481=1,M3481,"")</f>
        <v>0.844005619619</v>
      </c>
      <c r="R3481" s="56" t="str">
        <f aca="false">IF(K3481=1,ROW(),"")</f>
        <v/>
      </c>
      <c r="S3481" s="56" t="str">
        <f aca="false">IF(D3481="","",TRIM(D3481))</f>
        <v>PHOTO CHARGES- INC</v>
      </c>
    </row>
    <row r="3482" customFormat="false" ht="15" hidden="false" customHeight="false" outlineLevel="0" collapsed="false">
      <c r="A3482" s="50" t="s">
        <v>976</v>
      </c>
      <c r="B3482" s="55" t="n">
        <v>45905</v>
      </c>
      <c r="C3482" s="50" t="n">
        <f aca="false">IF(S3482="","",IFERROR(IF(INDEX('Ledger Codes'!$C$6:$C$205,MATCH(S3482,'Ledger Codes'!$B$6:$B$205,0))="","",INDEX('Ledger Codes'!$C$6:$C$205,MATCH(S3482,'Ledger Codes'!$B$6:$B$205,0))),""))</f>
        <v>10054</v>
      </c>
      <c r="D3482" s="50" t="s">
        <v>210</v>
      </c>
      <c r="E3482" s="50" t="s">
        <v>977</v>
      </c>
      <c r="F3482" s="50" t="s">
        <v>467</v>
      </c>
      <c r="G3482" s="52" t="n">
        <v>0</v>
      </c>
      <c r="H3482" s="52" t="n">
        <v>20</v>
      </c>
      <c r="I3482" s="52" t="n">
        <f aca="false">IF(AND(G3482="",H3482=""),"",N(G3482)-N(H3482))</f>
        <v>-20</v>
      </c>
      <c r="J3482" s="52" t="n">
        <f aca="false">IF(I3482="","",ABS(I3482))</f>
        <v>20</v>
      </c>
      <c r="K3482" s="56" t="n">
        <f aca="false">IF(S3482="","",0)</f>
        <v>0</v>
      </c>
      <c r="L3482" s="56" t="n">
        <f aca="false">IF(J3482="","",IF(AND(J3482&gt;'Revenue Testing'!$E$9,K3482=0),1,0))</f>
        <v>0</v>
      </c>
      <c r="M3482" s="57" t="n">
        <v>0.052946407982</v>
      </c>
      <c r="N3482" s="56" t="str">
        <f aca="false">IF(OR(A3482="",I3482=""),"",IF(COUNTIFS($A$2:$A$4500,A3482,$D$2:$D$4500,D3482,$I$2:$I$4500,I3482)&gt;1,"Possible duplicate",""))</f>
        <v>Possible duplicate</v>
      </c>
      <c r="O3482" s="56" t="n">
        <f aca="false">IF(J3482="","",IF(AND(L3482=0,K3482=0),1,0))</f>
        <v>1</v>
      </c>
      <c r="P3482" s="56" t="str">
        <f aca="false">IF(L3482=1,J3482+ROW()/10^7,"")</f>
        <v/>
      </c>
      <c r="Q3482" s="57" t="n">
        <f aca="false">IF(O3482=1,M3482,"")</f>
        <v>0.052946407982</v>
      </c>
      <c r="R3482" s="56" t="str">
        <f aca="false">IF(K3482=1,ROW(),"")</f>
        <v/>
      </c>
      <c r="S3482" s="56" t="str">
        <f aca="false">IF(D3482="","",TRIM(D3482))</f>
        <v>PHOTO CHARGES- INC</v>
      </c>
    </row>
    <row r="3483" customFormat="false" ht="15" hidden="false" customHeight="false" outlineLevel="0" collapsed="false">
      <c r="A3483" s="50" t="s">
        <v>976</v>
      </c>
      <c r="B3483" s="55" t="n">
        <v>45905</v>
      </c>
      <c r="C3483" s="50" t="n">
        <f aca="false">IF(S3483="","",IFERROR(IF(INDEX('Ledger Codes'!$C$6:$C$205,MATCH(S3483,'Ledger Codes'!$B$6:$B$205,0))="","",INDEX('Ledger Codes'!$C$6:$C$205,MATCH(S3483,'Ledger Codes'!$B$6:$B$205,0))),""))</f>
        <v>10054</v>
      </c>
      <c r="D3483" s="50" t="s">
        <v>210</v>
      </c>
      <c r="E3483" s="50" t="s">
        <v>977</v>
      </c>
      <c r="F3483" s="50" t="s">
        <v>467</v>
      </c>
      <c r="G3483" s="52" t="n">
        <v>0</v>
      </c>
      <c r="H3483" s="52" t="n">
        <v>20</v>
      </c>
      <c r="I3483" s="52" t="n">
        <f aca="false">IF(AND(G3483="",H3483=""),"",N(G3483)-N(H3483))</f>
        <v>-20</v>
      </c>
      <c r="J3483" s="52" t="n">
        <f aca="false">IF(I3483="","",ABS(I3483))</f>
        <v>20</v>
      </c>
      <c r="K3483" s="56" t="n">
        <f aca="false">IF(S3483="","",0)</f>
        <v>0</v>
      </c>
      <c r="L3483" s="56" t="n">
        <f aca="false">IF(J3483="","",IF(AND(J3483&gt;'Revenue Testing'!$E$9,K3483=0),1,0))</f>
        <v>0</v>
      </c>
      <c r="M3483" s="57" t="n">
        <v>0.730170262543</v>
      </c>
      <c r="N3483" s="56" t="str">
        <f aca="false">IF(OR(A3483="",I3483=""),"",IF(COUNTIFS($A$2:$A$4500,A3483,$D$2:$D$4500,D3483,$I$2:$I$4500,I3483)&gt;1,"Possible duplicate",""))</f>
        <v>Possible duplicate</v>
      </c>
      <c r="O3483" s="56" t="n">
        <f aca="false">IF(J3483="","",IF(AND(L3483=0,K3483=0),1,0))</f>
        <v>1</v>
      </c>
      <c r="P3483" s="56" t="str">
        <f aca="false">IF(L3483=1,J3483+ROW()/10^7,"")</f>
        <v/>
      </c>
      <c r="Q3483" s="57" t="n">
        <f aca="false">IF(O3483=1,M3483,"")</f>
        <v>0.730170262543</v>
      </c>
      <c r="R3483" s="56" t="str">
        <f aca="false">IF(K3483=1,ROW(),"")</f>
        <v/>
      </c>
      <c r="S3483" s="56" t="str">
        <f aca="false">IF(D3483="","",TRIM(D3483))</f>
        <v>PHOTO CHARGES- INC</v>
      </c>
    </row>
    <row r="3484" customFormat="false" ht="15" hidden="false" customHeight="false" outlineLevel="0" collapsed="false">
      <c r="A3484" s="50" t="s">
        <v>978</v>
      </c>
      <c r="B3484" s="55" t="n">
        <v>45905</v>
      </c>
      <c r="C3484" s="50" t="n">
        <f aca="false">IF(S3484="","",IFERROR(IF(INDEX('Ledger Codes'!$C$6:$C$205,MATCH(S3484,'Ledger Codes'!$B$6:$B$205,0))="","",INDEX('Ledger Codes'!$C$6:$C$205,MATCH(S3484,'Ledger Codes'!$B$6:$B$205,0))),""))</f>
        <v>10054</v>
      </c>
      <c r="D3484" s="50" t="s">
        <v>210</v>
      </c>
      <c r="E3484" s="50" t="s">
        <v>979</v>
      </c>
      <c r="F3484" s="50" t="s">
        <v>980</v>
      </c>
      <c r="G3484" s="52" t="n">
        <v>0</v>
      </c>
      <c r="H3484" s="52" t="n">
        <v>20</v>
      </c>
      <c r="I3484" s="52" t="n">
        <f aca="false">IF(AND(G3484="",H3484=""),"",N(G3484)-N(H3484))</f>
        <v>-20</v>
      </c>
      <c r="J3484" s="52" t="n">
        <f aca="false">IF(I3484="","",ABS(I3484))</f>
        <v>20</v>
      </c>
      <c r="K3484" s="56" t="n">
        <f aca="false">IF(S3484="","",0)</f>
        <v>0</v>
      </c>
      <c r="L3484" s="56" t="n">
        <f aca="false">IF(J3484="","",IF(AND(J3484&gt;'Revenue Testing'!$E$9,K3484=0),1,0))</f>
        <v>0</v>
      </c>
      <c r="M3484" s="57" t="n">
        <v>0.996505535109</v>
      </c>
      <c r="N3484" s="56" t="str">
        <f aca="false">IF(OR(A3484="",I3484=""),"",IF(COUNTIFS($A$2:$A$4500,A3484,$D$2:$D$4500,D3484,$I$2:$I$4500,I3484)&gt;1,"Possible duplicate",""))</f>
        <v>Possible duplicate</v>
      </c>
      <c r="O3484" s="56" t="n">
        <f aca="false">IF(J3484="","",IF(AND(L3484=0,K3484=0),1,0))</f>
        <v>1</v>
      </c>
      <c r="P3484" s="56" t="str">
        <f aca="false">IF(L3484=1,J3484+ROW()/10^7,"")</f>
        <v/>
      </c>
      <c r="Q3484" s="57" t="n">
        <f aca="false">IF(O3484=1,M3484,"")</f>
        <v>0.996505535109</v>
      </c>
      <c r="R3484" s="56" t="str">
        <f aca="false">IF(K3484=1,ROW(),"")</f>
        <v/>
      </c>
      <c r="S3484" s="56" t="str">
        <f aca="false">IF(D3484="","",TRIM(D3484))</f>
        <v>PHOTO CHARGES- INC</v>
      </c>
    </row>
    <row r="3485" customFormat="false" ht="15" hidden="false" customHeight="false" outlineLevel="0" collapsed="false">
      <c r="A3485" s="50" t="s">
        <v>978</v>
      </c>
      <c r="B3485" s="55" t="n">
        <v>45905</v>
      </c>
      <c r="C3485" s="50" t="n">
        <f aca="false">IF(S3485="","",IFERROR(IF(INDEX('Ledger Codes'!$C$6:$C$205,MATCH(S3485,'Ledger Codes'!$B$6:$B$205,0))="","",INDEX('Ledger Codes'!$C$6:$C$205,MATCH(S3485,'Ledger Codes'!$B$6:$B$205,0))),""))</f>
        <v>10054</v>
      </c>
      <c r="D3485" s="50" t="s">
        <v>210</v>
      </c>
      <c r="E3485" s="50" t="s">
        <v>979</v>
      </c>
      <c r="F3485" s="50" t="s">
        <v>980</v>
      </c>
      <c r="G3485" s="52" t="n">
        <v>0</v>
      </c>
      <c r="H3485" s="52" t="n">
        <v>20</v>
      </c>
      <c r="I3485" s="52" t="n">
        <f aca="false">IF(AND(G3485="",H3485=""),"",N(G3485)-N(H3485))</f>
        <v>-20</v>
      </c>
      <c r="J3485" s="52" t="n">
        <f aca="false">IF(I3485="","",ABS(I3485))</f>
        <v>20</v>
      </c>
      <c r="K3485" s="56" t="n">
        <f aca="false">IF(S3485="","",0)</f>
        <v>0</v>
      </c>
      <c r="L3485" s="56" t="n">
        <f aca="false">IF(J3485="","",IF(AND(J3485&gt;'Revenue Testing'!$E$9,K3485=0),1,0))</f>
        <v>0</v>
      </c>
      <c r="M3485" s="57" t="n">
        <v>0.080244308267</v>
      </c>
      <c r="N3485" s="56" t="str">
        <f aca="false">IF(OR(A3485="",I3485=""),"",IF(COUNTIFS($A$2:$A$4500,A3485,$D$2:$D$4500,D3485,$I$2:$I$4500,I3485)&gt;1,"Possible duplicate",""))</f>
        <v>Possible duplicate</v>
      </c>
      <c r="O3485" s="56" t="n">
        <f aca="false">IF(J3485="","",IF(AND(L3485=0,K3485=0),1,0))</f>
        <v>1</v>
      </c>
      <c r="P3485" s="56" t="str">
        <f aca="false">IF(L3485=1,J3485+ROW()/10^7,"")</f>
        <v/>
      </c>
      <c r="Q3485" s="57" t="n">
        <f aca="false">IF(O3485=1,M3485,"")</f>
        <v>0.080244308267</v>
      </c>
      <c r="R3485" s="56" t="str">
        <f aca="false">IF(K3485=1,ROW(),"")</f>
        <v/>
      </c>
      <c r="S3485" s="56" t="str">
        <f aca="false">IF(D3485="","",TRIM(D3485))</f>
        <v>PHOTO CHARGES- INC</v>
      </c>
    </row>
    <row r="3486" customFormat="false" ht="15" hidden="false" customHeight="false" outlineLevel="0" collapsed="false">
      <c r="A3486" s="50" t="s">
        <v>981</v>
      </c>
      <c r="B3486" s="55" t="n">
        <v>45905</v>
      </c>
      <c r="C3486" s="50" t="n">
        <f aca="false">IF(S3486="","",IFERROR(IF(INDEX('Ledger Codes'!$C$6:$C$205,MATCH(S3486,'Ledger Codes'!$B$6:$B$205,0))="","",INDEX('Ledger Codes'!$C$6:$C$205,MATCH(S3486,'Ledger Codes'!$B$6:$B$205,0))),""))</f>
        <v>10054</v>
      </c>
      <c r="D3486" s="50" t="s">
        <v>210</v>
      </c>
      <c r="E3486" s="50" t="s">
        <v>982</v>
      </c>
      <c r="F3486" s="50" t="s">
        <v>983</v>
      </c>
      <c r="G3486" s="52" t="n">
        <v>0</v>
      </c>
      <c r="H3486" s="52" t="n">
        <v>20</v>
      </c>
      <c r="I3486" s="52" t="n">
        <f aca="false">IF(AND(G3486="",H3486=""),"",N(G3486)-N(H3486))</f>
        <v>-20</v>
      </c>
      <c r="J3486" s="52" t="n">
        <f aca="false">IF(I3486="","",ABS(I3486))</f>
        <v>20</v>
      </c>
      <c r="K3486" s="56" t="n">
        <f aca="false">IF(S3486="","",0)</f>
        <v>0</v>
      </c>
      <c r="L3486" s="56" t="n">
        <f aca="false">IF(J3486="","",IF(AND(J3486&gt;'Revenue Testing'!$E$9,K3486=0),1,0))</f>
        <v>0</v>
      </c>
      <c r="M3486" s="57" t="n">
        <v>0.00918352705</v>
      </c>
      <c r="N3486" s="56" t="str">
        <f aca="false">IF(OR(A3486="",I3486=""),"",IF(COUNTIFS($A$2:$A$4500,A3486,$D$2:$D$4500,D3486,$I$2:$I$4500,I3486)&gt;1,"Possible duplicate",""))</f>
        <v/>
      </c>
      <c r="O3486" s="56" t="n">
        <f aca="false">IF(J3486="","",IF(AND(L3486=0,K3486=0),1,0))</f>
        <v>1</v>
      </c>
      <c r="P3486" s="56" t="str">
        <f aca="false">IF(L3486=1,J3486+ROW()/10^7,"")</f>
        <v/>
      </c>
      <c r="Q3486" s="57" t="n">
        <f aca="false">IF(O3486=1,M3486,"")</f>
        <v>0.00918352705</v>
      </c>
      <c r="R3486" s="56" t="str">
        <f aca="false">IF(K3486=1,ROW(),"")</f>
        <v/>
      </c>
      <c r="S3486" s="56" t="str">
        <f aca="false">IF(D3486="","",TRIM(D3486))</f>
        <v>PHOTO CHARGES- INC</v>
      </c>
    </row>
    <row r="3487" customFormat="false" ht="15" hidden="false" customHeight="false" outlineLevel="0" collapsed="false">
      <c r="A3487" s="50" t="s">
        <v>984</v>
      </c>
      <c r="B3487" s="55" t="n">
        <v>45905</v>
      </c>
      <c r="C3487" s="50" t="n">
        <f aca="false">IF(S3487="","",IFERROR(IF(INDEX('Ledger Codes'!$C$6:$C$205,MATCH(S3487,'Ledger Codes'!$B$6:$B$205,0))="","",INDEX('Ledger Codes'!$C$6:$C$205,MATCH(S3487,'Ledger Codes'!$B$6:$B$205,0))),""))</f>
        <v>10054</v>
      </c>
      <c r="D3487" s="50" t="s">
        <v>210</v>
      </c>
      <c r="E3487" s="50" t="s">
        <v>985</v>
      </c>
      <c r="F3487" s="50" t="s">
        <v>986</v>
      </c>
      <c r="G3487" s="52" t="n">
        <v>0</v>
      </c>
      <c r="H3487" s="52" t="n">
        <v>20</v>
      </c>
      <c r="I3487" s="52" t="n">
        <f aca="false">IF(AND(G3487="",H3487=""),"",N(G3487)-N(H3487))</f>
        <v>-20</v>
      </c>
      <c r="J3487" s="52" t="n">
        <f aca="false">IF(I3487="","",ABS(I3487))</f>
        <v>20</v>
      </c>
      <c r="K3487" s="56" t="n">
        <f aca="false">IF(S3487="","",0)</f>
        <v>0</v>
      </c>
      <c r="L3487" s="56" t="n">
        <f aca="false">IF(J3487="","",IF(AND(J3487&gt;'Revenue Testing'!$E$9,K3487=0),1,0))</f>
        <v>0</v>
      </c>
      <c r="M3487" s="57" t="n">
        <v>0.195918452451</v>
      </c>
      <c r="N3487" s="56" t="str">
        <f aca="false">IF(OR(A3487="",I3487=""),"",IF(COUNTIFS($A$2:$A$4500,A3487,$D$2:$D$4500,D3487,$I$2:$I$4500,I3487)&gt;1,"Possible duplicate",""))</f>
        <v/>
      </c>
      <c r="O3487" s="56" t="n">
        <f aca="false">IF(J3487="","",IF(AND(L3487=0,K3487=0),1,0))</f>
        <v>1</v>
      </c>
      <c r="P3487" s="56" t="str">
        <f aca="false">IF(L3487=1,J3487+ROW()/10^7,"")</f>
        <v/>
      </c>
      <c r="Q3487" s="57" t="n">
        <f aca="false">IF(O3487=1,M3487,"")</f>
        <v>0.195918452451</v>
      </c>
      <c r="R3487" s="56" t="str">
        <f aca="false">IF(K3487=1,ROW(),"")</f>
        <v/>
      </c>
      <c r="S3487" s="56" t="str">
        <f aca="false">IF(D3487="","",TRIM(D3487))</f>
        <v>PHOTO CHARGES- INC</v>
      </c>
    </row>
    <row r="3488" customFormat="false" ht="15" hidden="false" customHeight="false" outlineLevel="0" collapsed="false">
      <c r="A3488" s="50" t="s">
        <v>987</v>
      </c>
      <c r="B3488" s="55" t="n">
        <v>45905</v>
      </c>
      <c r="C3488" s="50" t="n">
        <f aca="false">IF(S3488="","",IFERROR(IF(INDEX('Ledger Codes'!$C$6:$C$205,MATCH(S3488,'Ledger Codes'!$B$6:$B$205,0))="","",INDEX('Ledger Codes'!$C$6:$C$205,MATCH(S3488,'Ledger Codes'!$B$6:$B$205,0))),""))</f>
        <v>10054</v>
      </c>
      <c r="D3488" s="50" t="s">
        <v>210</v>
      </c>
      <c r="E3488" s="50" t="s">
        <v>988</v>
      </c>
      <c r="F3488" s="50" t="s">
        <v>989</v>
      </c>
      <c r="G3488" s="52" t="n">
        <v>0</v>
      </c>
      <c r="H3488" s="52" t="n">
        <v>20</v>
      </c>
      <c r="I3488" s="52" t="n">
        <f aca="false">IF(AND(G3488="",H3488=""),"",N(G3488)-N(H3488))</f>
        <v>-20</v>
      </c>
      <c r="J3488" s="52" t="n">
        <f aca="false">IF(I3488="","",ABS(I3488))</f>
        <v>20</v>
      </c>
      <c r="K3488" s="56" t="n">
        <f aca="false">IF(S3488="","",0)</f>
        <v>0</v>
      </c>
      <c r="L3488" s="56" t="n">
        <f aca="false">IF(J3488="","",IF(AND(J3488&gt;'Revenue Testing'!$E$9,K3488=0),1,0))</f>
        <v>0</v>
      </c>
      <c r="M3488" s="57" t="n">
        <v>0.279033690575</v>
      </c>
      <c r="N3488" s="56" t="str">
        <f aca="false">IF(OR(A3488="",I3488=""),"",IF(COUNTIFS($A$2:$A$4500,A3488,$D$2:$D$4500,D3488,$I$2:$I$4500,I3488)&gt;1,"Possible duplicate",""))</f>
        <v/>
      </c>
      <c r="O3488" s="56" t="n">
        <f aca="false">IF(J3488="","",IF(AND(L3488=0,K3488=0),1,0))</f>
        <v>1</v>
      </c>
      <c r="P3488" s="56" t="str">
        <f aca="false">IF(L3488=1,J3488+ROW()/10^7,"")</f>
        <v/>
      </c>
      <c r="Q3488" s="57" t="n">
        <f aca="false">IF(O3488=1,M3488,"")</f>
        <v>0.279033690575</v>
      </c>
      <c r="R3488" s="56" t="str">
        <f aca="false">IF(K3488=1,ROW(),"")</f>
        <v/>
      </c>
      <c r="S3488" s="56" t="str">
        <f aca="false">IF(D3488="","",TRIM(D3488))</f>
        <v>PHOTO CHARGES- INC</v>
      </c>
    </row>
    <row r="3489" customFormat="false" ht="15" hidden="false" customHeight="false" outlineLevel="0" collapsed="false">
      <c r="A3489" s="50" t="s">
        <v>990</v>
      </c>
      <c r="B3489" s="55" t="n">
        <v>45905</v>
      </c>
      <c r="C3489" s="50" t="n">
        <f aca="false">IF(S3489="","",IFERROR(IF(INDEX('Ledger Codes'!$C$6:$C$205,MATCH(S3489,'Ledger Codes'!$B$6:$B$205,0))="","",INDEX('Ledger Codes'!$C$6:$C$205,MATCH(S3489,'Ledger Codes'!$B$6:$B$205,0))),""))</f>
        <v>10054</v>
      </c>
      <c r="D3489" s="50" t="s">
        <v>210</v>
      </c>
      <c r="E3489" s="50" t="s">
        <v>991</v>
      </c>
      <c r="F3489" s="50" t="s">
        <v>992</v>
      </c>
      <c r="G3489" s="52" t="n">
        <v>0</v>
      </c>
      <c r="H3489" s="52" t="n">
        <v>180</v>
      </c>
      <c r="I3489" s="52" t="n">
        <f aca="false">IF(AND(G3489="",H3489=""),"",N(G3489)-N(H3489))</f>
        <v>-180</v>
      </c>
      <c r="J3489" s="52" t="n">
        <f aca="false">IF(I3489="","",ABS(I3489))</f>
        <v>180</v>
      </c>
      <c r="K3489" s="56" t="n">
        <f aca="false">IF(S3489="","",0)</f>
        <v>0</v>
      </c>
      <c r="L3489" s="56" t="n">
        <f aca="false">IF(J3489="","",IF(AND(J3489&gt;'Revenue Testing'!$E$9,K3489=0),1,0))</f>
        <v>0</v>
      </c>
      <c r="M3489" s="57" t="n">
        <v>0.581473107356</v>
      </c>
      <c r="N3489" s="56" t="str">
        <f aca="false">IF(OR(A3489="",I3489=""),"",IF(COUNTIFS($A$2:$A$4500,A3489,$D$2:$D$4500,D3489,$I$2:$I$4500,I3489)&gt;1,"Possible duplicate",""))</f>
        <v/>
      </c>
      <c r="O3489" s="56" t="n">
        <f aca="false">IF(J3489="","",IF(AND(L3489=0,K3489=0),1,0))</f>
        <v>1</v>
      </c>
      <c r="P3489" s="56" t="str">
        <f aca="false">IF(L3489=1,J3489+ROW()/10^7,"")</f>
        <v/>
      </c>
      <c r="Q3489" s="57" t="n">
        <f aca="false">IF(O3489=1,M3489,"")</f>
        <v>0.581473107356</v>
      </c>
      <c r="R3489" s="56" t="str">
        <f aca="false">IF(K3489=1,ROW(),"")</f>
        <v/>
      </c>
      <c r="S3489" s="56" t="str">
        <f aca="false">IF(D3489="","",TRIM(D3489))</f>
        <v>PHOTO CHARGES- INC</v>
      </c>
    </row>
    <row r="3490" customFormat="false" ht="15" hidden="false" customHeight="false" outlineLevel="0" collapsed="false">
      <c r="A3490" s="50" t="s">
        <v>993</v>
      </c>
      <c r="B3490" s="55" t="n">
        <v>45905</v>
      </c>
      <c r="C3490" s="50" t="n">
        <f aca="false">IF(S3490="","",IFERROR(IF(INDEX('Ledger Codes'!$C$6:$C$205,MATCH(S3490,'Ledger Codes'!$B$6:$B$205,0))="","",INDEX('Ledger Codes'!$C$6:$C$205,MATCH(S3490,'Ledger Codes'!$B$6:$B$205,0))),""))</f>
        <v>10054</v>
      </c>
      <c r="D3490" s="50" t="s">
        <v>210</v>
      </c>
      <c r="E3490" s="50" t="s">
        <v>994</v>
      </c>
      <c r="F3490" s="50" t="s">
        <v>995</v>
      </c>
      <c r="G3490" s="52" t="n">
        <v>0</v>
      </c>
      <c r="H3490" s="52" t="n">
        <v>20</v>
      </c>
      <c r="I3490" s="52" t="n">
        <f aca="false">IF(AND(G3490="",H3490=""),"",N(G3490)-N(H3490))</f>
        <v>-20</v>
      </c>
      <c r="J3490" s="52" t="n">
        <f aca="false">IF(I3490="","",ABS(I3490))</f>
        <v>20</v>
      </c>
      <c r="K3490" s="56" t="n">
        <f aca="false">IF(S3490="","",0)</f>
        <v>0</v>
      </c>
      <c r="L3490" s="56" t="n">
        <f aca="false">IF(J3490="","",IF(AND(J3490&gt;'Revenue Testing'!$E$9,K3490=0),1,0))</f>
        <v>0</v>
      </c>
      <c r="M3490" s="57" t="n">
        <v>0.585269468968</v>
      </c>
      <c r="N3490" s="56" t="str">
        <f aca="false">IF(OR(A3490="",I3490=""),"",IF(COUNTIFS($A$2:$A$4500,A3490,$D$2:$D$4500,D3490,$I$2:$I$4500,I3490)&gt;1,"Possible duplicate",""))</f>
        <v/>
      </c>
      <c r="O3490" s="56" t="n">
        <f aca="false">IF(J3490="","",IF(AND(L3490=0,K3490=0),1,0))</f>
        <v>1</v>
      </c>
      <c r="P3490" s="56" t="str">
        <f aca="false">IF(L3490=1,J3490+ROW()/10^7,"")</f>
        <v/>
      </c>
      <c r="Q3490" s="57" t="n">
        <f aca="false">IF(O3490=1,M3490,"")</f>
        <v>0.585269468968</v>
      </c>
      <c r="R3490" s="56" t="str">
        <f aca="false">IF(K3490=1,ROW(),"")</f>
        <v/>
      </c>
      <c r="S3490" s="56" t="str">
        <f aca="false">IF(D3490="","",TRIM(D3490))</f>
        <v>PHOTO CHARGES- INC</v>
      </c>
    </row>
    <row r="3491" customFormat="false" ht="15" hidden="false" customHeight="false" outlineLevel="0" collapsed="false">
      <c r="A3491" s="50" t="s">
        <v>993</v>
      </c>
      <c r="B3491" s="55" t="n">
        <v>45905</v>
      </c>
      <c r="C3491" s="50" t="n">
        <f aca="false">IF(S3491="","",IFERROR(IF(INDEX('Ledger Codes'!$C$6:$C$205,MATCH(S3491,'Ledger Codes'!$B$6:$B$205,0))="","",INDEX('Ledger Codes'!$C$6:$C$205,MATCH(S3491,'Ledger Codes'!$B$6:$B$205,0))),""))</f>
        <v>10054</v>
      </c>
      <c r="D3491" s="50" t="s">
        <v>210</v>
      </c>
      <c r="E3491" s="50" t="s">
        <v>994</v>
      </c>
      <c r="F3491" s="50" t="s">
        <v>995</v>
      </c>
      <c r="G3491" s="52" t="n">
        <v>0</v>
      </c>
      <c r="H3491" s="52" t="n">
        <v>40</v>
      </c>
      <c r="I3491" s="52" t="n">
        <f aca="false">IF(AND(G3491="",H3491=""),"",N(G3491)-N(H3491))</f>
        <v>-40</v>
      </c>
      <c r="J3491" s="52" t="n">
        <f aca="false">IF(I3491="","",ABS(I3491))</f>
        <v>40</v>
      </c>
      <c r="K3491" s="56" t="n">
        <f aca="false">IF(S3491="","",0)</f>
        <v>0</v>
      </c>
      <c r="L3491" s="56" t="n">
        <f aca="false">IF(J3491="","",IF(AND(J3491&gt;'Revenue Testing'!$E$9,K3491=0),1,0))</f>
        <v>0</v>
      </c>
      <c r="M3491" s="57" t="n">
        <v>0.679771918285</v>
      </c>
      <c r="N3491" s="56" t="str">
        <f aca="false">IF(OR(A3491="",I3491=""),"",IF(COUNTIFS($A$2:$A$4500,A3491,$D$2:$D$4500,D3491,$I$2:$I$4500,I3491)&gt;1,"Possible duplicate",""))</f>
        <v/>
      </c>
      <c r="O3491" s="56" t="n">
        <f aca="false">IF(J3491="","",IF(AND(L3491=0,K3491=0),1,0))</f>
        <v>1</v>
      </c>
      <c r="P3491" s="56" t="str">
        <f aca="false">IF(L3491=1,J3491+ROW()/10^7,"")</f>
        <v/>
      </c>
      <c r="Q3491" s="57" t="n">
        <f aca="false">IF(O3491=1,M3491,"")</f>
        <v>0.679771918285</v>
      </c>
      <c r="R3491" s="56" t="str">
        <f aca="false">IF(K3491=1,ROW(),"")</f>
        <v/>
      </c>
      <c r="S3491" s="56" t="str">
        <f aca="false">IF(D3491="","",TRIM(D3491))</f>
        <v>PHOTO CHARGES- INC</v>
      </c>
    </row>
    <row r="3492" customFormat="false" ht="15" hidden="false" customHeight="false" outlineLevel="0" collapsed="false">
      <c r="A3492" s="50" t="s">
        <v>996</v>
      </c>
      <c r="B3492" s="55" t="n">
        <v>45905</v>
      </c>
      <c r="C3492" s="50" t="n">
        <f aca="false">IF(S3492="","",IFERROR(IF(INDEX('Ledger Codes'!$C$6:$C$205,MATCH(S3492,'Ledger Codes'!$B$6:$B$205,0))="","",INDEX('Ledger Codes'!$C$6:$C$205,MATCH(S3492,'Ledger Codes'!$B$6:$B$205,0))),""))</f>
        <v>10054</v>
      </c>
      <c r="D3492" s="50" t="s">
        <v>210</v>
      </c>
      <c r="E3492" s="50" t="s">
        <v>997</v>
      </c>
      <c r="F3492" s="50" t="s">
        <v>998</v>
      </c>
      <c r="G3492" s="52" t="n">
        <v>0</v>
      </c>
      <c r="H3492" s="52" t="n">
        <v>20</v>
      </c>
      <c r="I3492" s="52" t="n">
        <f aca="false">IF(AND(G3492="",H3492=""),"",N(G3492)-N(H3492))</f>
        <v>-20</v>
      </c>
      <c r="J3492" s="52" t="n">
        <f aca="false">IF(I3492="","",ABS(I3492))</f>
        <v>20</v>
      </c>
      <c r="K3492" s="56" t="n">
        <f aca="false">IF(S3492="","",0)</f>
        <v>0</v>
      </c>
      <c r="L3492" s="56" t="n">
        <f aca="false">IF(J3492="","",IF(AND(J3492&gt;'Revenue Testing'!$E$9,K3492=0),1,0))</f>
        <v>0</v>
      </c>
      <c r="M3492" s="57" t="n">
        <v>0.62273331798</v>
      </c>
      <c r="N3492" s="56" t="str">
        <f aca="false">IF(OR(A3492="",I3492=""),"",IF(COUNTIFS($A$2:$A$4500,A3492,$D$2:$D$4500,D3492,$I$2:$I$4500,I3492)&gt;1,"Possible duplicate",""))</f>
        <v/>
      </c>
      <c r="O3492" s="56" t="n">
        <f aca="false">IF(J3492="","",IF(AND(L3492=0,K3492=0),1,0))</f>
        <v>1</v>
      </c>
      <c r="P3492" s="56" t="str">
        <f aca="false">IF(L3492=1,J3492+ROW()/10^7,"")</f>
        <v/>
      </c>
      <c r="Q3492" s="57" t="n">
        <f aca="false">IF(O3492=1,M3492,"")</f>
        <v>0.62273331798</v>
      </c>
      <c r="R3492" s="56" t="str">
        <f aca="false">IF(K3492=1,ROW(),"")</f>
        <v/>
      </c>
      <c r="S3492" s="56" t="str">
        <f aca="false">IF(D3492="","",TRIM(D3492))</f>
        <v>PHOTO CHARGES- INC</v>
      </c>
    </row>
    <row r="3493" customFormat="false" ht="15" hidden="false" customHeight="false" outlineLevel="0" collapsed="false">
      <c r="A3493" s="50" t="s">
        <v>999</v>
      </c>
      <c r="B3493" s="55" t="n">
        <v>45905</v>
      </c>
      <c r="C3493" s="50" t="n">
        <f aca="false">IF(S3493="","",IFERROR(IF(INDEX('Ledger Codes'!$C$6:$C$205,MATCH(S3493,'Ledger Codes'!$B$6:$B$205,0))="","",INDEX('Ledger Codes'!$C$6:$C$205,MATCH(S3493,'Ledger Codes'!$B$6:$B$205,0))),""))</f>
        <v>10054</v>
      </c>
      <c r="D3493" s="50" t="s">
        <v>210</v>
      </c>
      <c r="E3493" s="50" t="s">
        <v>1000</v>
      </c>
      <c r="F3493" s="50" t="s">
        <v>447</v>
      </c>
      <c r="G3493" s="52" t="n">
        <v>0</v>
      </c>
      <c r="H3493" s="52" t="n">
        <v>60</v>
      </c>
      <c r="I3493" s="52" t="n">
        <f aca="false">IF(AND(G3493="",H3493=""),"",N(G3493)-N(H3493))</f>
        <v>-60</v>
      </c>
      <c r="J3493" s="52" t="n">
        <f aca="false">IF(I3493="","",ABS(I3493))</f>
        <v>60</v>
      </c>
      <c r="K3493" s="56" t="n">
        <f aca="false">IF(S3493="","",0)</f>
        <v>0</v>
      </c>
      <c r="L3493" s="56" t="n">
        <f aca="false">IF(J3493="","",IF(AND(J3493&gt;'Revenue Testing'!$E$9,K3493=0),1,0))</f>
        <v>0</v>
      </c>
      <c r="M3493" s="57" t="n">
        <v>0.908427678471</v>
      </c>
      <c r="N3493" s="56" t="str">
        <f aca="false">IF(OR(A3493="",I3493=""),"",IF(COUNTIFS($A$2:$A$4500,A3493,$D$2:$D$4500,D3493,$I$2:$I$4500,I3493)&gt;1,"Possible duplicate",""))</f>
        <v/>
      </c>
      <c r="O3493" s="56" t="n">
        <f aca="false">IF(J3493="","",IF(AND(L3493=0,K3493=0),1,0))</f>
        <v>1</v>
      </c>
      <c r="P3493" s="56" t="str">
        <f aca="false">IF(L3493=1,J3493+ROW()/10^7,"")</f>
        <v/>
      </c>
      <c r="Q3493" s="57" t="n">
        <f aca="false">IF(O3493=1,M3493,"")</f>
        <v>0.908427678471</v>
      </c>
      <c r="R3493" s="56" t="str">
        <f aca="false">IF(K3493=1,ROW(),"")</f>
        <v/>
      </c>
      <c r="S3493" s="56" t="str">
        <f aca="false">IF(D3493="","",TRIM(D3493))</f>
        <v>PHOTO CHARGES- INC</v>
      </c>
    </row>
    <row r="3494" customFormat="false" ht="15" hidden="false" customHeight="false" outlineLevel="0" collapsed="false">
      <c r="A3494" s="50" t="s">
        <v>1001</v>
      </c>
      <c r="B3494" s="55" t="n">
        <v>45905</v>
      </c>
      <c r="C3494" s="50" t="n">
        <f aca="false">IF(S3494="","",IFERROR(IF(INDEX('Ledger Codes'!$C$6:$C$205,MATCH(S3494,'Ledger Codes'!$B$6:$B$205,0))="","",INDEX('Ledger Codes'!$C$6:$C$205,MATCH(S3494,'Ledger Codes'!$B$6:$B$205,0))),""))</f>
        <v>10054</v>
      </c>
      <c r="D3494" s="50" t="s">
        <v>210</v>
      </c>
      <c r="E3494" s="50" t="s">
        <v>1002</v>
      </c>
      <c r="F3494" s="50" t="s">
        <v>1003</v>
      </c>
      <c r="G3494" s="52" t="n">
        <v>0</v>
      </c>
      <c r="H3494" s="52" t="n">
        <v>20</v>
      </c>
      <c r="I3494" s="52" t="n">
        <f aca="false">IF(AND(G3494="",H3494=""),"",N(G3494)-N(H3494))</f>
        <v>-20</v>
      </c>
      <c r="J3494" s="52" t="n">
        <f aca="false">IF(I3494="","",ABS(I3494))</f>
        <v>20</v>
      </c>
      <c r="K3494" s="56" t="n">
        <f aca="false">IF(S3494="","",0)</f>
        <v>0</v>
      </c>
      <c r="L3494" s="56" t="n">
        <f aca="false">IF(J3494="","",IF(AND(J3494&gt;'Revenue Testing'!$E$9,K3494=0),1,0))</f>
        <v>0</v>
      </c>
      <c r="M3494" s="57" t="n">
        <v>0.663591651559</v>
      </c>
      <c r="N3494" s="56" t="str">
        <f aca="false">IF(OR(A3494="",I3494=""),"",IF(COUNTIFS($A$2:$A$4500,A3494,$D$2:$D$4500,D3494,$I$2:$I$4500,I3494)&gt;1,"Possible duplicate",""))</f>
        <v/>
      </c>
      <c r="O3494" s="56" t="n">
        <f aca="false">IF(J3494="","",IF(AND(L3494=0,K3494=0),1,0))</f>
        <v>1</v>
      </c>
      <c r="P3494" s="56" t="str">
        <f aca="false">IF(L3494=1,J3494+ROW()/10^7,"")</f>
        <v/>
      </c>
      <c r="Q3494" s="57" t="n">
        <f aca="false">IF(O3494=1,M3494,"")</f>
        <v>0.663591651559</v>
      </c>
      <c r="R3494" s="56" t="str">
        <f aca="false">IF(K3494=1,ROW(),"")</f>
        <v/>
      </c>
      <c r="S3494" s="56" t="str">
        <f aca="false">IF(D3494="","",TRIM(D3494))</f>
        <v>PHOTO CHARGES- INC</v>
      </c>
    </row>
    <row r="3495" customFormat="false" ht="15" hidden="false" customHeight="false" outlineLevel="0" collapsed="false">
      <c r="A3495" s="50" t="s">
        <v>1004</v>
      </c>
      <c r="B3495" s="55" t="n">
        <v>45905</v>
      </c>
      <c r="C3495" s="50" t="n">
        <f aca="false">IF(S3495="","",IFERROR(IF(INDEX('Ledger Codes'!$C$6:$C$205,MATCH(S3495,'Ledger Codes'!$B$6:$B$205,0))="","",INDEX('Ledger Codes'!$C$6:$C$205,MATCH(S3495,'Ledger Codes'!$B$6:$B$205,0))),""))</f>
        <v>10054</v>
      </c>
      <c r="D3495" s="50" t="s">
        <v>210</v>
      </c>
      <c r="E3495" s="50" t="s">
        <v>1005</v>
      </c>
      <c r="F3495" s="50" t="s">
        <v>1006</v>
      </c>
      <c r="G3495" s="52" t="n">
        <v>0</v>
      </c>
      <c r="H3495" s="52" t="n">
        <v>60</v>
      </c>
      <c r="I3495" s="52" t="n">
        <f aca="false">IF(AND(G3495="",H3495=""),"",N(G3495)-N(H3495))</f>
        <v>-60</v>
      </c>
      <c r="J3495" s="52" t="n">
        <f aca="false">IF(I3495="","",ABS(I3495))</f>
        <v>60</v>
      </c>
      <c r="K3495" s="56" t="n">
        <f aca="false">IF(S3495="","",0)</f>
        <v>0</v>
      </c>
      <c r="L3495" s="56" t="n">
        <f aca="false">IF(J3495="","",IF(AND(J3495&gt;'Revenue Testing'!$E$9,K3495=0),1,0))</f>
        <v>0</v>
      </c>
      <c r="M3495" s="57" t="n">
        <v>0.543706869244</v>
      </c>
      <c r="N3495" s="56" t="str">
        <f aca="false">IF(OR(A3495="",I3495=""),"",IF(COUNTIFS($A$2:$A$4500,A3495,$D$2:$D$4500,D3495,$I$2:$I$4500,I3495)&gt;1,"Possible duplicate",""))</f>
        <v/>
      </c>
      <c r="O3495" s="56" t="n">
        <f aca="false">IF(J3495="","",IF(AND(L3495=0,K3495=0),1,0))</f>
        <v>1</v>
      </c>
      <c r="P3495" s="56" t="str">
        <f aca="false">IF(L3495=1,J3495+ROW()/10^7,"")</f>
        <v/>
      </c>
      <c r="Q3495" s="57" t="n">
        <f aca="false">IF(O3495=1,M3495,"")</f>
        <v>0.543706869244</v>
      </c>
      <c r="R3495" s="56" t="str">
        <f aca="false">IF(K3495=1,ROW(),"")</f>
        <v/>
      </c>
      <c r="S3495" s="56" t="str">
        <f aca="false">IF(D3495="","",TRIM(D3495))</f>
        <v>PHOTO CHARGES- INC</v>
      </c>
    </row>
    <row r="3496" customFormat="false" ht="15" hidden="false" customHeight="false" outlineLevel="0" collapsed="false">
      <c r="A3496" s="50" t="s">
        <v>1007</v>
      </c>
      <c r="B3496" s="55" t="n">
        <v>45905</v>
      </c>
      <c r="C3496" s="50" t="n">
        <f aca="false">IF(S3496="","",IFERROR(IF(INDEX('Ledger Codes'!$C$6:$C$205,MATCH(S3496,'Ledger Codes'!$B$6:$B$205,0))="","",INDEX('Ledger Codes'!$C$6:$C$205,MATCH(S3496,'Ledger Codes'!$B$6:$B$205,0))),""))</f>
        <v>10054</v>
      </c>
      <c r="D3496" s="50" t="s">
        <v>210</v>
      </c>
      <c r="E3496" s="50" t="s">
        <v>1008</v>
      </c>
      <c r="F3496" s="50" t="s">
        <v>1009</v>
      </c>
      <c r="G3496" s="52" t="n">
        <v>0</v>
      </c>
      <c r="H3496" s="52" t="n">
        <v>20</v>
      </c>
      <c r="I3496" s="52" t="n">
        <f aca="false">IF(AND(G3496="",H3496=""),"",N(G3496)-N(H3496))</f>
        <v>-20</v>
      </c>
      <c r="J3496" s="52" t="n">
        <f aca="false">IF(I3496="","",ABS(I3496))</f>
        <v>20</v>
      </c>
      <c r="K3496" s="56" t="n">
        <f aca="false">IF(S3496="","",0)</f>
        <v>0</v>
      </c>
      <c r="L3496" s="56" t="n">
        <f aca="false">IF(J3496="","",IF(AND(J3496&gt;'Revenue Testing'!$E$9,K3496=0),1,0))</f>
        <v>0</v>
      </c>
      <c r="M3496" s="57" t="n">
        <v>0.281254205621</v>
      </c>
      <c r="N3496" s="56" t="str">
        <f aca="false">IF(OR(A3496="",I3496=""),"",IF(COUNTIFS($A$2:$A$4500,A3496,$D$2:$D$4500,D3496,$I$2:$I$4500,I3496)&gt;1,"Possible duplicate",""))</f>
        <v/>
      </c>
      <c r="O3496" s="56" t="n">
        <f aca="false">IF(J3496="","",IF(AND(L3496=0,K3496=0),1,0))</f>
        <v>1</v>
      </c>
      <c r="P3496" s="56" t="str">
        <f aca="false">IF(L3496=1,J3496+ROW()/10^7,"")</f>
        <v/>
      </c>
      <c r="Q3496" s="57" t="n">
        <f aca="false">IF(O3496=1,M3496,"")</f>
        <v>0.281254205621</v>
      </c>
      <c r="R3496" s="56" t="str">
        <f aca="false">IF(K3496=1,ROW(),"")</f>
        <v/>
      </c>
      <c r="S3496" s="56" t="str">
        <f aca="false">IF(D3496="","",TRIM(D3496))</f>
        <v>PHOTO CHARGES- INC</v>
      </c>
    </row>
    <row r="3497" customFormat="false" ht="15" hidden="false" customHeight="false" outlineLevel="0" collapsed="false">
      <c r="A3497" s="50" t="s">
        <v>1007</v>
      </c>
      <c r="B3497" s="55" t="n">
        <v>45905</v>
      </c>
      <c r="C3497" s="50" t="n">
        <f aca="false">IF(S3497="","",IFERROR(IF(INDEX('Ledger Codes'!$C$6:$C$205,MATCH(S3497,'Ledger Codes'!$B$6:$B$205,0))="","",INDEX('Ledger Codes'!$C$6:$C$205,MATCH(S3497,'Ledger Codes'!$B$6:$B$205,0))),""))</f>
        <v>10054</v>
      </c>
      <c r="D3497" s="50" t="s">
        <v>210</v>
      </c>
      <c r="E3497" s="50" t="s">
        <v>1008</v>
      </c>
      <c r="F3497" s="50" t="s">
        <v>1009</v>
      </c>
      <c r="G3497" s="52" t="n">
        <v>0</v>
      </c>
      <c r="H3497" s="52" t="n">
        <v>60</v>
      </c>
      <c r="I3497" s="52" t="n">
        <f aca="false">IF(AND(G3497="",H3497=""),"",N(G3497)-N(H3497))</f>
        <v>-60</v>
      </c>
      <c r="J3497" s="52" t="n">
        <f aca="false">IF(I3497="","",ABS(I3497))</f>
        <v>60</v>
      </c>
      <c r="K3497" s="56" t="n">
        <f aca="false">IF(S3497="","",0)</f>
        <v>0</v>
      </c>
      <c r="L3497" s="56" t="n">
        <f aca="false">IF(J3497="","",IF(AND(J3497&gt;'Revenue Testing'!$E$9,K3497=0),1,0))</f>
        <v>0</v>
      </c>
      <c r="M3497" s="57" t="n">
        <v>0.64746432953</v>
      </c>
      <c r="N3497" s="56" t="str">
        <f aca="false">IF(OR(A3497="",I3497=""),"",IF(COUNTIFS($A$2:$A$4500,A3497,$D$2:$D$4500,D3497,$I$2:$I$4500,I3497)&gt;1,"Possible duplicate",""))</f>
        <v/>
      </c>
      <c r="O3497" s="56" t="n">
        <f aca="false">IF(J3497="","",IF(AND(L3497=0,K3497=0),1,0))</f>
        <v>1</v>
      </c>
      <c r="P3497" s="56" t="str">
        <f aca="false">IF(L3497=1,J3497+ROW()/10^7,"")</f>
        <v/>
      </c>
      <c r="Q3497" s="57" t="n">
        <f aca="false">IF(O3497=1,M3497,"")</f>
        <v>0.64746432953</v>
      </c>
      <c r="R3497" s="56" t="str">
        <f aca="false">IF(K3497=1,ROW(),"")</f>
        <v/>
      </c>
      <c r="S3497" s="56" t="str">
        <f aca="false">IF(D3497="","",TRIM(D3497))</f>
        <v>PHOTO CHARGES- INC</v>
      </c>
    </row>
    <row r="3498" customFormat="false" ht="15" hidden="false" customHeight="false" outlineLevel="0" collapsed="false">
      <c r="A3498" s="50" t="s">
        <v>1010</v>
      </c>
      <c r="B3498" s="55" t="n">
        <v>45905</v>
      </c>
      <c r="C3498" s="50" t="n">
        <f aca="false">IF(S3498="","",IFERROR(IF(INDEX('Ledger Codes'!$C$6:$C$205,MATCH(S3498,'Ledger Codes'!$B$6:$B$205,0))="","",INDEX('Ledger Codes'!$C$6:$C$205,MATCH(S3498,'Ledger Codes'!$B$6:$B$205,0))),""))</f>
        <v>10054</v>
      </c>
      <c r="D3498" s="50" t="s">
        <v>210</v>
      </c>
      <c r="E3498" s="50" t="s">
        <v>1011</v>
      </c>
      <c r="F3498" s="50" t="s">
        <v>1012</v>
      </c>
      <c r="G3498" s="52" t="n">
        <v>0</v>
      </c>
      <c r="H3498" s="52" t="n">
        <v>20</v>
      </c>
      <c r="I3498" s="52" t="n">
        <f aca="false">IF(AND(G3498="",H3498=""),"",N(G3498)-N(H3498))</f>
        <v>-20</v>
      </c>
      <c r="J3498" s="52" t="n">
        <f aca="false">IF(I3498="","",ABS(I3498))</f>
        <v>20</v>
      </c>
      <c r="K3498" s="56" t="n">
        <f aca="false">IF(S3498="","",0)</f>
        <v>0</v>
      </c>
      <c r="L3498" s="56" t="n">
        <f aca="false">IF(J3498="","",IF(AND(J3498&gt;'Revenue Testing'!$E$9,K3498=0),1,0))</f>
        <v>0</v>
      </c>
      <c r="M3498" s="57" t="n">
        <v>0.008586866758</v>
      </c>
      <c r="N3498" s="56" t="str">
        <f aca="false">IF(OR(A3498="",I3498=""),"",IF(COUNTIFS($A$2:$A$4500,A3498,$D$2:$D$4500,D3498,$I$2:$I$4500,I3498)&gt;1,"Possible duplicate",""))</f>
        <v/>
      </c>
      <c r="O3498" s="56" t="n">
        <f aca="false">IF(J3498="","",IF(AND(L3498=0,K3498=0),1,0))</f>
        <v>1</v>
      </c>
      <c r="P3498" s="56" t="str">
        <f aca="false">IF(L3498=1,J3498+ROW()/10^7,"")</f>
        <v/>
      </c>
      <c r="Q3498" s="57" t="n">
        <f aca="false">IF(O3498=1,M3498,"")</f>
        <v>0.008586866758</v>
      </c>
      <c r="R3498" s="56" t="str">
        <f aca="false">IF(K3498=1,ROW(),"")</f>
        <v/>
      </c>
      <c r="S3498" s="56" t="str">
        <f aca="false">IF(D3498="","",TRIM(D3498))</f>
        <v>PHOTO CHARGES- INC</v>
      </c>
    </row>
    <row r="3499" customFormat="false" ht="15" hidden="false" customHeight="false" outlineLevel="0" collapsed="false">
      <c r="A3499" s="50" t="s">
        <v>1013</v>
      </c>
      <c r="B3499" s="55" t="n">
        <v>45905</v>
      </c>
      <c r="C3499" s="50" t="n">
        <f aca="false">IF(S3499="","",IFERROR(IF(INDEX('Ledger Codes'!$C$6:$C$205,MATCH(S3499,'Ledger Codes'!$B$6:$B$205,0))="","",INDEX('Ledger Codes'!$C$6:$C$205,MATCH(S3499,'Ledger Codes'!$B$6:$B$205,0))),""))</f>
        <v>10054</v>
      </c>
      <c r="D3499" s="50" t="s">
        <v>210</v>
      </c>
      <c r="E3499" s="50" t="s">
        <v>1014</v>
      </c>
      <c r="F3499" s="50" t="s">
        <v>1015</v>
      </c>
      <c r="G3499" s="52" t="n">
        <v>0</v>
      </c>
      <c r="H3499" s="52" t="n">
        <v>20</v>
      </c>
      <c r="I3499" s="52" t="n">
        <f aca="false">IF(AND(G3499="",H3499=""),"",N(G3499)-N(H3499))</f>
        <v>-20</v>
      </c>
      <c r="J3499" s="52" t="n">
        <f aca="false">IF(I3499="","",ABS(I3499))</f>
        <v>20</v>
      </c>
      <c r="K3499" s="56" t="n">
        <f aca="false">IF(S3499="","",0)</f>
        <v>0</v>
      </c>
      <c r="L3499" s="56" t="n">
        <f aca="false">IF(J3499="","",IF(AND(J3499&gt;'Revenue Testing'!$E$9,K3499=0),1,0))</f>
        <v>0</v>
      </c>
      <c r="M3499" s="57" t="n">
        <v>0.661137194628</v>
      </c>
      <c r="N3499" s="56" t="str">
        <f aca="false">IF(OR(A3499="",I3499=""),"",IF(COUNTIFS($A$2:$A$4500,A3499,$D$2:$D$4500,D3499,$I$2:$I$4500,I3499)&gt;1,"Possible duplicate",""))</f>
        <v/>
      </c>
      <c r="O3499" s="56" t="n">
        <f aca="false">IF(J3499="","",IF(AND(L3499=0,K3499=0),1,0))</f>
        <v>1</v>
      </c>
      <c r="P3499" s="56" t="str">
        <f aca="false">IF(L3499=1,J3499+ROW()/10^7,"")</f>
        <v/>
      </c>
      <c r="Q3499" s="57" t="n">
        <f aca="false">IF(O3499=1,M3499,"")</f>
        <v>0.661137194628</v>
      </c>
      <c r="R3499" s="56" t="str">
        <f aca="false">IF(K3499=1,ROW(),"")</f>
        <v/>
      </c>
      <c r="S3499" s="56" t="str">
        <f aca="false">IF(D3499="","",TRIM(D3499))</f>
        <v>PHOTO CHARGES- INC</v>
      </c>
    </row>
    <row r="3500" customFormat="false" ht="15" hidden="false" customHeight="false" outlineLevel="0" collapsed="false">
      <c r="A3500" s="50" t="s">
        <v>1013</v>
      </c>
      <c r="B3500" s="55" t="n">
        <v>45905</v>
      </c>
      <c r="C3500" s="50" t="n">
        <f aca="false">IF(S3500="","",IFERROR(IF(INDEX('Ledger Codes'!$C$6:$C$205,MATCH(S3500,'Ledger Codes'!$B$6:$B$205,0))="","",INDEX('Ledger Codes'!$C$6:$C$205,MATCH(S3500,'Ledger Codes'!$B$6:$B$205,0))),""))</f>
        <v>10054</v>
      </c>
      <c r="D3500" s="50" t="s">
        <v>210</v>
      </c>
      <c r="E3500" s="50" t="s">
        <v>1014</v>
      </c>
      <c r="F3500" s="50" t="s">
        <v>1015</v>
      </c>
      <c r="G3500" s="52" t="n">
        <v>0</v>
      </c>
      <c r="H3500" s="52" t="n">
        <v>40</v>
      </c>
      <c r="I3500" s="52" t="n">
        <f aca="false">IF(AND(G3500="",H3500=""),"",N(G3500)-N(H3500))</f>
        <v>-40</v>
      </c>
      <c r="J3500" s="52" t="n">
        <f aca="false">IF(I3500="","",ABS(I3500))</f>
        <v>40</v>
      </c>
      <c r="K3500" s="56" t="n">
        <f aca="false">IF(S3500="","",0)</f>
        <v>0</v>
      </c>
      <c r="L3500" s="56" t="n">
        <f aca="false">IF(J3500="","",IF(AND(J3500&gt;'Revenue Testing'!$E$9,K3500=0),1,0))</f>
        <v>0</v>
      </c>
      <c r="M3500" s="57" t="n">
        <v>0.750063329949</v>
      </c>
      <c r="N3500" s="56" t="str">
        <f aca="false">IF(OR(A3500="",I3500=""),"",IF(COUNTIFS($A$2:$A$4500,A3500,$D$2:$D$4500,D3500,$I$2:$I$4500,I3500)&gt;1,"Possible duplicate",""))</f>
        <v/>
      </c>
      <c r="O3500" s="56" t="n">
        <f aca="false">IF(J3500="","",IF(AND(L3500=0,K3500=0),1,0))</f>
        <v>1</v>
      </c>
      <c r="P3500" s="56" t="str">
        <f aca="false">IF(L3500=1,J3500+ROW()/10^7,"")</f>
        <v/>
      </c>
      <c r="Q3500" s="57" t="n">
        <f aca="false">IF(O3500=1,M3500,"")</f>
        <v>0.750063329949</v>
      </c>
      <c r="R3500" s="56" t="str">
        <f aca="false">IF(K3500=1,ROW(),"")</f>
        <v/>
      </c>
      <c r="S3500" s="56" t="str">
        <f aca="false">IF(D3500="","",TRIM(D3500))</f>
        <v>PHOTO CHARGES- INC</v>
      </c>
    </row>
    <row r="3501" customFormat="false" ht="15" hidden="false" customHeight="false" outlineLevel="0" collapsed="false">
      <c r="A3501" s="50" t="s">
        <v>1016</v>
      </c>
      <c r="B3501" s="55" t="n">
        <v>45905</v>
      </c>
      <c r="C3501" s="50" t="n">
        <f aca="false">IF(S3501="","",IFERROR(IF(INDEX('Ledger Codes'!$C$6:$C$205,MATCH(S3501,'Ledger Codes'!$B$6:$B$205,0))="","",INDEX('Ledger Codes'!$C$6:$C$205,MATCH(S3501,'Ledger Codes'!$B$6:$B$205,0))),""))</f>
        <v>10054</v>
      </c>
      <c r="D3501" s="50" t="s">
        <v>210</v>
      </c>
      <c r="E3501" s="50" t="s">
        <v>1017</v>
      </c>
      <c r="F3501" s="50" t="s">
        <v>1018</v>
      </c>
      <c r="G3501" s="52" t="n">
        <v>0</v>
      </c>
      <c r="H3501" s="52" t="n">
        <v>20</v>
      </c>
      <c r="I3501" s="52" t="n">
        <f aca="false">IF(AND(G3501="",H3501=""),"",N(G3501)-N(H3501))</f>
        <v>-20</v>
      </c>
      <c r="J3501" s="52" t="n">
        <f aca="false">IF(I3501="","",ABS(I3501))</f>
        <v>20</v>
      </c>
      <c r="K3501" s="56" t="n">
        <f aca="false">IF(S3501="","",0)</f>
        <v>0</v>
      </c>
      <c r="L3501" s="56" t="n">
        <f aca="false">IF(J3501="","",IF(AND(J3501&gt;'Revenue Testing'!$E$9,K3501=0),1,0))</f>
        <v>0</v>
      </c>
      <c r="M3501" s="57" t="n">
        <v>0.427104842119</v>
      </c>
      <c r="N3501" s="56" t="str">
        <f aca="false">IF(OR(A3501="",I3501=""),"",IF(COUNTIFS($A$2:$A$4500,A3501,$D$2:$D$4500,D3501,$I$2:$I$4500,I3501)&gt;1,"Possible duplicate",""))</f>
        <v/>
      </c>
      <c r="O3501" s="56" t="n">
        <f aca="false">IF(J3501="","",IF(AND(L3501=0,K3501=0),1,0))</f>
        <v>1</v>
      </c>
      <c r="P3501" s="56" t="str">
        <f aca="false">IF(L3501=1,J3501+ROW()/10^7,"")</f>
        <v/>
      </c>
      <c r="Q3501" s="57" t="n">
        <f aca="false">IF(O3501=1,M3501,"")</f>
        <v>0.427104842119</v>
      </c>
      <c r="R3501" s="56" t="str">
        <f aca="false">IF(K3501=1,ROW(),"")</f>
        <v/>
      </c>
      <c r="S3501" s="56" t="str">
        <f aca="false">IF(D3501="","",TRIM(D3501))</f>
        <v>PHOTO CHARGES- INC</v>
      </c>
    </row>
    <row r="3502" customFormat="false" ht="15" hidden="false" customHeight="false" outlineLevel="0" collapsed="false">
      <c r="A3502" s="50" t="s">
        <v>1019</v>
      </c>
      <c r="B3502" s="55" t="n">
        <v>45905</v>
      </c>
      <c r="C3502" s="50" t="n">
        <f aca="false">IF(S3502="","",IFERROR(IF(INDEX('Ledger Codes'!$C$6:$C$205,MATCH(S3502,'Ledger Codes'!$B$6:$B$205,0))="","",INDEX('Ledger Codes'!$C$6:$C$205,MATCH(S3502,'Ledger Codes'!$B$6:$B$205,0))),""))</f>
        <v>10054</v>
      </c>
      <c r="D3502" s="50" t="s">
        <v>210</v>
      </c>
      <c r="E3502" s="50" t="s">
        <v>1020</v>
      </c>
      <c r="F3502" s="50" t="s">
        <v>479</v>
      </c>
      <c r="G3502" s="52" t="n">
        <v>0</v>
      </c>
      <c r="H3502" s="52" t="n">
        <v>60</v>
      </c>
      <c r="I3502" s="52" t="n">
        <f aca="false">IF(AND(G3502="",H3502=""),"",N(G3502)-N(H3502))</f>
        <v>-60</v>
      </c>
      <c r="J3502" s="52" t="n">
        <f aca="false">IF(I3502="","",ABS(I3502))</f>
        <v>60</v>
      </c>
      <c r="K3502" s="56" t="n">
        <f aca="false">IF(S3502="","",0)</f>
        <v>0</v>
      </c>
      <c r="L3502" s="56" t="n">
        <f aca="false">IF(J3502="","",IF(AND(J3502&gt;'Revenue Testing'!$E$9,K3502=0),1,0))</f>
        <v>0</v>
      </c>
      <c r="M3502" s="57" t="n">
        <v>0.929386507674</v>
      </c>
      <c r="N3502" s="56" t="str">
        <f aca="false">IF(OR(A3502="",I3502=""),"",IF(COUNTIFS($A$2:$A$4500,A3502,$D$2:$D$4500,D3502,$I$2:$I$4500,I3502)&gt;1,"Possible duplicate",""))</f>
        <v/>
      </c>
      <c r="O3502" s="56" t="n">
        <f aca="false">IF(J3502="","",IF(AND(L3502=0,K3502=0),1,0))</f>
        <v>1</v>
      </c>
      <c r="P3502" s="56" t="str">
        <f aca="false">IF(L3502=1,J3502+ROW()/10^7,"")</f>
        <v/>
      </c>
      <c r="Q3502" s="57" t="n">
        <f aca="false">IF(O3502=1,M3502,"")</f>
        <v>0.929386507674</v>
      </c>
      <c r="R3502" s="56" t="str">
        <f aca="false">IF(K3502=1,ROW(),"")</f>
        <v/>
      </c>
      <c r="S3502" s="56" t="str">
        <f aca="false">IF(D3502="","",TRIM(D3502))</f>
        <v>PHOTO CHARGES- INC</v>
      </c>
    </row>
    <row r="3503" customFormat="false" ht="15" hidden="false" customHeight="false" outlineLevel="0" collapsed="false">
      <c r="A3503" s="50" t="s">
        <v>1021</v>
      </c>
      <c r="B3503" s="55" t="n">
        <v>45905</v>
      </c>
      <c r="C3503" s="50" t="n">
        <f aca="false">IF(S3503="","",IFERROR(IF(INDEX('Ledger Codes'!$C$6:$C$205,MATCH(S3503,'Ledger Codes'!$B$6:$B$205,0))="","",INDEX('Ledger Codes'!$C$6:$C$205,MATCH(S3503,'Ledger Codes'!$B$6:$B$205,0))),""))</f>
        <v>10054</v>
      </c>
      <c r="D3503" s="50" t="s">
        <v>210</v>
      </c>
      <c r="E3503" s="50" t="s">
        <v>1022</v>
      </c>
      <c r="F3503" s="50" t="s">
        <v>1023</v>
      </c>
      <c r="G3503" s="52" t="n">
        <v>0</v>
      </c>
      <c r="H3503" s="52" t="n">
        <v>20</v>
      </c>
      <c r="I3503" s="52" t="n">
        <f aca="false">IF(AND(G3503="",H3503=""),"",N(G3503)-N(H3503))</f>
        <v>-20</v>
      </c>
      <c r="J3503" s="52" t="n">
        <f aca="false">IF(I3503="","",ABS(I3503))</f>
        <v>20</v>
      </c>
      <c r="K3503" s="56" t="n">
        <f aca="false">IF(S3503="","",0)</f>
        <v>0</v>
      </c>
      <c r="L3503" s="56" t="n">
        <f aca="false">IF(J3503="","",IF(AND(J3503&gt;'Revenue Testing'!$E$9,K3503=0),1,0))</f>
        <v>0</v>
      </c>
      <c r="M3503" s="57" t="n">
        <v>0.337082792153</v>
      </c>
      <c r="N3503" s="56" t="str">
        <f aca="false">IF(OR(A3503="",I3503=""),"",IF(COUNTIFS($A$2:$A$4500,A3503,$D$2:$D$4500,D3503,$I$2:$I$4500,I3503)&gt;1,"Possible duplicate",""))</f>
        <v/>
      </c>
      <c r="O3503" s="56" t="n">
        <f aca="false">IF(J3503="","",IF(AND(L3503=0,K3503=0),1,0))</f>
        <v>1</v>
      </c>
      <c r="P3503" s="56" t="str">
        <f aca="false">IF(L3503=1,J3503+ROW()/10^7,"")</f>
        <v/>
      </c>
      <c r="Q3503" s="57" t="n">
        <f aca="false">IF(O3503=1,M3503,"")</f>
        <v>0.337082792153</v>
      </c>
      <c r="R3503" s="56" t="str">
        <f aca="false">IF(K3503=1,ROW(),"")</f>
        <v/>
      </c>
      <c r="S3503" s="56" t="str">
        <f aca="false">IF(D3503="","",TRIM(D3503))</f>
        <v>PHOTO CHARGES- INC</v>
      </c>
    </row>
    <row r="3504" customFormat="false" ht="15" hidden="false" customHeight="false" outlineLevel="0" collapsed="false">
      <c r="A3504" s="50" t="s">
        <v>1024</v>
      </c>
      <c r="B3504" s="55" t="n">
        <v>45906</v>
      </c>
      <c r="C3504" s="50" t="n">
        <f aca="false">IF(S3504="","",IFERROR(IF(INDEX('Ledger Codes'!$C$6:$C$205,MATCH(S3504,'Ledger Codes'!$B$6:$B$205,0))="","",INDEX('Ledger Codes'!$C$6:$C$205,MATCH(S3504,'Ledger Codes'!$B$6:$B$205,0))),""))</f>
        <v>10054</v>
      </c>
      <c r="D3504" s="50" t="s">
        <v>210</v>
      </c>
      <c r="E3504" s="50" t="s">
        <v>1025</v>
      </c>
      <c r="F3504" s="50" t="s">
        <v>1026</v>
      </c>
      <c r="G3504" s="52" t="n">
        <v>0</v>
      </c>
      <c r="H3504" s="52" t="n">
        <v>40</v>
      </c>
      <c r="I3504" s="52" t="n">
        <f aca="false">IF(AND(G3504="",H3504=""),"",N(G3504)-N(H3504))</f>
        <v>-40</v>
      </c>
      <c r="J3504" s="52" t="n">
        <f aca="false">IF(I3504="","",ABS(I3504))</f>
        <v>40</v>
      </c>
      <c r="K3504" s="56" t="n">
        <f aca="false">IF(S3504="","",0)</f>
        <v>0</v>
      </c>
      <c r="L3504" s="56" t="n">
        <f aca="false">IF(J3504="","",IF(AND(J3504&gt;'Revenue Testing'!$E$9,K3504=0),1,0))</f>
        <v>0</v>
      </c>
      <c r="M3504" s="57" t="n">
        <v>0.049125834869</v>
      </c>
      <c r="N3504" s="56" t="str">
        <f aca="false">IF(OR(A3504="",I3504=""),"",IF(COUNTIFS($A$2:$A$4500,A3504,$D$2:$D$4500,D3504,$I$2:$I$4500,I3504)&gt;1,"Possible duplicate",""))</f>
        <v/>
      </c>
      <c r="O3504" s="56" t="n">
        <f aca="false">IF(J3504="","",IF(AND(L3504=0,K3504=0),1,0))</f>
        <v>1</v>
      </c>
      <c r="P3504" s="56" t="str">
        <f aca="false">IF(L3504=1,J3504+ROW()/10^7,"")</f>
        <v/>
      </c>
      <c r="Q3504" s="57" t="n">
        <f aca="false">IF(O3504=1,M3504,"")</f>
        <v>0.049125834869</v>
      </c>
      <c r="R3504" s="56" t="str">
        <f aca="false">IF(K3504=1,ROW(),"")</f>
        <v/>
      </c>
      <c r="S3504" s="56" t="str">
        <f aca="false">IF(D3504="","",TRIM(D3504))</f>
        <v>PHOTO CHARGES- INC</v>
      </c>
    </row>
    <row r="3505" customFormat="false" ht="15" hidden="false" customHeight="false" outlineLevel="0" collapsed="false">
      <c r="A3505" s="50" t="s">
        <v>1027</v>
      </c>
      <c r="B3505" s="55" t="n">
        <v>45906</v>
      </c>
      <c r="C3505" s="50" t="n">
        <f aca="false">IF(S3505="","",IFERROR(IF(INDEX('Ledger Codes'!$C$6:$C$205,MATCH(S3505,'Ledger Codes'!$B$6:$B$205,0))="","",INDEX('Ledger Codes'!$C$6:$C$205,MATCH(S3505,'Ledger Codes'!$B$6:$B$205,0))),""))</f>
        <v>10054</v>
      </c>
      <c r="D3505" s="50" t="s">
        <v>210</v>
      </c>
      <c r="E3505" s="50" t="s">
        <v>1028</v>
      </c>
      <c r="F3505" s="50" t="s">
        <v>1029</v>
      </c>
      <c r="G3505" s="52" t="n">
        <v>0</v>
      </c>
      <c r="H3505" s="52" t="n">
        <v>40</v>
      </c>
      <c r="I3505" s="52" t="n">
        <f aca="false">IF(AND(G3505="",H3505=""),"",N(G3505)-N(H3505))</f>
        <v>-40</v>
      </c>
      <c r="J3505" s="52" t="n">
        <f aca="false">IF(I3505="","",ABS(I3505))</f>
        <v>40</v>
      </c>
      <c r="K3505" s="56" t="n">
        <f aca="false">IF(S3505="","",0)</f>
        <v>0</v>
      </c>
      <c r="L3505" s="56" t="n">
        <f aca="false">IF(J3505="","",IF(AND(J3505&gt;'Revenue Testing'!$E$9,K3505=0),1,0))</f>
        <v>0</v>
      </c>
      <c r="M3505" s="57" t="n">
        <v>0.466664944846</v>
      </c>
      <c r="N3505" s="56" t="str">
        <f aca="false">IF(OR(A3505="",I3505=""),"",IF(COUNTIFS($A$2:$A$4500,A3505,$D$2:$D$4500,D3505,$I$2:$I$4500,I3505)&gt;1,"Possible duplicate",""))</f>
        <v/>
      </c>
      <c r="O3505" s="56" t="n">
        <f aca="false">IF(J3505="","",IF(AND(L3505=0,K3505=0),1,0))</f>
        <v>1</v>
      </c>
      <c r="P3505" s="56" t="str">
        <f aca="false">IF(L3505=1,J3505+ROW()/10^7,"")</f>
        <v/>
      </c>
      <c r="Q3505" s="57" t="n">
        <f aca="false">IF(O3505=1,M3505,"")</f>
        <v>0.466664944846</v>
      </c>
      <c r="R3505" s="56" t="str">
        <f aca="false">IF(K3505=1,ROW(),"")</f>
        <v/>
      </c>
      <c r="S3505" s="56" t="str">
        <f aca="false">IF(D3505="","",TRIM(D3505))</f>
        <v>PHOTO CHARGES- INC</v>
      </c>
    </row>
    <row r="3506" customFormat="false" ht="15" hidden="false" customHeight="false" outlineLevel="0" collapsed="false">
      <c r="A3506" s="50" t="s">
        <v>1030</v>
      </c>
      <c r="B3506" s="55" t="n">
        <v>45906</v>
      </c>
      <c r="C3506" s="50" t="n">
        <f aca="false">IF(S3506="","",IFERROR(IF(INDEX('Ledger Codes'!$C$6:$C$205,MATCH(S3506,'Ledger Codes'!$B$6:$B$205,0))="","",INDEX('Ledger Codes'!$C$6:$C$205,MATCH(S3506,'Ledger Codes'!$B$6:$B$205,0))),""))</f>
        <v>10054</v>
      </c>
      <c r="D3506" s="50" t="s">
        <v>210</v>
      </c>
      <c r="E3506" s="50" t="s">
        <v>1031</v>
      </c>
      <c r="F3506" s="50" t="s">
        <v>1032</v>
      </c>
      <c r="G3506" s="52" t="n">
        <v>0</v>
      </c>
      <c r="H3506" s="52" t="n">
        <v>20</v>
      </c>
      <c r="I3506" s="52" t="n">
        <f aca="false">IF(AND(G3506="",H3506=""),"",N(G3506)-N(H3506))</f>
        <v>-20</v>
      </c>
      <c r="J3506" s="52" t="n">
        <f aca="false">IF(I3506="","",ABS(I3506))</f>
        <v>20</v>
      </c>
      <c r="K3506" s="56" t="n">
        <f aca="false">IF(S3506="","",0)</f>
        <v>0</v>
      </c>
      <c r="L3506" s="56" t="n">
        <f aca="false">IF(J3506="","",IF(AND(J3506&gt;'Revenue Testing'!$E$9,K3506=0),1,0))</f>
        <v>0</v>
      </c>
      <c r="M3506" s="57" t="n">
        <v>0.72430764263</v>
      </c>
      <c r="N3506" s="56" t="str">
        <f aca="false">IF(OR(A3506="",I3506=""),"",IF(COUNTIFS($A$2:$A$4500,A3506,$D$2:$D$4500,D3506,$I$2:$I$4500,I3506)&gt;1,"Possible duplicate",""))</f>
        <v/>
      </c>
      <c r="O3506" s="56" t="n">
        <f aca="false">IF(J3506="","",IF(AND(L3506=0,K3506=0),1,0))</f>
        <v>1</v>
      </c>
      <c r="P3506" s="56" t="str">
        <f aca="false">IF(L3506=1,J3506+ROW()/10^7,"")</f>
        <v/>
      </c>
      <c r="Q3506" s="57" t="n">
        <f aca="false">IF(O3506=1,M3506,"")</f>
        <v>0.72430764263</v>
      </c>
      <c r="R3506" s="56" t="str">
        <f aca="false">IF(K3506=1,ROW(),"")</f>
        <v/>
      </c>
      <c r="S3506" s="56" t="str">
        <f aca="false">IF(D3506="","",TRIM(D3506))</f>
        <v>PHOTO CHARGES- INC</v>
      </c>
    </row>
    <row r="3507" customFormat="false" ht="15" hidden="false" customHeight="false" outlineLevel="0" collapsed="false">
      <c r="A3507" s="50" t="s">
        <v>1033</v>
      </c>
      <c r="B3507" s="55" t="n">
        <v>45906</v>
      </c>
      <c r="C3507" s="50" t="n">
        <f aca="false">IF(S3507="","",IFERROR(IF(INDEX('Ledger Codes'!$C$6:$C$205,MATCH(S3507,'Ledger Codes'!$B$6:$B$205,0))="","",INDEX('Ledger Codes'!$C$6:$C$205,MATCH(S3507,'Ledger Codes'!$B$6:$B$205,0))),""))</f>
        <v>10054</v>
      </c>
      <c r="D3507" s="50" t="s">
        <v>210</v>
      </c>
      <c r="E3507" s="50" t="s">
        <v>1034</v>
      </c>
      <c r="F3507" s="50" t="s">
        <v>1035</v>
      </c>
      <c r="G3507" s="52" t="n">
        <v>0</v>
      </c>
      <c r="H3507" s="52" t="n">
        <v>20</v>
      </c>
      <c r="I3507" s="52" t="n">
        <f aca="false">IF(AND(G3507="",H3507=""),"",N(G3507)-N(H3507))</f>
        <v>-20</v>
      </c>
      <c r="J3507" s="52" t="n">
        <f aca="false">IF(I3507="","",ABS(I3507))</f>
        <v>20</v>
      </c>
      <c r="K3507" s="56" t="n">
        <f aca="false">IF(S3507="","",0)</f>
        <v>0</v>
      </c>
      <c r="L3507" s="56" t="n">
        <f aca="false">IF(J3507="","",IF(AND(J3507&gt;'Revenue Testing'!$E$9,K3507=0),1,0))</f>
        <v>0</v>
      </c>
      <c r="M3507" s="57" t="n">
        <v>0.72997347061</v>
      </c>
      <c r="N3507" s="56" t="str">
        <f aca="false">IF(OR(A3507="",I3507=""),"",IF(COUNTIFS($A$2:$A$4500,A3507,$D$2:$D$4500,D3507,$I$2:$I$4500,I3507)&gt;1,"Possible duplicate",""))</f>
        <v/>
      </c>
      <c r="O3507" s="56" t="n">
        <f aca="false">IF(J3507="","",IF(AND(L3507=0,K3507=0),1,0))</f>
        <v>1</v>
      </c>
      <c r="P3507" s="56" t="str">
        <f aca="false">IF(L3507=1,J3507+ROW()/10^7,"")</f>
        <v/>
      </c>
      <c r="Q3507" s="57" t="n">
        <f aca="false">IF(O3507=1,M3507,"")</f>
        <v>0.72997347061</v>
      </c>
      <c r="R3507" s="56" t="str">
        <f aca="false">IF(K3507=1,ROW(),"")</f>
        <v/>
      </c>
      <c r="S3507" s="56" t="str">
        <f aca="false">IF(D3507="","",TRIM(D3507))</f>
        <v>PHOTO CHARGES- INC</v>
      </c>
    </row>
    <row r="3508" customFormat="false" ht="15" hidden="false" customHeight="false" outlineLevel="0" collapsed="false">
      <c r="A3508" s="50" t="s">
        <v>1036</v>
      </c>
      <c r="B3508" s="55" t="n">
        <v>45906</v>
      </c>
      <c r="C3508" s="50" t="n">
        <f aca="false">IF(S3508="","",IFERROR(IF(INDEX('Ledger Codes'!$C$6:$C$205,MATCH(S3508,'Ledger Codes'!$B$6:$B$205,0))="","",INDEX('Ledger Codes'!$C$6:$C$205,MATCH(S3508,'Ledger Codes'!$B$6:$B$205,0))),""))</f>
        <v>10054</v>
      </c>
      <c r="D3508" s="50" t="s">
        <v>210</v>
      </c>
      <c r="E3508" s="50" t="s">
        <v>1037</v>
      </c>
      <c r="F3508" s="50" t="s">
        <v>1038</v>
      </c>
      <c r="G3508" s="52" t="n">
        <v>0</v>
      </c>
      <c r="H3508" s="52" t="n">
        <v>20</v>
      </c>
      <c r="I3508" s="52" t="n">
        <f aca="false">IF(AND(G3508="",H3508=""),"",N(G3508)-N(H3508))</f>
        <v>-20</v>
      </c>
      <c r="J3508" s="52" t="n">
        <f aca="false">IF(I3508="","",ABS(I3508))</f>
        <v>20</v>
      </c>
      <c r="K3508" s="56" t="n">
        <f aca="false">IF(S3508="","",0)</f>
        <v>0</v>
      </c>
      <c r="L3508" s="56" t="n">
        <f aca="false">IF(J3508="","",IF(AND(J3508&gt;'Revenue Testing'!$E$9,K3508=0),1,0))</f>
        <v>0</v>
      </c>
      <c r="M3508" s="57" t="n">
        <v>0.384256168272</v>
      </c>
      <c r="N3508" s="56" t="str">
        <f aca="false">IF(OR(A3508="",I3508=""),"",IF(COUNTIFS($A$2:$A$4500,A3508,$D$2:$D$4500,D3508,$I$2:$I$4500,I3508)&gt;1,"Possible duplicate",""))</f>
        <v/>
      </c>
      <c r="O3508" s="56" t="n">
        <f aca="false">IF(J3508="","",IF(AND(L3508=0,K3508=0),1,0))</f>
        <v>1</v>
      </c>
      <c r="P3508" s="56" t="str">
        <f aca="false">IF(L3508=1,J3508+ROW()/10^7,"")</f>
        <v/>
      </c>
      <c r="Q3508" s="57" t="n">
        <f aca="false">IF(O3508=1,M3508,"")</f>
        <v>0.384256168272</v>
      </c>
      <c r="R3508" s="56" t="str">
        <f aca="false">IF(K3508=1,ROW(),"")</f>
        <v/>
      </c>
      <c r="S3508" s="56" t="str">
        <f aca="false">IF(D3508="","",TRIM(D3508))</f>
        <v>PHOTO CHARGES- INC</v>
      </c>
    </row>
    <row r="3509" customFormat="false" ht="15" hidden="false" customHeight="false" outlineLevel="0" collapsed="false">
      <c r="A3509" s="50" t="s">
        <v>1039</v>
      </c>
      <c r="B3509" s="55" t="n">
        <v>45906</v>
      </c>
      <c r="C3509" s="50" t="n">
        <f aca="false">IF(S3509="","",IFERROR(IF(INDEX('Ledger Codes'!$C$6:$C$205,MATCH(S3509,'Ledger Codes'!$B$6:$B$205,0))="","",INDEX('Ledger Codes'!$C$6:$C$205,MATCH(S3509,'Ledger Codes'!$B$6:$B$205,0))),""))</f>
        <v>10054</v>
      </c>
      <c r="D3509" s="50" t="s">
        <v>210</v>
      </c>
      <c r="E3509" s="50" t="s">
        <v>1040</v>
      </c>
      <c r="F3509" s="50" t="s">
        <v>1041</v>
      </c>
      <c r="G3509" s="52" t="n">
        <v>0</v>
      </c>
      <c r="H3509" s="52" t="n">
        <v>20</v>
      </c>
      <c r="I3509" s="52" t="n">
        <f aca="false">IF(AND(G3509="",H3509=""),"",N(G3509)-N(H3509))</f>
        <v>-20</v>
      </c>
      <c r="J3509" s="52" t="n">
        <f aca="false">IF(I3509="","",ABS(I3509))</f>
        <v>20</v>
      </c>
      <c r="K3509" s="56" t="n">
        <f aca="false">IF(S3509="","",0)</f>
        <v>0</v>
      </c>
      <c r="L3509" s="56" t="n">
        <f aca="false">IF(J3509="","",IF(AND(J3509&gt;'Revenue Testing'!$E$9,K3509=0),1,0))</f>
        <v>0</v>
      </c>
      <c r="M3509" s="57" t="n">
        <v>0.103228724205</v>
      </c>
      <c r="N3509" s="56" t="str">
        <f aca="false">IF(OR(A3509="",I3509=""),"",IF(COUNTIFS($A$2:$A$4500,A3509,$D$2:$D$4500,D3509,$I$2:$I$4500,I3509)&gt;1,"Possible duplicate",""))</f>
        <v/>
      </c>
      <c r="O3509" s="56" t="n">
        <f aca="false">IF(J3509="","",IF(AND(L3509=0,K3509=0),1,0))</f>
        <v>1</v>
      </c>
      <c r="P3509" s="56" t="str">
        <f aca="false">IF(L3509=1,J3509+ROW()/10^7,"")</f>
        <v/>
      </c>
      <c r="Q3509" s="57" t="n">
        <f aca="false">IF(O3509=1,M3509,"")</f>
        <v>0.103228724205</v>
      </c>
      <c r="R3509" s="56" t="str">
        <f aca="false">IF(K3509=1,ROW(),"")</f>
        <v/>
      </c>
      <c r="S3509" s="56" t="str">
        <f aca="false">IF(D3509="","",TRIM(D3509))</f>
        <v>PHOTO CHARGES- INC</v>
      </c>
    </row>
    <row r="3510" customFormat="false" ht="15" hidden="false" customHeight="false" outlineLevel="0" collapsed="false">
      <c r="A3510" s="50" t="s">
        <v>1042</v>
      </c>
      <c r="B3510" s="55" t="n">
        <v>45907</v>
      </c>
      <c r="C3510" s="50" t="n">
        <f aca="false">IF(S3510="","",IFERROR(IF(INDEX('Ledger Codes'!$C$6:$C$205,MATCH(S3510,'Ledger Codes'!$B$6:$B$205,0))="","",INDEX('Ledger Codes'!$C$6:$C$205,MATCH(S3510,'Ledger Codes'!$B$6:$B$205,0))),""))</f>
        <v>10054</v>
      </c>
      <c r="D3510" s="50" t="s">
        <v>210</v>
      </c>
      <c r="E3510" s="50" t="s">
        <v>1043</v>
      </c>
      <c r="F3510" s="50" t="s">
        <v>1044</v>
      </c>
      <c r="G3510" s="52" t="n">
        <v>0</v>
      </c>
      <c r="H3510" s="52" t="n">
        <v>20</v>
      </c>
      <c r="I3510" s="52" t="n">
        <f aca="false">IF(AND(G3510="",H3510=""),"",N(G3510)-N(H3510))</f>
        <v>-20</v>
      </c>
      <c r="J3510" s="52" t="n">
        <f aca="false">IF(I3510="","",ABS(I3510))</f>
        <v>20</v>
      </c>
      <c r="K3510" s="56" t="n">
        <f aca="false">IF(S3510="","",0)</f>
        <v>0</v>
      </c>
      <c r="L3510" s="56" t="n">
        <f aca="false">IF(J3510="","",IF(AND(J3510&gt;'Revenue Testing'!$E$9,K3510=0),1,0))</f>
        <v>0</v>
      </c>
      <c r="M3510" s="57" t="n">
        <v>0.593512175655</v>
      </c>
      <c r="N3510" s="56" t="str">
        <f aca="false">IF(OR(A3510="",I3510=""),"",IF(COUNTIFS($A$2:$A$4500,A3510,$D$2:$D$4500,D3510,$I$2:$I$4500,I3510)&gt;1,"Possible duplicate",""))</f>
        <v/>
      </c>
      <c r="O3510" s="56" t="n">
        <f aca="false">IF(J3510="","",IF(AND(L3510=0,K3510=0),1,0))</f>
        <v>1</v>
      </c>
      <c r="P3510" s="56" t="str">
        <f aca="false">IF(L3510=1,J3510+ROW()/10^7,"")</f>
        <v/>
      </c>
      <c r="Q3510" s="57" t="n">
        <f aca="false">IF(O3510=1,M3510,"")</f>
        <v>0.593512175655</v>
      </c>
      <c r="R3510" s="56" t="str">
        <f aca="false">IF(K3510=1,ROW(),"")</f>
        <v/>
      </c>
      <c r="S3510" s="56" t="str">
        <f aca="false">IF(D3510="","",TRIM(D3510))</f>
        <v>PHOTO CHARGES- INC</v>
      </c>
    </row>
    <row r="3511" customFormat="false" ht="15" hidden="false" customHeight="false" outlineLevel="0" collapsed="false">
      <c r="A3511" s="50" t="s">
        <v>1045</v>
      </c>
      <c r="B3511" s="55" t="n">
        <v>45907</v>
      </c>
      <c r="C3511" s="50" t="n">
        <f aca="false">IF(S3511="","",IFERROR(IF(INDEX('Ledger Codes'!$C$6:$C$205,MATCH(S3511,'Ledger Codes'!$B$6:$B$205,0))="","",INDEX('Ledger Codes'!$C$6:$C$205,MATCH(S3511,'Ledger Codes'!$B$6:$B$205,0))),""))</f>
        <v>10054</v>
      </c>
      <c r="D3511" s="50" t="s">
        <v>210</v>
      </c>
      <c r="E3511" s="50" t="s">
        <v>1046</v>
      </c>
      <c r="F3511" s="50" t="s">
        <v>414</v>
      </c>
      <c r="G3511" s="52" t="n">
        <v>0</v>
      </c>
      <c r="H3511" s="52" t="n">
        <v>40</v>
      </c>
      <c r="I3511" s="52" t="n">
        <f aca="false">IF(AND(G3511="",H3511=""),"",N(G3511)-N(H3511))</f>
        <v>-40</v>
      </c>
      <c r="J3511" s="52" t="n">
        <f aca="false">IF(I3511="","",ABS(I3511))</f>
        <v>40</v>
      </c>
      <c r="K3511" s="56" t="n">
        <f aca="false">IF(S3511="","",0)</f>
        <v>0</v>
      </c>
      <c r="L3511" s="56" t="n">
        <f aca="false">IF(J3511="","",IF(AND(J3511&gt;'Revenue Testing'!$E$9,K3511=0),1,0))</f>
        <v>0</v>
      </c>
      <c r="M3511" s="57" t="n">
        <v>0.564216448626</v>
      </c>
      <c r="N3511" s="56" t="str">
        <f aca="false">IF(OR(A3511="",I3511=""),"",IF(COUNTIFS($A$2:$A$4500,A3511,$D$2:$D$4500,D3511,$I$2:$I$4500,I3511)&gt;1,"Possible duplicate",""))</f>
        <v/>
      </c>
      <c r="O3511" s="56" t="n">
        <f aca="false">IF(J3511="","",IF(AND(L3511=0,K3511=0),1,0))</f>
        <v>1</v>
      </c>
      <c r="P3511" s="56" t="str">
        <f aca="false">IF(L3511=1,J3511+ROW()/10^7,"")</f>
        <v/>
      </c>
      <c r="Q3511" s="57" t="n">
        <f aca="false">IF(O3511=1,M3511,"")</f>
        <v>0.564216448626</v>
      </c>
      <c r="R3511" s="56" t="str">
        <f aca="false">IF(K3511=1,ROW(),"")</f>
        <v/>
      </c>
      <c r="S3511" s="56" t="str">
        <f aca="false">IF(D3511="","",TRIM(D3511))</f>
        <v>PHOTO CHARGES- INC</v>
      </c>
    </row>
    <row r="3512" customFormat="false" ht="15" hidden="false" customHeight="false" outlineLevel="0" collapsed="false">
      <c r="A3512" s="50" t="s">
        <v>1047</v>
      </c>
      <c r="B3512" s="55" t="n">
        <v>45907</v>
      </c>
      <c r="C3512" s="50" t="n">
        <f aca="false">IF(S3512="","",IFERROR(IF(INDEX('Ledger Codes'!$C$6:$C$205,MATCH(S3512,'Ledger Codes'!$B$6:$B$205,0))="","",INDEX('Ledger Codes'!$C$6:$C$205,MATCH(S3512,'Ledger Codes'!$B$6:$B$205,0))),""))</f>
        <v>10054</v>
      </c>
      <c r="D3512" s="50" t="s">
        <v>210</v>
      </c>
      <c r="E3512" s="50" t="s">
        <v>1048</v>
      </c>
      <c r="F3512" s="50" t="s">
        <v>1049</v>
      </c>
      <c r="G3512" s="52" t="n">
        <v>0</v>
      </c>
      <c r="H3512" s="52" t="n">
        <v>20</v>
      </c>
      <c r="I3512" s="52" t="n">
        <f aca="false">IF(AND(G3512="",H3512=""),"",N(G3512)-N(H3512))</f>
        <v>-20</v>
      </c>
      <c r="J3512" s="52" t="n">
        <f aca="false">IF(I3512="","",ABS(I3512))</f>
        <v>20</v>
      </c>
      <c r="K3512" s="56" t="n">
        <f aca="false">IF(S3512="","",0)</f>
        <v>0</v>
      </c>
      <c r="L3512" s="56" t="n">
        <f aca="false">IF(J3512="","",IF(AND(J3512&gt;'Revenue Testing'!$E$9,K3512=0),1,0))</f>
        <v>0</v>
      </c>
      <c r="M3512" s="57" t="n">
        <v>0.966074368615</v>
      </c>
      <c r="N3512" s="56" t="str">
        <f aca="false">IF(OR(A3512="",I3512=""),"",IF(COUNTIFS($A$2:$A$4500,A3512,$D$2:$D$4500,D3512,$I$2:$I$4500,I3512)&gt;1,"Possible duplicate",""))</f>
        <v/>
      </c>
      <c r="O3512" s="56" t="n">
        <f aca="false">IF(J3512="","",IF(AND(L3512=0,K3512=0),1,0))</f>
        <v>1</v>
      </c>
      <c r="P3512" s="56" t="str">
        <f aca="false">IF(L3512=1,J3512+ROW()/10^7,"")</f>
        <v/>
      </c>
      <c r="Q3512" s="57" t="n">
        <f aca="false">IF(O3512=1,M3512,"")</f>
        <v>0.966074368615</v>
      </c>
      <c r="R3512" s="56" t="str">
        <f aca="false">IF(K3512=1,ROW(),"")</f>
        <v/>
      </c>
      <c r="S3512" s="56" t="str">
        <f aca="false">IF(D3512="","",TRIM(D3512))</f>
        <v>PHOTO CHARGES- INC</v>
      </c>
    </row>
    <row r="3513" customFormat="false" ht="15" hidden="false" customHeight="false" outlineLevel="0" collapsed="false">
      <c r="A3513" s="50" t="s">
        <v>1050</v>
      </c>
      <c r="B3513" s="55" t="n">
        <v>45907</v>
      </c>
      <c r="C3513" s="50" t="n">
        <f aca="false">IF(S3513="","",IFERROR(IF(INDEX('Ledger Codes'!$C$6:$C$205,MATCH(S3513,'Ledger Codes'!$B$6:$B$205,0))="","",INDEX('Ledger Codes'!$C$6:$C$205,MATCH(S3513,'Ledger Codes'!$B$6:$B$205,0))),""))</f>
        <v>10054</v>
      </c>
      <c r="D3513" s="50" t="s">
        <v>210</v>
      </c>
      <c r="E3513" s="50" t="s">
        <v>1051</v>
      </c>
      <c r="F3513" s="50" t="s">
        <v>1052</v>
      </c>
      <c r="G3513" s="52" t="n">
        <v>0</v>
      </c>
      <c r="H3513" s="52" t="n">
        <v>20</v>
      </c>
      <c r="I3513" s="52" t="n">
        <f aca="false">IF(AND(G3513="",H3513=""),"",N(G3513)-N(H3513))</f>
        <v>-20</v>
      </c>
      <c r="J3513" s="52" t="n">
        <f aca="false">IF(I3513="","",ABS(I3513))</f>
        <v>20</v>
      </c>
      <c r="K3513" s="56" t="n">
        <f aca="false">IF(S3513="","",0)</f>
        <v>0</v>
      </c>
      <c r="L3513" s="56" t="n">
        <f aca="false">IF(J3513="","",IF(AND(J3513&gt;'Revenue Testing'!$E$9,K3513=0),1,0))</f>
        <v>0</v>
      </c>
      <c r="M3513" s="57" t="n">
        <v>0.39831827412</v>
      </c>
      <c r="N3513" s="56" t="str">
        <f aca="false">IF(OR(A3513="",I3513=""),"",IF(COUNTIFS($A$2:$A$4500,A3513,$D$2:$D$4500,D3513,$I$2:$I$4500,I3513)&gt;1,"Possible duplicate",""))</f>
        <v/>
      </c>
      <c r="O3513" s="56" t="n">
        <f aca="false">IF(J3513="","",IF(AND(L3513=0,K3513=0),1,0))</f>
        <v>1</v>
      </c>
      <c r="P3513" s="56" t="str">
        <f aca="false">IF(L3513=1,J3513+ROW()/10^7,"")</f>
        <v/>
      </c>
      <c r="Q3513" s="57" t="n">
        <f aca="false">IF(O3513=1,M3513,"")</f>
        <v>0.39831827412</v>
      </c>
      <c r="R3513" s="56" t="str">
        <f aca="false">IF(K3513=1,ROW(),"")</f>
        <v/>
      </c>
      <c r="S3513" s="56" t="str">
        <f aca="false">IF(D3513="","",TRIM(D3513))</f>
        <v>PHOTO CHARGES- INC</v>
      </c>
    </row>
    <row r="3514" customFormat="false" ht="15" hidden="false" customHeight="false" outlineLevel="0" collapsed="false">
      <c r="A3514" s="50" t="s">
        <v>1053</v>
      </c>
      <c r="B3514" s="55" t="n">
        <v>45907</v>
      </c>
      <c r="C3514" s="50" t="n">
        <f aca="false">IF(S3514="","",IFERROR(IF(INDEX('Ledger Codes'!$C$6:$C$205,MATCH(S3514,'Ledger Codes'!$B$6:$B$205,0))="","",INDEX('Ledger Codes'!$C$6:$C$205,MATCH(S3514,'Ledger Codes'!$B$6:$B$205,0))),""))</f>
        <v>10054</v>
      </c>
      <c r="D3514" s="50" t="s">
        <v>210</v>
      </c>
      <c r="E3514" s="50" t="s">
        <v>1054</v>
      </c>
      <c r="F3514" s="50" t="s">
        <v>420</v>
      </c>
      <c r="G3514" s="52" t="n">
        <v>0</v>
      </c>
      <c r="H3514" s="52" t="n">
        <v>20</v>
      </c>
      <c r="I3514" s="52" t="n">
        <f aca="false">IF(AND(G3514="",H3514=""),"",N(G3514)-N(H3514))</f>
        <v>-20</v>
      </c>
      <c r="J3514" s="52" t="n">
        <f aca="false">IF(I3514="","",ABS(I3514))</f>
        <v>20</v>
      </c>
      <c r="K3514" s="56" t="n">
        <f aca="false">IF(S3514="","",0)</f>
        <v>0</v>
      </c>
      <c r="L3514" s="56" t="n">
        <f aca="false">IF(J3514="","",IF(AND(J3514&gt;'Revenue Testing'!$E$9,K3514=0),1,0))</f>
        <v>0</v>
      </c>
      <c r="M3514" s="57" t="n">
        <v>0.149835017604</v>
      </c>
      <c r="N3514" s="56" t="str">
        <f aca="false">IF(OR(A3514="",I3514=""),"",IF(COUNTIFS($A$2:$A$4500,A3514,$D$2:$D$4500,D3514,$I$2:$I$4500,I3514)&gt;1,"Possible duplicate",""))</f>
        <v/>
      </c>
      <c r="O3514" s="56" t="n">
        <f aca="false">IF(J3514="","",IF(AND(L3514=0,K3514=0),1,0))</f>
        <v>1</v>
      </c>
      <c r="P3514" s="56" t="str">
        <f aca="false">IF(L3514=1,J3514+ROW()/10^7,"")</f>
        <v/>
      </c>
      <c r="Q3514" s="57" t="n">
        <f aca="false">IF(O3514=1,M3514,"")</f>
        <v>0.149835017604</v>
      </c>
      <c r="R3514" s="56" t="str">
        <f aca="false">IF(K3514=1,ROW(),"")</f>
        <v/>
      </c>
      <c r="S3514" s="56" t="str">
        <f aca="false">IF(D3514="","",TRIM(D3514))</f>
        <v>PHOTO CHARGES- INC</v>
      </c>
    </row>
    <row r="3515" customFormat="false" ht="15" hidden="false" customHeight="false" outlineLevel="0" collapsed="false">
      <c r="A3515" s="50" t="s">
        <v>1055</v>
      </c>
      <c r="B3515" s="55" t="n">
        <v>45907</v>
      </c>
      <c r="C3515" s="50" t="n">
        <f aca="false">IF(S3515="","",IFERROR(IF(INDEX('Ledger Codes'!$C$6:$C$205,MATCH(S3515,'Ledger Codes'!$B$6:$B$205,0))="","",INDEX('Ledger Codes'!$C$6:$C$205,MATCH(S3515,'Ledger Codes'!$B$6:$B$205,0))),""))</f>
        <v>10054</v>
      </c>
      <c r="D3515" s="50" t="s">
        <v>210</v>
      </c>
      <c r="E3515" s="50" t="s">
        <v>1056</v>
      </c>
      <c r="F3515" s="50" t="s">
        <v>1057</v>
      </c>
      <c r="G3515" s="52" t="n">
        <v>0</v>
      </c>
      <c r="H3515" s="52" t="n">
        <v>20</v>
      </c>
      <c r="I3515" s="52" t="n">
        <f aca="false">IF(AND(G3515="",H3515=""),"",N(G3515)-N(H3515))</f>
        <v>-20</v>
      </c>
      <c r="J3515" s="52" t="n">
        <f aca="false">IF(I3515="","",ABS(I3515))</f>
        <v>20</v>
      </c>
      <c r="K3515" s="56" t="n">
        <f aca="false">IF(S3515="","",0)</f>
        <v>0</v>
      </c>
      <c r="L3515" s="56" t="n">
        <f aca="false">IF(J3515="","",IF(AND(J3515&gt;'Revenue Testing'!$E$9,K3515=0),1,0))</f>
        <v>0</v>
      </c>
      <c r="M3515" s="57" t="n">
        <v>0.446659539154</v>
      </c>
      <c r="N3515" s="56" t="str">
        <f aca="false">IF(OR(A3515="",I3515=""),"",IF(COUNTIFS($A$2:$A$4500,A3515,$D$2:$D$4500,D3515,$I$2:$I$4500,I3515)&gt;1,"Possible duplicate",""))</f>
        <v/>
      </c>
      <c r="O3515" s="56" t="n">
        <f aca="false">IF(J3515="","",IF(AND(L3515=0,K3515=0),1,0))</f>
        <v>1</v>
      </c>
      <c r="P3515" s="56" t="str">
        <f aca="false">IF(L3515=1,J3515+ROW()/10^7,"")</f>
        <v/>
      </c>
      <c r="Q3515" s="57" t="n">
        <f aca="false">IF(O3515=1,M3515,"")</f>
        <v>0.446659539154</v>
      </c>
      <c r="R3515" s="56" t="str">
        <f aca="false">IF(K3515=1,ROW(),"")</f>
        <v/>
      </c>
      <c r="S3515" s="56" t="str">
        <f aca="false">IF(D3515="","",TRIM(D3515))</f>
        <v>PHOTO CHARGES- INC</v>
      </c>
    </row>
    <row r="3516" customFormat="false" ht="15" hidden="false" customHeight="false" outlineLevel="0" collapsed="false">
      <c r="A3516" s="50" t="s">
        <v>1058</v>
      </c>
      <c r="B3516" s="55" t="n">
        <v>45907</v>
      </c>
      <c r="C3516" s="50" t="n">
        <f aca="false">IF(S3516="","",IFERROR(IF(INDEX('Ledger Codes'!$C$6:$C$205,MATCH(S3516,'Ledger Codes'!$B$6:$B$205,0))="","",INDEX('Ledger Codes'!$C$6:$C$205,MATCH(S3516,'Ledger Codes'!$B$6:$B$205,0))),""))</f>
        <v>10054</v>
      </c>
      <c r="D3516" s="50" t="s">
        <v>210</v>
      </c>
      <c r="E3516" s="50" t="s">
        <v>1059</v>
      </c>
      <c r="F3516" s="50" t="s">
        <v>1060</v>
      </c>
      <c r="G3516" s="52" t="n">
        <v>0</v>
      </c>
      <c r="H3516" s="52" t="n">
        <v>20</v>
      </c>
      <c r="I3516" s="52" t="n">
        <f aca="false">IF(AND(G3516="",H3516=""),"",N(G3516)-N(H3516))</f>
        <v>-20</v>
      </c>
      <c r="J3516" s="52" t="n">
        <f aca="false">IF(I3516="","",ABS(I3516))</f>
        <v>20</v>
      </c>
      <c r="K3516" s="56" t="n">
        <f aca="false">IF(S3516="","",0)</f>
        <v>0</v>
      </c>
      <c r="L3516" s="56" t="n">
        <f aca="false">IF(J3516="","",IF(AND(J3516&gt;'Revenue Testing'!$E$9,K3516=0),1,0))</f>
        <v>0</v>
      </c>
      <c r="M3516" s="57" t="n">
        <v>0.418957175759</v>
      </c>
      <c r="N3516" s="56" t="str">
        <f aca="false">IF(OR(A3516="",I3516=""),"",IF(COUNTIFS($A$2:$A$4500,A3516,$D$2:$D$4500,D3516,$I$2:$I$4500,I3516)&gt;1,"Possible duplicate",""))</f>
        <v/>
      </c>
      <c r="O3516" s="56" t="n">
        <f aca="false">IF(J3516="","",IF(AND(L3516=0,K3516=0),1,0))</f>
        <v>1</v>
      </c>
      <c r="P3516" s="56" t="str">
        <f aca="false">IF(L3516=1,J3516+ROW()/10^7,"")</f>
        <v/>
      </c>
      <c r="Q3516" s="57" t="n">
        <f aca="false">IF(O3516=1,M3516,"")</f>
        <v>0.418957175759</v>
      </c>
      <c r="R3516" s="56" t="str">
        <f aca="false">IF(K3516=1,ROW(),"")</f>
        <v/>
      </c>
      <c r="S3516" s="56" t="str">
        <f aca="false">IF(D3516="","",TRIM(D3516))</f>
        <v>PHOTO CHARGES- INC</v>
      </c>
    </row>
    <row r="3517" customFormat="false" ht="15" hidden="false" customHeight="false" outlineLevel="0" collapsed="false">
      <c r="A3517" s="50" t="s">
        <v>1061</v>
      </c>
      <c r="B3517" s="55" t="n">
        <v>45907</v>
      </c>
      <c r="C3517" s="50" t="n">
        <f aca="false">IF(S3517="","",IFERROR(IF(INDEX('Ledger Codes'!$C$6:$C$205,MATCH(S3517,'Ledger Codes'!$B$6:$B$205,0))="","",INDEX('Ledger Codes'!$C$6:$C$205,MATCH(S3517,'Ledger Codes'!$B$6:$B$205,0))),""))</f>
        <v>10054</v>
      </c>
      <c r="D3517" s="50" t="s">
        <v>210</v>
      </c>
      <c r="E3517" s="50" t="s">
        <v>1062</v>
      </c>
      <c r="F3517" s="50" t="s">
        <v>1063</v>
      </c>
      <c r="G3517" s="52" t="n">
        <v>0</v>
      </c>
      <c r="H3517" s="52" t="n">
        <v>20</v>
      </c>
      <c r="I3517" s="52" t="n">
        <f aca="false">IF(AND(G3517="",H3517=""),"",N(G3517)-N(H3517))</f>
        <v>-20</v>
      </c>
      <c r="J3517" s="52" t="n">
        <f aca="false">IF(I3517="","",ABS(I3517))</f>
        <v>20</v>
      </c>
      <c r="K3517" s="56" t="n">
        <f aca="false">IF(S3517="","",0)</f>
        <v>0</v>
      </c>
      <c r="L3517" s="56" t="n">
        <f aca="false">IF(J3517="","",IF(AND(J3517&gt;'Revenue Testing'!$E$9,K3517=0),1,0))</f>
        <v>0</v>
      </c>
      <c r="M3517" s="57" t="n">
        <v>0.042046094434</v>
      </c>
      <c r="N3517" s="56" t="str">
        <f aca="false">IF(OR(A3517="",I3517=""),"",IF(COUNTIFS($A$2:$A$4500,A3517,$D$2:$D$4500,D3517,$I$2:$I$4500,I3517)&gt;1,"Possible duplicate",""))</f>
        <v/>
      </c>
      <c r="O3517" s="56" t="n">
        <f aca="false">IF(J3517="","",IF(AND(L3517=0,K3517=0),1,0))</f>
        <v>1</v>
      </c>
      <c r="P3517" s="56" t="str">
        <f aca="false">IF(L3517=1,J3517+ROW()/10^7,"")</f>
        <v/>
      </c>
      <c r="Q3517" s="57" t="n">
        <f aca="false">IF(O3517=1,M3517,"")</f>
        <v>0.042046094434</v>
      </c>
      <c r="R3517" s="56" t="str">
        <f aca="false">IF(K3517=1,ROW(),"")</f>
        <v/>
      </c>
      <c r="S3517" s="56" t="str">
        <f aca="false">IF(D3517="","",TRIM(D3517))</f>
        <v>PHOTO CHARGES- INC</v>
      </c>
    </row>
    <row r="3518" customFormat="false" ht="15" hidden="false" customHeight="false" outlineLevel="0" collapsed="false">
      <c r="A3518" s="50" t="s">
        <v>1064</v>
      </c>
      <c r="B3518" s="55" t="n">
        <v>45907</v>
      </c>
      <c r="C3518" s="50" t="n">
        <f aca="false">IF(S3518="","",IFERROR(IF(INDEX('Ledger Codes'!$C$6:$C$205,MATCH(S3518,'Ledger Codes'!$B$6:$B$205,0))="","",INDEX('Ledger Codes'!$C$6:$C$205,MATCH(S3518,'Ledger Codes'!$B$6:$B$205,0))),""))</f>
        <v>10054</v>
      </c>
      <c r="D3518" s="50" t="s">
        <v>210</v>
      </c>
      <c r="E3518" s="50" t="s">
        <v>1065</v>
      </c>
      <c r="F3518" s="50" t="s">
        <v>453</v>
      </c>
      <c r="G3518" s="52" t="n">
        <v>0</v>
      </c>
      <c r="H3518" s="52" t="n">
        <v>140</v>
      </c>
      <c r="I3518" s="52" t="n">
        <f aca="false">IF(AND(G3518="",H3518=""),"",N(G3518)-N(H3518))</f>
        <v>-140</v>
      </c>
      <c r="J3518" s="52" t="n">
        <f aca="false">IF(I3518="","",ABS(I3518))</f>
        <v>140</v>
      </c>
      <c r="K3518" s="56" t="n">
        <f aca="false">IF(S3518="","",0)</f>
        <v>0</v>
      </c>
      <c r="L3518" s="56" t="n">
        <f aca="false">IF(J3518="","",IF(AND(J3518&gt;'Revenue Testing'!$E$9,K3518=0),1,0))</f>
        <v>0</v>
      </c>
      <c r="M3518" s="57" t="n">
        <v>0.063046874569</v>
      </c>
      <c r="N3518" s="56" t="str">
        <f aca="false">IF(OR(A3518="",I3518=""),"",IF(COUNTIFS($A$2:$A$4500,A3518,$D$2:$D$4500,D3518,$I$2:$I$4500,I3518)&gt;1,"Possible duplicate",""))</f>
        <v/>
      </c>
      <c r="O3518" s="56" t="n">
        <f aca="false">IF(J3518="","",IF(AND(L3518=0,K3518=0),1,0))</f>
        <v>1</v>
      </c>
      <c r="P3518" s="56" t="str">
        <f aca="false">IF(L3518=1,J3518+ROW()/10^7,"")</f>
        <v/>
      </c>
      <c r="Q3518" s="57" t="n">
        <f aca="false">IF(O3518=1,M3518,"")</f>
        <v>0.063046874569</v>
      </c>
      <c r="R3518" s="56" t="str">
        <f aca="false">IF(K3518=1,ROW(),"")</f>
        <v/>
      </c>
      <c r="S3518" s="56" t="str">
        <f aca="false">IF(D3518="","",TRIM(D3518))</f>
        <v>PHOTO CHARGES- INC</v>
      </c>
    </row>
    <row r="3519" customFormat="false" ht="15" hidden="false" customHeight="false" outlineLevel="0" collapsed="false">
      <c r="A3519" s="50" t="s">
        <v>1066</v>
      </c>
      <c r="B3519" s="55" t="n">
        <v>45907</v>
      </c>
      <c r="C3519" s="50" t="n">
        <f aca="false">IF(S3519="","",IFERROR(IF(INDEX('Ledger Codes'!$C$6:$C$205,MATCH(S3519,'Ledger Codes'!$B$6:$B$205,0))="","",INDEX('Ledger Codes'!$C$6:$C$205,MATCH(S3519,'Ledger Codes'!$B$6:$B$205,0))),""))</f>
        <v>10054</v>
      </c>
      <c r="D3519" s="50" t="s">
        <v>210</v>
      </c>
      <c r="E3519" s="50" t="s">
        <v>1067</v>
      </c>
      <c r="F3519" s="50" t="s">
        <v>1068</v>
      </c>
      <c r="G3519" s="52" t="n">
        <v>0</v>
      </c>
      <c r="H3519" s="52" t="n">
        <v>20</v>
      </c>
      <c r="I3519" s="52" t="n">
        <f aca="false">IF(AND(G3519="",H3519=""),"",N(G3519)-N(H3519))</f>
        <v>-20</v>
      </c>
      <c r="J3519" s="52" t="n">
        <f aca="false">IF(I3519="","",ABS(I3519))</f>
        <v>20</v>
      </c>
      <c r="K3519" s="56" t="n">
        <f aca="false">IF(S3519="","",0)</f>
        <v>0</v>
      </c>
      <c r="L3519" s="56" t="n">
        <f aca="false">IF(J3519="","",IF(AND(J3519&gt;'Revenue Testing'!$E$9,K3519=0),1,0))</f>
        <v>0</v>
      </c>
      <c r="M3519" s="57" t="n">
        <v>0.539943670608</v>
      </c>
      <c r="N3519" s="56" t="str">
        <f aca="false">IF(OR(A3519="",I3519=""),"",IF(COUNTIFS($A$2:$A$4500,A3519,$D$2:$D$4500,D3519,$I$2:$I$4500,I3519)&gt;1,"Possible duplicate",""))</f>
        <v/>
      </c>
      <c r="O3519" s="56" t="n">
        <f aca="false">IF(J3519="","",IF(AND(L3519=0,K3519=0),1,0))</f>
        <v>1</v>
      </c>
      <c r="P3519" s="56" t="str">
        <f aca="false">IF(L3519=1,J3519+ROW()/10^7,"")</f>
        <v/>
      </c>
      <c r="Q3519" s="57" t="n">
        <f aca="false">IF(O3519=1,M3519,"")</f>
        <v>0.539943670608</v>
      </c>
      <c r="R3519" s="56" t="str">
        <f aca="false">IF(K3519=1,ROW(),"")</f>
        <v/>
      </c>
      <c r="S3519" s="56" t="str">
        <f aca="false">IF(D3519="","",TRIM(D3519))</f>
        <v>PHOTO CHARGES- INC</v>
      </c>
    </row>
    <row r="3520" customFormat="false" ht="15" hidden="false" customHeight="false" outlineLevel="0" collapsed="false">
      <c r="A3520" s="50" t="s">
        <v>1069</v>
      </c>
      <c r="B3520" s="55" t="n">
        <v>45907</v>
      </c>
      <c r="C3520" s="50" t="n">
        <f aca="false">IF(S3520="","",IFERROR(IF(INDEX('Ledger Codes'!$C$6:$C$205,MATCH(S3520,'Ledger Codes'!$B$6:$B$205,0))="","",INDEX('Ledger Codes'!$C$6:$C$205,MATCH(S3520,'Ledger Codes'!$B$6:$B$205,0))),""))</f>
        <v>10054</v>
      </c>
      <c r="D3520" s="50" t="s">
        <v>210</v>
      </c>
      <c r="E3520" s="50" t="s">
        <v>1070</v>
      </c>
      <c r="F3520" s="50" t="s">
        <v>1071</v>
      </c>
      <c r="G3520" s="52" t="n">
        <v>0</v>
      </c>
      <c r="H3520" s="52" t="n">
        <v>20</v>
      </c>
      <c r="I3520" s="52" t="n">
        <f aca="false">IF(AND(G3520="",H3520=""),"",N(G3520)-N(H3520))</f>
        <v>-20</v>
      </c>
      <c r="J3520" s="52" t="n">
        <f aca="false">IF(I3520="","",ABS(I3520))</f>
        <v>20</v>
      </c>
      <c r="K3520" s="56" t="n">
        <f aca="false">IF(S3520="","",0)</f>
        <v>0</v>
      </c>
      <c r="L3520" s="56" t="n">
        <f aca="false">IF(J3520="","",IF(AND(J3520&gt;'Revenue Testing'!$E$9,K3520=0),1,0))</f>
        <v>0</v>
      </c>
      <c r="M3520" s="57" t="n">
        <v>0.757272026246</v>
      </c>
      <c r="N3520" s="56" t="str">
        <f aca="false">IF(OR(A3520="",I3520=""),"",IF(COUNTIFS($A$2:$A$4500,A3520,$D$2:$D$4500,D3520,$I$2:$I$4500,I3520)&gt;1,"Possible duplicate",""))</f>
        <v/>
      </c>
      <c r="O3520" s="56" t="n">
        <f aca="false">IF(J3520="","",IF(AND(L3520=0,K3520=0),1,0))</f>
        <v>1</v>
      </c>
      <c r="P3520" s="56" t="str">
        <f aca="false">IF(L3520=1,J3520+ROW()/10^7,"")</f>
        <v/>
      </c>
      <c r="Q3520" s="57" t="n">
        <f aca="false">IF(O3520=1,M3520,"")</f>
        <v>0.757272026246</v>
      </c>
      <c r="R3520" s="56" t="str">
        <f aca="false">IF(K3520=1,ROW(),"")</f>
        <v/>
      </c>
      <c r="S3520" s="56" t="str">
        <f aca="false">IF(D3520="","",TRIM(D3520))</f>
        <v>PHOTO CHARGES- INC</v>
      </c>
    </row>
    <row r="3521" customFormat="false" ht="15" hidden="false" customHeight="false" outlineLevel="0" collapsed="false">
      <c r="A3521" s="50" t="s">
        <v>1072</v>
      </c>
      <c r="B3521" s="55" t="n">
        <v>45907</v>
      </c>
      <c r="C3521" s="50" t="n">
        <f aca="false">IF(S3521="","",IFERROR(IF(INDEX('Ledger Codes'!$C$6:$C$205,MATCH(S3521,'Ledger Codes'!$B$6:$B$205,0))="","",INDEX('Ledger Codes'!$C$6:$C$205,MATCH(S3521,'Ledger Codes'!$B$6:$B$205,0))),""))</f>
        <v>10054</v>
      </c>
      <c r="D3521" s="50" t="s">
        <v>210</v>
      </c>
      <c r="E3521" s="50" t="s">
        <v>1073</v>
      </c>
      <c r="F3521" s="50" t="s">
        <v>1074</v>
      </c>
      <c r="G3521" s="52" t="n">
        <v>0</v>
      </c>
      <c r="H3521" s="52" t="n">
        <v>20</v>
      </c>
      <c r="I3521" s="52" t="n">
        <f aca="false">IF(AND(G3521="",H3521=""),"",N(G3521)-N(H3521))</f>
        <v>-20</v>
      </c>
      <c r="J3521" s="52" t="n">
        <f aca="false">IF(I3521="","",ABS(I3521))</f>
        <v>20</v>
      </c>
      <c r="K3521" s="56" t="n">
        <f aca="false">IF(S3521="","",0)</f>
        <v>0</v>
      </c>
      <c r="L3521" s="56" t="n">
        <f aca="false">IF(J3521="","",IF(AND(J3521&gt;'Revenue Testing'!$E$9,K3521=0),1,0))</f>
        <v>0</v>
      </c>
      <c r="M3521" s="57" t="n">
        <v>0.225024287378</v>
      </c>
      <c r="N3521" s="56" t="str">
        <f aca="false">IF(OR(A3521="",I3521=""),"",IF(COUNTIFS($A$2:$A$4500,A3521,$D$2:$D$4500,D3521,$I$2:$I$4500,I3521)&gt;1,"Possible duplicate",""))</f>
        <v/>
      </c>
      <c r="O3521" s="56" t="n">
        <f aca="false">IF(J3521="","",IF(AND(L3521=0,K3521=0),1,0))</f>
        <v>1</v>
      </c>
      <c r="P3521" s="56" t="str">
        <f aca="false">IF(L3521=1,J3521+ROW()/10^7,"")</f>
        <v/>
      </c>
      <c r="Q3521" s="57" t="n">
        <f aca="false">IF(O3521=1,M3521,"")</f>
        <v>0.225024287378</v>
      </c>
      <c r="R3521" s="56" t="str">
        <f aca="false">IF(K3521=1,ROW(),"")</f>
        <v/>
      </c>
      <c r="S3521" s="56" t="str">
        <f aca="false">IF(D3521="","",TRIM(D3521))</f>
        <v>PHOTO CHARGES- INC</v>
      </c>
    </row>
    <row r="3522" customFormat="false" ht="15" hidden="false" customHeight="false" outlineLevel="0" collapsed="false">
      <c r="A3522" s="50" t="s">
        <v>1075</v>
      </c>
      <c r="B3522" s="55" t="n">
        <v>45907</v>
      </c>
      <c r="C3522" s="50" t="n">
        <f aca="false">IF(S3522="","",IFERROR(IF(INDEX('Ledger Codes'!$C$6:$C$205,MATCH(S3522,'Ledger Codes'!$B$6:$B$205,0))="","",INDEX('Ledger Codes'!$C$6:$C$205,MATCH(S3522,'Ledger Codes'!$B$6:$B$205,0))),""))</f>
        <v>10054</v>
      </c>
      <c r="D3522" s="50" t="s">
        <v>210</v>
      </c>
      <c r="E3522" s="50" t="s">
        <v>1076</v>
      </c>
      <c r="F3522" s="50" t="s">
        <v>1077</v>
      </c>
      <c r="G3522" s="52" t="n">
        <v>0</v>
      </c>
      <c r="H3522" s="52" t="n">
        <v>20</v>
      </c>
      <c r="I3522" s="52" t="n">
        <f aca="false">IF(AND(G3522="",H3522=""),"",N(G3522)-N(H3522))</f>
        <v>-20</v>
      </c>
      <c r="J3522" s="52" t="n">
        <f aca="false">IF(I3522="","",ABS(I3522))</f>
        <v>20</v>
      </c>
      <c r="K3522" s="56" t="n">
        <f aca="false">IF(S3522="","",0)</f>
        <v>0</v>
      </c>
      <c r="L3522" s="56" t="n">
        <f aca="false">IF(J3522="","",IF(AND(J3522&gt;'Revenue Testing'!$E$9,K3522=0),1,0))</f>
        <v>0</v>
      </c>
      <c r="M3522" s="57" t="n">
        <v>0.496055674156</v>
      </c>
      <c r="N3522" s="56" t="str">
        <f aca="false">IF(OR(A3522="",I3522=""),"",IF(COUNTIFS($A$2:$A$4500,A3522,$D$2:$D$4500,D3522,$I$2:$I$4500,I3522)&gt;1,"Possible duplicate",""))</f>
        <v/>
      </c>
      <c r="O3522" s="56" t="n">
        <f aca="false">IF(J3522="","",IF(AND(L3522=0,K3522=0),1,0))</f>
        <v>1</v>
      </c>
      <c r="P3522" s="56" t="str">
        <f aca="false">IF(L3522=1,J3522+ROW()/10^7,"")</f>
        <v/>
      </c>
      <c r="Q3522" s="57" t="n">
        <f aca="false">IF(O3522=1,M3522,"")</f>
        <v>0.496055674156</v>
      </c>
      <c r="R3522" s="56" t="str">
        <f aca="false">IF(K3522=1,ROW(),"")</f>
        <v/>
      </c>
      <c r="S3522" s="56" t="str">
        <f aca="false">IF(D3522="","",TRIM(D3522))</f>
        <v>PHOTO CHARGES- INC</v>
      </c>
    </row>
    <row r="3523" customFormat="false" ht="15" hidden="false" customHeight="false" outlineLevel="0" collapsed="false">
      <c r="A3523" s="50" t="s">
        <v>1078</v>
      </c>
      <c r="B3523" s="55" t="n">
        <v>45907</v>
      </c>
      <c r="C3523" s="50" t="n">
        <f aca="false">IF(S3523="","",IFERROR(IF(INDEX('Ledger Codes'!$C$6:$C$205,MATCH(S3523,'Ledger Codes'!$B$6:$B$205,0))="","",INDEX('Ledger Codes'!$C$6:$C$205,MATCH(S3523,'Ledger Codes'!$B$6:$B$205,0))),""))</f>
        <v>10054</v>
      </c>
      <c r="D3523" s="50" t="s">
        <v>210</v>
      </c>
      <c r="E3523" s="50" t="s">
        <v>1079</v>
      </c>
      <c r="F3523" s="50" t="s">
        <v>1080</v>
      </c>
      <c r="G3523" s="52" t="n">
        <v>0</v>
      </c>
      <c r="H3523" s="52" t="n">
        <v>20</v>
      </c>
      <c r="I3523" s="52" t="n">
        <f aca="false">IF(AND(G3523="",H3523=""),"",N(G3523)-N(H3523))</f>
        <v>-20</v>
      </c>
      <c r="J3523" s="52" t="n">
        <f aca="false">IF(I3523="","",ABS(I3523))</f>
        <v>20</v>
      </c>
      <c r="K3523" s="56" t="n">
        <f aca="false">IF(S3523="","",0)</f>
        <v>0</v>
      </c>
      <c r="L3523" s="56" t="n">
        <f aca="false">IF(J3523="","",IF(AND(J3523&gt;'Revenue Testing'!$E$9,K3523=0),1,0))</f>
        <v>0</v>
      </c>
      <c r="M3523" s="57" t="n">
        <v>0.788808457199</v>
      </c>
      <c r="N3523" s="56" t="str">
        <f aca="false">IF(OR(A3523="",I3523=""),"",IF(COUNTIFS($A$2:$A$4500,A3523,$D$2:$D$4500,D3523,$I$2:$I$4500,I3523)&gt;1,"Possible duplicate",""))</f>
        <v/>
      </c>
      <c r="O3523" s="56" t="n">
        <f aca="false">IF(J3523="","",IF(AND(L3523=0,K3523=0),1,0))</f>
        <v>1</v>
      </c>
      <c r="P3523" s="56" t="str">
        <f aca="false">IF(L3523=1,J3523+ROW()/10^7,"")</f>
        <v/>
      </c>
      <c r="Q3523" s="57" t="n">
        <f aca="false">IF(O3523=1,M3523,"")</f>
        <v>0.788808457199</v>
      </c>
      <c r="R3523" s="56" t="str">
        <f aca="false">IF(K3523=1,ROW(),"")</f>
        <v/>
      </c>
      <c r="S3523" s="56" t="str">
        <f aca="false">IF(D3523="","",TRIM(D3523))</f>
        <v>PHOTO CHARGES- INC</v>
      </c>
    </row>
    <row r="3524" customFormat="false" ht="15" hidden="false" customHeight="false" outlineLevel="0" collapsed="false">
      <c r="A3524" s="50" t="s">
        <v>1081</v>
      </c>
      <c r="B3524" s="55" t="n">
        <v>45907</v>
      </c>
      <c r="C3524" s="50" t="n">
        <f aca="false">IF(S3524="","",IFERROR(IF(INDEX('Ledger Codes'!$C$6:$C$205,MATCH(S3524,'Ledger Codes'!$B$6:$B$205,0))="","",INDEX('Ledger Codes'!$C$6:$C$205,MATCH(S3524,'Ledger Codes'!$B$6:$B$205,0))),""))</f>
        <v>10054</v>
      </c>
      <c r="D3524" s="50" t="s">
        <v>210</v>
      </c>
      <c r="E3524" s="50" t="s">
        <v>1082</v>
      </c>
      <c r="F3524" s="50" t="s">
        <v>1083</v>
      </c>
      <c r="G3524" s="52" t="n">
        <v>0</v>
      </c>
      <c r="H3524" s="52" t="n">
        <v>20</v>
      </c>
      <c r="I3524" s="52" t="n">
        <f aca="false">IF(AND(G3524="",H3524=""),"",N(G3524)-N(H3524))</f>
        <v>-20</v>
      </c>
      <c r="J3524" s="52" t="n">
        <f aca="false">IF(I3524="","",ABS(I3524))</f>
        <v>20</v>
      </c>
      <c r="K3524" s="56" t="n">
        <f aca="false">IF(S3524="","",0)</f>
        <v>0</v>
      </c>
      <c r="L3524" s="56" t="n">
        <f aca="false">IF(J3524="","",IF(AND(J3524&gt;'Revenue Testing'!$E$9,K3524=0),1,0))</f>
        <v>0</v>
      </c>
      <c r="M3524" s="57" t="n">
        <v>0.775487631023</v>
      </c>
      <c r="N3524" s="56" t="str">
        <f aca="false">IF(OR(A3524="",I3524=""),"",IF(COUNTIFS($A$2:$A$4500,A3524,$D$2:$D$4500,D3524,$I$2:$I$4500,I3524)&gt;1,"Possible duplicate",""))</f>
        <v/>
      </c>
      <c r="O3524" s="56" t="n">
        <f aca="false">IF(J3524="","",IF(AND(L3524=0,K3524=0),1,0))</f>
        <v>1</v>
      </c>
      <c r="P3524" s="56" t="str">
        <f aca="false">IF(L3524=1,J3524+ROW()/10^7,"")</f>
        <v/>
      </c>
      <c r="Q3524" s="57" t="n">
        <f aca="false">IF(O3524=1,M3524,"")</f>
        <v>0.775487631023</v>
      </c>
      <c r="R3524" s="56" t="str">
        <f aca="false">IF(K3524=1,ROW(),"")</f>
        <v/>
      </c>
      <c r="S3524" s="56" t="str">
        <f aca="false">IF(D3524="","",TRIM(D3524))</f>
        <v>PHOTO CHARGES- INC</v>
      </c>
    </row>
    <row r="3525" customFormat="false" ht="15" hidden="false" customHeight="false" outlineLevel="0" collapsed="false">
      <c r="A3525" s="50" t="s">
        <v>1084</v>
      </c>
      <c r="B3525" s="55" t="n">
        <v>45907</v>
      </c>
      <c r="C3525" s="50" t="n">
        <f aca="false">IF(S3525="","",IFERROR(IF(INDEX('Ledger Codes'!$C$6:$C$205,MATCH(S3525,'Ledger Codes'!$B$6:$B$205,0))="","",INDEX('Ledger Codes'!$C$6:$C$205,MATCH(S3525,'Ledger Codes'!$B$6:$B$205,0))),""))</f>
        <v>10054</v>
      </c>
      <c r="D3525" s="50" t="s">
        <v>210</v>
      </c>
      <c r="E3525" s="50" t="s">
        <v>1085</v>
      </c>
      <c r="F3525" s="50" t="s">
        <v>1086</v>
      </c>
      <c r="G3525" s="52" t="n">
        <v>0</v>
      </c>
      <c r="H3525" s="52" t="n">
        <v>20</v>
      </c>
      <c r="I3525" s="52" t="n">
        <f aca="false">IF(AND(G3525="",H3525=""),"",N(G3525)-N(H3525))</f>
        <v>-20</v>
      </c>
      <c r="J3525" s="52" t="n">
        <f aca="false">IF(I3525="","",ABS(I3525))</f>
        <v>20</v>
      </c>
      <c r="K3525" s="56" t="n">
        <f aca="false">IF(S3525="","",0)</f>
        <v>0</v>
      </c>
      <c r="L3525" s="56" t="n">
        <f aca="false">IF(J3525="","",IF(AND(J3525&gt;'Revenue Testing'!$E$9,K3525=0),1,0))</f>
        <v>0</v>
      </c>
      <c r="M3525" s="57" t="n">
        <v>0.971267881152</v>
      </c>
      <c r="N3525" s="56" t="str">
        <f aca="false">IF(OR(A3525="",I3525=""),"",IF(COUNTIFS($A$2:$A$4500,A3525,$D$2:$D$4500,D3525,$I$2:$I$4500,I3525)&gt;1,"Possible duplicate",""))</f>
        <v/>
      </c>
      <c r="O3525" s="56" t="n">
        <f aca="false">IF(J3525="","",IF(AND(L3525=0,K3525=0),1,0))</f>
        <v>1</v>
      </c>
      <c r="P3525" s="56" t="str">
        <f aca="false">IF(L3525=1,J3525+ROW()/10^7,"")</f>
        <v/>
      </c>
      <c r="Q3525" s="57" t="n">
        <f aca="false">IF(O3525=1,M3525,"")</f>
        <v>0.971267881152</v>
      </c>
      <c r="R3525" s="56" t="str">
        <f aca="false">IF(K3525=1,ROW(),"")</f>
        <v/>
      </c>
      <c r="S3525" s="56" t="str">
        <f aca="false">IF(D3525="","",TRIM(D3525))</f>
        <v>PHOTO CHARGES- INC</v>
      </c>
    </row>
    <row r="3526" customFormat="false" ht="15" hidden="false" customHeight="false" outlineLevel="0" collapsed="false">
      <c r="A3526" s="50" t="s">
        <v>1087</v>
      </c>
      <c r="B3526" s="55" t="n">
        <v>45907</v>
      </c>
      <c r="C3526" s="50" t="n">
        <f aca="false">IF(S3526="","",IFERROR(IF(INDEX('Ledger Codes'!$C$6:$C$205,MATCH(S3526,'Ledger Codes'!$B$6:$B$205,0))="","",INDEX('Ledger Codes'!$C$6:$C$205,MATCH(S3526,'Ledger Codes'!$B$6:$B$205,0))),""))</f>
        <v>10054</v>
      </c>
      <c r="D3526" s="50" t="s">
        <v>210</v>
      </c>
      <c r="E3526" s="50" t="s">
        <v>1088</v>
      </c>
      <c r="F3526" s="50" t="s">
        <v>1089</v>
      </c>
      <c r="G3526" s="52" t="n">
        <v>0</v>
      </c>
      <c r="H3526" s="52" t="n">
        <v>20</v>
      </c>
      <c r="I3526" s="52" t="n">
        <f aca="false">IF(AND(G3526="",H3526=""),"",N(G3526)-N(H3526))</f>
        <v>-20</v>
      </c>
      <c r="J3526" s="52" t="n">
        <f aca="false">IF(I3526="","",ABS(I3526))</f>
        <v>20</v>
      </c>
      <c r="K3526" s="56" t="n">
        <f aca="false">IF(S3526="","",0)</f>
        <v>0</v>
      </c>
      <c r="L3526" s="56" t="n">
        <f aca="false">IF(J3526="","",IF(AND(J3526&gt;'Revenue Testing'!$E$9,K3526=0),1,0))</f>
        <v>0</v>
      </c>
      <c r="M3526" s="57" t="n">
        <v>0.155766368222</v>
      </c>
      <c r="N3526" s="56" t="str">
        <f aca="false">IF(OR(A3526="",I3526=""),"",IF(COUNTIFS($A$2:$A$4500,A3526,$D$2:$D$4500,D3526,$I$2:$I$4500,I3526)&gt;1,"Possible duplicate",""))</f>
        <v/>
      </c>
      <c r="O3526" s="56" t="n">
        <f aca="false">IF(J3526="","",IF(AND(L3526=0,K3526=0),1,0))</f>
        <v>1</v>
      </c>
      <c r="P3526" s="56" t="str">
        <f aca="false">IF(L3526=1,J3526+ROW()/10^7,"")</f>
        <v/>
      </c>
      <c r="Q3526" s="57" t="n">
        <f aca="false">IF(O3526=1,M3526,"")</f>
        <v>0.155766368222</v>
      </c>
      <c r="R3526" s="56" t="str">
        <f aca="false">IF(K3526=1,ROW(),"")</f>
        <v/>
      </c>
      <c r="S3526" s="56" t="str">
        <f aca="false">IF(D3526="","",TRIM(D3526))</f>
        <v>PHOTO CHARGES- INC</v>
      </c>
    </row>
    <row r="3527" customFormat="false" ht="15" hidden="false" customHeight="false" outlineLevel="0" collapsed="false">
      <c r="A3527" s="50" t="s">
        <v>1090</v>
      </c>
      <c r="B3527" s="55" t="n">
        <v>45907</v>
      </c>
      <c r="C3527" s="50" t="n">
        <f aca="false">IF(S3527="","",IFERROR(IF(INDEX('Ledger Codes'!$C$6:$C$205,MATCH(S3527,'Ledger Codes'!$B$6:$B$205,0))="","",INDEX('Ledger Codes'!$C$6:$C$205,MATCH(S3527,'Ledger Codes'!$B$6:$B$205,0))),""))</f>
        <v>10054</v>
      </c>
      <c r="D3527" s="50" t="s">
        <v>210</v>
      </c>
      <c r="E3527" s="50" t="s">
        <v>1091</v>
      </c>
      <c r="F3527" s="50" t="s">
        <v>464</v>
      </c>
      <c r="G3527" s="52" t="n">
        <v>0</v>
      </c>
      <c r="H3527" s="52" t="n">
        <v>20</v>
      </c>
      <c r="I3527" s="52" t="n">
        <f aca="false">IF(AND(G3527="",H3527=""),"",N(G3527)-N(H3527))</f>
        <v>-20</v>
      </c>
      <c r="J3527" s="52" t="n">
        <f aca="false">IF(I3527="","",ABS(I3527))</f>
        <v>20</v>
      </c>
      <c r="K3527" s="56" t="n">
        <f aca="false">IF(S3527="","",0)</f>
        <v>0</v>
      </c>
      <c r="L3527" s="56" t="n">
        <f aca="false">IF(J3527="","",IF(AND(J3527&gt;'Revenue Testing'!$E$9,K3527=0),1,0))</f>
        <v>0</v>
      </c>
      <c r="M3527" s="57" t="n">
        <v>0.923005711055</v>
      </c>
      <c r="N3527" s="56" t="str">
        <f aca="false">IF(OR(A3527="",I3527=""),"",IF(COUNTIFS($A$2:$A$4500,A3527,$D$2:$D$4500,D3527,$I$2:$I$4500,I3527)&gt;1,"Possible duplicate",""))</f>
        <v/>
      </c>
      <c r="O3527" s="56" t="n">
        <f aca="false">IF(J3527="","",IF(AND(L3527=0,K3527=0),1,0))</f>
        <v>1</v>
      </c>
      <c r="P3527" s="56" t="str">
        <f aca="false">IF(L3527=1,J3527+ROW()/10^7,"")</f>
        <v/>
      </c>
      <c r="Q3527" s="57" t="n">
        <f aca="false">IF(O3527=1,M3527,"")</f>
        <v>0.923005711055</v>
      </c>
      <c r="R3527" s="56" t="str">
        <f aca="false">IF(K3527=1,ROW(),"")</f>
        <v/>
      </c>
      <c r="S3527" s="56" t="str">
        <f aca="false">IF(D3527="","",TRIM(D3527))</f>
        <v>PHOTO CHARGES- INC</v>
      </c>
    </row>
    <row r="3528" customFormat="false" ht="15" hidden="false" customHeight="false" outlineLevel="0" collapsed="false">
      <c r="A3528" s="50" t="s">
        <v>1092</v>
      </c>
      <c r="B3528" s="55" t="n">
        <v>45907</v>
      </c>
      <c r="C3528" s="50" t="n">
        <f aca="false">IF(S3528="","",IFERROR(IF(INDEX('Ledger Codes'!$C$6:$C$205,MATCH(S3528,'Ledger Codes'!$B$6:$B$205,0))="","",INDEX('Ledger Codes'!$C$6:$C$205,MATCH(S3528,'Ledger Codes'!$B$6:$B$205,0))),""))</f>
        <v>10054</v>
      </c>
      <c r="D3528" s="50" t="s">
        <v>210</v>
      </c>
      <c r="E3528" s="50" t="s">
        <v>1093</v>
      </c>
      <c r="F3528" s="50" t="s">
        <v>1094</v>
      </c>
      <c r="G3528" s="52" t="n">
        <v>0</v>
      </c>
      <c r="H3528" s="52" t="n">
        <v>20</v>
      </c>
      <c r="I3528" s="52" t="n">
        <f aca="false">IF(AND(G3528="",H3528=""),"",N(G3528)-N(H3528))</f>
        <v>-20</v>
      </c>
      <c r="J3528" s="52" t="n">
        <f aca="false">IF(I3528="","",ABS(I3528))</f>
        <v>20</v>
      </c>
      <c r="K3528" s="56" t="n">
        <f aca="false">IF(S3528="","",0)</f>
        <v>0</v>
      </c>
      <c r="L3528" s="56" t="n">
        <f aca="false">IF(J3528="","",IF(AND(J3528&gt;'Revenue Testing'!$E$9,K3528=0),1,0))</f>
        <v>0</v>
      </c>
      <c r="M3528" s="57" t="n">
        <v>0.4596090141</v>
      </c>
      <c r="N3528" s="56" t="str">
        <f aca="false">IF(OR(A3528="",I3528=""),"",IF(COUNTIFS($A$2:$A$4500,A3528,$D$2:$D$4500,D3528,$I$2:$I$4500,I3528)&gt;1,"Possible duplicate",""))</f>
        <v/>
      </c>
      <c r="O3528" s="56" t="n">
        <f aca="false">IF(J3528="","",IF(AND(L3528=0,K3528=0),1,0))</f>
        <v>1</v>
      </c>
      <c r="P3528" s="56" t="str">
        <f aca="false">IF(L3528=1,J3528+ROW()/10^7,"")</f>
        <v/>
      </c>
      <c r="Q3528" s="57" t="n">
        <f aca="false">IF(O3528=1,M3528,"")</f>
        <v>0.4596090141</v>
      </c>
      <c r="R3528" s="56" t="str">
        <f aca="false">IF(K3528=1,ROW(),"")</f>
        <v/>
      </c>
      <c r="S3528" s="56" t="str">
        <f aca="false">IF(D3528="","",TRIM(D3528))</f>
        <v>PHOTO CHARGES- INC</v>
      </c>
    </row>
    <row r="3529" customFormat="false" ht="15" hidden="false" customHeight="false" outlineLevel="0" collapsed="false">
      <c r="A3529" s="50" t="s">
        <v>1095</v>
      </c>
      <c r="B3529" s="55" t="n">
        <v>45907</v>
      </c>
      <c r="C3529" s="50" t="n">
        <f aca="false">IF(S3529="","",IFERROR(IF(INDEX('Ledger Codes'!$C$6:$C$205,MATCH(S3529,'Ledger Codes'!$B$6:$B$205,0))="","",INDEX('Ledger Codes'!$C$6:$C$205,MATCH(S3529,'Ledger Codes'!$B$6:$B$205,0))),""))</f>
        <v>10054</v>
      </c>
      <c r="D3529" s="50" t="s">
        <v>210</v>
      </c>
      <c r="E3529" s="50" t="s">
        <v>1096</v>
      </c>
      <c r="F3529" s="50" t="s">
        <v>432</v>
      </c>
      <c r="G3529" s="52" t="n">
        <v>0</v>
      </c>
      <c r="H3529" s="52" t="n">
        <v>20</v>
      </c>
      <c r="I3529" s="52" t="n">
        <f aca="false">IF(AND(G3529="",H3529=""),"",N(G3529)-N(H3529))</f>
        <v>-20</v>
      </c>
      <c r="J3529" s="52" t="n">
        <f aca="false">IF(I3529="","",ABS(I3529))</f>
        <v>20</v>
      </c>
      <c r="K3529" s="56" t="n">
        <f aca="false">IF(S3529="","",0)</f>
        <v>0</v>
      </c>
      <c r="L3529" s="56" t="n">
        <f aca="false">IF(J3529="","",IF(AND(J3529&gt;'Revenue Testing'!$E$9,K3529=0),1,0))</f>
        <v>0</v>
      </c>
      <c r="M3529" s="57" t="n">
        <v>0.839049352903</v>
      </c>
      <c r="N3529" s="56" t="str">
        <f aca="false">IF(OR(A3529="",I3529=""),"",IF(COUNTIFS($A$2:$A$4500,A3529,$D$2:$D$4500,D3529,$I$2:$I$4500,I3529)&gt;1,"Possible duplicate",""))</f>
        <v/>
      </c>
      <c r="O3529" s="56" t="n">
        <f aca="false">IF(J3529="","",IF(AND(L3529=0,K3529=0),1,0))</f>
        <v>1</v>
      </c>
      <c r="P3529" s="56" t="str">
        <f aca="false">IF(L3529=1,J3529+ROW()/10^7,"")</f>
        <v/>
      </c>
      <c r="Q3529" s="57" t="n">
        <f aca="false">IF(O3529=1,M3529,"")</f>
        <v>0.839049352903</v>
      </c>
      <c r="R3529" s="56" t="str">
        <f aca="false">IF(K3529=1,ROW(),"")</f>
        <v/>
      </c>
      <c r="S3529" s="56" t="str">
        <f aca="false">IF(D3529="","",TRIM(D3529))</f>
        <v>PHOTO CHARGES- INC</v>
      </c>
    </row>
    <row r="3530" customFormat="false" ht="15" hidden="false" customHeight="false" outlineLevel="0" collapsed="false">
      <c r="A3530" s="50" t="s">
        <v>1095</v>
      </c>
      <c r="B3530" s="55" t="n">
        <v>45907</v>
      </c>
      <c r="C3530" s="50" t="n">
        <f aca="false">IF(S3530="","",IFERROR(IF(INDEX('Ledger Codes'!$C$6:$C$205,MATCH(S3530,'Ledger Codes'!$B$6:$B$205,0))="","",INDEX('Ledger Codes'!$C$6:$C$205,MATCH(S3530,'Ledger Codes'!$B$6:$B$205,0))),""))</f>
        <v>10054</v>
      </c>
      <c r="D3530" s="50" t="s">
        <v>210</v>
      </c>
      <c r="E3530" s="50" t="s">
        <v>1096</v>
      </c>
      <c r="F3530" s="50" t="s">
        <v>432</v>
      </c>
      <c r="G3530" s="52" t="n">
        <v>0</v>
      </c>
      <c r="H3530" s="52" t="n">
        <v>60</v>
      </c>
      <c r="I3530" s="52" t="n">
        <f aca="false">IF(AND(G3530="",H3530=""),"",N(G3530)-N(H3530))</f>
        <v>-60</v>
      </c>
      <c r="J3530" s="52" t="n">
        <f aca="false">IF(I3530="","",ABS(I3530))</f>
        <v>60</v>
      </c>
      <c r="K3530" s="56" t="n">
        <f aca="false">IF(S3530="","",0)</f>
        <v>0</v>
      </c>
      <c r="L3530" s="56" t="n">
        <f aca="false">IF(J3530="","",IF(AND(J3530&gt;'Revenue Testing'!$E$9,K3530=0),1,0))</f>
        <v>0</v>
      </c>
      <c r="M3530" s="57" t="n">
        <v>0.23843959274</v>
      </c>
      <c r="N3530" s="56" t="str">
        <f aca="false">IF(OR(A3530="",I3530=""),"",IF(COUNTIFS($A$2:$A$4500,A3530,$D$2:$D$4500,D3530,$I$2:$I$4500,I3530)&gt;1,"Possible duplicate",""))</f>
        <v/>
      </c>
      <c r="O3530" s="56" t="n">
        <f aca="false">IF(J3530="","",IF(AND(L3530=0,K3530=0),1,0))</f>
        <v>1</v>
      </c>
      <c r="P3530" s="56" t="str">
        <f aca="false">IF(L3530=1,J3530+ROW()/10^7,"")</f>
        <v/>
      </c>
      <c r="Q3530" s="57" t="n">
        <f aca="false">IF(O3530=1,M3530,"")</f>
        <v>0.23843959274</v>
      </c>
      <c r="R3530" s="56" t="str">
        <f aca="false">IF(K3530=1,ROW(),"")</f>
        <v/>
      </c>
      <c r="S3530" s="56" t="str">
        <f aca="false">IF(D3530="","",TRIM(D3530))</f>
        <v>PHOTO CHARGES- INC</v>
      </c>
    </row>
    <row r="3531" customFormat="false" ht="15" hidden="false" customHeight="false" outlineLevel="0" collapsed="false">
      <c r="A3531" s="50" t="s">
        <v>1097</v>
      </c>
      <c r="B3531" s="55" t="n">
        <v>45907</v>
      </c>
      <c r="C3531" s="50" t="n">
        <f aca="false">IF(S3531="","",IFERROR(IF(INDEX('Ledger Codes'!$C$6:$C$205,MATCH(S3531,'Ledger Codes'!$B$6:$B$205,0))="","",INDEX('Ledger Codes'!$C$6:$C$205,MATCH(S3531,'Ledger Codes'!$B$6:$B$205,0))),""))</f>
        <v>10054</v>
      </c>
      <c r="D3531" s="50" t="s">
        <v>210</v>
      </c>
      <c r="E3531" s="50" t="s">
        <v>1098</v>
      </c>
      <c r="F3531" s="50" t="s">
        <v>1099</v>
      </c>
      <c r="G3531" s="52" t="n">
        <v>0</v>
      </c>
      <c r="H3531" s="52" t="n">
        <v>20</v>
      </c>
      <c r="I3531" s="52" t="n">
        <f aca="false">IF(AND(G3531="",H3531=""),"",N(G3531)-N(H3531))</f>
        <v>-20</v>
      </c>
      <c r="J3531" s="52" t="n">
        <f aca="false">IF(I3531="","",ABS(I3531))</f>
        <v>20</v>
      </c>
      <c r="K3531" s="56" t="n">
        <f aca="false">IF(S3531="","",0)</f>
        <v>0</v>
      </c>
      <c r="L3531" s="56" t="n">
        <f aca="false">IF(J3531="","",IF(AND(J3531&gt;'Revenue Testing'!$E$9,K3531=0),1,0))</f>
        <v>0</v>
      </c>
      <c r="M3531" s="57" t="n">
        <v>0.539304310263</v>
      </c>
      <c r="N3531" s="56" t="str">
        <f aca="false">IF(OR(A3531="",I3531=""),"",IF(COUNTIFS($A$2:$A$4500,A3531,$D$2:$D$4500,D3531,$I$2:$I$4500,I3531)&gt;1,"Possible duplicate",""))</f>
        <v/>
      </c>
      <c r="O3531" s="56" t="n">
        <f aca="false">IF(J3531="","",IF(AND(L3531=0,K3531=0),1,0))</f>
        <v>1</v>
      </c>
      <c r="P3531" s="56" t="str">
        <f aca="false">IF(L3531=1,J3531+ROW()/10^7,"")</f>
        <v/>
      </c>
      <c r="Q3531" s="57" t="n">
        <f aca="false">IF(O3531=1,M3531,"")</f>
        <v>0.539304310263</v>
      </c>
      <c r="R3531" s="56" t="str">
        <f aca="false">IF(K3531=1,ROW(),"")</f>
        <v/>
      </c>
      <c r="S3531" s="56" t="str">
        <f aca="false">IF(D3531="","",TRIM(D3531))</f>
        <v>PHOTO CHARGES- INC</v>
      </c>
    </row>
    <row r="3532" customFormat="false" ht="15" hidden="false" customHeight="false" outlineLevel="0" collapsed="false">
      <c r="A3532" s="50" t="s">
        <v>1100</v>
      </c>
      <c r="B3532" s="55" t="n">
        <v>45907</v>
      </c>
      <c r="C3532" s="50" t="n">
        <f aca="false">IF(S3532="","",IFERROR(IF(INDEX('Ledger Codes'!$C$6:$C$205,MATCH(S3532,'Ledger Codes'!$B$6:$B$205,0))="","",INDEX('Ledger Codes'!$C$6:$C$205,MATCH(S3532,'Ledger Codes'!$B$6:$B$205,0))),""))</f>
        <v>10054</v>
      </c>
      <c r="D3532" s="50" t="s">
        <v>210</v>
      </c>
      <c r="E3532" s="50" t="s">
        <v>1101</v>
      </c>
      <c r="F3532" s="50" t="s">
        <v>1102</v>
      </c>
      <c r="G3532" s="52" t="n">
        <v>0</v>
      </c>
      <c r="H3532" s="52" t="n">
        <v>20</v>
      </c>
      <c r="I3532" s="52" t="n">
        <f aca="false">IF(AND(G3532="",H3532=""),"",N(G3532)-N(H3532))</f>
        <v>-20</v>
      </c>
      <c r="J3532" s="52" t="n">
        <f aca="false">IF(I3532="","",ABS(I3532))</f>
        <v>20</v>
      </c>
      <c r="K3532" s="56" t="n">
        <f aca="false">IF(S3532="","",0)</f>
        <v>0</v>
      </c>
      <c r="L3532" s="56" t="n">
        <f aca="false">IF(J3532="","",IF(AND(J3532&gt;'Revenue Testing'!$E$9,K3532=0),1,0))</f>
        <v>0</v>
      </c>
      <c r="M3532" s="57" t="n">
        <v>0.612451477367</v>
      </c>
      <c r="N3532" s="56" t="str">
        <f aca="false">IF(OR(A3532="",I3532=""),"",IF(COUNTIFS($A$2:$A$4500,A3532,$D$2:$D$4500,D3532,$I$2:$I$4500,I3532)&gt;1,"Possible duplicate",""))</f>
        <v/>
      </c>
      <c r="O3532" s="56" t="n">
        <f aca="false">IF(J3532="","",IF(AND(L3532=0,K3532=0),1,0))</f>
        <v>1</v>
      </c>
      <c r="P3532" s="56" t="str">
        <f aca="false">IF(L3532=1,J3532+ROW()/10^7,"")</f>
        <v/>
      </c>
      <c r="Q3532" s="57" t="n">
        <f aca="false">IF(O3532=1,M3532,"")</f>
        <v>0.612451477367</v>
      </c>
      <c r="R3532" s="56" t="str">
        <f aca="false">IF(K3532=1,ROW(),"")</f>
        <v/>
      </c>
      <c r="S3532" s="56" t="str">
        <f aca="false">IF(D3532="","",TRIM(D3532))</f>
        <v>PHOTO CHARGES- INC</v>
      </c>
    </row>
    <row r="3533" customFormat="false" ht="15" hidden="false" customHeight="false" outlineLevel="0" collapsed="false">
      <c r="A3533" s="50" t="s">
        <v>1103</v>
      </c>
      <c r="B3533" s="55" t="n">
        <v>45908</v>
      </c>
      <c r="C3533" s="50" t="n">
        <f aca="false">IF(S3533="","",IFERROR(IF(INDEX('Ledger Codes'!$C$6:$C$205,MATCH(S3533,'Ledger Codes'!$B$6:$B$205,0))="","",INDEX('Ledger Codes'!$C$6:$C$205,MATCH(S3533,'Ledger Codes'!$B$6:$B$205,0))),""))</f>
        <v>10054</v>
      </c>
      <c r="D3533" s="50" t="s">
        <v>210</v>
      </c>
      <c r="E3533" s="50" t="s">
        <v>1104</v>
      </c>
      <c r="F3533" s="50" t="s">
        <v>1105</v>
      </c>
      <c r="G3533" s="52" t="n">
        <v>0</v>
      </c>
      <c r="H3533" s="52" t="n">
        <v>40</v>
      </c>
      <c r="I3533" s="52" t="n">
        <f aca="false">IF(AND(G3533="",H3533=""),"",N(G3533)-N(H3533))</f>
        <v>-40</v>
      </c>
      <c r="J3533" s="52" t="n">
        <f aca="false">IF(I3533="","",ABS(I3533))</f>
        <v>40</v>
      </c>
      <c r="K3533" s="56" t="n">
        <f aca="false">IF(S3533="","",0)</f>
        <v>0</v>
      </c>
      <c r="L3533" s="56" t="n">
        <f aca="false">IF(J3533="","",IF(AND(J3533&gt;'Revenue Testing'!$E$9,K3533=0),1,0))</f>
        <v>0</v>
      </c>
      <c r="M3533" s="57" t="n">
        <v>0.266638124591</v>
      </c>
      <c r="N3533" s="56" t="str">
        <f aca="false">IF(OR(A3533="",I3533=""),"",IF(COUNTIFS($A$2:$A$4500,A3533,$D$2:$D$4500,D3533,$I$2:$I$4500,I3533)&gt;1,"Possible duplicate",""))</f>
        <v/>
      </c>
      <c r="O3533" s="56" t="n">
        <f aca="false">IF(J3533="","",IF(AND(L3533=0,K3533=0),1,0))</f>
        <v>1</v>
      </c>
      <c r="P3533" s="56" t="str">
        <f aca="false">IF(L3533=1,J3533+ROW()/10^7,"")</f>
        <v/>
      </c>
      <c r="Q3533" s="57" t="n">
        <f aca="false">IF(O3533=1,M3533,"")</f>
        <v>0.266638124591</v>
      </c>
      <c r="R3533" s="56" t="str">
        <f aca="false">IF(K3533=1,ROW(),"")</f>
        <v/>
      </c>
      <c r="S3533" s="56" t="str">
        <f aca="false">IF(D3533="","",TRIM(D3533))</f>
        <v>PHOTO CHARGES- INC</v>
      </c>
    </row>
    <row r="3534" customFormat="false" ht="15" hidden="false" customHeight="false" outlineLevel="0" collapsed="false">
      <c r="A3534" s="50" t="s">
        <v>1106</v>
      </c>
      <c r="B3534" s="55" t="n">
        <v>45908</v>
      </c>
      <c r="C3534" s="50" t="n">
        <f aca="false">IF(S3534="","",IFERROR(IF(INDEX('Ledger Codes'!$C$6:$C$205,MATCH(S3534,'Ledger Codes'!$B$6:$B$205,0))="","",INDEX('Ledger Codes'!$C$6:$C$205,MATCH(S3534,'Ledger Codes'!$B$6:$B$205,0))),""))</f>
        <v>10054</v>
      </c>
      <c r="D3534" s="50" t="s">
        <v>210</v>
      </c>
      <c r="E3534" s="50" t="s">
        <v>1107</v>
      </c>
      <c r="F3534" s="50" t="s">
        <v>1108</v>
      </c>
      <c r="G3534" s="52" t="n">
        <v>0</v>
      </c>
      <c r="H3534" s="52" t="n">
        <v>20</v>
      </c>
      <c r="I3534" s="52" t="n">
        <f aca="false">IF(AND(G3534="",H3534=""),"",N(G3534)-N(H3534))</f>
        <v>-20</v>
      </c>
      <c r="J3534" s="52" t="n">
        <f aca="false">IF(I3534="","",ABS(I3534))</f>
        <v>20</v>
      </c>
      <c r="K3534" s="56" t="n">
        <f aca="false">IF(S3534="","",0)</f>
        <v>0</v>
      </c>
      <c r="L3534" s="56" t="n">
        <f aca="false">IF(J3534="","",IF(AND(J3534&gt;'Revenue Testing'!$E$9,K3534=0),1,0))</f>
        <v>0</v>
      </c>
      <c r="M3534" s="57" t="n">
        <v>0.125708690194</v>
      </c>
      <c r="N3534" s="56" t="str">
        <f aca="false">IF(OR(A3534="",I3534=""),"",IF(COUNTIFS($A$2:$A$4500,A3534,$D$2:$D$4500,D3534,$I$2:$I$4500,I3534)&gt;1,"Possible duplicate",""))</f>
        <v/>
      </c>
      <c r="O3534" s="56" t="n">
        <f aca="false">IF(J3534="","",IF(AND(L3534=0,K3534=0),1,0))</f>
        <v>1</v>
      </c>
      <c r="P3534" s="56" t="str">
        <f aca="false">IF(L3534=1,J3534+ROW()/10^7,"")</f>
        <v/>
      </c>
      <c r="Q3534" s="57" t="n">
        <f aca="false">IF(O3534=1,M3534,"")</f>
        <v>0.125708690194</v>
      </c>
      <c r="R3534" s="56" t="str">
        <f aca="false">IF(K3534=1,ROW(),"")</f>
        <v/>
      </c>
      <c r="S3534" s="56" t="str">
        <f aca="false">IF(D3534="","",TRIM(D3534))</f>
        <v>PHOTO CHARGES- INC</v>
      </c>
    </row>
    <row r="3535" customFormat="false" ht="15" hidden="false" customHeight="false" outlineLevel="0" collapsed="false">
      <c r="A3535" s="50" t="s">
        <v>1109</v>
      </c>
      <c r="B3535" s="55" t="n">
        <v>45908</v>
      </c>
      <c r="C3535" s="50" t="n">
        <f aca="false">IF(S3535="","",IFERROR(IF(INDEX('Ledger Codes'!$C$6:$C$205,MATCH(S3535,'Ledger Codes'!$B$6:$B$205,0))="","",INDEX('Ledger Codes'!$C$6:$C$205,MATCH(S3535,'Ledger Codes'!$B$6:$B$205,0))),""))</f>
        <v>10054</v>
      </c>
      <c r="D3535" s="50" t="s">
        <v>210</v>
      </c>
      <c r="E3535" s="50" t="s">
        <v>1110</v>
      </c>
      <c r="F3535" s="50" t="s">
        <v>1111</v>
      </c>
      <c r="G3535" s="52" t="n">
        <v>0</v>
      </c>
      <c r="H3535" s="52" t="n">
        <v>20</v>
      </c>
      <c r="I3535" s="52" t="n">
        <f aca="false">IF(AND(G3535="",H3535=""),"",N(G3535)-N(H3535))</f>
        <v>-20</v>
      </c>
      <c r="J3535" s="52" t="n">
        <f aca="false">IF(I3535="","",ABS(I3535))</f>
        <v>20</v>
      </c>
      <c r="K3535" s="56" t="n">
        <f aca="false">IF(S3535="","",0)</f>
        <v>0</v>
      </c>
      <c r="L3535" s="56" t="n">
        <f aca="false">IF(J3535="","",IF(AND(J3535&gt;'Revenue Testing'!$E$9,K3535=0),1,0))</f>
        <v>0</v>
      </c>
      <c r="M3535" s="57" t="n">
        <v>0.78598775787</v>
      </c>
      <c r="N3535" s="56" t="str">
        <f aca="false">IF(OR(A3535="",I3535=""),"",IF(COUNTIFS($A$2:$A$4500,A3535,$D$2:$D$4500,D3535,$I$2:$I$4500,I3535)&gt;1,"Possible duplicate",""))</f>
        <v/>
      </c>
      <c r="O3535" s="56" t="n">
        <f aca="false">IF(J3535="","",IF(AND(L3535=0,K3535=0),1,0))</f>
        <v>1</v>
      </c>
      <c r="P3535" s="56" t="str">
        <f aca="false">IF(L3535=1,J3535+ROW()/10^7,"")</f>
        <v/>
      </c>
      <c r="Q3535" s="57" t="n">
        <f aca="false">IF(O3535=1,M3535,"")</f>
        <v>0.78598775787</v>
      </c>
      <c r="R3535" s="56" t="str">
        <f aca="false">IF(K3535=1,ROW(),"")</f>
        <v/>
      </c>
      <c r="S3535" s="56" t="str">
        <f aca="false">IF(D3535="","",TRIM(D3535))</f>
        <v>PHOTO CHARGES- INC</v>
      </c>
    </row>
    <row r="3536" customFormat="false" ht="15" hidden="false" customHeight="false" outlineLevel="0" collapsed="false">
      <c r="A3536" s="50" t="s">
        <v>1112</v>
      </c>
      <c r="B3536" s="55" t="n">
        <v>45909</v>
      </c>
      <c r="C3536" s="50" t="n">
        <f aca="false">IF(S3536="","",IFERROR(IF(INDEX('Ledger Codes'!$C$6:$C$205,MATCH(S3536,'Ledger Codes'!$B$6:$B$205,0))="","",INDEX('Ledger Codes'!$C$6:$C$205,MATCH(S3536,'Ledger Codes'!$B$6:$B$205,0))),""))</f>
        <v>10054</v>
      </c>
      <c r="D3536" s="50" t="s">
        <v>210</v>
      </c>
      <c r="E3536" s="50" t="s">
        <v>1113</v>
      </c>
      <c r="F3536" s="50" t="s">
        <v>1114</v>
      </c>
      <c r="G3536" s="52" t="n">
        <v>0</v>
      </c>
      <c r="H3536" s="52" t="n">
        <v>20</v>
      </c>
      <c r="I3536" s="52" t="n">
        <f aca="false">IF(AND(G3536="",H3536=""),"",N(G3536)-N(H3536))</f>
        <v>-20</v>
      </c>
      <c r="J3536" s="52" t="n">
        <f aca="false">IF(I3536="","",ABS(I3536))</f>
        <v>20</v>
      </c>
      <c r="K3536" s="56" t="n">
        <f aca="false">IF(S3536="","",0)</f>
        <v>0</v>
      </c>
      <c r="L3536" s="56" t="n">
        <f aca="false">IF(J3536="","",IF(AND(J3536&gt;'Revenue Testing'!$E$9,K3536=0),1,0))</f>
        <v>0</v>
      </c>
      <c r="M3536" s="57" t="n">
        <v>0.422042074783</v>
      </c>
      <c r="N3536" s="56" t="str">
        <f aca="false">IF(OR(A3536="",I3536=""),"",IF(COUNTIFS($A$2:$A$4500,A3536,$D$2:$D$4500,D3536,$I$2:$I$4500,I3536)&gt;1,"Possible duplicate",""))</f>
        <v/>
      </c>
      <c r="O3536" s="56" t="n">
        <f aca="false">IF(J3536="","",IF(AND(L3536=0,K3536=0),1,0))</f>
        <v>1</v>
      </c>
      <c r="P3536" s="56" t="str">
        <f aca="false">IF(L3536=1,J3536+ROW()/10^7,"")</f>
        <v/>
      </c>
      <c r="Q3536" s="57" t="n">
        <f aca="false">IF(O3536=1,M3536,"")</f>
        <v>0.422042074783</v>
      </c>
      <c r="R3536" s="56" t="str">
        <f aca="false">IF(K3536=1,ROW(),"")</f>
        <v/>
      </c>
      <c r="S3536" s="56" t="str">
        <f aca="false">IF(D3536="","",TRIM(D3536))</f>
        <v>PHOTO CHARGES- INC</v>
      </c>
    </row>
    <row r="3537" customFormat="false" ht="15" hidden="false" customHeight="false" outlineLevel="0" collapsed="false">
      <c r="A3537" s="50" t="s">
        <v>1115</v>
      </c>
      <c r="B3537" s="55" t="n">
        <v>45909</v>
      </c>
      <c r="C3537" s="50" t="n">
        <f aca="false">IF(S3537="","",IFERROR(IF(INDEX('Ledger Codes'!$C$6:$C$205,MATCH(S3537,'Ledger Codes'!$B$6:$B$205,0))="","",INDEX('Ledger Codes'!$C$6:$C$205,MATCH(S3537,'Ledger Codes'!$B$6:$B$205,0))),""))</f>
        <v>10054</v>
      </c>
      <c r="D3537" s="50" t="s">
        <v>210</v>
      </c>
      <c r="E3537" s="50" t="s">
        <v>1116</v>
      </c>
      <c r="F3537" s="50" t="s">
        <v>1117</v>
      </c>
      <c r="G3537" s="52" t="n">
        <v>0</v>
      </c>
      <c r="H3537" s="52" t="n">
        <v>20</v>
      </c>
      <c r="I3537" s="52" t="n">
        <f aca="false">IF(AND(G3537="",H3537=""),"",N(G3537)-N(H3537))</f>
        <v>-20</v>
      </c>
      <c r="J3537" s="52" t="n">
        <f aca="false">IF(I3537="","",ABS(I3537))</f>
        <v>20</v>
      </c>
      <c r="K3537" s="56" t="n">
        <f aca="false">IF(S3537="","",0)</f>
        <v>0</v>
      </c>
      <c r="L3537" s="56" t="n">
        <f aca="false">IF(J3537="","",IF(AND(J3537&gt;'Revenue Testing'!$E$9,K3537=0),1,0))</f>
        <v>0</v>
      </c>
      <c r="M3537" s="57" t="n">
        <v>0.228730292222</v>
      </c>
      <c r="N3537" s="56" t="str">
        <f aca="false">IF(OR(A3537="",I3537=""),"",IF(COUNTIFS($A$2:$A$4500,A3537,$D$2:$D$4500,D3537,$I$2:$I$4500,I3537)&gt;1,"Possible duplicate",""))</f>
        <v/>
      </c>
      <c r="O3537" s="56" t="n">
        <f aca="false">IF(J3537="","",IF(AND(L3537=0,K3537=0),1,0))</f>
        <v>1</v>
      </c>
      <c r="P3537" s="56" t="str">
        <f aca="false">IF(L3537=1,J3537+ROW()/10^7,"")</f>
        <v/>
      </c>
      <c r="Q3537" s="57" t="n">
        <f aca="false">IF(O3537=1,M3537,"")</f>
        <v>0.228730292222</v>
      </c>
      <c r="R3537" s="56" t="str">
        <f aca="false">IF(K3537=1,ROW(),"")</f>
        <v/>
      </c>
      <c r="S3537" s="56" t="str">
        <f aca="false">IF(D3537="","",TRIM(D3537))</f>
        <v>PHOTO CHARGES- INC</v>
      </c>
    </row>
    <row r="3538" customFormat="false" ht="15" hidden="false" customHeight="false" outlineLevel="0" collapsed="false">
      <c r="A3538" s="50" t="s">
        <v>1118</v>
      </c>
      <c r="B3538" s="55" t="n">
        <v>45909</v>
      </c>
      <c r="C3538" s="50" t="n">
        <f aca="false">IF(S3538="","",IFERROR(IF(INDEX('Ledger Codes'!$C$6:$C$205,MATCH(S3538,'Ledger Codes'!$B$6:$B$205,0))="","",INDEX('Ledger Codes'!$C$6:$C$205,MATCH(S3538,'Ledger Codes'!$B$6:$B$205,0))),""))</f>
        <v>10054</v>
      </c>
      <c r="D3538" s="50" t="s">
        <v>210</v>
      </c>
      <c r="E3538" s="50" t="s">
        <v>1119</v>
      </c>
      <c r="F3538" s="50" t="s">
        <v>1120</v>
      </c>
      <c r="G3538" s="52" t="n">
        <v>0</v>
      </c>
      <c r="H3538" s="52" t="n">
        <v>20</v>
      </c>
      <c r="I3538" s="52" t="n">
        <f aca="false">IF(AND(G3538="",H3538=""),"",N(G3538)-N(H3538))</f>
        <v>-20</v>
      </c>
      <c r="J3538" s="52" t="n">
        <f aca="false">IF(I3538="","",ABS(I3538))</f>
        <v>20</v>
      </c>
      <c r="K3538" s="56" t="n">
        <f aca="false">IF(S3538="","",0)</f>
        <v>0</v>
      </c>
      <c r="L3538" s="56" t="n">
        <f aca="false">IF(J3538="","",IF(AND(J3538&gt;'Revenue Testing'!$E$9,K3538=0),1,0))</f>
        <v>0</v>
      </c>
      <c r="M3538" s="57" t="n">
        <v>0.275838286601</v>
      </c>
      <c r="N3538" s="56" t="str">
        <f aca="false">IF(OR(A3538="",I3538=""),"",IF(COUNTIFS($A$2:$A$4500,A3538,$D$2:$D$4500,D3538,$I$2:$I$4500,I3538)&gt;1,"Possible duplicate",""))</f>
        <v/>
      </c>
      <c r="O3538" s="56" t="n">
        <f aca="false">IF(J3538="","",IF(AND(L3538=0,K3538=0),1,0))</f>
        <v>1</v>
      </c>
      <c r="P3538" s="56" t="str">
        <f aca="false">IF(L3538=1,J3538+ROW()/10^7,"")</f>
        <v/>
      </c>
      <c r="Q3538" s="57" t="n">
        <f aca="false">IF(O3538=1,M3538,"")</f>
        <v>0.275838286601</v>
      </c>
      <c r="R3538" s="56" t="str">
        <f aca="false">IF(K3538=1,ROW(),"")</f>
        <v/>
      </c>
      <c r="S3538" s="56" t="str">
        <f aca="false">IF(D3538="","",TRIM(D3538))</f>
        <v>PHOTO CHARGES- INC</v>
      </c>
    </row>
    <row r="3539" customFormat="false" ht="15" hidden="false" customHeight="false" outlineLevel="0" collapsed="false">
      <c r="A3539" s="50" t="s">
        <v>1121</v>
      </c>
      <c r="B3539" s="55" t="n">
        <v>45909</v>
      </c>
      <c r="C3539" s="50" t="n">
        <f aca="false">IF(S3539="","",IFERROR(IF(INDEX('Ledger Codes'!$C$6:$C$205,MATCH(S3539,'Ledger Codes'!$B$6:$B$205,0))="","",INDEX('Ledger Codes'!$C$6:$C$205,MATCH(S3539,'Ledger Codes'!$B$6:$B$205,0))),""))</f>
        <v>10054</v>
      </c>
      <c r="D3539" s="50" t="s">
        <v>210</v>
      </c>
      <c r="E3539" s="50" t="s">
        <v>1122</v>
      </c>
      <c r="F3539" s="50" t="s">
        <v>1123</v>
      </c>
      <c r="G3539" s="52" t="n">
        <v>0</v>
      </c>
      <c r="H3539" s="52" t="n">
        <v>20</v>
      </c>
      <c r="I3539" s="52" t="n">
        <f aca="false">IF(AND(G3539="",H3539=""),"",N(G3539)-N(H3539))</f>
        <v>-20</v>
      </c>
      <c r="J3539" s="52" t="n">
        <f aca="false">IF(I3539="","",ABS(I3539))</f>
        <v>20</v>
      </c>
      <c r="K3539" s="56" t="n">
        <f aca="false">IF(S3539="","",0)</f>
        <v>0</v>
      </c>
      <c r="L3539" s="56" t="n">
        <f aca="false">IF(J3539="","",IF(AND(J3539&gt;'Revenue Testing'!$E$9,K3539=0),1,0))</f>
        <v>0</v>
      </c>
      <c r="M3539" s="57" t="n">
        <v>0.534061563875</v>
      </c>
      <c r="N3539" s="56" t="str">
        <f aca="false">IF(OR(A3539="",I3539=""),"",IF(COUNTIFS($A$2:$A$4500,A3539,$D$2:$D$4500,D3539,$I$2:$I$4500,I3539)&gt;1,"Possible duplicate",""))</f>
        <v/>
      </c>
      <c r="O3539" s="56" t="n">
        <f aca="false">IF(J3539="","",IF(AND(L3539=0,K3539=0),1,0))</f>
        <v>1</v>
      </c>
      <c r="P3539" s="56" t="str">
        <f aca="false">IF(L3539=1,J3539+ROW()/10^7,"")</f>
        <v/>
      </c>
      <c r="Q3539" s="57" t="n">
        <f aca="false">IF(O3539=1,M3539,"")</f>
        <v>0.534061563875</v>
      </c>
      <c r="R3539" s="56" t="str">
        <f aca="false">IF(K3539=1,ROW(),"")</f>
        <v/>
      </c>
      <c r="S3539" s="56" t="str">
        <f aca="false">IF(D3539="","",TRIM(D3539))</f>
        <v>PHOTO CHARGES- INC</v>
      </c>
    </row>
    <row r="3540" customFormat="false" ht="15" hidden="false" customHeight="false" outlineLevel="0" collapsed="false">
      <c r="A3540" s="50" t="s">
        <v>1124</v>
      </c>
      <c r="B3540" s="55" t="n">
        <v>45909</v>
      </c>
      <c r="C3540" s="50" t="n">
        <f aca="false">IF(S3540="","",IFERROR(IF(INDEX('Ledger Codes'!$C$6:$C$205,MATCH(S3540,'Ledger Codes'!$B$6:$B$205,0))="","",INDEX('Ledger Codes'!$C$6:$C$205,MATCH(S3540,'Ledger Codes'!$B$6:$B$205,0))),""))</f>
        <v>10054</v>
      </c>
      <c r="D3540" s="50" t="s">
        <v>210</v>
      </c>
      <c r="E3540" s="50" t="s">
        <v>1125</v>
      </c>
      <c r="F3540" s="50" t="s">
        <v>1126</v>
      </c>
      <c r="G3540" s="52" t="n">
        <v>0</v>
      </c>
      <c r="H3540" s="52" t="n">
        <v>20</v>
      </c>
      <c r="I3540" s="52" t="n">
        <f aca="false">IF(AND(G3540="",H3540=""),"",N(G3540)-N(H3540))</f>
        <v>-20</v>
      </c>
      <c r="J3540" s="52" t="n">
        <f aca="false">IF(I3540="","",ABS(I3540))</f>
        <v>20</v>
      </c>
      <c r="K3540" s="56" t="n">
        <f aca="false">IF(S3540="","",0)</f>
        <v>0</v>
      </c>
      <c r="L3540" s="56" t="n">
        <f aca="false">IF(J3540="","",IF(AND(J3540&gt;'Revenue Testing'!$E$9,K3540=0),1,0))</f>
        <v>0</v>
      </c>
      <c r="M3540" s="57" t="n">
        <v>0.774506286613</v>
      </c>
      <c r="N3540" s="56" t="str">
        <f aca="false">IF(OR(A3540="",I3540=""),"",IF(COUNTIFS($A$2:$A$4500,A3540,$D$2:$D$4500,D3540,$I$2:$I$4500,I3540)&gt;1,"Possible duplicate",""))</f>
        <v/>
      </c>
      <c r="O3540" s="56" t="n">
        <f aca="false">IF(J3540="","",IF(AND(L3540=0,K3540=0),1,0))</f>
        <v>1</v>
      </c>
      <c r="P3540" s="56" t="str">
        <f aca="false">IF(L3540=1,J3540+ROW()/10^7,"")</f>
        <v/>
      </c>
      <c r="Q3540" s="57" t="n">
        <f aca="false">IF(O3540=1,M3540,"")</f>
        <v>0.774506286613</v>
      </c>
      <c r="R3540" s="56" t="str">
        <f aca="false">IF(K3540=1,ROW(),"")</f>
        <v/>
      </c>
      <c r="S3540" s="56" t="str">
        <f aca="false">IF(D3540="","",TRIM(D3540))</f>
        <v>PHOTO CHARGES- INC</v>
      </c>
    </row>
    <row r="3541" customFormat="false" ht="15" hidden="false" customHeight="false" outlineLevel="0" collapsed="false">
      <c r="A3541" s="50" t="s">
        <v>1127</v>
      </c>
      <c r="B3541" s="55" t="n">
        <v>45909</v>
      </c>
      <c r="C3541" s="50" t="n">
        <f aca="false">IF(S3541="","",IFERROR(IF(INDEX('Ledger Codes'!$C$6:$C$205,MATCH(S3541,'Ledger Codes'!$B$6:$B$205,0))="","",INDEX('Ledger Codes'!$C$6:$C$205,MATCH(S3541,'Ledger Codes'!$B$6:$B$205,0))),""))</f>
        <v>10054</v>
      </c>
      <c r="D3541" s="50" t="s">
        <v>210</v>
      </c>
      <c r="E3541" s="50" t="s">
        <v>1128</v>
      </c>
      <c r="F3541" s="50" t="s">
        <v>1129</v>
      </c>
      <c r="G3541" s="52" t="n">
        <v>0</v>
      </c>
      <c r="H3541" s="52" t="n">
        <v>20</v>
      </c>
      <c r="I3541" s="52" t="n">
        <f aca="false">IF(AND(G3541="",H3541=""),"",N(G3541)-N(H3541))</f>
        <v>-20</v>
      </c>
      <c r="J3541" s="52" t="n">
        <f aca="false">IF(I3541="","",ABS(I3541))</f>
        <v>20</v>
      </c>
      <c r="K3541" s="56" t="n">
        <f aca="false">IF(S3541="","",0)</f>
        <v>0</v>
      </c>
      <c r="L3541" s="56" t="n">
        <f aca="false">IF(J3541="","",IF(AND(J3541&gt;'Revenue Testing'!$E$9,K3541=0),1,0))</f>
        <v>0</v>
      </c>
      <c r="M3541" s="57" t="n">
        <v>0.39129447129</v>
      </c>
      <c r="N3541" s="56" t="str">
        <f aca="false">IF(OR(A3541="",I3541=""),"",IF(COUNTIFS($A$2:$A$4500,A3541,$D$2:$D$4500,D3541,$I$2:$I$4500,I3541)&gt;1,"Possible duplicate",""))</f>
        <v/>
      </c>
      <c r="O3541" s="56" t="n">
        <f aca="false">IF(J3541="","",IF(AND(L3541=0,K3541=0),1,0))</f>
        <v>1</v>
      </c>
      <c r="P3541" s="56" t="str">
        <f aca="false">IF(L3541=1,J3541+ROW()/10^7,"")</f>
        <v/>
      </c>
      <c r="Q3541" s="57" t="n">
        <f aca="false">IF(O3541=1,M3541,"")</f>
        <v>0.39129447129</v>
      </c>
      <c r="R3541" s="56" t="str">
        <f aca="false">IF(K3541=1,ROW(),"")</f>
        <v/>
      </c>
      <c r="S3541" s="56" t="str">
        <f aca="false">IF(D3541="","",TRIM(D3541))</f>
        <v>PHOTO CHARGES- INC</v>
      </c>
    </row>
    <row r="3542" customFormat="false" ht="15" hidden="false" customHeight="false" outlineLevel="0" collapsed="false">
      <c r="A3542" s="50" t="s">
        <v>1130</v>
      </c>
      <c r="B3542" s="55" t="n">
        <v>45909</v>
      </c>
      <c r="C3542" s="50" t="n">
        <f aca="false">IF(S3542="","",IFERROR(IF(INDEX('Ledger Codes'!$C$6:$C$205,MATCH(S3542,'Ledger Codes'!$B$6:$B$205,0))="","",INDEX('Ledger Codes'!$C$6:$C$205,MATCH(S3542,'Ledger Codes'!$B$6:$B$205,0))),""))</f>
        <v>10054</v>
      </c>
      <c r="D3542" s="50" t="s">
        <v>210</v>
      </c>
      <c r="E3542" s="50" t="s">
        <v>1131</v>
      </c>
      <c r="F3542" s="50" t="s">
        <v>1132</v>
      </c>
      <c r="G3542" s="52" t="n">
        <v>0</v>
      </c>
      <c r="H3542" s="52" t="n">
        <v>20</v>
      </c>
      <c r="I3542" s="52" t="n">
        <f aca="false">IF(AND(G3542="",H3542=""),"",N(G3542)-N(H3542))</f>
        <v>-20</v>
      </c>
      <c r="J3542" s="52" t="n">
        <f aca="false">IF(I3542="","",ABS(I3542))</f>
        <v>20</v>
      </c>
      <c r="K3542" s="56" t="n">
        <f aca="false">IF(S3542="","",0)</f>
        <v>0</v>
      </c>
      <c r="L3542" s="56" t="n">
        <f aca="false">IF(J3542="","",IF(AND(J3542&gt;'Revenue Testing'!$E$9,K3542=0),1,0))</f>
        <v>0</v>
      </c>
      <c r="M3542" s="57" t="n">
        <v>0.754080104579</v>
      </c>
      <c r="N3542" s="56" t="str">
        <f aca="false">IF(OR(A3542="",I3542=""),"",IF(COUNTIFS($A$2:$A$4500,A3542,$D$2:$D$4500,D3542,$I$2:$I$4500,I3542)&gt;1,"Possible duplicate",""))</f>
        <v/>
      </c>
      <c r="O3542" s="56" t="n">
        <f aca="false">IF(J3542="","",IF(AND(L3542=0,K3542=0),1,0))</f>
        <v>1</v>
      </c>
      <c r="P3542" s="56" t="str">
        <f aca="false">IF(L3542=1,J3542+ROW()/10^7,"")</f>
        <v/>
      </c>
      <c r="Q3542" s="57" t="n">
        <f aca="false">IF(O3542=1,M3542,"")</f>
        <v>0.754080104579</v>
      </c>
      <c r="R3542" s="56" t="str">
        <f aca="false">IF(K3542=1,ROW(),"")</f>
        <v/>
      </c>
      <c r="S3542" s="56" t="str">
        <f aca="false">IF(D3542="","",TRIM(D3542))</f>
        <v>PHOTO CHARGES- INC</v>
      </c>
    </row>
    <row r="3543" customFormat="false" ht="15" hidden="false" customHeight="false" outlineLevel="0" collapsed="false">
      <c r="A3543" s="50" t="s">
        <v>1133</v>
      </c>
      <c r="B3543" s="55" t="n">
        <v>45909</v>
      </c>
      <c r="C3543" s="50" t="n">
        <f aca="false">IF(S3543="","",IFERROR(IF(INDEX('Ledger Codes'!$C$6:$C$205,MATCH(S3543,'Ledger Codes'!$B$6:$B$205,0))="","",INDEX('Ledger Codes'!$C$6:$C$205,MATCH(S3543,'Ledger Codes'!$B$6:$B$205,0))),""))</f>
        <v>10054</v>
      </c>
      <c r="D3543" s="50" t="s">
        <v>210</v>
      </c>
      <c r="E3543" s="50" t="s">
        <v>1134</v>
      </c>
      <c r="F3543" s="50" t="s">
        <v>1135</v>
      </c>
      <c r="G3543" s="52" t="n">
        <v>0</v>
      </c>
      <c r="H3543" s="52" t="n">
        <v>20</v>
      </c>
      <c r="I3543" s="52" t="n">
        <f aca="false">IF(AND(G3543="",H3543=""),"",N(G3543)-N(H3543))</f>
        <v>-20</v>
      </c>
      <c r="J3543" s="52" t="n">
        <f aca="false">IF(I3543="","",ABS(I3543))</f>
        <v>20</v>
      </c>
      <c r="K3543" s="56" t="n">
        <f aca="false">IF(S3543="","",0)</f>
        <v>0</v>
      </c>
      <c r="L3543" s="56" t="n">
        <f aca="false">IF(J3543="","",IF(AND(J3543&gt;'Revenue Testing'!$E$9,K3543=0),1,0))</f>
        <v>0</v>
      </c>
      <c r="M3543" s="57" t="n">
        <v>0.548500395615</v>
      </c>
      <c r="N3543" s="56" t="str">
        <f aca="false">IF(OR(A3543="",I3543=""),"",IF(COUNTIFS($A$2:$A$4500,A3543,$D$2:$D$4500,D3543,$I$2:$I$4500,I3543)&gt;1,"Possible duplicate",""))</f>
        <v/>
      </c>
      <c r="O3543" s="56" t="n">
        <f aca="false">IF(J3543="","",IF(AND(L3543=0,K3543=0),1,0))</f>
        <v>1</v>
      </c>
      <c r="P3543" s="56" t="str">
        <f aca="false">IF(L3543=1,J3543+ROW()/10^7,"")</f>
        <v/>
      </c>
      <c r="Q3543" s="57" t="n">
        <f aca="false">IF(O3543=1,M3543,"")</f>
        <v>0.548500395615</v>
      </c>
      <c r="R3543" s="56" t="str">
        <f aca="false">IF(K3543=1,ROW(),"")</f>
        <v/>
      </c>
      <c r="S3543" s="56" t="str">
        <f aca="false">IF(D3543="","",TRIM(D3543))</f>
        <v>PHOTO CHARGES- INC</v>
      </c>
    </row>
    <row r="3544" customFormat="false" ht="15" hidden="false" customHeight="false" outlineLevel="0" collapsed="false">
      <c r="A3544" s="50" t="s">
        <v>1136</v>
      </c>
      <c r="B3544" s="55" t="n">
        <v>45909</v>
      </c>
      <c r="C3544" s="50" t="n">
        <f aca="false">IF(S3544="","",IFERROR(IF(INDEX('Ledger Codes'!$C$6:$C$205,MATCH(S3544,'Ledger Codes'!$B$6:$B$205,0))="","",INDEX('Ledger Codes'!$C$6:$C$205,MATCH(S3544,'Ledger Codes'!$B$6:$B$205,0))),""))</f>
        <v>10054</v>
      </c>
      <c r="D3544" s="50" t="s">
        <v>210</v>
      </c>
      <c r="E3544" s="50" t="s">
        <v>1137</v>
      </c>
      <c r="F3544" s="50" t="s">
        <v>1138</v>
      </c>
      <c r="G3544" s="52" t="n">
        <v>0</v>
      </c>
      <c r="H3544" s="52" t="n">
        <v>60</v>
      </c>
      <c r="I3544" s="52" t="n">
        <f aca="false">IF(AND(G3544="",H3544=""),"",N(G3544)-N(H3544))</f>
        <v>-60</v>
      </c>
      <c r="J3544" s="52" t="n">
        <f aca="false">IF(I3544="","",ABS(I3544))</f>
        <v>60</v>
      </c>
      <c r="K3544" s="56" t="n">
        <f aca="false">IF(S3544="","",0)</f>
        <v>0</v>
      </c>
      <c r="L3544" s="56" t="n">
        <f aca="false">IF(J3544="","",IF(AND(J3544&gt;'Revenue Testing'!$E$9,K3544=0),1,0))</f>
        <v>0</v>
      </c>
      <c r="M3544" s="57" t="n">
        <v>0.550982690129</v>
      </c>
      <c r="N3544" s="56" t="str">
        <f aca="false">IF(OR(A3544="",I3544=""),"",IF(COUNTIFS($A$2:$A$4500,A3544,$D$2:$D$4500,D3544,$I$2:$I$4500,I3544)&gt;1,"Possible duplicate",""))</f>
        <v/>
      </c>
      <c r="O3544" s="56" t="n">
        <f aca="false">IF(J3544="","",IF(AND(L3544=0,K3544=0),1,0))</f>
        <v>1</v>
      </c>
      <c r="P3544" s="56" t="str">
        <f aca="false">IF(L3544=1,J3544+ROW()/10^7,"")</f>
        <v/>
      </c>
      <c r="Q3544" s="57" t="n">
        <f aca="false">IF(O3544=1,M3544,"")</f>
        <v>0.550982690129</v>
      </c>
      <c r="R3544" s="56" t="str">
        <f aca="false">IF(K3544=1,ROW(),"")</f>
        <v/>
      </c>
      <c r="S3544" s="56" t="str">
        <f aca="false">IF(D3544="","",TRIM(D3544))</f>
        <v>PHOTO CHARGES- INC</v>
      </c>
    </row>
    <row r="3545" customFormat="false" ht="15" hidden="false" customHeight="false" outlineLevel="0" collapsed="false">
      <c r="A3545" s="50" t="s">
        <v>1139</v>
      </c>
      <c r="B3545" s="55" t="n">
        <v>45917</v>
      </c>
      <c r="C3545" s="50" t="n">
        <f aca="false">IF(S3545="","",IFERROR(IF(INDEX('Ledger Codes'!$C$6:$C$205,MATCH(S3545,'Ledger Codes'!$B$6:$B$205,0))="","",INDEX('Ledger Codes'!$C$6:$C$205,MATCH(S3545,'Ledger Codes'!$B$6:$B$205,0))),""))</f>
        <v>10054</v>
      </c>
      <c r="D3545" s="50" t="s">
        <v>210</v>
      </c>
      <c r="E3545" s="50" t="s">
        <v>1140</v>
      </c>
      <c r="F3545" s="50" t="s">
        <v>503</v>
      </c>
      <c r="G3545" s="52" t="n">
        <v>0</v>
      </c>
      <c r="H3545" s="52" t="n">
        <v>20</v>
      </c>
      <c r="I3545" s="52" t="n">
        <f aca="false">IF(AND(G3545="",H3545=""),"",N(G3545)-N(H3545))</f>
        <v>-20</v>
      </c>
      <c r="J3545" s="52" t="n">
        <f aca="false">IF(I3545="","",ABS(I3545))</f>
        <v>20</v>
      </c>
      <c r="K3545" s="56" t="n">
        <f aca="false">IF(S3545="","",0)</f>
        <v>0</v>
      </c>
      <c r="L3545" s="56" t="n">
        <f aca="false">IF(J3545="","",IF(AND(J3545&gt;'Revenue Testing'!$E$9,K3545=0),1,0))</f>
        <v>0</v>
      </c>
      <c r="M3545" s="57" t="n">
        <v>0.40104896131</v>
      </c>
      <c r="N3545" s="56" t="str">
        <f aca="false">IF(OR(A3545="",I3545=""),"",IF(COUNTIFS($A$2:$A$4500,A3545,$D$2:$D$4500,D3545,$I$2:$I$4500,I3545)&gt;1,"Possible duplicate",""))</f>
        <v/>
      </c>
      <c r="O3545" s="56" t="n">
        <f aca="false">IF(J3545="","",IF(AND(L3545=0,K3545=0),1,0))</f>
        <v>1</v>
      </c>
      <c r="P3545" s="56" t="str">
        <f aca="false">IF(L3545=1,J3545+ROW()/10^7,"")</f>
        <v/>
      </c>
      <c r="Q3545" s="57" t="n">
        <f aca="false">IF(O3545=1,M3545,"")</f>
        <v>0.40104896131</v>
      </c>
      <c r="R3545" s="56" t="str">
        <f aca="false">IF(K3545=1,ROW(),"")</f>
        <v/>
      </c>
      <c r="S3545" s="56" t="str">
        <f aca="false">IF(D3545="","",TRIM(D3545))</f>
        <v>PHOTO CHARGES- INC</v>
      </c>
    </row>
    <row r="3546" customFormat="false" ht="15" hidden="false" customHeight="false" outlineLevel="0" collapsed="false">
      <c r="A3546" s="50" t="s">
        <v>1145</v>
      </c>
      <c r="B3546" s="55" t="n">
        <v>45925</v>
      </c>
      <c r="C3546" s="50" t="n">
        <f aca="false">IF(S3546="","",IFERROR(IF(INDEX('Ledger Codes'!$C$6:$C$205,MATCH(S3546,'Ledger Codes'!$B$6:$B$205,0))="","",INDEX('Ledger Codes'!$C$6:$C$205,MATCH(S3546,'Ledger Codes'!$B$6:$B$205,0))),""))</f>
        <v>10054</v>
      </c>
      <c r="D3546" s="50" t="s">
        <v>210</v>
      </c>
      <c r="E3546" s="50" t="s">
        <v>1146</v>
      </c>
      <c r="F3546" s="50" t="s">
        <v>1147</v>
      </c>
      <c r="G3546" s="52" t="n">
        <v>0</v>
      </c>
      <c r="H3546" s="52" t="n">
        <v>20</v>
      </c>
      <c r="I3546" s="52" t="n">
        <f aca="false">IF(AND(G3546="",H3546=""),"",N(G3546)-N(H3546))</f>
        <v>-20</v>
      </c>
      <c r="J3546" s="52" t="n">
        <f aca="false">IF(I3546="","",ABS(I3546))</f>
        <v>20</v>
      </c>
      <c r="K3546" s="56" t="n">
        <f aca="false">IF(S3546="","",0)</f>
        <v>0</v>
      </c>
      <c r="L3546" s="56" t="n">
        <f aca="false">IF(J3546="","",IF(AND(J3546&gt;'Revenue Testing'!$E$9,K3546=0),1,0))</f>
        <v>0</v>
      </c>
      <c r="M3546" s="57" t="n">
        <v>0.392222651243</v>
      </c>
      <c r="N3546" s="56" t="str">
        <f aca="false">IF(OR(A3546="",I3546=""),"",IF(COUNTIFS($A$2:$A$4500,A3546,$D$2:$D$4500,D3546,$I$2:$I$4500,I3546)&gt;1,"Possible duplicate",""))</f>
        <v/>
      </c>
      <c r="O3546" s="56" t="n">
        <f aca="false">IF(J3546="","",IF(AND(L3546=0,K3546=0),1,0))</f>
        <v>1</v>
      </c>
      <c r="P3546" s="56" t="str">
        <f aca="false">IF(L3546=1,J3546+ROW()/10^7,"")</f>
        <v/>
      </c>
      <c r="Q3546" s="57" t="n">
        <f aca="false">IF(O3546=1,M3546,"")</f>
        <v>0.392222651243</v>
      </c>
      <c r="R3546" s="56" t="str">
        <f aca="false">IF(K3546=1,ROW(),"")</f>
        <v/>
      </c>
      <c r="S3546" s="56" t="str">
        <f aca="false">IF(D3546="","",TRIM(D3546))</f>
        <v>PHOTO CHARGES- INC</v>
      </c>
    </row>
    <row r="3547" customFormat="false" ht="15" hidden="false" customHeight="false" outlineLevel="0" collapsed="false">
      <c r="A3547" s="50" t="s">
        <v>1148</v>
      </c>
      <c r="B3547" s="55" t="n">
        <v>45927</v>
      </c>
      <c r="C3547" s="50" t="n">
        <f aca="false">IF(S3547="","",IFERROR(IF(INDEX('Ledger Codes'!$C$6:$C$205,MATCH(S3547,'Ledger Codes'!$B$6:$B$205,0))="","",INDEX('Ledger Codes'!$C$6:$C$205,MATCH(S3547,'Ledger Codes'!$B$6:$B$205,0))),""))</f>
        <v>10054</v>
      </c>
      <c r="D3547" s="50" t="s">
        <v>210</v>
      </c>
      <c r="E3547" s="50" t="s">
        <v>1149</v>
      </c>
      <c r="F3547" s="50" t="s">
        <v>494</v>
      </c>
      <c r="G3547" s="52" t="n">
        <v>0</v>
      </c>
      <c r="H3547" s="52" t="n">
        <v>40</v>
      </c>
      <c r="I3547" s="52" t="n">
        <f aca="false">IF(AND(G3547="",H3547=""),"",N(G3547)-N(H3547))</f>
        <v>-40</v>
      </c>
      <c r="J3547" s="52" t="n">
        <f aca="false">IF(I3547="","",ABS(I3547))</f>
        <v>40</v>
      </c>
      <c r="K3547" s="56" t="n">
        <f aca="false">IF(S3547="","",0)</f>
        <v>0</v>
      </c>
      <c r="L3547" s="56" t="n">
        <f aca="false">IF(J3547="","",IF(AND(J3547&gt;'Revenue Testing'!$E$9,K3547=0),1,0))</f>
        <v>0</v>
      </c>
      <c r="M3547" s="57" t="n">
        <v>0.648190382374</v>
      </c>
      <c r="N3547" s="56" t="str">
        <f aca="false">IF(OR(A3547="",I3547=""),"",IF(COUNTIFS($A$2:$A$4500,A3547,$D$2:$D$4500,D3547,$I$2:$I$4500,I3547)&gt;1,"Possible duplicate",""))</f>
        <v/>
      </c>
      <c r="O3547" s="56" t="n">
        <f aca="false">IF(J3547="","",IF(AND(L3547=0,K3547=0),1,0))</f>
        <v>1</v>
      </c>
      <c r="P3547" s="56" t="str">
        <f aca="false">IF(L3547=1,J3547+ROW()/10^7,"")</f>
        <v/>
      </c>
      <c r="Q3547" s="57" t="n">
        <f aca="false">IF(O3547=1,M3547,"")</f>
        <v>0.648190382374</v>
      </c>
      <c r="R3547" s="56" t="str">
        <f aca="false">IF(K3547=1,ROW(),"")</f>
        <v/>
      </c>
      <c r="S3547" s="56" t="str">
        <f aca="false">IF(D3547="","",TRIM(D3547))</f>
        <v>PHOTO CHARGES- INC</v>
      </c>
    </row>
    <row r="3548" customFormat="false" ht="15" hidden="false" customHeight="false" outlineLevel="0" collapsed="false">
      <c r="A3548" s="50" t="s">
        <v>1150</v>
      </c>
      <c r="B3548" s="55" t="n">
        <v>45927</v>
      </c>
      <c r="C3548" s="50" t="n">
        <f aca="false">IF(S3548="","",IFERROR(IF(INDEX('Ledger Codes'!$C$6:$C$205,MATCH(S3548,'Ledger Codes'!$B$6:$B$205,0))="","",INDEX('Ledger Codes'!$C$6:$C$205,MATCH(S3548,'Ledger Codes'!$B$6:$B$205,0))),""))</f>
        <v>10054</v>
      </c>
      <c r="D3548" s="50" t="s">
        <v>210</v>
      </c>
      <c r="E3548" s="50" t="s">
        <v>1151</v>
      </c>
      <c r="F3548" s="50" t="s">
        <v>1152</v>
      </c>
      <c r="G3548" s="52" t="n">
        <v>0</v>
      </c>
      <c r="H3548" s="52" t="n">
        <v>20</v>
      </c>
      <c r="I3548" s="52" t="n">
        <f aca="false">IF(AND(G3548="",H3548=""),"",N(G3548)-N(H3548))</f>
        <v>-20</v>
      </c>
      <c r="J3548" s="52" t="n">
        <f aca="false">IF(I3548="","",ABS(I3548))</f>
        <v>20</v>
      </c>
      <c r="K3548" s="56" t="n">
        <f aca="false">IF(S3548="","",0)</f>
        <v>0</v>
      </c>
      <c r="L3548" s="56" t="n">
        <f aca="false">IF(J3548="","",IF(AND(J3548&gt;'Revenue Testing'!$E$9,K3548=0),1,0))</f>
        <v>0</v>
      </c>
      <c r="M3548" s="57" t="n">
        <v>0.309852117279</v>
      </c>
      <c r="N3548" s="56" t="str">
        <f aca="false">IF(OR(A3548="",I3548=""),"",IF(COUNTIFS($A$2:$A$4500,A3548,$D$2:$D$4500,D3548,$I$2:$I$4500,I3548)&gt;1,"Possible duplicate",""))</f>
        <v/>
      </c>
      <c r="O3548" s="56" t="n">
        <f aca="false">IF(J3548="","",IF(AND(L3548=0,K3548=0),1,0))</f>
        <v>1</v>
      </c>
      <c r="P3548" s="56" t="str">
        <f aca="false">IF(L3548=1,J3548+ROW()/10^7,"")</f>
        <v/>
      </c>
      <c r="Q3548" s="57" t="n">
        <f aca="false">IF(O3548=1,M3548,"")</f>
        <v>0.309852117279</v>
      </c>
      <c r="R3548" s="56" t="str">
        <f aca="false">IF(K3548=1,ROW(),"")</f>
        <v/>
      </c>
      <c r="S3548" s="56" t="str">
        <f aca="false">IF(D3548="","",TRIM(D3548))</f>
        <v>PHOTO CHARGES- INC</v>
      </c>
    </row>
    <row r="3549" customFormat="false" ht="15" hidden="false" customHeight="false" outlineLevel="0" collapsed="false">
      <c r="A3549" s="50" t="s">
        <v>1153</v>
      </c>
      <c r="B3549" s="55" t="n">
        <v>45928</v>
      </c>
      <c r="C3549" s="50" t="n">
        <f aca="false">IF(S3549="","",IFERROR(IF(INDEX('Ledger Codes'!$C$6:$C$205,MATCH(S3549,'Ledger Codes'!$B$6:$B$205,0))="","",INDEX('Ledger Codes'!$C$6:$C$205,MATCH(S3549,'Ledger Codes'!$B$6:$B$205,0))),""))</f>
        <v>10054</v>
      </c>
      <c r="D3549" s="50" t="s">
        <v>210</v>
      </c>
      <c r="E3549" s="50" t="s">
        <v>1154</v>
      </c>
      <c r="F3549" s="50" t="s">
        <v>1155</v>
      </c>
      <c r="G3549" s="52" t="n">
        <v>0</v>
      </c>
      <c r="H3549" s="52" t="n">
        <v>20</v>
      </c>
      <c r="I3549" s="52" t="n">
        <f aca="false">IF(AND(G3549="",H3549=""),"",N(G3549)-N(H3549))</f>
        <v>-20</v>
      </c>
      <c r="J3549" s="52" t="n">
        <f aca="false">IF(I3549="","",ABS(I3549))</f>
        <v>20</v>
      </c>
      <c r="K3549" s="56" t="n">
        <f aca="false">IF(S3549="","",0)</f>
        <v>0</v>
      </c>
      <c r="L3549" s="56" t="n">
        <f aca="false">IF(J3549="","",IF(AND(J3549&gt;'Revenue Testing'!$E$9,K3549=0),1,0))</f>
        <v>0</v>
      </c>
      <c r="M3549" s="57" t="n">
        <v>0.630980268978</v>
      </c>
      <c r="N3549" s="56" t="str">
        <f aca="false">IF(OR(A3549="",I3549=""),"",IF(COUNTIFS($A$2:$A$4500,A3549,$D$2:$D$4500,D3549,$I$2:$I$4500,I3549)&gt;1,"Possible duplicate",""))</f>
        <v/>
      </c>
      <c r="O3549" s="56" t="n">
        <f aca="false">IF(J3549="","",IF(AND(L3549=0,K3549=0),1,0))</f>
        <v>1</v>
      </c>
      <c r="P3549" s="56" t="str">
        <f aca="false">IF(L3549=1,J3549+ROW()/10^7,"")</f>
        <v/>
      </c>
      <c r="Q3549" s="57" t="n">
        <f aca="false">IF(O3549=1,M3549,"")</f>
        <v>0.630980268978</v>
      </c>
      <c r="R3549" s="56" t="str">
        <f aca="false">IF(K3549=1,ROW(),"")</f>
        <v/>
      </c>
      <c r="S3549" s="56" t="str">
        <f aca="false">IF(D3549="","",TRIM(D3549))</f>
        <v>PHOTO CHARGES- INC</v>
      </c>
    </row>
    <row r="3550" customFormat="false" ht="15" hidden="false" customHeight="false" outlineLevel="0" collapsed="false">
      <c r="A3550" s="50" t="s">
        <v>1156</v>
      </c>
      <c r="B3550" s="55" t="n">
        <v>45928</v>
      </c>
      <c r="C3550" s="50" t="n">
        <f aca="false">IF(S3550="","",IFERROR(IF(INDEX('Ledger Codes'!$C$6:$C$205,MATCH(S3550,'Ledger Codes'!$B$6:$B$205,0))="","",INDEX('Ledger Codes'!$C$6:$C$205,MATCH(S3550,'Ledger Codes'!$B$6:$B$205,0))),""))</f>
        <v>10054</v>
      </c>
      <c r="D3550" s="50" t="s">
        <v>210</v>
      </c>
      <c r="E3550" s="50" t="s">
        <v>1157</v>
      </c>
      <c r="F3550" s="50" t="s">
        <v>1158</v>
      </c>
      <c r="G3550" s="52" t="n">
        <v>0</v>
      </c>
      <c r="H3550" s="52" t="n">
        <v>40</v>
      </c>
      <c r="I3550" s="52" t="n">
        <f aca="false">IF(AND(G3550="",H3550=""),"",N(G3550)-N(H3550))</f>
        <v>-40</v>
      </c>
      <c r="J3550" s="52" t="n">
        <f aca="false">IF(I3550="","",ABS(I3550))</f>
        <v>40</v>
      </c>
      <c r="K3550" s="56" t="n">
        <f aca="false">IF(S3550="","",0)</f>
        <v>0</v>
      </c>
      <c r="L3550" s="56" t="n">
        <f aca="false">IF(J3550="","",IF(AND(J3550&gt;'Revenue Testing'!$E$9,K3550=0),1,0))</f>
        <v>0</v>
      </c>
      <c r="M3550" s="57" t="n">
        <v>0.925353323493</v>
      </c>
      <c r="N3550" s="56" t="str">
        <f aca="false">IF(OR(A3550="",I3550=""),"",IF(COUNTIFS($A$2:$A$4500,A3550,$D$2:$D$4500,D3550,$I$2:$I$4500,I3550)&gt;1,"Possible duplicate",""))</f>
        <v/>
      </c>
      <c r="O3550" s="56" t="n">
        <f aca="false">IF(J3550="","",IF(AND(L3550=0,K3550=0),1,0))</f>
        <v>1</v>
      </c>
      <c r="P3550" s="56" t="str">
        <f aca="false">IF(L3550=1,J3550+ROW()/10^7,"")</f>
        <v/>
      </c>
      <c r="Q3550" s="57" t="n">
        <f aca="false">IF(O3550=1,M3550,"")</f>
        <v>0.925353323493</v>
      </c>
      <c r="R3550" s="56" t="str">
        <f aca="false">IF(K3550=1,ROW(),"")</f>
        <v/>
      </c>
      <c r="S3550" s="56" t="str">
        <f aca="false">IF(D3550="","",TRIM(D3550))</f>
        <v>PHOTO CHARGES- INC</v>
      </c>
    </row>
    <row r="3551" customFormat="false" ht="15" hidden="false" customHeight="false" outlineLevel="0" collapsed="false">
      <c r="A3551" s="50" t="s">
        <v>1159</v>
      </c>
      <c r="B3551" s="55" t="n">
        <v>45928</v>
      </c>
      <c r="C3551" s="50" t="n">
        <f aca="false">IF(S3551="","",IFERROR(IF(INDEX('Ledger Codes'!$C$6:$C$205,MATCH(S3551,'Ledger Codes'!$B$6:$B$205,0))="","",INDEX('Ledger Codes'!$C$6:$C$205,MATCH(S3551,'Ledger Codes'!$B$6:$B$205,0))),""))</f>
        <v>10054</v>
      </c>
      <c r="D3551" s="50" t="s">
        <v>210</v>
      </c>
      <c r="E3551" s="50" t="s">
        <v>1160</v>
      </c>
      <c r="F3551" s="50" t="s">
        <v>1161</v>
      </c>
      <c r="G3551" s="52" t="n">
        <v>0</v>
      </c>
      <c r="H3551" s="52" t="n">
        <v>20</v>
      </c>
      <c r="I3551" s="52" t="n">
        <f aca="false">IF(AND(G3551="",H3551=""),"",N(G3551)-N(H3551))</f>
        <v>-20</v>
      </c>
      <c r="J3551" s="52" t="n">
        <f aca="false">IF(I3551="","",ABS(I3551))</f>
        <v>20</v>
      </c>
      <c r="K3551" s="56" t="n">
        <f aca="false">IF(S3551="","",0)</f>
        <v>0</v>
      </c>
      <c r="L3551" s="56" t="n">
        <f aca="false">IF(J3551="","",IF(AND(J3551&gt;'Revenue Testing'!$E$9,K3551=0),1,0))</f>
        <v>0</v>
      </c>
      <c r="M3551" s="57" t="n">
        <v>0.047564021554</v>
      </c>
      <c r="N3551" s="56" t="str">
        <f aca="false">IF(OR(A3551="",I3551=""),"",IF(COUNTIFS($A$2:$A$4500,A3551,$D$2:$D$4500,D3551,$I$2:$I$4500,I3551)&gt;1,"Possible duplicate",""))</f>
        <v/>
      </c>
      <c r="O3551" s="56" t="n">
        <f aca="false">IF(J3551="","",IF(AND(L3551=0,K3551=0),1,0))</f>
        <v>1</v>
      </c>
      <c r="P3551" s="56" t="str">
        <f aca="false">IF(L3551=1,J3551+ROW()/10^7,"")</f>
        <v/>
      </c>
      <c r="Q3551" s="57" t="n">
        <f aca="false">IF(O3551=1,M3551,"")</f>
        <v>0.047564021554</v>
      </c>
      <c r="R3551" s="56" t="str">
        <f aca="false">IF(K3551=1,ROW(),"")</f>
        <v/>
      </c>
      <c r="S3551" s="56" t="str">
        <f aca="false">IF(D3551="","",TRIM(D3551))</f>
        <v>PHOTO CHARGES- INC</v>
      </c>
    </row>
    <row r="3552" customFormat="false" ht="15" hidden="false" customHeight="false" outlineLevel="0" collapsed="false">
      <c r="A3552" s="50" t="s">
        <v>1162</v>
      </c>
      <c r="B3552" s="55" t="n">
        <v>45928</v>
      </c>
      <c r="C3552" s="50" t="n">
        <f aca="false">IF(S3552="","",IFERROR(IF(INDEX('Ledger Codes'!$C$6:$C$205,MATCH(S3552,'Ledger Codes'!$B$6:$B$205,0))="","",INDEX('Ledger Codes'!$C$6:$C$205,MATCH(S3552,'Ledger Codes'!$B$6:$B$205,0))),""))</f>
        <v>10054</v>
      </c>
      <c r="D3552" s="50" t="s">
        <v>210</v>
      </c>
      <c r="E3552" s="50" t="s">
        <v>1163</v>
      </c>
      <c r="F3552" s="50" t="s">
        <v>1164</v>
      </c>
      <c r="G3552" s="52" t="n">
        <v>0</v>
      </c>
      <c r="H3552" s="52" t="n">
        <v>20</v>
      </c>
      <c r="I3552" s="52" t="n">
        <f aca="false">IF(AND(G3552="",H3552=""),"",N(G3552)-N(H3552))</f>
        <v>-20</v>
      </c>
      <c r="J3552" s="52" t="n">
        <f aca="false">IF(I3552="","",ABS(I3552))</f>
        <v>20</v>
      </c>
      <c r="K3552" s="56" t="n">
        <f aca="false">IF(S3552="","",0)</f>
        <v>0</v>
      </c>
      <c r="L3552" s="56" t="n">
        <f aca="false">IF(J3552="","",IF(AND(J3552&gt;'Revenue Testing'!$E$9,K3552=0),1,0))</f>
        <v>0</v>
      </c>
      <c r="M3552" s="57" t="n">
        <v>0.36464518393</v>
      </c>
      <c r="N3552" s="56" t="str">
        <f aca="false">IF(OR(A3552="",I3552=""),"",IF(COUNTIFS($A$2:$A$4500,A3552,$D$2:$D$4500,D3552,$I$2:$I$4500,I3552)&gt;1,"Possible duplicate",""))</f>
        <v/>
      </c>
      <c r="O3552" s="56" t="n">
        <f aca="false">IF(J3552="","",IF(AND(L3552=0,K3552=0),1,0))</f>
        <v>1</v>
      </c>
      <c r="P3552" s="56" t="str">
        <f aca="false">IF(L3552=1,J3552+ROW()/10^7,"")</f>
        <v/>
      </c>
      <c r="Q3552" s="57" t="n">
        <f aca="false">IF(O3552=1,M3552,"")</f>
        <v>0.36464518393</v>
      </c>
      <c r="R3552" s="56" t="str">
        <f aca="false">IF(K3552=1,ROW(),"")</f>
        <v/>
      </c>
      <c r="S3552" s="56" t="str">
        <f aca="false">IF(D3552="","",TRIM(D3552))</f>
        <v>PHOTO CHARGES- INC</v>
      </c>
    </row>
    <row r="3553" customFormat="false" ht="15" hidden="false" customHeight="false" outlineLevel="0" collapsed="false">
      <c r="A3553" s="50" t="s">
        <v>1165</v>
      </c>
      <c r="B3553" s="55" t="n">
        <v>45928</v>
      </c>
      <c r="C3553" s="50" t="n">
        <f aca="false">IF(S3553="","",IFERROR(IF(INDEX('Ledger Codes'!$C$6:$C$205,MATCH(S3553,'Ledger Codes'!$B$6:$B$205,0))="","",INDEX('Ledger Codes'!$C$6:$C$205,MATCH(S3553,'Ledger Codes'!$B$6:$B$205,0))),""))</f>
        <v>10054</v>
      </c>
      <c r="D3553" s="50" t="s">
        <v>210</v>
      </c>
      <c r="E3553" s="50" t="s">
        <v>1166</v>
      </c>
      <c r="F3553" s="50" t="s">
        <v>1167</v>
      </c>
      <c r="G3553" s="52" t="n">
        <v>0</v>
      </c>
      <c r="H3553" s="52" t="n">
        <v>20</v>
      </c>
      <c r="I3553" s="52" t="n">
        <f aca="false">IF(AND(G3553="",H3553=""),"",N(G3553)-N(H3553))</f>
        <v>-20</v>
      </c>
      <c r="J3553" s="52" t="n">
        <f aca="false">IF(I3553="","",ABS(I3553))</f>
        <v>20</v>
      </c>
      <c r="K3553" s="56" t="n">
        <f aca="false">IF(S3553="","",0)</f>
        <v>0</v>
      </c>
      <c r="L3553" s="56" t="n">
        <f aca="false">IF(J3553="","",IF(AND(J3553&gt;'Revenue Testing'!$E$9,K3553=0),1,0))</f>
        <v>0</v>
      </c>
      <c r="M3553" s="57" t="n">
        <v>0.28557478774</v>
      </c>
      <c r="N3553" s="56" t="str">
        <f aca="false">IF(OR(A3553="",I3553=""),"",IF(COUNTIFS($A$2:$A$4500,A3553,$D$2:$D$4500,D3553,$I$2:$I$4500,I3553)&gt;1,"Possible duplicate",""))</f>
        <v/>
      </c>
      <c r="O3553" s="56" t="n">
        <f aca="false">IF(J3553="","",IF(AND(L3553=0,K3553=0),1,0))</f>
        <v>1</v>
      </c>
      <c r="P3553" s="56" t="str">
        <f aca="false">IF(L3553=1,J3553+ROW()/10^7,"")</f>
        <v/>
      </c>
      <c r="Q3553" s="57" t="n">
        <f aca="false">IF(O3553=1,M3553,"")</f>
        <v>0.28557478774</v>
      </c>
      <c r="R3553" s="56" t="str">
        <f aca="false">IF(K3553=1,ROW(),"")</f>
        <v/>
      </c>
      <c r="S3553" s="56" t="str">
        <f aca="false">IF(D3553="","",TRIM(D3553))</f>
        <v>PHOTO CHARGES- INC</v>
      </c>
    </row>
    <row r="3554" customFormat="false" ht="15" hidden="false" customHeight="false" outlineLevel="0" collapsed="false">
      <c r="A3554" s="50" t="s">
        <v>1168</v>
      </c>
      <c r="B3554" s="55" t="n">
        <v>45928</v>
      </c>
      <c r="C3554" s="50" t="n">
        <f aca="false">IF(S3554="","",IFERROR(IF(INDEX('Ledger Codes'!$C$6:$C$205,MATCH(S3554,'Ledger Codes'!$B$6:$B$205,0))="","",INDEX('Ledger Codes'!$C$6:$C$205,MATCH(S3554,'Ledger Codes'!$B$6:$B$205,0))),""))</f>
        <v>10054</v>
      </c>
      <c r="D3554" s="50" t="s">
        <v>210</v>
      </c>
      <c r="E3554" s="50" t="s">
        <v>1169</v>
      </c>
      <c r="F3554" s="50" t="s">
        <v>500</v>
      </c>
      <c r="G3554" s="52" t="n">
        <v>0</v>
      </c>
      <c r="H3554" s="52" t="n">
        <v>20</v>
      </c>
      <c r="I3554" s="52" t="n">
        <f aca="false">IF(AND(G3554="",H3554=""),"",N(G3554)-N(H3554))</f>
        <v>-20</v>
      </c>
      <c r="J3554" s="52" t="n">
        <f aca="false">IF(I3554="","",ABS(I3554))</f>
        <v>20</v>
      </c>
      <c r="K3554" s="56" t="n">
        <f aca="false">IF(S3554="","",0)</f>
        <v>0</v>
      </c>
      <c r="L3554" s="56" t="n">
        <f aca="false">IF(J3554="","",IF(AND(J3554&gt;'Revenue Testing'!$E$9,K3554=0),1,0))</f>
        <v>0</v>
      </c>
      <c r="M3554" s="57" t="n">
        <v>0.338772397341</v>
      </c>
      <c r="N3554" s="56" t="str">
        <f aca="false">IF(OR(A3554="",I3554=""),"",IF(COUNTIFS($A$2:$A$4500,A3554,$D$2:$D$4500,D3554,$I$2:$I$4500,I3554)&gt;1,"Possible duplicate",""))</f>
        <v/>
      </c>
      <c r="O3554" s="56" t="n">
        <f aca="false">IF(J3554="","",IF(AND(L3554=0,K3554=0),1,0))</f>
        <v>1</v>
      </c>
      <c r="P3554" s="56" t="str">
        <f aca="false">IF(L3554=1,J3554+ROW()/10^7,"")</f>
        <v/>
      </c>
      <c r="Q3554" s="57" t="n">
        <f aca="false">IF(O3554=1,M3554,"")</f>
        <v>0.338772397341</v>
      </c>
      <c r="R3554" s="56" t="str">
        <f aca="false">IF(K3554=1,ROW(),"")</f>
        <v/>
      </c>
      <c r="S3554" s="56" t="str">
        <f aca="false">IF(D3554="","",TRIM(D3554))</f>
        <v>PHOTO CHARGES- INC</v>
      </c>
    </row>
    <row r="3555" customFormat="false" ht="15" hidden="false" customHeight="false" outlineLevel="0" collapsed="false">
      <c r="A3555" s="50" t="s">
        <v>1170</v>
      </c>
      <c r="B3555" s="55" t="n">
        <v>45929</v>
      </c>
      <c r="C3555" s="50" t="n">
        <f aca="false">IF(S3555="","",IFERROR(IF(INDEX('Ledger Codes'!$C$6:$C$205,MATCH(S3555,'Ledger Codes'!$B$6:$B$205,0))="","",INDEX('Ledger Codes'!$C$6:$C$205,MATCH(S3555,'Ledger Codes'!$B$6:$B$205,0))),""))</f>
        <v>10054</v>
      </c>
      <c r="D3555" s="50" t="s">
        <v>210</v>
      </c>
      <c r="E3555" s="50" t="s">
        <v>1171</v>
      </c>
      <c r="F3555" s="50" t="s">
        <v>1172</v>
      </c>
      <c r="G3555" s="52" t="n">
        <v>0</v>
      </c>
      <c r="H3555" s="52" t="n">
        <v>20</v>
      </c>
      <c r="I3555" s="52" t="n">
        <f aca="false">IF(AND(G3555="",H3555=""),"",N(G3555)-N(H3555))</f>
        <v>-20</v>
      </c>
      <c r="J3555" s="52" t="n">
        <f aca="false">IF(I3555="","",ABS(I3555))</f>
        <v>20</v>
      </c>
      <c r="K3555" s="56" t="n">
        <f aca="false">IF(S3555="","",0)</f>
        <v>0</v>
      </c>
      <c r="L3555" s="56" t="n">
        <f aca="false">IF(J3555="","",IF(AND(J3555&gt;'Revenue Testing'!$E$9,K3555=0),1,0))</f>
        <v>0</v>
      </c>
      <c r="M3555" s="57" t="n">
        <v>0.025016375745</v>
      </c>
      <c r="N3555" s="56" t="str">
        <f aca="false">IF(OR(A3555="",I3555=""),"",IF(COUNTIFS($A$2:$A$4500,A3555,$D$2:$D$4500,D3555,$I$2:$I$4500,I3555)&gt;1,"Possible duplicate",""))</f>
        <v/>
      </c>
      <c r="O3555" s="56" t="n">
        <f aca="false">IF(J3555="","",IF(AND(L3555=0,K3555=0),1,0))</f>
        <v>1</v>
      </c>
      <c r="P3555" s="56" t="str">
        <f aca="false">IF(L3555=1,J3555+ROW()/10^7,"")</f>
        <v/>
      </c>
      <c r="Q3555" s="57" t="n">
        <f aca="false">IF(O3555=1,M3555,"")</f>
        <v>0.025016375745</v>
      </c>
      <c r="R3555" s="56" t="str">
        <f aca="false">IF(K3555=1,ROW(),"")</f>
        <v/>
      </c>
      <c r="S3555" s="56" t="str">
        <f aca="false">IF(D3555="","",TRIM(D3555))</f>
        <v>PHOTO CHARGES- INC</v>
      </c>
    </row>
    <row r="3556" customFormat="false" ht="15" hidden="false" customHeight="false" outlineLevel="0" collapsed="false">
      <c r="A3556" s="50" t="s">
        <v>1173</v>
      </c>
      <c r="B3556" s="55" t="n">
        <v>45929</v>
      </c>
      <c r="C3556" s="50" t="n">
        <f aca="false">IF(S3556="","",IFERROR(IF(INDEX('Ledger Codes'!$C$6:$C$205,MATCH(S3556,'Ledger Codes'!$B$6:$B$205,0))="","",INDEX('Ledger Codes'!$C$6:$C$205,MATCH(S3556,'Ledger Codes'!$B$6:$B$205,0))),""))</f>
        <v>10054</v>
      </c>
      <c r="D3556" s="50" t="s">
        <v>210</v>
      </c>
      <c r="E3556" s="50" t="s">
        <v>1174</v>
      </c>
      <c r="F3556" s="50" t="s">
        <v>1175</v>
      </c>
      <c r="G3556" s="52" t="n">
        <v>0</v>
      </c>
      <c r="H3556" s="52" t="n">
        <v>20</v>
      </c>
      <c r="I3556" s="52" t="n">
        <f aca="false">IF(AND(G3556="",H3556=""),"",N(G3556)-N(H3556))</f>
        <v>-20</v>
      </c>
      <c r="J3556" s="52" t="n">
        <f aca="false">IF(I3556="","",ABS(I3556))</f>
        <v>20</v>
      </c>
      <c r="K3556" s="56" t="n">
        <f aca="false">IF(S3556="","",0)</f>
        <v>0</v>
      </c>
      <c r="L3556" s="56" t="n">
        <f aca="false">IF(J3556="","",IF(AND(J3556&gt;'Revenue Testing'!$E$9,K3556=0),1,0))</f>
        <v>0</v>
      </c>
      <c r="M3556" s="57" t="n">
        <v>0.147098528561</v>
      </c>
      <c r="N3556" s="56" t="str">
        <f aca="false">IF(OR(A3556="",I3556=""),"",IF(COUNTIFS($A$2:$A$4500,A3556,$D$2:$D$4500,D3556,$I$2:$I$4500,I3556)&gt;1,"Possible duplicate",""))</f>
        <v/>
      </c>
      <c r="O3556" s="56" t="n">
        <f aca="false">IF(J3556="","",IF(AND(L3556=0,K3556=0),1,0))</f>
        <v>1</v>
      </c>
      <c r="P3556" s="56" t="str">
        <f aca="false">IF(L3556=1,J3556+ROW()/10^7,"")</f>
        <v/>
      </c>
      <c r="Q3556" s="57" t="n">
        <f aca="false">IF(O3556=1,M3556,"")</f>
        <v>0.147098528561</v>
      </c>
      <c r="R3556" s="56" t="str">
        <f aca="false">IF(K3556=1,ROW(),"")</f>
        <v/>
      </c>
      <c r="S3556" s="56" t="str">
        <f aca="false">IF(D3556="","",TRIM(D3556))</f>
        <v>PHOTO CHARGES- INC</v>
      </c>
    </row>
    <row r="3557" customFormat="false" ht="15" hidden="false" customHeight="false" outlineLevel="0" collapsed="false">
      <c r="A3557" s="50" t="s">
        <v>1176</v>
      </c>
      <c r="B3557" s="55" t="n">
        <v>45929</v>
      </c>
      <c r="C3557" s="50" t="n">
        <f aca="false">IF(S3557="","",IFERROR(IF(INDEX('Ledger Codes'!$C$6:$C$205,MATCH(S3557,'Ledger Codes'!$B$6:$B$205,0))="","",INDEX('Ledger Codes'!$C$6:$C$205,MATCH(S3557,'Ledger Codes'!$B$6:$B$205,0))),""))</f>
        <v>10054</v>
      </c>
      <c r="D3557" s="50" t="s">
        <v>210</v>
      </c>
      <c r="E3557" s="50" t="s">
        <v>1177</v>
      </c>
      <c r="F3557" s="50" t="s">
        <v>1178</v>
      </c>
      <c r="G3557" s="52" t="n">
        <v>0</v>
      </c>
      <c r="H3557" s="52" t="n">
        <v>40</v>
      </c>
      <c r="I3557" s="52" t="n">
        <f aca="false">IF(AND(G3557="",H3557=""),"",N(G3557)-N(H3557))</f>
        <v>-40</v>
      </c>
      <c r="J3557" s="52" t="n">
        <f aca="false">IF(I3557="","",ABS(I3557))</f>
        <v>40</v>
      </c>
      <c r="K3557" s="56" t="n">
        <f aca="false">IF(S3557="","",0)</f>
        <v>0</v>
      </c>
      <c r="L3557" s="56" t="n">
        <f aca="false">IF(J3557="","",IF(AND(J3557&gt;'Revenue Testing'!$E$9,K3557=0),1,0))</f>
        <v>0</v>
      </c>
      <c r="M3557" s="57" t="n">
        <v>0.348290835419</v>
      </c>
      <c r="N3557" s="56" t="str">
        <f aca="false">IF(OR(A3557="",I3557=""),"",IF(COUNTIFS($A$2:$A$4500,A3557,$D$2:$D$4500,D3557,$I$2:$I$4500,I3557)&gt;1,"Possible duplicate",""))</f>
        <v/>
      </c>
      <c r="O3557" s="56" t="n">
        <f aca="false">IF(J3557="","",IF(AND(L3557=0,K3557=0),1,0))</f>
        <v>1</v>
      </c>
      <c r="P3557" s="56" t="str">
        <f aca="false">IF(L3557=1,J3557+ROW()/10^7,"")</f>
        <v/>
      </c>
      <c r="Q3557" s="57" t="n">
        <f aca="false">IF(O3557=1,M3557,"")</f>
        <v>0.348290835419</v>
      </c>
      <c r="R3557" s="56" t="str">
        <f aca="false">IF(K3557=1,ROW(),"")</f>
        <v/>
      </c>
      <c r="S3557" s="56" t="str">
        <f aca="false">IF(D3557="","",TRIM(D3557))</f>
        <v>PHOTO CHARGES- INC</v>
      </c>
    </row>
    <row r="3558" customFormat="false" ht="15" hidden="false" customHeight="false" outlineLevel="0" collapsed="false">
      <c r="A3558" s="50" t="s">
        <v>1179</v>
      </c>
      <c r="B3558" s="55" t="n">
        <v>45929</v>
      </c>
      <c r="C3558" s="50" t="n">
        <f aca="false">IF(S3558="","",IFERROR(IF(INDEX('Ledger Codes'!$C$6:$C$205,MATCH(S3558,'Ledger Codes'!$B$6:$B$205,0))="","",INDEX('Ledger Codes'!$C$6:$C$205,MATCH(S3558,'Ledger Codes'!$B$6:$B$205,0))),""))</f>
        <v>10054</v>
      </c>
      <c r="D3558" s="50" t="s">
        <v>210</v>
      </c>
      <c r="E3558" s="50" t="s">
        <v>1180</v>
      </c>
      <c r="F3558" s="50" t="s">
        <v>1181</v>
      </c>
      <c r="G3558" s="52" t="n">
        <v>0</v>
      </c>
      <c r="H3558" s="52" t="n">
        <v>40</v>
      </c>
      <c r="I3558" s="52" t="n">
        <f aca="false">IF(AND(G3558="",H3558=""),"",N(G3558)-N(H3558))</f>
        <v>-40</v>
      </c>
      <c r="J3558" s="52" t="n">
        <f aca="false">IF(I3558="","",ABS(I3558))</f>
        <v>40</v>
      </c>
      <c r="K3558" s="56" t="n">
        <f aca="false">IF(S3558="","",0)</f>
        <v>0</v>
      </c>
      <c r="L3558" s="56" t="n">
        <f aca="false">IF(J3558="","",IF(AND(J3558&gt;'Revenue Testing'!$E$9,K3558=0),1,0))</f>
        <v>0</v>
      </c>
      <c r="M3558" s="57" t="n">
        <v>0.402880126113</v>
      </c>
      <c r="N3558" s="56" t="str">
        <f aca="false">IF(OR(A3558="",I3558=""),"",IF(COUNTIFS($A$2:$A$4500,A3558,$D$2:$D$4500,D3558,$I$2:$I$4500,I3558)&gt;1,"Possible duplicate",""))</f>
        <v/>
      </c>
      <c r="O3558" s="56" t="n">
        <f aca="false">IF(J3558="","",IF(AND(L3558=0,K3558=0),1,0))</f>
        <v>1</v>
      </c>
      <c r="P3558" s="56" t="str">
        <f aca="false">IF(L3558=1,J3558+ROW()/10^7,"")</f>
        <v/>
      </c>
      <c r="Q3558" s="57" t="n">
        <f aca="false">IF(O3558=1,M3558,"")</f>
        <v>0.402880126113</v>
      </c>
      <c r="R3558" s="56" t="str">
        <f aca="false">IF(K3558=1,ROW(),"")</f>
        <v/>
      </c>
      <c r="S3558" s="56" t="str">
        <f aca="false">IF(D3558="","",TRIM(D3558))</f>
        <v>PHOTO CHARGES- INC</v>
      </c>
    </row>
    <row r="3559" customFormat="false" ht="15" hidden="false" customHeight="false" outlineLevel="0" collapsed="false">
      <c r="A3559" s="50" t="s">
        <v>1185</v>
      </c>
      <c r="B3559" s="55" t="n">
        <v>45931</v>
      </c>
      <c r="C3559" s="50" t="n">
        <f aca="false">IF(S3559="","",IFERROR(IF(INDEX('Ledger Codes'!$C$6:$C$205,MATCH(S3559,'Ledger Codes'!$B$6:$B$205,0))="","",INDEX('Ledger Codes'!$C$6:$C$205,MATCH(S3559,'Ledger Codes'!$B$6:$B$205,0))),""))</f>
        <v>10054</v>
      </c>
      <c r="D3559" s="50" t="s">
        <v>210</v>
      </c>
      <c r="E3559" s="50" t="s">
        <v>1186</v>
      </c>
      <c r="F3559" s="50" t="s">
        <v>1187</v>
      </c>
      <c r="G3559" s="52" t="n">
        <v>0</v>
      </c>
      <c r="H3559" s="52" t="n">
        <v>60</v>
      </c>
      <c r="I3559" s="52" t="n">
        <f aca="false">IF(AND(G3559="",H3559=""),"",N(G3559)-N(H3559))</f>
        <v>-60</v>
      </c>
      <c r="J3559" s="52" t="n">
        <f aca="false">IF(I3559="","",ABS(I3559))</f>
        <v>60</v>
      </c>
      <c r="K3559" s="56" t="n">
        <f aca="false">IF(S3559="","",0)</f>
        <v>0</v>
      </c>
      <c r="L3559" s="56" t="n">
        <f aca="false">IF(J3559="","",IF(AND(J3559&gt;'Revenue Testing'!$E$9,K3559=0),1,0))</f>
        <v>0</v>
      </c>
      <c r="M3559" s="57" t="n">
        <v>0.425002057493</v>
      </c>
      <c r="N3559" s="56" t="str">
        <f aca="false">IF(OR(A3559="",I3559=""),"",IF(COUNTIFS($A$2:$A$4500,A3559,$D$2:$D$4500,D3559,$I$2:$I$4500,I3559)&gt;1,"Possible duplicate",""))</f>
        <v/>
      </c>
      <c r="O3559" s="56" t="n">
        <f aca="false">IF(J3559="","",IF(AND(L3559=0,K3559=0),1,0))</f>
        <v>1</v>
      </c>
      <c r="P3559" s="56" t="str">
        <f aca="false">IF(L3559=1,J3559+ROW()/10^7,"")</f>
        <v/>
      </c>
      <c r="Q3559" s="57" t="n">
        <f aca="false">IF(O3559=1,M3559,"")</f>
        <v>0.425002057493</v>
      </c>
      <c r="R3559" s="56" t="str">
        <f aca="false">IF(K3559=1,ROW(),"")</f>
        <v/>
      </c>
      <c r="S3559" s="56" t="str">
        <f aca="false">IF(D3559="","",TRIM(D3559))</f>
        <v>PHOTO CHARGES- INC</v>
      </c>
    </row>
    <row r="3560" customFormat="false" ht="15" hidden="false" customHeight="false" outlineLevel="0" collapsed="false">
      <c r="A3560" s="50" t="s">
        <v>1188</v>
      </c>
      <c r="B3560" s="55" t="n">
        <v>45931</v>
      </c>
      <c r="C3560" s="50" t="n">
        <f aca="false">IF(S3560="","",IFERROR(IF(INDEX('Ledger Codes'!$C$6:$C$205,MATCH(S3560,'Ledger Codes'!$B$6:$B$205,0))="","",INDEX('Ledger Codes'!$C$6:$C$205,MATCH(S3560,'Ledger Codes'!$B$6:$B$205,0))),""))</f>
        <v>10054</v>
      </c>
      <c r="D3560" s="50" t="s">
        <v>210</v>
      </c>
      <c r="E3560" s="50" t="s">
        <v>1189</v>
      </c>
      <c r="F3560" s="50" t="s">
        <v>1190</v>
      </c>
      <c r="G3560" s="52" t="n">
        <v>0</v>
      </c>
      <c r="H3560" s="52" t="n">
        <v>80</v>
      </c>
      <c r="I3560" s="52" t="n">
        <f aca="false">IF(AND(G3560="",H3560=""),"",N(G3560)-N(H3560))</f>
        <v>-80</v>
      </c>
      <c r="J3560" s="52" t="n">
        <f aca="false">IF(I3560="","",ABS(I3560))</f>
        <v>80</v>
      </c>
      <c r="K3560" s="56" t="n">
        <f aca="false">IF(S3560="","",0)</f>
        <v>0</v>
      </c>
      <c r="L3560" s="56" t="n">
        <f aca="false">IF(J3560="","",IF(AND(J3560&gt;'Revenue Testing'!$E$9,K3560=0),1,0))</f>
        <v>0</v>
      </c>
      <c r="M3560" s="57" t="n">
        <v>0.912081646508</v>
      </c>
      <c r="N3560" s="56" t="str">
        <f aca="false">IF(OR(A3560="",I3560=""),"",IF(COUNTIFS($A$2:$A$4500,A3560,$D$2:$D$4500,D3560,$I$2:$I$4500,I3560)&gt;1,"Possible duplicate",""))</f>
        <v/>
      </c>
      <c r="O3560" s="56" t="n">
        <f aca="false">IF(J3560="","",IF(AND(L3560=0,K3560=0),1,0))</f>
        <v>1</v>
      </c>
      <c r="P3560" s="56" t="str">
        <f aca="false">IF(L3560=1,J3560+ROW()/10^7,"")</f>
        <v/>
      </c>
      <c r="Q3560" s="57" t="n">
        <f aca="false">IF(O3560=1,M3560,"")</f>
        <v>0.912081646508</v>
      </c>
      <c r="R3560" s="56" t="str">
        <f aca="false">IF(K3560=1,ROW(),"")</f>
        <v/>
      </c>
      <c r="S3560" s="56" t="str">
        <f aca="false">IF(D3560="","",TRIM(D3560))</f>
        <v>PHOTO CHARGES- INC</v>
      </c>
    </row>
    <row r="3561" customFormat="false" ht="15" hidden="false" customHeight="false" outlineLevel="0" collapsed="false">
      <c r="A3561" s="50" t="s">
        <v>1191</v>
      </c>
      <c r="B3561" s="55" t="n">
        <v>45931</v>
      </c>
      <c r="C3561" s="50" t="n">
        <f aca="false">IF(S3561="","",IFERROR(IF(INDEX('Ledger Codes'!$C$6:$C$205,MATCH(S3561,'Ledger Codes'!$B$6:$B$205,0))="","",INDEX('Ledger Codes'!$C$6:$C$205,MATCH(S3561,'Ledger Codes'!$B$6:$B$205,0))),""))</f>
        <v>10054</v>
      </c>
      <c r="D3561" s="50" t="s">
        <v>210</v>
      </c>
      <c r="E3561" s="50" t="s">
        <v>1192</v>
      </c>
      <c r="F3561" s="50" t="s">
        <v>1193</v>
      </c>
      <c r="G3561" s="52" t="n">
        <v>0</v>
      </c>
      <c r="H3561" s="52" t="n">
        <v>20</v>
      </c>
      <c r="I3561" s="52" t="n">
        <f aca="false">IF(AND(G3561="",H3561=""),"",N(G3561)-N(H3561))</f>
        <v>-20</v>
      </c>
      <c r="J3561" s="52" t="n">
        <f aca="false">IF(I3561="","",ABS(I3561))</f>
        <v>20</v>
      </c>
      <c r="K3561" s="56" t="n">
        <f aca="false">IF(S3561="","",0)</f>
        <v>0</v>
      </c>
      <c r="L3561" s="56" t="n">
        <f aca="false">IF(J3561="","",IF(AND(J3561&gt;'Revenue Testing'!$E$9,K3561=0),1,0))</f>
        <v>0</v>
      </c>
      <c r="M3561" s="57" t="n">
        <v>0.141557111924</v>
      </c>
      <c r="N3561" s="56" t="str">
        <f aca="false">IF(OR(A3561="",I3561=""),"",IF(COUNTIFS($A$2:$A$4500,A3561,$D$2:$D$4500,D3561,$I$2:$I$4500,I3561)&gt;1,"Possible duplicate",""))</f>
        <v/>
      </c>
      <c r="O3561" s="56" t="n">
        <f aca="false">IF(J3561="","",IF(AND(L3561=0,K3561=0),1,0))</f>
        <v>1</v>
      </c>
      <c r="P3561" s="56" t="str">
        <f aca="false">IF(L3561=1,J3561+ROW()/10^7,"")</f>
        <v/>
      </c>
      <c r="Q3561" s="57" t="n">
        <f aca="false">IF(O3561=1,M3561,"")</f>
        <v>0.141557111924</v>
      </c>
      <c r="R3561" s="56" t="str">
        <f aca="false">IF(K3561=1,ROW(),"")</f>
        <v/>
      </c>
      <c r="S3561" s="56" t="str">
        <f aca="false">IF(D3561="","",TRIM(D3561))</f>
        <v>PHOTO CHARGES- INC</v>
      </c>
    </row>
    <row r="3562" customFormat="false" ht="15" hidden="false" customHeight="false" outlineLevel="0" collapsed="false">
      <c r="A3562" s="50" t="s">
        <v>1194</v>
      </c>
      <c r="B3562" s="55" t="n">
        <v>45932</v>
      </c>
      <c r="C3562" s="50" t="n">
        <f aca="false">IF(S3562="","",IFERROR(IF(INDEX('Ledger Codes'!$C$6:$C$205,MATCH(S3562,'Ledger Codes'!$B$6:$B$205,0))="","",INDEX('Ledger Codes'!$C$6:$C$205,MATCH(S3562,'Ledger Codes'!$B$6:$B$205,0))),""))</f>
        <v>10054</v>
      </c>
      <c r="D3562" s="50" t="s">
        <v>210</v>
      </c>
      <c r="E3562" s="50" t="s">
        <v>1195</v>
      </c>
      <c r="F3562" s="50" t="s">
        <v>1196</v>
      </c>
      <c r="G3562" s="52" t="n">
        <v>0</v>
      </c>
      <c r="H3562" s="52" t="n">
        <v>20</v>
      </c>
      <c r="I3562" s="52" t="n">
        <f aca="false">IF(AND(G3562="",H3562=""),"",N(G3562)-N(H3562))</f>
        <v>-20</v>
      </c>
      <c r="J3562" s="52" t="n">
        <f aca="false">IF(I3562="","",ABS(I3562))</f>
        <v>20</v>
      </c>
      <c r="K3562" s="56" t="n">
        <f aca="false">IF(S3562="","",0)</f>
        <v>0</v>
      </c>
      <c r="L3562" s="56" t="n">
        <f aca="false">IF(J3562="","",IF(AND(J3562&gt;'Revenue Testing'!$E$9,K3562=0),1,0))</f>
        <v>0</v>
      </c>
      <c r="M3562" s="57" t="n">
        <v>0.200827240263</v>
      </c>
      <c r="N3562" s="56" t="str">
        <f aca="false">IF(OR(A3562="",I3562=""),"",IF(COUNTIFS($A$2:$A$4500,A3562,$D$2:$D$4500,D3562,$I$2:$I$4500,I3562)&gt;1,"Possible duplicate",""))</f>
        <v/>
      </c>
      <c r="O3562" s="56" t="n">
        <f aca="false">IF(J3562="","",IF(AND(L3562=0,K3562=0),1,0))</f>
        <v>1</v>
      </c>
      <c r="P3562" s="56" t="str">
        <f aca="false">IF(L3562=1,J3562+ROW()/10^7,"")</f>
        <v/>
      </c>
      <c r="Q3562" s="57" t="n">
        <f aca="false">IF(O3562=1,M3562,"")</f>
        <v>0.200827240263</v>
      </c>
      <c r="R3562" s="56" t="str">
        <f aca="false">IF(K3562=1,ROW(),"")</f>
        <v/>
      </c>
      <c r="S3562" s="56" t="str">
        <f aca="false">IF(D3562="","",TRIM(D3562))</f>
        <v>PHOTO CHARGES- INC</v>
      </c>
    </row>
    <row r="3563" customFormat="false" ht="15" hidden="false" customHeight="false" outlineLevel="0" collapsed="false">
      <c r="A3563" s="50" t="s">
        <v>1194</v>
      </c>
      <c r="B3563" s="55" t="n">
        <v>45932</v>
      </c>
      <c r="C3563" s="50" t="n">
        <f aca="false">IF(S3563="","",IFERROR(IF(INDEX('Ledger Codes'!$C$6:$C$205,MATCH(S3563,'Ledger Codes'!$B$6:$B$205,0))="","",INDEX('Ledger Codes'!$C$6:$C$205,MATCH(S3563,'Ledger Codes'!$B$6:$B$205,0))),""))</f>
        <v>10054</v>
      </c>
      <c r="D3563" s="50" t="s">
        <v>210</v>
      </c>
      <c r="E3563" s="50" t="s">
        <v>1195</v>
      </c>
      <c r="F3563" s="50" t="s">
        <v>1196</v>
      </c>
      <c r="G3563" s="52" t="n">
        <v>0</v>
      </c>
      <c r="H3563" s="52" t="n">
        <v>80</v>
      </c>
      <c r="I3563" s="52" t="n">
        <f aca="false">IF(AND(G3563="",H3563=""),"",N(G3563)-N(H3563))</f>
        <v>-80</v>
      </c>
      <c r="J3563" s="52" t="n">
        <f aca="false">IF(I3563="","",ABS(I3563))</f>
        <v>80</v>
      </c>
      <c r="K3563" s="56" t="n">
        <f aca="false">IF(S3563="","",0)</f>
        <v>0</v>
      </c>
      <c r="L3563" s="56" t="n">
        <f aca="false">IF(J3563="","",IF(AND(J3563&gt;'Revenue Testing'!$E$9,K3563=0),1,0))</f>
        <v>0</v>
      </c>
      <c r="M3563" s="57" t="n">
        <v>0.010795935125</v>
      </c>
      <c r="N3563" s="56" t="str">
        <f aca="false">IF(OR(A3563="",I3563=""),"",IF(COUNTIFS($A$2:$A$4500,A3563,$D$2:$D$4500,D3563,$I$2:$I$4500,I3563)&gt;1,"Possible duplicate",""))</f>
        <v/>
      </c>
      <c r="O3563" s="56" t="n">
        <f aca="false">IF(J3563="","",IF(AND(L3563=0,K3563=0),1,0))</f>
        <v>1</v>
      </c>
      <c r="P3563" s="56" t="str">
        <f aca="false">IF(L3563=1,J3563+ROW()/10^7,"")</f>
        <v/>
      </c>
      <c r="Q3563" s="57" t="n">
        <f aca="false">IF(O3563=1,M3563,"")</f>
        <v>0.010795935125</v>
      </c>
      <c r="R3563" s="56" t="str">
        <f aca="false">IF(K3563=1,ROW(),"")</f>
        <v/>
      </c>
      <c r="S3563" s="56" t="str">
        <f aca="false">IF(D3563="","",TRIM(D3563))</f>
        <v>PHOTO CHARGES- INC</v>
      </c>
    </row>
    <row r="3564" customFormat="false" ht="15" hidden="false" customHeight="false" outlineLevel="0" collapsed="false">
      <c r="A3564" s="50" t="s">
        <v>1197</v>
      </c>
      <c r="B3564" s="55" t="n">
        <v>45944</v>
      </c>
      <c r="C3564" s="50" t="n">
        <f aca="false">IF(S3564="","",IFERROR(IF(INDEX('Ledger Codes'!$C$6:$C$205,MATCH(S3564,'Ledger Codes'!$B$6:$B$205,0))="","",INDEX('Ledger Codes'!$C$6:$C$205,MATCH(S3564,'Ledger Codes'!$B$6:$B$205,0))),""))</f>
        <v>10054</v>
      </c>
      <c r="D3564" s="50" t="s">
        <v>210</v>
      </c>
      <c r="E3564" s="50" t="s">
        <v>1198</v>
      </c>
      <c r="F3564" s="50" t="s">
        <v>1199</v>
      </c>
      <c r="G3564" s="52" t="n">
        <v>0</v>
      </c>
      <c r="H3564" s="52" t="n">
        <v>20</v>
      </c>
      <c r="I3564" s="52" t="n">
        <f aca="false">IF(AND(G3564="",H3564=""),"",N(G3564)-N(H3564))</f>
        <v>-20</v>
      </c>
      <c r="J3564" s="52" t="n">
        <f aca="false">IF(I3564="","",ABS(I3564))</f>
        <v>20</v>
      </c>
      <c r="K3564" s="56" t="n">
        <f aca="false">IF(S3564="","",0)</f>
        <v>0</v>
      </c>
      <c r="L3564" s="56" t="n">
        <f aca="false">IF(J3564="","",IF(AND(J3564&gt;'Revenue Testing'!$E$9,K3564=0),1,0))</f>
        <v>0</v>
      </c>
      <c r="M3564" s="57" t="n">
        <v>0.825420244816</v>
      </c>
      <c r="N3564" s="56" t="str">
        <f aca="false">IF(OR(A3564="",I3564=""),"",IF(COUNTIFS($A$2:$A$4500,A3564,$D$2:$D$4500,D3564,$I$2:$I$4500,I3564)&gt;1,"Possible duplicate",""))</f>
        <v/>
      </c>
      <c r="O3564" s="56" t="n">
        <f aca="false">IF(J3564="","",IF(AND(L3564=0,K3564=0),1,0))</f>
        <v>1</v>
      </c>
      <c r="P3564" s="56" t="str">
        <f aca="false">IF(L3564=1,J3564+ROW()/10^7,"")</f>
        <v/>
      </c>
      <c r="Q3564" s="57" t="n">
        <f aca="false">IF(O3564=1,M3564,"")</f>
        <v>0.825420244816</v>
      </c>
      <c r="R3564" s="56" t="str">
        <f aca="false">IF(K3564=1,ROW(),"")</f>
        <v/>
      </c>
      <c r="S3564" s="56" t="str">
        <f aca="false">IF(D3564="","",TRIM(D3564))</f>
        <v>PHOTO CHARGES- INC</v>
      </c>
    </row>
    <row r="3565" customFormat="false" ht="15" hidden="false" customHeight="false" outlineLevel="0" collapsed="false">
      <c r="A3565" s="50" t="s">
        <v>1200</v>
      </c>
      <c r="B3565" s="55" t="n">
        <v>45944</v>
      </c>
      <c r="C3565" s="50" t="n">
        <f aca="false">IF(S3565="","",IFERROR(IF(INDEX('Ledger Codes'!$C$6:$C$205,MATCH(S3565,'Ledger Codes'!$B$6:$B$205,0))="","",INDEX('Ledger Codes'!$C$6:$C$205,MATCH(S3565,'Ledger Codes'!$B$6:$B$205,0))),""))</f>
        <v>10054</v>
      </c>
      <c r="D3565" s="50" t="s">
        <v>210</v>
      </c>
      <c r="E3565" s="50" t="s">
        <v>1201</v>
      </c>
      <c r="F3565" s="50" t="s">
        <v>1202</v>
      </c>
      <c r="G3565" s="52" t="n">
        <v>0</v>
      </c>
      <c r="H3565" s="52" t="n">
        <v>20</v>
      </c>
      <c r="I3565" s="52" t="n">
        <f aca="false">IF(AND(G3565="",H3565=""),"",N(G3565)-N(H3565))</f>
        <v>-20</v>
      </c>
      <c r="J3565" s="52" t="n">
        <f aca="false">IF(I3565="","",ABS(I3565))</f>
        <v>20</v>
      </c>
      <c r="K3565" s="56" t="n">
        <f aca="false">IF(S3565="","",0)</f>
        <v>0</v>
      </c>
      <c r="L3565" s="56" t="n">
        <f aca="false">IF(J3565="","",IF(AND(J3565&gt;'Revenue Testing'!$E$9,K3565=0),1,0))</f>
        <v>0</v>
      </c>
      <c r="M3565" s="57" t="n">
        <v>0.378451502872</v>
      </c>
      <c r="N3565" s="56" t="str">
        <f aca="false">IF(OR(A3565="",I3565=""),"",IF(COUNTIFS($A$2:$A$4500,A3565,$D$2:$D$4500,D3565,$I$2:$I$4500,I3565)&gt;1,"Possible duplicate",""))</f>
        <v/>
      </c>
      <c r="O3565" s="56" t="n">
        <f aca="false">IF(J3565="","",IF(AND(L3565=0,K3565=0),1,0))</f>
        <v>1</v>
      </c>
      <c r="P3565" s="56" t="str">
        <f aca="false">IF(L3565=1,J3565+ROW()/10^7,"")</f>
        <v/>
      </c>
      <c r="Q3565" s="57" t="n">
        <f aca="false">IF(O3565=1,M3565,"")</f>
        <v>0.378451502872</v>
      </c>
      <c r="R3565" s="56" t="str">
        <f aca="false">IF(K3565=1,ROW(),"")</f>
        <v/>
      </c>
      <c r="S3565" s="56" t="str">
        <f aca="false">IF(D3565="","",TRIM(D3565))</f>
        <v>PHOTO CHARGES- INC</v>
      </c>
    </row>
    <row r="3566" customFormat="false" ht="15" hidden="false" customHeight="false" outlineLevel="0" collapsed="false">
      <c r="A3566" s="50" t="s">
        <v>1203</v>
      </c>
      <c r="B3566" s="55" t="n">
        <v>45945</v>
      </c>
      <c r="C3566" s="50" t="n">
        <f aca="false">IF(S3566="","",IFERROR(IF(INDEX('Ledger Codes'!$C$6:$C$205,MATCH(S3566,'Ledger Codes'!$B$6:$B$205,0))="","",INDEX('Ledger Codes'!$C$6:$C$205,MATCH(S3566,'Ledger Codes'!$B$6:$B$205,0))),""))</f>
        <v>10054</v>
      </c>
      <c r="D3566" s="50" t="s">
        <v>210</v>
      </c>
      <c r="E3566" s="50" t="s">
        <v>1204</v>
      </c>
      <c r="F3566" s="50" t="s">
        <v>509</v>
      </c>
      <c r="G3566" s="52" t="n">
        <v>0</v>
      </c>
      <c r="H3566" s="52" t="n">
        <v>60</v>
      </c>
      <c r="I3566" s="52" t="n">
        <f aca="false">IF(AND(G3566="",H3566=""),"",N(G3566)-N(H3566))</f>
        <v>-60</v>
      </c>
      <c r="J3566" s="52" t="n">
        <f aca="false">IF(I3566="","",ABS(I3566))</f>
        <v>60</v>
      </c>
      <c r="K3566" s="56" t="n">
        <f aca="false">IF(S3566="","",0)</f>
        <v>0</v>
      </c>
      <c r="L3566" s="56" t="n">
        <f aca="false">IF(J3566="","",IF(AND(J3566&gt;'Revenue Testing'!$E$9,K3566=0),1,0))</f>
        <v>0</v>
      </c>
      <c r="M3566" s="57" t="n">
        <v>0.184452642878</v>
      </c>
      <c r="N3566" s="56" t="str">
        <f aca="false">IF(OR(A3566="",I3566=""),"",IF(COUNTIFS($A$2:$A$4500,A3566,$D$2:$D$4500,D3566,$I$2:$I$4500,I3566)&gt;1,"Possible duplicate",""))</f>
        <v/>
      </c>
      <c r="O3566" s="56" t="n">
        <f aca="false">IF(J3566="","",IF(AND(L3566=0,K3566=0),1,0))</f>
        <v>1</v>
      </c>
      <c r="P3566" s="56" t="str">
        <f aca="false">IF(L3566=1,J3566+ROW()/10^7,"")</f>
        <v/>
      </c>
      <c r="Q3566" s="57" t="n">
        <f aca="false">IF(O3566=1,M3566,"")</f>
        <v>0.184452642878</v>
      </c>
      <c r="R3566" s="56" t="str">
        <f aca="false">IF(K3566=1,ROW(),"")</f>
        <v/>
      </c>
      <c r="S3566" s="56" t="str">
        <f aca="false">IF(D3566="","",TRIM(D3566))</f>
        <v>PHOTO CHARGES- INC</v>
      </c>
    </row>
    <row r="3567" customFormat="false" ht="15" hidden="false" customHeight="false" outlineLevel="0" collapsed="false">
      <c r="A3567" s="50" t="s">
        <v>1205</v>
      </c>
      <c r="B3567" s="55" t="n">
        <v>45945</v>
      </c>
      <c r="C3567" s="50" t="n">
        <f aca="false">IF(S3567="","",IFERROR(IF(INDEX('Ledger Codes'!$C$6:$C$205,MATCH(S3567,'Ledger Codes'!$B$6:$B$205,0))="","",INDEX('Ledger Codes'!$C$6:$C$205,MATCH(S3567,'Ledger Codes'!$B$6:$B$205,0))),""))</f>
        <v>10054</v>
      </c>
      <c r="D3567" s="50" t="s">
        <v>210</v>
      </c>
      <c r="E3567" s="50" t="s">
        <v>1206</v>
      </c>
      <c r="F3567" s="50" t="s">
        <v>1207</v>
      </c>
      <c r="G3567" s="52" t="n">
        <v>0</v>
      </c>
      <c r="H3567" s="52" t="n">
        <v>20</v>
      </c>
      <c r="I3567" s="52" t="n">
        <f aca="false">IF(AND(G3567="",H3567=""),"",N(G3567)-N(H3567))</f>
        <v>-20</v>
      </c>
      <c r="J3567" s="52" t="n">
        <f aca="false">IF(I3567="","",ABS(I3567))</f>
        <v>20</v>
      </c>
      <c r="K3567" s="56" t="n">
        <f aca="false">IF(S3567="","",0)</f>
        <v>0</v>
      </c>
      <c r="L3567" s="56" t="n">
        <f aca="false">IF(J3567="","",IF(AND(J3567&gt;'Revenue Testing'!$E$9,K3567=0),1,0))</f>
        <v>0</v>
      </c>
      <c r="M3567" s="57" t="n">
        <v>0.65722522648</v>
      </c>
      <c r="N3567" s="56" t="str">
        <f aca="false">IF(OR(A3567="",I3567=""),"",IF(COUNTIFS($A$2:$A$4500,A3567,$D$2:$D$4500,D3567,$I$2:$I$4500,I3567)&gt;1,"Possible duplicate",""))</f>
        <v/>
      </c>
      <c r="O3567" s="56" t="n">
        <f aca="false">IF(J3567="","",IF(AND(L3567=0,K3567=0),1,0))</f>
        <v>1</v>
      </c>
      <c r="P3567" s="56" t="str">
        <f aca="false">IF(L3567=1,J3567+ROW()/10^7,"")</f>
        <v/>
      </c>
      <c r="Q3567" s="57" t="n">
        <f aca="false">IF(O3567=1,M3567,"")</f>
        <v>0.65722522648</v>
      </c>
      <c r="R3567" s="56" t="str">
        <f aca="false">IF(K3567=1,ROW(),"")</f>
        <v/>
      </c>
      <c r="S3567" s="56" t="str">
        <f aca="false">IF(D3567="","",TRIM(D3567))</f>
        <v>PHOTO CHARGES- INC</v>
      </c>
    </row>
    <row r="3568" customFormat="false" ht="15" hidden="false" customHeight="false" outlineLevel="0" collapsed="false">
      <c r="A3568" s="50" t="s">
        <v>1208</v>
      </c>
      <c r="B3568" s="55" t="n">
        <v>45945</v>
      </c>
      <c r="C3568" s="50" t="n">
        <f aca="false">IF(S3568="","",IFERROR(IF(INDEX('Ledger Codes'!$C$6:$C$205,MATCH(S3568,'Ledger Codes'!$B$6:$B$205,0))="","",INDEX('Ledger Codes'!$C$6:$C$205,MATCH(S3568,'Ledger Codes'!$B$6:$B$205,0))),""))</f>
        <v>10054</v>
      </c>
      <c r="D3568" s="50" t="s">
        <v>210</v>
      </c>
      <c r="E3568" s="50" t="s">
        <v>1209</v>
      </c>
      <c r="F3568" s="50" t="s">
        <v>1210</v>
      </c>
      <c r="G3568" s="52" t="n">
        <v>0</v>
      </c>
      <c r="H3568" s="52" t="n">
        <v>20</v>
      </c>
      <c r="I3568" s="52" t="n">
        <f aca="false">IF(AND(G3568="",H3568=""),"",N(G3568)-N(H3568))</f>
        <v>-20</v>
      </c>
      <c r="J3568" s="52" t="n">
        <f aca="false">IF(I3568="","",ABS(I3568))</f>
        <v>20</v>
      </c>
      <c r="K3568" s="56" t="n">
        <f aca="false">IF(S3568="","",0)</f>
        <v>0</v>
      </c>
      <c r="L3568" s="56" t="n">
        <f aca="false">IF(J3568="","",IF(AND(J3568&gt;'Revenue Testing'!$E$9,K3568=0),1,0))</f>
        <v>0</v>
      </c>
      <c r="M3568" s="57" t="n">
        <v>0.218971449686</v>
      </c>
      <c r="N3568" s="56" t="str">
        <f aca="false">IF(OR(A3568="",I3568=""),"",IF(COUNTIFS($A$2:$A$4500,A3568,$D$2:$D$4500,D3568,$I$2:$I$4500,I3568)&gt;1,"Possible duplicate",""))</f>
        <v/>
      </c>
      <c r="O3568" s="56" t="n">
        <f aca="false">IF(J3568="","",IF(AND(L3568=0,K3568=0),1,0))</f>
        <v>1</v>
      </c>
      <c r="P3568" s="56" t="str">
        <f aca="false">IF(L3568=1,J3568+ROW()/10^7,"")</f>
        <v/>
      </c>
      <c r="Q3568" s="57" t="n">
        <f aca="false">IF(O3568=1,M3568,"")</f>
        <v>0.218971449686</v>
      </c>
      <c r="R3568" s="56" t="str">
        <f aca="false">IF(K3568=1,ROW(),"")</f>
        <v/>
      </c>
      <c r="S3568" s="56" t="str">
        <f aca="false">IF(D3568="","",TRIM(D3568))</f>
        <v>PHOTO CHARGES- INC</v>
      </c>
    </row>
    <row r="3569" customFormat="false" ht="15" hidden="false" customHeight="false" outlineLevel="0" collapsed="false">
      <c r="A3569" s="50" t="s">
        <v>1211</v>
      </c>
      <c r="B3569" s="55" t="n">
        <v>45945</v>
      </c>
      <c r="C3569" s="50" t="n">
        <f aca="false">IF(S3569="","",IFERROR(IF(INDEX('Ledger Codes'!$C$6:$C$205,MATCH(S3569,'Ledger Codes'!$B$6:$B$205,0))="","",INDEX('Ledger Codes'!$C$6:$C$205,MATCH(S3569,'Ledger Codes'!$B$6:$B$205,0))),""))</f>
        <v>10054</v>
      </c>
      <c r="D3569" s="50" t="s">
        <v>210</v>
      </c>
      <c r="E3569" s="50" t="s">
        <v>1212</v>
      </c>
      <c r="F3569" s="50" t="s">
        <v>1213</v>
      </c>
      <c r="G3569" s="52" t="n">
        <v>0</v>
      </c>
      <c r="H3569" s="52" t="n">
        <v>60</v>
      </c>
      <c r="I3569" s="52" t="n">
        <f aca="false">IF(AND(G3569="",H3569=""),"",N(G3569)-N(H3569))</f>
        <v>-60</v>
      </c>
      <c r="J3569" s="52" t="n">
        <f aca="false">IF(I3569="","",ABS(I3569))</f>
        <v>60</v>
      </c>
      <c r="K3569" s="56" t="n">
        <f aca="false">IF(S3569="","",0)</f>
        <v>0</v>
      </c>
      <c r="L3569" s="56" t="n">
        <f aca="false">IF(J3569="","",IF(AND(J3569&gt;'Revenue Testing'!$E$9,K3569=0),1,0))</f>
        <v>0</v>
      </c>
      <c r="M3569" s="57" t="n">
        <v>0.799061883604</v>
      </c>
      <c r="N3569" s="56" t="str">
        <f aca="false">IF(OR(A3569="",I3569=""),"",IF(COUNTIFS($A$2:$A$4500,A3569,$D$2:$D$4500,D3569,$I$2:$I$4500,I3569)&gt;1,"Possible duplicate",""))</f>
        <v/>
      </c>
      <c r="O3569" s="56" t="n">
        <f aca="false">IF(J3569="","",IF(AND(L3569=0,K3569=0),1,0))</f>
        <v>1</v>
      </c>
      <c r="P3569" s="56" t="str">
        <f aca="false">IF(L3569=1,J3569+ROW()/10^7,"")</f>
        <v/>
      </c>
      <c r="Q3569" s="57" t="n">
        <f aca="false">IF(O3569=1,M3569,"")</f>
        <v>0.799061883604</v>
      </c>
      <c r="R3569" s="56" t="str">
        <f aca="false">IF(K3569=1,ROW(),"")</f>
        <v/>
      </c>
      <c r="S3569" s="56" t="str">
        <f aca="false">IF(D3569="","",TRIM(D3569))</f>
        <v>PHOTO CHARGES- INC</v>
      </c>
    </row>
    <row r="3570" customFormat="false" ht="15" hidden="false" customHeight="false" outlineLevel="0" collapsed="false">
      <c r="A3570" s="50" t="s">
        <v>1214</v>
      </c>
      <c r="B3570" s="55" t="n">
        <v>45945</v>
      </c>
      <c r="C3570" s="50" t="n">
        <f aca="false">IF(S3570="","",IFERROR(IF(INDEX('Ledger Codes'!$C$6:$C$205,MATCH(S3570,'Ledger Codes'!$B$6:$B$205,0))="","",INDEX('Ledger Codes'!$C$6:$C$205,MATCH(S3570,'Ledger Codes'!$B$6:$B$205,0))),""))</f>
        <v>10054</v>
      </c>
      <c r="D3570" s="50" t="s">
        <v>210</v>
      </c>
      <c r="E3570" s="50" t="s">
        <v>1215</v>
      </c>
      <c r="F3570" s="50" t="s">
        <v>1216</v>
      </c>
      <c r="G3570" s="52" t="n">
        <v>0</v>
      </c>
      <c r="H3570" s="52" t="n">
        <v>60</v>
      </c>
      <c r="I3570" s="52" t="n">
        <f aca="false">IF(AND(G3570="",H3570=""),"",N(G3570)-N(H3570))</f>
        <v>-60</v>
      </c>
      <c r="J3570" s="52" t="n">
        <f aca="false">IF(I3570="","",ABS(I3570))</f>
        <v>60</v>
      </c>
      <c r="K3570" s="56" t="n">
        <f aca="false">IF(S3570="","",0)</f>
        <v>0</v>
      </c>
      <c r="L3570" s="56" t="n">
        <f aca="false">IF(J3570="","",IF(AND(J3570&gt;'Revenue Testing'!$E$9,K3570=0),1,0))</f>
        <v>0</v>
      </c>
      <c r="M3570" s="57" t="n">
        <v>0.319186001858</v>
      </c>
      <c r="N3570" s="56" t="str">
        <f aca="false">IF(OR(A3570="",I3570=""),"",IF(COUNTIFS($A$2:$A$4500,A3570,$D$2:$D$4500,D3570,$I$2:$I$4500,I3570)&gt;1,"Possible duplicate",""))</f>
        <v/>
      </c>
      <c r="O3570" s="56" t="n">
        <f aca="false">IF(J3570="","",IF(AND(L3570=0,K3570=0),1,0))</f>
        <v>1</v>
      </c>
      <c r="P3570" s="56" t="str">
        <f aca="false">IF(L3570=1,J3570+ROW()/10^7,"")</f>
        <v/>
      </c>
      <c r="Q3570" s="57" t="n">
        <f aca="false">IF(O3570=1,M3570,"")</f>
        <v>0.319186001858</v>
      </c>
      <c r="R3570" s="56" t="str">
        <f aca="false">IF(K3570=1,ROW(),"")</f>
        <v/>
      </c>
      <c r="S3570" s="56" t="str">
        <f aca="false">IF(D3570="","",TRIM(D3570))</f>
        <v>PHOTO CHARGES- INC</v>
      </c>
    </row>
    <row r="3571" customFormat="false" ht="15" hidden="false" customHeight="false" outlineLevel="0" collapsed="false">
      <c r="A3571" s="50" t="s">
        <v>1217</v>
      </c>
      <c r="B3571" s="55" t="n">
        <v>45945</v>
      </c>
      <c r="C3571" s="50" t="n">
        <f aca="false">IF(S3571="","",IFERROR(IF(INDEX('Ledger Codes'!$C$6:$C$205,MATCH(S3571,'Ledger Codes'!$B$6:$B$205,0))="","",INDEX('Ledger Codes'!$C$6:$C$205,MATCH(S3571,'Ledger Codes'!$B$6:$B$205,0))),""))</f>
        <v>10054</v>
      </c>
      <c r="D3571" s="50" t="s">
        <v>210</v>
      </c>
      <c r="E3571" s="50" t="s">
        <v>1218</v>
      </c>
      <c r="F3571" s="50" t="s">
        <v>1219</v>
      </c>
      <c r="G3571" s="52" t="n">
        <v>0</v>
      </c>
      <c r="H3571" s="52" t="n">
        <v>80</v>
      </c>
      <c r="I3571" s="52" t="n">
        <f aca="false">IF(AND(G3571="",H3571=""),"",N(G3571)-N(H3571))</f>
        <v>-80</v>
      </c>
      <c r="J3571" s="52" t="n">
        <f aca="false">IF(I3571="","",ABS(I3571))</f>
        <v>80</v>
      </c>
      <c r="K3571" s="56" t="n">
        <f aca="false">IF(S3571="","",0)</f>
        <v>0</v>
      </c>
      <c r="L3571" s="56" t="n">
        <f aca="false">IF(J3571="","",IF(AND(J3571&gt;'Revenue Testing'!$E$9,K3571=0),1,0))</f>
        <v>0</v>
      </c>
      <c r="M3571" s="57" t="n">
        <v>0.556198882273</v>
      </c>
      <c r="N3571" s="56" t="str">
        <f aca="false">IF(OR(A3571="",I3571=""),"",IF(COUNTIFS($A$2:$A$4500,A3571,$D$2:$D$4500,D3571,$I$2:$I$4500,I3571)&gt;1,"Possible duplicate",""))</f>
        <v/>
      </c>
      <c r="O3571" s="56" t="n">
        <f aca="false">IF(J3571="","",IF(AND(L3571=0,K3571=0),1,0))</f>
        <v>1</v>
      </c>
      <c r="P3571" s="56" t="str">
        <f aca="false">IF(L3571=1,J3571+ROW()/10^7,"")</f>
        <v/>
      </c>
      <c r="Q3571" s="57" t="n">
        <f aca="false">IF(O3571=1,M3571,"")</f>
        <v>0.556198882273</v>
      </c>
      <c r="R3571" s="56" t="str">
        <f aca="false">IF(K3571=1,ROW(),"")</f>
        <v/>
      </c>
      <c r="S3571" s="56" t="str">
        <f aca="false">IF(D3571="","",TRIM(D3571))</f>
        <v>PHOTO CHARGES- INC</v>
      </c>
    </row>
    <row r="3572" customFormat="false" ht="15" hidden="false" customHeight="false" outlineLevel="0" collapsed="false">
      <c r="A3572" s="50" t="s">
        <v>1220</v>
      </c>
      <c r="B3572" s="55" t="n">
        <v>45945</v>
      </c>
      <c r="C3572" s="50" t="n">
        <f aca="false">IF(S3572="","",IFERROR(IF(INDEX('Ledger Codes'!$C$6:$C$205,MATCH(S3572,'Ledger Codes'!$B$6:$B$205,0))="","",INDEX('Ledger Codes'!$C$6:$C$205,MATCH(S3572,'Ledger Codes'!$B$6:$B$205,0))),""))</f>
        <v>10054</v>
      </c>
      <c r="D3572" s="50" t="s">
        <v>210</v>
      </c>
      <c r="E3572" s="50" t="s">
        <v>1221</v>
      </c>
      <c r="F3572" s="50" t="s">
        <v>506</v>
      </c>
      <c r="G3572" s="52" t="n">
        <v>0</v>
      </c>
      <c r="H3572" s="52" t="n">
        <v>120</v>
      </c>
      <c r="I3572" s="52" t="n">
        <f aca="false">IF(AND(G3572="",H3572=""),"",N(G3572)-N(H3572))</f>
        <v>-120</v>
      </c>
      <c r="J3572" s="52" t="n">
        <f aca="false">IF(I3572="","",ABS(I3572))</f>
        <v>120</v>
      </c>
      <c r="K3572" s="56" t="n">
        <f aca="false">IF(S3572="","",0)</f>
        <v>0</v>
      </c>
      <c r="L3572" s="56" t="n">
        <f aca="false">IF(J3572="","",IF(AND(J3572&gt;'Revenue Testing'!$E$9,K3572=0),1,0))</f>
        <v>0</v>
      </c>
      <c r="M3572" s="57" t="n">
        <v>0.980875380927</v>
      </c>
      <c r="N3572" s="56" t="str">
        <f aca="false">IF(OR(A3572="",I3572=""),"",IF(COUNTIFS($A$2:$A$4500,A3572,$D$2:$D$4500,D3572,$I$2:$I$4500,I3572)&gt;1,"Possible duplicate",""))</f>
        <v/>
      </c>
      <c r="O3572" s="56" t="n">
        <f aca="false">IF(J3572="","",IF(AND(L3572=0,K3572=0),1,0))</f>
        <v>1</v>
      </c>
      <c r="P3572" s="56" t="str">
        <f aca="false">IF(L3572=1,J3572+ROW()/10^7,"")</f>
        <v/>
      </c>
      <c r="Q3572" s="57" t="n">
        <f aca="false">IF(O3572=1,M3572,"")</f>
        <v>0.980875380927</v>
      </c>
      <c r="R3572" s="56" t="str">
        <f aca="false">IF(K3572=1,ROW(),"")</f>
        <v/>
      </c>
      <c r="S3572" s="56" t="str">
        <f aca="false">IF(D3572="","",TRIM(D3572))</f>
        <v>PHOTO CHARGES- INC</v>
      </c>
    </row>
    <row r="3573" customFormat="false" ht="15" hidden="false" customHeight="false" outlineLevel="0" collapsed="false">
      <c r="A3573" s="50" t="s">
        <v>1222</v>
      </c>
      <c r="B3573" s="55" t="n">
        <v>45948</v>
      </c>
      <c r="C3573" s="50" t="n">
        <f aca="false">IF(S3573="","",IFERROR(IF(INDEX('Ledger Codes'!$C$6:$C$205,MATCH(S3573,'Ledger Codes'!$B$6:$B$205,0))="","",INDEX('Ledger Codes'!$C$6:$C$205,MATCH(S3573,'Ledger Codes'!$B$6:$B$205,0))),""))</f>
        <v>10054</v>
      </c>
      <c r="D3573" s="50" t="s">
        <v>210</v>
      </c>
      <c r="E3573" s="50" t="s">
        <v>1223</v>
      </c>
      <c r="F3573" s="50" t="s">
        <v>1224</v>
      </c>
      <c r="G3573" s="52" t="n">
        <v>0</v>
      </c>
      <c r="H3573" s="52" t="n">
        <v>20</v>
      </c>
      <c r="I3573" s="52" t="n">
        <f aca="false">IF(AND(G3573="",H3573=""),"",N(G3573)-N(H3573))</f>
        <v>-20</v>
      </c>
      <c r="J3573" s="52" t="n">
        <f aca="false">IF(I3573="","",ABS(I3573))</f>
        <v>20</v>
      </c>
      <c r="K3573" s="56" t="n">
        <f aca="false">IF(S3573="","",0)</f>
        <v>0</v>
      </c>
      <c r="L3573" s="56" t="n">
        <f aca="false">IF(J3573="","",IF(AND(J3573&gt;'Revenue Testing'!$E$9,K3573=0),1,0))</f>
        <v>0</v>
      </c>
      <c r="M3573" s="57" t="n">
        <v>0.982754670425</v>
      </c>
      <c r="N3573" s="56" t="str">
        <f aca="false">IF(OR(A3573="",I3573=""),"",IF(COUNTIFS($A$2:$A$4500,A3573,$D$2:$D$4500,D3573,$I$2:$I$4500,I3573)&gt;1,"Possible duplicate",""))</f>
        <v/>
      </c>
      <c r="O3573" s="56" t="n">
        <f aca="false">IF(J3573="","",IF(AND(L3573=0,K3573=0),1,0))</f>
        <v>1</v>
      </c>
      <c r="P3573" s="56" t="str">
        <f aca="false">IF(L3573=1,J3573+ROW()/10^7,"")</f>
        <v/>
      </c>
      <c r="Q3573" s="57" t="n">
        <f aca="false">IF(O3573=1,M3573,"")</f>
        <v>0.982754670425</v>
      </c>
      <c r="R3573" s="56" t="str">
        <f aca="false">IF(K3573=1,ROW(),"")</f>
        <v/>
      </c>
      <c r="S3573" s="56" t="str">
        <f aca="false">IF(D3573="","",TRIM(D3573))</f>
        <v>PHOTO CHARGES- INC</v>
      </c>
    </row>
    <row r="3574" customFormat="false" ht="15" hidden="false" customHeight="false" outlineLevel="0" collapsed="false">
      <c r="A3574" s="50" t="s">
        <v>1225</v>
      </c>
      <c r="B3574" s="55" t="n">
        <v>45948</v>
      </c>
      <c r="C3574" s="50" t="n">
        <f aca="false">IF(S3574="","",IFERROR(IF(INDEX('Ledger Codes'!$C$6:$C$205,MATCH(S3574,'Ledger Codes'!$B$6:$B$205,0))="","",INDEX('Ledger Codes'!$C$6:$C$205,MATCH(S3574,'Ledger Codes'!$B$6:$B$205,0))),""))</f>
        <v>10054</v>
      </c>
      <c r="D3574" s="50" t="s">
        <v>210</v>
      </c>
      <c r="E3574" s="50" t="s">
        <v>1226</v>
      </c>
      <c r="F3574" s="50" t="s">
        <v>1227</v>
      </c>
      <c r="G3574" s="52" t="n">
        <v>0</v>
      </c>
      <c r="H3574" s="52" t="n">
        <v>20</v>
      </c>
      <c r="I3574" s="52" t="n">
        <f aca="false">IF(AND(G3574="",H3574=""),"",N(G3574)-N(H3574))</f>
        <v>-20</v>
      </c>
      <c r="J3574" s="52" t="n">
        <f aca="false">IF(I3574="","",ABS(I3574))</f>
        <v>20</v>
      </c>
      <c r="K3574" s="56" t="n">
        <f aca="false">IF(S3574="","",0)</f>
        <v>0</v>
      </c>
      <c r="L3574" s="56" t="n">
        <f aca="false">IF(J3574="","",IF(AND(J3574&gt;'Revenue Testing'!$E$9,K3574=0),1,0))</f>
        <v>0</v>
      </c>
      <c r="M3574" s="57" t="n">
        <v>0.202700388159</v>
      </c>
      <c r="N3574" s="56" t="str">
        <f aca="false">IF(OR(A3574="",I3574=""),"",IF(COUNTIFS($A$2:$A$4500,A3574,$D$2:$D$4500,D3574,$I$2:$I$4500,I3574)&gt;1,"Possible duplicate",""))</f>
        <v/>
      </c>
      <c r="O3574" s="56" t="n">
        <f aca="false">IF(J3574="","",IF(AND(L3574=0,K3574=0),1,0))</f>
        <v>1</v>
      </c>
      <c r="P3574" s="56" t="str">
        <f aca="false">IF(L3574=1,J3574+ROW()/10^7,"")</f>
        <v/>
      </c>
      <c r="Q3574" s="57" t="n">
        <f aca="false">IF(O3574=1,M3574,"")</f>
        <v>0.202700388159</v>
      </c>
      <c r="R3574" s="56" t="str">
        <f aca="false">IF(K3574=1,ROW(),"")</f>
        <v/>
      </c>
      <c r="S3574" s="56" t="str">
        <f aca="false">IF(D3574="","",TRIM(D3574))</f>
        <v>PHOTO CHARGES- INC</v>
      </c>
    </row>
    <row r="3575" customFormat="false" ht="15" hidden="false" customHeight="false" outlineLevel="0" collapsed="false">
      <c r="A3575" s="50" t="s">
        <v>1228</v>
      </c>
      <c r="B3575" s="55" t="n">
        <v>45949</v>
      </c>
      <c r="C3575" s="50" t="n">
        <f aca="false">IF(S3575="","",IFERROR(IF(INDEX('Ledger Codes'!$C$6:$C$205,MATCH(S3575,'Ledger Codes'!$B$6:$B$205,0))="","",INDEX('Ledger Codes'!$C$6:$C$205,MATCH(S3575,'Ledger Codes'!$B$6:$B$205,0))),""))</f>
        <v>10054</v>
      </c>
      <c r="D3575" s="50" t="s">
        <v>210</v>
      </c>
      <c r="E3575" s="50" t="s">
        <v>1229</v>
      </c>
      <c r="F3575" s="50" t="s">
        <v>1230</v>
      </c>
      <c r="G3575" s="52" t="n">
        <v>0</v>
      </c>
      <c r="H3575" s="52" t="n">
        <v>40</v>
      </c>
      <c r="I3575" s="52" t="n">
        <f aca="false">IF(AND(G3575="",H3575=""),"",N(G3575)-N(H3575))</f>
        <v>-40</v>
      </c>
      <c r="J3575" s="52" t="n">
        <f aca="false">IF(I3575="","",ABS(I3575))</f>
        <v>40</v>
      </c>
      <c r="K3575" s="56" t="n">
        <f aca="false">IF(S3575="","",0)</f>
        <v>0</v>
      </c>
      <c r="L3575" s="56" t="n">
        <f aca="false">IF(J3575="","",IF(AND(J3575&gt;'Revenue Testing'!$E$9,K3575=0),1,0))</f>
        <v>0</v>
      </c>
      <c r="M3575" s="57" t="n">
        <v>0.141769952484</v>
      </c>
      <c r="N3575" s="56" t="str">
        <f aca="false">IF(OR(A3575="",I3575=""),"",IF(COUNTIFS($A$2:$A$4500,A3575,$D$2:$D$4500,D3575,$I$2:$I$4500,I3575)&gt;1,"Possible duplicate",""))</f>
        <v/>
      </c>
      <c r="O3575" s="56" t="n">
        <f aca="false">IF(J3575="","",IF(AND(L3575=0,K3575=0),1,0))</f>
        <v>1</v>
      </c>
      <c r="P3575" s="56" t="str">
        <f aca="false">IF(L3575=1,J3575+ROW()/10^7,"")</f>
        <v/>
      </c>
      <c r="Q3575" s="57" t="n">
        <f aca="false">IF(O3575=1,M3575,"")</f>
        <v>0.141769952484</v>
      </c>
      <c r="R3575" s="56" t="str">
        <f aca="false">IF(K3575=1,ROW(),"")</f>
        <v/>
      </c>
      <c r="S3575" s="56" t="str">
        <f aca="false">IF(D3575="","",TRIM(D3575))</f>
        <v>PHOTO CHARGES- INC</v>
      </c>
    </row>
    <row r="3576" customFormat="false" ht="15" hidden="false" customHeight="false" outlineLevel="0" collapsed="false">
      <c r="A3576" s="50" t="s">
        <v>1231</v>
      </c>
      <c r="B3576" s="55" t="n">
        <v>45949</v>
      </c>
      <c r="C3576" s="50" t="n">
        <f aca="false">IF(S3576="","",IFERROR(IF(INDEX('Ledger Codes'!$C$6:$C$205,MATCH(S3576,'Ledger Codes'!$B$6:$B$205,0))="","",INDEX('Ledger Codes'!$C$6:$C$205,MATCH(S3576,'Ledger Codes'!$B$6:$B$205,0))),""))</f>
        <v>10054</v>
      </c>
      <c r="D3576" s="50" t="s">
        <v>210</v>
      </c>
      <c r="E3576" s="50" t="s">
        <v>1232</v>
      </c>
      <c r="F3576" s="50" t="s">
        <v>1233</v>
      </c>
      <c r="G3576" s="52" t="n">
        <v>0</v>
      </c>
      <c r="H3576" s="52" t="n">
        <v>80</v>
      </c>
      <c r="I3576" s="52" t="n">
        <f aca="false">IF(AND(G3576="",H3576=""),"",N(G3576)-N(H3576))</f>
        <v>-80</v>
      </c>
      <c r="J3576" s="52" t="n">
        <f aca="false">IF(I3576="","",ABS(I3576))</f>
        <v>80</v>
      </c>
      <c r="K3576" s="56" t="n">
        <f aca="false">IF(S3576="","",0)</f>
        <v>0</v>
      </c>
      <c r="L3576" s="56" t="n">
        <f aca="false">IF(J3576="","",IF(AND(J3576&gt;'Revenue Testing'!$E$9,K3576=0),1,0))</f>
        <v>0</v>
      </c>
      <c r="M3576" s="57" t="n">
        <v>0.521000893653</v>
      </c>
      <c r="N3576" s="56" t="str">
        <f aca="false">IF(OR(A3576="",I3576=""),"",IF(COUNTIFS($A$2:$A$4500,A3576,$D$2:$D$4500,D3576,$I$2:$I$4500,I3576)&gt;1,"Possible duplicate",""))</f>
        <v/>
      </c>
      <c r="O3576" s="56" t="n">
        <f aca="false">IF(J3576="","",IF(AND(L3576=0,K3576=0),1,0))</f>
        <v>1</v>
      </c>
      <c r="P3576" s="56" t="str">
        <f aca="false">IF(L3576=1,J3576+ROW()/10^7,"")</f>
        <v/>
      </c>
      <c r="Q3576" s="57" t="n">
        <f aca="false">IF(O3576=1,M3576,"")</f>
        <v>0.521000893653</v>
      </c>
      <c r="R3576" s="56" t="str">
        <f aca="false">IF(K3576=1,ROW(),"")</f>
        <v/>
      </c>
      <c r="S3576" s="56" t="str">
        <f aca="false">IF(D3576="","",TRIM(D3576))</f>
        <v>PHOTO CHARGES- INC</v>
      </c>
    </row>
    <row r="3577" customFormat="false" ht="15" hidden="false" customHeight="false" outlineLevel="0" collapsed="false">
      <c r="A3577" s="50" t="s">
        <v>1234</v>
      </c>
      <c r="B3577" s="55" t="n">
        <v>45949</v>
      </c>
      <c r="C3577" s="50" t="n">
        <f aca="false">IF(S3577="","",IFERROR(IF(INDEX('Ledger Codes'!$C$6:$C$205,MATCH(S3577,'Ledger Codes'!$B$6:$B$205,0))="","",INDEX('Ledger Codes'!$C$6:$C$205,MATCH(S3577,'Ledger Codes'!$B$6:$B$205,0))),""))</f>
        <v>10054</v>
      </c>
      <c r="D3577" s="50" t="s">
        <v>210</v>
      </c>
      <c r="E3577" s="50" t="s">
        <v>1235</v>
      </c>
      <c r="F3577" s="50" t="s">
        <v>1236</v>
      </c>
      <c r="G3577" s="52" t="n">
        <v>0</v>
      </c>
      <c r="H3577" s="52" t="n">
        <v>20</v>
      </c>
      <c r="I3577" s="52" t="n">
        <f aca="false">IF(AND(G3577="",H3577=""),"",N(G3577)-N(H3577))</f>
        <v>-20</v>
      </c>
      <c r="J3577" s="52" t="n">
        <f aca="false">IF(I3577="","",ABS(I3577))</f>
        <v>20</v>
      </c>
      <c r="K3577" s="56" t="n">
        <f aca="false">IF(S3577="","",0)</f>
        <v>0</v>
      </c>
      <c r="L3577" s="56" t="n">
        <f aca="false">IF(J3577="","",IF(AND(J3577&gt;'Revenue Testing'!$E$9,K3577=0),1,0))</f>
        <v>0</v>
      </c>
      <c r="M3577" s="57" t="n">
        <v>0.551248095063</v>
      </c>
      <c r="N3577" s="56" t="str">
        <f aca="false">IF(OR(A3577="",I3577=""),"",IF(COUNTIFS($A$2:$A$4500,A3577,$D$2:$D$4500,D3577,$I$2:$I$4500,I3577)&gt;1,"Possible duplicate",""))</f>
        <v/>
      </c>
      <c r="O3577" s="56" t="n">
        <f aca="false">IF(J3577="","",IF(AND(L3577=0,K3577=0),1,0))</f>
        <v>1</v>
      </c>
      <c r="P3577" s="56" t="str">
        <f aca="false">IF(L3577=1,J3577+ROW()/10^7,"")</f>
        <v/>
      </c>
      <c r="Q3577" s="57" t="n">
        <f aca="false">IF(O3577=1,M3577,"")</f>
        <v>0.551248095063</v>
      </c>
      <c r="R3577" s="56" t="str">
        <f aca="false">IF(K3577=1,ROW(),"")</f>
        <v/>
      </c>
      <c r="S3577" s="56" t="str">
        <f aca="false">IF(D3577="","",TRIM(D3577))</f>
        <v>PHOTO CHARGES- INC</v>
      </c>
    </row>
    <row r="3578" customFormat="false" ht="15" hidden="false" customHeight="false" outlineLevel="0" collapsed="false">
      <c r="A3578" s="50" t="s">
        <v>1237</v>
      </c>
      <c r="B3578" s="55" t="n">
        <v>45949</v>
      </c>
      <c r="C3578" s="50" t="n">
        <f aca="false">IF(S3578="","",IFERROR(IF(INDEX('Ledger Codes'!$C$6:$C$205,MATCH(S3578,'Ledger Codes'!$B$6:$B$205,0))="","",INDEX('Ledger Codes'!$C$6:$C$205,MATCH(S3578,'Ledger Codes'!$B$6:$B$205,0))),""))</f>
        <v>10054</v>
      </c>
      <c r="D3578" s="50" t="s">
        <v>210</v>
      </c>
      <c r="E3578" s="50" t="s">
        <v>1238</v>
      </c>
      <c r="F3578" s="50" t="s">
        <v>1239</v>
      </c>
      <c r="G3578" s="52" t="n">
        <v>0</v>
      </c>
      <c r="H3578" s="52" t="n">
        <v>20</v>
      </c>
      <c r="I3578" s="52" t="n">
        <f aca="false">IF(AND(G3578="",H3578=""),"",N(G3578)-N(H3578))</f>
        <v>-20</v>
      </c>
      <c r="J3578" s="52" t="n">
        <f aca="false">IF(I3578="","",ABS(I3578))</f>
        <v>20</v>
      </c>
      <c r="K3578" s="56" t="n">
        <f aca="false">IF(S3578="","",0)</f>
        <v>0</v>
      </c>
      <c r="L3578" s="56" t="n">
        <f aca="false">IF(J3578="","",IF(AND(J3578&gt;'Revenue Testing'!$E$9,K3578=0),1,0))</f>
        <v>0</v>
      </c>
      <c r="M3578" s="57" t="n">
        <v>0.721346786019</v>
      </c>
      <c r="N3578" s="56" t="str">
        <f aca="false">IF(OR(A3578="",I3578=""),"",IF(COUNTIFS($A$2:$A$4500,A3578,$D$2:$D$4500,D3578,$I$2:$I$4500,I3578)&gt;1,"Possible duplicate",""))</f>
        <v/>
      </c>
      <c r="O3578" s="56" t="n">
        <f aca="false">IF(J3578="","",IF(AND(L3578=0,K3578=0),1,0))</f>
        <v>1</v>
      </c>
      <c r="P3578" s="56" t="str">
        <f aca="false">IF(L3578=1,J3578+ROW()/10^7,"")</f>
        <v/>
      </c>
      <c r="Q3578" s="57" t="n">
        <f aca="false">IF(O3578=1,M3578,"")</f>
        <v>0.721346786019</v>
      </c>
      <c r="R3578" s="56" t="str">
        <f aca="false">IF(K3578=1,ROW(),"")</f>
        <v/>
      </c>
      <c r="S3578" s="56" t="str">
        <f aca="false">IF(D3578="","",TRIM(D3578))</f>
        <v>PHOTO CHARGES- INC</v>
      </c>
    </row>
    <row r="3579" customFormat="false" ht="15" hidden="false" customHeight="false" outlineLevel="0" collapsed="false">
      <c r="A3579" s="50" t="s">
        <v>1240</v>
      </c>
      <c r="B3579" s="55" t="n">
        <v>45949</v>
      </c>
      <c r="C3579" s="50" t="n">
        <f aca="false">IF(S3579="","",IFERROR(IF(INDEX('Ledger Codes'!$C$6:$C$205,MATCH(S3579,'Ledger Codes'!$B$6:$B$205,0))="","",INDEX('Ledger Codes'!$C$6:$C$205,MATCH(S3579,'Ledger Codes'!$B$6:$B$205,0))),""))</f>
        <v>10054</v>
      </c>
      <c r="D3579" s="50" t="s">
        <v>210</v>
      </c>
      <c r="E3579" s="50" t="s">
        <v>1241</v>
      </c>
      <c r="F3579" s="50" t="s">
        <v>1242</v>
      </c>
      <c r="G3579" s="52" t="n">
        <v>0</v>
      </c>
      <c r="H3579" s="52" t="n">
        <v>20</v>
      </c>
      <c r="I3579" s="52" t="n">
        <f aca="false">IF(AND(G3579="",H3579=""),"",N(G3579)-N(H3579))</f>
        <v>-20</v>
      </c>
      <c r="J3579" s="52" t="n">
        <f aca="false">IF(I3579="","",ABS(I3579))</f>
        <v>20</v>
      </c>
      <c r="K3579" s="56" t="n">
        <f aca="false">IF(S3579="","",0)</f>
        <v>0</v>
      </c>
      <c r="L3579" s="56" t="n">
        <f aca="false">IF(J3579="","",IF(AND(J3579&gt;'Revenue Testing'!$E$9,K3579=0),1,0))</f>
        <v>0</v>
      </c>
      <c r="M3579" s="57" t="n">
        <v>0.208891864541</v>
      </c>
      <c r="N3579" s="56" t="str">
        <f aca="false">IF(OR(A3579="",I3579=""),"",IF(COUNTIFS($A$2:$A$4500,A3579,$D$2:$D$4500,D3579,$I$2:$I$4500,I3579)&gt;1,"Possible duplicate",""))</f>
        <v/>
      </c>
      <c r="O3579" s="56" t="n">
        <f aca="false">IF(J3579="","",IF(AND(L3579=0,K3579=0),1,0))</f>
        <v>1</v>
      </c>
      <c r="P3579" s="56" t="str">
        <f aca="false">IF(L3579=1,J3579+ROW()/10^7,"")</f>
        <v/>
      </c>
      <c r="Q3579" s="57" t="n">
        <f aca="false">IF(O3579=1,M3579,"")</f>
        <v>0.208891864541</v>
      </c>
      <c r="R3579" s="56" t="str">
        <f aca="false">IF(K3579=1,ROW(),"")</f>
        <v/>
      </c>
      <c r="S3579" s="56" t="str">
        <f aca="false">IF(D3579="","",TRIM(D3579))</f>
        <v>PHOTO CHARGES- INC</v>
      </c>
    </row>
    <row r="3580" customFormat="false" ht="15" hidden="false" customHeight="false" outlineLevel="0" collapsed="false">
      <c r="A3580" s="50" t="s">
        <v>1243</v>
      </c>
      <c r="B3580" s="55" t="n">
        <v>45949</v>
      </c>
      <c r="C3580" s="50" t="n">
        <f aca="false">IF(S3580="","",IFERROR(IF(INDEX('Ledger Codes'!$C$6:$C$205,MATCH(S3580,'Ledger Codes'!$B$6:$B$205,0))="","",INDEX('Ledger Codes'!$C$6:$C$205,MATCH(S3580,'Ledger Codes'!$B$6:$B$205,0))),""))</f>
        <v>10054</v>
      </c>
      <c r="D3580" s="50" t="s">
        <v>210</v>
      </c>
      <c r="E3580" s="50" t="s">
        <v>1244</v>
      </c>
      <c r="F3580" s="50" t="s">
        <v>1245</v>
      </c>
      <c r="G3580" s="52" t="n">
        <v>0</v>
      </c>
      <c r="H3580" s="52" t="n">
        <v>20</v>
      </c>
      <c r="I3580" s="52" t="n">
        <f aca="false">IF(AND(G3580="",H3580=""),"",N(G3580)-N(H3580))</f>
        <v>-20</v>
      </c>
      <c r="J3580" s="52" t="n">
        <f aca="false">IF(I3580="","",ABS(I3580))</f>
        <v>20</v>
      </c>
      <c r="K3580" s="56" t="n">
        <f aca="false">IF(S3580="","",0)</f>
        <v>0</v>
      </c>
      <c r="L3580" s="56" t="n">
        <f aca="false">IF(J3580="","",IF(AND(J3580&gt;'Revenue Testing'!$E$9,K3580=0),1,0))</f>
        <v>0</v>
      </c>
      <c r="M3580" s="57" t="n">
        <v>0.944079710643</v>
      </c>
      <c r="N3580" s="56" t="str">
        <f aca="false">IF(OR(A3580="",I3580=""),"",IF(COUNTIFS($A$2:$A$4500,A3580,$D$2:$D$4500,D3580,$I$2:$I$4500,I3580)&gt;1,"Possible duplicate",""))</f>
        <v/>
      </c>
      <c r="O3580" s="56" t="n">
        <f aca="false">IF(J3580="","",IF(AND(L3580=0,K3580=0),1,0))</f>
        <v>1</v>
      </c>
      <c r="P3580" s="56" t="str">
        <f aca="false">IF(L3580=1,J3580+ROW()/10^7,"")</f>
        <v/>
      </c>
      <c r="Q3580" s="57" t="n">
        <f aca="false">IF(O3580=1,M3580,"")</f>
        <v>0.944079710643</v>
      </c>
      <c r="R3580" s="56" t="str">
        <f aca="false">IF(K3580=1,ROW(),"")</f>
        <v/>
      </c>
      <c r="S3580" s="56" t="str">
        <f aca="false">IF(D3580="","",TRIM(D3580))</f>
        <v>PHOTO CHARGES- INC</v>
      </c>
    </row>
    <row r="3581" customFormat="false" ht="15" hidden="false" customHeight="false" outlineLevel="0" collapsed="false">
      <c r="A3581" s="50" t="s">
        <v>1246</v>
      </c>
      <c r="B3581" s="55" t="n">
        <v>45949</v>
      </c>
      <c r="C3581" s="50" t="n">
        <f aca="false">IF(S3581="","",IFERROR(IF(INDEX('Ledger Codes'!$C$6:$C$205,MATCH(S3581,'Ledger Codes'!$B$6:$B$205,0))="","",INDEX('Ledger Codes'!$C$6:$C$205,MATCH(S3581,'Ledger Codes'!$B$6:$B$205,0))),""))</f>
        <v>10054</v>
      </c>
      <c r="D3581" s="50" t="s">
        <v>210</v>
      </c>
      <c r="E3581" s="50" t="s">
        <v>1247</v>
      </c>
      <c r="F3581" s="50" t="s">
        <v>1248</v>
      </c>
      <c r="G3581" s="52" t="n">
        <v>0</v>
      </c>
      <c r="H3581" s="52" t="n">
        <v>20</v>
      </c>
      <c r="I3581" s="52" t="n">
        <f aca="false">IF(AND(G3581="",H3581=""),"",N(G3581)-N(H3581))</f>
        <v>-20</v>
      </c>
      <c r="J3581" s="52" t="n">
        <f aca="false">IF(I3581="","",ABS(I3581))</f>
        <v>20</v>
      </c>
      <c r="K3581" s="56" t="n">
        <f aca="false">IF(S3581="","",0)</f>
        <v>0</v>
      </c>
      <c r="L3581" s="56" t="n">
        <f aca="false">IF(J3581="","",IF(AND(J3581&gt;'Revenue Testing'!$E$9,K3581=0),1,0))</f>
        <v>0</v>
      </c>
      <c r="M3581" s="57" t="n">
        <v>0.625809580595</v>
      </c>
      <c r="N3581" s="56" t="str">
        <f aca="false">IF(OR(A3581="",I3581=""),"",IF(COUNTIFS($A$2:$A$4500,A3581,$D$2:$D$4500,D3581,$I$2:$I$4500,I3581)&gt;1,"Possible duplicate",""))</f>
        <v/>
      </c>
      <c r="O3581" s="56" t="n">
        <f aca="false">IF(J3581="","",IF(AND(L3581=0,K3581=0),1,0))</f>
        <v>1</v>
      </c>
      <c r="P3581" s="56" t="str">
        <f aca="false">IF(L3581=1,J3581+ROW()/10^7,"")</f>
        <v/>
      </c>
      <c r="Q3581" s="57" t="n">
        <f aca="false">IF(O3581=1,M3581,"")</f>
        <v>0.625809580595</v>
      </c>
      <c r="R3581" s="56" t="str">
        <f aca="false">IF(K3581=1,ROW(),"")</f>
        <v/>
      </c>
      <c r="S3581" s="56" t="str">
        <f aca="false">IF(D3581="","",TRIM(D3581))</f>
        <v>PHOTO CHARGES- INC</v>
      </c>
    </row>
    <row r="3582" customFormat="false" ht="15" hidden="false" customHeight="false" outlineLevel="0" collapsed="false">
      <c r="A3582" s="50" t="s">
        <v>1249</v>
      </c>
      <c r="B3582" s="55" t="n">
        <v>45949</v>
      </c>
      <c r="C3582" s="50" t="n">
        <f aca="false">IF(S3582="","",IFERROR(IF(INDEX('Ledger Codes'!$C$6:$C$205,MATCH(S3582,'Ledger Codes'!$B$6:$B$205,0))="","",INDEX('Ledger Codes'!$C$6:$C$205,MATCH(S3582,'Ledger Codes'!$B$6:$B$205,0))),""))</f>
        <v>10054</v>
      </c>
      <c r="D3582" s="50" t="s">
        <v>210</v>
      </c>
      <c r="E3582" s="50" t="s">
        <v>1250</v>
      </c>
      <c r="F3582" s="50" t="s">
        <v>1251</v>
      </c>
      <c r="G3582" s="52" t="n">
        <v>0</v>
      </c>
      <c r="H3582" s="52" t="n">
        <v>20</v>
      </c>
      <c r="I3582" s="52" t="n">
        <f aca="false">IF(AND(G3582="",H3582=""),"",N(G3582)-N(H3582))</f>
        <v>-20</v>
      </c>
      <c r="J3582" s="52" t="n">
        <f aca="false">IF(I3582="","",ABS(I3582))</f>
        <v>20</v>
      </c>
      <c r="K3582" s="56" t="n">
        <f aca="false">IF(S3582="","",0)</f>
        <v>0</v>
      </c>
      <c r="L3582" s="56" t="n">
        <f aca="false">IF(J3582="","",IF(AND(J3582&gt;'Revenue Testing'!$E$9,K3582=0),1,0))</f>
        <v>0</v>
      </c>
      <c r="M3582" s="57" t="n">
        <v>0.949759765877</v>
      </c>
      <c r="N3582" s="56" t="str">
        <f aca="false">IF(OR(A3582="",I3582=""),"",IF(COUNTIFS($A$2:$A$4500,A3582,$D$2:$D$4500,D3582,$I$2:$I$4500,I3582)&gt;1,"Possible duplicate",""))</f>
        <v/>
      </c>
      <c r="O3582" s="56" t="n">
        <f aca="false">IF(J3582="","",IF(AND(L3582=0,K3582=0),1,0))</f>
        <v>1</v>
      </c>
      <c r="P3582" s="56" t="str">
        <f aca="false">IF(L3582=1,J3582+ROW()/10^7,"")</f>
        <v/>
      </c>
      <c r="Q3582" s="57" t="n">
        <f aca="false">IF(O3582=1,M3582,"")</f>
        <v>0.949759765877</v>
      </c>
      <c r="R3582" s="56" t="str">
        <f aca="false">IF(K3582=1,ROW(),"")</f>
        <v/>
      </c>
      <c r="S3582" s="56" t="str">
        <f aca="false">IF(D3582="","",TRIM(D3582))</f>
        <v>PHOTO CHARGES- INC</v>
      </c>
    </row>
    <row r="3583" customFormat="false" ht="15" hidden="false" customHeight="false" outlineLevel="0" collapsed="false">
      <c r="A3583" s="50" t="s">
        <v>1252</v>
      </c>
      <c r="B3583" s="55" t="n">
        <v>45949</v>
      </c>
      <c r="C3583" s="50" t="n">
        <f aca="false">IF(S3583="","",IFERROR(IF(INDEX('Ledger Codes'!$C$6:$C$205,MATCH(S3583,'Ledger Codes'!$B$6:$B$205,0))="","",INDEX('Ledger Codes'!$C$6:$C$205,MATCH(S3583,'Ledger Codes'!$B$6:$B$205,0))),""))</f>
        <v>10054</v>
      </c>
      <c r="D3583" s="50" t="s">
        <v>210</v>
      </c>
      <c r="E3583" s="50" t="s">
        <v>1253</v>
      </c>
      <c r="F3583" s="50" t="s">
        <v>1254</v>
      </c>
      <c r="G3583" s="52" t="n">
        <v>0</v>
      </c>
      <c r="H3583" s="52" t="n">
        <v>60</v>
      </c>
      <c r="I3583" s="52" t="n">
        <f aca="false">IF(AND(G3583="",H3583=""),"",N(G3583)-N(H3583))</f>
        <v>-60</v>
      </c>
      <c r="J3583" s="52" t="n">
        <f aca="false">IF(I3583="","",ABS(I3583))</f>
        <v>60</v>
      </c>
      <c r="K3583" s="56" t="n">
        <f aca="false">IF(S3583="","",0)</f>
        <v>0</v>
      </c>
      <c r="L3583" s="56" t="n">
        <f aca="false">IF(J3583="","",IF(AND(J3583&gt;'Revenue Testing'!$E$9,K3583=0),1,0))</f>
        <v>0</v>
      </c>
      <c r="M3583" s="57" t="n">
        <v>0.758130039613</v>
      </c>
      <c r="N3583" s="56" t="str">
        <f aca="false">IF(OR(A3583="",I3583=""),"",IF(COUNTIFS($A$2:$A$4500,A3583,$D$2:$D$4500,D3583,$I$2:$I$4500,I3583)&gt;1,"Possible duplicate",""))</f>
        <v/>
      </c>
      <c r="O3583" s="56" t="n">
        <f aca="false">IF(J3583="","",IF(AND(L3583=0,K3583=0),1,0))</f>
        <v>1</v>
      </c>
      <c r="P3583" s="56" t="str">
        <f aca="false">IF(L3583=1,J3583+ROW()/10^7,"")</f>
        <v/>
      </c>
      <c r="Q3583" s="57" t="n">
        <f aca="false">IF(O3583=1,M3583,"")</f>
        <v>0.758130039613</v>
      </c>
      <c r="R3583" s="56" t="str">
        <f aca="false">IF(K3583=1,ROW(),"")</f>
        <v/>
      </c>
      <c r="S3583" s="56" t="str">
        <f aca="false">IF(D3583="","",TRIM(D3583))</f>
        <v>PHOTO CHARGES- INC</v>
      </c>
    </row>
    <row r="3584" customFormat="false" ht="15" hidden="false" customHeight="false" outlineLevel="0" collapsed="false">
      <c r="A3584" s="50" t="s">
        <v>1255</v>
      </c>
      <c r="B3584" s="55" t="n">
        <v>45949</v>
      </c>
      <c r="C3584" s="50" t="n">
        <f aca="false">IF(S3584="","",IFERROR(IF(INDEX('Ledger Codes'!$C$6:$C$205,MATCH(S3584,'Ledger Codes'!$B$6:$B$205,0))="","",INDEX('Ledger Codes'!$C$6:$C$205,MATCH(S3584,'Ledger Codes'!$B$6:$B$205,0))),""))</f>
        <v>10054</v>
      </c>
      <c r="D3584" s="50" t="s">
        <v>210</v>
      </c>
      <c r="E3584" s="50" t="s">
        <v>1256</v>
      </c>
      <c r="F3584" s="50" t="s">
        <v>512</v>
      </c>
      <c r="G3584" s="52" t="n">
        <v>0</v>
      </c>
      <c r="H3584" s="52" t="n">
        <v>100</v>
      </c>
      <c r="I3584" s="52" t="n">
        <f aca="false">IF(AND(G3584="",H3584=""),"",N(G3584)-N(H3584))</f>
        <v>-100</v>
      </c>
      <c r="J3584" s="52" t="n">
        <f aca="false">IF(I3584="","",ABS(I3584))</f>
        <v>100</v>
      </c>
      <c r="K3584" s="56" t="n">
        <f aca="false">IF(S3584="","",0)</f>
        <v>0</v>
      </c>
      <c r="L3584" s="56" t="n">
        <f aca="false">IF(J3584="","",IF(AND(J3584&gt;'Revenue Testing'!$E$9,K3584=0),1,0))</f>
        <v>0</v>
      </c>
      <c r="M3584" s="57" t="n">
        <v>0.260954640678</v>
      </c>
      <c r="N3584" s="56" t="str">
        <f aca="false">IF(OR(A3584="",I3584=""),"",IF(COUNTIFS($A$2:$A$4500,A3584,$D$2:$D$4500,D3584,$I$2:$I$4500,I3584)&gt;1,"Possible duplicate",""))</f>
        <v/>
      </c>
      <c r="O3584" s="56" t="n">
        <f aca="false">IF(J3584="","",IF(AND(L3584=0,K3584=0),1,0))</f>
        <v>1</v>
      </c>
      <c r="P3584" s="56" t="str">
        <f aca="false">IF(L3584=1,J3584+ROW()/10^7,"")</f>
        <v/>
      </c>
      <c r="Q3584" s="57" t="n">
        <f aca="false">IF(O3584=1,M3584,"")</f>
        <v>0.260954640678</v>
      </c>
      <c r="R3584" s="56" t="str">
        <f aca="false">IF(K3584=1,ROW(),"")</f>
        <v/>
      </c>
      <c r="S3584" s="56" t="str">
        <f aca="false">IF(D3584="","",TRIM(D3584))</f>
        <v>PHOTO CHARGES- INC</v>
      </c>
    </row>
    <row r="3585" customFormat="false" ht="15" hidden="false" customHeight="false" outlineLevel="0" collapsed="false">
      <c r="A3585" s="50" t="s">
        <v>1257</v>
      </c>
      <c r="B3585" s="55" t="n">
        <v>45949</v>
      </c>
      <c r="C3585" s="50" t="n">
        <f aca="false">IF(S3585="","",IFERROR(IF(INDEX('Ledger Codes'!$C$6:$C$205,MATCH(S3585,'Ledger Codes'!$B$6:$B$205,0))="","",INDEX('Ledger Codes'!$C$6:$C$205,MATCH(S3585,'Ledger Codes'!$B$6:$B$205,0))),""))</f>
        <v>10054</v>
      </c>
      <c r="D3585" s="50" t="s">
        <v>210</v>
      </c>
      <c r="E3585" s="50" t="s">
        <v>1258</v>
      </c>
      <c r="F3585" s="50" t="s">
        <v>515</v>
      </c>
      <c r="G3585" s="52" t="n">
        <v>0</v>
      </c>
      <c r="H3585" s="52" t="n">
        <v>100</v>
      </c>
      <c r="I3585" s="52" t="n">
        <f aca="false">IF(AND(G3585="",H3585=""),"",N(G3585)-N(H3585))</f>
        <v>-100</v>
      </c>
      <c r="J3585" s="52" t="n">
        <f aca="false">IF(I3585="","",ABS(I3585))</f>
        <v>100</v>
      </c>
      <c r="K3585" s="56" t="n">
        <f aca="false">IF(S3585="","",0)</f>
        <v>0</v>
      </c>
      <c r="L3585" s="56" t="n">
        <f aca="false">IF(J3585="","",IF(AND(J3585&gt;'Revenue Testing'!$E$9,K3585=0),1,0))</f>
        <v>0</v>
      </c>
      <c r="M3585" s="57" t="n">
        <v>0.366222094691</v>
      </c>
      <c r="N3585" s="56" t="str">
        <f aca="false">IF(OR(A3585="",I3585=""),"",IF(COUNTIFS($A$2:$A$4500,A3585,$D$2:$D$4500,D3585,$I$2:$I$4500,I3585)&gt;1,"Possible duplicate",""))</f>
        <v/>
      </c>
      <c r="O3585" s="56" t="n">
        <f aca="false">IF(J3585="","",IF(AND(L3585=0,K3585=0),1,0))</f>
        <v>1</v>
      </c>
      <c r="P3585" s="56" t="str">
        <f aca="false">IF(L3585=1,J3585+ROW()/10^7,"")</f>
        <v/>
      </c>
      <c r="Q3585" s="57" t="n">
        <f aca="false">IF(O3585=1,M3585,"")</f>
        <v>0.366222094691</v>
      </c>
      <c r="R3585" s="56" t="str">
        <f aca="false">IF(K3585=1,ROW(),"")</f>
        <v/>
      </c>
      <c r="S3585" s="56" t="str">
        <f aca="false">IF(D3585="","",TRIM(D3585))</f>
        <v>PHOTO CHARGES- INC</v>
      </c>
    </row>
    <row r="3586" customFormat="false" ht="15" hidden="false" customHeight="false" outlineLevel="0" collapsed="false">
      <c r="A3586" s="50" t="s">
        <v>1259</v>
      </c>
      <c r="B3586" s="55" t="n">
        <v>45949</v>
      </c>
      <c r="C3586" s="50" t="n">
        <f aca="false">IF(S3586="","",IFERROR(IF(INDEX('Ledger Codes'!$C$6:$C$205,MATCH(S3586,'Ledger Codes'!$B$6:$B$205,0))="","",INDEX('Ledger Codes'!$C$6:$C$205,MATCH(S3586,'Ledger Codes'!$B$6:$B$205,0))),""))</f>
        <v>10054</v>
      </c>
      <c r="D3586" s="50" t="s">
        <v>210</v>
      </c>
      <c r="E3586" s="50" t="s">
        <v>1260</v>
      </c>
      <c r="F3586" s="50" t="s">
        <v>1261</v>
      </c>
      <c r="G3586" s="52" t="n">
        <v>0</v>
      </c>
      <c r="H3586" s="52" t="n">
        <v>20</v>
      </c>
      <c r="I3586" s="52" t="n">
        <f aca="false">IF(AND(G3586="",H3586=""),"",N(G3586)-N(H3586))</f>
        <v>-20</v>
      </c>
      <c r="J3586" s="52" t="n">
        <f aca="false">IF(I3586="","",ABS(I3586))</f>
        <v>20</v>
      </c>
      <c r="K3586" s="56" t="n">
        <f aca="false">IF(S3586="","",0)</f>
        <v>0</v>
      </c>
      <c r="L3586" s="56" t="n">
        <f aca="false">IF(J3586="","",IF(AND(J3586&gt;'Revenue Testing'!$E$9,K3586=0),1,0))</f>
        <v>0</v>
      </c>
      <c r="M3586" s="57" t="n">
        <v>0.327184192836</v>
      </c>
      <c r="N3586" s="56" t="str">
        <f aca="false">IF(OR(A3586="",I3586=""),"",IF(COUNTIFS($A$2:$A$4500,A3586,$D$2:$D$4500,D3586,$I$2:$I$4500,I3586)&gt;1,"Possible duplicate",""))</f>
        <v/>
      </c>
      <c r="O3586" s="56" t="n">
        <f aca="false">IF(J3586="","",IF(AND(L3586=0,K3586=0),1,0))</f>
        <v>1</v>
      </c>
      <c r="P3586" s="56" t="str">
        <f aca="false">IF(L3586=1,J3586+ROW()/10^7,"")</f>
        <v/>
      </c>
      <c r="Q3586" s="57" t="n">
        <f aca="false">IF(O3586=1,M3586,"")</f>
        <v>0.327184192836</v>
      </c>
      <c r="R3586" s="56" t="str">
        <f aca="false">IF(K3586=1,ROW(),"")</f>
        <v/>
      </c>
      <c r="S3586" s="56" t="str">
        <f aca="false">IF(D3586="","",TRIM(D3586))</f>
        <v>PHOTO CHARGES- INC</v>
      </c>
    </row>
    <row r="3587" customFormat="false" ht="15" hidden="false" customHeight="false" outlineLevel="0" collapsed="false">
      <c r="A3587" s="50" t="s">
        <v>1262</v>
      </c>
      <c r="B3587" s="55" t="n">
        <v>45949</v>
      </c>
      <c r="C3587" s="50" t="n">
        <f aca="false">IF(S3587="","",IFERROR(IF(INDEX('Ledger Codes'!$C$6:$C$205,MATCH(S3587,'Ledger Codes'!$B$6:$B$205,0))="","",INDEX('Ledger Codes'!$C$6:$C$205,MATCH(S3587,'Ledger Codes'!$B$6:$B$205,0))),""))</f>
        <v>10054</v>
      </c>
      <c r="D3587" s="50" t="s">
        <v>210</v>
      </c>
      <c r="E3587" s="50" t="s">
        <v>1263</v>
      </c>
      <c r="F3587" s="50" t="s">
        <v>1264</v>
      </c>
      <c r="G3587" s="52" t="n">
        <v>0</v>
      </c>
      <c r="H3587" s="52" t="n">
        <v>20</v>
      </c>
      <c r="I3587" s="52" t="n">
        <f aca="false">IF(AND(G3587="",H3587=""),"",N(G3587)-N(H3587))</f>
        <v>-20</v>
      </c>
      <c r="J3587" s="52" t="n">
        <f aca="false">IF(I3587="","",ABS(I3587))</f>
        <v>20</v>
      </c>
      <c r="K3587" s="56" t="n">
        <f aca="false">IF(S3587="","",0)</f>
        <v>0</v>
      </c>
      <c r="L3587" s="56" t="n">
        <f aca="false">IF(J3587="","",IF(AND(J3587&gt;'Revenue Testing'!$E$9,K3587=0),1,0))</f>
        <v>0</v>
      </c>
      <c r="M3587" s="57" t="n">
        <v>0.728917335687</v>
      </c>
      <c r="N3587" s="56" t="str">
        <f aca="false">IF(OR(A3587="",I3587=""),"",IF(COUNTIFS($A$2:$A$4500,A3587,$D$2:$D$4500,D3587,$I$2:$I$4500,I3587)&gt;1,"Possible duplicate",""))</f>
        <v/>
      </c>
      <c r="O3587" s="56" t="n">
        <f aca="false">IF(J3587="","",IF(AND(L3587=0,K3587=0),1,0))</f>
        <v>1</v>
      </c>
      <c r="P3587" s="56" t="str">
        <f aca="false">IF(L3587=1,J3587+ROW()/10^7,"")</f>
        <v/>
      </c>
      <c r="Q3587" s="57" t="n">
        <f aca="false">IF(O3587=1,M3587,"")</f>
        <v>0.728917335687</v>
      </c>
      <c r="R3587" s="56" t="str">
        <f aca="false">IF(K3587=1,ROW(),"")</f>
        <v/>
      </c>
      <c r="S3587" s="56" t="str">
        <f aca="false">IF(D3587="","",TRIM(D3587))</f>
        <v>PHOTO CHARGES- INC</v>
      </c>
    </row>
    <row r="3588" customFormat="false" ht="15" hidden="false" customHeight="false" outlineLevel="0" collapsed="false">
      <c r="A3588" s="50" t="s">
        <v>1265</v>
      </c>
      <c r="B3588" s="55" t="n">
        <v>45949</v>
      </c>
      <c r="C3588" s="50" t="n">
        <f aca="false">IF(S3588="","",IFERROR(IF(INDEX('Ledger Codes'!$C$6:$C$205,MATCH(S3588,'Ledger Codes'!$B$6:$B$205,0))="","",INDEX('Ledger Codes'!$C$6:$C$205,MATCH(S3588,'Ledger Codes'!$B$6:$B$205,0))),""))</f>
        <v>10054</v>
      </c>
      <c r="D3588" s="50" t="s">
        <v>210</v>
      </c>
      <c r="E3588" s="50" t="s">
        <v>1266</v>
      </c>
      <c r="F3588" s="50" t="s">
        <v>550</v>
      </c>
      <c r="G3588" s="52" t="n">
        <v>0</v>
      </c>
      <c r="H3588" s="52" t="n">
        <v>20</v>
      </c>
      <c r="I3588" s="52" t="n">
        <f aca="false">IF(AND(G3588="",H3588=""),"",N(G3588)-N(H3588))</f>
        <v>-20</v>
      </c>
      <c r="J3588" s="52" t="n">
        <f aca="false">IF(I3588="","",ABS(I3588))</f>
        <v>20</v>
      </c>
      <c r="K3588" s="56" t="n">
        <f aca="false">IF(S3588="","",0)</f>
        <v>0</v>
      </c>
      <c r="L3588" s="56" t="n">
        <f aca="false">IF(J3588="","",IF(AND(J3588&gt;'Revenue Testing'!$E$9,K3588=0),1,0))</f>
        <v>0</v>
      </c>
      <c r="M3588" s="57" t="n">
        <v>0.667529286364</v>
      </c>
      <c r="N3588" s="56" t="str">
        <f aca="false">IF(OR(A3588="",I3588=""),"",IF(COUNTIFS($A$2:$A$4500,A3588,$D$2:$D$4500,D3588,$I$2:$I$4500,I3588)&gt;1,"Possible duplicate",""))</f>
        <v/>
      </c>
      <c r="O3588" s="56" t="n">
        <f aca="false">IF(J3588="","",IF(AND(L3588=0,K3588=0),1,0))</f>
        <v>1</v>
      </c>
      <c r="P3588" s="56" t="str">
        <f aca="false">IF(L3588=1,J3588+ROW()/10^7,"")</f>
        <v/>
      </c>
      <c r="Q3588" s="57" t="n">
        <f aca="false">IF(O3588=1,M3588,"")</f>
        <v>0.667529286364</v>
      </c>
      <c r="R3588" s="56" t="str">
        <f aca="false">IF(K3588=1,ROW(),"")</f>
        <v/>
      </c>
      <c r="S3588" s="56" t="str">
        <f aca="false">IF(D3588="","",TRIM(D3588))</f>
        <v>PHOTO CHARGES- INC</v>
      </c>
    </row>
    <row r="3589" customFormat="false" ht="15" hidden="false" customHeight="false" outlineLevel="0" collapsed="false">
      <c r="A3589" s="50" t="s">
        <v>1267</v>
      </c>
      <c r="B3589" s="55" t="n">
        <v>45949</v>
      </c>
      <c r="C3589" s="50" t="n">
        <f aca="false">IF(S3589="","",IFERROR(IF(INDEX('Ledger Codes'!$C$6:$C$205,MATCH(S3589,'Ledger Codes'!$B$6:$B$205,0))="","",INDEX('Ledger Codes'!$C$6:$C$205,MATCH(S3589,'Ledger Codes'!$B$6:$B$205,0))),""))</f>
        <v>10054</v>
      </c>
      <c r="D3589" s="50" t="s">
        <v>210</v>
      </c>
      <c r="E3589" s="50" t="s">
        <v>1268</v>
      </c>
      <c r="F3589" s="50" t="s">
        <v>1269</v>
      </c>
      <c r="G3589" s="52" t="n">
        <v>0</v>
      </c>
      <c r="H3589" s="52" t="n">
        <v>20</v>
      </c>
      <c r="I3589" s="52" t="n">
        <f aca="false">IF(AND(G3589="",H3589=""),"",N(G3589)-N(H3589))</f>
        <v>-20</v>
      </c>
      <c r="J3589" s="52" t="n">
        <f aca="false">IF(I3589="","",ABS(I3589))</f>
        <v>20</v>
      </c>
      <c r="K3589" s="56" t="n">
        <f aca="false">IF(S3589="","",0)</f>
        <v>0</v>
      </c>
      <c r="L3589" s="56" t="n">
        <f aca="false">IF(J3589="","",IF(AND(J3589&gt;'Revenue Testing'!$E$9,K3589=0),1,0))</f>
        <v>0</v>
      </c>
      <c r="M3589" s="57" t="n">
        <v>0.383230084714</v>
      </c>
      <c r="N3589" s="56" t="str">
        <f aca="false">IF(OR(A3589="",I3589=""),"",IF(COUNTIFS($A$2:$A$4500,A3589,$D$2:$D$4500,D3589,$I$2:$I$4500,I3589)&gt;1,"Possible duplicate",""))</f>
        <v/>
      </c>
      <c r="O3589" s="56" t="n">
        <f aca="false">IF(J3589="","",IF(AND(L3589=0,K3589=0),1,0))</f>
        <v>1</v>
      </c>
      <c r="P3589" s="56" t="str">
        <f aca="false">IF(L3589=1,J3589+ROW()/10^7,"")</f>
        <v/>
      </c>
      <c r="Q3589" s="57" t="n">
        <f aca="false">IF(O3589=1,M3589,"")</f>
        <v>0.383230084714</v>
      </c>
      <c r="R3589" s="56" t="str">
        <f aca="false">IF(K3589=1,ROW(),"")</f>
        <v/>
      </c>
      <c r="S3589" s="56" t="str">
        <f aca="false">IF(D3589="","",TRIM(D3589))</f>
        <v>PHOTO CHARGES- INC</v>
      </c>
    </row>
    <row r="3590" customFormat="false" ht="15" hidden="false" customHeight="false" outlineLevel="0" collapsed="false">
      <c r="A3590" s="50" t="s">
        <v>1270</v>
      </c>
      <c r="B3590" s="55" t="n">
        <v>45949</v>
      </c>
      <c r="C3590" s="50" t="n">
        <f aca="false">IF(S3590="","",IFERROR(IF(INDEX('Ledger Codes'!$C$6:$C$205,MATCH(S3590,'Ledger Codes'!$B$6:$B$205,0))="","",INDEX('Ledger Codes'!$C$6:$C$205,MATCH(S3590,'Ledger Codes'!$B$6:$B$205,0))),""))</f>
        <v>10054</v>
      </c>
      <c r="D3590" s="50" t="s">
        <v>210</v>
      </c>
      <c r="E3590" s="50" t="s">
        <v>1271</v>
      </c>
      <c r="F3590" s="50" t="s">
        <v>564</v>
      </c>
      <c r="G3590" s="52" t="n">
        <v>0</v>
      </c>
      <c r="H3590" s="52" t="n">
        <v>20</v>
      </c>
      <c r="I3590" s="52" t="n">
        <f aca="false">IF(AND(G3590="",H3590=""),"",N(G3590)-N(H3590))</f>
        <v>-20</v>
      </c>
      <c r="J3590" s="52" t="n">
        <f aca="false">IF(I3590="","",ABS(I3590))</f>
        <v>20</v>
      </c>
      <c r="K3590" s="56" t="n">
        <f aca="false">IF(S3590="","",0)</f>
        <v>0</v>
      </c>
      <c r="L3590" s="56" t="n">
        <f aca="false">IF(J3590="","",IF(AND(J3590&gt;'Revenue Testing'!$E$9,K3590=0),1,0))</f>
        <v>0</v>
      </c>
      <c r="M3590" s="57" t="n">
        <v>0.337330237433</v>
      </c>
      <c r="N3590" s="56" t="str">
        <f aca="false">IF(OR(A3590="",I3590=""),"",IF(COUNTIFS($A$2:$A$4500,A3590,$D$2:$D$4500,D3590,$I$2:$I$4500,I3590)&gt;1,"Possible duplicate",""))</f>
        <v/>
      </c>
      <c r="O3590" s="56" t="n">
        <f aca="false">IF(J3590="","",IF(AND(L3590=0,K3590=0),1,0))</f>
        <v>1</v>
      </c>
      <c r="P3590" s="56" t="str">
        <f aca="false">IF(L3590=1,J3590+ROW()/10^7,"")</f>
        <v/>
      </c>
      <c r="Q3590" s="57" t="n">
        <f aca="false">IF(O3590=1,M3590,"")</f>
        <v>0.337330237433</v>
      </c>
      <c r="R3590" s="56" t="str">
        <f aca="false">IF(K3590=1,ROW(),"")</f>
        <v/>
      </c>
      <c r="S3590" s="56" t="str">
        <f aca="false">IF(D3590="","",TRIM(D3590))</f>
        <v>PHOTO CHARGES- INC</v>
      </c>
    </row>
    <row r="3591" customFormat="false" ht="15" hidden="false" customHeight="false" outlineLevel="0" collapsed="false">
      <c r="A3591" s="50" t="s">
        <v>1270</v>
      </c>
      <c r="B3591" s="55" t="n">
        <v>45949</v>
      </c>
      <c r="C3591" s="50" t="n">
        <f aca="false">IF(S3591="","",IFERROR(IF(INDEX('Ledger Codes'!$C$6:$C$205,MATCH(S3591,'Ledger Codes'!$B$6:$B$205,0))="","",INDEX('Ledger Codes'!$C$6:$C$205,MATCH(S3591,'Ledger Codes'!$B$6:$B$205,0))),""))</f>
        <v>10054</v>
      </c>
      <c r="D3591" s="50" t="s">
        <v>210</v>
      </c>
      <c r="E3591" s="50" t="s">
        <v>1271</v>
      </c>
      <c r="F3591" s="50" t="s">
        <v>564</v>
      </c>
      <c r="G3591" s="52" t="n">
        <v>0</v>
      </c>
      <c r="H3591" s="52" t="n">
        <v>60</v>
      </c>
      <c r="I3591" s="52" t="n">
        <f aca="false">IF(AND(G3591="",H3591=""),"",N(G3591)-N(H3591))</f>
        <v>-60</v>
      </c>
      <c r="J3591" s="52" t="n">
        <f aca="false">IF(I3591="","",ABS(I3591))</f>
        <v>60</v>
      </c>
      <c r="K3591" s="56" t="n">
        <f aca="false">IF(S3591="","",0)</f>
        <v>0</v>
      </c>
      <c r="L3591" s="56" t="n">
        <f aca="false">IF(J3591="","",IF(AND(J3591&gt;'Revenue Testing'!$E$9,K3591=0),1,0))</f>
        <v>0</v>
      </c>
      <c r="M3591" s="57" t="n">
        <v>0.014128997308</v>
      </c>
      <c r="N3591" s="56" t="str">
        <f aca="false">IF(OR(A3591="",I3591=""),"",IF(COUNTIFS($A$2:$A$4500,A3591,$D$2:$D$4500,D3591,$I$2:$I$4500,I3591)&gt;1,"Possible duplicate",""))</f>
        <v/>
      </c>
      <c r="O3591" s="56" t="n">
        <f aca="false">IF(J3591="","",IF(AND(L3591=0,K3591=0),1,0))</f>
        <v>1</v>
      </c>
      <c r="P3591" s="56" t="str">
        <f aca="false">IF(L3591=1,J3591+ROW()/10^7,"")</f>
        <v/>
      </c>
      <c r="Q3591" s="57" t="n">
        <f aca="false">IF(O3591=1,M3591,"")</f>
        <v>0.014128997308</v>
      </c>
      <c r="R3591" s="56" t="str">
        <f aca="false">IF(K3591=1,ROW(),"")</f>
        <v/>
      </c>
      <c r="S3591" s="56" t="str">
        <f aca="false">IF(D3591="","",TRIM(D3591))</f>
        <v>PHOTO CHARGES- INC</v>
      </c>
    </row>
    <row r="3592" customFormat="false" ht="15" hidden="false" customHeight="false" outlineLevel="0" collapsed="false">
      <c r="A3592" s="50" t="s">
        <v>1272</v>
      </c>
      <c r="B3592" s="55" t="n">
        <v>45949</v>
      </c>
      <c r="C3592" s="50" t="n">
        <f aca="false">IF(S3592="","",IFERROR(IF(INDEX('Ledger Codes'!$C$6:$C$205,MATCH(S3592,'Ledger Codes'!$B$6:$B$205,0))="","",INDEX('Ledger Codes'!$C$6:$C$205,MATCH(S3592,'Ledger Codes'!$B$6:$B$205,0))),""))</f>
        <v>10054</v>
      </c>
      <c r="D3592" s="50" t="s">
        <v>210</v>
      </c>
      <c r="E3592" s="50" t="s">
        <v>1273</v>
      </c>
      <c r="F3592" s="50" t="s">
        <v>1274</v>
      </c>
      <c r="G3592" s="52" t="n">
        <v>0</v>
      </c>
      <c r="H3592" s="52" t="n">
        <v>20</v>
      </c>
      <c r="I3592" s="52" t="n">
        <f aca="false">IF(AND(G3592="",H3592=""),"",N(G3592)-N(H3592))</f>
        <v>-20</v>
      </c>
      <c r="J3592" s="52" t="n">
        <f aca="false">IF(I3592="","",ABS(I3592))</f>
        <v>20</v>
      </c>
      <c r="K3592" s="56" t="n">
        <f aca="false">IF(S3592="","",0)</f>
        <v>0</v>
      </c>
      <c r="L3592" s="56" t="n">
        <f aca="false">IF(J3592="","",IF(AND(J3592&gt;'Revenue Testing'!$E$9,K3592=0),1,0))</f>
        <v>0</v>
      </c>
      <c r="M3592" s="57" t="n">
        <v>0.657273572611</v>
      </c>
      <c r="N3592" s="56" t="str">
        <f aca="false">IF(OR(A3592="",I3592=""),"",IF(COUNTIFS($A$2:$A$4500,A3592,$D$2:$D$4500,D3592,$I$2:$I$4500,I3592)&gt;1,"Possible duplicate",""))</f>
        <v/>
      </c>
      <c r="O3592" s="56" t="n">
        <f aca="false">IF(J3592="","",IF(AND(L3592=0,K3592=0),1,0))</f>
        <v>1</v>
      </c>
      <c r="P3592" s="56" t="str">
        <f aca="false">IF(L3592=1,J3592+ROW()/10^7,"")</f>
        <v/>
      </c>
      <c r="Q3592" s="57" t="n">
        <f aca="false">IF(O3592=1,M3592,"")</f>
        <v>0.657273572611</v>
      </c>
      <c r="R3592" s="56" t="str">
        <f aca="false">IF(K3592=1,ROW(),"")</f>
        <v/>
      </c>
      <c r="S3592" s="56" t="str">
        <f aca="false">IF(D3592="","",TRIM(D3592))</f>
        <v>PHOTO CHARGES- INC</v>
      </c>
    </row>
    <row r="3593" customFormat="false" ht="15" hidden="false" customHeight="false" outlineLevel="0" collapsed="false">
      <c r="A3593" s="50" t="s">
        <v>1275</v>
      </c>
      <c r="B3593" s="55" t="n">
        <v>45949</v>
      </c>
      <c r="C3593" s="50" t="n">
        <f aca="false">IF(S3593="","",IFERROR(IF(INDEX('Ledger Codes'!$C$6:$C$205,MATCH(S3593,'Ledger Codes'!$B$6:$B$205,0))="","",INDEX('Ledger Codes'!$C$6:$C$205,MATCH(S3593,'Ledger Codes'!$B$6:$B$205,0))),""))</f>
        <v>10054</v>
      </c>
      <c r="D3593" s="50" t="s">
        <v>210</v>
      </c>
      <c r="E3593" s="50" t="s">
        <v>1276</v>
      </c>
      <c r="F3593" s="50" t="s">
        <v>1277</v>
      </c>
      <c r="G3593" s="52" t="n">
        <v>0</v>
      </c>
      <c r="H3593" s="52" t="n">
        <v>20</v>
      </c>
      <c r="I3593" s="52" t="n">
        <f aca="false">IF(AND(G3593="",H3593=""),"",N(G3593)-N(H3593))</f>
        <v>-20</v>
      </c>
      <c r="J3593" s="52" t="n">
        <f aca="false">IF(I3593="","",ABS(I3593))</f>
        <v>20</v>
      </c>
      <c r="K3593" s="56" t="n">
        <f aca="false">IF(S3593="","",0)</f>
        <v>0</v>
      </c>
      <c r="L3593" s="56" t="n">
        <f aca="false">IF(J3593="","",IF(AND(J3593&gt;'Revenue Testing'!$E$9,K3593=0),1,0))</f>
        <v>0</v>
      </c>
      <c r="M3593" s="57" t="n">
        <v>0.061904952893</v>
      </c>
      <c r="N3593" s="56" t="str">
        <f aca="false">IF(OR(A3593="",I3593=""),"",IF(COUNTIFS($A$2:$A$4500,A3593,$D$2:$D$4500,D3593,$I$2:$I$4500,I3593)&gt;1,"Possible duplicate",""))</f>
        <v>Possible duplicate</v>
      </c>
      <c r="O3593" s="56" t="n">
        <f aca="false">IF(J3593="","",IF(AND(L3593=0,K3593=0),1,0))</f>
        <v>1</v>
      </c>
      <c r="P3593" s="56" t="str">
        <f aca="false">IF(L3593=1,J3593+ROW()/10^7,"")</f>
        <v/>
      </c>
      <c r="Q3593" s="57" t="n">
        <f aca="false">IF(O3593=1,M3593,"")</f>
        <v>0.061904952893</v>
      </c>
      <c r="R3593" s="56" t="str">
        <f aca="false">IF(K3593=1,ROW(),"")</f>
        <v/>
      </c>
      <c r="S3593" s="56" t="str">
        <f aca="false">IF(D3593="","",TRIM(D3593))</f>
        <v>PHOTO CHARGES- INC</v>
      </c>
    </row>
    <row r="3594" customFormat="false" ht="15" hidden="false" customHeight="false" outlineLevel="0" collapsed="false">
      <c r="A3594" s="50" t="s">
        <v>1275</v>
      </c>
      <c r="B3594" s="55" t="n">
        <v>45949</v>
      </c>
      <c r="C3594" s="50" t="n">
        <f aca="false">IF(S3594="","",IFERROR(IF(INDEX('Ledger Codes'!$C$6:$C$205,MATCH(S3594,'Ledger Codes'!$B$6:$B$205,0))="","",INDEX('Ledger Codes'!$C$6:$C$205,MATCH(S3594,'Ledger Codes'!$B$6:$B$205,0))),""))</f>
        <v>10054</v>
      </c>
      <c r="D3594" s="50" t="s">
        <v>210</v>
      </c>
      <c r="E3594" s="50" t="s">
        <v>1276</v>
      </c>
      <c r="F3594" s="50" t="s">
        <v>1277</v>
      </c>
      <c r="G3594" s="52" t="n">
        <v>0</v>
      </c>
      <c r="H3594" s="52" t="n">
        <v>20</v>
      </c>
      <c r="I3594" s="52" t="n">
        <f aca="false">IF(AND(G3594="",H3594=""),"",N(G3594)-N(H3594))</f>
        <v>-20</v>
      </c>
      <c r="J3594" s="52" t="n">
        <f aca="false">IF(I3594="","",ABS(I3594))</f>
        <v>20</v>
      </c>
      <c r="K3594" s="56" t="n">
        <f aca="false">IF(S3594="","",0)</f>
        <v>0</v>
      </c>
      <c r="L3594" s="56" t="n">
        <f aca="false">IF(J3594="","",IF(AND(J3594&gt;'Revenue Testing'!$E$9,K3594=0),1,0))</f>
        <v>0</v>
      </c>
      <c r="M3594" s="57" t="n">
        <v>0.516892757055</v>
      </c>
      <c r="N3594" s="56" t="str">
        <f aca="false">IF(OR(A3594="",I3594=""),"",IF(COUNTIFS($A$2:$A$4500,A3594,$D$2:$D$4500,D3594,$I$2:$I$4500,I3594)&gt;1,"Possible duplicate",""))</f>
        <v>Possible duplicate</v>
      </c>
      <c r="O3594" s="56" t="n">
        <f aca="false">IF(J3594="","",IF(AND(L3594=0,K3594=0),1,0))</f>
        <v>1</v>
      </c>
      <c r="P3594" s="56" t="str">
        <f aca="false">IF(L3594=1,J3594+ROW()/10^7,"")</f>
        <v/>
      </c>
      <c r="Q3594" s="57" t="n">
        <f aca="false">IF(O3594=1,M3594,"")</f>
        <v>0.516892757055</v>
      </c>
      <c r="R3594" s="56" t="str">
        <f aca="false">IF(K3594=1,ROW(),"")</f>
        <v/>
      </c>
      <c r="S3594" s="56" t="str">
        <f aca="false">IF(D3594="","",TRIM(D3594))</f>
        <v>PHOTO CHARGES- INC</v>
      </c>
    </row>
    <row r="3595" customFormat="false" ht="15" hidden="false" customHeight="false" outlineLevel="0" collapsed="false">
      <c r="A3595" s="50" t="s">
        <v>1278</v>
      </c>
      <c r="B3595" s="55" t="n">
        <v>45949</v>
      </c>
      <c r="C3595" s="50" t="n">
        <f aca="false">IF(S3595="","",IFERROR(IF(INDEX('Ledger Codes'!$C$6:$C$205,MATCH(S3595,'Ledger Codes'!$B$6:$B$205,0))="","",INDEX('Ledger Codes'!$C$6:$C$205,MATCH(S3595,'Ledger Codes'!$B$6:$B$205,0))),""))</f>
        <v>10054</v>
      </c>
      <c r="D3595" s="50" t="s">
        <v>210</v>
      </c>
      <c r="E3595" s="50" t="s">
        <v>1279</v>
      </c>
      <c r="F3595" s="50" t="s">
        <v>1280</v>
      </c>
      <c r="G3595" s="52" t="n">
        <v>0</v>
      </c>
      <c r="H3595" s="52" t="n">
        <v>120</v>
      </c>
      <c r="I3595" s="52" t="n">
        <f aca="false">IF(AND(G3595="",H3595=""),"",N(G3595)-N(H3595))</f>
        <v>-120</v>
      </c>
      <c r="J3595" s="52" t="n">
        <f aca="false">IF(I3595="","",ABS(I3595))</f>
        <v>120</v>
      </c>
      <c r="K3595" s="56" t="n">
        <f aca="false">IF(S3595="","",0)</f>
        <v>0</v>
      </c>
      <c r="L3595" s="56" t="n">
        <f aca="false">IF(J3595="","",IF(AND(J3595&gt;'Revenue Testing'!$E$9,K3595=0),1,0))</f>
        <v>0</v>
      </c>
      <c r="M3595" s="57" t="n">
        <v>0.593896202263</v>
      </c>
      <c r="N3595" s="56" t="str">
        <f aca="false">IF(OR(A3595="",I3595=""),"",IF(COUNTIFS($A$2:$A$4500,A3595,$D$2:$D$4500,D3595,$I$2:$I$4500,I3595)&gt;1,"Possible duplicate",""))</f>
        <v/>
      </c>
      <c r="O3595" s="56" t="n">
        <f aca="false">IF(J3595="","",IF(AND(L3595=0,K3595=0),1,0))</f>
        <v>1</v>
      </c>
      <c r="P3595" s="56" t="str">
        <f aca="false">IF(L3595=1,J3595+ROW()/10^7,"")</f>
        <v/>
      </c>
      <c r="Q3595" s="57" t="n">
        <f aca="false">IF(O3595=1,M3595,"")</f>
        <v>0.593896202263</v>
      </c>
      <c r="R3595" s="56" t="str">
        <f aca="false">IF(K3595=1,ROW(),"")</f>
        <v/>
      </c>
      <c r="S3595" s="56" t="str">
        <f aca="false">IF(D3595="","",TRIM(D3595))</f>
        <v>PHOTO CHARGES- INC</v>
      </c>
    </row>
    <row r="3596" customFormat="false" ht="15" hidden="false" customHeight="false" outlineLevel="0" collapsed="false">
      <c r="A3596" s="50" t="s">
        <v>1281</v>
      </c>
      <c r="B3596" s="55" t="n">
        <v>45950</v>
      </c>
      <c r="C3596" s="50" t="n">
        <f aca="false">IF(S3596="","",IFERROR(IF(INDEX('Ledger Codes'!$C$6:$C$205,MATCH(S3596,'Ledger Codes'!$B$6:$B$205,0))="","",INDEX('Ledger Codes'!$C$6:$C$205,MATCH(S3596,'Ledger Codes'!$B$6:$B$205,0))),""))</f>
        <v>10054</v>
      </c>
      <c r="D3596" s="50" t="s">
        <v>210</v>
      </c>
      <c r="E3596" s="50" t="s">
        <v>1282</v>
      </c>
      <c r="F3596" s="50" t="s">
        <v>1283</v>
      </c>
      <c r="G3596" s="52" t="n">
        <v>0</v>
      </c>
      <c r="H3596" s="52" t="n">
        <v>180</v>
      </c>
      <c r="I3596" s="52" t="n">
        <f aca="false">IF(AND(G3596="",H3596=""),"",N(G3596)-N(H3596))</f>
        <v>-180</v>
      </c>
      <c r="J3596" s="52" t="n">
        <f aca="false">IF(I3596="","",ABS(I3596))</f>
        <v>180</v>
      </c>
      <c r="K3596" s="56" t="n">
        <f aca="false">IF(S3596="","",0)</f>
        <v>0</v>
      </c>
      <c r="L3596" s="56" t="n">
        <f aca="false">IF(J3596="","",IF(AND(J3596&gt;'Revenue Testing'!$E$9,K3596=0),1,0))</f>
        <v>0</v>
      </c>
      <c r="M3596" s="57" t="n">
        <v>0.112616089305</v>
      </c>
      <c r="N3596" s="56" t="str">
        <f aca="false">IF(OR(A3596="",I3596=""),"",IF(COUNTIFS($A$2:$A$4500,A3596,$D$2:$D$4500,D3596,$I$2:$I$4500,I3596)&gt;1,"Possible duplicate",""))</f>
        <v/>
      </c>
      <c r="O3596" s="56" t="n">
        <f aca="false">IF(J3596="","",IF(AND(L3596=0,K3596=0),1,0))</f>
        <v>1</v>
      </c>
      <c r="P3596" s="56" t="str">
        <f aca="false">IF(L3596=1,J3596+ROW()/10^7,"")</f>
        <v/>
      </c>
      <c r="Q3596" s="57" t="n">
        <f aca="false">IF(O3596=1,M3596,"")</f>
        <v>0.112616089305</v>
      </c>
      <c r="R3596" s="56" t="str">
        <f aca="false">IF(K3596=1,ROW(),"")</f>
        <v/>
      </c>
      <c r="S3596" s="56" t="str">
        <f aca="false">IF(D3596="","",TRIM(D3596))</f>
        <v>PHOTO CHARGES- INC</v>
      </c>
    </row>
    <row r="3597" customFormat="false" ht="15" hidden="false" customHeight="false" outlineLevel="0" collapsed="false">
      <c r="A3597" s="50" t="s">
        <v>1284</v>
      </c>
      <c r="B3597" s="55" t="n">
        <v>45950</v>
      </c>
      <c r="C3597" s="50" t="n">
        <f aca="false">IF(S3597="","",IFERROR(IF(INDEX('Ledger Codes'!$C$6:$C$205,MATCH(S3597,'Ledger Codes'!$B$6:$B$205,0))="","",INDEX('Ledger Codes'!$C$6:$C$205,MATCH(S3597,'Ledger Codes'!$B$6:$B$205,0))),""))</f>
        <v>10054</v>
      </c>
      <c r="D3597" s="50" t="s">
        <v>210</v>
      </c>
      <c r="E3597" s="50" t="s">
        <v>1285</v>
      </c>
      <c r="F3597" s="50" t="s">
        <v>1286</v>
      </c>
      <c r="G3597" s="52" t="n">
        <v>0</v>
      </c>
      <c r="H3597" s="52" t="n">
        <v>40</v>
      </c>
      <c r="I3597" s="52" t="n">
        <f aca="false">IF(AND(G3597="",H3597=""),"",N(G3597)-N(H3597))</f>
        <v>-40</v>
      </c>
      <c r="J3597" s="52" t="n">
        <f aca="false">IF(I3597="","",ABS(I3597))</f>
        <v>40</v>
      </c>
      <c r="K3597" s="56" t="n">
        <f aca="false">IF(S3597="","",0)</f>
        <v>0</v>
      </c>
      <c r="L3597" s="56" t="n">
        <f aca="false">IF(J3597="","",IF(AND(J3597&gt;'Revenue Testing'!$E$9,K3597=0),1,0))</f>
        <v>0</v>
      </c>
      <c r="M3597" s="57" t="n">
        <v>0.383656951584</v>
      </c>
      <c r="N3597" s="56" t="str">
        <f aca="false">IF(OR(A3597="",I3597=""),"",IF(COUNTIFS($A$2:$A$4500,A3597,$D$2:$D$4500,D3597,$I$2:$I$4500,I3597)&gt;1,"Possible duplicate",""))</f>
        <v/>
      </c>
      <c r="O3597" s="56" t="n">
        <f aca="false">IF(J3597="","",IF(AND(L3597=0,K3597=0),1,0))</f>
        <v>1</v>
      </c>
      <c r="P3597" s="56" t="str">
        <f aca="false">IF(L3597=1,J3597+ROW()/10^7,"")</f>
        <v/>
      </c>
      <c r="Q3597" s="57" t="n">
        <f aca="false">IF(O3597=1,M3597,"")</f>
        <v>0.383656951584</v>
      </c>
      <c r="R3597" s="56" t="str">
        <f aca="false">IF(K3597=1,ROW(),"")</f>
        <v/>
      </c>
      <c r="S3597" s="56" t="str">
        <f aca="false">IF(D3597="","",TRIM(D3597))</f>
        <v>PHOTO CHARGES- INC</v>
      </c>
    </row>
    <row r="3598" customFormat="false" ht="15" hidden="false" customHeight="false" outlineLevel="0" collapsed="false">
      <c r="A3598" s="50" t="s">
        <v>1287</v>
      </c>
      <c r="B3598" s="55" t="n">
        <v>45951</v>
      </c>
      <c r="C3598" s="50" t="n">
        <f aca="false">IF(S3598="","",IFERROR(IF(INDEX('Ledger Codes'!$C$6:$C$205,MATCH(S3598,'Ledger Codes'!$B$6:$B$205,0))="","",INDEX('Ledger Codes'!$C$6:$C$205,MATCH(S3598,'Ledger Codes'!$B$6:$B$205,0))),""))</f>
        <v>10054</v>
      </c>
      <c r="D3598" s="50" t="s">
        <v>210</v>
      </c>
      <c r="E3598" s="50" t="s">
        <v>1288</v>
      </c>
      <c r="F3598" s="50" t="s">
        <v>1289</v>
      </c>
      <c r="G3598" s="52" t="n">
        <v>0</v>
      </c>
      <c r="H3598" s="52" t="n">
        <v>40</v>
      </c>
      <c r="I3598" s="52" t="n">
        <f aca="false">IF(AND(G3598="",H3598=""),"",N(G3598)-N(H3598))</f>
        <v>-40</v>
      </c>
      <c r="J3598" s="52" t="n">
        <f aca="false">IF(I3598="","",ABS(I3598))</f>
        <v>40</v>
      </c>
      <c r="K3598" s="56" t="n">
        <f aca="false">IF(S3598="","",0)</f>
        <v>0</v>
      </c>
      <c r="L3598" s="56" t="n">
        <f aca="false">IF(J3598="","",IF(AND(J3598&gt;'Revenue Testing'!$E$9,K3598=0),1,0))</f>
        <v>0</v>
      </c>
      <c r="M3598" s="57" t="n">
        <v>0.985755316664</v>
      </c>
      <c r="N3598" s="56" t="str">
        <f aca="false">IF(OR(A3598="",I3598=""),"",IF(COUNTIFS($A$2:$A$4500,A3598,$D$2:$D$4500,D3598,$I$2:$I$4500,I3598)&gt;1,"Possible duplicate",""))</f>
        <v/>
      </c>
      <c r="O3598" s="56" t="n">
        <f aca="false">IF(J3598="","",IF(AND(L3598=0,K3598=0),1,0))</f>
        <v>1</v>
      </c>
      <c r="P3598" s="56" t="str">
        <f aca="false">IF(L3598=1,J3598+ROW()/10^7,"")</f>
        <v/>
      </c>
      <c r="Q3598" s="57" t="n">
        <f aca="false">IF(O3598=1,M3598,"")</f>
        <v>0.985755316664</v>
      </c>
      <c r="R3598" s="56" t="str">
        <f aca="false">IF(K3598=1,ROW(),"")</f>
        <v/>
      </c>
      <c r="S3598" s="56" t="str">
        <f aca="false">IF(D3598="","",TRIM(D3598))</f>
        <v>PHOTO CHARGES- INC</v>
      </c>
    </row>
    <row r="3599" customFormat="false" ht="15" hidden="false" customHeight="false" outlineLevel="0" collapsed="false">
      <c r="A3599" s="50" t="s">
        <v>1290</v>
      </c>
      <c r="B3599" s="55" t="n">
        <v>45951</v>
      </c>
      <c r="C3599" s="50" t="n">
        <f aca="false">IF(S3599="","",IFERROR(IF(INDEX('Ledger Codes'!$C$6:$C$205,MATCH(S3599,'Ledger Codes'!$B$6:$B$205,0))="","",INDEX('Ledger Codes'!$C$6:$C$205,MATCH(S3599,'Ledger Codes'!$B$6:$B$205,0))),""))</f>
        <v>10054</v>
      </c>
      <c r="D3599" s="50" t="s">
        <v>210</v>
      </c>
      <c r="E3599" s="50" t="s">
        <v>1291</v>
      </c>
      <c r="F3599" s="50" t="s">
        <v>1292</v>
      </c>
      <c r="G3599" s="52" t="n">
        <v>0</v>
      </c>
      <c r="H3599" s="52" t="n">
        <v>20</v>
      </c>
      <c r="I3599" s="52" t="n">
        <f aca="false">IF(AND(G3599="",H3599=""),"",N(G3599)-N(H3599))</f>
        <v>-20</v>
      </c>
      <c r="J3599" s="52" t="n">
        <f aca="false">IF(I3599="","",ABS(I3599))</f>
        <v>20</v>
      </c>
      <c r="K3599" s="56" t="n">
        <f aca="false">IF(S3599="","",0)</f>
        <v>0</v>
      </c>
      <c r="L3599" s="56" t="n">
        <f aca="false">IF(J3599="","",IF(AND(J3599&gt;'Revenue Testing'!$E$9,K3599=0),1,0))</f>
        <v>0</v>
      </c>
      <c r="M3599" s="57" t="n">
        <v>0.614896579779</v>
      </c>
      <c r="N3599" s="56" t="str">
        <f aca="false">IF(OR(A3599="",I3599=""),"",IF(COUNTIFS($A$2:$A$4500,A3599,$D$2:$D$4500,D3599,$I$2:$I$4500,I3599)&gt;1,"Possible duplicate",""))</f>
        <v/>
      </c>
      <c r="O3599" s="56" t="n">
        <f aca="false">IF(J3599="","",IF(AND(L3599=0,K3599=0),1,0))</f>
        <v>1</v>
      </c>
      <c r="P3599" s="56" t="str">
        <f aca="false">IF(L3599=1,J3599+ROW()/10^7,"")</f>
        <v/>
      </c>
      <c r="Q3599" s="57" t="n">
        <f aca="false">IF(O3599=1,M3599,"")</f>
        <v>0.614896579779</v>
      </c>
      <c r="R3599" s="56" t="str">
        <f aca="false">IF(K3599=1,ROW(),"")</f>
        <v/>
      </c>
      <c r="S3599" s="56" t="str">
        <f aca="false">IF(D3599="","",TRIM(D3599))</f>
        <v>PHOTO CHARGES- INC</v>
      </c>
    </row>
    <row r="3600" customFormat="false" ht="15" hidden="false" customHeight="false" outlineLevel="0" collapsed="false">
      <c r="A3600" s="50" t="s">
        <v>1293</v>
      </c>
      <c r="B3600" s="55" t="n">
        <v>45951</v>
      </c>
      <c r="C3600" s="50" t="n">
        <f aca="false">IF(S3600="","",IFERROR(IF(INDEX('Ledger Codes'!$C$6:$C$205,MATCH(S3600,'Ledger Codes'!$B$6:$B$205,0))="","",INDEX('Ledger Codes'!$C$6:$C$205,MATCH(S3600,'Ledger Codes'!$B$6:$B$205,0))),""))</f>
        <v>10054</v>
      </c>
      <c r="D3600" s="50" t="s">
        <v>210</v>
      </c>
      <c r="E3600" s="50" t="s">
        <v>1294</v>
      </c>
      <c r="F3600" s="50" t="s">
        <v>1295</v>
      </c>
      <c r="G3600" s="52" t="n">
        <v>0</v>
      </c>
      <c r="H3600" s="52" t="n">
        <v>20</v>
      </c>
      <c r="I3600" s="52" t="n">
        <f aca="false">IF(AND(G3600="",H3600=""),"",N(G3600)-N(H3600))</f>
        <v>-20</v>
      </c>
      <c r="J3600" s="52" t="n">
        <f aca="false">IF(I3600="","",ABS(I3600))</f>
        <v>20</v>
      </c>
      <c r="K3600" s="56" t="n">
        <f aca="false">IF(S3600="","",0)</f>
        <v>0</v>
      </c>
      <c r="L3600" s="56" t="n">
        <f aca="false">IF(J3600="","",IF(AND(J3600&gt;'Revenue Testing'!$E$9,K3600=0),1,0))</f>
        <v>0</v>
      </c>
      <c r="M3600" s="57" t="n">
        <v>0.794205274675</v>
      </c>
      <c r="N3600" s="56" t="str">
        <f aca="false">IF(OR(A3600="",I3600=""),"",IF(COUNTIFS($A$2:$A$4500,A3600,$D$2:$D$4500,D3600,$I$2:$I$4500,I3600)&gt;1,"Possible duplicate",""))</f>
        <v/>
      </c>
      <c r="O3600" s="56" t="n">
        <f aca="false">IF(J3600="","",IF(AND(L3600=0,K3600=0),1,0))</f>
        <v>1</v>
      </c>
      <c r="P3600" s="56" t="str">
        <f aca="false">IF(L3600=1,J3600+ROW()/10^7,"")</f>
        <v/>
      </c>
      <c r="Q3600" s="57" t="n">
        <f aca="false">IF(O3600=1,M3600,"")</f>
        <v>0.794205274675</v>
      </c>
      <c r="R3600" s="56" t="str">
        <f aca="false">IF(K3600=1,ROW(),"")</f>
        <v/>
      </c>
      <c r="S3600" s="56" t="str">
        <f aca="false">IF(D3600="","",TRIM(D3600))</f>
        <v>PHOTO CHARGES- INC</v>
      </c>
    </row>
    <row r="3601" customFormat="false" ht="15" hidden="false" customHeight="false" outlineLevel="0" collapsed="false">
      <c r="A3601" s="50" t="s">
        <v>1296</v>
      </c>
      <c r="B3601" s="55" t="n">
        <v>45951</v>
      </c>
      <c r="C3601" s="50" t="n">
        <f aca="false">IF(S3601="","",IFERROR(IF(INDEX('Ledger Codes'!$C$6:$C$205,MATCH(S3601,'Ledger Codes'!$B$6:$B$205,0))="","",INDEX('Ledger Codes'!$C$6:$C$205,MATCH(S3601,'Ledger Codes'!$B$6:$B$205,0))),""))</f>
        <v>10054</v>
      </c>
      <c r="D3601" s="50" t="s">
        <v>210</v>
      </c>
      <c r="E3601" s="50" t="s">
        <v>1297</v>
      </c>
      <c r="F3601" s="50" t="s">
        <v>1298</v>
      </c>
      <c r="G3601" s="52" t="n">
        <v>0</v>
      </c>
      <c r="H3601" s="52" t="n">
        <v>20</v>
      </c>
      <c r="I3601" s="52" t="n">
        <f aca="false">IF(AND(G3601="",H3601=""),"",N(G3601)-N(H3601))</f>
        <v>-20</v>
      </c>
      <c r="J3601" s="52" t="n">
        <f aca="false">IF(I3601="","",ABS(I3601))</f>
        <v>20</v>
      </c>
      <c r="K3601" s="56" t="n">
        <f aca="false">IF(S3601="","",0)</f>
        <v>0</v>
      </c>
      <c r="L3601" s="56" t="n">
        <f aca="false">IF(J3601="","",IF(AND(J3601&gt;'Revenue Testing'!$E$9,K3601=0),1,0))</f>
        <v>0</v>
      </c>
      <c r="M3601" s="57" t="n">
        <v>0.583403998374</v>
      </c>
      <c r="N3601" s="56" t="str">
        <f aca="false">IF(OR(A3601="",I3601=""),"",IF(COUNTIFS($A$2:$A$4500,A3601,$D$2:$D$4500,D3601,$I$2:$I$4500,I3601)&gt;1,"Possible duplicate",""))</f>
        <v/>
      </c>
      <c r="O3601" s="56" t="n">
        <f aca="false">IF(J3601="","",IF(AND(L3601=0,K3601=0),1,0))</f>
        <v>1</v>
      </c>
      <c r="P3601" s="56" t="str">
        <f aca="false">IF(L3601=1,J3601+ROW()/10^7,"")</f>
        <v/>
      </c>
      <c r="Q3601" s="57" t="n">
        <f aca="false">IF(O3601=1,M3601,"")</f>
        <v>0.583403998374</v>
      </c>
      <c r="R3601" s="56" t="str">
        <f aca="false">IF(K3601=1,ROW(),"")</f>
        <v/>
      </c>
      <c r="S3601" s="56" t="str">
        <f aca="false">IF(D3601="","",TRIM(D3601))</f>
        <v>PHOTO CHARGES- INC</v>
      </c>
    </row>
    <row r="3602" customFormat="false" ht="15" hidden="false" customHeight="false" outlineLevel="0" collapsed="false">
      <c r="A3602" s="50" t="s">
        <v>1299</v>
      </c>
      <c r="B3602" s="55" t="n">
        <v>45951</v>
      </c>
      <c r="C3602" s="50" t="n">
        <f aca="false">IF(S3602="","",IFERROR(IF(INDEX('Ledger Codes'!$C$6:$C$205,MATCH(S3602,'Ledger Codes'!$B$6:$B$205,0))="","",INDEX('Ledger Codes'!$C$6:$C$205,MATCH(S3602,'Ledger Codes'!$B$6:$B$205,0))),""))</f>
        <v>10054</v>
      </c>
      <c r="D3602" s="50" t="s">
        <v>210</v>
      </c>
      <c r="E3602" s="50" t="s">
        <v>1300</v>
      </c>
      <c r="F3602" s="50" t="s">
        <v>1301</v>
      </c>
      <c r="G3602" s="52" t="n">
        <v>0</v>
      </c>
      <c r="H3602" s="52" t="n">
        <v>20</v>
      </c>
      <c r="I3602" s="52" t="n">
        <f aca="false">IF(AND(G3602="",H3602=""),"",N(G3602)-N(H3602))</f>
        <v>-20</v>
      </c>
      <c r="J3602" s="52" t="n">
        <f aca="false">IF(I3602="","",ABS(I3602))</f>
        <v>20</v>
      </c>
      <c r="K3602" s="56" t="n">
        <f aca="false">IF(S3602="","",0)</f>
        <v>0</v>
      </c>
      <c r="L3602" s="56" t="n">
        <f aca="false">IF(J3602="","",IF(AND(J3602&gt;'Revenue Testing'!$E$9,K3602=0),1,0))</f>
        <v>0</v>
      </c>
      <c r="M3602" s="57" t="n">
        <v>0.155172353288</v>
      </c>
      <c r="N3602" s="56" t="str">
        <f aca="false">IF(OR(A3602="",I3602=""),"",IF(COUNTIFS($A$2:$A$4500,A3602,$D$2:$D$4500,D3602,$I$2:$I$4500,I3602)&gt;1,"Possible duplicate",""))</f>
        <v/>
      </c>
      <c r="O3602" s="56" t="n">
        <f aca="false">IF(J3602="","",IF(AND(L3602=0,K3602=0),1,0))</f>
        <v>1</v>
      </c>
      <c r="P3602" s="56" t="str">
        <f aca="false">IF(L3602=1,J3602+ROW()/10^7,"")</f>
        <v/>
      </c>
      <c r="Q3602" s="57" t="n">
        <f aca="false">IF(O3602=1,M3602,"")</f>
        <v>0.155172353288</v>
      </c>
      <c r="R3602" s="56" t="str">
        <f aca="false">IF(K3602=1,ROW(),"")</f>
        <v/>
      </c>
      <c r="S3602" s="56" t="str">
        <f aca="false">IF(D3602="","",TRIM(D3602))</f>
        <v>PHOTO CHARGES- INC</v>
      </c>
    </row>
    <row r="3603" customFormat="false" ht="15" hidden="false" customHeight="false" outlineLevel="0" collapsed="false">
      <c r="A3603" s="50" t="s">
        <v>1302</v>
      </c>
      <c r="B3603" s="55" t="n">
        <v>45951</v>
      </c>
      <c r="C3603" s="50" t="n">
        <f aca="false">IF(S3603="","",IFERROR(IF(INDEX('Ledger Codes'!$C$6:$C$205,MATCH(S3603,'Ledger Codes'!$B$6:$B$205,0))="","",INDEX('Ledger Codes'!$C$6:$C$205,MATCH(S3603,'Ledger Codes'!$B$6:$B$205,0))),""))</f>
        <v>10054</v>
      </c>
      <c r="D3603" s="50" t="s">
        <v>210</v>
      </c>
      <c r="E3603" s="50" t="s">
        <v>1303</v>
      </c>
      <c r="F3603" s="50" t="s">
        <v>1304</v>
      </c>
      <c r="G3603" s="52" t="n">
        <v>0</v>
      </c>
      <c r="H3603" s="52" t="n">
        <v>20</v>
      </c>
      <c r="I3603" s="52" t="n">
        <f aca="false">IF(AND(G3603="",H3603=""),"",N(G3603)-N(H3603))</f>
        <v>-20</v>
      </c>
      <c r="J3603" s="52" t="n">
        <f aca="false">IF(I3603="","",ABS(I3603))</f>
        <v>20</v>
      </c>
      <c r="K3603" s="56" t="n">
        <f aca="false">IF(S3603="","",0)</f>
        <v>0</v>
      </c>
      <c r="L3603" s="56" t="n">
        <f aca="false">IF(J3603="","",IF(AND(J3603&gt;'Revenue Testing'!$E$9,K3603=0),1,0))</f>
        <v>0</v>
      </c>
      <c r="M3603" s="57" t="n">
        <v>0.895056317906</v>
      </c>
      <c r="N3603" s="56" t="str">
        <f aca="false">IF(OR(A3603="",I3603=""),"",IF(COUNTIFS($A$2:$A$4500,A3603,$D$2:$D$4500,D3603,$I$2:$I$4500,I3603)&gt;1,"Possible duplicate",""))</f>
        <v/>
      </c>
      <c r="O3603" s="56" t="n">
        <f aca="false">IF(J3603="","",IF(AND(L3603=0,K3603=0),1,0))</f>
        <v>1</v>
      </c>
      <c r="P3603" s="56" t="str">
        <f aca="false">IF(L3603=1,J3603+ROW()/10^7,"")</f>
        <v/>
      </c>
      <c r="Q3603" s="57" t="n">
        <f aca="false">IF(O3603=1,M3603,"")</f>
        <v>0.895056317906</v>
      </c>
      <c r="R3603" s="56" t="str">
        <f aca="false">IF(K3603=1,ROW(),"")</f>
        <v/>
      </c>
      <c r="S3603" s="56" t="str">
        <f aca="false">IF(D3603="","",TRIM(D3603))</f>
        <v>PHOTO CHARGES- INC</v>
      </c>
    </row>
    <row r="3604" customFormat="false" ht="15" hidden="false" customHeight="false" outlineLevel="0" collapsed="false">
      <c r="A3604" s="50" t="s">
        <v>1305</v>
      </c>
      <c r="B3604" s="55" t="n">
        <v>45951</v>
      </c>
      <c r="C3604" s="50" t="n">
        <f aca="false">IF(S3604="","",IFERROR(IF(INDEX('Ledger Codes'!$C$6:$C$205,MATCH(S3604,'Ledger Codes'!$B$6:$B$205,0))="","",INDEX('Ledger Codes'!$C$6:$C$205,MATCH(S3604,'Ledger Codes'!$B$6:$B$205,0))),""))</f>
        <v>10054</v>
      </c>
      <c r="D3604" s="50" t="s">
        <v>210</v>
      </c>
      <c r="E3604" s="50" t="s">
        <v>1306</v>
      </c>
      <c r="F3604" s="50" t="s">
        <v>1307</v>
      </c>
      <c r="G3604" s="52" t="n">
        <v>0</v>
      </c>
      <c r="H3604" s="52" t="n">
        <v>100</v>
      </c>
      <c r="I3604" s="52" t="n">
        <f aca="false">IF(AND(G3604="",H3604=""),"",N(G3604)-N(H3604))</f>
        <v>-100</v>
      </c>
      <c r="J3604" s="52" t="n">
        <f aca="false">IF(I3604="","",ABS(I3604))</f>
        <v>100</v>
      </c>
      <c r="K3604" s="56" t="n">
        <f aca="false">IF(S3604="","",0)</f>
        <v>0</v>
      </c>
      <c r="L3604" s="56" t="n">
        <f aca="false">IF(J3604="","",IF(AND(J3604&gt;'Revenue Testing'!$E$9,K3604=0),1,0))</f>
        <v>0</v>
      </c>
      <c r="M3604" s="57" t="n">
        <v>0.057600691822</v>
      </c>
      <c r="N3604" s="56" t="str">
        <f aca="false">IF(OR(A3604="",I3604=""),"",IF(COUNTIFS($A$2:$A$4500,A3604,$D$2:$D$4500,D3604,$I$2:$I$4500,I3604)&gt;1,"Possible duplicate",""))</f>
        <v/>
      </c>
      <c r="O3604" s="56" t="n">
        <f aca="false">IF(J3604="","",IF(AND(L3604=0,K3604=0),1,0))</f>
        <v>1</v>
      </c>
      <c r="P3604" s="56" t="str">
        <f aca="false">IF(L3604=1,J3604+ROW()/10^7,"")</f>
        <v/>
      </c>
      <c r="Q3604" s="57" t="n">
        <f aca="false">IF(O3604=1,M3604,"")</f>
        <v>0.057600691822</v>
      </c>
      <c r="R3604" s="56" t="str">
        <f aca="false">IF(K3604=1,ROW(),"")</f>
        <v/>
      </c>
      <c r="S3604" s="56" t="str">
        <f aca="false">IF(D3604="","",TRIM(D3604))</f>
        <v>PHOTO CHARGES- INC</v>
      </c>
    </row>
    <row r="3605" customFormat="false" ht="15" hidden="false" customHeight="false" outlineLevel="0" collapsed="false">
      <c r="A3605" s="50" t="s">
        <v>1308</v>
      </c>
      <c r="B3605" s="55" t="n">
        <v>45951</v>
      </c>
      <c r="C3605" s="50" t="n">
        <f aca="false">IF(S3605="","",IFERROR(IF(INDEX('Ledger Codes'!$C$6:$C$205,MATCH(S3605,'Ledger Codes'!$B$6:$B$205,0))="","",INDEX('Ledger Codes'!$C$6:$C$205,MATCH(S3605,'Ledger Codes'!$B$6:$B$205,0))),""))</f>
        <v>10054</v>
      </c>
      <c r="D3605" s="50" t="s">
        <v>210</v>
      </c>
      <c r="E3605" s="50" t="s">
        <v>1309</v>
      </c>
      <c r="F3605" s="50" t="s">
        <v>1310</v>
      </c>
      <c r="G3605" s="52" t="n">
        <v>0</v>
      </c>
      <c r="H3605" s="52" t="n">
        <v>20</v>
      </c>
      <c r="I3605" s="52" t="n">
        <f aca="false">IF(AND(G3605="",H3605=""),"",N(G3605)-N(H3605))</f>
        <v>-20</v>
      </c>
      <c r="J3605" s="52" t="n">
        <f aca="false">IF(I3605="","",ABS(I3605))</f>
        <v>20</v>
      </c>
      <c r="K3605" s="56" t="n">
        <f aca="false">IF(S3605="","",0)</f>
        <v>0</v>
      </c>
      <c r="L3605" s="56" t="n">
        <f aca="false">IF(J3605="","",IF(AND(J3605&gt;'Revenue Testing'!$E$9,K3605=0),1,0))</f>
        <v>0</v>
      </c>
      <c r="M3605" s="57" t="n">
        <v>0.128737316795</v>
      </c>
      <c r="N3605" s="56" t="str">
        <f aca="false">IF(OR(A3605="",I3605=""),"",IF(COUNTIFS($A$2:$A$4500,A3605,$D$2:$D$4500,D3605,$I$2:$I$4500,I3605)&gt;1,"Possible duplicate",""))</f>
        <v/>
      </c>
      <c r="O3605" s="56" t="n">
        <f aca="false">IF(J3605="","",IF(AND(L3605=0,K3605=0),1,0))</f>
        <v>1</v>
      </c>
      <c r="P3605" s="56" t="str">
        <f aca="false">IF(L3605=1,J3605+ROW()/10^7,"")</f>
        <v/>
      </c>
      <c r="Q3605" s="57" t="n">
        <f aca="false">IF(O3605=1,M3605,"")</f>
        <v>0.128737316795</v>
      </c>
      <c r="R3605" s="56" t="str">
        <f aca="false">IF(K3605=1,ROW(),"")</f>
        <v/>
      </c>
      <c r="S3605" s="56" t="str">
        <f aca="false">IF(D3605="","",TRIM(D3605))</f>
        <v>PHOTO CHARGES- INC</v>
      </c>
    </row>
    <row r="3606" customFormat="false" ht="15" hidden="false" customHeight="false" outlineLevel="0" collapsed="false">
      <c r="A3606" s="50" t="s">
        <v>1311</v>
      </c>
      <c r="B3606" s="55" t="n">
        <v>45951</v>
      </c>
      <c r="C3606" s="50" t="n">
        <f aca="false">IF(S3606="","",IFERROR(IF(INDEX('Ledger Codes'!$C$6:$C$205,MATCH(S3606,'Ledger Codes'!$B$6:$B$205,0))="","",INDEX('Ledger Codes'!$C$6:$C$205,MATCH(S3606,'Ledger Codes'!$B$6:$B$205,0))),""))</f>
        <v>10054</v>
      </c>
      <c r="D3606" s="50" t="s">
        <v>210</v>
      </c>
      <c r="E3606" s="50" t="s">
        <v>1312</v>
      </c>
      <c r="F3606" s="50" t="s">
        <v>1313</v>
      </c>
      <c r="G3606" s="52" t="n">
        <v>0</v>
      </c>
      <c r="H3606" s="52" t="n">
        <v>20</v>
      </c>
      <c r="I3606" s="52" t="n">
        <f aca="false">IF(AND(G3606="",H3606=""),"",N(G3606)-N(H3606))</f>
        <v>-20</v>
      </c>
      <c r="J3606" s="52" t="n">
        <f aca="false">IF(I3606="","",ABS(I3606))</f>
        <v>20</v>
      </c>
      <c r="K3606" s="56" t="n">
        <f aca="false">IF(S3606="","",0)</f>
        <v>0</v>
      </c>
      <c r="L3606" s="56" t="n">
        <f aca="false">IF(J3606="","",IF(AND(J3606&gt;'Revenue Testing'!$E$9,K3606=0),1,0))</f>
        <v>0</v>
      </c>
      <c r="M3606" s="57" t="n">
        <v>0.210875719785</v>
      </c>
      <c r="N3606" s="56" t="str">
        <f aca="false">IF(OR(A3606="",I3606=""),"",IF(COUNTIFS($A$2:$A$4500,A3606,$D$2:$D$4500,D3606,$I$2:$I$4500,I3606)&gt;1,"Possible duplicate",""))</f>
        <v/>
      </c>
      <c r="O3606" s="56" t="n">
        <f aca="false">IF(J3606="","",IF(AND(L3606=0,K3606=0),1,0))</f>
        <v>1</v>
      </c>
      <c r="P3606" s="56" t="str">
        <f aca="false">IF(L3606=1,J3606+ROW()/10^7,"")</f>
        <v/>
      </c>
      <c r="Q3606" s="57" t="n">
        <f aca="false">IF(O3606=1,M3606,"")</f>
        <v>0.210875719785</v>
      </c>
      <c r="R3606" s="56" t="str">
        <f aca="false">IF(K3606=1,ROW(),"")</f>
        <v/>
      </c>
      <c r="S3606" s="56" t="str">
        <f aca="false">IF(D3606="","",TRIM(D3606))</f>
        <v>PHOTO CHARGES- INC</v>
      </c>
    </row>
    <row r="3607" customFormat="false" ht="15" hidden="false" customHeight="false" outlineLevel="0" collapsed="false">
      <c r="A3607" s="50" t="s">
        <v>1314</v>
      </c>
      <c r="B3607" s="55" t="n">
        <v>45951</v>
      </c>
      <c r="C3607" s="50" t="n">
        <f aca="false">IF(S3607="","",IFERROR(IF(INDEX('Ledger Codes'!$C$6:$C$205,MATCH(S3607,'Ledger Codes'!$B$6:$B$205,0))="","",INDEX('Ledger Codes'!$C$6:$C$205,MATCH(S3607,'Ledger Codes'!$B$6:$B$205,0))),""))</f>
        <v>10054</v>
      </c>
      <c r="D3607" s="50" t="s">
        <v>210</v>
      </c>
      <c r="E3607" s="50" t="s">
        <v>1315</v>
      </c>
      <c r="F3607" s="50" t="s">
        <v>1316</v>
      </c>
      <c r="G3607" s="52" t="n">
        <v>0</v>
      </c>
      <c r="H3607" s="52" t="n">
        <v>20</v>
      </c>
      <c r="I3607" s="52" t="n">
        <f aca="false">IF(AND(G3607="",H3607=""),"",N(G3607)-N(H3607))</f>
        <v>-20</v>
      </c>
      <c r="J3607" s="52" t="n">
        <f aca="false">IF(I3607="","",ABS(I3607))</f>
        <v>20</v>
      </c>
      <c r="K3607" s="56" t="n">
        <f aca="false">IF(S3607="","",0)</f>
        <v>0</v>
      </c>
      <c r="L3607" s="56" t="n">
        <f aca="false">IF(J3607="","",IF(AND(J3607&gt;'Revenue Testing'!$E$9,K3607=0),1,0))</f>
        <v>0</v>
      </c>
      <c r="M3607" s="57" t="n">
        <v>0.524060113827</v>
      </c>
      <c r="N3607" s="56" t="str">
        <f aca="false">IF(OR(A3607="",I3607=""),"",IF(COUNTIFS($A$2:$A$4500,A3607,$D$2:$D$4500,D3607,$I$2:$I$4500,I3607)&gt;1,"Possible duplicate",""))</f>
        <v/>
      </c>
      <c r="O3607" s="56" t="n">
        <f aca="false">IF(J3607="","",IF(AND(L3607=0,K3607=0),1,0))</f>
        <v>1</v>
      </c>
      <c r="P3607" s="56" t="str">
        <f aca="false">IF(L3607=1,J3607+ROW()/10^7,"")</f>
        <v/>
      </c>
      <c r="Q3607" s="57" t="n">
        <f aca="false">IF(O3607=1,M3607,"")</f>
        <v>0.524060113827</v>
      </c>
      <c r="R3607" s="56" t="str">
        <f aca="false">IF(K3607=1,ROW(),"")</f>
        <v/>
      </c>
      <c r="S3607" s="56" t="str">
        <f aca="false">IF(D3607="","",TRIM(D3607))</f>
        <v>PHOTO CHARGES- INC</v>
      </c>
    </row>
    <row r="3608" customFormat="false" ht="15" hidden="false" customHeight="false" outlineLevel="0" collapsed="false">
      <c r="A3608" s="50" t="s">
        <v>1317</v>
      </c>
      <c r="B3608" s="55" t="n">
        <v>45951</v>
      </c>
      <c r="C3608" s="50" t="n">
        <f aca="false">IF(S3608="","",IFERROR(IF(INDEX('Ledger Codes'!$C$6:$C$205,MATCH(S3608,'Ledger Codes'!$B$6:$B$205,0))="","",INDEX('Ledger Codes'!$C$6:$C$205,MATCH(S3608,'Ledger Codes'!$B$6:$B$205,0))),""))</f>
        <v>10054</v>
      </c>
      <c r="D3608" s="50" t="s">
        <v>210</v>
      </c>
      <c r="E3608" s="50" t="s">
        <v>1318</v>
      </c>
      <c r="F3608" s="50" t="s">
        <v>1319</v>
      </c>
      <c r="G3608" s="52" t="n">
        <v>0</v>
      </c>
      <c r="H3608" s="52" t="n">
        <v>20</v>
      </c>
      <c r="I3608" s="52" t="n">
        <f aca="false">IF(AND(G3608="",H3608=""),"",N(G3608)-N(H3608))</f>
        <v>-20</v>
      </c>
      <c r="J3608" s="52" t="n">
        <f aca="false">IF(I3608="","",ABS(I3608))</f>
        <v>20</v>
      </c>
      <c r="K3608" s="56" t="n">
        <f aca="false">IF(S3608="","",0)</f>
        <v>0</v>
      </c>
      <c r="L3608" s="56" t="n">
        <f aca="false">IF(J3608="","",IF(AND(J3608&gt;'Revenue Testing'!$E$9,K3608=0),1,0))</f>
        <v>0</v>
      </c>
      <c r="M3608" s="57" t="n">
        <v>0.746419341799</v>
      </c>
      <c r="N3608" s="56" t="str">
        <f aca="false">IF(OR(A3608="",I3608=""),"",IF(COUNTIFS($A$2:$A$4500,A3608,$D$2:$D$4500,D3608,$I$2:$I$4500,I3608)&gt;1,"Possible duplicate",""))</f>
        <v/>
      </c>
      <c r="O3608" s="56" t="n">
        <f aca="false">IF(J3608="","",IF(AND(L3608=0,K3608=0),1,0))</f>
        <v>1</v>
      </c>
      <c r="P3608" s="56" t="str">
        <f aca="false">IF(L3608=1,J3608+ROW()/10^7,"")</f>
        <v/>
      </c>
      <c r="Q3608" s="57" t="n">
        <f aca="false">IF(O3608=1,M3608,"")</f>
        <v>0.746419341799</v>
      </c>
      <c r="R3608" s="56" t="str">
        <f aca="false">IF(K3608=1,ROW(),"")</f>
        <v/>
      </c>
      <c r="S3608" s="56" t="str">
        <f aca="false">IF(D3608="","",TRIM(D3608))</f>
        <v>PHOTO CHARGES- INC</v>
      </c>
    </row>
    <row r="3609" customFormat="false" ht="15" hidden="false" customHeight="false" outlineLevel="0" collapsed="false">
      <c r="A3609" s="50" t="s">
        <v>1320</v>
      </c>
      <c r="B3609" s="55" t="n">
        <v>45951</v>
      </c>
      <c r="C3609" s="50" t="n">
        <f aca="false">IF(S3609="","",IFERROR(IF(INDEX('Ledger Codes'!$C$6:$C$205,MATCH(S3609,'Ledger Codes'!$B$6:$B$205,0))="","",INDEX('Ledger Codes'!$C$6:$C$205,MATCH(S3609,'Ledger Codes'!$B$6:$B$205,0))),""))</f>
        <v>10054</v>
      </c>
      <c r="D3609" s="50" t="s">
        <v>210</v>
      </c>
      <c r="E3609" s="50" t="s">
        <v>1321</v>
      </c>
      <c r="F3609" s="50" t="s">
        <v>1322</v>
      </c>
      <c r="G3609" s="52" t="n">
        <v>0</v>
      </c>
      <c r="H3609" s="52" t="n">
        <v>20</v>
      </c>
      <c r="I3609" s="52" t="n">
        <f aca="false">IF(AND(G3609="",H3609=""),"",N(G3609)-N(H3609))</f>
        <v>-20</v>
      </c>
      <c r="J3609" s="52" t="n">
        <f aca="false">IF(I3609="","",ABS(I3609))</f>
        <v>20</v>
      </c>
      <c r="K3609" s="56" t="n">
        <f aca="false">IF(S3609="","",0)</f>
        <v>0</v>
      </c>
      <c r="L3609" s="56" t="n">
        <f aca="false">IF(J3609="","",IF(AND(J3609&gt;'Revenue Testing'!$E$9,K3609=0),1,0))</f>
        <v>0</v>
      </c>
      <c r="M3609" s="57" t="n">
        <v>0.810736187776</v>
      </c>
      <c r="N3609" s="56" t="str">
        <f aca="false">IF(OR(A3609="",I3609=""),"",IF(COUNTIFS($A$2:$A$4500,A3609,$D$2:$D$4500,D3609,$I$2:$I$4500,I3609)&gt;1,"Possible duplicate",""))</f>
        <v/>
      </c>
      <c r="O3609" s="56" t="n">
        <f aca="false">IF(J3609="","",IF(AND(L3609=0,K3609=0),1,0))</f>
        <v>1</v>
      </c>
      <c r="P3609" s="56" t="str">
        <f aca="false">IF(L3609=1,J3609+ROW()/10^7,"")</f>
        <v/>
      </c>
      <c r="Q3609" s="57" t="n">
        <f aca="false">IF(O3609=1,M3609,"")</f>
        <v>0.810736187776</v>
      </c>
      <c r="R3609" s="56" t="str">
        <f aca="false">IF(K3609=1,ROW(),"")</f>
        <v/>
      </c>
      <c r="S3609" s="56" t="str">
        <f aca="false">IF(D3609="","",TRIM(D3609))</f>
        <v>PHOTO CHARGES- INC</v>
      </c>
    </row>
    <row r="3610" customFormat="false" ht="15" hidden="false" customHeight="false" outlineLevel="0" collapsed="false">
      <c r="A3610" s="50" t="s">
        <v>1323</v>
      </c>
      <c r="B3610" s="55" t="n">
        <v>45951</v>
      </c>
      <c r="C3610" s="50" t="n">
        <f aca="false">IF(S3610="","",IFERROR(IF(INDEX('Ledger Codes'!$C$6:$C$205,MATCH(S3610,'Ledger Codes'!$B$6:$B$205,0))="","",INDEX('Ledger Codes'!$C$6:$C$205,MATCH(S3610,'Ledger Codes'!$B$6:$B$205,0))),""))</f>
        <v>10054</v>
      </c>
      <c r="D3610" s="50" t="s">
        <v>210</v>
      </c>
      <c r="E3610" s="50" t="s">
        <v>1324</v>
      </c>
      <c r="F3610" s="50" t="s">
        <v>1325</v>
      </c>
      <c r="G3610" s="52" t="n">
        <v>0</v>
      </c>
      <c r="H3610" s="52" t="n">
        <v>60</v>
      </c>
      <c r="I3610" s="52" t="n">
        <f aca="false">IF(AND(G3610="",H3610=""),"",N(G3610)-N(H3610))</f>
        <v>-60</v>
      </c>
      <c r="J3610" s="52" t="n">
        <f aca="false">IF(I3610="","",ABS(I3610))</f>
        <v>60</v>
      </c>
      <c r="K3610" s="56" t="n">
        <f aca="false">IF(S3610="","",0)</f>
        <v>0</v>
      </c>
      <c r="L3610" s="56" t="n">
        <f aca="false">IF(J3610="","",IF(AND(J3610&gt;'Revenue Testing'!$E$9,K3610=0),1,0))</f>
        <v>0</v>
      </c>
      <c r="M3610" s="57" t="n">
        <v>0.877294093182</v>
      </c>
      <c r="N3610" s="56" t="str">
        <f aca="false">IF(OR(A3610="",I3610=""),"",IF(COUNTIFS($A$2:$A$4500,A3610,$D$2:$D$4500,D3610,$I$2:$I$4500,I3610)&gt;1,"Possible duplicate",""))</f>
        <v/>
      </c>
      <c r="O3610" s="56" t="n">
        <f aca="false">IF(J3610="","",IF(AND(L3610=0,K3610=0),1,0))</f>
        <v>1</v>
      </c>
      <c r="P3610" s="56" t="str">
        <f aca="false">IF(L3610=1,J3610+ROW()/10^7,"")</f>
        <v/>
      </c>
      <c r="Q3610" s="57" t="n">
        <f aca="false">IF(O3610=1,M3610,"")</f>
        <v>0.877294093182</v>
      </c>
      <c r="R3610" s="56" t="str">
        <f aca="false">IF(K3610=1,ROW(),"")</f>
        <v/>
      </c>
      <c r="S3610" s="56" t="str">
        <f aca="false">IF(D3610="","",TRIM(D3610))</f>
        <v>PHOTO CHARGES- INC</v>
      </c>
    </row>
    <row r="3611" customFormat="false" ht="15" hidden="false" customHeight="false" outlineLevel="0" collapsed="false">
      <c r="A3611" s="50" t="s">
        <v>1326</v>
      </c>
      <c r="B3611" s="55" t="n">
        <v>45951</v>
      </c>
      <c r="C3611" s="50" t="n">
        <f aca="false">IF(S3611="","",IFERROR(IF(INDEX('Ledger Codes'!$C$6:$C$205,MATCH(S3611,'Ledger Codes'!$B$6:$B$205,0))="","",INDEX('Ledger Codes'!$C$6:$C$205,MATCH(S3611,'Ledger Codes'!$B$6:$B$205,0))),""))</f>
        <v>10054</v>
      </c>
      <c r="D3611" s="50" t="s">
        <v>210</v>
      </c>
      <c r="E3611" s="50" t="s">
        <v>1327</v>
      </c>
      <c r="F3611" s="50" t="s">
        <v>1328</v>
      </c>
      <c r="G3611" s="52" t="n">
        <v>0</v>
      </c>
      <c r="H3611" s="52" t="n">
        <v>60</v>
      </c>
      <c r="I3611" s="52" t="n">
        <f aca="false">IF(AND(G3611="",H3611=""),"",N(G3611)-N(H3611))</f>
        <v>-60</v>
      </c>
      <c r="J3611" s="52" t="n">
        <f aca="false">IF(I3611="","",ABS(I3611))</f>
        <v>60</v>
      </c>
      <c r="K3611" s="56" t="n">
        <f aca="false">IF(S3611="","",0)</f>
        <v>0</v>
      </c>
      <c r="L3611" s="56" t="n">
        <f aca="false">IF(J3611="","",IF(AND(J3611&gt;'Revenue Testing'!$E$9,K3611=0),1,0))</f>
        <v>0</v>
      </c>
      <c r="M3611" s="57" t="n">
        <v>0.911474697921</v>
      </c>
      <c r="N3611" s="56" t="str">
        <f aca="false">IF(OR(A3611="",I3611=""),"",IF(COUNTIFS($A$2:$A$4500,A3611,$D$2:$D$4500,D3611,$I$2:$I$4500,I3611)&gt;1,"Possible duplicate",""))</f>
        <v/>
      </c>
      <c r="O3611" s="56" t="n">
        <f aca="false">IF(J3611="","",IF(AND(L3611=0,K3611=0),1,0))</f>
        <v>1</v>
      </c>
      <c r="P3611" s="56" t="str">
        <f aca="false">IF(L3611=1,J3611+ROW()/10^7,"")</f>
        <v/>
      </c>
      <c r="Q3611" s="57" t="n">
        <f aca="false">IF(O3611=1,M3611,"")</f>
        <v>0.911474697921</v>
      </c>
      <c r="R3611" s="56" t="str">
        <f aca="false">IF(K3611=1,ROW(),"")</f>
        <v/>
      </c>
      <c r="S3611" s="56" t="str">
        <f aca="false">IF(D3611="","",TRIM(D3611))</f>
        <v>PHOTO CHARGES- INC</v>
      </c>
    </row>
    <row r="3612" customFormat="false" ht="15" hidden="false" customHeight="false" outlineLevel="0" collapsed="false">
      <c r="A3612" s="50" t="s">
        <v>1329</v>
      </c>
      <c r="B3612" s="55" t="n">
        <v>45951</v>
      </c>
      <c r="C3612" s="50" t="n">
        <f aca="false">IF(S3612="","",IFERROR(IF(INDEX('Ledger Codes'!$C$6:$C$205,MATCH(S3612,'Ledger Codes'!$B$6:$B$205,0))="","",INDEX('Ledger Codes'!$C$6:$C$205,MATCH(S3612,'Ledger Codes'!$B$6:$B$205,0))),""))</f>
        <v>10054</v>
      </c>
      <c r="D3612" s="50" t="s">
        <v>210</v>
      </c>
      <c r="E3612" s="50" t="s">
        <v>1330</v>
      </c>
      <c r="F3612" s="50" t="s">
        <v>1331</v>
      </c>
      <c r="G3612" s="52" t="n">
        <v>0</v>
      </c>
      <c r="H3612" s="52" t="n">
        <v>20</v>
      </c>
      <c r="I3612" s="52" t="n">
        <f aca="false">IF(AND(G3612="",H3612=""),"",N(G3612)-N(H3612))</f>
        <v>-20</v>
      </c>
      <c r="J3612" s="52" t="n">
        <f aca="false">IF(I3612="","",ABS(I3612))</f>
        <v>20</v>
      </c>
      <c r="K3612" s="56" t="n">
        <f aca="false">IF(S3612="","",0)</f>
        <v>0</v>
      </c>
      <c r="L3612" s="56" t="n">
        <f aca="false">IF(J3612="","",IF(AND(J3612&gt;'Revenue Testing'!$E$9,K3612=0),1,0))</f>
        <v>0</v>
      </c>
      <c r="M3612" s="57" t="n">
        <v>0.476437302955</v>
      </c>
      <c r="N3612" s="56" t="str">
        <f aca="false">IF(OR(A3612="",I3612=""),"",IF(COUNTIFS($A$2:$A$4500,A3612,$D$2:$D$4500,D3612,$I$2:$I$4500,I3612)&gt;1,"Possible duplicate",""))</f>
        <v/>
      </c>
      <c r="O3612" s="56" t="n">
        <f aca="false">IF(J3612="","",IF(AND(L3612=0,K3612=0),1,0))</f>
        <v>1</v>
      </c>
      <c r="P3612" s="56" t="str">
        <f aca="false">IF(L3612=1,J3612+ROW()/10^7,"")</f>
        <v/>
      </c>
      <c r="Q3612" s="57" t="n">
        <f aca="false">IF(O3612=1,M3612,"")</f>
        <v>0.476437302955</v>
      </c>
      <c r="R3612" s="56" t="str">
        <f aca="false">IF(K3612=1,ROW(),"")</f>
        <v/>
      </c>
      <c r="S3612" s="56" t="str">
        <f aca="false">IF(D3612="","",TRIM(D3612))</f>
        <v>PHOTO CHARGES- INC</v>
      </c>
    </row>
    <row r="3613" customFormat="false" ht="15" hidden="false" customHeight="false" outlineLevel="0" collapsed="false">
      <c r="A3613" s="50" t="s">
        <v>1332</v>
      </c>
      <c r="B3613" s="55" t="n">
        <v>45951</v>
      </c>
      <c r="C3613" s="50" t="n">
        <f aca="false">IF(S3613="","",IFERROR(IF(INDEX('Ledger Codes'!$C$6:$C$205,MATCH(S3613,'Ledger Codes'!$B$6:$B$205,0))="","",INDEX('Ledger Codes'!$C$6:$C$205,MATCH(S3613,'Ledger Codes'!$B$6:$B$205,0))),""))</f>
        <v>10054</v>
      </c>
      <c r="D3613" s="50" t="s">
        <v>210</v>
      </c>
      <c r="E3613" s="50" t="s">
        <v>1333</v>
      </c>
      <c r="F3613" s="50" t="s">
        <v>1334</v>
      </c>
      <c r="G3613" s="52" t="n">
        <v>0</v>
      </c>
      <c r="H3613" s="52" t="n">
        <v>20</v>
      </c>
      <c r="I3613" s="52" t="n">
        <f aca="false">IF(AND(G3613="",H3613=""),"",N(G3613)-N(H3613))</f>
        <v>-20</v>
      </c>
      <c r="J3613" s="52" t="n">
        <f aca="false">IF(I3613="","",ABS(I3613))</f>
        <v>20</v>
      </c>
      <c r="K3613" s="56" t="n">
        <f aca="false">IF(S3613="","",0)</f>
        <v>0</v>
      </c>
      <c r="L3613" s="56" t="n">
        <f aca="false">IF(J3613="","",IF(AND(J3613&gt;'Revenue Testing'!$E$9,K3613=0),1,0))</f>
        <v>0</v>
      </c>
      <c r="M3613" s="57" t="n">
        <v>0.275338346752</v>
      </c>
      <c r="N3613" s="56" t="str">
        <f aca="false">IF(OR(A3613="",I3613=""),"",IF(COUNTIFS($A$2:$A$4500,A3613,$D$2:$D$4500,D3613,$I$2:$I$4500,I3613)&gt;1,"Possible duplicate",""))</f>
        <v/>
      </c>
      <c r="O3613" s="56" t="n">
        <f aca="false">IF(J3613="","",IF(AND(L3613=0,K3613=0),1,0))</f>
        <v>1</v>
      </c>
      <c r="P3613" s="56" t="str">
        <f aca="false">IF(L3613=1,J3613+ROW()/10^7,"")</f>
        <v/>
      </c>
      <c r="Q3613" s="57" t="n">
        <f aca="false">IF(O3613=1,M3613,"")</f>
        <v>0.275338346752</v>
      </c>
      <c r="R3613" s="56" t="str">
        <f aca="false">IF(K3613=1,ROW(),"")</f>
        <v/>
      </c>
      <c r="S3613" s="56" t="str">
        <f aca="false">IF(D3613="","",TRIM(D3613))</f>
        <v>PHOTO CHARGES- INC</v>
      </c>
    </row>
    <row r="3614" customFormat="false" ht="15" hidden="false" customHeight="false" outlineLevel="0" collapsed="false">
      <c r="A3614" s="50" t="s">
        <v>1335</v>
      </c>
      <c r="B3614" s="55" t="n">
        <v>45951</v>
      </c>
      <c r="C3614" s="50" t="n">
        <f aca="false">IF(S3614="","",IFERROR(IF(INDEX('Ledger Codes'!$C$6:$C$205,MATCH(S3614,'Ledger Codes'!$B$6:$B$205,0))="","",INDEX('Ledger Codes'!$C$6:$C$205,MATCH(S3614,'Ledger Codes'!$B$6:$B$205,0))),""))</f>
        <v>10054</v>
      </c>
      <c r="D3614" s="50" t="s">
        <v>210</v>
      </c>
      <c r="E3614" s="50" t="s">
        <v>1336</v>
      </c>
      <c r="F3614" s="50" t="s">
        <v>1337</v>
      </c>
      <c r="G3614" s="52" t="n">
        <v>0</v>
      </c>
      <c r="H3614" s="52" t="n">
        <v>20</v>
      </c>
      <c r="I3614" s="52" t="n">
        <f aca="false">IF(AND(G3614="",H3614=""),"",N(G3614)-N(H3614))</f>
        <v>-20</v>
      </c>
      <c r="J3614" s="52" t="n">
        <f aca="false">IF(I3614="","",ABS(I3614))</f>
        <v>20</v>
      </c>
      <c r="K3614" s="56" t="n">
        <f aca="false">IF(S3614="","",0)</f>
        <v>0</v>
      </c>
      <c r="L3614" s="56" t="n">
        <f aca="false">IF(J3614="","",IF(AND(J3614&gt;'Revenue Testing'!$E$9,K3614=0),1,0))</f>
        <v>0</v>
      </c>
      <c r="M3614" s="57" t="n">
        <v>0.893081688995</v>
      </c>
      <c r="N3614" s="56" t="str">
        <f aca="false">IF(OR(A3614="",I3614=""),"",IF(COUNTIFS($A$2:$A$4500,A3614,$D$2:$D$4500,D3614,$I$2:$I$4500,I3614)&gt;1,"Possible duplicate",""))</f>
        <v/>
      </c>
      <c r="O3614" s="56" t="n">
        <f aca="false">IF(J3614="","",IF(AND(L3614=0,K3614=0),1,0))</f>
        <v>1</v>
      </c>
      <c r="P3614" s="56" t="str">
        <f aca="false">IF(L3614=1,J3614+ROW()/10^7,"")</f>
        <v/>
      </c>
      <c r="Q3614" s="57" t="n">
        <f aca="false">IF(O3614=1,M3614,"")</f>
        <v>0.893081688995</v>
      </c>
      <c r="R3614" s="56" t="str">
        <f aca="false">IF(K3614=1,ROW(),"")</f>
        <v/>
      </c>
      <c r="S3614" s="56" t="str">
        <f aca="false">IF(D3614="","",TRIM(D3614))</f>
        <v>PHOTO CHARGES- INC</v>
      </c>
    </row>
    <row r="3615" customFormat="false" ht="15" hidden="false" customHeight="false" outlineLevel="0" collapsed="false">
      <c r="A3615" s="50" t="s">
        <v>1338</v>
      </c>
      <c r="B3615" s="55" t="n">
        <v>45951</v>
      </c>
      <c r="C3615" s="50" t="n">
        <f aca="false">IF(S3615="","",IFERROR(IF(INDEX('Ledger Codes'!$C$6:$C$205,MATCH(S3615,'Ledger Codes'!$B$6:$B$205,0))="","",INDEX('Ledger Codes'!$C$6:$C$205,MATCH(S3615,'Ledger Codes'!$B$6:$B$205,0))),""))</f>
        <v>10054</v>
      </c>
      <c r="D3615" s="50" t="s">
        <v>210</v>
      </c>
      <c r="E3615" s="50" t="s">
        <v>1339</v>
      </c>
      <c r="F3615" s="50" t="s">
        <v>1340</v>
      </c>
      <c r="G3615" s="52" t="n">
        <v>0</v>
      </c>
      <c r="H3615" s="52" t="n">
        <v>80</v>
      </c>
      <c r="I3615" s="52" t="n">
        <f aca="false">IF(AND(G3615="",H3615=""),"",N(G3615)-N(H3615))</f>
        <v>-80</v>
      </c>
      <c r="J3615" s="52" t="n">
        <f aca="false">IF(I3615="","",ABS(I3615))</f>
        <v>80</v>
      </c>
      <c r="K3615" s="56" t="n">
        <f aca="false">IF(S3615="","",0)</f>
        <v>0</v>
      </c>
      <c r="L3615" s="56" t="n">
        <f aca="false">IF(J3615="","",IF(AND(J3615&gt;'Revenue Testing'!$E$9,K3615=0),1,0))</f>
        <v>0</v>
      </c>
      <c r="M3615" s="57" t="n">
        <v>0.020663314793</v>
      </c>
      <c r="N3615" s="56" t="str">
        <f aca="false">IF(OR(A3615="",I3615=""),"",IF(COUNTIFS($A$2:$A$4500,A3615,$D$2:$D$4500,D3615,$I$2:$I$4500,I3615)&gt;1,"Possible duplicate",""))</f>
        <v/>
      </c>
      <c r="O3615" s="56" t="n">
        <f aca="false">IF(J3615="","",IF(AND(L3615=0,K3615=0),1,0))</f>
        <v>1</v>
      </c>
      <c r="P3615" s="56" t="str">
        <f aca="false">IF(L3615=1,J3615+ROW()/10^7,"")</f>
        <v/>
      </c>
      <c r="Q3615" s="57" t="n">
        <f aca="false">IF(O3615=1,M3615,"")</f>
        <v>0.020663314793</v>
      </c>
      <c r="R3615" s="56" t="str">
        <f aca="false">IF(K3615=1,ROW(),"")</f>
        <v/>
      </c>
      <c r="S3615" s="56" t="str">
        <f aca="false">IF(D3615="","",TRIM(D3615))</f>
        <v>PHOTO CHARGES- INC</v>
      </c>
    </row>
    <row r="3616" customFormat="false" ht="15" hidden="false" customHeight="false" outlineLevel="0" collapsed="false">
      <c r="A3616" s="50" t="s">
        <v>1341</v>
      </c>
      <c r="B3616" s="55" t="n">
        <v>45951</v>
      </c>
      <c r="C3616" s="50" t="n">
        <f aca="false">IF(S3616="","",IFERROR(IF(INDEX('Ledger Codes'!$C$6:$C$205,MATCH(S3616,'Ledger Codes'!$B$6:$B$205,0))="","",INDEX('Ledger Codes'!$C$6:$C$205,MATCH(S3616,'Ledger Codes'!$B$6:$B$205,0))),""))</f>
        <v>10054</v>
      </c>
      <c r="D3616" s="50" t="s">
        <v>210</v>
      </c>
      <c r="E3616" s="50" t="s">
        <v>1342</v>
      </c>
      <c r="F3616" s="50" t="s">
        <v>567</v>
      </c>
      <c r="G3616" s="52" t="n">
        <v>0</v>
      </c>
      <c r="H3616" s="52" t="n">
        <v>100</v>
      </c>
      <c r="I3616" s="52" t="n">
        <f aca="false">IF(AND(G3616="",H3616=""),"",N(G3616)-N(H3616))</f>
        <v>-100</v>
      </c>
      <c r="J3616" s="52" t="n">
        <f aca="false">IF(I3616="","",ABS(I3616))</f>
        <v>100</v>
      </c>
      <c r="K3616" s="56" t="n">
        <f aca="false">IF(S3616="","",0)</f>
        <v>0</v>
      </c>
      <c r="L3616" s="56" t="n">
        <f aca="false">IF(J3616="","",IF(AND(J3616&gt;'Revenue Testing'!$E$9,K3616=0),1,0))</f>
        <v>0</v>
      </c>
      <c r="M3616" s="57" t="n">
        <v>0.635109883874</v>
      </c>
      <c r="N3616" s="56" t="str">
        <f aca="false">IF(OR(A3616="",I3616=""),"",IF(COUNTIFS($A$2:$A$4500,A3616,$D$2:$D$4500,D3616,$I$2:$I$4500,I3616)&gt;1,"Possible duplicate",""))</f>
        <v/>
      </c>
      <c r="O3616" s="56" t="n">
        <f aca="false">IF(J3616="","",IF(AND(L3616=0,K3616=0),1,0))</f>
        <v>1</v>
      </c>
      <c r="P3616" s="56" t="str">
        <f aca="false">IF(L3616=1,J3616+ROW()/10^7,"")</f>
        <v/>
      </c>
      <c r="Q3616" s="57" t="n">
        <f aca="false">IF(O3616=1,M3616,"")</f>
        <v>0.635109883874</v>
      </c>
      <c r="R3616" s="56" t="str">
        <f aca="false">IF(K3616=1,ROW(),"")</f>
        <v/>
      </c>
      <c r="S3616" s="56" t="str">
        <f aca="false">IF(D3616="","",TRIM(D3616))</f>
        <v>PHOTO CHARGES- INC</v>
      </c>
    </row>
    <row r="3617" customFormat="false" ht="15" hidden="false" customHeight="false" outlineLevel="0" collapsed="false">
      <c r="A3617" s="50" t="s">
        <v>1343</v>
      </c>
      <c r="B3617" s="55" t="n">
        <v>45951</v>
      </c>
      <c r="C3617" s="50" t="n">
        <f aca="false">IF(S3617="","",IFERROR(IF(INDEX('Ledger Codes'!$C$6:$C$205,MATCH(S3617,'Ledger Codes'!$B$6:$B$205,0))="","",INDEX('Ledger Codes'!$C$6:$C$205,MATCH(S3617,'Ledger Codes'!$B$6:$B$205,0))),""))</f>
        <v>10054</v>
      </c>
      <c r="D3617" s="50" t="s">
        <v>210</v>
      </c>
      <c r="E3617" s="50" t="s">
        <v>1344</v>
      </c>
      <c r="F3617" s="50" t="s">
        <v>1345</v>
      </c>
      <c r="G3617" s="52" t="n">
        <v>0</v>
      </c>
      <c r="H3617" s="52" t="n">
        <v>80</v>
      </c>
      <c r="I3617" s="52" t="n">
        <f aca="false">IF(AND(G3617="",H3617=""),"",N(G3617)-N(H3617))</f>
        <v>-80</v>
      </c>
      <c r="J3617" s="52" t="n">
        <f aca="false">IF(I3617="","",ABS(I3617))</f>
        <v>80</v>
      </c>
      <c r="K3617" s="56" t="n">
        <f aca="false">IF(S3617="","",0)</f>
        <v>0</v>
      </c>
      <c r="L3617" s="56" t="n">
        <f aca="false">IF(J3617="","",IF(AND(J3617&gt;'Revenue Testing'!$E$9,K3617=0),1,0))</f>
        <v>0</v>
      </c>
      <c r="M3617" s="57" t="n">
        <v>0.882738983027</v>
      </c>
      <c r="N3617" s="56" t="str">
        <f aca="false">IF(OR(A3617="",I3617=""),"",IF(COUNTIFS($A$2:$A$4500,A3617,$D$2:$D$4500,D3617,$I$2:$I$4500,I3617)&gt;1,"Possible duplicate",""))</f>
        <v/>
      </c>
      <c r="O3617" s="56" t="n">
        <f aca="false">IF(J3617="","",IF(AND(L3617=0,K3617=0),1,0))</f>
        <v>1</v>
      </c>
      <c r="P3617" s="56" t="str">
        <f aca="false">IF(L3617=1,J3617+ROW()/10^7,"")</f>
        <v/>
      </c>
      <c r="Q3617" s="57" t="n">
        <f aca="false">IF(O3617=1,M3617,"")</f>
        <v>0.882738983027</v>
      </c>
      <c r="R3617" s="56" t="str">
        <f aca="false">IF(K3617=1,ROW(),"")</f>
        <v/>
      </c>
      <c r="S3617" s="56" t="str">
        <f aca="false">IF(D3617="","",TRIM(D3617))</f>
        <v>PHOTO CHARGES- INC</v>
      </c>
    </row>
    <row r="3618" customFormat="false" ht="15" hidden="false" customHeight="false" outlineLevel="0" collapsed="false">
      <c r="A3618" s="50" t="s">
        <v>1346</v>
      </c>
      <c r="B3618" s="55" t="n">
        <v>45951</v>
      </c>
      <c r="C3618" s="50" t="n">
        <f aca="false">IF(S3618="","",IFERROR(IF(INDEX('Ledger Codes'!$C$6:$C$205,MATCH(S3618,'Ledger Codes'!$B$6:$B$205,0))="","",INDEX('Ledger Codes'!$C$6:$C$205,MATCH(S3618,'Ledger Codes'!$B$6:$B$205,0))),""))</f>
        <v>10054</v>
      </c>
      <c r="D3618" s="50" t="s">
        <v>210</v>
      </c>
      <c r="E3618" s="50" t="s">
        <v>1347</v>
      </c>
      <c r="F3618" s="50" t="s">
        <v>1348</v>
      </c>
      <c r="G3618" s="52" t="n">
        <v>0</v>
      </c>
      <c r="H3618" s="52" t="n">
        <v>100</v>
      </c>
      <c r="I3618" s="52" t="n">
        <f aca="false">IF(AND(G3618="",H3618=""),"",N(G3618)-N(H3618))</f>
        <v>-100</v>
      </c>
      <c r="J3618" s="52" t="n">
        <f aca="false">IF(I3618="","",ABS(I3618))</f>
        <v>100</v>
      </c>
      <c r="K3618" s="56" t="n">
        <f aca="false">IF(S3618="","",0)</f>
        <v>0</v>
      </c>
      <c r="L3618" s="56" t="n">
        <f aca="false">IF(J3618="","",IF(AND(J3618&gt;'Revenue Testing'!$E$9,K3618=0),1,0))</f>
        <v>0</v>
      </c>
      <c r="M3618" s="57" t="n">
        <v>0.006602430574</v>
      </c>
      <c r="N3618" s="56" t="str">
        <f aca="false">IF(OR(A3618="",I3618=""),"",IF(COUNTIFS($A$2:$A$4500,A3618,$D$2:$D$4500,D3618,$I$2:$I$4500,I3618)&gt;1,"Possible duplicate",""))</f>
        <v/>
      </c>
      <c r="O3618" s="56" t="n">
        <f aca="false">IF(J3618="","",IF(AND(L3618=0,K3618=0),1,0))</f>
        <v>1</v>
      </c>
      <c r="P3618" s="56" t="str">
        <f aca="false">IF(L3618=1,J3618+ROW()/10^7,"")</f>
        <v/>
      </c>
      <c r="Q3618" s="57" t="n">
        <f aca="false">IF(O3618=1,M3618,"")</f>
        <v>0.006602430574</v>
      </c>
      <c r="R3618" s="56" t="str">
        <f aca="false">IF(K3618=1,ROW(),"")</f>
        <v/>
      </c>
      <c r="S3618" s="56" t="str">
        <f aca="false">IF(D3618="","",TRIM(D3618))</f>
        <v>PHOTO CHARGES- INC</v>
      </c>
    </row>
    <row r="3619" customFormat="false" ht="15" hidden="false" customHeight="false" outlineLevel="0" collapsed="false">
      <c r="A3619" s="50" t="s">
        <v>1349</v>
      </c>
      <c r="B3619" s="55" t="n">
        <v>45951</v>
      </c>
      <c r="C3619" s="50" t="n">
        <f aca="false">IF(S3619="","",IFERROR(IF(INDEX('Ledger Codes'!$C$6:$C$205,MATCH(S3619,'Ledger Codes'!$B$6:$B$205,0))="","",INDEX('Ledger Codes'!$C$6:$C$205,MATCH(S3619,'Ledger Codes'!$B$6:$B$205,0))),""))</f>
        <v>10054</v>
      </c>
      <c r="D3619" s="50" t="s">
        <v>210</v>
      </c>
      <c r="E3619" s="50" t="s">
        <v>1350</v>
      </c>
      <c r="F3619" s="50" t="s">
        <v>1351</v>
      </c>
      <c r="G3619" s="52" t="n">
        <v>0</v>
      </c>
      <c r="H3619" s="52" t="n">
        <v>20</v>
      </c>
      <c r="I3619" s="52" t="n">
        <f aca="false">IF(AND(G3619="",H3619=""),"",N(G3619)-N(H3619))</f>
        <v>-20</v>
      </c>
      <c r="J3619" s="52" t="n">
        <f aca="false">IF(I3619="","",ABS(I3619))</f>
        <v>20</v>
      </c>
      <c r="K3619" s="56" t="n">
        <f aca="false">IF(S3619="","",0)</f>
        <v>0</v>
      </c>
      <c r="L3619" s="56" t="n">
        <f aca="false">IF(J3619="","",IF(AND(J3619&gt;'Revenue Testing'!$E$9,K3619=0),1,0))</f>
        <v>0</v>
      </c>
      <c r="M3619" s="57" t="n">
        <v>0.775765626026</v>
      </c>
      <c r="N3619" s="56" t="str">
        <f aca="false">IF(OR(A3619="",I3619=""),"",IF(COUNTIFS($A$2:$A$4500,A3619,$D$2:$D$4500,D3619,$I$2:$I$4500,I3619)&gt;1,"Possible duplicate",""))</f>
        <v/>
      </c>
      <c r="O3619" s="56" t="n">
        <f aca="false">IF(J3619="","",IF(AND(L3619=0,K3619=0),1,0))</f>
        <v>1</v>
      </c>
      <c r="P3619" s="56" t="str">
        <f aca="false">IF(L3619=1,J3619+ROW()/10^7,"")</f>
        <v/>
      </c>
      <c r="Q3619" s="57" t="n">
        <f aca="false">IF(O3619=1,M3619,"")</f>
        <v>0.775765626026</v>
      </c>
      <c r="R3619" s="56" t="str">
        <f aca="false">IF(K3619=1,ROW(),"")</f>
        <v/>
      </c>
      <c r="S3619" s="56" t="str">
        <f aca="false">IF(D3619="","",TRIM(D3619))</f>
        <v>PHOTO CHARGES- INC</v>
      </c>
    </row>
    <row r="3620" customFormat="false" ht="15" hidden="false" customHeight="false" outlineLevel="0" collapsed="false">
      <c r="A3620" s="50" t="s">
        <v>1352</v>
      </c>
      <c r="B3620" s="55" t="n">
        <v>45951</v>
      </c>
      <c r="C3620" s="50" t="n">
        <f aca="false">IF(S3620="","",IFERROR(IF(INDEX('Ledger Codes'!$C$6:$C$205,MATCH(S3620,'Ledger Codes'!$B$6:$B$205,0))="","",INDEX('Ledger Codes'!$C$6:$C$205,MATCH(S3620,'Ledger Codes'!$B$6:$B$205,0))),""))</f>
        <v>10054</v>
      </c>
      <c r="D3620" s="50" t="s">
        <v>210</v>
      </c>
      <c r="E3620" s="50" t="s">
        <v>1353</v>
      </c>
      <c r="F3620" s="50" t="s">
        <v>1354</v>
      </c>
      <c r="G3620" s="52" t="n">
        <v>0</v>
      </c>
      <c r="H3620" s="52" t="n">
        <v>20</v>
      </c>
      <c r="I3620" s="52" t="n">
        <f aca="false">IF(AND(G3620="",H3620=""),"",N(G3620)-N(H3620))</f>
        <v>-20</v>
      </c>
      <c r="J3620" s="52" t="n">
        <f aca="false">IF(I3620="","",ABS(I3620))</f>
        <v>20</v>
      </c>
      <c r="K3620" s="56" t="n">
        <f aca="false">IF(S3620="","",0)</f>
        <v>0</v>
      </c>
      <c r="L3620" s="56" t="n">
        <f aca="false">IF(J3620="","",IF(AND(J3620&gt;'Revenue Testing'!$E$9,K3620=0),1,0))</f>
        <v>0</v>
      </c>
      <c r="M3620" s="57" t="n">
        <v>0.457327367522</v>
      </c>
      <c r="N3620" s="56" t="str">
        <f aca="false">IF(OR(A3620="",I3620=""),"",IF(COUNTIFS($A$2:$A$4500,A3620,$D$2:$D$4500,D3620,$I$2:$I$4500,I3620)&gt;1,"Possible duplicate",""))</f>
        <v/>
      </c>
      <c r="O3620" s="56" t="n">
        <f aca="false">IF(J3620="","",IF(AND(L3620=0,K3620=0),1,0))</f>
        <v>1</v>
      </c>
      <c r="P3620" s="56" t="str">
        <f aca="false">IF(L3620=1,J3620+ROW()/10^7,"")</f>
        <v/>
      </c>
      <c r="Q3620" s="57" t="n">
        <f aca="false">IF(O3620=1,M3620,"")</f>
        <v>0.457327367522</v>
      </c>
      <c r="R3620" s="56" t="str">
        <f aca="false">IF(K3620=1,ROW(),"")</f>
        <v/>
      </c>
      <c r="S3620" s="56" t="str">
        <f aca="false">IF(D3620="","",TRIM(D3620))</f>
        <v>PHOTO CHARGES- INC</v>
      </c>
    </row>
    <row r="3621" customFormat="false" ht="15" hidden="false" customHeight="false" outlineLevel="0" collapsed="false">
      <c r="A3621" s="50" t="s">
        <v>1355</v>
      </c>
      <c r="B3621" s="55" t="n">
        <v>45951</v>
      </c>
      <c r="C3621" s="50" t="n">
        <f aca="false">IF(S3621="","",IFERROR(IF(INDEX('Ledger Codes'!$C$6:$C$205,MATCH(S3621,'Ledger Codes'!$B$6:$B$205,0))="","",INDEX('Ledger Codes'!$C$6:$C$205,MATCH(S3621,'Ledger Codes'!$B$6:$B$205,0))),""))</f>
        <v>10054</v>
      </c>
      <c r="D3621" s="50" t="s">
        <v>210</v>
      </c>
      <c r="E3621" s="50" t="s">
        <v>1356</v>
      </c>
      <c r="F3621" s="50" t="s">
        <v>1357</v>
      </c>
      <c r="G3621" s="52" t="n">
        <v>0</v>
      </c>
      <c r="H3621" s="52" t="n">
        <v>20</v>
      </c>
      <c r="I3621" s="52" t="n">
        <f aca="false">IF(AND(G3621="",H3621=""),"",N(G3621)-N(H3621))</f>
        <v>-20</v>
      </c>
      <c r="J3621" s="52" t="n">
        <f aca="false">IF(I3621="","",ABS(I3621))</f>
        <v>20</v>
      </c>
      <c r="K3621" s="56" t="n">
        <f aca="false">IF(S3621="","",0)</f>
        <v>0</v>
      </c>
      <c r="L3621" s="56" t="n">
        <f aca="false">IF(J3621="","",IF(AND(J3621&gt;'Revenue Testing'!$E$9,K3621=0),1,0))</f>
        <v>0</v>
      </c>
      <c r="M3621" s="57" t="n">
        <v>0.848198178937</v>
      </c>
      <c r="N3621" s="56" t="str">
        <f aca="false">IF(OR(A3621="",I3621=""),"",IF(COUNTIFS($A$2:$A$4500,A3621,$D$2:$D$4500,D3621,$I$2:$I$4500,I3621)&gt;1,"Possible duplicate",""))</f>
        <v/>
      </c>
      <c r="O3621" s="56" t="n">
        <f aca="false">IF(J3621="","",IF(AND(L3621=0,K3621=0),1,0))</f>
        <v>1</v>
      </c>
      <c r="P3621" s="56" t="str">
        <f aca="false">IF(L3621=1,J3621+ROW()/10^7,"")</f>
        <v/>
      </c>
      <c r="Q3621" s="57" t="n">
        <f aca="false">IF(O3621=1,M3621,"")</f>
        <v>0.848198178937</v>
      </c>
      <c r="R3621" s="56" t="str">
        <f aca="false">IF(K3621=1,ROW(),"")</f>
        <v/>
      </c>
      <c r="S3621" s="56" t="str">
        <f aca="false">IF(D3621="","",TRIM(D3621))</f>
        <v>PHOTO CHARGES- INC</v>
      </c>
    </row>
    <row r="3622" customFormat="false" ht="15" hidden="false" customHeight="false" outlineLevel="0" collapsed="false">
      <c r="A3622" s="50" t="s">
        <v>1358</v>
      </c>
      <c r="B3622" s="55" t="n">
        <v>45951</v>
      </c>
      <c r="C3622" s="50" t="n">
        <f aca="false">IF(S3622="","",IFERROR(IF(INDEX('Ledger Codes'!$C$6:$C$205,MATCH(S3622,'Ledger Codes'!$B$6:$B$205,0))="","",INDEX('Ledger Codes'!$C$6:$C$205,MATCH(S3622,'Ledger Codes'!$B$6:$B$205,0))),""))</f>
        <v>10054</v>
      </c>
      <c r="D3622" s="50" t="s">
        <v>210</v>
      </c>
      <c r="E3622" s="50" t="s">
        <v>1359</v>
      </c>
      <c r="F3622" s="50" t="s">
        <v>1360</v>
      </c>
      <c r="G3622" s="52" t="n">
        <v>0</v>
      </c>
      <c r="H3622" s="52" t="n">
        <v>40</v>
      </c>
      <c r="I3622" s="52" t="n">
        <f aca="false">IF(AND(G3622="",H3622=""),"",N(G3622)-N(H3622))</f>
        <v>-40</v>
      </c>
      <c r="J3622" s="52" t="n">
        <f aca="false">IF(I3622="","",ABS(I3622))</f>
        <v>40</v>
      </c>
      <c r="K3622" s="56" t="n">
        <f aca="false">IF(S3622="","",0)</f>
        <v>0</v>
      </c>
      <c r="L3622" s="56" t="n">
        <f aca="false">IF(J3622="","",IF(AND(J3622&gt;'Revenue Testing'!$E$9,K3622=0),1,0))</f>
        <v>0</v>
      </c>
      <c r="M3622" s="57" t="n">
        <v>0.302708700089</v>
      </c>
      <c r="N3622" s="56" t="str">
        <f aca="false">IF(OR(A3622="",I3622=""),"",IF(COUNTIFS($A$2:$A$4500,A3622,$D$2:$D$4500,D3622,$I$2:$I$4500,I3622)&gt;1,"Possible duplicate",""))</f>
        <v/>
      </c>
      <c r="O3622" s="56" t="n">
        <f aca="false">IF(J3622="","",IF(AND(L3622=0,K3622=0),1,0))</f>
        <v>1</v>
      </c>
      <c r="P3622" s="56" t="str">
        <f aca="false">IF(L3622=1,J3622+ROW()/10^7,"")</f>
        <v/>
      </c>
      <c r="Q3622" s="57" t="n">
        <f aca="false">IF(O3622=1,M3622,"")</f>
        <v>0.302708700089</v>
      </c>
      <c r="R3622" s="56" t="str">
        <f aca="false">IF(K3622=1,ROW(),"")</f>
        <v/>
      </c>
      <c r="S3622" s="56" t="str">
        <f aca="false">IF(D3622="","",TRIM(D3622))</f>
        <v>PHOTO CHARGES- INC</v>
      </c>
    </row>
    <row r="3623" customFormat="false" ht="15" hidden="false" customHeight="false" outlineLevel="0" collapsed="false">
      <c r="A3623" s="50" t="s">
        <v>1361</v>
      </c>
      <c r="B3623" s="55" t="n">
        <v>45951</v>
      </c>
      <c r="C3623" s="50" t="n">
        <f aca="false">IF(S3623="","",IFERROR(IF(INDEX('Ledger Codes'!$C$6:$C$205,MATCH(S3623,'Ledger Codes'!$B$6:$B$205,0))="","",INDEX('Ledger Codes'!$C$6:$C$205,MATCH(S3623,'Ledger Codes'!$B$6:$B$205,0))),""))</f>
        <v>10054</v>
      </c>
      <c r="D3623" s="50" t="s">
        <v>210</v>
      </c>
      <c r="E3623" s="50" t="s">
        <v>1362</v>
      </c>
      <c r="F3623" s="50" t="s">
        <v>1363</v>
      </c>
      <c r="G3623" s="52" t="n">
        <v>0</v>
      </c>
      <c r="H3623" s="52" t="n">
        <v>100</v>
      </c>
      <c r="I3623" s="52" t="n">
        <f aca="false">IF(AND(G3623="",H3623=""),"",N(G3623)-N(H3623))</f>
        <v>-100</v>
      </c>
      <c r="J3623" s="52" t="n">
        <f aca="false">IF(I3623="","",ABS(I3623))</f>
        <v>100</v>
      </c>
      <c r="K3623" s="56" t="n">
        <f aca="false">IF(S3623="","",0)</f>
        <v>0</v>
      </c>
      <c r="L3623" s="56" t="n">
        <f aca="false">IF(J3623="","",IF(AND(J3623&gt;'Revenue Testing'!$E$9,K3623=0),1,0))</f>
        <v>0</v>
      </c>
      <c r="M3623" s="57" t="n">
        <v>0.212127074653</v>
      </c>
      <c r="N3623" s="56" t="str">
        <f aca="false">IF(OR(A3623="",I3623=""),"",IF(COUNTIFS($A$2:$A$4500,A3623,$D$2:$D$4500,D3623,$I$2:$I$4500,I3623)&gt;1,"Possible duplicate",""))</f>
        <v/>
      </c>
      <c r="O3623" s="56" t="n">
        <f aca="false">IF(J3623="","",IF(AND(L3623=0,K3623=0),1,0))</f>
        <v>1</v>
      </c>
      <c r="P3623" s="56" t="str">
        <f aca="false">IF(L3623=1,J3623+ROW()/10^7,"")</f>
        <v/>
      </c>
      <c r="Q3623" s="57" t="n">
        <f aca="false">IF(O3623=1,M3623,"")</f>
        <v>0.212127074653</v>
      </c>
      <c r="R3623" s="56" t="str">
        <f aca="false">IF(K3623=1,ROW(),"")</f>
        <v/>
      </c>
      <c r="S3623" s="56" t="str">
        <f aca="false">IF(D3623="","",TRIM(D3623))</f>
        <v>PHOTO CHARGES- INC</v>
      </c>
    </row>
    <row r="3624" customFormat="false" ht="15" hidden="false" customHeight="false" outlineLevel="0" collapsed="false">
      <c r="A3624" s="50" t="s">
        <v>1364</v>
      </c>
      <c r="B3624" s="55" t="n">
        <v>45951</v>
      </c>
      <c r="C3624" s="50" t="n">
        <f aca="false">IF(S3624="","",IFERROR(IF(INDEX('Ledger Codes'!$C$6:$C$205,MATCH(S3624,'Ledger Codes'!$B$6:$B$205,0))="","",INDEX('Ledger Codes'!$C$6:$C$205,MATCH(S3624,'Ledger Codes'!$B$6:$B$205,0))),""))</f>
        <v>10054</v>
      </c>
      <c r="D3624" s="50" t="s">
        <v>210</v>
      </c>
      <c r="E3624" s="50" t="s">
        <v>1365</v>
      </c>
      <c r="F3624" s="50" t="s">
        <v>1366</v>
      </c>
      <c r="G3624" s="52" t="n">
        <v>0</v>
      </c>
      <c r="H3624" s="52" t="n">
        <v>20</v>
      </c>
      <c r="I3624" s="52" t="n">
        <f aca="false">IF(AND(G3624="",H3624=""),"",N(G3624)-N(H3624))</f>
        <v>-20</v>
      </c>
      <c r="J3624" s="52" t="n">
        <f aca="false">IF(I3624="","",ABS(I3624))</f>
        <v>20</v>
      </c>
      <c r="K3624" s="56" t="n">
        <f aca="false">IF(S3624="","",0)</f>
        <v>0</v>
      </c>
      <c r="L3624" s="56" t="n">
        <f aca="false">IF(J3624="","",IF(AND(J3624&gt;'Revenue Testing'!$E$9,K3624=0),1,0))</f>
        <v>0</v>
      </c>
      <c r="M3624" s="57" t="n">
        <v>0.208851468377</v>
      </c>
      <c r="N3624" s="56" t="str">
        <f aca="false">IF(OR(A3624="",I3624=""),"",IF(COUNTIFS($A$2:$A$4500,A3624,$D$2:$D$4500,D3624,$I$2:$I$4500,I3624)&gt;1,"Possible duplicate",""))</f>
        <v/>
      </c>
      <c r="O3624" s="56" t="n">
        <f aca="false">IF(J3624="","",IF(AND(L3624=0,K3624=0),1,0))</f>
        <v>1</v>
      </c>
      <c r="P3624" s="56" t="str">
        <f aca="false">IF(L3624=1,J3624+ROW()/10^7,"")</f>
        <v/>
      </c>
      <c r="Q3624" s="57" t="n">
        <f aca="false">IF(O3624=1,M3624,"")</f>
        <v>0.208851468377</v>
      </c>
      <c r="R3624" s="56" t="str">
        <f aca="false">IF(K3624=1,ROW(),"")</f>
        <v/>
      </c>
      <c r="S3624" s="56" t="str">
        <f aca="false">IF(D3624="","",TRIM(D3624))</f>
        <v>PHOTO CHARGES- INC</v>
      </c>
    </row>
    <row r="3625" customFormat="false" ht="15" hidden="false" customHeight="false" outlineLevel="0" collapsed="false">
      <c r="A3625" s="50" t="s">
        <v>1367</v>
      </c>
      <c r="B3625" s="55" t="n">
        <v>45951</v>
      </c>
      <c r="C3625" s="50" t="n">
        <f aca="false">IF(S3625="","",IFERROR(IF(INDEX('Ledger Codes'!$C$6:$C$205,MATCH(S3625,'Ledger Codes'!$B$6:$B$205,0))="","",INDEX('Ledger Codes'!$C$6:$C$205,MATCH(S3625,'Ledger Codes'!$B$6:$B$205,0))),""))</f>
        <v>10054</v>
      </c>
      <c r="D3625" s="50" t="s">
        <v>210</v>
      </c>
      <c r="E3625" s="50" t="s">
        <v>1368</v>
      </c>
      <c r="F3625" s="50" t="s">
        <v>1369</v>
      </c>
      <c r="G3625" s="52" t="n">
        <v>0</v>
      </c>
      <c r="H3625" s="52" t="n">
        <v>20</v>
      </c>
      <c r="I3625" s="52" t="n">
        <f aca="false">IF(AND(G3625="",H3625=""),"",N(G3625)-N(H3625))</f>
        <v>-20</v>
      </c>
      <c r="J3625" s="52" t="n">
        <f aca="false">IF(I3625="","",ABS(I3625))</f>
        <v>20</v>
      </c>
      <c r="K3625" s="56" t="n">
        <f aca="false">IF(S3625="","",0)</f>
        <v>0</v>
      </c>
      <c r="L3625" s="56" t="n">
        <f aca="false">IF(J3625="","",IF(AND(J3625&gt;'Revenue Testing'!$E$9,K3625=0),1,0))</f>
        <v>0</v>
      </c>
      <c r="M3625" s="57" t="n">
        <v>0.844723055761</v>
      </c>
      <c r="N3625" s="56" t="str">
        <f aca="false">IF(OR(A3625="",I3625=""),"",IF(COUNTIFS($A$2:$A$4500,A3625,$D$2:$D$4500,D3625,$I$2:$I$4500,I3625)&gt;1,"Possible duplicate",""))</f>
        <v/>
      </c>
      <c r="O3625" s="56" t="n">
        <f aca="false">IF(J3625="","",IF(AND(L3625=0,K3625=0),1,0))</f>
        <v>1</v>
      </c>
      <c r="P3625" s="56" t="str">
        <f aca="false">IF(L3625=1,J3625+ROW()/10^7,"")</f>
        <v/>
      </c>
      <c r="Q3625" s="57" t="n">
        <f aca="false">IF(O3625=1,M3625,"")</f>
        <v>0.844723055761</v>
      </c>
      <c r="R3625" s="56" t="str">
        <f aca="false">IF(K3625=1,ROW(),"")</f>
        <v/>
      </c>
      <c r="S3625" s="56" t="str">
        <f aca="false">IF(D3625="","",TRIM(D3625))</f>
        <v>PHOTO CHARGES- INC</v>
      </c>
    </row>
    <row r="3626" customFormat="false" ht="15" hidden="false" customHeight="false" outlineLevel="0" collapsed="false">
      <c r="A3626" s="50" t="s">
        <v>1370</v>
      </c>
      <c r="B3626" s="55" t="n">
        <v>45951</v>
      </c>
      <c r="C3626" s="50" t="n">
        <f aca="false">IF(S3626="","",IFERROR(IF(INDEX('Ledger Codes'!$C$6:$C$205,MATCH(S3626,'Ledger Codes'!$B$6:$B$205,0))="","",INDEX('Ledger Codes'!$C$6:$C$205,MATCH(S3626,'Ledger Codes'!$B$6:$B$205,0))),""))</f>
        <v>10054</v>
      </c>
      <c r="D3626" s="50" t="s">
        <v>210</v>
      </c>
      <c r="E3626" s="50" t="s">
        <v>1371</v>
      </c>
      <c r="F3626" s="50" t="s">
        <v>1372</v>
      </c>
      <c r="G3626" s="52" t="n">
        <v>0</v>
      </c>
      <c r="H3626" s="52" t="n">
        <v>20</v>
      </c>
      <c r="I3626" s="52" t="n">
        <f aca="false">IF(AND(G3626="",H3626=""),"",N(G3626)-N(H3626))</f>
        <v>-20</v>
      </c>
      <c r="J3626" s="52" t="n">
        <f aca="false">IF(I3626="","",ABS(I3626))</f>
        <v>20</v>
      </c>
      <c r="K3626" s="56" t="n">
        <f aca="false">IF(S3626="","",0)</f>
        <v>0</v>
      </c>
      <c r="L3626" s="56" t="n">
        <f aca="false">IF(J3626="","",IF(AND(J3626&gt;'Revenue Testing'!$E$9,K3626=0),1,0))</f>
        <v>0</v>
      </c>
      <c r="M3626" s="57" t="n">
        <v>0.213655353953</v>
      </c>
      <c r="N3626" s="56" t="str">
        <f aca="false">IF(OR(A3626="",I3626=""),"",IF(COUNTIFS($A$2:$A$4500,A3626,$D$2:$D$4500,D3626,$I$2:$I$4500,I3626)&gt;1,"Possible duplicate",""))</f>
        <v/>
      </c>
      <c r="O3626" s="56" t="n">
        <f aca="false">IF(J3626="","",IF(AND(L3626=0,K3626=0),1,0))</f>
        <v>1</v>
      </c>
      <c r="P3626" s="56" t="str">
        <f aca="false">IF(L3626=1,J3626+ROW()/10^7,"")</f>
        <v/>
      </c>
      <c r="Q3626" s="57" t="n">
        <f aca="false">IF(O3626=1,M3626,"")</f>
        <v>0.213655353953</v>
      </c>
      <c r="R3626" s="56" t="str">
        <f aca="false">IF(K3626=1,ROW(),"")</f>
        <v/>
      </c>
      <c r="S3626" s="56" t="str">
        <f aca="false">IF(D3626="","",TRIM(D3626))</f>
        <v>PHOTO CHARGES- INC</v>
      </c>
    </row>
    <row r="3627" customFormat="false" ht="15" hidden="false" customHeight="false" outlineLevel="0" collapsed="false">
      <c r="A3627" s="50" t="s">
        <v>1373</v>
      </c>
      <c r="B3627" s="55" t="n">
        <v>45951</v>
      </c>
      <c r="C3627" s="50" t="n">
        <f aca="false">IF(S3627="","",IFERROR(IF(INDEX('Ledger Codes'!$C$6:$C$205,MATCH(S3627,'Ledger Codes'!$B$6:$B$205,0))="","",INDEX('Ledger Codes'!$C$6:$C$205,MATCH(S3627,'Ledger Codes'!$B$6:$B$205,0))),""))</f>
        <v>10054</v>
      </c>
      <c r="D3627" s="50" t="s">
        <v>210</v>
      </c>
      <c r="E3627" s="50" t="s">
        <v>1374</v>
      </c>
      <c r="F3627" s="50" t="s">
        <v>1375</v>
      </c>
      <c r="G3627" s="52" t="n">
        <v>0</v>
      </c>
      <c r="H3627" s="52" t="n">
        <v>20</v>
      </c>
      <c r="I3627" s="52" t="n">
        <f aca="false">IF(AND(G3627="",H3627=""),"",N(G3627)-N(H3627))</f>
        <v>-20</v>
      </c>
      <c r="J3627" s="52" t="n">
        <f aca="false">IF(I3627="","",ABS(I3627))</f>
        <v>20</v>
      </c>
      <c r="K3627" s="56" t="n">
        <f aca="false">IF(S3627="","",0)</f>
        <v>0</v>
      </c>
      <c r="L3627" s="56" t="n">
        <f aca="false">IF(J3627="","",IF(AND(J3627&gt;'Revenue Testing'!$E$9,K3627=0),1,0))</f>
        <v>0</v>
      </c>
      <c r="M3627" s="57" t="n">
        <v>0.019676055469</v>
      </c>
      <c r="N3627" s="56" t="str">
        <f aca="false">IF(OR(A3627="",I3627=""),"",IF(COUNTIFS($A$2:$A$4500,A3627,$D$2:$D$4500,D3627,$I$2:$I$4500,I3627)&gt;1,"Possible duplicate",""))</f>
        <v/>
      </c>
      <c r="O3627" s="56" t="n">
        <f aca="false">IF(J3627="","",IF(AND(L3627=0,K3627=0),1,0))</f>
        <v>1</v>
      </c>
      <c r="P3627" s="56" t="str">
        <f aca="false">IF(L3627=1,J3627+ROW()/10^7,"")</f>
        <v/>
      </c>
      <c r="Q3627" s="57" t="n">
        <f aca="false">IF(O3627=1,M3627,"")</f>
        <v>0.019676055469</v>
      </c>
      <c r="R3627" s="56" t="str">
        <f aca="false">IF(K3627=1,ROW(),"")</f>
        <v/>
      </c>
      <c r="S3627" s="56" t="str">
        <f aca="false">IF(D3627="","",TRIM(D3627))</f>
        <v>PHOTO CHARGES- INC</v>
      </c>
    </row>
    <row r="3628" customFormat="false" ht="15" hidden="false" customHeight="false" outlineLevel="0" collapsed="false">
      <c r="A3628" s="50" t="s">
        <v>1376</v>
      </c>
      <c r="B3628" s="55" t="n">
        <v>45951</v>
      </c>
      <c r="C3628" s="50" t="n">
        <f aca="false">IF(S3628="","",IFERROR(IF(INDEX('Ledger Codes'!$C$6:$C$205,MATCH(S3628,'Ledger Codes'!$B$6:$B$205,0))="","",INDEX('Ledger Codes'!$C$6:$C$205,MATCH(S3628,'Ledger Codes'!$B$6:$B$205,0))),""))</f>
        <v>10054</v>
      </c>
      <c r="D3628" s="50" t="s">
        <v>210</v>
      </c>
      <c r="E3628" s="50" t="s">
        <v>1377</v>
      </c>
      <c r="F3628" s="50" t="s">
        <v>1378</v>
      </c>
      <c r="G3628" s="52" t="n">
        <v>0</v>
      </c>
      <c r="H3628" s="52" t="n">
        <v>20</v>
      </c>
      <c r="I3628" s="52" t="n">
        <f aca="false">IF(AND(G3628="",H3628=""),"",N(G3628)-N(H3628))</f>
        <v>-20</v>
      </c>
      <c r="J3628" s="52" t="n">
        <f aca="false">IF(I3628="","",ABS(I3628))</f>
        <v>20</v>
      </c>
      <c r="K3628" s="56" t="n">
        <f aca="false">IF(S3628="","",0)</f>
        <v>0</v>
      </c>
      <c r="L3628" s="56" t="n">
        <f aca="false">IF(J3628="","",IF(AND(J3628&gt;'Revenue Testing'!$E$9,K3628=0),1,0))</f>
        <v>0</v>
      </c>
      <c r="M3628" s="57" t="n">
        <v>0.878049977226</v>
      </c>
      <c r="N3628" s="56" t="str">
        <f aca="false">IF(OR(A3628="",I3628=""),"",IF(COUNTIFS($A$2:$A$4500,A3628,$D$2:$D$4500,D3628,$I$2:$I$4500,I3628)&gt;1,"Possible duplicate",""))</f>
        <v/>
      </c>
      <c r="O3628" s="56" t="n">
        <f aca="false">IF(J3628="","",IF(AND(L3628=0,K3628=0),1,0))</f>
        <v>1</v>
      </c>
      <c r="P3628" s="56" t="str">
        <f aca="false">IF(L3628=1,J3628+ROW()/10^7,"")</f>
        <v/>
      </c>
      <c r="Q3628" s="57" t="n">
        <f aca="false">IF(O3628=1,M3628,"")</f>
        <v>0.878049977226</v>
      </c>
      <c r="R3628" s="56" t="str">
        <f aca="false">IF(K3628=1,ROW(),"")</f>
        <v/>
      </c>
      <c r="S3628" s="56" t="str">
        <f aca="false">IF(D3628="","",TRIM(D3628))</f>
        <v>PHOTO CHARGES- INC</v>
      </c>
    </row>
    <row r="3629" customFormat="false" ht="15" hidden="false" customHeight="false" outlineLevel="0" collapsed="false">
      <c r="A3629" s="50" t="s">
        <v>1379</v>
      </c>
      <c r="B3629" s="55" t="n">
        <v>45951</v>
      </c>
      <c r="C3629" s="50" t="n">
        <f aca="false">IF(S3629="","",IFERROR(IF(INDEX('Ledger Codes'!$C$6:$C$205,MATCH(S3629,'Ledger Codes'!$B$6:$B$205,0))="","",INDEX('Ledger Codes'!$C$6:$C$205,MATCH(S3629,'Ledger Codes'!$B$6:$B$205,0))),""))</f>
        <v>10054</v>
      </c>
      <c r="D3629" s="50" t="s">
        <v>210</v>
      </c>
      <c r="E3629" s="50" t="s">
        <v>1380</v>
      </c>
      <c r="F3629" s="50" t="s">
        <v>1381</v>
      </c>
      <c r="G3629" s="52" t="n">
        <v>0</v>
      </c>
      <c r="H3629" s="52" t="n">
        <v>20</v>
      </c>
      <c r="I3629" s="52" t="n">
        <f aca="false">IF(AND(G3629="",H3629=""),"",N(G3629)-N(H3629))</f>
        <v>-20</v>
      </c>
      <c r="J3629" s="52" t="n">
        <f aca="false">IF(I3629="","",ABS(I3629))</f>
        <v>20</v>
      </c>
      <c r="K3629" s="56" t="n">
        <f aca="false">IF(S3629="","",0)</f>
        <v>0</v>
      </c>
      <c r="L3629" s="56" t="n">
        <f aca="false">IF(J3629="","",IF(AND(J3629&gt;'Revenue Testing'!$E$9,K3629=0),1,0))</f>
        <v>0</v>
      </c>
      <c r="M3629" s="57" t="n">
        <v>0.031277304897</v>
      </c>
      <c r="N3629" s="56" t="str">
        <f aca="false">IF(OR(A3629="",I3629=""),"",IF(COUNTIFS($A$2:$A$4500,A3629,$D$2:$D$4500,D3629,$I$2:$I$4500,I3629)&gt;1,"Possible duplicate",""))</f>
        <v/>
      </c>
      <c r="O3629" s="56" t="n">
        <f aca="false">IF(J3629="","",IF(AND(L3629=0,K3629=0),1,0))</f>
        <v>1</v>
      </c>
      <c r="P3629" s="56" t="str">
        <f aca="false">IF(L3629=1,J3629+ROW()/10^7,"")</f>
        <v/>
      </c>
      <c r="Q3629" s="57" t="n">
        <f aca="false">IF(O3629=1,M3629,"")</f>
        <v>0.031277304897</v>
      </c>
      <c r="R3629" s="56" t="str">
        <f aca="false">IF(K3629=1,ROW(),"")</f>
        <v/>
      </c>
      <c r="S3629" s="56" t="str">
        <f aca="false">IF(D3629="","",TRIM(D3629))</f>
        <v>PHOTO CHARGES- INC</v>
      </c>
    </row>
    <row r="3630" customFormat="false" ht="15" hidden="false" customHeight="false" outlineLevel="0" collapsed="false">
      <c r="A3630" s="50" t="s">
        <v>1382</v>
      </c>
      <c r="B3630" s="55" t="n">
        <v>45951</v>
      </c>
      <c r="C3630" s="50" t="n">
        <f aca="false">IF(S3630="","",IFERROR(IF(INDEX('Ledger Codes'!$C$6:$C$205,MATCH(S3630,'Ledger Codes'!$B$6:$B$205,0))="","",INDEX('Ledger Codes'!$C$6:$C$205,MATCH(S3630,'Ledger Codes'!$B$6:$B$205,0))),""))</f>
        <v>10054</v>
      </c>
      <c r="D3630" s="50" t="s">
        <v>210</v>
      </c>
      <c r="E3630" s="50" t="s">
        <v>1383</v>
      </c>
      <c r="F3630" s="50" t="s">
        <v>1384</v>
      </c>
      <c r="G3630" s="52" t="n">
        <v>0</v>
      </c>
      <c r="H3630" s="52" t="n">
        <v>20</v>
      </c>
      <c r="I3630" s="52" t="n">
        <f aca="false">IF(AND(G3630="",H3630=""),"",N(G3630)-N(H3630))</f>
        <v>-20</v>
      </c>
      <c r="J3630" s="52" t="n">
        <f aca="false">IF(I3630="","",ABS(I3630))</f>
        <v>20</v>
      </c>
      <c r="K3630" s="56" t="n">
        <f aca="false">IF(S3630="","",0)</f>
        <v>0</v>
      </c>
      <c r="L3630" s="56" t="n">
        <f aca="false">IF(J3630="","",IF(AND(J3630&gt;'Revenue Testing'!$E$9,K3630=0),1,0))</f>
        <v>0</v>
      </c>
      <c r="M3630" s="57" t="n">
        <v>0.110140429817</v>
      </c>
      <c r="N3630" s="56" t="str">
        <f aca="false">IF(OR(A3630="",I3630=""),"",IF(COUNTIFS($A$2:$A$4500,A3630,$D$2:$D$4500,D3630,$I$2:$I$4500,I3630)&gt;1,"Possible duplicate",""))</f>
        <v/>
      </c>
      <c r="O3630" s="56" t="n">
        <f aca="false">IF(J3630="","",IF(AND(L3630=0,K3630=0),1,0))</f>
        <v>1</v>
      </c>
      <c r="P3630" s="56" t="str">
        <f aca="false">IF(L3630=1,J3630+ROW()/10^7,"")</f>
        <v/>
      </c>
      <c r="Q3630" s="57" t="n">
        <f aca="false">IF(O3630=1,M3630,"")</f>
        <v>0.110140429817</v>
      </c>
      <c r="R3630" s="56" t="str">
        <f aca="false">IF(K3630=1,ROW(),"")</f>
        <v/>
      </c>
      <c r="S3630" s="56" t="str">
        <f aca="false">IF(D3630="","",TRIM(D3630))</f>
        <v>PHOTO CHARGES- INC</v>
      </c>
    </row>
    <row r="3631" customFormat="false" ht="15" hidden="false" customHeight="false" outlineLevel="0" collapsed="false">
      <c r="A3631" s="50" t="s">
        <v>1385</v>
      </c>
      <c r="B3631" s="55" t="n">
        <v>45951</v>
      </c>
      <c r="C3631" s="50" t="n">
        <f aca="false">IF(S3631="","",IFERROR(IF(INDEX('Ledger Codes'!$C$6:$C$205,MATCH(S3631,'Ledger Codes'!$B$6:$B$205,0))="","",INDEX('Ledger Codes'!$C$6:$C$205,MATCH(S3631,'Ledger Codes'!$B$6:$B$205,0))),""))</f>
        <v>10054</v>
      </c>
      <c r="D3631" s="50" t="s">
        <v>210</v>
      </c>
      <c r="E3631" s="50" t="s">
        <v>1386</v>
      </c>
      <c r="F3631" s="50" t="s">
        <v>1387</v>
      </c>
      <c r="G3631" s="52" t="n">
        <v>0</v>
      </c>
      <c r="H3631" s="52" t="n">
        <v>20</v>
      </c>
      <c r="I3631" s="52" t="n">
        <f aca="false">IF(AND(G3631="",H3631=""),"",N(G3631)-N(H3631))</f>
        <v>-20</v>
      </c>
      <c r="J3631" s="52" t="n">
        <f aca="false">IF(I3631="","",ABS(I3631))</f>
        <v>20</v>
      </c>
      <c r="K3631" s="56" t="n">
        <f aca="false">IF(S3631="","",0)</f>
        <v>0</v>
      </c>
      <c r="L3631" s="56" t="n">
        <f aca="false">IF(J3631="","",IF(AND(J3631&gt;'Revenue Testing'!$E$9,K3631=0),1,0))</f>
        <v>0</v>
      </c>
      <c r="M3631" s="57" t="n">
        <v>0.954526800472</v>
      </c>
      <c r="N3631" s="56" t="str">
        <f aca="false">IF(OR(A3631="",I3631=""),"",IF(COUNTIFS($A$2:$A$4500,A3631,$D$2:$D$4500,D3631,$I$2:$I$4500,I3631)&gt;1,"Possible duplicate",""))</f>
        <v/>
      </c>
      <c r="O3631" s="56" t="n">
        <f aca="false">IF(J3631="","",IF(AND(L3631=0,K3631=0),1,0))</f>
        <v>1</v>
      </c>
      <c r="P3631" s="56" t="str">
        <f aca="false">IF(L3631=1,J3631+ROW()/10^7,"")</f>
        <v/>
      </c>
      <c r="Q3631" s="57" t="n">
        <f aca="false">IF(O3631=1,M3631,"")</f>
        <v>0.954526800472</v>
      </c>
      <c r="R3631" s="56" t="str">
        <f aca="false">IF(K3631=1,ROW(),"")</f>
        <v/>
      </c>
      <c r="S3631" s="56" t="str">
        <f aca="false">IF(D3631="","",TRIM(D3631))</f>
        <v>PHOTO CHARGES- INC</v>
      </c>
    </row>
    <row r="3632" customFormat="false" ht="15" hidden="false" customHeight="false" outlineLevel="0" collapsed="false">
      <c r="A3632" s="50" t="s">
        <v>1388</v>
      </c>
      <c r="B3632" s="55" t="n">
        <v>45951</v>
      </c>
      <c r="C3632" s="50" t="n">
        <f aca="false">IF(S3632="","",IFERROR(IF(INDEX('Ledger Codes'!$C$6:$C$205,MATCH(S3632,'Ledger Codes'!$B$6:$B$205,0))="","",INDEX('Ledger Codes'!$C$6:$C$205,MATCH(S3632,'Ledger Codes'!$B$6:$B$205,0))),""))</f>
        <v>10054</v>
      </c>
      <c r="D3632" s="50" t="s">
        <v>210</v>
      </c>
      <c r="E3632" s="50" t="s">
        <v>1389</v>
      </c>
      <c r="F3632" s="50" t="s">
        <v>1390</v>
      </c>
      <c r="G3632" s="52" t="n">
        <v>0</v>
      </c>
      <c r="H3632" s="52" t="n">
        <v>20</v>
      </c>
      <c r="I3632" s="52" t="n">
        <f aca="false">IF(AND(G3632="",H3632=""),"",N(G3632)-N(H3632))</f>
        <v>-20</v>
      </c>
      <c r="J3632" s="52" t="n">
        <f aca="false">IF(I3632="","",ABS(I3632))</f>
        <v>20</v>
      </c>
      <c r="K3632" s="56" t="n">
        <f aca="false">IF(S3632="","",0)</f>
        <v>0</v>
      </c>
      <c r="L3632" s="56" t="n">
        <f aca="false">IF(J3632="","",IF(AND(J3632&gt;'Revenue Testing'!$E$9,K3632=0),1,0))</f>
        <v>0</v>
      </c>
      <c r="M3632" s="57" t="n">
        <v>0.75505305422</v>
      </c>
      <c r="N3632" s="56" t="str">
        <f aca="false">IF(OR(A3632="",I3632=""),"",IF(COUNTIFS($A$2:$A$4500,A3632,$D$2:$D$4500,D3632,$I$2:$I$4500,I3632)&gt;1,"Possible duplicate",""))</f>
        <v/>
      </c>
      <c r="O3632" s="56" t="n">
        <f aca="false">IF(J3632="","",IF(AND(L3632=0,K3632=0),1,0))</f>
        <v>1</v>
      </c>
      <c r="P3632" s="56" t="str">
        <f aca="false">IF(L3632=1,J3632+ROW()/10^7,"")</f>
        <v/>
      </c>
      <c r="Q3632" s="57" t="n">
        <f aca="false">IF(O3632=1,M3632,"")</f>
        <v>0.75505305422</v>
      </c>
      <c r="R3632" s="56" t="str">
        <f aca="false">IF(K3632=1,ROW(),"")</f>
        <v/>
      </c>
      <c r="S3632" s="56" t="str">
        <f aca="false">IF(D3632="","",TRIM(D3632))</f>
        <v>PHOTO CHARGES- INC</v>
      </c>
    </row>
    <row r="3633" customFormat="false" ht="15" hidden="false" customHeight="false" outlineLevel="0" collapsed="false">
      <c r="A3633" s="50" t="s">
        <v>1391</v>
      </c>
      <c r="B3633" s="55" t="n">
        <v>45951</v>
      </c>
      <c r="C3633" s="50" t="n">
        <f aca="false">IF(S3633="","",IFERROR(IF(INDEX('Ledger Codes'!$C$6:$C$205,MATCH(S3633,'Ledger Codes'!$B$6:$B$205,0))="","",INDEX('Ledger Codes'!$C$6:$C$205,MATCH(S3633,'Ledger Codes'!$B$6:$B$205,0))),""))</f>
        <v>10054</v>
      </c>
      <c r="D3633" s="50" t="s">
        <v>210</v>
      </c>
      <c r="E3633" s="50" t="s">
        <v>1392</v>
      </c>
      <c r="F3633" s="50" t="s">
        <v>1393</v>
      </c>
      <c r="G3633" s="52" t="n">
        <v>0</v>
      </c>
      <c r="H3633" s="52" t="n">
        <v>20</v>
      </c>
      <c r="I3633" s="52" t="n">
        <f aca="false">IF(AND(G3633="",H3633=""),"",N(G3633)-N(H3633))</f>
        <v>-20</v>
      </c>
      <c r="J3633" s="52" t="n">
        <f aca="false">IF(I3633="","",ABS(I3633))</f>
        <v>20</v>
      </c>
      <c r="K3633" s="56" t="n">
        <f aca="false">IF(S3633="","",0)</f>
        <v>0</v>
      </c>
      <c r="L3633" s="56" t="n">
        <f aca="false">IF(J3633="","",IF(AND(J3633&gt;'Revenue Testing'!$E$9,K3633=0),1,0))</f>
        <v>0</v>
      </c>
      <c r="M3633" s="57" t="n">
        <v>0.944248838134</v>
      </c>
      <c r="N3633" s="56" t="str">
        <f aca="false">IF(OR(A3633="",I3633=""),"",IF(COUNTIFS($A$2:$A$4500,A3633,$D$2:$D$4500,D3633,$I$2:$I$4500,I3633)&gt;1,"Possible duplicate",""))</f>
        <v/>
      </c>
      <c r="O3633" s="56" t="n">
        <f aca="false">IF(J3633="","",IF(AND(L3633=0,K3633=0),1,0))</f>
        <v>1</v>
      </c>
      <c r="P3633" s="56" t="str">
        <f aca="false">IF(L3633=1,J3633+ROW()/10^7,"")</f>
        <v/>
      </c>
      <c r="Q3633" s="57" t="n">
        <f aca="false">IF(O3633=1,M3633,"")</f>
        <v>0.944248838134</v>
      </c>
      <c r="R3633" s="56" t="str">
        <f aca="false">IF(K3633=1,ROW(),"")</f>
        <v/>
      </c>
      <c r="S3633" s="56" t="str">
        <f aca="false">IF(D3633="","",TRIM(D3633))</f>
        <v>PHOTO CHARGES- INC</v>
      </c>
    </row>
    <row r="3634" customFormat="false" ht="15" hidden="false" customHeight="false" outlineLevel="0" collapsed="false">
      <c r="A3634" s="50" t="s">
        <v>1394</v>
      </c>
      <c r="B3634" s="55" t="n">
        <v>45951</v>
      </c>
      <c r="C3634" s="50" t="n">
        <f aca="false">IF(S3634="","",IFERROR(IF(INDEX('Ledger Codes'!$C$6:$C$205,MATCH(S3634,'Ledger Codes'!$B$6:$B$205,0))="","",INDEX('Ledger Codes'!$C$6:$C$205,MATCH(S3634,'Ledger Codes'!$B$6:$B$205,0))),""))</f>
        <v>10054</v>
      </c>
      <c r="D3634" s="50" t="s">
        <v>210</v>
      </c>
      <c r="E3634" s="50" t="s">
        <v>1395</v>
      </c>
      <c r="F3634" s="50" t="s">
        <v>1396</v>
      </c>
      <c r="G3634" s="52" t="n">
        <v>0</v>
      </c>
      <c r="H3634" s="52" t="n">
        <v>20</v>
      </c>
      <c r="I3634" s="52" t="n">
        <f aca="false">IF(AND(G3634="",H3634=""),"",N(G3634)-N(H3634))</f>
        <v>-20</v>
      </c>
      <c r="J3634" s="52" t="n">
        <f aca="false">IF(I3634="","",ABS(I3634))</f>
        <v>20</v>
      </c>
      <c r="K3634" s="56" t="n">
        <f aca="false">IF(S3634="","",0)</f>
        <v>0</v>
      </c>
      <c r="L3634" s="56" t="n">
        <f aca="false">IF(J3634="","",IF(AND(J3634&gt;'Revenue Testing'!$E$9,K3634=0),1,0))</f>
        <v>0</v>
      </c>
      <c r="M3634" s="57" t="n">
        <v>0.943717684743</v>
      </c>
      <c r="N3634" s="56" t="str">
        <f aca="false">IF(OR(A3634="",I3634=""),"",IF(COUNTIFS($A$2:$A$4500,A3634,$D$2:$D$4500,D3634,$I$2:$I$4500,I3634)&gt;1,"Possible duplicate",""))</f>
        <v/>
      </c>
      <c r="O3634" s="56" t="n">
        <f aca="false">IF(J3634="","",IF(AND(L3634=0,K3634=0),1,0))</f>
        <v>1</v>
      </c>
      <c r="P3634" s="56" t="str">
        <f aca="false">IF(L3634=1,J3634+ROW()/10^7,"")</f>
        <v/>
      </c>
      <c r="Q3634" s="57" t="n">
        <f aca="false">IF(O3634=1,M3634,"")</f>
        <v>0.943717684743</v>
      </c>
      <c r="R3634" s="56" t="str">
        <f aca="false">IF(K3634=1,ROW(),"")</f>
        <v/>
      </c>
      <c r="S3634" s="56" t="str">
        <f aca="false">IF(D3634="","",TRIM(D3634))</f>
        <v>PHOTO CHARGES- INC</v>
      </c>
    </row>
    <row r="3635" customFormat="false" ht="15" hidden="false" customHeight="false" outlineLevel="0" collapsed="false">
      <c r="A3635" s="50" t="s">
        <v>1397</v>
      </c>
      <c r="B3635" s="55" t="n">
        <v>45951</v>
      </c>
      <c r="C3635" s="50" t="n">
        <f aca="false">IF(S3635="","",IFERROR(IF(INDEX('Ledger Codes'!$C$6:$C$205,MATCH(S3635,'Ledger Codes'!$B$6:$B$205,0))="","",INDEX('Ledger Codes'!$C$6:$C$205,MATCH(S3635,'Ledger Codes'!$B$6:$B$205,0))),""))</f>
        <v>10054</v>
      </c>
      <c r="D3635" s="50" t="s">
        <v>210</v>
      </c>
      <c r="E3635" s="50" t="s">
        <v>1398</v>
      </c>
      <c r="F3635" s="50" t="s">
        <v>1399</v>
      </c>
      <c r="G3635" s="52" t="n">
        <v>0</v>
      </c>
      <c r="H3635" s="52" t="n">
        <v>20</v>
      </c>
      <c r="I3635" s="52" t="n">
        <f aca="false">IF(AND(G3635="",H3635=""),"",N(G3635)-N(H3635))</f>
        <v>-20</v>
      </c>
      <c r="J3635" s="52" t="n">
        <f aca="false">IF(I3635="","",ABS(I3635))</f>
        <v>20</v>
      </c>
      <c r="K3635" s="56" t="n">
        <f aca="false">IF(S3635="","",0)</f>
        <v>0</v>
      </c>
      <c r="L3635" s="56" t="n">
        <f aca="false">IF(J3635="","",IF(AND(J3635&gt;'Revenue Testing'!$E$9,K3635=0),1,0))</f>
        <v>0</v>
      </c>
      <c r="M3635" s="57" t="n">
        <v>0.412287305915</v>
      </c>
      <c r="N3635" s="56" t="str">
        <f aca="false">IF(OR(A3635="",I3635=""),"",IF(COUNTIFS($A$2:$A$4500,A3635,$D$2:$D$4500,D3635,$I$2:$I$4500,I3635)&gt;1,"Possible duplicate",""))</f>
        <v/>
      </c>
      <c r="O3635" s="56" t="n">
        <f aca="false">IF(J3635="","",IF(AND(L3635=0,K3635=0),1,0))</f>
        <v>1</v>
      </c>
      <c r="P3635" s="56" t="str">
        <f aca="false">IF(L3635=1,J3635+ROW()/10^7,"")</f>
        <v/>
      </c>
      <c r="Q3635" s="57" t="n">
        <f aca="false">IF(O3635=1,M3635,"")</f>
        <v>0.412287305915</v>
      </c>
      <c r="R3635" s="56" t="str">
        <f aca="false">IF(K3635=1,ROW(),"")</f>
        <v/>
      </c>
      <c r="S3635" s="56" t="str">
        <f aca="false">IF(D3635="","",TRIM(D3635))</f>
        <v>PHOTO CHARGES- INC</v>
      </c>
    </row>
    <row r="3636" customFormat="false" ht="15" hidden="false" customHeight="false" outlineLevel="0" collapsed="false">
      <c r="A3636" s="50" t="s">
        <v>1400</v>
      </c>
      <c r="B3636" s="55" t="n">
        <v>45951</v>
      </c>
      <c r="C3636" s="50" t="n">
        <f aca="false">IF(S3636="","",IFERROR(IF(INDEX('Ledger Codes'!$C$6:$C$205,MATCH(S3636,'Ledger Codes'!$B$6:$B$205,0))="","",INDEX('Ledger Codes'!$C$6:$C$205,MATCH(S3636,'Ledger Codes'!$B$6:$B$205,0))),""))</f>
        <v>10054</v>
      </c>
      <c r="D3636" s="50" t="s">
        <v>210</v>
      </c>
      <c r="E3636" s="50" t="s">
        <v>1401</v>
      </c>
      <c r="F3636" s="50" t="s">
        <v>1402</v>
      </c>
      <c r="G3636" s="52" t="n">
        <v>0</v>
      </c>
      <c r="H3636" s="52" t="n">
        <v>20</v>
      </c>
      <c r="I3636" s="52" t="n">
        <f aca="false">IF(AND(G3636="",H3636=""),"",N(G3636)-N(H3636))</f>
        <v>-20</v>
      </c>
      <c r="J3636" s="52" t="n">
        <f aca="false">IF(I3636="","",ABS(I3636))</f>
        <v>20</v>
      </c>
      <c r="K3636" s="56" t="n">
        <f aca="false">IF(S3636="","",0)</f>
        <v>0</v>
      </c>
      <c r="L3636" s="56" t="n">
        <f aca="false">IF(J3636="","",IF(AND(J3636&gt;'Revenue Testing'!$E$9,K3636=0),1,0))</f>
        <v>0</v>
      </c>
      <c r="M3636" s="57" t="n">
        <v>0.406622105741</v>
      </c>
      <c r="N3636" s="56" t="str">
        <f aca="false">IF(OR(A3636="",I3636=""),"",IF(COUNTIFS($A$2:$A$4500,A3636,$D$2:$D$4500,D3636,$I$2:$I$4500,I3636)&gt;1,"Possible duplicate",""))</f>
        <v/>
      </c>
      <c r="O3636" s="56" t="n">
        <f aca="false">IF(J3636="","",IF(AND(L3636=0,K3636=0),1,0))</f>
        <v>1</v>
      </c>
      <c r="P3636" s="56" t="str">
        <f aca="false">IF(L3636=1,J3636+ROW()/10^7,"")</f>
        <v/>
      </c>
      <c r="Q3636" s="57" t="n">
        <f aca="false">IF(O3636=1,M3636,"")</f>
        <v>0.406622105741</v>
      </c>
      <c r="R3636" s="56" t="str">
        <f aca="false">IF(K3636=1,ROW(),"")</f>
        <v/>
      </c>
      <c r="S3636" s="56" t="str">
        <f aca="false">IF(D3636="","",TRIM(D3636))</f>
        <v>PHOTO CHARGES- INC</v>
      </c>
    </row>
    <row r="3637" customFormat="false" ht="15" hidden="false" customHeight="false" outlineLevel="0" collapsed="false">
      <c r="A3637" s="50" t="s">
        <v>1403</v>
      </c>
      <c r="B3637" s="55" t="n">
        <v>45951</v>
      </c>
      <c r="C3637" s="50" t="n">
        <f aca="false">IF(S3637="","",IFERROR(IF(INDEX('Ledger Codes'!$C$6:$C$205,MATCH(S3637,'Ledger Codes'!$B$6:$B$205,0))="","",INDEX('Ledger Codes'!$C$6:$C$205,MATCH(S3637,'Ledger Codes'!$B$6:$B$205,0))),""))</f>
        <v>10054</v>
      </c>
      <c r="D3637" s="50" t="s">
        <v>210</v>
      </c>
      <c r="E3637" s="50" t="s">
        <v>1404</v>
      </c>
      <c r="F3637" s="50" t="s">
        <v>1405</v>
      </c>
      <c r="G3637" s="52" t="n">
        <v>0</v>
      </c>
      <c r="H3637" s="52" t="n">
        <v>20</v>
      </c>
      <c r="I3637" s="52" t="n">
        <f aca="false">IF(AND(G3637="",H3637=""),"",N(G3637)-N(H3637))</f>
        <v>-20</v>
      </c>
      <c r="J3637" s="52" t="n">
        <f aca="false">IF(I3637="","",ABS(I3637))</f>
        <v>20</v>
      </c>
      <c r="K3637" s="56" t="n">
        <f aca="false">IF(S3637="","",0)</f>
        <v>0</v>
      </c>
      <c r="L3637" s="56" t="n">
        <f aca="false">IF(J3637="","",IF(AND(J3637&gt;'Revenue Testing'!$E$9,K3637=0),1,0))</f>
        <v>0</v>
      </c>
      <c r="M3637" s="57" t="n">
        <v>0.609576477417</v>
      </c>
      <c r="N3637" s="56" t="str">
        <f aca="false">IF(OR(A3637="",I3637=""),"",IF(COUNTIFS($A$2:$A$4500,A3637,$D$2:$D$4500,D3637,$I$2:$I$4500,I3637)&gt;1,"Possible duplicate",""))</f>
        <v/>
      </c>
      <c r="O3637" s="56" t="n">
        <f aca="false">IF(J3637="","",IF(AND(L3637=0,K3637=0),1,0))</f>
        <v>1</v>
      </c>
      <c r="P3637" s="56" t="str">
        <f aca="false">IF(L3637=1,J3637+ROW()/10^7,"")</f>
        <v/>
      </c>
      <c r="Q3637" s="57" t="n">
        <f aca="false">IF(O3637=1,M3637,"")</f>
        <v>0.609576477417</v>
      </c>
      <c r="R3637" s="56" t="str">
        <f aca="false">IF(K3637=1,ROW(),"")</f>
        <v/>
      </c>
      <c r="S3637" s="56" t="str">
        <f aca="false">IF(D3637="","",TRIM(D3637))</f>
        <v>PHOTO CHARGES- INC</v>
      </c>
    </row>
    <row r="3638" customFormat="false" ht="15" hidden="false" customHeight="false" outlineLevel="0" collapsed="false">
      <c r="A3638" s="50" t="s">
        <v>1406</v>
      </c>
      <c r="B3638" s="55" t="n">
        <v>45952</v>
      </c>
      <c r="C3638" s="50" t="n">
        <f aca="false">IF(S3638="","",IFERROR(IF(INDEX('Ledger Codes'!$C$6:$C$205,MATCH(S3638,'Ledger Codes'!$B$6:$B$205,0))="","",INDEX('Ledger Codes'!$C$6:$C$205,MATCH(S3638,'Ledger Codes'!$B$6:$B$205,0))),""))</f>
        <v>10054</v>
      </c>
      <c r="D3638" s="50" t="s">
        <v>210</v>
      </c>
      <c r="E3638" s="50" t="s">
        <v>1407</v>
      </c>
      <c r="F3638" s="50" t="s">
        <v>1408</v>
      </c>
      <c r="G3638" s="52" t="n">
        <v>0</v>
      </c>
      <c r="H3638" s="52" t="n">
        <v>40</v>
      </c>
      <c r="I3638" s="52" t="n">
        <f aca="false">IF(AND(G3638="",H3638=""),"",N(G3638)-N(H3638))</f>
        <v>-40</v>
      </c>
      <c r="J3638" s="52" t="n">
        <f aca="false">IF(I3638="","",ABS(I3638))</f>
        <v>40</v>
      </c>
      <c r="K3638" s="56" t="n">
        <f aca="false">IF(S3638="","",0)</f>
        <v>0</v>
      </c>
      <c r="L3638" s="56" t="n">
        <f aca="false">IF(J3638="","",IF(AND(J3638&gt;'Revenue Testing'!$E$9,K3638=0),1,0))</f>
        <v>0</v>
      </c>
      <c r="M3638" s="57" t="n">
        <v>0.929449205468</v>
      </c>
      <c r="N3638" s="56" t="str">
        <f aca="false">IF(OR(A3638="",I3638=""),"",IF(COUNTIFS($A$2:$A$4500,A3638,$D$2:$D$4500,D3638,$I$2:$I$4500,I3638)&gt;1,"Possible duplicate",""))</f>
        <v/>
      </c>
      <c r="O3638" s="56" t="n">
        <f aca="false">IF(J3638="","",IF(AND(L3638=0,K3638=0),1,0))</f>
        <v>1</v>
      </c>
      <c r="P3638" s="56" t="str">
        <f aca="false">IF(L3638=1,J3638+ROW()/10^7,"")</f>
        <v/>
      </c>
      <c r="Q3638" s="57" t="n">
        <f aca="false">IF(O3638=1,M3638,"")</f>
        <v>0.929449205468</v>
      </c>
      <c r="R3638" s="56" t="str">
        <f aca="false">IF(K3638=1,ROW(),"")</f>
        <v/>
      </c>
      <c r="S3638" s="56" t="str">
        <f aca="false">IF(D3638="","",TRIM(D3638))</f>
        <v>PHOTO CHARGES- INC</v>
      </c>
    </row>
    <row r="3639" customFormat="false" ht="15" hidden="false" customHeight="false" outlineLevel="0" collapsed="false">
      <c r="A3639" s="50" t="s">
        <v>1409</v>
      </c>
      <c r="B3639" s="55" t="n">
        <v>45952</v>
      </c>
      <c r="C3639" s="50" t="n">
        <f aca="false">IF(S3639="","",IFERROR(IF(INDEX('Ledger Codes'!$C$6:$C$205,MATCH(S3639,'Ledger Codes'!$B$6:$B$205,0))="","",INDEX('Ledger Codes'!$C$6:$C$205,MATCH(S3639,'Ledger Codes'!$B$6:$B$205,0))),""))</f>
        <v>10054</v>
      </c>
      <c r="D3639" s="50" t="s">
        <v>210</v>
      </c>
      <c r="E3639" s="50" t="s">
        <v>1410</v>
      </c>
      <c r="F3639" s="50" t="s">
        <v>530</v>
      </c>
      <c r="G3639" s="52" t="n">
        <v>0</v>
      </c>
      <c r="H3639" s="52" t="n">
        <v>20</v>
      </c>
      <c r="I3639" s="52" t="n">
        <f aca="false">IF(AND(G3639="",H3639=""),"",N(G3639)-N(H3639))</f>
        <v>-20</v>
      </c>
      <c r="J3639" s="52" t="n">
        <f aca="false">IF(I3639="","",ABS(I3639))</f>
        <v>20</v>
      </c>
      <c r="K3639" s="56" t="n">
        <f aca="false">IF(S3639="","",0)</f>
        <v>0</v>
      </c>
      <c r="L3639" s="56" t="n">
        <f aca="false">IF(J3639="","",IF(AND(J3639&gt;'Revenue Testing'!$E$9,K3639=0),1,0))</f>
        <v>0</v>
      </c>
      <c r="M3639" s="57" t="n">
        <v>0.364583546193</v>
      </c>
      <c r="N3639" s="56" t="str">
        <f aca="false">IF(OR(A3639="",I3639=""),"",IF(COUNTIFS($A$2:$A$4500,A3639,$D$2:$D$4500,D3639,$I$2:$I$4500,I3639)&gt;1,"Possible duplicate",""))</f>
        <v/>
      </c>
      <c r="O3639" s="56" t="n">
        <f aca="false">IF(J3639="","",IF(AND(L3639=0,K3639=0),1,0))</f>
        <v>1</v>
      </c>
      <c r="P3639" s="56" t="str">
        <f aca="false">IF(L3639=1,J3639+ROW()/10^7,"")</f>
        <v/>
      </c>
      <c r="Q3639" s="57" t="n">
        <f aca="false">IF(O3639=1,M3639,"")</f>
        <v>0.364583546193</v>
      </c>
      <c r="R3639" s="56" t="str">
        <f aca="false">IF(K3639=1,ROW(),"")</f>
        <v/>
      </c>
      <c r="S3639" s="56" t="str">
        <f aca="false">IF(D3639="","",TRIM(D3639))</f>
        <v>PHOTO CHARGES- INC</v>
      </c>
    </row>
    <row r="3640" customFormat="false" ht="15" hidden="false" customHeight="false" outlineLevel="0" collapsed="false">
      <c r="A3640" s="50" t="s">
        <v>1411</v>
      </c>
      <c r="B3640" s="55" t="n">
        <v>45952</v>
      </c>
      <c r="C3640" s="50" t="n">
        <f aca="false">IF(S3640="","",IFERROR(IF(INDEX('Ledger Codes'!$C$6:$C$205,MATCH(S3640,'Ledger Codes'!$B$6:$B$205,0))="","",INDEX('Ledger Codes'!$C$6:$C$205,MATCH(S3640,'Ledger Codes'!$B$6:$B$205,0))),""))</f>
        <v>10054</v>
      </c>
      <c r="D3640" s="50" t="s">
        <v>210</v>
      </c>
      <c r="E3640" s="50" t="s">
        <v>1412</v>
      </c>
      <c r="F3640" s="50" t="s">
        <v>1413</v>
      </c>
      <c r="G3640" s="52" t="n">
        <v>0</v>
      </c>
      <c r="H3640" s="52" t="n">
        <v>20</v>
      </c>
      <c r="I3640" s="52" t="n">
        <f aca="false">IF(AND(G3640="",H3640=""),"",N(G3640)-N(H3640))</f>
        <v>-20</v>
      </c>
      <c r="J3640" s="52" t="n">
        <f aca="false">IF(I3640="","",ABS(I3640))</f>
        <v>20</v>
      </c>
      <c r="K3640" s="56" t="n">
        <f aca="false">IF(S3640="","",0)</f>
        <v>0</v>
      </c>
      <c r="L3640" s="56" t="n">
        <f aca="false">IF(J3640="","",IF(AND(J3640&gt;'Revenue Testing'!$E$9,K3640=0),1,0))</f>
        <v>0</v>
      </c>
      <c r="M3640" s="57" t="n">
        <v>0.573673542512</v>
      </c>
      <c r="N3640" s="56" t="str">
        <f aca="false">IF(OR(A3640="",I3640=""),"",IF(COUNTIFS($A$2:$A$4500,A3640,$D$2:$D$4500,D3640,$I$2:$I$4500,I3640)&gt;1,"Possible duplicate",""))</f>
        <v/>
      </c>
      <c r="O3640" s="56" t="n">
        <f aca="false">IF(J3640="","",IF(AND(L3640=0,K3640=0),1,0))</f>
        <v>1</v>
      </c>
      <c r="P3640" s="56" t="str">
        <f aca="false">IF(L3640=1,J3640+ROW()/10^7,"")</f>
        <v/>
      </c>
      <c r="Q3640" s="57" t="n">
        <f aca="false">IF(O3640=1,M3640,"")</f>
        <v>0.573673542512</v>
      </c>
      <c r="R3640" s="56" t="str">
        <f aca="false">IF(K3640=1,ROW(),"")</f>
        <v/>
      </c>
      <c r="S3640" s="56" t="str">
        <f aca="false">IF(D3640="","",TRIM(D3640))</f>
        <v>PHOTO CHARGES- INC</v>
      </c>
    </row>
    <row r="3641" customFormat="false" ht="15" hidden="false" customHeight="false" outlineLevel="0" collapsed="false">
      <c r="A3641" s="50" t="s">
        <v>1414</v>
      </c>
      <c r="B3641" s="55" t="n">
        <v>45952</v>
      </c>
      <c r="C3641" s="50" t="n">
        <f aca="false">IF(S3641="","",IFERROR(IF(INDEX('Ledger Codes'!$C$6:$C$205,MATCH(S3641,'Ledger Codes'!$B$6:$B$205,0))="","",INDEX('Ledger Codes'!$C$6:$C$205,MATCH(S3641,'Ledger Codes'!$B$6:$B$205,0))),""))</f>
        <v>10054</v>
      </c>
      <c r="D3641" s="50" t="s">
        <v>210</v>
      </c>
      <c r="E3641" s="50" t="s">
        <v>1415</v>
      </c>
      <c r="F3641" s="50" t="s">
        <v>1416</v>
      </c>
      <c r="G3641" s="52" t="n">
        <v>0</v>
      </c>
      <c r="H3641" s="52" t="n">
        <v>20</v>
      </c>
      <c r="I3641" s="52" t="n">
        <f aca="false">IF(AND(G3641="",H3641=""),"",N(G3641)-N(H3641))</f>
        <v>-20</v>
      </c>
      <c r="J3641" s="52" t="n">
        <f aca="false">IF(I3641="","",ABS(I3641))</f>
        <v>20</v>
      </c>
      <c r="K3641" s="56" t="n">
        <f aca="false">IF(S3641="","",0)</f>
        <v>0</v>
      </c>
      <c r="L3641" s="56" t="n">
        <f aca="false">IF(J3641="","",IF(AND(J3641&gt;'Revenue Testing'!$E$9,K3641=0),1,0))</f>
        <v>0</v>
      </c>
      <c r="M3641" s="57" t="n">
        <v>0.471928779719</v>
      </c>
      <c r="N3641" s="56" t="str">
        <f aca="false">IF(OR(A3641="",I3641=""),"",IF(COUNTIFS($A$2:$A$4500,A3641,$D$2:$D$4500,D3641,$I$2:$I$4500,I3641)&gt;1,"Possible duplicate",""))</f>
        <v/>
      </c>
      <c r="O3641" s="56" t="n">
        <f aca="false">IF(J3641="","",IF(AND(L3641=0,K3641=0),1,0))</f>
        <v>1</v>
      </c>
      <c r="P3641" s="56" t="str">
        <f aca="false">IF(L3641=1,J3641+ROW()/10^7,"")</f>
        <v/>
      </c>
      <c r="Q3641" s="57" t="n">
        <f aca="false">IF(O3641=1,M3641,"")</f>
        <v>0.471928779719</v>
      </c>
      <c r="R3641" s="56" t="str">
        <f aca="false">IF(K3641=1,ROW(),"")</f>
        <v/>
      </c>
      <c r="S3641" s="56" t="str">
        <f aca="false">IF(D3641="","",TRIM(D3641))</f>
        <v>PHOTO CHARGES- INC</v>
      </c>
    </row>
    <row r="3642" customFormat="false" ht="15" hidden="false" customHeight="false" outlineLevel="0" collapsed="false">
      <c r="A3642" s="50" t="s">
        <v>1417</v>
      </c>
      <c r="B3642" s="55" t="n">
        <v>45952</v>
      </c>
      <c r="C3642" s="50" t="n">
        <f aca="false">IF(S3642="","",IFERROR(IF(INDEX('Ledger Codes'!$C$6:$C$205,MATCH(S3642,'Ledger Codes'!$B$6:$B$205,0))="","",INDEX('Ledger Codes'!$C$6:$C$205,MATCH(S3642,'Ledger Codes'!$B$6:$B$205,0))),""))</f>
        <v>10054</v>
      </c>
      <c r="D3642" s="50" t="s">
        <v>210</v>
      </c>
      <c r="E3642" s="50" t="s">
        <v>1418</v>
      </c>
      <c r="F3642" s="50" t="s">
        <v>1419</v>
      </c>
      <c r="G3642" s="52" t="n">
        <v>0</v>
      </c>
      <c r="H3642" s="52" t="n">
        <v>20</v>
      </c>
      <c r="I3642" s="52" t="n">
        <f aca="false">IF(AND(G3642="",H3642=""),"",N(G3642)-N(H3642))</f>
        <v>-20</v>
      </c>
      <c r="J3642" s="52" t="n">
        <f aca="false">IF(I3642="","",ABS(I3642))</f>
        <v>20</v>
      </c>
      <c r="K3642" s="56" t="n">
        <f aca="false">IF(S3642="","",0)</f>
        <v>0</v>
      </c>
      <c r="L3642" s="56" t="n">
        <f aca="false">IF(J3642="","",IF(AND(J3642&gt;'Revenue Testing'!$E$9,K3642=0),1,0))</f>
        <v>0</v>
      </c>
      <c r="M3642" s="57" t="n">
        <v>0.589222878108</v>
      </c>
      <c r="N3642" s="56" t="str">
        <f aca="false">IF(OR(A3642="",I3642=""),"",IF(COUNTIFS($A$2:$A$4500,A3642,$D$2:$D$4500,D3642,$I$2:$I$4500,I3642)&gt;1,"Possible duplicate",""))</f>
        <v/>
      </c>
      <c r="O3642" s="56" t="n">
        <f aca="false">IF(J3642="","",IF(AND(L3642=0,K3642=0),1,0))</f>
        <v>1</v>
      </c>
      <c r="P3642" s="56" t="str">
        <f aca="false">IF(L3642=1,J3642+ROW()/10^7,"")</f>
        <v/>
      </c>
      <c r="Q3642" s="57" t="n">
        <f aca="false">IF(O3642=1,M3642,"")</f>
        <v>0.589222878108</v>
      </c>
      <c r="R3642" s="56" t="str">
        <f aca="false">IF(K3642=1,ROW(),"")</f>
        <v/>
      </c>
      <c r="S3642" s="56" t="str">
        <f aca="false">IF(D3642="","",TRIM(D3642))</f>
        <v>PHOTO CHARGES- INC</v>
      </c>
    </row>
    <row r="3643" customFormat="false" ht="15" hidden="false" customHeight="false" outlineLevel="0" collapsed="false">
      <c r="A3643" s="50" t="s">
        <v>1420</v>
      </c>
      <c r="B3643" s="55" t="n">
        <v>45952</v>
      </c>
      <c r="C3643" s="50" t="n">
        <f aca="false">IF(S3643="","",IFERROR(IF(INDEX('Ledger Codes'!$C$6:$C$205,MATCH(S3643,'Ledger Codes'!$B$6:$B$205,0))="","",INDEX('Ledger Codes'!$C$6:$C$205,MATCH(S3643,'Ledger Codes'!$B$6:$B$205,0))),""))</f>
        <v>10054</v>
      </c>
      <c r="D3643" s="50" t="s">
        <v>210</v>
      </c>
      <c r="E3643" s="50" t="s">
        <v>1421</v>
      </c>
      <c r="F3643" s="50" t="s">
        <v>1422</v>
      </c>
      <c r="G3643" s="52" t="n">
        <v>0</v>
      </c>
      <c r="H3643" s="52" t="n">
        <v>40</v>
      </c>
      <c r="I3643" s="52" t="n">
        <f aca="false">IF(AND(G3643="",H3643=""),"",N(G3643)-N(H3643))</f>
        <v>-40</v>
      </c>
      <c r="J3643" s="52" t="n">
        <f aca="false">IF(I3643="","",ABS(I3643))</f>
        <v>40</v>
      </c>
      <c r="K3643" s="56" t="n">
        <f aca="false">IF(S3643="","",0)</f>
        <v>0</v>
      </c>
      <c r="L3643" s="56" t="n">
        <f aca="false">IF(J3643="","",IF(AND(J3643&gt;'Revenue Testing'!$E$9,K3643=0),1,0))</f>
        <v>0</v>
      </c>
      <c r="M3643" s="57" t="n">
        <v>0.503515044811</v>
      </c>
      <c r="N3643" s="56" t="str">
        <f aca="false">IF(OR(A3643="",I3643=""),"",IF(COUNTIFS($A$2:$A$4500,A3643,$D$2:$D$4500,D3643,$I$2:$I$4500,I3643)&gt;1,"Possible duplicate",""))</f>
        <v/>
      </c>
      <c r="O3643" s="56" t="n">
        <f aca="false">IF(J3643="","",IF(AND(L3643=0,K3643=0),1,0))</f>
        <v>1</v>
      </c>
      <c r="P3643" s="56" t="str">
        <f aca="false">IF(L3643=1,J3643+ROW()/10^7,"")</f>
        <v/>
      </c>
      <c r="Q3643" s="57" t="n">
        <f aca="false">IF(O3643=1,M3643,"")</f>
        <v>0.503515044811</v>
      </c>
      <c r="R3643" s="56" t="str">
        <f aca="false">IF(K3643=1,ROW(),"")</f>
        <v/>
      </c>
      <c r="S3643" s="56" t="str">
        <f aca="false">IF(D3643="","",TRIM(D3643))</f>
        <v>PHOTO CHARGES- INC</v>
      </c>
    </row>
    <row r="3644" customFormat="false" ht="15" hidden="false" customHeight="false" outlineLevel="0" collapsed="false">
      <c r="A3644" s="50" t="s">
        <v>1423</v>
      </c>
      <c r="B3644" s="55" t="n">
        <v>45952</v>
      </c>
      <c r="C3644" s="50" t="n">
        <f aca="false">IF(S3644="","",IFERROR(IF(INDEX('Ledger Codes'!$C$6:$C$205,MATCH(S3644,'Ledger Codes'!$B$6:$B$205,0))="","",INDEX('Ledger Codes'!$C$6:$C$205,MATCH(S3644,'Ledger Codes'!$B$6:$B$205,0))),""))</f>
        <v>10054</v>
      </c>
      <c r="D3644" s="50" t="s">
        <v>210</v>
      </c>
      <c r="E3644" s="50" t="s">
        <v>1424</v>
      </c>
      <c r="F3644" s="50" t="s">
        <v>1425</v>
      </c>
      <c r="G3644" s="52" t="n">
        <v>0</v>
      </c>
      <c r="H3644" s="52" t="n">
        <v>20</v>
      </c>
      <c r="I3644" s="52" t="n">
        <f aca="false">IF(AND(G3644="",H3644=""),"",N(G3644)-N(H3644))</f>
        <v>-20</v>
      </c>
      <c r="J3644" s="52" t="n">
        <f aca="false">IF(I3644="","",ABS(I3644))</f>
        <v>20</v>
      </c>
      <c r="K3644" s="56" t="n">
        <f aca="false">IF(S3644="","",0)</f>
        <v>0</v>
      </c>
      <c r="L3644" s="56" t="n">
        <f aca="false">IF(J3644="","",IF(AND(J3644&gt;'Revenue Testing'!$E$9,K3644=0),1,0))</f>
        <v>0</v>
      </c>
      <c r="M3644" s="57" t="n">
        <v>0.476046564073</v>
      </c>
      <c r="N3644" s="56" t="str">
        <f aca="false">IF(OR(A3644="",I3644=""),"",IF(COUNTIFS($A$2:$A$4500,A3644,$D$2:$D$4500,D3644,$I$2:$I$4500,I3644)&gt;1,"Possible duplicate",""))</f>
        <v/>
      </c>
      <c r="O3644" s="56" t="n">
        <f aca="false">IF(J3644="","",IF(AND(L3644=0,K3644=0),1,0))</f>
        <v>1</v>
      </c>
      <c r="P3644" s="56" t="str">
        <f aca="false">IF(L3644=1,J3644+ROW()/10^7,"")</f>
        <v/>
      </c>
      <c r="Q3644" s="57" t="n">
        <f aca="false">IF(O3644=1,M3644,"")</f>
        <v>0.476046564073</v>
      </c>
      <c r="R3644" s="56" t="str">
        <f aca="false">IF(K3644=1,ROW(),"")</f>
        <v/>
      </c>
      <c r="S3644" s="56" t="str">
        <f aca="false">IF(D3644="","",TRIM(D3644))</f>
        <v>PHOTO CHARGES- INC</v>
      </c>
    </row>
    <row r="3645" customFormat="false" ht="15" hidden="false" customHeight="false" outlineLevel="0" collapsed="false">
      <c r="A3645" s="50" t="s">
        <v>1426</v>
      </c>
      <c r="B3645" s="55" t="n">
        <v>45952</v>
      </c>
      <c r="C3645" s="50" t="n">
        <f aca="false">IF(S3645="","",IFERROR(IF(INDEX('Ledger Codes'!$C$6:$C$205,MATCH(S3645,'Ledger Codes'!$B$6:$B$205,0))="","",INDEX('Ledger Codes'!$C$6:$C$205,MATCH(S3645,'Ledger Codes'!$B$6:$B$205,0))),""))</f>
        <v>10054</v>
      </c>
      <c r="D3645" s="50" t="s">
        <v>210</v>
      </c>
      <c r="E3645" s="50" t="s">
        <v>1427</v>
      </c>
      <c r="F3645" s="50" t="s">
        <v>1428</v>
      </c>
      <c r="G3645" s="52" t="n">
        <v>0</v>
      </c>
      <c r="H3645" s="52" t="n">
        <v>20</v>
      </c>
      <c r="I3645" s="52" t="n">
        <f aca="false">IF(AND(G3645="",H3645=""),"",N(G3645)-N(H3645))</f>
        <v>-20</v>
      </c>
      <c r="J3645" s="52" t="n">
        <f aca="false">IF(I3645="","",ABS(I3645))</f>
        <v>20</v>
      </c>
      <c r="K3645" s="56" t="n">
        <f aca="false">IF(S3645="","",0)</f>
        <v>0</v>
      </c>
      <c r="L3645" s="56" t="n">
        <f aca="false">IF(J3645="","",IF(AND(J3645&gt;'Revenue Testing'!$E$9,K3645=0),1,0))</f>
        <v>0</v>
      </c>
      <c r="M3645" s="57" t="n">
        <v>0.378470631494</v>
      </c>
      <c r="N3645" s="56" t="str">
        <f aca="false">IF(OR(A3645="",I3645=""),"",IF(COUNTIFS($A$2:$A$4500,A3645,$D$2:$D$4500,D3645,$I$2:$I$4500,I3645)&gt;1,"Possible duplicate",""))</f>
        <v/>
      </c>
      <c r="O3645" s="56" t="n">
        <f aca="false">IF(J3645="","",IF(AND(L3645=0,K3645=0),1,0))</f>
        <v>1</v>
      </c>
      <c r="P3645" s="56" t="str">
        <f aca="false">IF(L3645=1,J3645+ROW()/10^7,"")</f>
        <v/>
      </c>
      <c r="Q3645" s="57" t="n">
        <f aca="false">IF(O3645=1,M3645,"")</f>
        <v>0.378470631494</v>
      </c>
      <c r="R3645" s="56" t="str">
        <f aca="false">IF(K3645=1,ROW(),"")</f>
        <v/>
      </c>
      <c r="S3645" s="56" t="str">
        <f aca="false">IF(D3645="","",TRIM(D3645))</f>
        <v>PHOTO CHARGES- INC</v>
      </c>
    </row>
    <row r="3646" customFormat="false" ht="15" hidden="false" customHeight="false" outlineLevel="0" collapsed="false">
      <c r="A3646" s="50" t="s">
        <v>1429</v>
      </c>
      <c r="B3646" s="55" t="n">
        <v>45952</v>
      </c>
      <c r="C3646" s="50" t="n">
        <f aca="false">IF(S3646="","",IFERROR(IF(INDEX('Ledger Codes'!$C$6:$C$205,MATCH(S3646,'Ledger Codes'!$B$6:$B$205,0))="","",INDEX('Ledger Codes'!$C$6:$C$205,MATCH(S3646,'Ledger Codes'!$B$6:$B$205,0))),""))</f>
        <v>10054</v>
      </c>
      <c r="D3646" s="50" t="s">
        <v>210</v>
      </c>
      <c r="E3646" s="50" t="s">
        <v>1430</v>
      </c>
      <c r="F3646" s="50" t="s">
        <v>1431</v>
      </c>
      <c r="G3646" s="52" t="n">
        <v>0</v>
      </c>
      <c r="H3646" s="52" t="n">
        <v>20</v>
      </c>
      <c r="I3646" s="52" t="n">
        <f aca="false">IF(AND(G3646="",H3646=""),"",N(G3646)-N(H3646))</f>
        <v>-20</v>
      </c>
      <c r="J3646" s="52" t="n">
        <f aca="false">IF(I3646="","",ABS(I3646))</f>
        <v>20</v>
      </c>
      <c r="K3646" s="56" t="n">
        <f aca="false">IF(S3646="","",0)</f>
        <v>0</v>
      </c>
      <c r="L3646" s="56" t="n">
        <f aca="false">IF(J3646="","",IF(AND(J3646&gt;'Revenue Testing'!$E$9,K3646=0),1,0))</f>
        <v>0</v>
      </c>
      <c r="M3646" s="57" t="n">
        <v>0.390657933109</v>
      </c>
      <c r="N3646" s="56" t="str">
        <f aca="false">IF(OR(A3646="",I3646=""),"",IF(COUNTIFS($A$2:$A$4500,A3646,$D$2:$D$4500,D3646,$I$2:$I$4500,I3646)&gt;1,"Possible duplicate",""))</f>
        <v/>
      </c>
      <c r="O3646" s="56" t="n">
        <f aca="false">IF(J3646="","",IF(AND(L3646=0,K3646=0),1,0))</f>
        <v>1</v>
      </c>
      <c r="P3646" s="56" t="str">
        <f aca="false">IF(L3646=1,J3646+ROW()/10^7,"")</f>
        <v/>
      </c>
      <c r="Q3646" s="57" t="n">
        <f aca="false">IF(O3646=1,M3646,"")</f>
        <v>0.390657933109</v>
      </c>
      <c r="R3646" s="56" t="str">
        <f aca="false">IF(K3646=1,ROW(),"")</f>
        <v/>
      </c>
      <c r="S3646" s="56" t="str">
        <f aca="false">IF(D3646="","",TRIM(D3646))</f>
        <v>PHOTO CHARGES- INC</v>
      </c>
    </row>
    <row r="3647" customFormat="false" ht="15" hidden="false" customHeight="false" outlineLevel="0" collapsed="false">
      <c r="A3647" s="50" t="s">
        <v>1432</v>
      </c>
      <c r="B3647" s="55" t="n">
        <v>45952</v>
      </c>
      <c r="C3647" s="50" t="n">
        <f aca="false">IF(S3647="","",IFERROR(IF(INDEX('Ledger Codes'!$C$6:$C$205,MATCH(S3647,'Ledger Codes'!$B$6:$B$205,0))="","",INDEX('Ledger Codes'!$C$6:$C$205,MATCH(S3647,'Ledger Codes'!$B$6:$B$205,0))),""))</f>
        <v>10054</v>
      </c>
      <c r="D3647" s="50" t="s">
        <v>210</v>
      </c>
      <c r="E3647" s="50" t="s">
        <v>1433</v>
      </c>
      <c r="F3647" s="50" t="s">
        <v>1434</v>
      </c>
      <c r="G3647" s="52" t="n">
        <v>0</v>
      </c>
      <c r="H3647" s="52" t="n">
        <v>20</v>
      </c>
      <c r="I3647" s="52" t="n">
        <f aca="false">IF(AND(G3647="",H3647=""),"",N(G3647)-N(H3647))</f>
        <v>-20</v>
      </c>
      <c r="J3647" s="52" t="n">
        <f aca="false">IF(I3647="","",ABS(I3647))</f>
        <v>20</v>
      </c>
      <c r="K3647" s="56" t="n">
        <f aca="false">IF(S3647="","",0)</f>
        <v>0</v>
      </c>
      <c r="L3647" s="56" t="n">
        <f aca="false">IF(J3647="","",IF(AND(J3647&gt;'Revenue Testing'!$E$9,K3647=0),1,0))</f>
        <v>0</v>
      </c>
      <c r="M3647" s="57" t="n">
        <v>0.176638628624</v>
      </c>
      <c r="N3647" s="56" t="str">
        <f aca="false">IF(OR(A3647="",I3647=""),"",IF(COUNTIFS($A$2:$A$4500,A3647,$D$2:$D$4500,D3647,$I$2:$I$4500,I3647)&gt;1,"Possible duplicate",""))</f>
        <v/>
      </c>
      <c r="O3647" s="56" t="n">
        <f aca="false">IF(J3647="","",IF(AND(L3647=0,K3647=0),1,0))</f>
        <v>1</v>
      </c>
      <c r="P3647" s="56" t="str">
        <f aca="false">IF(L3647=1,J3647+ROW()/10^7,"")</f>
        <v/>
      </c>
      <c r="Q3647" s="57" t="n">
        <f aca="false">IF(O3647=1,M3647,"")</f>
        <v>0.176638628624</v>
      </c>
      <c r="R3647" s="56" t="str">
        <f aca="false">IF(K3647=1,ROW(),"")</f>
        <v/>
      </c>
      <c r="S3647" s="56" t="str">
        <f aca="false">IF(D3647="","",TRIM(D3647))</f>
        <v>PHOTO CHARGES- INC</v>
      </c>
    </row>
    <row r="3648" customFormat="false" ht="15" hidden="false" customHeight="false" outlineLevel="0" collapsed="false">
      <c r="A3648" s="50" t="s">
        <v>1435</v>
      </c>
      <c r="B3648" s="55" t="n">
        <v>45952</v>
      </c>
      <c r="C3648" s="50" t="n">
        <f aca="false">IF(S3648="","",IFERROR(IF(INDEX('Ledger Codes'!$C$6:$C$205,MATCH(S3648,'Ledger Codes'!$B$6:$B$205,0))="","",INDEX('Ledger Codes'!$C$6:$C$205,MATCH(S3648,'Ledger Codes'!$B$6:$B$205,0))),""))</f>
        <v>10054</v>
      </c>
      <c r="D3648" s="50" t="s">
        <v>210</v>
      </c>
      <c r="E3648" s="50" t="s">
        <v>1436</v>
      </c>
      <c r="F3648" s="50" t="s">
        <v>1437</v>
      </c>
      <c r="G3648" s="52" t="n">
        <v>0</v>
      </c>
      <c r="H3648" s="52" t="n">
        <v>20</v>
      </c>
      <c r="I3648" s="52" t="n">
        <f aca="false">IF(AND(G3648="",H3648=""),"",N(G3648)-N(H3648))</f>
        <v>-20</v>
      </c>
      <c r="J3648" s="52" t="n">
        <f aca="false">IF(I3648="","",ABS(I3648))</f>
        <v>20</v>
      </c>
      <c r="K3648" s="56" t="n">
        <f aca="false">IF(S3648="","",0)</f>
        <v>0</v>
      </c>
      <c r="L3648" s="56" t="n">
        <f aca="false">IF(J3648="","",IF(AND(J3648&gt;'Revenue Testing'!$E$9,K3648=0),1,0))</f>
        <v>0</v>
      </c>
      <c r="M3648" s="57" t="n">
        <v>0.913834983058</v>
      </c>
      <c r="N3648" s="56" t="str">
        <f aca="false">IF(OR(A3648="",I3648=""),"",IF(COUNTIFS($A$2:$A$4500,A3648,$D$2:$D$4500,D3648,$I$2:$I$4500,I3648)&gt;1,"Possible duplicate",""))</f>
        <v/>
      </c>
      <c r="O3648" s="56" t="n">
        <f aca="false">IF(J3648="","",IF(AND(L3648=0,K3648=0),1,0))</f>
        <v>1</v>
      </c>
      <c r="P3648" s="56" t="str">
        <f aca="false">IF(L3648=1,J3648+ROW()/10^7,"")</f>
        <v/>
      </c>
      <c r="Q3648" s="57" t="n">
        <f aca="false">IF(O3648=1,M3648,"")</f>
        <v>0.913834983058</v>
      </c>
      <c r="R3648" s="56" t="str">
        <f aca="false">IF(K3648=1,ROW(),"")</f>
        <v/>
      </c>
      <c r="S3648" s="56" t="str">
        <f aca="false">IF(D3648="","",TRIM(D3648))</f>
        <v>PHOTO CHARGES- INC</v>
      </c>
    </row>
    <row r="3649" customFormat="false" ht="15" hidden="false" customHeight="false" outlineLevel="0" collapsed="false">
      <c r="A3649" s="50" t="s">
        <v>1438</v>
      </c>
      <c r="B3649" s="55" t="n">
        <v>45952</v>
      </c>
      <c r="C3649" s="50" t="n">
        <f aca="false">IF(S3649="","",IFERROR(IF(INDEX('Ledger Codes'!$C$6:$C$205,MATCH(S3649,'Ledger Codes'!$B$6:$B$205,0))="","",INDEX('Ledger Codes'!$C$6:$C$205,MATCH(S3649,'Ledger Codes'!$B$6:$B$205,0))),""))</f>
        <v>10054</v>
      </c>
      <c r="D3649" s="50" t="s">
        <v>210</v>
      </c>
      <c r="E3649" s="50" t="s">
        <v>1439</v>
      </c>
      <c r="F3649" s="50" t="s">
        <v>1440</v>
      </c>
      <c r="G3649" s="52" t="n">
        <v>0</v>
      </c>
      <c r="H3649" s="52" t="n">
        <v>20</v>
      </c>
      <c r="I3649" s="52" t="n">
        <f aca="false">IF(AND(G3649="",H3649=""),"",N(G3649)-N(H3649))</f>
        <v>-20</v>
      </c>
      <c r="J3649" s="52" t="n">
        <f aca="false">IF(I3649="","",ABS(I3649))</f>
        <v>20</v>
      </c>
      <c r="K3649" s="56" t="n">
        <f aca="false">IF(S3649="","",0)</f>
        <v>0</v>
      </c>
      <c r="L3649" s="56" t="n">
        <f aca="false">IF(J3649="","",IF(AND(J3649&gt;'Revenue Testing'!$E$9,K3649=0),1,0))</f>
        <v>0</v>
      </c>
      <c r="M3649" s="57" t="n">
        <v>0.947478498514</v>
      </c>
      <c r="N3649" s="56" t="str">
        <f aca="false">IF(OR(A3649="",I3649=""),"",IF(COUNTIFS($A$2:$A$4500,A3649,$D$2:$D$4500,D3649,$I$2:$I$4500,I3649)&gt;1,"Possible duplicate",""))</f>
        <v/>
      </c>
      <c r="O3649" s="56" t="n">
        <f aca="false">IF(J3649="","",IF(AND(L3649=0,K3649=0),1,0))</f>
        <v>1</v>
      </c>
      <c r="P3649" s="56" t="str">
        <f aca="false">IF(L3649=1,J3649+ROW()/10^7,"")</f>
        <v/>
      </c>
      <c r="Q3649" s="57" t="n">
        <f aca="false">IF(O3649=1,M3649,"")</f>
        <v>0.947478498514</v>
      </c>
      <c r="R3649" s="56" t="str">
        <f aca="false">IF(K3649=1,ROW(),"")</f>
        <v/>
      </c>
      <c r="S3649" s="56" t="str">
        <f aca="false">IF(D3649="","",TRIM(D3649))</f>
        <v>PHOTO CHARGES- INC</v>
      </c>
    </row>
    <row r="3650" customFormat="false" ht="15" hidden="false" customHeight="false" outlineLevel="0" collapsed="false">
      <c r="A3650" s="50" t="s">
        <v>1441</v>
      </c>
      <c r="B3650" s="55" t="n">
        <v>45952</v>
      </c>
      <c r="C3650" s="50" t="n">
        <f aca="false">IF(S3650="","",IFERROR(IF(INDEX('Ledger Codes'!$C$6:$C$205,MATCH(S3650,'Ledger Codes'!$B$6:$B$205,0))="","",INDEX('Ledger Codes'!$C$6:$C$205,MATCH(S3650,'Ledger Codes'!$B$6:$B$205,0))),""))</f>
        <v>10054</v>
      </c>
      <c r="D3650" s="50" t="s">
        <v>210</v>
      </c>
      <c r="E3650" s="50" t="s">
        <v>1442</v>
      </c>
      <c r="F3650" s="50" t="s">
        <v>1443</v>
      </c>
      <c r="G3650" s="52" t="n">
        <v>0</v>
      </c>
      <c r="H3650" s="52" t="n">
        <v>20</v>
      </c>
      <c r="I3650" s="52" t="n">
        <f aca="false">IF(AND(G3650="",H3650=""),"",N(G3650)-N(H3650))</f>
        <v>-20</v>
      </c>
      <c r="J3650" s="52" t="n">
        <f aca="false">IF(I3650="","",ABS(I3650))</f>
        <v>20</v>
      </c>
      <c r="K3650" s="56" t="n">
        <f aca="false">IF(S3650="","",0)</f>
        <v>0</v>
      </c>
      <c r="L3650" s="56" t="n">
        <f aca="false">IF(J3650="","",IF(AND(J3650&gt;'Revenue Testing'!$E$9,K3650=0),1,0))</f>
        <v>0</v>
      </c>
      <c r="M3650" s="57" t="n">
        <v>0.240258969408</v>
      </c>
      <c r="N3650" s="56" t="str">
        <f aca="false">IF(OR(A3650="",I3650=""),"",IF(COUNTIFS($A$2:$A$4500,A3650,$D$2:$D$4500,D3650,$I$2:$I$4500,I3650)&gt;1,"Possible duplicate",""))</f>
        <v/>
      </c>
      <c r="O3650" s="56" t="n">
        <f aca="false">IF(J3650="","",IF(AND(L3650=0,K3650=0),1,0))</f>
        <v>1</v>
      </c>
      <c r="P3650" s="56" t="str">
        <f aca="false">IF(L3650=1,J3650+ROW()/10^7,"")</f>
        <v/>
      </c>
      <c r="Q3650" s="57" t="n">
        <f aca="false">IF(O3650=1,M3650,"")</f>
        <v>0.240258969408</v>
      </c>
      <c r="R3650" s="56" t="str">
        <f aca="false">IF(K3650=1,ROW(),"")</f>
        <v/>
      </c>
      <c r="S3650" s="56" t="str">
        <f aca="false">IF(D3650="","",TRIM(D3650))</f>
        <v>PHOTO CHARGES- INC</v>
      </c>
    </row>
    <row r="3651" customFormat="false" ht="15" hidden="false" customHeight="false" outlineLevel="0" collapsed="false">
      <c r="A3651" s="50" t="s">
        <v>1444</v>
      </c>
      <c r="B3651" s="55" t="n">
        <v>45952</v>
      </c>
      <c r="C3651" s="50" t="n">
        <f aca="false">IF(S3651="","",IFERROR(IF(INDEX('Ledger Codes'!$C$6:$C$205,MATCH(S3651,'Ledger Codes'!$B$6:$B$205,0))="","",INDEX('Ledger Codes'!$C$6:$C$205,MATCH(S3651,'Ledger Codes'!$B$6:$B$205,0))),""))</f>
        <v>10054</v>
      </c>
      <c r="D3651" s="50" t="s">
        <v>210</v>
      </c>
      <c r="E3651" s="50" t="s">
        <v>1445</v>
      </c>
      <c r="F3651" s="50" t="s">
        <v>1446</v>
      </c>
      <c r="G3651" s="52" t="n">
        <v>0</v>
      </c>
      <c r="H3651" s="52" t="n">
        <v>20</v>
      </c>
      <c r="I3651" s="52" t="n">
        <f aca="false">IF(AND(G3651="",H3651=""),"",N(G3651)-N(H3651))</f>
        <v>-20</v>
      </c>
      <c r="J3651" s="52" t="n">
        <f aca="false">IF(I3651="","",ABS(I3651))</f>
        <v>20</v>
      </c>
      <c r="K3651" s="56" t="n">
        <f aca="false">IF(S3651="","",0)</f>
        <v>0</v>
      </c>
      <c r="L3651" s="56" t="n">
        <f aca="false">IF(J3651="","",IF(AND(J3651&gt;'Revenue Testing'!$E$9,K3651=0),1,0))</f>
        <v>0</v>
      </c>
      <c r="M3651" s="57" t="n">
        <v>0.412162789788</v>
      </c>
      <c r="N3651" s="56" t="str">
        <f aca="false">IF(OR(A3651="",I3651=""),"",IF(COUNTIFS($A$2:$A$4500,A3651,$D$2:$D$4500,D3651,$I$2:$I$4500,I3651)&gt;1,"Possible duplicate",""))</f>
        <v/>
      </c>
      <c r="O3651" s="56" t="n">
        <f aca="false">IF(J3651="","",IF(AND(L3651=0,K3651=0),1,0))</f>
        <v>1</v>
      </c>
      <c r="P3651" s="56" t="str">
        <f aca="false">IF(L3651=1,J3651+ROW()/10^7,"")</f>
        <v/>
      </c>
      <c r="Q3651" s="57" t="n">
        <f aca="false">IF(O3651=1,M3651,"")</f>
        <v>0.412162789788</v>
      </c>
      <c r="R3651" s="56" t="str">
        <f aca="false">IF(K3651=1,ROW(),"")</f>
        <v/>
      </c>
      <c r="S3651" s="56" t="str">
        <f aca="false">IF(D3651="","",TRIM(D3651))</f>
        <v>PHOTO CHARGES- INC</v>
      </c>
    </row>
    <row r="3652" customFormat="false" ht="15" hidden="false" customHeight="false" outlineLevel="0" collapsed="false">
      <c r="A3652" s="50" t="s">
        <v>1447</v>
      </c>
      <c r="B3652" s="55" t="n">
        <v>45952</v>
      </c>
      <c r="C3652" s="50" t="n">
        <f aca="false">IF(S3652="","",IFERROR(IF(INDEX('Ledger Codes'!$C$6:$C$205,MATCH(S3652,'Ledger Codes'!$B$6:$B$205,0))="","",INDEX('Ledger Codes'!$C$6:$C$205,MATCH(S3652,'Ledger Codes'!$B$6:$B$205,0))),""))</f>
        <v>10054</v>
      </c>
      <c r="D3652" s="50" t="s">
        <v>210</v>
      </c>
      <c r="E3652" s="50" t="s">
        <v>1448</v>
      </c>
      <c r="F3652" s="50" t="s">
        <v>1449</v>
      </c>
      <c r="G3652" s="52" t="n">
        <v>0</v>
      </c>
      <c r="H3652" s="52" t="n">
        <v>20</v>
      </c>
      <c r="I3652" s="52" t="n">
        <f aca="false">IF(AND(G3652="",H3652=""),"",N(G3652)-N(H3652))</f>
        <v>-20</v>
      </c>
      <c r="J3652" s="52" t="n">
        <f aca="false">IF(I3652="","",ABS(I3652))</f>
        <v>20</v>
      </c>
      <c r="K3652" s="56" t="n">
        <f aca="false">IF(S3652="","",0)</f>
        <v>0</v>
      </c>
      <c r="L3652" s="56" t="n">
        <f aca="false">IF(J3652="","",IF(AND(J3652&gt;'Revenue Testing'!$E$9,K3652=0),1,0))</f>
        <v>0</v>
      </c>
      <c r="M3652" s="57" t="n">
        <v>0.016877838189</v>
      </c>
      <c r="N3652" s="56" t="str">
        <f aca="false">IF(OR(A3652="",I3652=""),"",IF(COUNTIFS($A$2:$A$4500,A3652,$D$2:$D$4500,D3652,$I$2:$I$4500,I3652)&gt;1,"Possible duplicate",""))</f>
        <v/>
      </c>
      <c r="O3652" s="56" t="n">
        <f aca="false">IF(J3652="","",IF(AND(L3652=0,K3652=0),1,0))</f>
        <v>1</v>
      </c>
      <c r="P3652" s="56" t="str">
        <f aca="false">IF(L3652=1,J3652+ROW()/10^7,"")</f>
        <v/>
      </c>
      <c r="Q3652" s="57" t="n">
        <f aca="false">IF(O3652=1,M3652,"")</f>
        <v>0.016877838189</v>
      </c>
      <c r="R3652" s="56" t="str">
        <f aca="false">IF(K3652=1,ROW(),"")</f>
        <v/>
      </c>
      <c r="S3652" s="56" t="str">
        <f aca="false">IF(D3652="","",TRIM(D3652))</f>
        <v>PHOTO CHARGES- INC</v>
      </c>
    </row>
    <row r="3653" customFormat="false" ht="15" hidden="false" customHeight="false" outlineLevel="0" collapsed="false">
      <c r="A3653" s="50" t="s">
        <v>1450</v>
      </c>
      <c r="B3653" s="55" t="n">
        <v>45952</v>
      </c>
      <c r="C3653" s="50" t="n">
        <f aca="false">IF(S3653="","",IFERROR(IF(INDEX('Ledger Codes'!$C$6:$C$205,MATCH(S3653,'Ledger Codes'!$B$6:$B$205,0))="","",INDEX('Ledger Codes'!$C$6:$C$205,MATCH(S3653,'Ledger Codes'!$B$6:$B$205,0))),""))</f>
        <v>10054</v>
      </c>
      <c r="D3653" s="50" t="s">
        <v>210</v>
      </c>
      <c r="E3653" s="50" t="s">
        <v>1451</v>
      </c>
      <c r="F3653" s="50" t="s">
        <v>1452</v>
      </c>
      <c r="G3653" s="52" t="n">
        <v>0</v>
      </c>
      <c r="H3653" s="52" t="n">
        <v>20</v>
      </c>
      <c r="I3653" s="52" t="n">
        <f aca="false">IF(AND(G3653="",H3653=""),"",N(G3653)-N(H3653))</f>
        <v>-20</v>
      </c>
      <c r="J3653" s="52" t="n">
        <f aca="false">IF(I3653="","",ABS(I3653))</f>
        <v>20</v>
      </c>
      <c r="K3653" s="56" t="n">
        <f aca="false">IF(S3653="","",0)</f>
        <v>0</v>
      </c>
      <c r="L3653" s="56" t="n">
        <f aca="false">IF(J3653="","",IF(AND(J3653&gt;'Revenue Testing'!$E$9,K3653=0),1,0))</f>
        <v>0</v>
      </c>
      <c r="M3653" s="57" t="n">
        <v>0.078721421255</v>
      </c>
      <c r="N3653" s="56" t="str">
        <f aca="false">IF(OR(A3653="",I3653=""),"",IF(COUNTIFS($A$2:$A$4500,A3653,$D$2:$D$4500,D3653,$I$2:$I$4500,I3653)&gt;1,"Possible duplicate",""))</f>
        <v/>
      </c>
      <c r="O3653" s="56" t="n">
        <f aca="false">IF(J3653="","",IF(AND(L3653=0,K3653=0),1,0))</f>
        <v>1</v>
      </c>
      <c r="P3653" s="56" t="str">
        <f aca="false">IF(L3653=1,J3653+ROW()/10^7,"")</f>
        <v/>
      </c>
      <c r="Q3653" s="57" t="n">
        <f aca="false">IF(O3653=1,M3653,"")</f>
        <v>0.078721421255</v>
      </c>
      <c r="R3653" s="56" t="str">
        <f aca="false">IF(K3653=1,ROW(),"")</f>
        <v/>
      </c>
      <c r="S3653" s="56" t="str">
        <f aca="false">IF(D3653="","",TRIM(D3653))</f>
        <v>PHOTO CHARGES- INC</v>
      </c>
    </row>
    <row r="3654" customFormat="false" ht="15" hidden="false" customHeight="false" outlineLevel="0" collapsed="false">
      <c r="A3654" s="50" t="s">
        <v>1453</v>
      </c>
      <c r="B3654" s="55" t="n">
        <v>45952</v>
      </c>
      <c r="C3654" s="50" t="n">
        <f aca="false">IF(S3654="","",IFERROR(IF(INDEX('Ledger Codes'!$C$6:$C$205,MATCH(S3654,'Ledger Codes'!$B$6:$B$205,0))="","",INDEX('Ledger Codes'!$C$6:$C$205,MATCH(S3654,'Ledger Codes'!$B$6:$B$205,0))),""))</f>
        <v>10054</v>
      </c>
      <c r="D3654" s="50" t="s">
        <v>210</v>
      </c>
      <c r="E3654" s="50" t="s">
        <v>1454</v>
      </c>
      <c r="F3654" s="50" t="s">
        <v>1455</v>
      </c>
      <c r="G3654" s="52" t="n">
        <v>0</v>
      </c>
      <c r="H3654" s="52" t="n">
        <v>20</v>
      </c>
      <c r="I3654" s="52" t="n">
        <f aca="false">IF(AND(G3654="",H3654=""),"",N(G3654)-N(H3654))</f>
        <v>-20</v>
      </c>
      <c r="J3654" s="52" t="n">
        <f aca="false">IF(I3654="","",ABS(I3654))</f>
        <v>20</v>
      </c>
      <c r="K3654" s="56" t="n">
        <f aca="false">IF(S3654="","",0)</f>
        <v>0</v>
      </c>
      <c r="L3654" s="56" t="n">
        <f aca="false">IF(J3654="","",IF(AND(J3654&gt;'Revenue Testing'!$E$9,K3654=0),1,0))</f>
        <v>0</v>
      </c>
      <c r="M3654" s="57" t="n">
        <v>0.525635116854</v>
      </c>
      <c r="N3654" s="56" t="str">
        <f aca="false">IF(OR(A3654="",I3654=""),"",IF(COUNTIFS($A$2:$A$4500,A3654,$D$2:$D$4500,D3654,$I$2:$I$4500,I3654)&gt;1,"Possible duplicate",""))</f>
        <v/>
      </c>
      <c r="O3654" s="56" t="n">
        <f aca="false">IF(J3654="","",IF(AND(L3654=0,K3654=0),1,0))</f>
        <v>1</v>
      </c>
      <c r="P3654" s="56" t="str">
        <f aca="false">IF(L3654=1,J3654+ROW()/10^7,"")</f>
        <v/>
      </c>
      <c r="Q3654" s="57" t="n">
        <f aca="false">IF(O3654=1,M3654,"")</f>
        <v>0.525635116854</v>
      </c>
      <c r="R3654" s="56" t="str">
        <f aca="false">IF(K3654=1,ROW(),"")</f>
        <v/>
      </c>
      <c r="S3654" s="56" t="str">
        <f aca="false">IF(D3654="","",TRIM(D3654))</f>
        <v>PHOTO CHARGES- INC</v>
      </c>
    </row>
    <row r="3655" customFormat="false" ht="15" hidden="false" customHeight="false" outlineLevel="0" collapsed="false">
      <c r="A3655" s="50" t="s">
        <v>1456</v>
      </c>
      <c r="B3655" s="55" t="n">
        <v>45952</v>
      </c>
      <c r="C3655" s="50" t="n">
        <f aca="false">IF(S3655="","",IFERROR(IF(INDEX('Ledger Codes'!$C$6:$C$205,MATCH(S3655,'Ledger Codes'!$B$6:$B$205,0))="","",INDEX('Ledger Codes'!$C$6:$C$205,MATCH(S3655,'Ledger Codes'!$B$6:$B$205,0))),""))</f>
        <v>10054</v>
      </c>
      <c r="D3655" s="50" t="s">
        <v>210</v>
      </c>
      <c r="E3655" s="50" t="s">
        <v>1457</v>
      </c>
      <c r="F3655" s="50" t="s">
        <v>518</v>
      </c>
      <c r="G3655" s="52" t="n">
        <v>0</v>
      </c>
      <c r="H3655" s="52" t="n">
        <v>20</v>
      </c>
      <c r="I3655" s="52" t="n">
        <f aca="false">IF(AND(G3655="",H3655=""),"",N(G3655)-N(H3655))</f>
        <v>-20</v>
      </c>
      <c r="J3655" s="52" t="n">
        <f aca="false">IF(I3655="","",ABS(I3655))</f>
        <v>20</v>
      </c>
      <c r="K3655" s="56" t="n">
        <f aca="false">IF(S3655="","",0)</f>
        <v>0</v>
      </c>
      <c r="L3655" s="56" t="n">
        <f aca="false">IF(J3655="","",IF(AND(J3655&gt;'Revenue Testing'!$E$9,K3655=0),1,0))</f>
        <v>0</v>
      </c>
      <c r="M3655" s="57" t="n">
        <v>0.547201553402</v>
      </c>
      <c r="N3655" s="56" t="str">
        <f aca="false">IF(OR(A3655="",I3655=""),"",IF(COUNTIFS($A$2:$A$4500,A3655,$D$2:$D$4500,D3655,$I$2:$I$4500,I3655)&gt;1,"Possible duplicate",""))</f>
        <v/>
      </c>
      <c r="O3655" s="56" t="n">
        <f aca="false">IF(J3655="","",IF(AND(L3655=0,K3655=0),1,0))</f>
        <v>1</v>
      </c>
      <c r="P3655" s="56" t="str">
        <f aca="false">IF(L3655=1,J3655+ROW()/10^7,"")</f>
        <v/>
      </c>
      <c r="Q3655" s="57" t="n">
        <f aca="false">IF(O3655=1,M3655,"")</f>
        <v>0.547201553402</v>
      </c>
      <c r="R3655" s="56" t="str">
        <f aca="false">IF(K3655=1,ROW(),"")</f>
        <v/>
      </c>
      <c r="S3655" s="56" t="str">
        <f aca="false">IF(D3655="","",TRIM(D3655))</f>
        <v>PHOTO CHARGES- INC</v>
      </c>
    </row>
    <row r="3656" customFormat="false" ht="15" hidden="false" customHeight="false" outlineLevel="0" collapsed="false">
      <c r="A3656" s="50" t="s">
        <v>1458</v>
      </c>
      <c r="B3656" s="55" t="n">
        <v>45952</v>
      </c>
      <c r="C3656" s="50" t="n">
        <f aca="false">IF(S3656="","",IFERROR(IF(INDEX('Ledger Codes'!$C$6:$C$205,MATCH(S3656,'Ledger Codes'!$B$6:$B$205,0))="","",INDEX('Ledger Codes'!$C$6:$C$205,MATCH(S3656,'Ledger Codes'!$B$6:$B$205,0))),""))</f>
        <v>10054</v>
      </c>
      <c r="D3656" s="50" t="s">
        <v>210</v>
      </c>
      <c r="E3656" s="50" t="s">
        <v>1459</v>
      </c>
      <c r="F3656" s="50" t="s">
        <v>1460</v>
      </c>
      <c r="G3656" s="52" t="n">
        <v>0</v>
      </c>
      <c r="H3656" s="52" t="n">
        <v>20</v>
      </c>
      <c r="I3656" s="52" t="n">
        <f aca="false">IF(AND(G3656="",H3656=""),"",N(G3656)-N(H3656))</f>
        <v>-20</v>
      </c>
      <c r="J3656" s="52" t="n">
        <f aca="false">IF(I3656="","",ABS(I3656))</f>
        <v>20</v>
      </c>
      <c r="K3656" s="56" t="n">
        <f aca="false">IF(S3656="","",0)</f>
        <v>0</v>
      </c>
      <c r="L3656" s="56" t="n">
        <f aca="false">IF(J3656="","",IF(AND(J3656&gt;'Revenue Testing'!$E$9,K3656=0),1,0))</f>
        <v>0</v>
      </c>
      <c r="M3656" s="57" t="n">
        <v>0.259050187065</v>
      </c>
      <c r="N3656" s="56" t="str">
        <f aca="false">IF(OR(A3656="",I3656=""),"",IF(COUNTIFS($A$2:$A$4500,A3656,$D$2:$D$4500,D3656,$I$2:$I$4500,I3656)&gt;1,"Possible duplicate",""))</f>
        <v/>
      </c>
      <c r="O3656" s="56" t="n">
        <f aca="false">IF(J3656="","",IF(AND(L3656=0,K3656=0),1,0))</f>
        <v>1</v>
      </c>
      <c r="P3656" s="56" t="str">
        <f aca="false">IF(L3656=1,J3656+ROW()/10^7,"")</f>
        <v/>
      </c>
      <c r="Q3656" s="57" t="n">
        <f aca="false">IF(O3656=1,M3656,"")</f>
        <v>0.259050187065</v>
      </c>
      <c r="R3656" s="56" t="str">
        <f aca="false">IF(K3656=1,ROW(),"")</f>
        <v/>
      </c>
      <c r="S3656" s="56" t="str">
        <f aca="false">IF(D3656="","",TRIM(D3656))</f>
        <v>PHOTO CHARGES- INC</v>
      </c>
    </row>
    <row r="3657" customFormat="false" ht="15" hidden="false" customHeight="false" outlineLevel="0" collapsed="false">
      <c r="A3657" s="50" t="s">
        <v>1461</v>
      </c>
      <c r="B3657" s="55" t="n">
        <v>45952</v>
      </c>
      <c r="C3657" s="50" t="n">
        <f aca="false">IF(S3657="","",IFERROR(IF(INDEX('Ledger Codes'!$C$6:$C$205,MATCH(S3657,'Ledger Codes'!$B$6:$B$205,0))="","",INDEX('Ledger Codes'!$C$6:$C$205,MATCH(S3657,'Ledger Codes'!$B$6:$B$205,0))),""))</f>
        <v>10054</v>
      </c>
      <c r="D3657" s="50" t="s">
        <v>210</v>
      </c>
      <c r="E3657" s="50" t="s">
        <v>1462</v>
      </c>
      <c r="F3657" s="50" t="s">
        <v>1463</v>
      </c>
      <c r="G3657" s="52" t="n">
        <v>0</v>
      </c>
      <c r="H3657" s="52" t="n">
        <v>20</v>
      </c>
      <c r="I3657" s="52" t="n">
        <f aca="false">IF(AND(G3657="",H3657=""),"",N(G3657)-N(H3657))</f>
        <v>-20</v>
      </c>
      <c r="J3657" s="52" t="n">
        <f aca="false">IF(I3657="","",ABS(I3657))</f>
        <v>20</v>
      </c>
      <c r="K3657" s="56" t="n">
        <f aca="false">IF(S3657="","",0)</f>
        <v>0</v>
      </c>
      <c r="L3657" s="56" t="n">
        <f aca="false">IF(J3657="","",IF(AND(J3657&gt;'Revenue Testing'!$E$9,K3657=0),1,0))</f>
        <v>0</v>
      </c>
      <c r="M3657" s="57" t="n">
        <v>0.139591632576</v>
      </c>
      <c r="N3657" s="56" t="str">
        <f aca="false">IF(OR(A3657="",I3657=""),"",IF(COUNTIFS($A$2:$A$4500,A3657,$D$2:$D$4500,D3657,$I$2:$I$4500,I3657)&gt;1,"Possible duplicate",""))</f>
        <v/>
      </c>
      <c r="O3657" s="56" t="n">
        <f aca="false">IF(J3657="","",IF(AND(L3657=0,K3657=0),1,0))</f>
        <v>1</v>
      </c>
      <c r="P3657" s="56" t="str">
        <f aca="false">IF(L3657=1,J3657+ROW()/10^7,"")</f>
        <v/>
      </c>
      <c r="Q3657" s="57" t="n">
        <f aca="false">IF(O3657=1,M3657,"")</f>
        <v>0.139591632576</v>
      </c>
      <c r="R3657" s="56" t="str">
        <f aca="false">IF(K3657=1,ROW(),"")</f>
        <v/>
      </c>
      <c r="S3657" s="56" t="str">
        <f aca="false">IF(D3657="","",TRIM(D3657))</f>
        <v>PHOTO CHARGES- INC</v>
      </c>
    </row>
    <row r="3658" customFormat="false" ht="15" hidden="false" customHeight="false" outlineLevel="0" collapsed="false">
      <c r="A3658" s="50" t="s">
        <v>1464</v>
      </c>
      <c r="B3658" s="55" t="n">
        <v>45952</v>
      </c>
      <c r="C3658" s="50" t="n">
        <f aca="false">IF(S3658="","",IFERROR(IF(INDEX('Ledger Codes'!$C$6:$C$205,MATCH(S3658,'Ledger Codes'!$B$6:$B$205,0))="","",INDEX('Ledger Codes'!$C$6:$C$205,MATCH(S3658,'Ledger Codes'!$B$6:$B$205,0))),""))</f>
        <v>10054</v>
      </c>
      <c r="D3658" s="50" t="s">
        <v>210</v>
      </c>
      <c r="E3658" s="50" t="s">
        <v>1465</v>
      </c>
      <c r="F3658" s="50" t="s">
        <v>1466</v>
      </c>
      <c r="G3658" s="52" t="n">
        <v>0</v>
      </c>
      <c r="H3658" s="52" t="n">
        <v>20</v>
      </c>
      <c r="I3658" s="52" t="n">
        <f aca="false">IF(AND(G3658="",H3658=""),"",N(G3658)-N(H3658))</f>
        <v>-20</v>
      </c>
      <c r="J3658" s="52" t="n">
        <f aca="false">IF(I3658="","",ABS(I3658))</f>
        <v>20</v>
      </c>
      <c r="K3658" s="56" t="n">
        <f aca="false">IF(S3658="","",0)</f>
        <v>0</v>
      </c>
      <c r="L3658" s="56" t="n">
        <f aca="false">IF(J3658="","",IF(AND(J3658&gt;'Revenue Testing'!$E$9,K3658=0),1,0))</f>
        <v>0</v>
      </c>
      <c r="M3658" s="57" t="n">
        <v>0.692663319806</v>
      </c>
      <c r="N3658" s="56" t="str">
        <f aca="false">IF(OR(A3658="",I3658=""),"",IF(COUNTIFS($A$2:$A$4500,A3658,$D$2:$D$4500,D3658,$I$2:$I$4500,I3658)&gt;1,"Possible duplicate",""))</f>
        <v/>
      </c>
      <c r="O3658" s="56" t="n">
        <f aca="false">IF(J3658="","",IF(AND(L3658=0,K3658=0),1,0))</f>
        <v>1</v>
      </c>
      <c r="P3658" s="56" t="str">
        <f aca="false">IF(L3658=1,J3658+ROW()/10^7,"")</f>
        <v/>
      </c>
      <c r="Q3658" s="57" t="n">
        <f aca="false">IF(O3658=1,M3658,"")</f>
        <v>0.692663319806</v>
      </c>
      <c r="R3658" s="56" t="str">
        <f aca="false">IF(K3658=1,ROW(),"")</f>
        <v/>
      </c>
      <c r="S3658" s="56" t="str">
        <f aca="false">IF(D3658="","",TRIM(D3658))</f>
        <v>PHOTO CHARGES- INC</v>
      </c>
    </row>
    <row r="3659" customFormat="false" ht="15" hidden="false" customHeight="false" outlineLevel="0" collapsed="false">
      <c r="A3659" s="50" t="s">
        <v>1467</v>
      </c>
      <c r="B3659" s="55" t="n">
        <v>45952</v>
      </c>
      <c r="C3659" s="50" t="n">
        <f aca="false">IF(S3659="","",IFERROR(IF(INDEX('Ledger Codes'!$C$6:$C$205,MATCH(S3659,'Ledger Codes'!$B$6:$B$205,0))="","",INDEX('Ledger Codes'!$C$6:$C$205,MATCH(S3659,'Ledger Codes'!$B$6:$B$205,0))),""))</f>
        <v>10054</v>
      </c>
      <c r="D3659" s="50" t="s">
        <v>210</v>
      </c>
      <c r="E3659" s="50" t="s">
        <v>1468</v>
      </c>
      <c r="F3659" s="50" t="s">
        <v>1469</v>
      </c>
      <c r="G3659" s="52" t="n">
        <v>0</v>
      </c>
      <c r="H3659" s="52" t="n">
        <v>40</v>
      </c>
      <c r="I3659" s="52" t="n">
        <f aca="false">IF(AND(G3659="",H3659=""),"",N(G3659)-N(H3659))</f>
        <v>-40</v>
      </c>
      <c r="J3659" s="52" t="n">
        <f aca="false">IF(I3659="","",ABS(I3659))</f>
        <v>40</v>
      </c>
      <c r="K3659" s="56" t="n">
        <f aca="false">IF(S3659="","",0)</f>
        <v>0</v>
      </c>
      <c r="L3659" s="56" t="n">
        <f aca="false">IF(J3659="","",IF(AND(J3659&gt;'Revenue Testing'!$E$9,K3659=0),1,0))</f>
        <v>0</v>
      </c>
      <c r="M3659" s="57" t="n">
        <v>0.286785698436</v>
      </c>
      <c r="N3659" s="56" t="str">
        <f aca="false">IF(OR(A3659="",I3659=""),"",IF(COUNTIFS($A$2:$A$4500,A3659,$D$2:$D$4500,D3659,$I$2:$I$4500,I3659)&gt;1,"Possible duplicate",""))</f>
        <v/>
      </c>
      <c r="O3659" s="56" t="n">
        <f aca="false">IF(J3659="","",IF(AND(L3659=0,K3659=0),1,0))</f>
        <v>1</v>
      </c>
      <c r="P3659" s="56" t="str">
        <f aca="false">IF(L3659=1,J3659+ROW()/10^7,"")</f>
        <v/>
      </c>
      <c r="Q3659" s="57" t="n">
        <f aca="false">IF(O3659=1,M3659,"")</f>
        <v>0.286785698436</v>
      </c>
      <c r="R3659" s="56" t="str">
        <f aca="false">IF(K3659=1,ROW(),"")</f>
        <v/>
      </c>
      <c r="S3659" s="56" t="str">
        <f aca="false">IF(D3659="","",TRIM(D3659))</f>
        <v>PHOTO CHARGES- INC</v>
      </c>
    </row>
    <row r="3660" customFormat="false" ht="15" hidden="false" customHeight="false" outlineLevel="0" collapsed="false">
      <c r="A3660" s="50" t="s">
        <v>1470</v>
      </c>
      <c r="B3660" s="55" t="n">
        <v>45952</v>
      </c>
      <c r="C3660" s="50" t="n">
        <f aca="false">IF(S3660="","",IFERROR(IF(INDEX('Ledger Codes'!$C$6:$C$205,MATCH(S3660,'Ledger Codes'!$B$6:$B$205,0))="","",INDEX('Ledger Codes'!$C$6:$C$205,MATCH(S3660,'Ledger Codes'!$B$6:$B$205,0))),""))</f>
        <v>10054</v>
      </c>
      <c r="D3660" s="50" t="s">
        <v>210</v>
      </c>
      <c r="E3660" s="50" t="s">
        <v>1471</v>
      </c>
      <c r="F3660" s="50" t="s">
        <v>539</v>
      </c>
      <c r="G3660" s="52" t="n">
        <v>0</v>
      </c>
      <c r="H3660" s="52" t="n">
        <v>20</v>
      </c>
      <c r="I3660" s="52" t="n">
        <f aca="false">IF(AND(G3660="",H3660=""),"",N(G3660)-N(H3660))</f>
        <v>-20</v>
      </c>
      <c r="J3660" s="52" t="n">
        <f aca="false">IF(I3660="","",ABS(I3660))</f>
        <v>20</v>
      </c>
      <c r="K3660" s="56" t="n">
        <f aca="false">IF(S3660="","",0)</f>
        <v>0</v>
      </c>
      <c r="L3660" s="56" t="n">
        <f aca="false">IF(J3660="","",IF(AND(J3660&gt;'Revenue Testing'!$E$9,K3660=0),1,0))</f>
        <v>0</v>
      </c>
      <c r="M3660" s="57" t="n">
        <v>0.5859906183</v>
      </c>
      <c r="N3660" s="56" t="str">
        <f aca="false">IF(OR(A3660="",I3660=""),"",IF(COUNTIFS($A$2:$A$4500,A3660,$D$2:$D$4500,D3660,$I$2:$I$4500,I3660)&gt;1,"Possible duplicate",""))</f>
        <v/>
      </c>
      <c r="O3660" s="56" t="n">
        <f aca="false">IF(J3660="","",IF(AND(L3660=0,K3660=0),1,0))</f>
        <v>1</v>
      </c>
      <c r="P3660" s="56" t="str">
        <f aca="false">IF(L3660=1,J3660+ROW()/10^7,"")</f>
        <v/>
      </c>
      <c r="Q3660" s="57" t="n">
        <f aca="false">IF(O3660=1,M3660,"")</f>
        <v>0.5859906183</v>
      </c>
      <c r="R3660" s="56" t="str">
        <f aca="false">IF(K3660=1,ROW(),"")</f>
        <v/>
      </c>
      <c r="S3660" s="56" t="str">
        <f aca="false">IF(D3660="","",TRIM(D3660))</f>
        <v>PHOTO CHARGES- INC</v>
      </c>
    </row>
    <row r="3661" customFormat="false" ht="15" hidden="false" customHeight="false" outlineLevel="0" collapsed="false">
      <c r="A3661" s="50" t="s">
        <v>1472</v>
      </c>
      <c r="B3661" s="55" t="n">
        <v>45952</v>
      </c>
      <c r="C3661" s="50" t="n">
        <f aca="false">IF(S3661="","",IFERROR(IF(INDEX('Ledger Codes'!$C$6:$C$205,MATCH(S3661,'Ledger Codes'!$B$6:$B$205,0))="","",INDEX('Ledger Codes'!$C$6:$C$205,MATCH(S3661,'Ledger Codes'!$B$6:$B$205,0))),""))</f>
        <v>10054</v>
      </c>
      <c r="D3661" s="50" t="s">
        <v>210</v>
      </c>
      <c r="E3661" s="50" t="s">
        <v>1473</v>
      </c>
      <c r="F3661" s="50" t="s">
        <v>1474</v>
      </c>
      <c r="G3661" s="52" t="n">
        <v>0</v>
      </c>
      <c r="H3661" s="52" t="n">
        <v>20</v>
      </c>
      <c r="I3661" s="52" t="n">
        <f aca="false">IF(AND(G3661="",H3661=""),"",N(G3661)-N(H3661))</f>
        <v>-20</v>
      </c>
      <c r="J3661" s="52" t="n">
        <f aca="false">IF(I3661="","",ABS(I3661))</f>
        <v>20</v>
      </c>
      <c r="K3661" s="56" t="n">
        <f aca="false">IF(S3661="","",0)</f>
        <v>0</v>
      </c>
      <c r="L3661" s="56" t="n">
        <f aca="false">IF(J3661="","",IF(AND(J3661&gt;'Revenue Testing'!$E$9,K3661=0),1,0))</f>
        <v>0</v>
      </c>
      <c r="M3661" s="57" t="n">
        <v>0.820589487269</v>
      </c>
      <c r="N3661" s="56" t="str">
        <f aca="false">IF(OR(A3661="",I3661=""),"",IF(COUNTIFS($A$2:$A$4500,A3661,$D$2:$D$4500,D3661,$I$2:$I$4500,I3661)&gt;1,"Possible duplicate",""))</f>
        <v/>
      </c>
      <c r="O3661" s="56" t="n">
        <f aca="false">IF(J3661="","",IF(AND(L3661=0,K3661=0),1,0))</f>
        <v>1</v>
      </c>
      <c r="P3661" s="56" t="str">
        <f aca="false">IF(L3661=1,J3661+ROW()/10^7,"")</f>
        <v/>
      </c>
      <c r="Q3661" s="57" t="n">
        <f aca="false">IF(O3661=1,M3661,"")</f>
        <v>0.820589487269</v>
      </c>
      <c r="R3661" s="56" t="str">
        <f aca="false">IF(K3661=1,ROW(),"")</f>
        <v/>
      </c>
      <c r="S3661" s="56" t="str">
        <f aca="false">IF(D3661="","",TRIM(D3661))</f>
        <v>PHOTO CHARGES- INC</v>
      </c>
    </row>
    <row r="3662" customFormat="false" ht="15" hidden="false" customHeight="false" outlineLevel="0" collapsed="false">
      <c r="A3662" s="50" t="s">
        <v>1475</v>
      </c>
      <c r="B3662" s="55" t="n">
        <v>45952</v>
      </c>
      <c r="C3662" s="50" t="n">
        <f aca="false">IF(S3662="","",IFERROR(IF(INDEX('Ledger Codes'!$C$6:$C$205,MATCH(S3662,'Ledger Codes'!$B$6:$B$205,0))="","",INDEX('Ledger Codes'!$C$6:$C$205,MATCH(S3662,'Ledger Codes'!$B$6:$B$205,0))),""))</f>
        <v>10054</v>
      </c>
      <c r="D3662" s="50" t="s">
        <v>210</v>
      </c>
      <c r="E3662" s="50" t="s">
        <v>1476</v>
      </c>
      <c r="F3662" s="50" t="s">
        <v>1477</v>
      </c>
      <c r="G3662" s="52" t="n">
        <v>0</v>
      </c>
      <c r="H3662" s="52" t="n">
        <v>20</v>
      </c>
      <c r="I3662" s="52" t="n">
        <f aca="false">IF(AND(G3662="",H3662=""),"",N(G3662)-N(H3662))</f>
        <v>-20</v>
      </c>
      <c r="J3662" s="52" t="n">
        <f aca="false">IF(I3662="","",ABS(I3662))</f>
        <v>20</v>
      </c>
      <c r="K3662" s="56" t="n">
        <f aca="false">IF(S3662="","",0)</f>
        <v>0</v>
      </c>
      <c r="L3662" s="56" t="n">
        <f aca="false">IF(J3662="","",IF(AND(J3662&gt;'Revenue Testing'!$E$9,K3662=0),1,0))</f>
        <v>0</v>
      </c>
      <c r="M3662" s="57" t="n">
        <v>0.255289417439</v>
      </c>
      <c r="N3662" s="56" t="str">
        <f aca="false">IF(OR(A3662="",I3662=""),"",IF(COUNTIFS($A$2:$A$4500,A3662,$D$2:$D$4500,D3662,$I$2:$I$4500,I3662)&gt;1,"Possible duplicate",""))</f>
        <v/>
      </c>
      <c r="O3662" s="56" t="n">
        <f aca="false">IF(J3662="","",IF(AND(L3662=0,K3662=0),1,0))</f>
        <v>1</v>
      </c>
      <c r="P3662" s="56" t="str">
        <f aca="false">IF(L3662=1,J3662+ROW()/10^7,"")</f>
        <v/>
      </c>
      <c r="Q3662" s="57" t="n">
        <f aca="false">IF(O3662=1,M3662,"")</f>
        <v>0.255289417439</v>
      </c>
      <c r="R3662" s="56" t="str">
        <f aca="false">IF(K3662=1,ROW(),"")</f>
        <v/>
      </c>
      <c r="S3662" s="56" t="str">
        <f aca="false">IF(D3662="","",TRIM(D3662))</f>
        <v>PHOTO CHARGES- INC</v>
      </c>
    </row>
    <row r="3663" customFormat="false" ht="15" hidden="false" customHeight="false" outlineLevel="0" collapsed="false">
      <c r="A3663" s="50" t="s">
        <v>1478</v>
      </c>
      <c r="B3663" s="55" t="n">
        <v>45952</v>
      </c>
      <c r="C3663" s="50" t="n">
        <f aca="false">IF(S3663="","",IFERROR(IF(INDEX('Ledger Codes'!$C$6:$C$205,MATCH(S3663,'Ledger Codes'!$B$6:$B$205,0))="","",INDEX('Ledger Codes'!$C$6:$C$205,MATCH(S3663,'Ledger Codes'!$B$6:$B$205,0))),""))</f>
        <v>10054</v>
      </c>
      <c r="D3663" s="50" t="s">
        <v>210</v>
      </c>
      <c r="E3663" s="50" t="s">
        <v>1479</v>
      </c>
      <c r="F3663" s="50" t="s">
        <v>1480</v>
      </c>
      <c r="G3663" s="52" t="n">
        <v>0</v>
      </c>
      <c r="H3663" s="52" t="n">
        <v>20</v>
      </c>
      <c r="I3663" s="52" t="n">
        <f aca="false">IF(AND(G3663="",H3663=""),"",N(G3663)-N(H3663))</f>
        <v>-20</v>
      </c>
      <c r="J3663" s="52" t="n">
        <f aca="false">IF(I3663="","",ABS(I3663))</f>
        <v>20</v>
      </c>
      <c r="K3663" s="56" t="n">
        <f aca="false">IF(S3663="","",0)</f>
        <v>0</v>
      </c>
      <c r="L3663" s="56" t="n">
        <f aca="false">IF(J3663="","",IF(AND(J3663&gt;'Revenue Testing'!$E$9,K3663=0),1,0))</f>
        <v>0</v>
      </c>
      <c r="M3663" s="57" t="n">
        <v>0.020788495307</v>
      </c>
      <c r="N3663" s="56" t="str">
        <f aca="false">IF(OR(A3663="",I3663=""),"",IF(COUNTIFS($A$2:$A$4500,A3663,$D$2:$D$4500,D3663,$I$2:$I$4500,I3663)&gt;1,"Possible duplicate",""))</f>
        <v/>
      </c>
      <c r="O3663" s="56" t="n">
        <f aca="false">IF(J3663="","",IF(AND(L3663=0,K3663=0),1,0))</f>
        <v>1</v>
      </c>
      <c r="P3663" s="56" t="str">
        <f aca="false">IF(L3663=1,J3663+ROW()/10^7,"")</f>
        <v/>
      </c>
      <c r="Q3663" s="57" t="n">
        <f aca="false">IF(O3663=1,M3663,"")</f>
        <v>0.020788495307</v>
      </c>
      <c r="R3663" s="56" t="str">
        <f aca="false">IF(K3663=1,ROW(),"")</f>
        <v/>
      </c>
      <c r="S3663" s="56" t="str">
        <f aca="false">IF(D3663="","",TRIM(D3663))</f>
        <v>PHOTO CHARGES- INC</v>
      </c>
    </row>
    <row r="3664" customFormat="false" ht="15" hidden="false" customHeight="false" outlineLevel="0" collapsed="false">
      <c r="A3664" s="50" t="s">
        <v>1481</v>
      </c>
      <c r="B3664" s="55" t="n">
        <v>45952</v>
      </c>
      <c r="C3664" s="50" t="n">
        <f aca="false">IF(S3664="","",IFERROR(IF(INDEX('Ledger Codes'!$C$6:$C$205,MATCH(S3664,'Ledger Codes'!$B$6:$B$205,0))="","",INDEX('Ledger Codes'!$C$6:$C$205,MATCH(S3664,'Ledger Codes'!$B$6:$B$205,0))),""))</f>
        <v>10054</v>
      </c>
      <c r="D3664" s="50" t="s">
        <v>210</v>
      </c>
      <c r="E3664" s="50" t="s">
        <v>1482</v>
      </c>
      <c r="F3664" s="50" t="s">
        <v>1483</v>
      </c>
      <c r="G3664" s="52" t="n">
        <v>0</v>
      </c>
      <c r="H3664" s="52" t="n">
        <v>120</v>
      </c>
      <c r="I3664" s="52" t="n">
        <f aca="false">IF(AND(G3664="",H3664=""),"",N(G3664)-N(H3664))</f>
        <v>-120</v>
      </c>
      <c r="J3664" s="52" t="n">
        <f aca="false">IF(I3664="","",ABS(I3664))</f>
        <v>120</v>
      </c>
      <c r="K3664" s="56" t="n">
        <f aca="false">IF(S3664="","",0)</f>
        <v>0</v>
      </c>
      <c r="L3664" s="56" t="n">
        <f aca="false">IF(J3664="","",IF(AND(J3664&gt;'Revenue Testing'!$E$9,K3664=0),1,0))</f>
        <v>0</v>
      </c>
      <c r="M3664" s="57" t="n">
        <v>0.553060120531</v>
      </c>
      <c r="N3664" s="56" t="str">
        <f aca="false">IF(OR(A3664="",I3664=""),"",IF(COUNTIFS($A$2:$A$4500,A3664,$D$2:$D$4500,D3664,$I$2:$I$4500,I3664)&gt;1,"Possible duplicate",""))</f>
        <v/>
      </c>
      <c r="O3664" s="56" t="n">
        <f aca="false">IF(J3664="","",IF(AND(L3664=0,K3664=0),1,0))</f>
        <v>1</v>
      </c>
      <c r="P3664" s="56" t="str">
        <f aca="false">IF(L3664=1,J3664+ROW()/10^7,"")</f>
        <v/>
      </c>
      <c r="Q3664" s="57" t="n">
        <f aca="false">IF(O3664=1,M3664,"")</f>
        <v>0.553060120531</v>
      </c>
      <c r="R3664" s="56" t="str">
        <f aca="false">IF(K3664=1,ROW(),"")</f>
        <v/>
      </c>
      <c r="S3664" s="56" t="str">
        <f aca="false">IF(D3664="","",TRIM(D3664))</f>
        <v>PHOTO CHARGES- INC</v>
      </c>
    </row>
    <row r="3665" customFormat="false" ht="15" hidden="false" customHeight="false" outlineLevel="0" collapsed="false">
      <c r="A3665" s="50" t="s">
        <v>1484</v>
      </c>
      <c r="B3665" s="55" t="n">
        <v>45952</v>
      </c>
      <c r="C3665" s="50" t="n">
        <f aca="false">IF(S3665="","",IFERROR(IF(INDEX('Ledger Codes'!$C$6:$C$205,MATCH(S3665,'Ledger Codes'!$B$6:$B$205,0))="","",INDEX('Ledger Codes'!$C$6:$C$205,MATCH(S3665,'Ledger Codes'!$B$6:$B$205,0))),""))</f>
        <v>10054</v>
      </c>
      <c r="D3665" s="50" t="s">
        <v>210</v>
      </c>
      <c r="E3665" s="50" t="s">
        <v>1485</v>
      </c>
      <c r="F3665" s="50" t="s">
        <v>1486</v>
      </c>
      <c r="G3665" s="52" t="n">
        <v>0</v>
      </c>
      <c r="H3665" s="52" t="n">
        <v>20</v>
      </c>
      <c r="I3665" s="52" t="n">
        <f aca="false">IF(AND(G3665="",H3665=""),"",N(G3665)-N(H3665))</f>
        <v>-20</v>
      </c>
      <c r="J3665" s="52" t="n">
        <f aca="false">IF(I3665="","",ABS(I3665))</f>
        <v>20</v>
      </c>
      <c r="K3665" s="56" t="n">
        <f aca="false">IF(S3665="","",0)</f>
        <v>0</v>
      </c>
      <c r="L3665" s="56" t="n">
        <f aca="false">IF(J3665="","",IF(AND(J3665&gt;'Revenue Testing'!$E$9,K3665=0),1,0))</f>
        <v>0</v>
      </c>
      <c r="M3665" s="57" t="n">
        <v>0.768337230224</v>
      </c>
      <c r="N3665" s="56" t="str">
        <f aca="false">IF(OR(A3665="",I3665=""),"",IF(COUNTIFS($A$2:$A$4500,A3665,$D$2:$D$4500,D3665,$I$2:$I$4500,I3665)&gt;1,"Possible duplicate",""))</f>
        <v/>
      </c>
      <c r="O3665" s="56" t="n">
        <f aca="false">IF(J3665="","",IF(AND(L3665=0,K3665=0),1,0))</f>
        <v>1</v>
      </c>
      <c r="P3665" s="56" t="str">
        <f aca="false">IF(L3665=1,J3665+ROW()/10^7,"")</f>
        <v/>
      </c>
      <c r="Q3665" s="57" t="n">
        <f aca="false">IF(O3665=1,M3665,"")</f>
        <v>0.768337230224</v>
      </c>
      <c r="R3665" s="56" t="str">
        <f aca="false">IF(K3665=1,ROW(),"")</f>
        <v/>
      </c>
      <c r="S3665" s="56" t="str">
        <f aca="false">IF(D3665="","",TRIM(D3665))</f>
        <v>PHOTO CHARGES- INC</v>
      </c>
    </row>
    <row r="3666" customFormat="false" ht="15" hidden="false" customHeight="false" outlineLevel="0" collapsed="false">
      <c r="A3666" s="50" t="s">
        <v>1487</v>
      </c>
      <c r="B3666" s="55" t="n">
        <v>45952</v>
      </c>
      <c r="C3666" s="50" t="n">
        <f aca="false">IF(S3666="","",IFERROR(IF(INDEX('Ledger Codes'!$C$6:$C$205,MATCH(S3666,'Ledger Codes'!$B$6:$B$205,0))="","",INDEX('Ledger Codes'!$C$6:$C$205,MATCH(S3666,'Ledger Codes'!$B$6:$B$205,0))),""))</f>
        <v>10054</v>
      </c>
      <c r="D3666" s="50" t="s">
        <v>210</v>
      </c>
      <c r="E3666" s="50" t="s">
        <v>1488</v>
      </c>
      <c r="F3666" s="50" t="s">
        <v>1489</v>
      </c>
      <c r="G3666" s="52" t="n">
        <v>0</v>
      </c>
      <c r="H3666" s="52" t="n">
        <v>20</v>
      </c>
      <c r="I3666" s="52" t="n">
        <f aca="false">IF(AND(G3666="",H3666=""),"",N(G3666)-N(H3666))</f>
        <v>-20</v>
      </c>
      <c r="J3666" s="52" t="n">
        <f aca="false">IF(I3666="","",ABS(I3666))</f>
        <v>20</v>
      </c>
      <c r="K3666" s="56" t="n">
        <f aca="false">IF(S3666="","",0)</f>
        <v>0</v>
      </c>
      <c r="L3666" s="56" t="n">
        <f aca="false">IF(J3666="","",IF(AND(J3666&gt;'Revenue Testing'!$E$9,K3666=0),1,0))</f>
        <v>0</v>
      </c>
      <c r="M3666" s="57" t="n">
        <v>0.549956200672</v>
      </c>
      <c r="N3666" s="56" t="str">
        <f aca="false">IF(OR(A3666="",I3666=""),"",IF(COUNTIFS($A$2:$A$4500,A3666,$D$2:$D$4500,D3666,$I$2:$I$4500,I3666)&gt;1,"Possible duplicate",""))</f>
        <v/>
      </c>
      <c r="O3666" s="56" t="n">
        <f aca="false">IF(J3666="","",IF(AND(L3666=0,K3666=0),1,0))</f>
        <v>1</v>
      </c>
      <c r="P3666" s="56" t="str">
        <f aca="false">IF(L3666=1,J3666+ROW()/10^7,"")</f>
        <v/>
      </c>
      <c r="Q3666" s="57" t="n">
        <f aca="false">IF(O3666=1,M3666,"")</f>
        <v>0.549956200672</v>
      </c>
      <c r="R3666" s="56" t="str">
        <f aca="false">IF(K3666=1,ROW(),"")</f>
        <v/>
      </c>
      <c r="S3666" s="56" t="str">
        <f aca="false">IF(D3666="","",TRIM(D3666))</f>
        <v>PHOTO CHARGES- INC</v>
      </c>
    </row>
    <row r="3667" customFormat="false" ht="15" hidden="false" customHeight="false" outlineLevel="0" collapsed="false">
      <c r="A3667" s="50" t="s">
        <v>1490</v>
      </c>
      <c r="B3667" s="55" t="n">
        <v>45952</v>
      </c>
      <c r="C3667" s="50" t="n">
        <f aca="false">IF(S3667="","",IFERROR(IF(INDEX('Ledger Codes'!$C$6:$C$205,MATCH(S3667,'Ledger Codes'!$B$6:$B$205,0))="","",INDEX('Ledger Codes'!$C$6:$C$205,MATCH(S3667,'Ledger Codes'!$B$6:$B$205,0))),""))</f>
        <v>10054</v>
      </c>
      <c r="D3667" s="50" t="s">
        <v>210</v>
      </c>
      <c r="E3667" s="50" t="s">
        <v>1491</v>
      </c>
      <c r="F3667" s="50" t="s">
        <v>1492</v>
      </c>
      <c r="G3667" s="52" t="n">
        <v>0</v>
      </c>
      <c r="H3667" s="52" t="n">
        <v>20</v>
      </c>
      <c r="I3667" s="52" t="n">
        <f aca="false">IF(AND(G3667="",H3667=""),"",N(G3667)-N(H3667))</f>
        <v>-20</v>
      </c>
      <c r="J3667" s="52" t="n">
        <f aca="false">IF(I3667="","",ABS(I3667))</f>
        <v>20</v>
      </c>
      <c r="K3667" s="56" t="n">
        <f aca="false">IF(S3667="","",0)</f>
        <v>0</v>
      </c>
      <c r="L3667" s="56" t="n">
        <f aca="false">IF(J3667="","",IF(AND(J3667&gt;'Revenue Testing'!$E$9,K3667=0),1,0))</f>
        <v>0</v>
      </c>
      <c r="M3667" s="57" t="n">
        <v>0.959992263421</v>
      </c>
      <c r="N3667" s="56" t="str">
        <f aca="false">IF(OR(A3667="",I3667=""),"",IF(COUNTIFS($A$2:$A$4500,A3667,$D$2:$D$4500,D3667,$I$2:$I$4500,I3667)&gt;1,"Possible duplicate",""))</f>
        <v/>
      </c>
      <c r="O3667" s="56" t="n">
        <f aca="false">IF(J3667="","",IF(AND(L3667=0,K3667=0),1,0))</f>
        <v>1</v>
      </c>
      <c r="P3667" s="56" t="str">
        <f aca="false">IF(L3667=1,J3667+ROW()/10^7,"")</f>
        <v/>
      </c>
      <c r="Q3667" s="57" t="n">
        <f aca="false">IF(O3667=1,M3667,"")</f>
        <v>0.959992263421</v>
      </c>
      <c r="R3667" s="56" t="str">
        <f aca="false">IF(K3667=1,ROW(),"")</f>
        <v/>
      </c>
      <c r="S3667" s="56" t="str">
        <f aca="false">IF(D3667="","",TRIM(D3667))</f>
        <v>PHOTO CHARGES- INC</v>
      </c>
    </row>
    <row r="3668" customFormat="false" ht="15" hidden="false" customHeight="false" outlineLevel="0" collapsed="false">
      <c r="A3668" s="50" t="s">
        <v>1493</v>
      </c>
      <c r="B3668" s="55" t="n">
        <v>45952</v>
      </c>
      <c r="C3668" s="50" t="n">
        <f aca="false">IF(S3668="","",IFERROR(IF(INDEX('Ledger Codes'!$C$6:$C$205,MATCH(S3668,'Ledger Codes'!$B$6:$B$205,0))="","",INDEX('Ledger Codes'!$C$6:$C$205,MATCH(S3668,'Ledger Codes'!$B$6:$B$205,0))),""))</f>
        <v>10054</v>
      </c>
      <c r="D3668" s="50" t="s">
        <v>210</v>
      </c>
      <c r="E3668" s="50" t="s">
        <v>1494</v>
      </c>
      <c r="F3668" s="50" t="s">
        <v>1495</v>
      </c>
      <c r="G3668" s="52" t="n">
        <v>0</v>
      </c>
      <c r="H3668" s="52" t="n">
        <v>20</v>
      </c>
      <c r="I3668" s="52" t="n">
        <f aca="false">IF(AND(G3668="",H3668=""),"",N(G3668)-N(H3668))</f>
        <v>-20</v>
      </c>
      <c r="J3668" s="52" t="n">
        <f aca="false">IF(I3668="","",ABS(I3668))</f>
        <v>20</v>
      </c>
      <c r="K3668" s="56" t="n">
        <f aca="false">IF(S3668="","",0)</f>
        <v>0</v>
      </c>
      <c r="L3668" s="56" t="n">
        <f aca="false">IF(J3668="","",IF(AND(J3668&gt;'Revenue Testing'!$E$9,K3668=0),1,0))</f>
        <v>0</v>
      </c>
      <c r="M3668" s="57" t="n">
        <v>0.31631427741</v>
      </c>
      <c r="N3668" s="56" t="str">
        <f aca="false">IF(OR(A3668="",I3668=""),"",IF(COUNTIFS($A$2:$A$4500,A3668,$D$2:$D$4500,D3668,$I$2:$I$4500,I3668)&gt;1,"Possible duplicate",""))</f>
        <v/>
      </c>
      <c r="O3668" s="56" t="n">
        <f aca="false">IF(J3668="","",IF(AND(L3668=0,K3668=0),1,0))</f>
        <v>1</v>
      </c>
      <c r="P3668" s="56" t="str">
        <f aca="false">IF(L3668=1,J3668+ROW()/10^7,"")</f>
        <v/>
      </c>
      <c r="Q3668" s="57" t="n">
        <f aca="false">IF(O3668=1,M3668,"")</f>
        <v>0.31631427741</v>
      </c>
      <c r="R3668" s="56" t="str">
        <f aca="false">IF(K3668=1,ROW(),"")</f>
        <v/>
      </c>
      <c r="S3668" s="56" t="str">
        <f aca="false">IF(D3668="","",TRIM(D3668))</f>
        <v>PHOTO CHARGES- INC</v>
      </c>
    </row>
    <row r="3669" customFormat="false" ht="15" hidden="false" customHeight="false" outlineLevel="0" collapsed="false">
      <c r="A3669" s="50" t="s">
        <v>1496</v>
      </c>
      <c r="B3669" s="55" t="n">
        <v>45952</v>
      </c>
      <c r="C3669" s="50" t="n">
        <f aca="false">IF(S3669="","",IFERROR(IF(INDEX('Ledger Codes'!$C$6:$C$205,MATCH(S3669,'Ledger Codes'!$B$6:$B$205,0))="","",INDEX('Ledger Codes'!$C$6:$C$205,MATCH(S3669,'Ledger Codes'!$B$6:$B$205,0))),""))</f>
        <v>10054</v>
      </c>
      <c r="D3669" s="50" t="s">
        <v>210</v>
      </c>
      <c r="E3669" s="50" t="s">
        <v>1497</v>
      </c>
      <c r="F3669" s="50" t="s">
        <v>1498</v>
      </c>
      <c r="G3669" s="52" t="n">
        <v>0</v>
      </c>
      <c r="H3669" s="52" t="n">
        <v>20</v>
      </c>
      <c r="I3669" s="52" t="n">
        <f aca="false">IF(AND(G3669="",H3669=""),"",N(G3669)-N(H3669))</f>
        <v>-20</v>
      </c>
      <c r="J3669" s="52" t="n">
        <f aca="false">IF(I3669="","",ABS(I3669))</f>
        <v>20</v>
      </c>
      <c r="K3669" s="56" t="n">
        <f aca="false">IF(S3669="","",0)</f>
        <v>0</v>
      </c>
      <c r="L3669" s="56" t="n">
        <f aca="false">IF(J3669="","",IF(AND(J3669&gt;'Revenue Testing'!$E$9,K3669=0),1,0))</f>
        <v>0</v>
      </c>
      <c r="M3669" s="57" t="n">
        <v>0.898853121317</v>
      </c>
      <c r="N3669" s="56" t="str">
        <f aca="false">IF(OR(A3669="",I3669=""),"",IF(COUNTIFS($A$2:$A$4500,A3669,$D$2:$D$4500,D3669,$I$2:$I$4500,I3669)&gt;1,"Possible duplicate",""))</f>
        <v/>
      </c>
      <c r="O3669" s="56" t="n">
        <f aca="false">IF(J3669="","",IF(AND(L3669=0,K3669=0),1,0))</f>
        <v>1</v>
      </c>
      <c r="P3669" s="56" t="str">
        <f aca="false">IF(L3669=1,J3669+ROW()/10^7,"")</f>
        <v/>
      </c>
      <c r="Q3669" s="57" t="n">
        <f aca="false">IF(O3669=1,M3669,"")</f>
        <v>0.898853121317</v>
      </c>
      <c r="R3669" s="56" t="str">
        <f aca="false">IF(K3669=1,ROW(),"")</f>
        <v/>
      </c>
      <c r="S3669" s="56" t="str">
        <f aca="false">IF(D3669="","",TRIM(D3669))</f>
        <v>PHOTO CHARGES- INC</v>
      </c>
    </row>
    <row r="3670" customFormat="false" ht="15" hidden="false" customHeight="false" outlineLevel="0" collapsed="false">
      <c r="A3670" s="50" t="s">
        <v>1499</v>
      </c>
      <c r="B3670" s="55" t="n">
        <v>45952</v>
      </c>
      <c r="C3670" s="50" t="n">
        <f aca="false">IF(S3670="","",IFERROR(IF(INDEX('Ledger Codes'!$C$6:$C$205,MATCH(S3670,'Ledger Codes'!$B$6:$B$205,0))="","",INDEX('Ledger Codes'!$C$6:$C$205,MATCH(S3670,'Ledger Codes'!$B$6:$B$205,0))),""))</f>
        <v>10054</v>
      </c>
      <c r="D3670" s="50" t="s">
        <v>210</v>
      </c>
      <c r="E3670" s="50" t="s">
        <v>1500</v>
      </c>
      <c r="F3670" s="50" t="s">
        <v>1501</v>
      </c>
      <c r="G3670" s="52" t="n">
        <v>0</v>
      </c>
      <c r="H3670" s="52" t="n">
        <v>20</v>
      </c>
      <c r="I3670" s="52" t="n">
        <f aca="false">IF(AND(G3670="",H3670=""),"",N(G3670)-N(H3670))</f>
        <v>-20</v>
      </c>
      <c r="J3670" s="52" t="n">
        <f aca="false">IF(I3670="","",ABS(I3670))</f>
        <v>20</v>
      </c>
      <c r="K3670" s="56" t="n">
        <f aca="false">IF(S3670="","",0)</f>
        <v>0</v>
      </c>
      <c r="L3670" s="56" t="n">
        <f aca="false">IF(J3670="","",IF(AND(J3670&gt;'Revenue Testing'!$E$9,K3670=0),1,0))</f>
        <v>0</v>
      </c>
      <c r="M3670" s="57" t="n">
        <v>0.430620233389</v>
      </c>
      <c r="N3670" s="56" t="str">
        <f aca="false">IF(OR(A3670="",I3670=""),"",IF(COUNTIFS($A$2:$A$4500,A3670,$D$2:$D$4500,D3670,$I$2:$I$4500,I3670)&gt;1,"Possible duplicate",""))</f>
        <v/>
      </c>
      <c r="O3670" s="56" t="n">
        <f aca="false">IF(J3670="","",IF(AND(L3670=0,K3670=0),1,0))</f>
        <v>1</v>
      </c>
      <c r="P3670" s="56" t="str">
        <f aca="false">IF(L3670=1,J3670+ROW()/10^7,"")</f>
        <v/>
      </c>
      <c r="Q3670" s="57" t="n">
        <f aca="false">IF(O3670=1,M3670,"")</f>
        <v>0.430620233389</v>
      </c>
      <c r="R3670" s="56" t="str">
        <f aca="false">IF(K3670=1,ROW(),"")</f>
        <v/>
      </c>
      <c r="S3670" s="56" t="str">
        <f aca="false">IF(D3670="","",TRIM(D3670))</f>
        <v>PHOTO CHARGES- INC</v>
      </c>
    </row>
    <row r="3671" customFormat="false" ht="15" hidden="false" customHeight="false" outlineLevel="0" collapsed="false">
      <c r="A3671" s="50" t="s">
        <v>1502</v>
      </c>
      <c r="B3671" s="55" t="n">
        <v>45952</v>
      </c>
      <c r="C3671" s="50" t="n">
        <f aca="false">IF(S3671="","",IFERROR(IF(INDEX('Ledger Codes'!$C$6:$C$205,MATCH(S3671,'Ledger Codes'!$B$6:$B$205,0))="","",INDEX('Ledger Codes'!$C$6:$C$205,MATCH(S3671,'Ledger Codes'!$B$6:$B$205,0))),""))</f>
        <v>10054</v>
      </c>
      <c r="D3671" s="50" t="s">
        <v>210</v>
      </c>
      <c r="E3671" s="50" t="s">
        <v>1503</v>
      </c>
      <c r="F3671" s="50" t="s">
        <v>1504</v>
      </c>
      <c r="G3671" s="52" t="n">
        <v>0</v>
      </c>
      <c r="H3671" s="52" t="n">
        <v>20</v>
      </c>
      <c r="I3671" s="52" t="n">
        <f aca="false">IF(AND(G3671="",H3671=""),"",N(G3671)-N(H3671))</f>
        <v>-20</v>
      </c>
      <c r="J3671" s="52" t="n">
        <f aca="false">IF(I3671="","",ABS(I3671))</f>
        <v>20</v>
      </c>
      <c r="K3671" s="56" t="n">
        <f aca="false">IF(S3671="","",0)</f>
        <v>0</v>
      </c>
      <c r="L3671" s="56" t="n">
        <f aca="false">IF(J3671="","",IF(AND(J3671&gt;'Revenue Testing'!$E$9,K3671=0),1,0))</f>
        <v>0</v>
      </c>
      <c r="M3671" s="57" t="n">
        <v>0.765074116314</v>
      </c>
      <c r="N3671" s="56" t="str">
        <f aca="false">IF(OR(A3671="",I3671=""),"",IF(COUNTIFS($A$2:$A$4500,A3671,$D$2:$D$4500,D3671,$I$2:$I$4500,I3671)&gt;1,"Possible duplicate",""))</f>
        <v/>
      </c>
      <c r="O3671" s="56" t="n">
        <f aca="false">IF(J3671="","",IF(AND(L3671=0,K3671=0),1,0))</f>
        <v>1</v>
      </c>
      <c r="P3671" s="56" t="str">
        <f aca="false">IF(L3671=1,J3671+ROW()/10^7,"")</f>
        <v/>
      </c>
      <c r="Q3671" s="57" t="n">
        <f aca="false">IF(O3671=1,M3671,"")</f>
        <v>0.765074116314</v>
      </c>
      <c r="R3671" s="56" t="str">
        <f aca="false">IF(K3671=1,ROW(),"")</f>
        <v/>
      </c>
      <c r="S3671" s="56" t="str">
        <f aca="false">IF(D3671="","",TRIM(D3671))</f>
        <v>PHOTO CHARGES- INC</v>
      </c>
    </row>
    <row r="3672" customFormat="false" ht="15" hidden="false" customHeight="false" outlineLevel="0" collapsed="false">
      <c r="A3672" s="50" t="s">
        <v>1505</v>
      </c>
      <c r="B3672" s="55" t="n">
        <v>45952</v>
      </c>
      <c r="C3672" s="50" t="n">
        <f aca="false">IF(S3672="","",IFERROR(IF(INDEX('Ledger Codes'!$C$6:$C$205,MATCH(S3672,'Ledger Codes'!$B$6:$B$205,0))="","",INDEX('Ledger Codes'!$C$6:$C$205,MATCH(S3672,'Ledger Codes'!$B$6:$B$205,0))),""))</f>
        <v>10054</v>
      </c>
      <c r="D3672" s="50" t="s">
        <v>210</v>
      </c>
      <c r="E3672" s="50" t="s">
        <v>1506</v>
      </c>
      <c r="F3672" s="50" t="s">
        <v>1507</v>
      </c>
      <c r="G3672" s="52" t="n">
        <v>0</v>
      </c>
      <c r="H3672" s="52" t="n">
        <v>20</v>
      </c>
      <c r="I3672" s="52" t="n">
        <f aca="false">IF(AND(G3672="",H3672=""),"",N(G3672)-N(H3672))</f>
        <v>-20</v>
      </c>
      <c r="J3672" s="52" t="n">
        <f aca="false">IF(I3672="","",ABS(I3672))</f>
        <v>20</v>
      </c>
      <c r="K3672" s="56" t="n">
        <f aca="false">IF(S3672="","",0)</f>
        <v>0</v>
      </c>
      <c r="L3672" s="56" t="n">
        <f aca="false">IF(J3672="","",IF(AND(J3672&gt;'Revenue Testing'!$E$9,K3672=0),1,0))</f>
        <v>0</v>
      </c>
      <c r="M3672" s="57" t="n">
        <v>0.427551368651</v>
      </c>
      <c r="N3672" s="56" t="str">
        <f aca="false">IF(OR(A3672="",I3672=""),"",IF(COUNTIFS($A$2:$A$4500,A3672,$D$2:$D$4500,D3672,$I$2:$I$4500,I3672)&gt;1,"Possible duplicate",""))</f>
        <v/>
      </c>
      <c r="O3672" s="56" t="n">
        <f aca="false">IF(J3672="","",IF(AND(L3672=0,K3672=0),1,0))</f>
        <v>1</v>
      </c>
      <c r="P3672" s="56" t="str">
        <f aca="false">IF(L3672=1,J3672+ROW()/10^7,"")</f>
        <v/>
      </c>
      <c r="Q3672" s="57" t="n">
        <f aca="false">IF(O3672=1,M3672,"")</f>
        <v>0.427551368651</v>
      </c>
      <c r="R3672" s="56" t="str">
        <f aca="false">IF(K3672=1,ROW(),"")</f>
        <v/>
      </c>
      <c r="S3672" s="56" t="str">
        <f aca="false">IF(D3672="","",TRIM(D3672))</f>
        <v>PHOTO CHARGES- INC</v>
      </c>
    </row>
    <row r="3673" customFormat="false" ht="15" hidden="false" customHeight="false" outlineLevel="0" collapsed="false">
      <c r="A3673" s="50" t="s">
        <v>1508</v>
      </c>
      <c r="B3673" s="55" t="n">
        <v>45952</v>
      </c>
      <c r="C3673" s="50" t="n">
        <f aca="false">IF(S3673="","",IFERROR(IF(INDEX('Ledger Codes'!$C$6:$C$205,MATCH(S3673,'Ledger Codes'!$B$6:$B$205,0))="","",INDEX('Ledger Codes'!$C$6:$C$205,MATCH(S3673,'Ledger Codes'!$B$6:$B$205,0))),""))</f>
        <v>10054</v>
      </c>
      <c r="D3673" s="50" t="s">
        <v>210</v>
      </c>
      <c r="E3673" s="50" t="s">
        <v>1509</v>
      </c>
      <c r="F3673" s="50" t="s">
        <v>1510</v>
      </c>
      <c r="G3673" s="52" t="n">
        <v>0</v>
      </c>
      <c r="H3673" s="52" t="n">
        <v>40</v>
      </c>
      <c r="I3673" s="52" t="n">
        <f aca="false">IF(AND(G3673="",H3673=""),"",N(G3673)-N(H3673))</f>
        <v>-40</v>
      </c>
      <c r="J3673" s="52" t="n">
        <f aca="false">IF(I3673="","",ABS(I3673))</f>
        <v>40</v>
      </c>
      <c r="K3673" s="56" t="n">
        <f aca="false">IF(S3673="","",0)</f>
        <v>0</v>
      </c>
      <c r="L3673" s="56" t="n">
        <f aca="false">IF(J3673="","",IF(AND(J3673&gt;'Revenue Testing'!$E$9,K3673=0),1,0))</f>
        <v>0</v>
      </c>
      <c r="M3673" s="57" t="n">
        <v>0.534052296663</v>
      </c>
      <c r="N3673" s="56" t="str">
        <f aca="false">IF(OR(A3673="",I3673=""),"",IF(COUNTIFS($A$2:$A$4500,A3673,$D$2:$D$4500,D3673,$I$2:$I$4500,I3673)&gt;1,"Possible duplicate",""))</f>
        <v/>
      </c>
      <c r="O3673" s="56" t="n">
        <f aca="false">IF(J3673="","",IF(AND(L3673=0,K3673=0),1,0))</f>
        <v>1</v>
      </c>
      <c r="P3673" s="56" t="str">
        <f aca="false">IF(L3673=1,J3673+ROW()/10^7,"")</f>
        <v/>
      </c>
      <c r="Q3673" s="57" t="n">
        <f aca="false">IF(O3673=1,M3673,"")</f>
        <v>0.534052296663</v>
      </c>
      <c r="R3673" s="56" t="str">
        <f aca="false">IF(K3673=1,ROW(),"")</f>
        <v/>
      </c>
      <c r="S3673" s="56" t="str">
        <f aca="false">IF(D3673="","",TRIM(D3673))</f>
        <v>PHOTO CHARGES- INC</v>
      </c>
    </row>
    <row r="3674" customFormat="false" ht="15" hidden="false" customHeight="false" outlineLevel="0" collapsed="false">
      <c r="A3674" s="50" t="s">
        <v>1511</v>
      </c>
      <c r="B3674" s="55" t="n">
        <v>45952</v>
      </c>
      <c r="C3674" s="50" t="n">
        <f aca="false">IF(S3674="","",IFERROR(IF(INDEX('Ledger Codes'!$C$6:$C$205,MATCH(S3674,'Ledger Codes'!$B$6:$B$205,0))="","",INDEX('Ledger Codes'!$C$6:$C$205,MATCH(S3674,'Ledger Codes'!$B$6:$B$205,0))),""))</f>
        <v>10054</v>
      </c>
      <c r="D3674" s="50" t="s">
        <v>210</v>
      </c>
      <c r="E3674" s="50" t="s">
        <v>1512</v>
      </c>
      <c r="F3674" s="50" t="s">
        <v>1513</v>
      </c>
      <c r="G3674" s="52" t="n">
        <v>0</v>
      </c>
      <c r="H3674" s="52" t="n">
        <v>40</v>
      </c>
      <c r="I3674" s="52" t="n">
        <f aca="false">IF(AND(G3674="",H3674=""),"",N(G3674)-N(H3674))</f>
        <v>-40</v>
      </c>
      <c r="J3674" s="52" t="n">
        <f aca="false">IF(I3674="","",ABS(I3674))</f>
        <v>40</v>
      </c>
      <c r="K3674" s="56" t="n">
        <f aca="false">IF(S3674="","",0)</f>
        <v>0</v>
      </c>
      <c r="L3674" s="56" t="n">
        <f aca="false">IF(J3674="","",IF(AND(J3674&gt;'Revenue Testing'!$E$9,K3674=0),1,0))</f>
        <v>0</v>
      </c>
      <c r="M3674" s="57" t="n">
        <v>0.750576517121</v>
      </c>
      <c r="N3674" s="56" t="str">
        <f aca="false">IF(OR(A3674="",I3674=""),"",IF(COUNTIFS($A$2:$A$4500,A3674,$D$2:$D$4500,D3674,$I$2:$I$4500,I3674)&gt;1,"Possible duplicate",""))</f>
        <v/>
      </c>
      <c r="O3674" s="56" t="n">
        <f aca="false">IF(J3674="","",IF(AND(L3674=0,K3674=0),1,0))</f>
        <v>1</v>
      </c>
      <c r="P3674" s="56" t="str">
        <f aca="false">IF(L3674=1,J3674+ROW()/10^7,"")</f>
        <v/>
      </c>
      <c r="Q3674" s="57" t="n">
        <f aca="false">IF(O3674=1,M3674,"")</f>
        <v>0.750576517121</v>
      </c>
      <c r="R3674" s="56" t="str">
        <f aca="false">IF(K3674=1,ROW(),"")</f>
        <v/>
      </c>
      <c r="S3674" s="56" t="str">
        <f aca="false">IF(D3674="","",TRIM(D3674))</f>
        <v>PHOTO CHARGES- INC</v>
      </c>
    </row>
    <row r="3675" customFormat="false" ht="15" hidden="false" customHeight="false" outlineLevel="0" collapsed="false">
      <c r="A3675" s="50" t="s">
        <v>1514</v>
      </c>
      <c r="B3675" s="55" t="n">
        <v>45952</v>
      </c>
      <c r="C3675" s="50" t="n">
        <f aca="false">IF(S3675="","",IFERROR(IF(INDEX('Ledger Codes'!$C$6:$C$205,MATCH(S3675,'Ledger Codes'!$B$6:$B$205,0))="","",INDEX('Ledger Codes'!$C$6:$C$205,MATCH(S3675,'Ledger Codes'!$B$6:$B$205,0))),""))</f>
        <v>10054</v>
      </c>
      <c r="D3675" s="50" t="s">
        <v>210</v>
      </c>
      <c r="E3675" s="50" t="s">
        <v>1515</v>
      </c>
      <c r="F3675" s="50" t="s">
        <v>1516</v>
      </c>
      <c r="G3675" s="52" t="n">
        <v>0</v>
      </c>
      <c r="H3675" s="52" t="n">
        <v>20</v>
      </c>
      <c r="I3675" s="52" t="n">
        <f aca="false">IF(AND(G3675="",H3675=""),"",N(G3675)-N(H3675))</f>
        <v>-20</v>
      </c>
      <c r="J3675" s="52" t="n">
        <f aca="false">IF(I3675="","",ABS(I3675))</f>
        <v>20</v>
      </c>
      <c r="K3675" s="56" t="n">
        <f aca="false">IF(S3675="","",0)</f>
        <v>0</v>
      </c>
      <c r="L3675" s="56" t="n">
        <f aca="false">IF(J3675="","",IF(AND(J3675&gt;'Revenue Testing'!$E$9,K3675=0),1,0))</f>
        <v>0</v>
      </c>
      <c r="M3675" s="57" t="n">
        <v>0.228886682963</v>
      </c>
      <c r="N3675" s="56" t="str">
        <f aca="false">IF(OR(A3675="",I3675=""),"",IF(COUNTIFS($A$2:$A$4500,A3675,$D$2:$D$4500,D3675,$I$2:$I$4500,I3675)&gt;1,"Possible duplicate",""))</f>
        <v/>
      </c>
      <c r="O3675" s="56" t="n">
        <f aca="false">IF(J3675="","",IF(AND(L3675=0,K3675=0),1,0))</f>
        <v>1</v>
      </c>
      <c r="P3675" s="56" t="str">
        <f aca="false">IF(L3675=1,J3675+ROW()/10^7,"")</f>
        <v/>
      </c>
      <c r="Q3675" s="57" t="n">
        <f aca="false">IF(O3675=1,M3675,"")</f>
        <v>0.228886682963</v>
      </c>
      <c r="R3675" s="56" t="str">
        <f aca="false">IF(K3675=1,ROW(),"")</f>
        <v/>
      </c>
      <c r="S3675" s="56" t="str">
        <f aca="false">IF(D3675="","",TRIM(D3675))</f>
        <v>PHOTO CHARGES- INC</v>
      </c>
    </row>
    <row r="3676" customFormat="false" ht="15" hidden="false" customHeight="false" outlineLevel="0" collapsed="false">
      <c r="A3676" s="50" t="s">
        <v>1517</v>
      </c>
      <c r="B3676" s="55" t="n">
        <v>45952</v>
      </c>
      <c r="C3676" s="50" t="n">
        <f aca="false">IF(S3676="","",IFERROR(IF(INDEX('Ledger Codes'!$C$6:$C$205,MATCH(S3676,'Ledger Codes'!$B$6:$B$205,0))="","",INDEX('Ledger Codes'!$C$6:$C$205,MATCH(S3676,'Ledger Codes'!$B$6:$B$205,0))),""))</f>
        <v>10054</v>
      </c>
      <c r="D3676" s="50" t="s">
        <v>210</v>
      </c>
      <c r="E3676" s="50" t="s">
        <v>1518</v>
      </c>
      <c r="F3676" s="50" t="s">
        <v>1519</v>
      </c>
      <c r="G3676" s="52" t="n">
        <v>0</v>
      </c>
      <c r="H3676" s="52" t="n">
        <v>20</v>
      </c>
      <c r="I3676" s="52" t="n">
        <f aca="false">IF(AND(G3676="",H3676=""),"",N(G3676)-N(H3676))</f>
        <v>-20</v>
      </c>
      <c r="J3676" s="52" t="n">
        <f aca="false">IF(I3676="","",ABS(I3676))</f>
        <v>20</v>
      </c>
      <c r="K3676" s="56" t="n">
        <f aca="false">IF(S3676="","",0)</f>
        <v>0</v>
      </c>
      <c r="L3676" s="56" t="n">
        <f aca="false">IF(J3676="","",IF(AND(J3676&gt;'Revenue Testing'!$E$9,K3676=0),1,0))</f>
        <v>0</v>
      </c>
      <c r="M3676" s="57" t="n">
        <v>0.290643492942</v>
      </c>
      <c r="N3676" s="56" t="str">
        <f aca="false">IF(OR(A3676="",I3676=""),"",IF(COUNTIFS($A$2:$A$4500,A3676,$D$2:$D$4500,D3676,$I$2:$I$4500,I3676)&gt;1,"Possible duplicate",""))</f>
        <v/>
      </c>
      <c r="O3676" s="56" t="n">
        <f aca="false">IF(J3676="","",IF(AND(L3676=0,K3676=0),1,0))</f>
        <v>1</v>
      </c>
      <c r="P3676" s="56" t="str">
        <f aca="false">IF(L3676=1,J3676+ROW()/10^7,"")</f>
        <v/>
      </c>
      <c r="Q3676" s="57" t="n">
        <f aca="false">IF(O3676=1,M3676,"")</f>
        <v>0.290643492942</v>
      </c>
      <c r="R3676" s="56" t="str">
        <f aca="false">IF(K3676=1,ROW(),"")</f>
        <v/>
      </c>
      <c r="S3676" s="56" t="str">
        <f aca="false">IF(D3676="","",TRIM(D3676))</f>
        <v>PHOTO CHARGES- INC</v>
      </c>
    </row>
    <row r="3677" customFormat="false" ht="15" hidden="false" customHeight="false" outlineLevel="0" collapsed="false">
      <c r="A3677" s="50" t="s">
        <v>1520</v>
      </c>
      <c r="B3677" s="55" t="n">
        <v>45952</v>
      </c>
      <c r="C3677" s="50" t="n">
        <f aca="false">IF(S3677="","",IFERROR(IF(INDEX('Ledger Codes'!$C$6:$C$205,MATCH(S3677,'Ledger Codes'!$B$6:$B$205,0))="","",INDEX('Ledger Codes'!$C$6:$C$205,MATCH(S3677,'Ledger Codes'!$B$6:$B$205,0))),""))</f>
        <v>10054</v>
      </c>
      <c r="D3677" s="50" t="s">
        <v>210</v>
      </c>
      <c r="E3677" s="50" t="s">
        <v>1521</v>
      </c>
      <c r="F3677" s="50" t="s">
        <v>1522</v>
      </c>
      <c r="G3677" s="52" t="n">
        <v>0</v>
      </c>
      <c r="H3677" s="52" t="n">
        <v>20</v>
      </c>
      <c r="I3677" s="52" t="n">
        <f aca="false">IF(AND(G3677="",H3677=""),"",N(G3677)-N(H3677))</f>
        <v>-20</v>
      </c>
      <c r="J3677" s="52" t="n">
        <f aca="false">IF(I3677="","",ABS(I3677))</f>
        <v>20</v>
      </c>
      <c r="K3677" s="56" t="n">
        <f aca="false">IF(S3677="","",0)</f>
        <v>0</v>
      </c>
      <c r="L3677" s="56" t="n">
        <f aca="false">IF(J3677="","",IF(AND(J3677&gt;'Revenue Testing'!$E$9,K3677=0),1,0))</f>
        <v>0</v>
      </c>
      <c r="M3677" s="57" t="n">
        <v>0.026767801976</v>
      </c>
      <c r="N3677" s="56" t="str">
        <f aca="false">IF(OR(A3677="",I3677=""),"",IF(COUNTIFS($A$2:$A$4500,A3677,$D$2:$D$4500,D3677,$I$2:$I$4500,I3677)&gt;1,"Possible duplicate",""))</f>
        <v/>
      </c>
      <c r="O3677" s="56" t="n">
        <f aca="false">IF(J3677="","",IF(AND(L3677=0,K3677=0),1,0))</f>
        <v>1</v>
      </c>
      <c r="P3677" s="56" t="str">
        <f aca="false">IF(L3677=1,J3677+ROW()/10^7,"")</f>
        <v/>
      </c>
      <c r="Q3677" s="57" t="n">
        <f aca="false">IF(O3677=1,M3677,"")</f>
        <v>0.026767801976</v>
      </c>
      <c r="R3677" s="56" t="str">
        <f aca="false">IF(K3677=1,ROW(),"")</f>
        <v/>
      </c>
      <c r="S3677" s="56" t="str">
        <f aca="false">IF(D3677="","",TRIM(D3677))</f>
        <v>PHOTO CHARGES- INC</v>
      </c>
    </row>
    <row r="3678" customFormat="false" ht="15" hidden="false" customHeight="false" outlineLevel="0" collapsed="false">
      <c r="A3678" s="50" t="s">
        <v>1523</v>
      </c>
      <c r="B3678" s="55" t="n">
        <v>45952</v>
      </c>
      <c r="C3678" s="50" t="n">
        <f aca="false">IF(S3678="","",IFERROR(IF(INDEX('Ledger Codes'!$C$6:$C$205,MATCH(S3678,'Ledger Codes'!$B$6:$B$205,0))="","",INDEX('Ledger Codes'!$C$6:$C$205,MATCH(S3678,'Ledger Codes'!$B$6:$B$205,0))),""))</f>
        <v>10054</v>
      </c>
      <c r="D3678" s="50" t="s">
        <v>210</v>
      </c>
      <c r="E3678" s="50" t="s">
        <v>1524</v>
      </c>
      <c r="F3678" s="50" t="s">
        <v>1525</v>
      </c>
      <c r="G3678" s="52" t="n">
        <v>0</v>
      </c>
      <c r="H3678" s="52" t="n">
        <v>20</v>
      </c>
      <c r="I3678" s="52" t="n">
        <f aca="false">IF(AND(G3678="",H3678=""),"",N(G3678)-N(H3678))</f>
        <v>-20</v>
      </c>
      <c r="J3678" s="52" t="n">
        <f aca="false">IF(I3678="","",ABS(I3678))</f>
        <v>20</v>
      </c>
      <c r="K3678" s="56" t="n">
        <f aca="false">IF(S3678="","",0)</f>
        <v>0</v>
      </c>
      <c r="L3678" s="56" t="n">
        <f aca="false">IF(J3678="","",IF(AND(J3678&gt;'Revenue Testing'!$E$9,K3678=0),1,0))</f>
        <v>0</v>
      </c>
      <c r="M3678" s="57" t="n">
        <v>0.935019936906</v>
      </c>
      <c r="N3678" s="56" t="str">
        <f aca="false">IF(OR(A3678="",I3678=""),"",IF(COUNTIFS($A$2:$A$4500,A3678,$D$2:$D$4500,D3678,$I$2:$I$4500,I3678)&gt;1,"Possible duplicate",""))</f>
        <v/>
      </c>
      <c r="O3678" s="56" t="n">
        <f aca="false">IF(J3678="","",IF(AND(L3678=0,K3678=0),1,0))</f>
        <v>1</v>
      </c>
      <c r="P3678" s="56" t="str">
        <f aca="false">IF(L3678=1,J3678+ROW()/10^7,"")</f>
        <v/>
      </c>
      <c r="Q3678" s="57" t="n">
        <f aca="false">IF(O3678=1,M3678,"")</f>
        <v>0.935019936906</v>
      </c>
      <c r="R3678" s="56" t="str">
        <f aca="false">IF(K3678=1,ROW(),"")</f>
        <v/>
      </c>
      <c r="S3678" s="56" t="str">
        <f aca="false">IF(D3678="","",TRIM(D3678))</f>
        <v>PHOTO CHARGES- INC</v>
      </c>
    </row>
    <row r="3679" customFormat="false" ht="15" hidden="false" customHeight="false" outlineLevel="0" collapsed="false">
      <c r="A3679" s="50" t="s">
        <v>1526</v>
      </c>
      <c r="B3679" s="55" t="n">
        <v>45952</v>
      </c>
      <c r="C3679" s="50" t="n">
        <f aca="false">IF(S3679="","",IFERROR(IF(INDEX('Ledger Codes'!$C$6:$C$205,MATCH(S3679,'Ledger Codes'!$B$6:$B$205,0))="","",INDEX('Ledger Codes'!$C$6:$C$205,MATCH(S3679,'Ledger Codes'!$B$6:$B$205,0))),""))</f>
        <v>10054</v>
      </c>
      <c r="D3679" s="50" t="s">
        <v>210</v>
      </c>
      <c r="E3679" s="50" t="s">
        <v>1527</v>
      </c>
      <c r="F3679" s="50" t="s">
        <v>1528</v>
      </c>
      <c r="G3679" s="52" t="n">
        <v>0</v>
      </c>
      <c r="H3679" s="52" t="n">
        <v>20</v>
      </c>
      <c r="I3679" s="52" t="n">
        <f aca="false">IF(AND(G3679="",H3679=""),"",N(G3679)-N(H3679))</f>
        <v>-20</v>
      </c>
      <c r="J3679" s="52" t="n">
        <f aca="false">IF(I3679="","",ABS(I3679))</f>
        <v>20</v>
      </c>
      <c r="K3679" s="56" t="n">
        <f aca="false">IF(S3679="","",0)</f>
        <v>0</v>
      </c>
      <c r="L3679" s="56" t="n">
        <f aca="false">IF(J3679="","",IF(AND(J3679&gt;'Revenue Testing'!$E$9,K3679=0),1,0))</f>
        <v>0</v>
      </c>
      <c r="M3679" s="57" t="n">
        <v>0.74082874718</v>
      </c>
      <c r="N3679" s="56" t="str">
        <f aca="false">IF(OR(A3679="",I3679=""),"",IF(COUNTIFS($A$2:$A$4500,A3679,$D$2:$D$4500,D3679,$I$2:$I$4500,I3679)&gt;1,"Possible duplicate",""))</f>
        <v/>
      </c>
      <c r="O3679" s="56" t="n">
        <f aca="false">IF(J3679="","",IF(AND(L3679=0,K3679=0),1,0))</f>
        <v>1</v>
      </c>
      <c r="P3679" s="56" t="str">
        <f aca="false">IF(L3679=1,J3679+ROW()/10^7,"")</f>
        <v/>
      </c>
      <c r="Q3679" s="57" t="n">
        <f aca="false">IF(O3679=1,M3679,"")</f>
        <v>0.74082874718</v>
      </c>
      <c r="R3679" s="56" t="str">
        <f aca="false">IF(K3679=1,ROW(),"")</f>
        <v/>
      </c>
      <c r="S3679" s="56" t="str">
        <f aca="false">IF(D3679="","",TRIM(D3679))</f>
        <v>PHOTO CHARGES- INC</v>
      </c>
    </row>
    <row r="3680" customFormat="false" ht="15" hidden="false" customHeight="false" outlineLevel="0" collapsed="false">
      <c r="A3680" s="50" t="s">
        <v>1529</v>
      </c>
      <c r="B3680" s="55" t="n">
        <v>45952</v>
      </c>
      <c r="C3680" s="50" t="n">
        <f aca="false">IF(S3680="","",IFERROR(IF(INDEX('Ledger Codes'!$C$6:$C$205,MATCH(S3680,'Ledger Codes'!$B$6:$B$205,0))="","",INDEX('Ledger Codes'!$C$6:$C$205,MATCH(S3680,'Ledger Codes'!$B$6:$B$205,0))),""))</f>
        <v>10054</v>
      </c>
      <c r="D3680" s="50" t="s">
        <v>210</v>
      </c>
      <c r="E3680" s="50" t="s">
        <v>1530</v>
      </c>
      <c r="F3680" s="50" t="s">
        <v>1531</v>
      </c>
      <c r="G3680" s="52" t="n">
        <v>0</v>
      </c>
      <c r="H3680" s="52" t="n">
        <v>20</v>
      </c>
      <c r="I3680" s="52" t="n">
        <f aca="false">IF(AND(G3680="",H3680=""),"",N(G3680)-N(H3680))</f>
        <v>-20</v>
      </c>
      <c r="J3680" s="52" t="n">
        <f aca="false">IF(I3680="","",ABS(I3680))</f>
        <v>20</v>
      </c>
      <c r="K3680" s="56" t="n">
        <f aca="false">IF(S3680="","",0)</f>
        <v>0</v>
      </c>
      <c r="L3680" s="56" t="n">
        <f aca="false">IF(J3680="","",IF(AND(J3680&gt;'Revenue Testing'!$E$9,K3680=0),1,0))</f>
        <v>0</v>
      </c>
      <c r="M3680" s="57" t="n">
        <v>0.980121207426</v>
      </c>
      <c r="N3680" s="56" t="str">
        <f aca="false">IF(OR(A3680="",I3680=""),"",IF(COUNTIFS($A$2:$A$4500,A3680,$D$2:$D$4500,D3680,$I$2:$I$4500,I3680)&gt;1,"Possible duplicate",""))</f>
        <v/>
      </c>
      <c r="O3680" s="56" t="n">
        <f aca="false">IF(J3680="","",IF(AND(L3680=0,K3680=0),1,0))</f>
        <v>1</v>
      </c>
      <c r="P3680" s="56" t="str">
        <f aca="false">IF(L3680=1,J3680+ROW()/10^7,"")</f>
        <v/>
      </c>
      <c r="Q3680" s="57" t="n">
        <f aca="false">IF(O3680=1,M3680,"")</f>
        <v>0.980121207426</v>
      </c>
      <c r="R3680" s="56" t="str">
        <f aca="false">IF(K3680=1,ROW(),"")</f>
        <v/>
      </c>
      <c r="S3680" s="56" t="str">
        <f aca="false">IF(D3680="","",TRIM(D3680))</f>
        <v>PHOTO CHARGES- INC</v>
      </c>
    </row>
    <row r="3681" customFormat="false" ht="15" hidden="false" customHeight="false" outlineLevel="0" collapsed="false">
      <c r="A3681" s="50" t="s">
        <v>1532</v>
      </c>
      <c r="B3681" s="55" t="n">
        <v>45952</v>
      </c>
      <c r="C3681" s="50" t="n">
        <f aca="false">IF(S3681="","",IFERROR(IF(INDEX('Ledger Codes'!$C$6:$C$205,MATCH(S3681,'Ledger Codes'!$B$6:$B$205,0))="","",INDEX('Ledger Codes'!$C$6:$C$205,MATCH(S3681,'Ledger Codes'!$B$6:$B$205,0))),""))</f>
        <v>10054</v>
      </c>
      <c r="D3681" s="50" t="s">
        <v>210</v>
      </c>
      <c r="E3681" s="50" t="s">
        <v>1533</v>
      </c>
      <c r="F3681" s="50" t="s">
        <v>1534</v>
      </c>
      <c r="G3681" s="52" t="n">
        <v>0</v>
      </c>
      <c r="H3681" s="52" t="n">
        <v>20</v>
      </c>
      <c r="I3681" s="52" t="n">
        <f aca="false">IF(AND(G3681="",H3681=""),"",N(G3681)-N(H3681))</f>
        <v>-20</v>
      </c>
      <c r="J3681" s="52" t="n">
        <f aca="false">IF(I3681="","",ABS(I3681))</f>
        <v>20</v>
      </c>
      <c r="K3681" s="56" t="n">
        <f aca="false">IF(S3681="","",0)</f>
        <v>0</v>
      </c>
      <c r="L3681" s="56" t="n">
        <f aca="false">IF(J3681="","",IF(AND(J3681&gt;'Revenue Testing'!$E$9,K3681=0),1,0))</f>
        <v>0</v>
      </c>
      <c r="M3681" s="57" t="n">
        <v>0.963361956133</v>
      </c>
      <c r="N3681" s="56" t="str">
        <f aca="false">IF(OR(A3681="",I3681=""),"",IF(COUNTIFS($A$2:$A$4500,A3681,$D$2:$D$4500,D3681,$I$2:$I$4500,I3681)&gt;1,"Possible duplicate",""))</f>
        <v/>
      </c>
      <c r="O3681" s="56" t="n">
        <f aca="false">IF(J3681="","",IF(AND(L3681=0,K3681=0),1,0))</f>
        <v>1</v>
      </c>
      <c r="P3681" s="56" t="str">
        <f aca="false">IF(L3681=1,J3681+ROW()/10^7,"")</f>
        <v/>
      </c>
      <c r="Q3681" s="57" t="n">
        <f aca="false">IF(O3681=1,M3681,"")</f>
        <v>0.963361956133</v>
      </c>
      <c r="R3681" s="56" t="str">
        <f aca="false">IF(K3681=1,ROW(),"")</f>
        <v/>
      </c>
      <c r="S3681" s="56" t="str">
        <f aca="false">IF(D3681="","",TRIM(D3681))</f>
        <v>PHOTO CHARGES- INC</v>
      </c>
    </row>
    <row r="3682" customFormat="false" ht="15" hidden="false" customHeight="false" outlineLevel="0" collapsed="false">
      <c r="A3682" s="50" t="s">
        <v>1535</v>
      </c>
      <c r="B3682" s="55" t="n">
        <v>45952</v>
      </c>
      <c r="C3682" s="50" t="n">
        <f aca="false">IF(S3682="","",IFERROR(IF(INDEX('Ledger Codes'!$C$6:$C$205,MATCH(S3682,'Ledger Codes'!$B$6:$B$205,0))="","",INDEX('Ledger Codes'!$C$6:$C$205,MATCH(S3682,'Ledger Codes'!$B$6:$B$205,0))),""))</f>
        <v>10054</v>
      </c>
      <c r="D3682" s="50" t="s">
        <v>210</v>
      </c>
      <c r="E3682" s="50" t="s">
        <v>1536</v>
      </c>
      <c r="F3682" s="50" t="s">
        <v>1537</v>
      </c>
      <c r="G3682" s="52" t="n">
        <v>0</v>
      </c>
      <c r="H3682" s="52" t="n">
        <v>20</v>
      </c>
      <c r="I3682" s="52" t="n">
        <f aca="false">IF(AND(G3682="",H3682=""),"",N(G3682)-N(H3682))</f>
        <v>-20</v>
      </c>
      <c r="J3682" s="52" t="n">
        <f aca="false">IF(I3682="","",ABS(I3682))</f>
        <v>20</v>
      </c>
      <c r="K3682" s="56" t="n">
        <f aca="false">IF(S3682="","",0)</f>
        <v>0</v>
      </c>
      <c r="L3682" s="56" t="n">
        <f aca="false">IF(J3682="","",IF(AND(J3682&gt;'Revenue Testing'!$E$9,K3682=0),1,0))</f>
        <v>0</v>
      </c>
      <c r="M3682" s="57" t="n">
        <v>0.897132630253</v>
      </c>
      <c r="N3682" s="56" t="str">
        <f aca="false">IF(OR(A3682="",I3682=""),"",IF(COUNTIFS($A$2:$A$4500,A3682,$D$2:$D$4500,D3682,$I$2:$I$4500,I3682)&gt;1,"Possible duplicate",""))</f>
        <v/>
      </c>
      <c r="O3682" s="56" t="n">
        <f aca="false">IF(J3682="","",IF(AND(L3682=0,K3682=0),1,0))</f>
        <v>1</v>
      </c>
      <c r="P3682" s="56" t="str">
        <f aca="false">IF(L3682=1,J3682+ROW()/10^7,"")</f>
        <v/>
      </c>
      <c r="Q3682" s="57" t="n">
        <f aca="false">IF(O3682=1,M3682,"")</f>
        <v>0.897132630253</v>
      </c>
      <c r="R3682" s="56" t="str">
        <f aca="false">IF(K3682=1,ROW(),"")</f>
        <v/>
      </c>
      <c r="S3682" s="56" t="str">
        <f aca="false">IF(D3682="","",TRIM(D3682))</f>
        <v>PHOTO CHARGES- INC</v>
      </c>
    </row>
    <row r="3683" customFormat="false" ht="15" hidden="false" customHeight="false" outlineLevel="0" collapsed="false">
      <c r="A3683" s="50" t="s">
        <v>1538</v>
      </c>
      <c r="B3683" s="55" t="n">
        <v>45952</v>
      </c>
      <c r="C3683" s="50" t="n">
        <f aca="false">IF(S3683="","",IFERROR(IF(INDEX('Ledger Codes'!$C$6:$C$205,MATCH(S3683,'Ledger Codes'!$B$6:$B$205,0))="","",INDEX('Ledger Codes'!$C$6:$C$205,MATCH(S3683,'Ledger Codes'!$B$6:$B$205,0))),""))</f>
        <v>10054</v>
      </c>
      <c r="D3683" s="50" t="s">
        <v>210</v>
      </c>
      <c r="E3683" s="50" t="s">
        <v>1539</v>
      </c>
      <c r="F3683" s="50" t="s">
        <v>1540</v>
      </c>
      <c r="G3683" s="52" t="n">
        <v>0</v>
      </c>
      <c r="H3683" s="52" t="n">
        <v>20</v>
      </c>
      <c r="I3683" s="52" t="n">
        <f aca="false">IF(AND(G3683="",H3683=""),"",N(G3683)-N(H3683))</f>
        <v>-20</v>
      </c>
      <c r="J3683" s="52" t="n">
        <f aca="false">IF(I3683="","",ABS(I3683))</f>
        <v>20</v>
      </c>
      <c r="K3683" s="56" t="n">
        <f aca="false">IF(S3683="","",0)</f>
        <v>0</v>
      </c>
      <c r="L3683" s="56" t="n">
        <f aca="false">IF(J3683="","",IF(AND(J3683&gt;'Revenue Testing'!$E$9,K3683=0),1,0))</f>
        <v>0</v>
      </c>
      <c r="M3683" s="57" t="n">
        <v>0.238875860721</v>
      </c>
      <c r="N3683" s="56" t="str">
        <f aca="false">IF(OR(A3683="",I3683=""),"",IF(COUNTIFS($A$2:$A$4500,A3683,$D$2:$D$4500,D3683,$I$2:$I$4500,I3683)&gt;1,"Possible duplicate",""))</f>
        <v/>
      </c>
      <c r="O3683" s="56" t="n">
        <f aca="false">IF(J3683="","",IF(AND(L3683=0,K3683=0),1,0))</f>
        <v>1</v>
      </c>
      <c r="P3683" s="56" t="str">
        <f aca="false">IF(L3683=1,J3683+ROW()/10^7,"")</f>
        <v/>
      </c>
      <c r="Q3683" s="57" t="n">
        <f aca="false">IF(O3683=1,M3683,"")</f>
        <v>0.238875860721</v>
      </c>
      <c r="R3683" s="56" t="str">
        <f aca="false">IF(K3683=1,ROW(),"")</f>
        <v/>
      </c>
      <c r="S3683" s="56" t="str">
        <f aca="false">IF(D3683="","",TRIM(D3683))</f>
        <v>PHOTO CHARGES- INC</v>
      </c>
    </row>
    <row r="3684" customFormat="false" ht="15" hidden="false" customHeight="false" outlineLevel="0" collapsed="false">
      <c r="A3684" s="50" t="s">
        <v>1541</v>
      </c>
      <c r="B3684" s="55" t="n">
        <v>45952</v>
      </c>
      <c r="C3684" s="50" t="n">
        <f aca="false">IF(S3684="","",IFERROR(IF(INDEX('Ledger Codes'!$C$6:$C$205,MATCH(S3684,'Ledger Codes'!$B$6:$B$205,0))="","",INDEX('Ledger Codes'!$C$6:$C$205,MATCH(S3684,'Ledger Codes'!$B$6:$B$205,0))),""))</f>
        <v>10054</v>
      </c>
      <c r="D3684" s="50" t="s">
        <v>210</v>
      </c>
      <c r="E3684" s="50" t="s">
        <v>1542</v>
      </c>
      <c r="F3684" s="50" t="s">
        <v>1543</v>
      </c>
      <c r="G3684" s="52" t="n">
        <v>0</v>
      </c>
      <c r="H3684" s="52" t="n">
        <v>20</v>
      </c>
      <c r="I3684" s="52" t="n">
        <f aca="false">IF(AND(G3684="",H3684=""),"",N(G3684)-N(H3684))</f>
        <v>-20</v>
      </c>
      <c r="J3684" s="52" t="n">
        <f aca="false">IF(I3684="","",ABS(I3684))</f>
        <v>20</v>
      </c>
      <c r="K3684" s="56" t="n">
        <f aca="false">IF(S3684="","",0)</f>
        <v>0</v>
      </c>
      <c r="L3684" s="56" t="n">
        <f aca="false">IF(J3684="","",IF(AND(J3684&gt;'Revenue Testing'!$E$9,K3684=0),1,0))</f>
        <v>0</v>
      </c>
      <c r="M3684" s="57" t="n">
        <v>0.783655216253</v>
      </c>
      <c r="N3684" s="56" t="str">
        <f aca="false">IF(OR(A3684="",I3684=""),"",IF(COUNTIFS($A$2:$A$4500,A3684,$D$2:$D$4500,D3684,$I$2:$I$4500,I3684)&gt;1,"Possible duplicate",""))</f>
        <v/>
      </c>
      <c r="O3684" s="56" t="n">
        <f aca="false">IF(J3684="","",IF(AND(L3684=0,K3684=0),1,0))</f>
        <v>1</v>
      </c>
      <c r="P3684" s="56" t="str">
        <f aca="false">IF(L3684=1,J3684+ROW()/10^7,"")</f>
        <v/>
      </c>
      <c r="Q3684" s="57" t="n">
        <f aca="false">IF(O3684=1,M3684,"")</f>
        <v>0.783655216253</v>
      </c>
      <c r="R3684" s="56" t="str">
        <f aca="false">IF(K3684=1,ROW(),"")</f>
        <v/>
      </c>
      <c r="S3684" s="56" t="str">
        <f aca="false">IF(D3684="","",TRIM(D3684))</f>
        <v>PHOTO CHARGES- INC</v>
      </c>
    </row>
    <row r="3685" customFormat="false" ht="15" hidden="false" customHeight="false" outlineLevel="0" collapsed="false">
      <c r="A3685" s="50" t="s">
        <v>1544</v>
      </c>
      <c r="B3685" s="55" t="n">
        <v>45952</v>
      </c>
      <c r="C3685" s="50" t="n">
        <f aca="false">IF(S3685="","",IFERROR(IF(INDEX('Ledger Codes'!$C$6:$C$205,MATCH(S3685,'Ledger Codes'!$B$6:$B$205,0))="","",INDEX('Ledger Codes'!$C$6:$C$205,MATCH(S3685,'Ledger Codes'!$B$6:$B$205,0))),""))</f>
        <v>10054</v>
      </c>
      <c r="D3685" s="50" t="s">
        <v>210</v>
      </c>
      <c r="E3685" s="50" t="s">
        <v>1545</v>
      </c>
      <c r="F3685" s="50" t="s">
        <v>1546</v>
      </c>
      <c r="G3685" s="52" t="n">
        <v>0</v>
      </c>
      <c r="H3685" s="52" t="n">
        <v>20</v>
      </c>
      <c r="I3685" s="52" t="n">
        <f aca="false">IF(AND(G3685="",H3685=""),"",N(G3685)-N(H3685))</f>
        <v>-20</v>
      </c>
      <c r="J3685" s="52" t="n">
        <f aca="false">IF(I3685="","",ABS(I3685))</f>
        <v>20</v>
      </c>
      <c r="K3685" s="56" t="n">
        <f aca="false">IF(S3685="","",0)</f>
        <v>0</v>
      </c>
      <c r="L3685" s="56" t="n">
        <f aca="false">IF(J3685="","",IF(AND(J3685&gt;'Revenue Testing'!$E$9,K3685=0),1,0))</f>
        <v>0</v>
      </c>
      <c r="M3685" s="57" t="n">
        <v>0.664725479487</v>
      </c>
      <c r="N3685" s="56" t="str">
        <f aca="false">IF(OR(A3685="",I3685=""),"",IF(COUNTIFS($A$2:$A$4500,A3685,$D$2:$D$4500,D3685,$I$2:$I$4500,I3685)&gt;1,"Possible duplicate",""))</f>
        <v/>
      </c>
      <c r="O3685" s="56" t="n">
        <f aca="false">IF(J3685="","",IF(AND(L3685=0,K3685=0),1,0))</f>
        <v>1</v>
      </c>
      <c r="P3685" s="56" t="str">
        <f aca="false">IF(L3685=1,J3685+ROW()/10^7,"")</f>
        <v/>
      </c>
      <c r="Q3685" s="57" t="n">
        <f aca="false">IF(O3685=1,M3685,"")</f>
        <v>0.664725479487</v>
      </c>
      <c r="R3685" s="56" t="str">
        <f aca="false">IF(K3685=1,ROW(),"")</f>
        <v/>
      </c>
      <c r="S3685" s="56" t="str">
        <f aca="false">IF(D3685="","",TRIM(D3685))</f>
        <v>PHOTO CHARGES- INC</v>
      </c>
    </row>
    <row r="3686" customFormat="false" ht="15" hidden="false" customHeight="false" outlineLevel="0" collapsed="false">
      <c r="A3686" s="50" t="s">
        <v>1547</v>
      </c>
      <c r="B3686" s="55" t="n">
        <v>45952</v>
      </c>
      <c r="C3686" s="50" t="n">
        <f aca="false">IF(S3686="","",IFERROR(IF(INDEX('Ledger Codes'!$C$6:$C$205,MATCH(S3686,'Ledger Codes'!$B$6:$B$205,0))="","",INDEX('Ledger Codes'!$C$6:$C$205,MATCH(S3686,'Ledger Codes'!$B$6:$B$205,0))),""))</f>
        <v>10054</v>
      </c>
      <c r="D3686" s="50" t="s">
        <v>210</v>
      </c>
      <c r="E3686" s="50" t="s">
        <v>1548</v>
      </c>
      <c r="F3686" s="50" t="s">
        <v>1549</v>
      </c>
      <c r="G3686" s="52" t="n">
        <v>0</v>
      </c>
      <c r="H3686" s="52" t="n">
        <v>20</v>
      </c>
      <c r="I3686" s="52" t="n">
        <f aca="false">IF(AND(G3686="",H3686=""),"",N(G3686)-N(H3686))</f>
        <v>-20</v>
      </c>
      <c r="J3686" s="52" t="n">
        <f aca="false">IF(I3686="","",ABS(I3686))</f>
        <v>20</v>
      </c>
      <c r="K3686" s="56" t="n">
        <f aca="false">IF(S3686="","",0)</f>
        <v>0</v>
      </c>
      <c r="L3686" s="56" t="n">
        <f aca="false">IF(J3686="","",IF(AND(J3686&gt;'Revenue Testing'!$E$9,K3686=0),1,0))</f>
        <v>0</v>
      </c>
      <c r="M3686" s="57" t="n">
        <v>0.530576683084</v>
      </c>
      <c r="N3686" s="56" t="str">
        <f aca="false">IF(OR(A3686="",I3686=""),"",IF(COUNTIFS($A$2:$A$4500,A3686,$D$2:$D$4500,D3686,$I$2:$I$4500,I3686)&gt;1,"Possible duplicate",""))</f>
        <v/>
      </c>
      <c r="O3686" s="56" t="n">
        <f aca="false">IF(J3686="","",IF(AND(L3686=0,K3686=0),1,0))</f>
        <v>1</v>
      </c>
      <c r="P3686" s="56" t="str">
        <f aca="false">IF(L3686=1,J3686+ROW()/10^7,"")</f>
        <v/>
      </c>
      <c r="Q3686" s="57" t="n">
        <f aca="false">IF(O3686=1,M3686,"")</f>
        <v>0.530576683084</v>
      </c>
      <c r="R3686" s="56" t="str">
        <f aca="false">IF(K3686=1,ROW(),"")</f>
        <v/>
      </c>
      <c r="S3686" s="56" t="str">
        <f aca="false">IF(D3686="","",TRIM(D3686))</f>
        <v>PHOTO CHARGES- INC</v>
      </c>
    </row>
    <row r="3687" customFormat="false" ht="15" hidden="false" customHeight="false" outlineLevel="0" collapsed="false">
      <c r="A3687" s="50" t="s">
        <v>1550</v>
      </c>
      <c r="B3687" s="55" t="n">
        <v>45952</v>
      </c>
      <c r="C3687" s="50" t="n">
        <f aca="false">IF(S3687="","",IFERROR(IF(INDEX('Ledger Codes'!$C$6:$C$205,MATCH(S3687,'Ledger Codes'!$B$6:$B$205,0))="","",INDEX('Ledger Codes'!$C$6:$C$205,MATCH(S3687,'Ledger Codes'!$B$6:$B$205,0))),""))</f>
        <v>10054</v>
      </c>
      <c r="D3687" s="50" t="s">
        <v>210</v>
      </c>
      <c r="E3687" s="50" t="s">
        <v>1551</v>
      </c>
      <c r="F3687" s="50" t="s">
        <v>1552</v>
      </c>
      <c r="G3687" s="52" t="n">
        <v>0</v>
      </c>
      <c r="H3687" s="52" t="n">
        <v>20</v>
      </c>
      <c r="I3687" s="52" t="n">
        <f aca="false">IF(AND(G3687="",H3687=""),"",N(G3687)-N(H3687))</f>
        <v>-20</v>
      </c>
      <c r="J3687" s="52" t="n">
        <f aca="false">IF(I3687="","",ABS(I3687))</f>
        <v>20</v>
      </c>
      <c r="K3687" s="56" t="n">
        <f aca="false">IF(S3687="","",0)</f>
        <v>0</v>
      </c>
      <c r="L3687" s="56" t="n">
        <f aca="false">IF(J3687="","",IF(AND(J3687&gt;'Revenue Testing'!$E$9,K3687=0),1,0))</f>
        <v>0</v>
      </c>
      <c r="M3687" s="57" t="n">
        <v>0.278344985761</v>
      </c>
      <c r="N3687" s="56" t="str">
        <f aca="false">IF(OR(A3687="",I3687=""),"",IF(COUNTIFS($A$2:$A$4500,A3687,$D$2:$D$4500,D3687,$I$2:$I$4500,I3687)&gt;1,"Possible duplicate",""))</f>
        <v/>
      </c>
      <c r="O3687" s="56" t="n">
        <f aca="false">IF(J3687="","",IF(AND(L3687=0,K3687=0),1,0))</f>
        <v>1</v>
      </c>
      <c r="P3687" s="56" t="str">
        <f aca="false">IF(L3687=1,J3687+ROW()/10^7,"")</f>
        <v/>
      </c>
      <c r="Q3687" s="57" t="n">
        <f aca="false">IF(O3687=1,M3687,"")</f>
        <v>0.278344985761</v>
      </c>
      <c r="R3687" s="56" t="str">
        <f aca="false">IF(K3687=1,ROW(),"")</f>
        <v/>
      </c>
      <c r="S3687" s="56" t="str">
        <f aca="false">IF(D3687="","",TRIM(D3687))</f>
        <v>PHOTO CHARGES- INC</v>
      </c>
    </row>
    <row r="3688" customFormat="false" ht="15" hidden="false" customHeight="false" outlineLevel="0" collapsed="false">
      <c r="A3688" s="50" t="s">
        <v>1553</v>
      </c>
      <c r="B3688" s="55" t="n">
        <v>45952</v>
      </c>
      <c r="C3688" s="50" t="n">
        <f aca="false">IF(S3688="","",IFERROR(IF(INDEX('Ledger Codes'!$C$6:$C$205,MATCH(S3688,'Ledger Codes'!$B$6:$B$205,0))="","",INDEX('Ledger Codes'!$C$6:$C$205,MATCH(S3688,'Ledger Codes'!$B$6:$B$205,0))),""))</f>
        <v>10054</v>
      </c>
      <c r="D3688" s="50" t="s">
        <v>210</v>
      </c>
      <c r="E3688" s="50" t="s">
        <v>1554</v>
      </c>
      <c r="F3688" s="50" t="s">
        <v>1555</v>
      </c>
      <c r="G3688" s="52" t="n">
        <v>0</v>
      </c>
      <c r="H3688" s="52" t="n">
        <v>20</v>
      </c>
      <c r="I3688" s="52" t="n">
        <f aca="false">IF(AND(G3688="",H3688=""),"",N(G3688)-N(H3688))</f>
        <v>-20</v>
      </c>
      <c r="J3688" s="52" t="n">
        <f aca="false">IF(I3688="","",ABS(I3688))</f>
        <v>20</v>
      </c>
      <c r="K3688" s="56" t="n">
        <f aca="false">IF(S3688="","",0)</f>
        <v>0</v>
      </c>
      <c r="L3688" s="56" t="n">
        <f aca="false">IF(J3688="","",IF(AND(J3688&gt;'Revenue Testing'!$E$9,K3688=0),1,0))</f>
        <v>0</v>
      </c>
      <c r="M3688" s="57" t="n">
        <v>0.316094729381</v>
      </c>
      <c r="N3688" s="56" t="str">
        <f aca="false">IF(OR(A3688="",I3688=""),"",IF(COUNTIFS($A$2:$A$4500,A3688,$D$2:$D$4500,D3688,$I$2:$I$4500,I3688)&gt;1,"Possible duplicate",""))</f>
        <v/>
      </c>
      <c r="O3688" s="56" t="n">
        <f aca="false">IF(J3688="","",IF(AND(L3688=0,K3688=0),1,0))</f>
        <v>1</v>
      </c>
      <c r="P3688" s="56" t="str">
        <f aca="false">IF(L3688=1,J3688+ROW()/10^7,"")</f>
        <v/>
      </c>
      <c r="Q3688" s="57" t="n">
        <f aca="false">IF(O3688=1,M3688,"")</f>
        <v>0.316094729381</v>
      </c>
      <c r="R3688" s="56" t="str">
        <f aca="false">IF(K3688=1,ROW(),"")</f>
        <v/>
      </c>
      <c r="S3688" s="56" t="str">
        <f aca="false">IF(D3688="","",TRIM(D3688))</f>
        <v>PHOTO CHARGES- INC</v>
      </c>
    </row>
    <row r="3689" customFormat="false" ht="15" hidden="false" customHeight="false" outlineLevel="0" collapsed="false">
      <c r="A3689" s="50" t="s">
        <v>1556</v>
      </c>
      <c r="B3689" s="55" t="n">
        <v>45952</v>
      </c>
      <c r="C3689" s="50" t="n">
        <f aca="false">IF(S3689="","",IFERROR(IF(INDEX('Ledger Codes'!$C$6:$C$205,MATCH(S3689,'Ledger Codes'!$B$6:$B$205,0))="","",INDEX('Ledger Codes'!$C$6:$C$205,MATCH(S3689,'Ledger Codes'!$B$6:$B$205,0))),""))</f>
        <v>10054</v>
      </c>
      <c r="D3689" s="50" t="s">
        <v>210</v>
      </c>
      <c r="E3689" s="50" t="s">
        <v>1557</v>
      </c>
      <c r="F3689" s="50" t="s">
        <v>1558</v>
      </c>
      <c r="G3689" s="52" t="n">
        <v>0</v>
      </c>
      <c r="H3689" s="52" t="n">
        <v>20</v>
      </c>
      <c r="I3689" s="52" t="n">
        <f aca="false">IF(AND(G3689="",H3689=""),"",N(G3689)-N(H3689))</f>
        <v>-20</v>
      </c>
      <c r="J3689" s="52" t="n">
        <f aca="false">IF(I3689="","",ABS(I3689))</f>
        <v>20</v>
      </c>
      <c r="K3689" s="56" t="n">
        <f aca="false">IF(S3689="","",0)</f>
        <v>0</v>
      </c>
      <c r="L3689" s="56" t="n">
        <f aca="false">IF(J3689="","",IF(AND(J3689&gt;'Revenue Testing'!$E$9,K3689=0),1,0))</f>
        <v>0</v>
      </c>
      <c r="M3689" s="57" t="n">
        <v>0.477577357578</v>
      </c>
      <c r="N3689" s="56" t="str">
        <f aca="false">IF(OR(A3689="",I3689=""),"",IF(COUNTIFS($A$2:$A$4500,A3689,$D$2:$D$4500,D3689,$I$2:$I$4500,I3689)&gt;1,"Possible duplicate",""))</f>
        <v/>
      </c>
      <c r="O3689" s="56" t="n">
        <f aca="false">IF(J3689="","",IF(AND(L3689=0,K3689=0),1,0))</f>
        <v>1</v>
      </c>
      <c r="P3689" s="56" t="str">
        <f aca="false">IF(L3689=1,J3689+ROW()/10^7,"")</f>
        <v/>
      </c>
      <c r="Q3689" s="57" t="n">
        <f aca="false">IF(O3689=1,M3689,"")</f>
        <v>0.477577357578</v>
      </c>
      <c r="R3689" s="56" t="str">
        <f aca="false">IF(K3689=1,ROW(),"")</f>
        <v/>
      </c>
      <c r="S3689" s="56" t="str">
        <f aca="false">IF(D3689="","",TRIM(D3689))</f>
        <v>PHOTO CHARGES- INC</v>
      </c>
    </row>
    <row r="3690" customFormat="false" ht="15" hidden="false" customHeight="false" outlineLevel="0" collapsed="false">
      <c r="A3690" s="50" t="s">
        <v>1559</v>
      </c>
      <c r="B3690" s="55" t="n">
        <v>45952</v>
      </c>
      <c r="C3690" s="50" t="n">
        <f aca="false">IF(S3690="","",IFERROR(IF(INDEX('Ledger Codes'!$C$6:$C$205,MATCH(S3690,'Ledger Codes'!$B$6:$B$205,0))="","",INDEX('Ledger Codes'!$C$6:$C$205,MATCH(S3690,'Ledger Codes'!$B$6:$B$205,0))),""))</f>
        <v>10054</v>
      </c>
      <c r="D3690" s="50" t="s">
        <v>210</v>
      </c>
      <c r="E3690" s="50" t="s">
        <v>1560</v>
      </c>
      <c r="F3690" s="50" t="s">
        <v>1561</v>
      </c>
      <c r="G3690" s="52" t="n">
        <v>0</v>
      </c>
      <c r="H3690" s="52" t="n">
        <v>20</v>
      </c>
      <c r="I3690" s="52" t="n">
        <f aca="false">IF(AND(G3690="",H3690=""),"",N(G3690)-N(H3690))</f>
        <v>-20</v>
      </c>
      <c r="J3690" s="52" t="n">
        <f aca="false">IF(I3690="","",ABS(I3690))</f>
        <v>20</v>
      </c>
      <c r="K3690" s="56" t="n">
        <f aca="false">IF(S3690="","",0)</f>
        <v>0</v>
      </c>
      <c r="L3690" s="56" t="n">
        <f aca="false">IF(J3690="","",IF(AND(J3690&gt;'Revenue Testing'!$E$9,K3690=0),1,0))</f>
        <v>0</v>
      </c>
      <c r="M3690" s="57" t="n">
        <v>0.998260196714</v>
      </c>
      <c r="N3690" s="56" t="str">
        <f aca="false">IF(OR(A3690="",I3690=""),"",IF(COUNTIFS($A$2:$A$4500,A3690,$D$2:$D$4500,D3690,$I$2:$I$4500,I3690)&gt;1,"Possible duplicate",""))</f>
        <v/>
      </c>
      <c r="O3690" s="56" t="n">
        <f aca="false">IF(J3690="","",IF(AND(L3690=0,K3690=0),1,0))</f>
        <v>1</v>
      </c>
      <c r="P3690" s="56" t="str">
        <f aca="false">IF(L3690=1,J3690+ROW()/10^7,"")</f>
        <v/>
      </c>
      <c r="Q3690" s="57" t="n">
        <f aca="false">IF(O3690=1,M3690,"")</f>
        <v>0.998260196714</v>
      </c>
      <c r="R3690" s="56" t="str">
        <f aca="false">IF(K3690=1,ROW(),"")</f>
        <v/>
      </c>
      <c r="S3690" s="56" t="str">
        <f aca="false">IF(D3690="","",TRIM(D3690))</f>
        <v>PHOTO CHARGES- INC</v>
      </c>
    </row>
    <row r="3691" customFormat="false" ht="15" hidden="false" customHeight="false" outlineLevel="0" collapsed="false">
      <c r="A3691" s="50" t="s">
        <v>1562</v>
      </c>
      <c r="B3691" s="55" t="n">
        <v>45952</v>
      </c>
      <c r="C3691" s="50" t="n">
        <f aca="false">IF(S3691="","",IFERROR(IF(INDEX('Ledger Codes'!$C$6:$C$205,MATCH(S3691,'Ledger Codes'!$B$6:$B$205,0))="","",INDEX('Ledger Codes'!$C$6:$C$205,MATCH(S3691,'Ledger Codes'!$B$6:$B$205,0))),""))</f>
        <v>10054</v>
      </c>
      <c r="D3691" s="50" t="s">
        <v>210</v>
      </c>
      <c r="E3691" s="50" t="s">
        <v>1563</v>
      </c>
      <c r="F3691" s="50" t="s">
        <v>1564</v>
      </c>
      <c r="G3691" s="52" t="n">
        <v>0</v>
      </c>
      <c r="H3691" s="52" t="n">
        <v>20</v>
      </c>
      <c r="I3691" s="52" t="n">
        <f aca="false">IF(AND(G3691="",H3691=""),"",N(G3691)-N(H3691))</f>
        <v>-20</v>
      </c>
      <c r="J3691" s="52" t="n">
        <f aca="false">IF(I3691="","",ABS(I3691))</f>
        <v>20</v>
      </c>
      <c r="K3691" s="56" t="n">
        <f aca="false">IF(S3691="","",0)</f>
        <v>0</v>
      </c>
      <c r="L3691" s="56" t="n">
        <f aca="false">IF(J3691="","",IF(AND(J3691&gt;'Revenue Testing'!$E$9,K3691=0),1,0))</f>
        <v>0</v>
      </c>
      <c r="M3691" s="57" t="n">
        <v>0.076863799389</v>
      </c>
      <c r="N3691" s="56" t="str">
        <f aca="false">IF(OR(A3691="",I3691=""),"",IF(COUNTIFS($A$2:$A$4500,A3691,$D$2:$D$4500,D3691,$I$2:$I$4500,I3691)&gt;1,"Possible duplicate",""))</f>
        <v/>
      </c>
      <c r="O3691" s="56" t="n">
        <f aca="false">IF(J3691="","",IF(AND(L3691=0,K3691=0),1,0))</f>
        <v>1</v>
      </c>
      <c r="P3691" s="56" t="str">
        <f aca="false">IF(L3691=1,J3691+ROW()/10^7,"")</f>
        <v/>
      </c>
      <c r="Q3691" s="57" t="n">
        <f aca="false">IF(O3691=1,M3691,"")</f>
        <v>0.076863799389</v>
      </c>
      <c r="R3691" s="56" t="str">
        <f aca="false">IF(K3691=1,ROW(),"")</f>
        <v/>
      </c>
      <c r="S3691" s="56" t="str">
        <f aca="false">IF(D3691="","",TRIM(D3691))</f>
        <v>PHOTO CHARGES- INC</v>
      </c>
    </row>
    <row r="3692" customFormat="false" ht="15" hidden="false" customHeight="false" outlineLevel="0" collapsed="false">
      <c r="A3692" s="50" t="s">
        <v>1565</v>
      </c>
      <c r="B3692" s="55" t="n">
        <v>45952</v>
      </c>
      <c r="C3692" s="50" t="n">
        <f aca="false">IF(S3692="","",IFERROR(IF(INDEX('Ledger Codes'!$C$6:$C$205,MATCH(S3692,'Ledger Codes'!$B$6:$B$205,0))="","",INDEX('Ledger Codes'!$C$6:$C$205,MATCH(S3692,'Ledger Codes'!$B$6:$B$205,0))),""))</f>
        <v>10054</v>
      </c>
      <c r="D3692" s="50" t="s">
        <v>210</v>
      </c>
      <c r="E3692" s="50" t="s">
        <v>1566</v>
      </c>
      <c r="F3692" s="50" t="s">
        <v>1567</v>
      </c>
      <c r="G3692" s="52" t="n">
        <v>0</v>
      </c>
      <c r="H3692" s="52" t="n">
        <v>20</v>
      </c>
      <c r="I3692" s="52" t="n">
        <f aca="false">IF(AND(G3692="",H3692=""),"",N(G3692)-N(H3692))</f>
        <v>-20</v>
      </c>
      <c r="J3692" s="52" t="n">
        <f aca="false">IF(I3692="","",ABS(I3692))</f>
        <v>20</v>
      </c>
      <c r="K3692" s="56" t="n">
        <f aca="false">IF(S3692="","",0)</f>
        <v>0</v>
      </c>
      <c r="L3692" s="56" t="n">
        <f aca="false">IF(J3692="","",IF(AND(J3692&gt;'Revenue Testing'!$E$9,K3692=0),1,0))</f>
        <v>0</v>
      </c>
      <c r="M3692" s="57" t="n">
        <v>0.239914555891</v>
      </c>
      <c r="N3692" s="56" t="str">
        <f aca="false">IF(OR(A3692="",I3692=""),"",IF(COUNTIFS($A$2:$A$4500,A3692,$D$2:$D$4500,D3692,$I$2:$I$4500,I3692)&gt;1,"Possible duplicate",""))</f>
        <v/>
      </c>
      <c r="O3692" s="56" t="n">
        <f aca="false">IF(J3692="","",IF(AND(L3692=0,K3692=0),1,0))</f>
        <v>1</v>
      </c>
      <c r="P3692" s="56" t="str">
        <f aca="false">IF(L3692=1,J3692+ROW()/10^7,"")</f>
        <v/>
      </c>
      <c r="Q3692" s="57" t="n">
        <f aca="false">IF(O3692=1,M3692,"")</f>
        <v>0.239914555891</v>
      </c>
      <c r="R3692" s="56" t="str">
        <f aca="false">IF(K3692=1,ROW(),"")</f>
        <v/>
      </c>
      <c r="S3692" s="56" t="str">
        <f aca="false">IF(D3692="","",TRIM(D3692))</f>
        <v>PHOTO CHARGES- INC</v>
      </c>
    </row>
    <row r="3693" customFormat="false" ht="15" hidden="false" customHeight="false" outlineLevel="0" collapsed="false">
      <c r="A3693" s="50" t="s">
        <v>1568</v>
      </c>
      <c r="B3693" s="55" t="n">
        <v>45952</v>
      </c>
      <c r="C3693" s="50" t="n">
        <f aca="false">IF(S3693="","",IFERROR(IF(INDEX('Ledger Codes'!$C$6:$C$205,MATCH(S3693,'Ledger Codes'!$B$6:$B$205,0))="","",INDEX('Ledger Codes'!$C$6:$C$205,MATCH(S3693,'Ledger Codes'!$B$6:$B$205,0))),""))</f>
        <v>10054</v>
      </c>
      <c r="D3693" s="50" t="s">
        <v>210</v>
      </c>
      <c r="E3693" s="50" t="s">
        <v>1569</v>
      </c>
      <c r="F3693" s="50" t="s">
        <v>1570</v>
      </c>
      <c r="G3693" s="52" t="n">
        <v>0</v>
      </c>
      <c r="H3693" s="52" t="n">
        <v>20</v>
      </c>
      <c r="I3693" s="52" t="n">
        <f aca="false">IF(AND(G3693="",H3693=""),"",N(G3693)-N(H3693))</f>
        <v>-20</v>
      </c>
      <c r="J3693" s="52" t="n">
        <f aca="false">IF(I3693="","",ABS(I3693))</f>
        <v>20</v>
      </c>
      <c r="K3693" s="56" t="n">
        <f aca="false">IF(S3693="","",0)</f>
        <v>0</v>
      </c>
      <c r="L3693" s="56" t="n">
        <f aca="false">IF(J3693="","",IF(AND(J3693&gt;'Revenue Testing'!$E$9,K3693=0),1,0))</f>
        <v>0</v>
      </c>
      <c r="M3693" s="57" t="n">
        <v>0.666601936305</v>
      </c>
      <c r="N3693" s="56" t="str">
        <f aca="false">IF(OR(A3693="",I3693=""),"",IF(COUNTIFS($A$2:$A$4500,A3693,$D$2:$D$4500,D3693,$I$2:$I$4500,I3693)&gt;1,"Possible duplicate",""))</f>
        <v/>
      </c>
      <c r="O3693" s="56" t="n">
        <f aca="false">IF(J3693="","",IF(AND(L3693=0,K3693=0),1,0))</f>
        <v>1</v>
      </c>
      <c r="P3693" s="56" t="str">
        <f aca="false">IF(L3693=1,J3693+ROW()/10^7,"")</f>
        <v/>
      </c>
      <c r="Q3693" s="57" t="n">
        <f aca="false">IF(O3693=1,M3693,"")</f>
        <v>0.666601936305</v>
      </c>
      <c r="R3693" s="56" t="str">
        <f aca="false">IF(K3693=1,ROW(),"")</f>
        <v/>
      </c>
      <c r="S3693" s="56" t="str">
        <f aca="false">IF(D3693="","",TRIM(D3693))</f>
        <v>PHOTO CHARGES- INC</v>
      </c>
    </row>
    <row r="3694" customFormat="false" ht="15" hidden="false" customHeight="false" outlineLevel="0" collapsed="false">
      <c r="A3694" s="50" t="s">
        <v>1571</v>
      </c>
      <c r="B3694" s="55" t="n">
        <v>45952</v>
      </c>
      <c r="C3694" s="50" t="n">
        <f aca="false">IF(S3694="","",IFERROR(IF(INDEX('Ledger Codes'!$C$6:$C$205,MATCH(S3694,'Ledger Codes'!$B$6:$B$205,0))="","",INDEX('Ledger Codes'!$C$6:$C$205,MATCH(S3694,'Ledger Codes'!$B$6:$B$205,0))),""))</f>
        <v>10054</v>
      </c>
      <c r="D3694" s="50" t="s">
        <v>210</v>
      </c>
      <c r="E3694" s="50" t="s">
        <v>1572</v>
      </c>
      <c r="F3694" s="50" t="s">
        <v>1573</v>
      </c>
      <c r="G3694" s="52" t="n">
        <v>0</v>
      </c>
      <c r="H3694" s="52" t="n">
        <v>100</v>
      </c>
      <c r="I3694" s="52" t="n">
        <f aca="false">IF(AND(G3694="",H3694=""),"",N(G3694)-N(H3694))</f>
        <v>-100</v>
      </c>
      <c r="J3694" s="52" t="n">
        <f aca="false">IF(I3694="","",ABS(I3694))</f>
        <v>100</v>
      </c>
      <c r="K3694" s="56" t="n">
        <f aca="false">IF(S3694="","",0)</f>
        <v>0</v>
      </c>
      <c r="L3694" s="56" t="n">
        <f aca="false">IF(J3694="","",IF(AND(J3694&gt;'Revenue Testing'!$E$9,K3694=0),1,0))</f>
        <v>0</v>
      </c>
      <c r="M3694" s="57" t="n">
        <v>0.091554301057</v>
      </c>
      <c r="N3694" s="56" t="str">
        <f aca="false">IF(OR(A3694="",I3694=""),"",IF(COUNTIFS($A$2:$A$4500,A3694,$D$2:$D$4500,D3694,$I$2:$I$4500,I3694)&gt;1,"Possible duplicate",""))</f>
        <v/>
      </c>
      <c r="O3694" s="56" t="n">
        <f aca="false">IF(J3694="","",IF(AND(L3694=0,K3694=0),1,0))</f>
        <v>1</v>
      </c>
      <c r="P3694" s="56" t="str">
        <f aca="false">IF(L3694=1,J3694+ROW()/10^7,"")</f>
        <v/>
      </c>
      <c r="Q3694" s="57" t="n">
        <f aca="false">IF(O3694=1,M3694,"")</f>
        <v>0.091554301057</v>
      </c>
      <c r="R3694" s="56" t="str">
        <f aca="false">IF(K3694=1,ROW(),"")</f>
        <v/>
      </c>
      <c r="S3694" s="56" t="str">
        <f aca="false">IF(D3694="","",TRIM(D3694))</f>
        <v>PHOTO CHARGES- INC</v>
      </c>
    </row>
    <row r="3695" customFormat="false" ht="15" hidden="false" customHeight="false" outlineLevel="0" collapsed="false">
      <c r="A3695" s="50" t="s">
        <v>1574</v>
      </c>
      <c r="B3695" s="55" t="n">
        <v>45952</v>
      </c>
      <c r="C3695" s="50" t="n">
        <f aca="false">IF(S3695="","",IFERROR(IF(INDEX('Ledger Codes'!$C$6:$C$205,MATCH(S3695,'Ledger Codes'!$B$6:$B$205,0))="","",INDEX('Ledger Codes'!$C$6:$C$205,MATCH(S3695,'Ledger Codes'!$B$6:$B$205,0))),""))</f>
        <v>10054</v>
      </c>
      <c r="D3695" s="50" t="s">
        <v>210</v>
      </c>
      <c r="E3695" s="50" t="s">
        <v>1575</v>
      </c>
      <c r="F3695" s="50" t="s">
        <v>1576</v>
      </c>
      <c r="G3695" s="52" t="n">
        <v>0</v>
      </c>
      <c r="H3695" s="52" t="n">
        <v>20</v>
      </c>
      <c r="I3695" s="52" t="n">
        <f aca="false">IF(AND(G3695="",H3695=""),"",N(G3695)-N(H3695))</f>
        <v>-20</v>
      </c>
      <c r="J3695" s="52" t="n">
        <f aca="false">IF(I3695="","",ABS(I3695))</f>
        <v>20</v>
      </c>
      <c r="K3695" s="56" t="n">
        <f aca="false">IF(S3695="","",0)</f>
        <v>0</v>
      </c>
      <c r="L3695" s="56" t="n">
        <f aca="false">IF(J3695="","",IF(AND(J3695&gt;'Revenue Testing'!$E$9,K3695=0),1,0))</f>
        <v>0</v>
      </c>
      <c r="M3695" s="57" t="n">
        <v>0.287884594054</v>
      </c>
      <c r="N3695" s="56" t="str">
        <f aca="false">IF(OR(A3695="",I3695=""),"",IF(COUNTIFS($A$2:$A$4500,A3695,$D$2:$D$4500,D3695,$I$2:$I$4500,I3695)&gt;1,"Possible duplicate",""))</f>
        <v/>
      </c>
      <c r="O3695" s="56" t="n">
        <f aca="false">IF(J3695="","",IF(AND(L3695=0,K3695=0),1,0))</f>
        <v>1</v>
      </c>
      <c r="P3695" s="56" t="str">
        <f aca="false">IF(L3695=1,J3695+ROW()/10^7,"")</f>
        <v/>
      </c>
      <c r="Q3695" s="57" t="n">
        <f aca="false">IF(O3695=1,M3695,"")</f>
        <v>0.287884594054</v>
      </c>
      <c r="R3695" s="56" t="str">
        <f aca="false">IF(K3695=1,ROW(),"")</f>
        <v/>
      </c>
      <c r="S3695" s="56" t="str">
        <f aca="false">IF(D3695="","",TRIM(D3695))</f>
        <v>PHOTO CHARGES- INC</v>
      </c>
    </row>
    <row r="3696" customFormat="false" ht="15" hidden="false" customHeight="false" outlineLevel="0" collapsed="false">
      <c r="A3696" s="50" t="s">
        <v>1577</v>
      </c>
      <c r="B3696" s="55" t="n">
        <v>45952</v>
      </c>
      <c r="C3696" s="50" t="n">
        <f aca="false">IF(S3696="","",IFERROR(IF(INDEX('Ledger Codes'!$C$6:$C$205,MATCH(S3696,'Ledger Codes'!$B$6:$B$205,0))="","",INDEX('Ledger Codes'!$C$6:$C$205,MATCH(S3696,'Ledger Codes'!$B$6:$B$205,0))),""))</f>
        <v>10054</v>
      </c>
      <c r="D3696" s="50" t="s">
        <v>210</v>
      </c>
      <c r="E3696" s="50" t="s">
        <v>1578</v>
      </c>
      <c r="F3696" s="50" t="s">
        <v>1579</v>
      </c>
      <c r="G3696" s="52" t="n">
        <v>0</v>
      </c>
      <c r="H3696" s="52" t="n">
        <v>20</v>
      </c>
      <c r="I3696" s="52" t="n">
        <f aca="false">IF(AND(G3696="",H3696=""),"",N(G3696)-N(H3696))</f>
        <v>-20</v>
      </c>
      <c r="J3696" s="52" t="n">
        <f aca="false">IF(I3696="","",ABS(I3696))</f>
        <v>20</v>
      </c>
      <c r="K3696" s="56" t="n">
        <f aca="false">IF(S3696="","",0)</f>
        <v>0</v>
      </c>
      <c r="L3696" s="56" t="n">
        <f aca="false">IF(J3696="","",IF(AND(J3696&gt;'Revenue Testing'!$E$9,K3696=0),1,0))</f>
        <v>0</v>
      </c>
      <c r="M3696" s="57" t="n">
        <v>0.41708698257</v>
      </c>
      <c r="N3696" s="56" t="str">
        <f aca="false">IF(OR(A3696="",I3696=""),"",IF(COUNTIFS($A$2:$A$4500,A3696,$D$2:$D$4500,D3696,$I$2:$I$4500,I3696)&gt;1,"Possible duplicate",""))</f>
        <v/>
      </c>
      <c r="O3696" s="56" t="n">
        <f aca="false">IF(J3696="","",IF(AND(L3696=0,K3696=0),1,0))</f>
        <v>1</v>
      </c>
      <c r="P3696" s="56" t="str">
        <f aca="false">IF(L3696=1,J3696+ROW()/10^7,"")</f>
        <v/>
      </c>
      <c r="Q3696" s="57" t="n">
        <f aca="false">IF(O3696=1,M3696,"")</f>
        <v>0.41708698257</v>
      </c>
      <c r="R3696" s="56" t="str">
        <f aca="false">IF(K3696=1,ROW(),"")</f>
        <v/>
      </c>
      <c r="S3696" s="56" t="str">
        <f aca="false">IF(D3696="","",TRIM(D3696))</f>
        <v>PHOTO CHARGES- INC</v>
      </c>
    </row>
    <row r="3697" customFormat="false" ht="15" hidden="false" customHeight="false" outlineLevel="0" collapsed="false">
      <c r="A3697" s="50" t="s">
        <v>1580</v>
      </c>
      <c r="B3697" s="55" t="n">
        <v>45952</v>
      </c>
      <c r="C3697" s="50" t="n">
        <f aca="false">IF(S3697="","",IFERROR(IF(INDEX('Ledger Codes'!$C$6:$C$205,MATCH(S3697,'Ledger Codes'!$B$6:$B$205,0))="","",INDEX('Ledger Codes'!$C$6:$C$205,MATCH(S3697,'Ledger Codes'!$B$6:$B$205,0))),""))</f>
        <v>10054</v>
      </c>
      <c r="D3697" s="50" t="s">
        <v>210</v>
      </c>
      <c r="E3697" s="50" t="s">
        <v>1581</v>
      </c>
      <c r="F3697" s="50" t="s">
        <v>1582</v>
      </c>
      <c r="G3697" s="52" t="n">
        <v>0</v>
      </c>
      <c r="H3697" s="52" t="n">
        <v>20</v>
      </c>
      <c r="I3697" s="52" t="n">
        <f aca="false">IF(AND(G3697="",H3697=""),"",N(G3697)-N(H3697))</f>
        <v>-20</v>
      </c>
      <c r="J3697" s="52" t="n">
        <f aca="false">IF(I3697="","",ABS(I3697))</f>
        <v>20</v>
      </c>
      <c r="K3697" s="56" t="n">
        <f aca="false">IF(S3697="","",0)</f>
        <v>0</v>
      </c>
      <c r="L3697" s="56" t="n">
        <f aca="false">IF(J3697="","",IF(AND(J3697&gt;'Revenue Testing'!$E$9,K3697=0),1,0))</f>
        <v>0</v>
      </c>
      <c r="M3697" s="57" t="n">
        <v>0.311479787299</v>
      </c>
      <c r="N3697" s="56" t="str">
        <f aca="false">IF(OR(A3697="",I3697=""),"",IF(COUNTIFS($A$2:$A$4500,A3697,$D$2:$D$4500,D3697,$I$2:$I$4500,I3697)&gt;1,"Possible duplicate",""))</f>
        <v/>
      </c>
      <c r="O3697" s="56" t="n">
        <f aca="false">IF(J3697="","",IF(AND(L3697=0,K3697=0),1,0))</f>
        <v>1</v>
      </c>
      <c r="P3697" s="56" t="str">
        <f aca="false">IF(L3697=1,J3697+ROW()/10^7,"")</f>
        <v/>
      </c>
      <c r="Q3697" s="57" t="n">
        <f aca="false">IF(O3697=1,M3697,"")</f>
        <v>0.311479787299</v>
      </c>
      <c r="R3697" s="56" t="str">
        <f aca="false">IF(K3697=1,ROW(),"")</f>
        <v/>
      </c>
      <c r="S3697" s="56" t="str">
        <f aca="false">IF(D3697="","",TRIM(D3697))</f>
        <v>PHOTO CHARGES- INC</v>
      </c>
    </row>
    <row r="3698" customFormat="false" ht="15" hidden="false" customHeight="false" outlineLevel="0" collapsed="false">
      <c r="A3698" s="50" t="s">
        <v>1583</v>
      </c>
      <c r="B3698" s="55" t="n">
        <v>45952</v>
      </c>
      <c r="C3698" s="50" t="n">
        <f aca="false">IF(S3698="","",IFERROR(IF(INDEX('Ledger Codes'!$C$6:$C$205,MATCH(S3698,'Ledger Codes'!$B$6:$B$205,0))="","",INDEX('Ledger Codes'!$C$6:$C$205,MATCH(S3698,'Ledger Codes'!$B$6:$B$205,0))),""))</f>
        <v>10054</v>
      </c>
      <c r="D3698" s="50" t="s">
        <v>210</v>
      </c>
      <c r="E3698" s="50" t="s">
        <v>1584</v>
      </c>
      <c r="F3698" s="50" t="s">
        <v>1585</v>
      </c>
      <c r="G3698" s="52" t="n">
        <v>0</v>
      </c>
      <c r="H3698" s="52" t="n">
        <v>20</v>
      </c>
      <c r="I3698" s="52" t="n">
        <f aca="false">IF(AND(G3698="",H3698=""),"",N(G3698)-N(H3698))</f>
        <v>-20</v>
      </c>
      <c r="J3698" s="52" t="n">
        <f aca="false">IF(I3698="","",ABS(I3698))</f>
        <v>20</v>
      </c>
      <c r="K3698" s="56" t="n">
        <f aca="false">IF(S3698="","",0)</f>
        <v>0</v>
      </c>
      <c r="L3698" s="56" t="n">
        <f aca="false">IF(J3698="","",IF(AND(J3698&gt;'Revenue Testing'!$E$9,K3698=0),1,0))</f>
        <v>0</v>
      </c>
      <c r="M3698" s="57" t="n">
        <v>0.077430097105</v>
      </c>
      <c r="N3698" s="56" t="str">
        <f aca="false">IF(OR(A3698="",I3698=""),"",IF(COUNTIFS($A$2:$A$4500,A3698,$D$2:$D$4500,D3698,$I$2:$I$4500,I3698)&gt;1,"Possible duplicate",""))</f>
        <v/>
      </c>
      <c r="O3698" s="56" t="n">
        <f aca="false">IF(J3698="","",IF(AND(L3698=0,K3698=0),1,0))</f>
        <v>1</v>
      </c>
      <c r="P3698" s="56" t="str">
        <f aca="false">IF(L3698=1,J3698+ROW()/10^7,"")</f>
        <v/>
      </c>
      <c r="Q3698" s="57" t="n">
        <f aca="false">IF(O3698=1,M3698,"")</f>
        <v>0.077430097105</v>
      </c>
      <c r="R3698" s="56" t="str">
        <f aca="false">IF(K3698=1,ROW(),"")</f>
        <v/>
      </c>
      <c r="S3698" s="56" t="str">
        <f aca="false">IF(D3698="","",TRIM(D3698))</f>
        <v>PHOTO CHARGES- INC</v>
      </c>
    </row>
    <row r="3699" customFormat="false" ht="15" hidden="false" customHeight="false" outlineLevel="0" collapsed="false">
      <c r="A3699" s="50" t="s">
        <v>1586</v>
      </c>
      <c r="B3699" s="55" t="n">
        <v>45952</v>
      </c>
      <c r="C3699" s="50" t="n">
        <f aca="false">IF(S3699="","",IFERROR(IF(INDEX('Ledger Codes'!$C$6:$C$205,MATCH(S3699,'Ledger Codes'!$B$6:$B$205,0))="","",INDEX('Ledger Codes'!$C$6:$C$205,MATCH(S3699,'Ledger Codes'!$B$6:$B$205,0))),""))</f>
        <v>10054</v>
      </c>
      <c r="D3699" s="50" t="s">
        <v>210</v>
      </c>
      <c r="E3699" s="50" t="s">
        <v>1587</v>
      </c>
      <c r="F3699" s="50" t="s">
        <v>1588</v>
      </c>
      <c r="G3699" s="52" t="n">
        <v>0</v>
      </c>
      <c r="H3699" s="52" t="n">
        <v>20</v>
      </c>
      <c r="I3699" s="52" t="n">
        <f aca="false">IF(AND(G3699="",H3699=""),"",N(G3699)-N(H3699))</f>
        <v>-20</v>
      </c>
      <c r="J3699" s="52" t="n">
        <f aca="false">IF(I3699="","",ABS(I3699))</f>
        <v>20</v>
      </c>
      <c r="K3699" s="56" t="n">
        <f aca="false">IF(S3699="","",0)</f>
        <v>0</v>
      </c>
      <c r="L3699" s="56" t="n">
        <f aca="false">IF(J3699="","",IF(AND(J3699&gt;'Revenue Testing'!$E$9,K3699=0),1,0))</f>
        <v>0</v>
      </c>
      <c r="M3699" s="57" t="n">
        <v>0.152312132614</v>
      </c>
      <c r="N3699" s="56" t="str">
        <f aca="false">IF(OR(A3699="",I3699=""),"",IF(COUNTIFS($A$2:$A$4500,A3699,$D$2:$D$4500,D3699,$I$2:$I$4500,I3699)&gt;1,"Possible duplicate",""))</f>
        <v/>
      </c>
      <c r="O3699" s="56" t="n">
        <f aca="false">IF(J3699="","",IF(AND(L3699=0,K3699=0),1,0))</f>
        <v>1</v>
      </c>
      <c r="P3699" s="56" t="str">
        <f aca="false">IF(L3699=1,J3699+ROW()/10^7,"")</f>
        <v/>
      </c>
      <c r="Q3699" s="57" t="n">
        <f aca="false">IF(O3699=1,M3699,"")</f>
        <v>0.152312132614</v>
      </c>
      <c r="R3699" s="56" t="str">
        <f aca="false">IF(K3699=1,ROW(),"")</f>
        <v/>
      </c>
      <c r="S3699" s="56" t="str">
        <f aca="false">IF(D3699="","",TRIM(D3699))</f>
        <v>PHOTO CHARGES- INC</v>
      </c>
    </row>
    <row r="3700" customFormat="false" ht="15" hidden="false" customHeight="false" outlineLevel="0" collapsed="false">
      <c r="A3700" s="50" t="s">
        <v>1589</v>
      </c>
      <c r="B3700" s="55" t="n">
        <v>45952</v>
      </c>
      <c r="C3700" s="50" t="n">
        <f aca="false">IF(S3700="","",IFERROR(IF(INDEX('Ledger Codes'!$C$6:$C$205,MATCH(S3700,'Ledger Codes'!$B$6:$B$205,0))="","",INDEX('Ledger Codes'!$C$6:$C$205,MATCH(S3700,'Ledger Codes'!$B$6:$B$205,0))),""))</f>
        <v>10054</v>
      </c>
      <c r="D3700" s="50" t="s">
        <v>210</v>
      </c>
      <c r="E3700" s="50" t="s">
        <v>1590</v>
      </c>
      <c r="F3700" s="50" t="s">
        <v>1591</v>
      </c>
      <c r="G3700" s="52" t="n">
        <v>0</v>
      </c>
      <c r="H3700" s="52" t="n">
        <v>40</v>
      </c>
      <c r="I3700" s="52" t="n">
        <f aca="false">IF(AND(G3700="",H3700=""),"",N(G3700)-N(H3700))</f>
        <v>-40</v>
      </c>
      <c r="J3700" s="52" t="n">
        <f aca="false">IF(I3700="","",ABS(I3700))</f>
        <v>40</v>
      </c>
      <c r="K3700" s="56" t="n">
        <f aca="false">IF(S3700="","",0)</f>
        <v>0</v>
      </c>
      <c r="L3700" s="56" t="n">
        <f aca="false">IF(J3700="","",IF(AND(J3700&gt;'Revenue Testing'!$E$9,K3700=0),1,0))</f>
        <v>0</v>
      </c>
      <c r="M3700" s="57" t="n">
        <v>0.162090100739</v>
      </c>
      <c r="N3700" s="56" t="str">
        <f aca="false">IF(OR(A3700="",I3700=""),"",IF(COUNTIFS($A$2:$A$4500,A3700,$D$2:$D$4500,D3700,$I$2:$I$4500,I3700)&gt;1,"Possible duplicate",""))</f>
        <v/>
      </c>
      <c r="O3700" s="56" t="n">
        <f aca="false">IF(J3700="","",IF(AND(L3700=0,K3700=0),1,0))</f>
        <v>1</v>
      </c>
      <c r="P3700" s="56" t="str">
        <f aca="false">IF(L3700=1,J3700+ROW()/10^7,"")</f>
        <v/>
      </c>
      <c r="Q3700" s="57" t="n">
        <f aca="false">IF(O3700=1,M3700,"")</f>
        <v>0.162090100739</v>
      </c>
      <c r="R3700" s="56" t="str">
        <f aca="false">IF(K3700=1,ROW(),"")</f>
        <v/>
      </c>
      <c r="S3700" s="56" t="str">
        <f aca="false">IF(D3700="","",TRIM(D3700))</f>
        <v>PHOTO CHARGES- INC</v>
      </c>
    </row>
    <row r="3701" customFormat="false" ht="15" hidden="false" customHeight="false" outlineLevel="0" collapsed="false">
      <c r="A3701" s="50" t="s">
        <v>1592</v>
      </c>
      <c r="B3701" s="55" t="n">
        <v>45952</v>
      </c>
      <c r="C3701" s="50" t="n">
        <f aca="false">IF(S3701="","",IFERROR(IF(INDEX('Ledger Codes'!$C$6:$C$205,MATCH(S3701,'Ledger Codes'!$B$6:$B$205,0))="","",INDEX('Ledger Codes'!$C$6:$C$205,MATCH(S3701,'Ledger Codes'!$B$6:$B$205,0))),""))</f>
        <v>10054</v>
      </c>
      <c r="D3701" s="50" t="s">
        <v>210</v>
      </c>
      <c r="E3701" s="50" t="s">
        <v>1593</v>
      </c>
      <c r="F3701" s="50" t="s">
        <v>1594</v>
      </c>
      <c r="G3701" s="52" t="n">
        <v>0</v>
      </c>
      <c r="H3701" s="52" t="n">
        <v>20</v>
      </c>
      <c r="I3701" s="52" t="n">
        <f aca="false">IF(AND(G3701="",H3701=""),"",N(G3701)-N(H3701))</f>
        <v>-20</v>
      </c>
      <c r="J3701" s="52" t="n">
        <f aca="false">IF(I3701="","",ABS(I3701))</f>
        <v>20</v>
      </c>
      <c r="K3701" s="56" t="n">
        <f aca="false">IF(S3701="","",0)</f>
        <v>0</v>
      </c>
      <c r="L3701" s="56" t="n">
        <f aca="false">IF(J3701="","",IF(AND(J3701&gt;'Revenue Testing'!$E$9,K3701=0),1,0))</f>
        <v>0</v>
      </c>
      <c r="M3701" s="57" t="n">
        <v>0.641018012618</v>
      </c>
      <c r="N3701" s="56" t="str">
        <f aca="false">IF(OR(A3701="",I3701=""),"",IF(COUNTIFS($A$2:$A$4500,A3701,$D$2:$D$4500,D3701,$I$2:$I$4500,I3701)&gt;1,"Possible duplicate",""))</f>
        <v/>
      </c>
      <c r="O3701" s="56" t="n">
        <f aca="false">IF(J3701="","",IF(AND(L3701=0,K3701=0),1,0))</f>
        <v>1</v>
      </c>
      <c r="P3701" s="56" t="str">
        <f aca="false">IF(L3701=1,J3701+ROW()/10^7,"")</f>
        <v/>
      </c>
      <c r="Q3701" s="57" t="n">
        <f aca="false">IF(O3701=1,M3701,"")</f>
        <v>0.641018012618</v>
      </c>
      <c r="R3701" s="56" t="str">
        <f aca="false">IF(K3701=1,ROW(),"")</f>
        <v/>
      </c>
      <c r="S3701" s="56" t="str">
        <f aca="false">IF(D3701="","",TRIM(D3701))</f>
        <v>PHOTO CHARGES- INC</v>
      </c>
    </row>
    <row r="3702" customFormat="false" ht="15" hidden="false" customHeight="false" outlineLevel="0" collapsed="false">
      <c r="A3702" s="50" t="s">
        <v>1595</v>
      </c>
      <c r="B3702" s="55" t="n">
        <v>45952</v>
      </c>
      <c r="C3702" s="50" t="n">
        <f aca="false">IF(S3702="","",IFERROR(IF(INDEX('Ledger Codes'!$C$6:$C$205,MATCH(S3702,'Ledger Codes'!$B$6:$B$205,0))="","",INDEX('Ledger Codes'!$C$6:$C$205,MATCH(S3702,'Ledger Codes'!$B$6:$B$205,0))),""))</f>
        <v>10054</v>
      </c>
      <c r="D3702" s="50" t="s">
        <v>210</v>
      </c>
      <c r="E3702" s="50" t="s">
        <v>1596</v>
      </c>
      <c r="F3702" s="50" t="s">
        <v>521</v>
      </c>
      <c r="G3702" s="52" t="n">
        <v>0</v>
      </c>
      <c r="H3702" s="52" t="n">
        <v>20</v>
      </c>
      <c r="I3702" s="52" t="n">
        <f aca="false">IF(AND(G3702="",H3702=""),"",N(G3702)-N(H3702))</f>
        <v>-20</v>
      </c>
      <c r="J3702" s="52" t="n">
        <f aca="false">IF(I3702="","",ABS(I3702))</f>
        <v>20</v>
      </c>
      <c r="K3702" s="56" t="n">
        <f aca="false">IF(S3702="","",0)</f>
        <v>0</v>
      </c>
      <c r="L3702" s="56" t="n">
        <f aca="false">IF(J3702="","",IF(AND(J3702&gt;'Revenue Testing'!$E$9,K3702=0),1,0))</f>
        <v>0</v>
      </c>
      <c r="M3702" s="57" t="n">
        <v>0.32350345208</v>
      </c>
      <c r="N3702" s="56" t="str">
        <f aca="false">IF(OR(A3702="",I3702=""),"",IF(COUNTIFS($A$2:$A$4500,A3702,$D$2:$D$4500,D3702,$I$2:$I$4500,I3702)&gt;1,"Possible duplicate",""))</f>
        <v/>
      </c>
      <c r="O3702" s="56" t="n">
        <f aca="false">IF(J3702="","",IF(AND(L3702=0,K3702=0),1,0))</f>
        <v>1</v>
      </c>
      <c r="P3702" s="56" t="str">
        <f aca="false">IF(L3702=1,J3702+ROW()/10^7,"")</f>
        <v/>
      </c>
      <c r="Q3702" s="57" t="n">
        <f aca="false">IF(O3702=1,M3702,"")</f>
        <v>0.32350345208</v>
      </c>
      <c r="R3702" s="56" t="str">
        <f aca="false">IF(K3702=1,ROW(),"")</f>
        <v/>
      </c>
      <c r="S3702" s="56" t="str">
        <f aca="false">IF(D3702="","",TRIM(D3702))</f>
        <v>PHOTO CHARGES- INC</v>
      </c>
    </row>
    <row r="3703" customFormat="false" ht="15" hidden="false" customHeight="false" outlineLevel="0" collapsed="false">
      <c r="A3703" s="50" t="s">
        <v>1597</v>
      </c>
      <c r="B3703" s="55" t="n">
        <v>45952</v>
      </c>
      <c r="C3703" s="50" t="n">
        <f aca="false">IF(S3703="","",IFERROR(IF(INDEX('Ledger Codes'!$C$6:$C$205,MATCH(S3703,'Ledger Codes'!$B$6:$B$205,0))="","",INDEX('Ledger Codes'!$C$6:$C$205,MATCH(S3703,'Ledger Codes'!$B$6:$B$205,0))),""))</f>
        <v>10054</v>
      </c>
      <c r="D3703" s="50" t="s">
        <v>210</v>
      </c>
      <c r="E3703" s="50" t="s">
        <v>1598</v>
      </c>
      <c r="F3703" s="50" t="s">
        <v>1599</v>
      </c>
      <c r="G3703" s="52" t="n">
        <v>0</v>
      </c>
      <c r="H3703" s="52" t="n">
        <v>20</v>
      </c>
      <c r="I3703" s="52" t="n">
        <f aca="false">IF(AND(G3703="",H3703=""),"",N(G3703)-N(H3703))</f>
        <v>-20</v>
      </c>
      <c r="J3703" s="52" t="n">
        <f aca="false">IF(I3703="","",ABS(I3703))</f>
        <v>20</v>
      </c>
      <c r="K3703" s="56" t="n">
        <f aca="false">IF(S3703="","",0)</f>
        <v>0</v>
      </c>
      <c r="L3703" s="56" t="n">
        <f aca="false">IF(J3703="","",IF(AND(J3703&gt;'Revenue Testing'!$E$9,K3703=0),1,0))</f>
        <v>0</v>
      </c>
      <c r="M3703" s="57" t="n">
        <v>0.564111706907</v>
      </c>
      <c r="N3703" s="56" t="str">
        <f aca="false">IF(OR(A3703="",I3703=""),"",IF(COUNTIFS($A$2:$A$4500,A3703,$D$2:$D$4500,D3703,$I$2:$I$4500,I3703)&gt;1,"Possible duplicate",""))</f>
        <v/>
      </c>
      <c r="O3703" s="56" t="n">
        <f aca="false">IF(J3703="","",IF(AND(L3703=0,K3703=0),1,0))</f>
        <v>1</v>
      </c>
      <c r="P3703" s="56" t="str">
        <f aca="false">IF(L3703=1,J3703+ROW()/10^7,"")</f>
        <v/>
      </c>
      <c r="Q3703" s="57" t="n">
        <f aca="false">IF(O3703=1,M3703,"")</f>
        <v>0.564111706907</v>
      </c>
      <c r="R3703" s="56" t="str">
        <f aca="false">IF(K3703=1,ROW(),"")</f>
        <v/>
      </c>
      <c r="S3703" s="56" t="str">
        <f aca="false">IF(D3703="","",TRIM(D3703))</f>
        <v>PHOTO CHARGES- INC</v>
      </c>
    </row>
    <row r="3704" customFormat="false" ht="15" hidden="false" customHeight="false" outlineLevel="0" collapsed="false">
      <c r="A3704" s="50" t="s">
        <v>1600</v>
      </c>
      <c r="B3704" s="55" t="n">
        <v>45952</v>
      </c>
      <c r="C3704" s="50" t="n">
        <f aca="false">IF(S3704="","",IFERROR(IF(INDEX('Ledger Codes'!$C$6:$C$205,MATCH(S3704,'Ledger Codes'!$B$6:$B$205,0))="","",INDEX('Ledger Codes'!$C$6:$C$205,MATCH(S3704,'Ledger Codes'!$B$6:$B$205,0))),""))</f>
        <v>10054</v>
      </c>
      <c r="D3704" s="50" t="s">
        <v>210</v>
      </c>
      <c r="E3704" s="50" t="s">
        <v>1601</v>
      </c>
      <c r="F3704" s="50" t="s">
        <v>1602</v>
      </c>
      <c r="G3704" s="52" t="n">
        <v>0</v>
      </c>
      <c r="H3704" s="52" t="n">
        <v>20</v>
      </c>
      <c r="I3704" s="52" t="n">
        <f aca="false">IF(AND(G3704="",H3704=""),"",N(G3704)-N(H3704))</f>
        <v>-20</v>
      </c>
      <c r="J3704" s="52" t="n">
        <f aca="false">IF(I3704="","",ABS(I3704))</f>
        <v>20</v>
      </c>
      <c r="K3704" s="56" t="n">
        <f aca="false">IF(S3704="","",0)</f>
        <v>0</v>
      </c>
      <c r="L3704" s="56" t="n">
        <f aca="false">IF(J3704="","",IF(AND(J3704&gt;'Revenue Testing'!$E$9,K3704=0),1,0))</f>
        <v>0</v>
      </c>
      <c r="M3704" s="57" t="n">
        <v>0.507461051557</v>
      </c>
      <c r="N3704" s="56" t="str">
        <f aca="false">IF(OR(A3704="",I3704=""),"",IF(COUNTIFS($A$2:$A$4500,A3704,$D$2:$D$4500,D3704,$I$2:$I$4500,I3704)&gt;1,"Possible duplicate",""))</f>
        <v/>
      </c>
      <c r="O3704" s="56" t="n">
        <f aca="false">IF(J3704="","",IF(AND(L3704=0,K3704=0),1,0))</f>
        <v>1</v>
      </c>
      <c r="P3704" s="56" t="str">
        <f aca="false">IF(L3704=1,J3704+ROW()/10^7,"")</f>
        <v/>
      </c>
      <c r="Q3704" s="57" t="n">
        <f aca="false">IF(O3704=1,M3704,"")</f>
        <v>0.507461051557</v>
      </c>
      <c r="R3704" s="56" t="str">
        <f aca="false">IF(K3704=1,ROW(),"")</f>
        <v/>
      </c>
      <c r="S3704" s="56" t="str">
        <f aca="false">IF(D3704="","",TRIM(D3704))</f>
        <v>PHOTO CHARGES- INC</v>
      </c>
    </row>
    <row r="3705" customFormat="false" ht="15" hidden="false" customHeight="false" outlineLevel="0" collapsed="false">
      <c r="A3705" s="50" t="s">
        <v>1603</v>
      </c>
      <c r="B3705" s="55" t="n">
        <v>45952</v>
      </c>
      <c r="C3705" s="50" t="n">
        <f aca="false">IF(S3705="","",IFERROR(IF(INDEX('Ledger Codes'!$C$6:$C$205,MATCH(S3705,'Ledger Codes'!$B$6:$B$205,0))="","",INDEX('Ledger Codes'!$C$6:$C$205,MATCH(S3705,'Ledger Codes'!$B$6:$B$205,0))),""))</f>
        <v>10054</v>
      </c>
      <c r="D3705" s="50" t="s">
        <v>210</v>
      </c>
      <c r="E3705" s="50" t="s">
        <v>1604</v>
      </c>
      <c r="F3705" s="50" t="s">
        <v>1605</v>
      </c>
      <c r="G3705" s="52" t="n">
        <v>0</v>
      </c>
      <c r="H3705" s="52" t="n">
        <v>20</v>
      </c>
      <c r="I3705" s="52" t="n">
        <f aca="false">IF(AND(G3705="",H3705=""),"",N(G3705)-N(H3705))</f>
        <v>-20</v>
      </c>
      <c r="J3705" s="52" t="n">
        <f aca="false">IF(I3705="","",ABS(I3705))</f>
        <v>20</v>
      </c>
      <c r="K3705" s="56" t="n">
        <f aca="false">IF(S3705="","",0)</f>
        <v>0</v>
      </c>
      <c r="L3705" s="56" t="n">
        <f aca="false">IF(J3705="","",IF(AND(J3705&gt;'Revenue Testing'!$E$9,K3705=0),1,0))</f>
        <v>0</v>
      </c>
      <c r="M3705" s="57" t="n">
        <v>0.489073047448</v>
      </c>
      <c r="N3705" s="56" t="str">
        <f aca="false">IF(OR(A3705="",I3705=""),"",IF(COUNTIFS($A$2:$A$4500,A3705,$D$2:$D$4500,D3705,$I$2:$I$4500,I3705)&gt;1,"Possible duplicate",""))</f>
        <v/>
      </c>
      <c r="O3705" s="56" t="n">
        <f aca="false">IF(J3705="","",IF(AND(L3705=0,K3705=0),1,0))</f>
        <v>1</v>
      </c>
      <c r="P3705" s="56" t="str">
        <f aca="false">IF(L3705=1,J3705+ROW()/10^7,"")</f>
        <v/>
      </c>
      <c r="Q3705" s="57" t="n">
        <f aca="false">IF(O3705=1,M3705,"")</f>
        <v>0.489073047448</v>
      </c>
      <c r="R3705" s="56" t="str">
        <f aca="false">IF(K3705=1,ROW(),"")</f>
        <v/>
      </c>
      <c r="S3705" s="56" t="str">
        <f aca="false">IF(D3705="","",TRIM(D3705))</f>
        <v>PHOTO CHARGES- INC</v>
      </c>
    </row>
    <row r="3706" customFormat="false" ht="15" hidden="false" customHeight="false" outlineLevel="0" collapsed="false">
      <c r="A3706" s="50" t="s">
        <v>1606</v>
      </c>
      <c r="B3706" s="55" t="n">
        <v>45952</v>
      </c>
      <c r="C3706" s="50" t="n">
        <f aca="false">IF(S3706="","",IFERROR(IF(INDEX('Ledger Codes'!$C$6:$C$205,MATCH(S3706,'Ledger Codes'!$B$6:$B$205,0))="","",INDEX('Ledger Codes'!$C$6:$C$205,MATCH(S3706,'Ledger Codes'!$B$6:$B$205,0))),""))</f>
        <v>10054</v>
      </c>
      <c r="D3706" s="50" t="s">
        <v>210</v>
      </c>
      <c r="E3706" s="50" t="s">
        <v>1607</v>
      </c>
      <c r="F3706" s="50" t="s">
        <v>1608</v>
      </c>
      <c r="G3706" s="52" t="n">
        <v>0</v>
      </c>
      <c r="H3706" s="52" t="n">
        <v>20</v>
      </c>
      <c r="I3706" s="52" t="n">
        <f aca="false">IF(AND(G3706="",H3706=""),"",N(G3706)-N(H3706))</f>
        <v>-20</v>
      </c>
      <c r="J3706" s="52" t="n">
        <f aca="false">IF(I3706="","",ABS(I3706))</f>
        <v>20</v>
      </c>
      <c r="K3706" s="56" t="n">
        <f aca="false">IF(S3706="","",0)</f>
        <v>0</v>
      </c>
      <c r="L3706" s="56" t="n">
        <f aca="false">IF(J3706="","",IF(AND(J3706&gt;'Revenue Testing'!$E$9,K3706=0),1,0))</f>
        <v>0</v>
      </c>
      <c r="M3706" s="57" t="n">
        <v>0.325377671462</v>
      </c>
      <c r="N3706" s="56" t="str">
        <f aca="false">IF(OR(A3706="",I3706=""),"",IF(COUNTIFS($A$2:$A$4500,A3706,$D$2:$D$4500,D3706,$I$2:$I$4500,I3706)&gt;1,"Possible duplicate",""))</f>
        <v/>
      </c>
      <c r="O3706" s="56" t="n">
        <f aca="false">IF(J3706="","",IF(AND(L3706=0,K3706=0),1,0))</f>
        <v>1</v>
      </c>
      <c r="P3706" s="56" t="str">
        <f aca="false">IF(L3706=1,J3706+ROW()/10^7,"")</f>
        <v/>
      </c>
      <c r="Q3706" s="57" t="n">
        <f aca="false">IF(O3706=1,M3706,"")</f>
        <v>0.325377671462</v>
      </c>
      <c r="R3706" s="56" t="str">
        <f aca="false">IF(K3706=1,ROW(),"")</f>
        <v/>
      </c>
      <c r="S3706" s="56" t="str">
        <f aca="false">IF(D3706="","",TRIM(D3706))</f>
        <v>PHOTO CHARGES- INC</v>
      </c>
    </row>
    <row r="3707" customFormat="false" ht="15" hidden="false" customHeight="false" outlineLevel="0" collapsed="false">
      <c r="A3707" s="50" t="s">
        <v>1609</v>
      </c>
      <c r="B3707" s="55" t="n">
        <v>45952</v>
      </c>
      <c r="C3707" s="50" t="n">
        <f aca="false">IF(S3707="","",IFERROR(IF(INDEX('Ledger Codes'!$C$6:$C$205,MATCH(S3707,'Ledger Codes'!$B$6:$B$205,0))="","",INDEX('Ledger Codes'!$C$6:$C$205,MATCH(S3707,'Ledger Codes'!$B$6:$B$205,0))),""))</f>
        <v>10054</v>
      </c>
      <c r="D3707" s="50" t="s">
        <v>210</v>
      </c>
      <c r="E3707" s="50" t="s">
        <v>1610</v>
      </c>
      <c r="F3707" s="50" t="s">
        <v>1611</v>
      </c>
      <c r="G3707" s="52" t="n">
        <v>0</v>
      </c>
      <c r="H3707" s="52" t="n">
        <v>20</v>
      </c>
      <c r="I3707" s="52" t="n">
        <f aca="false">IF(AND(G3707="",H3707=""),"",N(G3707)-N(H3707))</f>
        <v>-20</v>
      </c>
      <c r="J3707" s="52" t="n">
        <f aca="false">IF(I3707="","",ABS(I3707))</f>
        <v>20</v>
      </c>
      <c r="K3707" s="56" t="n">
        <f aca="false">IF(S3707="","",0)</f>
        <v>0</v>
      </c>
      <c r="L3707" s="56" t="n">
        <f aca="false">IF(J3707="","",IF(AND(J3707&gt;'Revenue Testing'!$E$9,K3707=0),1,0))</f>
        <v>0</v>
      </c>
      <c r="M3707" s="57" t="n">
        <v>0.315166348947</v>
      </c>
      <c r="N3707" s="56" t="str">
        <f aca="false">IF(OR(A3707="",I3707=""),"",IF(COUNTIFS($A$2:$A$4500,A3707,$D$2:$D$4500,D3707,$I$2:$I$4500,I3707)&gt;1,"Possible duplicate",""))</f>
        <v/>
      </c>
      <c r="O3707" s="56" t="n">
        <f aca="false">IF(J3707="","",IF(AND(L3707=0,K3707=0),1,0))</f>
        <v>1</v>
      </c>
      <c r="P3707" s="56" t="str">
        <f aca="false">IF(L3707=1,J3707+ROW()/10^7,"")</f>
        <v/>
      </c>
      <c r="Q3707" s="57" t="n">
        <f aca="false">IF(O3707=1,M3707,"")</f>
        <v>0.315166348947</v>
      </c>
      <c r="R3707" s="56" t="str">
        <f aca="false">IF(K3707=1,ROW(),"")</f>
        <v/>
      </c>
      <c r="S3707" s="56" t="str">
        <f aca="false">IF(D3707="","",TRIM(D3707))</f>
        <v>PHOTO CHARGES- INC</v>
      </c>
    </row>
    <row r="3708" customFormat="false" ht="15" hidden="false" customHeight="false" outlineLevel="0" collapsed="false">
      <c r="A3708" s="50" t="s">
        <v>1612</v>
      </c>
      <c r="B3708" s="55" t="n">
        <v>45952</v>
      </c>
      <c r="C3708" s="50" t="n">
        <f aca="false">IF(S3708="","",IFERROR(IF(INDEX('Ledger Codes'!$C$6:$C$205,MATCH(S3708,'Ledger Codes'!$B$6:$B$205,0))="","",INDEX('Ledger Codes'!$C$6:$C$205,MATCH(S3708,'Ledger Codes'!$B$6:$B$205,0))),""))</f>
        <v>10054</v>
      </c>
      <c r="D3708" s="50" t="s">
        <v>210</v>
      </c>
      <c r="E3708" s="50" t="s">
        <v>1613</v>
      </c>
      <c r="F3708" s="50" t="s">
        <v>1614</v>
      </c>
      <c r="G3708" s="52" t="n">
        <v>0</v>
      </c>
      <c r="H3708" s="52" t="n">
        <v>20</v>
      </c>
      <c r="I3708" s="52" t="n">
        <f aca="false">IF(AND(G3708="",H3708=""),"",N(G3708)-N(H3708))</f>
        <v>-20</v>
      </c>
      <c r="J3708" s="52" t="n">
        <f aca="false">IF(I3708="","",ABS(I3708))</f>
        <v>20</v>
      </c>
      <c r="K3708" s="56" t="n">
        <f aca="false">IF(S3708="","",0)</f>
        <v>0</v>
      </c>
      <c r="L3708" s="56" t="n">
        <f aca="false">IF(J3708="","",IF(AND(J3708&gt;'Revenue Testing'!$E$9,K3708=0),1,0))</f>
        <v>0</v>
      </c>
      <c r="M3708" s="57" t="n">
        <v>0.999564488985</v>
      </c>
      <c r="N3708" s="56" t="str">
        <f aca="false">IF(OR(A3708="",I3708=""),"",IF(COUNTIFS($A$2:$A$4500,A3708,$D$2:$D$4500,D3708,$I$2:$I$4500,I3708)&gt;1,"Possible duplicate",""))</f>
        <v/>
      </c>
      <c r="O3708" s="56" t="n">
        <f aca="false">IF(J3708="","",IF(AND(L3708=0,K3708=0),1,0))</f>
        <v>1</v>
      </c>
      <c r="P3708" s="56" t="str">
        <f aca="false">IF(L3708=1,J3708+ROW()/10^7,"")</f>
        <v/>
      </c>
      <c r="Q3708" s="57" t="n">
        <f aca="false">IF(O3708=1,M3708,"")</f>
        <v>0.999564488985</v>
      </c>
      <c r="R3708" s="56" t="str">
        <f aca="false">IF(K3708=1,ROW(),"")</f>
        <v/>
      </c>
      <c r="S3708" s="56" t="str">
        <f aca="false">IF(D3708="","",TRIM(D3708))</f>
        <v>PHOTO CHARGES- INC</v>
      </c>
    </row>
    <row r="3709" customFormat="false" ht="15" hidden="false" customHeight="false" outlineLevel="0" collapsed="false">
      <c r="A3709" s="50" t="s">
        <v>1615</v>
      </c>
      <c r="B3709" s="55" t="n">
        <v>45952</v>
      </c>
      <c r="C3709" s="50" t="n">
        <f aca="false">IF(S3709="","",IFERROR(IF(INDEX('Ledger Codes'!$C$6:$C$205,MATCH(S3709,'Ledger Codes'!$B$6:$B$205,0))="","",INDEX('Ledger Codes'!$C$6:$C$205,MATCH(S3709,'Ledger Codes'!$B$6:$B$205,0))),""))</f>
        <v>10054</v>
      </c>
      <c r="D3709" s="50" t="s">
        <v>210</v>
      </c>
      <c r="E3709" s="50" t="s">
        <v>1616</v>
      </c>
      <c r="F3709" s="50" t="s">
        <v>1617</v>
      </c>
      <c r="G3709" s="52" t="n">
        <v>0</v>
      </c>
      <c r="H3709" s="52" t="n">
        <v>20</v>
      </c>
      <c r="I3709" s="52" t="n">
        <f aca="false">IF(AND(G3709="",H3709=""),"",N(G3709)-N(H3709))</f>
        <v>-20</v>
      </c>
      <c r="J3709" s="52" t="n">
        <f aca="false">IF(I3709="","",ABS(I3709))</f>
        <v>20</v>
      </c>
      <c r="K3709" s="56" t="n">
        <f aca="false">IF(S3709="","",0)</f>
        <v>0</v>
      </c>
      <c r="L3709" s="56" t="n">
        <f aca="false">IF(J3709="","",IF(AND(J3709&gt;'Revenue Testing'!$E$9,K3709=0),1,0))</f>
        <v>0</v>
      </c>
      <c r="M3709" s="57" t="n">
        <v>0.556874662633</v>
      </c>
      <c r="N3709" s="56" t="str">
        <f aca="false">IF(OR(A3709="",I3709=""),"",IF(COUNTIFS($A$2:$A$4500,A3709,$D$2:$D$4500,D3709,$I$2:$I$4500,I3709)&gt;1,"Possible duplicate",""))</f>
        <v/>
      </c>
      <c r="O3709" s="56" t="n">
        <f aca="false">IF(J3709="","",IF(AND(L3709=0,K3709=0),1,0))</f>
        <v>1</v>
      </c>
      <c r="P3709" s="56" t="str">
        <f aca="false">IF(L3709=1,J3709+ROW()/10^7,"")</f>
        <v/>
      </c>
      <c r="Q3709" s="57" t="n">
        <f aca="false">IF(O3709=1,M3709,"")</f>
        <v>0.556874662633</v>
      </c>
      <c r="R3709" s="56" t="str">
        <f aca="false">IF(K3709=1,ROW(),"")</f>
        <v/>
      </c>
      <c r="S3709" s="56" t="str">
        <f aca="false">IF(D3709="","",TRIM(D3709))</f>
        <v>PHOTO CHARGES- INC</v>
      </c>
    </row>
    <row r="3710" customFormat="false" ht="15" hidden="false" customHeight="false" outlineLevel="0" collapsed="false">
      <c r="A3710" s="50" t="s">
        <v>1618</v>
      </c>
      <c r="B3710" s="55" t="n">
        <v>45952</v>
      </c>
      <c r="C3710" s="50" t="n">
        <f aca="false">IF(S3710="","",IFERROR(IF(INDEX('Ledger Codes'!$C$6:$C$205,MATCH(S3710,'Ledger Codes'!$B$6:$B$205,0))="","",INDEX('Ledger Codes'!$C$6:$C$205,MATCH(S3710,'Ledger Codes'!$B$6:$B$205,0))),""))</f>
        <v>10054</v>
      </c>
      <c r="D3710" s="50" t="s">
        <v>210</v>
      </c>
      <c r="E3710" s="50" t="s">
        <v>1619</v>
      </c>
      <c r="F3710" s="50" t="s">
        <v>1620</v>
      </c>
      <c r="G3710" s="52" t="n">
        <v>0</v>
      </c>
      <c r="H3710" s="52" t="n">
        <v>20</v>
      </c>
      <c r="I3710" s="52" t="n">
        <f aca="false">IF(AND(G3710="",H3710=""),"",N(G3710)-N(H3710))</f>
        <v>-20</v>
      </c>
      <c r="J3710" s="52" t="n">
        <f aca="false">IF(I3710="","",ABS(I3710))</f>
        <v>20</v>
      </c>
      <c r="K3710" s="56" t="n">
        <f aca="false">IF(S3710="","",0)</f>
        <v>0</v>
      </c>
      <c r="L3710" s="56" t="n">
        <f aca="false">IF(J3710="","",IF(AND(J3710&gt;'Revenue Testing'!$E$9,K3710=0),1,0))</f>
        <v>0</v>
      </c>
      <c r="M3710" s="57" t="n">
        <v>0.018085052442</v>
      </c>
      <c r="N3710" s="56" t="str">
        <f aca="false">IF(OR(A3710="",I3710=""),"",IF(COUNTIFS($A$2:$A$4500,A3710,$D$2:$D$4500,D3710,$I$2:$I$4500,I3710)&gt;1,"Possible duplicate",""))</f>
        <v/>
      </c>
      <c r="O3710" s="56" t="n">
        <f aca="false">IF(J3710="","",IF(AND(L3710=0,K3710=0),1,0))</f>
        <v>1</v>
      </c>
      <c r="P3710" s="56" t="str">
        <f aca="false">IF(L3710=1,J3710+ROW()/10^7,"")</f>
        <v/>
      </c>
      <c r="Q3710" s="57" t="n">
        <f aca="false">IF(O3710=1,M3710,"")</f>
        <v>0.018085052442</v>
      </c>
      <c r="R3710" s="56" t="str">
        <f aca="false">IF(K3710=1,ROW(),"")</f>
        <v/>
      </c>
      <c r="S3710" s="56" t="str">
        <f aca="false">IF(D3710="","",TRIM(D3710))</f>
        <v>PHOTO CHARGES- INC</v>
      </c>
    </row>
    <row r="3711" customFormat="false" ht="15" hidden="false" customHeight="false" outlineLevel="0" collapsed="false">
      <c r="A3711" s="50" t="s">
        <v>1621</v>
      </c>
      <c r="B3711" s="55" t="n">
        <v>45952</v>
      </c>
      <c r="C3711" s="50" t="n">
        <f aca="false">IF(S3711="","",IFERROR(IF(INDEX('Ledger Codes'!$C$6:$C$205,MATCH(S3711,'Ledger Codes'!$B$6:$B$205,0))="","",INDEX('Ledger Codes'!$C$6:$C$205,MATCH(S3711,'Ledger Codes'!$B$6:$B$205,0))),""))</f>
        <v>10054</v>
      </c>
      <c r="D3711" s="50" t="s">
        <v>210</v>
      </c>
      <c r="E3711" s="50" t="s">
        <v>1622</v>
      </c>
      <c r="F3711" s="50" t="s">
        <v>1623</v>
      </c>
      <c r="G3711" s="52" t="n">
        <v>0</v>
      </c>
      <c r="H3711" s="52" t="n">
        <v>20</v>
      </c>
      <c r="I3711" s="52" t="n">
        <f aca="false">IF(AND(G3711="",H3711=""),"",N(G3711)-N(H3711))</f>
        <v>-20</v>
      </c>
      <c r="J3711" s="52" t="n">
        <f aca="false">IF(I3711="","",ABS(I3711))</f>
        <v>20</v>
      </c>
      <c r="K3711" s="56" t="n">
        <f aca="false">IF(S3711="","",0)</f>
        <v>0</v>
      </c>
      <c r="L3711" s="56" t="n">
        <f aca="false">IF(J3711="","",IF(AND(J3711&gt;'Revenue Testing'!$E$9,K3711=0),1,0))</f>
        <v>0</v>
      </c>
      <c r="M3711" s="57" t="n">
        <v>0.402666416535</v>
      </c>
      <c r="N3711" s="56" t="str">
        <f aca="false">IF(OR(A3711="",I3711=""),"",IF(COUNTIFS($A$2:$A$4500,A3711,$D$2:$D$4500,D3711,$I$2:$I$4500,I3711)&gt;1,"Possible duplicate",""))</f>
        <v/>
      </c>
      <c r="O3711" s="56" t="n">
        <f aca="false">IF(J3711="","",IF(AND(L3711=0,K3711=0),1,0))</f>
        <v>1</v>
      </c>
      <c r="P3711" s="56" t="str">
        <f aca="false">IF(L3711=1,J3711+ROW()/10^7,"")</f>
        <v/>
      </c>
      <c r="Q3711" s="57" t="n">
        <f aca="false">IF(O3711=1,M3711,"")</f>
        <v>0.402666416535</v>
      </c>
      <c r="R3711" s="56" t="str">
        <f aca="false">IF(K3711=1,ROW(),"")</f>
        <v/>
      </c>
      <c r="S3711" s="56" t="str">
        <f aca="false">IF(D3711="","",TRIM(D3711))</f>
        <v>PHOTO CHARGES- INC</v>
      </c>
    </row>
    <row r="3712" customFormat="false" ht="15" hidden="false" customHeight="false" outlineLevel="0" collapsed="false">
      <c r="A3712" s="50" t="s">
        <v>1624</v>
      </c>
      <c r="B3712" s="55" t="n">
        <v>45952</v>
      </c>
      <c r="C3712" s="50" t="n">
        <f aca="false">IF(S3712="","",IFERROR(IF(INDEX('Ledger Codes'!$C$6:$C$205,MATCH(S3712,'Ledger Codes'!$B$6:$B$205,0))="","",INDEX('Ledger Codes'!$C$6:$C$205,MATCH(S3712,'Ledger Codes'!$B$6:$B$205,0))),""))</f>
        <v>10054</v>
      </c>
      <c r="D3712" s="50" t="s">
        <v>210</v>
      </c>
      <c r="E3712" s="50" t="s">
        <v>1625</v>
      </c>
      <c r="F3712" s="50" t="s">
        <v>1626</v>
      </c>
      <c r="G3712" s="52" t="n">
        <v>0</v>
      </c>
      <c r="H3712" s="52" t="n">
        <v>20</v>
      </c>
      <c r="I3712" s="52" t="n">
        <f aca="false">IF(AND(G3712="",H3712=""),"",N(G3712)-N(H3712))</f>
        <v>-20</v>
      </c>
      <c r="J3712" s="52" t="n">
        <f aca="false">IF(I3712="","",ABS(I3712))</f>
        <v>20</v>
      </c>
      <c r="K3712" s="56" t="n">
        <f aca="false">IF(S3712="","",0)</f>
        <v>0</v>
      </c>
      <c r="L3712" s="56" t="n">
        <f aca="false">IF(J3712="","",IF(AND(J3712&gt;'Revenue Testing'!$E$9,K3712=0),1,0))</f>
        <v>0</v>
      </c>
      <c r="M3712" s="57" t="n">
        <v>0.344413816144</v>
      </c>
      <c r="N3712" s="56" t="str">
        <f aca="false">IF(OR(A3712="",I3712=""),"",IF(COUNTIFS($A$2:$A$4500,A3712,$D$2:$D$4500,D3712,$I$2:$I$4500,I3712)&gt;1,"Possible duplicate",""))</f>
        <v/>
      </c>
      <c r="O3712" s="56" t="n">
        <f aca="false">IF(J3712="","",IF(AND(L3712=0,K3712=0),1,0))</f>
        <v>1</v>
      </c>
      <c r="P3712" s="56" t="str">
        <f aca="false">IF(L3712=1,J3712+ROW()/10^7,"")</f>
        <v/>
      </c>
      <c r="Q3712" s="57" t="n">
        <f aca="false">IF(O3712=1,M3712,"")</f>
        <v>0.344413816144</v>
      </c>
      <c r="R3712" s="56" t="str">
        <f aca="false">IF(K3712=1,ROW(),"")</f>
        <v/>
      </c>
      <c r="S3712" s="56" t="str">
        <f aca="false">IF(D3712="","",TRIM(D3712))</f>
        <v>PHOTO CHARGES- INC</v>
      </c>
    </row>
    <row r="3713" customFormat="false" ht="15" hidden="false" customHeight="false" outlineLevel="0" collapsed="false">
      <c r="A3713" s="50" t="s">
        <v>1627</v>
      </c>
      <c r="B3713" s="55" t="n">
        <v>45952</v>
      </c>
      <c r="C3713" s="50" t="n">
        <f aca="false">IF(S3713="","",IFERROR(IF(INDEX('Ledger Codes'!$C$6:$C$205,MATCH(S3713,'Ledger Codes'!$B$6:$B$205,0))="","",INDEX('Ledger Codes'!$C$6:$C$205,MATCH(S3713,'Ledger Codes'!$B$6:$B$205,0))),""))</f>
        <v>10054</v>
      </c>
      <c r="D3713" s="50" t="s">
        <v>210</v>
      </c>
      <c r="E3713" s="50" t="s">
        <v>1628</v>
      </c>
      <c r="F3713" s="50" t="s">
        <v>1629</v>
      </c>
      <c r="G3713" s="52" t="n">
        <v>0</v>
      </c>
      <c r="H3713" s="52" t="n">
        <v>20</v>
      </c>
      <c r="I3713" s="52" t="n">
        <f aca="false">IF(AND(G3713="",H3713=""),"",N(G3713)-N(H3713))</f>
        <v>-20</v>
      </c>
      <c r="J3713" s="52" t="n">
        <f aca="false">IF(I3713="","",ABS(I3713))</f>
        <v>20</v>
      </c>
      <c r="K3713" s="56" t="n">
        <f aca="false">IF(S3713="","",0)</f>
        <v>0</v>
      </c>
      <c r="L3713" s="56" t="n">
        <f aca="false">IF(J3713="","",IF(AND(J3713&gt;'Revenue Testing'!$E$9,K3713=0),1,0))</f>
        <v>0</v>
      </c>
      <c r="M3713" s="57" t="n">
        <v>0.732492733396</v>
      </c>
      <c r="N3713" s="56" t="str">
        <f aca="false">IF(OR(A3713="",I3713=""),"",IF(COUNTIFS($A$2:$A$4500,A3713,$D$2:$D$4500,D3713,$I$2:$I$4500,I3713)&gt;1,"Possible duplicate",""))</f>
        <v/>
      </c>
      <c r="O3713" s="56" t="n">
        <f aca="false">IF(J3713="","",IF(AND(L3713=0,K3713=0),1,0))</f>
        <v>1</v>
      </c>
      <c r="P3713" s="56" t="str">
        <f aca="false">IF(L3713=1,J3713+ROW()/10^7,"")</f>
        <v/>
      </c>
      <c r="Q3713" s="57" t="n">
        <f aca="false">IF(O3713=1,M3713,"")</f>
        <v>0.732492733396</v>
      </c>
      <c r="R3713" s="56" t="str">
        <f aca="false">IF(K3713=1,ROW(),"")</f>
        <v/>
      </c>
      <c r="S3713" s="56" t="str">
        <f aca="false">IF(D3713="","",TRIM(D3713))</f>
        <v>PHOTO CHARGES- INC</v>
      </c>
    </row>
    <row r="3714" customFormat="false" ht="15" hidden="false" customHeight="false" outlineLevel="0" collapsed="false">
      <c r="A3714" s="50" t="s">
        <v>1630</v>
      </c>
      <c r="B3714" s="55" t="n">
        <v>45952</v>
      </c>
      <c r="C3714" s="50" t="n">
        <f aca="false">IF(S3714="","",IFERROR(IF(INDEX('Ledger Codes'!$C$6:$C$205,MATCH(S3714,'Ledger Codes'!$B$6:$B$205,0))="","",INDEX('Ledger Codes'!$C$6:$C$205,MATCH(S3714,'Ledger Codes'!$B$6:$B$205,0))),""))</f>
        <v>10054</v>
      </c>
      <c r="D3714" s="50" t="s">
        <v>210</v>
      </c>
      <c r="E3714" s="50" t="s">
        <v>1631</v>
      </c>
      <c r="F3714" s="50" t="s">
        <v>1632</v>
      </c>
      <c r="G3714" s="52" t="n">
        <v>0</v>
      </c>
      <c r="H3714" s="52" t="n">
        <v>20</v>
      </c>
      <c r="I3714" s="52" t="n">
        <f aca="false">IF(AND(G3714="",H3714=""),"",N(G3714)-N(H3714))</f>
        <v>-20</v>
      </c>
      <c r="J3714" s="52" t="n">
        <f aca="false">IF(I3714="","",ABS(I3714))</f>
        <v>20</v>
      </c>
      <c r="K3714" s="56" t="n">
        <f aca="false">IF(S3714="","",0)</f>
        <v>0</v>
      </c>
      <c r="L3714" s="56" t="n">
        <f aca="false">IF(J3714="","",IF(AND(J3714&gt;'Revenue Testing'!$E$9,K3714=0),1,0))</f>
        <v>0</v>
      </c>
      <c r="M3714" s="57" t="n">
        <v>0.583167609432</v>
      </c>
      <c r="N3714" s="56" t="str">
        <f aca="false">IF(OR(A3714="",I3714=""),"",IF(COUNTIFS($A$2:$A$4500,A3714,$D$2:$D$4500,D3714,$I$2:$I$4500,I3714)&gt;1,"Possible duplicate",""))</f>
        <v/>
      </c>
      <c r="O3714" s="56" t="n">
        <f aca="false">IF(J3714="","",IF(AND(L3714=0,K3714=0),1,0))</f>
        <v>1</v>
      </c>
      <c r="P3714" s="56" t="str">
        <f aca="false">IF(L3714=1,J3714+ROW()/10^7,"")</f>
        <v/>
      </c>
      <c r="Q3714" s="57" t="n">
        <f aca="false">IF(O3714=1,M3714,"")</f>
        <v>0.583167609432</v>
      </c>
      <c r="R3714" s="56" t="str">
        <f aca="false">IF(K3714=1,ROW(),"")</f>
        <v/>
      </c>
      <c r="S3714" s="56" t="str">
        <f aca="false">IF(D3714="","",TRIM(D3714))</f>
        <v>PHOTO CHARGES- INC</v>
      </c>
    </row>
    <row r="3715" customFormat="false" ht="15" hidden="false" customHeight="false" outlineLevel="0" collapsed="false">
      <c r="A3715" s="50" t="s">
        <v>1633</v>
      </c>
      <c r="B3715" s="55" t="n">
        <v>45952</v>
      </c>
      <c r="C3715" s="50" t="n">
        <f aca="false">IF(S3715="","",IFERROR(IF(INDEX('Ledger Codes'!$C$6:$C$205,MATCH(S3715,'Ledger Codes'!$B$6:$B$205,0))="","",INDEX('Ledger Codes'!$C$6:$C$205,MATCH(S3715,'Ledger Codes'!$B$6:$B$205,0))),""))</f>
        <v>10054</v>
      </c>
      <c r="D3715" s="50" t="s">
        <v>210</v>
      </c>
      <c r="E3715" s="50" t="s">
        <v>1634</v>
      </c>
      <c r="F3715" s="50" t="s">
        <v>1635</v>
      </c>
      <c r="G3715" s="52" t="n">
        <v>0</v>
      </c>
      <c r="H3715" s="52" t="n">
        <v>20</v>
      </c>
      <c r="I3715" s="52" t="n">
        <f aca="false">IF(AND(G3715="",H3715=""),"",N(G3715)-N(H3715))</f>
        <v>-20</v>
      </c>
      <c r="J3715" s="52" t="n">
        <f aca="false">IF(I3715="","",ABS(I3715))</f>
        <v>20</v>
      </c>
      <c r="K3715" s="56" t="n">
        <f aca="false">IF(S3715="","",0)</f>
        <v>0</v>
      </c>
      <c r="L3715" s="56" t="n">
        <f aca="false">IF(J3715="","",IF(AND(J3715&gt;'Revenue Testing'!$E$9,K3715=0),1,0))</f>
        <v>0</v>
      </c>
      <c r="M3715" s="57" t="n">
        <v>0.87001304442</v>
      </c>
      <c r="N3715" s="56" t="str">
        <f aca="false">IF(OR(A3715="",I3715=""),"",IF(COUNTIFS($A$2:$A$4500,A3715,$D$2:$D$4500,D3715,$I$2:$I$4500,I3715)&gt;1,"Possible duplicate",""))</f>
        <v/>
      </c>
      <c r="O3715" s="56" t="n">
        <f aca="false">IF(J3715="","",IF(AND(L3715=0,K3715=0),1,0))</f>
        <v>1</v>
      </c>
      <c r="P3715" s="56" t="str">
        <f aca="false">IF(L3715=1,J3715+ROW()/10^7,"")</f>
        <v/>
      </c>
      <c r="Q3715" s="57" t="n">
        <f aca="false">IF(O3715=1,M3715,"")</f>
        <v>0.87001304442</v>
      </c>
      <c r="R3715" s="56" t="str">
        <f aca="false">IF(K3715=1,ROW(),"")</f>
        <v/>
      </c>
      <c r="S3715" s="56" t="str">
        <f aca="false">IF(D3715="","",TRIM(D3715))</f>
        <v>PHOTO CHARGES- INC</v>
      </c>
    </row>
    <row r="3716" customFormat="false" ht="15" hidden="false" customHeight="false" outlineLevel="0" collapsed="false">
      <c r="A3716" s="50" t="s">
        <v>1636</v>
      </c>
      <c r="B3716" s="55" t="n">
        <v>45952</v>
      </c>
      <c r="C3716" s="50" t="n">
        <f aca="false">IF(S3716="","",IFERROR(IF(INDEX('Ledger Codes'!$C$6:$C$205,MATCH(S3716,'Ledger Codes'!$B$6:$B$205,0))="","",INDEX('Ledger Codes'!$C$6:$C$205,MATCH(S3716,'Ledger Codes'!$B$6:$B$205,0))),""))</f>
        <v>10054</v>
      </c>
      <c r="D3716" s="50" t="s">
        <v>210</v>
      </c>
      <c r="E3716" s="50" t="s">
        <v>1637</v>
      </c>
      <c r="F3716" s="50" t="s">
        <v>1638</v>
      </c>
      <c r="G3716" s="52" t="n">
        <v>0</v>
      </c>
      <c r="H3716" s="52" t="n">
        <v>20</v>
      </c>
      <c r="I3716" s="52" t="n">
        <f aca="false">IF(AND(G3716="",H3716=""),"",N(G3716)-N(H3716))</f>
        <v>-20</v>
      </c>
      <c r="J3716" s="52" t="n">
        <f aca="false">IF(I3716="","",ABS(I3716))</f>
        <v>20</v>
      </c>
      <c r="K3716" s="56" t="n">
        <f aca="false">IF(S3716="","",0)</f>
        <v>0</v>
      </c>
      <c r="L3716" s="56" t="n">
        <f aca="false">IF(J3716="","",IF(AND(J3716&gt;'Revenue Testing'!$E$9,K3716=0),1,0))</f>
        <v>0</v>
      </c>
      <c r="M3716" s="57" t="n">
        <v>0.2911905856</v>
      </c>
      <c r="N3716" s="56" t="str">
        <f aca="false">IF(OR(A3716="",I3716=""),"",IF(COUNTIFS($A$2:$A$4500,A3716,$D$2:$D$4500,D3716,$I$2:$I$4500,I3716)&gt;1,"Possible duplicate",""))</f>
        <v/>
      </c>
      <c r="O3716" s="56" t="n">
        <f aca="false">IF(J3716="","",IF(AND(L3716=0,K3716=0),1,0))</f>
        <v>1</v>
      </c>
      <c r="P3716" s="56" t="str">
        <f aca="false">IF(L3716=1,J3716+ROW()/10^7,"")</f>
        <v/>
      </c>
      <c r="Q3716" s="57" t="n">
        <f aca="false">IF(O3716=1,M3716,"")</f>
        <v>0.2911905856</v>
      </c>
      <c r="R3716" s="56" t="str">
        <f aca="false">IF(K3716=1,ROW(),"")</f>
        <v/>
      </c>
      <c r="S3716" s="56" t="str">
        <f aca="false">IF(D3716="","",TRIM(D3716))</f>
        <v>PHOTO CHARGES- INC</v>
      </c>
    </row>
    <row r="3717" customFormat="false" ht="15" hidden="false" customHeight="false" outlineLevel="0" collapsed="false">
      <c r="A3717" s="50" t="s">
        <v>1639</v>
      </c>
      <c r="B3717" s="55" t="n">
        <v>45952</v>
      </c>
      <c r="C3717" s="50" t="n">
        <f aca="false">IF(S3717="","",IFERROR(IF(INDEX('Ledger Codes'!$C$6:$C$205,MATCH(S3717,'Ledger Codes'!$B$6:$B$205,0))="","",INDEX('Ledger Codes'!$C$6:$C$205,MATCH(S3717,'Ledger Codes'!$B$6:$B$205,0))),""))</f>
        <v>10054</v>
      </c>
      <c r="D3717" s="50" t="s">
        <v>210</v>
      </c>
      <c r="E3717" s="50" t="s">
        <v>1640</v>
      </c>
      <c r="F3717" s="50" t="s">
        <v>1641</v>
      </c>
      <c r="G3717" s="52" t="n">
        <v>0</v>
      </c>
      <c r="H3717" s="52" t="n">
        <v>20</v>
      </c>
      <c r="I3717" s="52" t="n">
        <f aca="false">IF(AND(G3717="",H3717=""),"",N(G3717)-N(H3717))</f>
        <v>-20</v>
      </c>
      <c r="J3717" s="52" t="n">
        <f aca="false">IF(I3717="","",ABS(I3717))</f>
        <v>20</v>
      </c>
      <c r="K3717" s="56" t="n">
        <f aca="false">IF(S3717="","",0)</f>
        <v>0</v>
      </c>
      <c r="L3717" s="56" t="n">
        <f aca="false">IF(J3717="","",IF(AND(J3717&gt;'Revenue Testing'!$E$9,K3717=0),1,0))</f>
        <v>0</v>
      </c>
      <c r="M3717" s="57" t="n">
        <v>0.178011832297</v>
      </c>
      <c r="N3717" s="56" t="str">
        <f aca="false">IF(OR(A3717="",I3717=""),"",IF(COUNTIFS($A$2:$A$4500,A3717,$D$2:$D$4500,D3717,$I$2:$I$4500,I3717)&gt;1,"Possible duplicate",""))</f>
        <v/>
      </c>
      <c r="O3717" s="56" t="n">
        <f aca="false">IF(J3717="","",IF(AND(L3717=0,K3717=0),1,0))</f>
        <v>1</v>
      </c>
      <c r="P3717" s="56" t="str">
        <f aca="false">IF(L3717=1,J3717+ROW()/10^7,"")</f>
        <v/>
      </c>
      <c r="Q3717" s="57" t="n">
        <f aca="false">IF(O3717=1,M3717,"")</f>
        <v>0.178011832297</v>
      </c>
      <c r="R3717" s="56" t="str">
        <f aca="false">IF(K3717=1,ROW(),"")</f>
        <v/>
      </c>
      <c r="S3717" s="56" t="str">
        <f aca="false">IF(D3717="","",TRIM(D3717))</f>
        <v>PHOTO CHARGES- INC</v>
      </c>
    </row>
    <row r="3718" customFormat="false" ht="15" hidden="false" customHeight="false" outlineLevel="0" collapsed="false">
      <c r="A3718" s="50" t="s">
        <v>1642</v>
      </c>
      <c r="B3718" s="55" t="n">
        <v>45952</v>
      </c>
      <c r="C3718" s="50" t="n">
        <f aca="false">IF(S3718="","",IFERROR(IF(INDEX('Ledger Codes'!$C$6:$C$205,MATCH(S3718,'Ledger Codes'!$B$6:$B$205,0))="","",INDEX('Ledger Codes'!$C$6:$C$205,MATCH(S3718,'Ledger Codes'!$B$6:$B$205,0))),""))</f>
        <v>10054</v>
      </c>
      <c r="D3718" s="50" t="s">
        <v>210</v>
      </c>
      <c r="E3718" s="50" t="s">
        <v>1643</v>
      </c>
      <c r="F3718" s="50" t="s">
        <v>1644</v>
      </c>
      <c r="G3718" s="52" t="n">
        <v>0</v>
      </c>
      <c r="H3718" s="52" t="n">
        <v>20</v>
      </c>
      <c r="I3718" s="52" t="n">
        <f aca="false">IF(AND(G3718="",H3718=""),"",N(G3718)-N(H3718))</f>
        <v>-20</v>
      </c>
      <c r="J3718" s="52" t="n">
        <f aca="false">IF(I3718="","",ABS(I3718))</f>
        <v>20</v>
      </c>
      <c r="K3718" s="56" t="n">
        <f aca="false">IF(S3718="","",0)</f>
        <v>0</v>
      </c>
      <c r="L3718" s="56" t="n">
        <f aca="false">IF(J3718="","",IF(AND(J3718&gt;'Revenue Testing'!$E$9,K3718=0),1,0))</f>
        <v>0</v>
      </c>
      <c r="M3718" s="57" t="n">
        <v>0.620352467378</v>
      </c>
      <c r="N3718" s="56" t="str">
        <f aca="false">IF(OR(A3718="",I3718=""),"",IF(COUNTIFS($A$2:$A$4500,A3718,$D$2:$D$4500,D3718,$I$2:$I$4500,I3718)&gt;1,"Possible duplicate",""))</f>
        <v/>
      </c>
      <c r="O3718" s="56" t="n">
        <f aca="false">IF(J3718="","",IF(AND(L3718=0,K3718=0),1,0))</f>
        <v>1</v>
      </c>
      <c r="P3718" s="56" t="str">
        <f aca="false">IF(L3718=1,J3718+ROW()/10^7,"")</f>
        <v/>
      </c>
      <c r="Q3718" s="57" t="n">
        <f aca="false">IF(O3718=1,M3718,"")</f>
        <v>0.620352467378</v>
      </c>
      <c r="R3718" s="56" t="str">
        <f aca="false">IF(K3718=1,ROW(),"")</f>
        <v/>
      </c>
      <c r="S3718" s="56" t="str">
        <f aca="false">IF(D3718="","",TRIM(D3718))</f>
        <v>PHOTO CHARGES- INC</v>
      </c>
    </row>
    <row r="3719" customFormat="false" ht="15" hidden="false" customHeight="false" outlineLevel="0" collapsed="false">
      <c r="A3719" s="50" t="s">
        <v>1645</v>
      </c>
      <c r="B3719" s="55" t="n">
        <v>45952</v>
      </c>
      <c r="C3719" s="50" t="n">
        <f aca="false">IF(S3719="","",IFERROR(IF(INDEX('Ledger Codes'!$C$6:$C$205,MATCH(S3719,'Ledger Codes'!$B$6:$B$205,0))="","",INDEX('Ledger Codes'!$C$6:$C$205,MATCH(S3719,'Ledger Codes'!$B$6:$B$205,0))),""))</f>
        <v>10054</v>
      </c>
      <c r="D3719" s="50" t="s">
        <v>210</v>
      </c>
      <c r="E3719" s="50" t="s">
        <v>1646</v>
      </c>
      <c r="F3719" s="50" t="s">
        <v>1647</v>
      </c>
      <c r="G3719" s="52" t="n">
        <v>0</v>
      </c>
      <c r="H3719" s="52" t="n">
        <v>20</v>
      </c>
      <c r="I3719" s="52" t="n">
        <f aca="false">IF(AND(G3719="",H3719=""),"",N(G3719)-N(H3719))</f>
        <v>-20</v>
      </c>
      <c r="J3719" s="52" t="n">
        <f aca="false">IF(I3719="","",ABS(I3719))</f>
        <v>20</v>
      </c>
      <c r="K3719" s="56" t="n">
        <f aca="false">IF(S3719="","",0)</f>
        <v>0</v>
      </c>
      <c r="L3719" s="56" t="n">
        <f aca="false">IF(J3719="","",IF(AND(J3719&gt;'Revenue Testing'!$E$9,K3719=0),1,0))</f>
        <v>0</v>
      </c>
      <c r="M3719" s="57" t="n">
        <v>0.922186044685</v>
      </c>
      <c r="N3719" s="56" t="str">
        <f aca="false">IF(OR(A3719="",I3719=""),"",IF(COUNTIFS($A$2:$A$4500,A3719,$D$2:$D$4500,D3719,$I$2:$I$4500,I3719)&gt;1,"Possible duplicate",""))</f>
        <v/>
      </c>
      <c r="O3719" s="56" t="n">
        <f aca="false">IF(J3719="","",IF(AND(L3719=0,K3719=0),1,0))</f>
        <v>1</v>
      </c>
      <c r="P3719" s="56" t="str">
        <f aca="false">IF(L3719=1,J3719+ROW()/10^7,"")</f>
        <v/>
      </c>
      <c r="Q3719" s="57" t="n">
        <f aca="false">IF(O3719=1,M3719,"")</f>
        <v>0.922186044685</v>
      </c>
      <c r="R3719" s="56" t="str">
        <f aca="false">IF(K3719=1,ROW(),"")</f>
        <v/>
      </c>
      <c r="S3719" s="56" t="str">
        <f aca="false">IF(D3719="","",TRIM(D3719))</f>
        <v>PHOTO CHARGES- INC</v>
      </c>
    </row>
    <row r="3720" customFormat="false" ht="15" hidden="false" customHeight="false" outlineLevel="0" collapsed="false">
      <c r="A3720" s="50" t="s">
        <v>1648</v>
      </c>
      <c r="B3720" s="55" t="n">
        <v>45952</v>
      </c>
      <c r="C3720" s="50" t="n">
        <f aca="false">IF(S3720="","",IFERROR(IF(INDEX('Ledger Codes'!$C$6:$C$205,MATCH(S3720,'Ledger Codes'!$B$6:$B$205,0))="","",INDEX('Ledger Codes'!$C$6:$C$205,MATCH(S3720,'Ledger Codes'!$B$6:$B$205,0))),""))</f>
        <v>10054</v>
      </c>
      <c r="D3720" s="50" t="s">
        <v>210</v>
      </c>
      <c r="E3720" s="50" t="s">
        <v>1649</v>
      </c>
      <c r="F3720" s="50" t="s">
        <v>1650</v>
      </c>
      <c r="G3720" s="52" t="n">
        <v>0</v>
      </c>
      <c r="H3720" s="52" t="n">
        <v>20</v>
      </c>
      <c r="I3720" s="52" t="n">
        <f aca="false">IF(AND(G3720="",H3720=""),"",N(G3720)-N(H3720))</f>
        <v>-20</v>
      </c>
      <c r="J3720" s="52" t="n">
        <f aca="false">IF(I3720="","",ABS(I3720))</f>
        <v>20</v>
      </c>
      <c r="K3720" s="56" t="n">
        <f aca="false">IF(S3720="","",0)</f>
        <v>0</v>
      </c>
      <c r="L3720" s="56" t="n">
        <f aca="false">IF(J3720="","",IF(AND(J3720&gt;'Revenue Testing'!$E$9,K3720=0),1,0))</f>
        <v>0</v>
      </c>
      <c r="M3720" s="57" t="n">
        <v>0.479078936844</v>
      </c>
      <c r="N3720" s="56" t="str">
        <f aca="false">IF(OR(A3720="",I3720=""),"",IF(COUNTIFS($A$2:$A$4500,A3720,$D$2:$D$4500,D3720,$I$2:$I$4500,I3720)&gt;1,"Possible duplicate",""))</f>
        <v/>
      </c>
      <c r="O3720" s="56" t="n">
        <f aca="false">IF(J3720="","",IF(AND(L3720=0,K3720=0),1,0))</f>
        <v>1</v>
      </c>
      <c r="P3720" s="56" t="str">
        <f aca="false">IF(L3720=1,J3720+ROW()/10^7,"")</f>
        <v/>
      </c>
      <c r="Q3720" s="57" t="n">
        <f aca="false">IF(O3720=1,M3720,"")</f>
        <v>0.479078936844</v>
      </c>
      <c r="R3720" s="56" t="str">
        <f aca="false">IF(K3720=1,ROW(),"")</f>
        <v/>
      </c>
      <c r="S3720" s="56" t="str">
        <f aca="false">IF(D3720="","",TRIM(D3720))</f>
        <v>PHOTO CHARGES- INC</v>
      </c>
    </row>
    <row r="3721" customFormat="false" ht="15" hidden="false" customHeight="false" outlineLevel="0" collapsed="false">
      <c r="A3721" s="50" t="s">
        <v>1651</v>
      </c>
      <c r="B3721" s="55" t="n">
        <v>45952</v>
      </c>
      <c r="C3721" s="50" t="n">
        <f aca="false">IF(S3721="","",IFERROR(IF(INDEX('Ledger Codes'!$C$6:$C$205,MATCH(S3721,'Ledger Codes'!$B$6:$B$205,0))="","",INDEX('Ledger Codes'!$C$6:$C$205,MATCH(S3721,'Ledger Codes'!$B$6:$B$205,0))),""))</f>
        <v>10054</v>
      </c>
      <c r="D3721" s="50" t="s">
        <v>210</v>
      </c>
      <c r="E3721" s="50" t="s">
        <v>1652</v>
      </c>
      <c r="F3721" s="50" t="s">
        <v>1653</v>
      </c>
      <c r="G3721" s="52" t="n">
        <v>0</v>
      </c>
      <c r="H3721" s="52" t="n">
        <v>20</v>
      </c>
      <c r="I3721" s="52" t="n">
        <f aca="false">IF(AND(G3721="",H3721=""),"",N(G3721)-N(H3721))</f>
        <v>-20</v>
      </c>
      <c r="J3721" s="52" t="n">
        <f aca="false">IF(I3721="","",ABS(I3721))</f>
        <v>20</v>
      </c>
      <c r="K3721" s="56" t="n">
        <f aca="false">IF(S3721="","",0)</f>
        <v>0</v>
      </c>
      <c r="L3721" s="56" t="n">
        <f aca="false">IF(J3721="","",IF(AND(J3721&gt;'Revenue Testing'!$E$9,K3721=0),1,0))</f>
        <v>0</v>
      </c>
      <c r="M3721" s="57" t="n">
        <v>0.025303620509</v>
      </c>
      <c r="N3721" s="56" t="str">
        <f aca="false">IF(OR(A3721="",I3721=""),"",IF(COUNTIFS($A$2:$A$4500,A3721,$D$2:$D$4500,D3721,$I$2:$I$4500,I3721)&gt;1,"Possible duplicate",""))</f>
        <v/>
      </c>
      <c r="O3721" s="56" t="n">
        <f aca="false">IF(J3721="","",IF(AND(L3721=0,K3721=0),1,0))</f>
        <v>1</v>
      </c>
      <c r="P3721" s="56" t="str">
        <f aca="false">IF(L3721=1,J3721+ROW()/10^7,"")</f>
        <v/>
      </c>
      <c r="Q3721" s="57" t="n">
        <f aca="false">IF(O3721=1,M3721,"")</f>
        <v>0.025303620509</v>
      </c>
      <c r="R3721" s="56" t="str">
        <f aca="false">IF(K3721=1,ROW(),"")</f>
        <v/>
      </c>
      <c r="S3721" s="56" t="str">
        <f aca="false">IF(D3721="","",TRIM(D3721))</f>
        <v>PHOTO CHARGES- INC</v>
      </c>
    </row>
    <row r="3722" customFormat="false" ht="15" hidden="false" customHeight="false" outlineLevel="0" collapsed="false">
      <c r="A3722" s="50" t="s">
        <v>1654</v>
      </c>
      <c r="B3722" s="55" t="n">
        <v>45952</v>
      </c>
      <c r="C3722" s="50" t="n">
        <f aca="false">IF(S3722="","",IFERROR(IF(INDEX('Ledger Codes'!$C$6:$C$205,MATCH(S3722,'Ledger Codes'!$B$6:$B$205,0))="","",INDEX('Ledger Codes'!$C$6:$C$205,MATCH(S3722,'Ledger Codes'!$B$6:$B$205,0))),""))</f>
        <v>10054</v>
      </c>
      <c r="D3722" s="50" t="s">
        <v>210</v>
      </c>
      <c r="E3722" s="50" t="s">
        <v>1655</v>
      </c>
      <c r="F3722" s="50" t="s">
        <v>1656</v>
      </c>
      <c r="G3722" s="52" t="n">
        <v>0</v>
      </c>
      <c r="H3722" s="52" t="n">
        <v>20</v>
      </c>
      <c r="I3722" s="52" t="n">
        <f aca="false">IF(AND(G3722="",H3722=""),"",N(G3722)-N(H3722))</f>
        <v>-20</v>
      </c>
      <c r="J3722" s="52" t="n">
        <f aca="false">IF(I3722="","",ABS(I3722))</f>
        <v>20</v>
      </c>
      <c r="K3722" s="56" t="n">
        <f aca="false">IF(S3722="","",0)</f>
        <v>0</v>
      </c>
      <c r="L3722" s="56" t="n">
        <f aca="false">IF(J3722="","",IF(AND(J3722&gt;'Revenue Testing'!$E$9,K3722=0),1,0))</f>
        <v>0</v>
      </c>
      <c r="M3722" s="57" t="n">
        <v>0.113732466517</v>
      </c>
      <c r="N3722" s="56" t="str">
        <f aca="false">IF(OR(A3722="",I3722=""),"",IF(COUNTIFS($A$2:$A$4500,A3722,$D$2:$D$4500,D3722,$I$2:$I$4500,I3722)&gt;1,"Possible duplicate",""))</f>
        <v/>
      </c>
      <c r="O3722" s="56" t="n">
        <f aca="false">IF(J3722="","",IF(AND(L3722=0,K3722=0),1,0))</f>
        <v>1</v>
      </c>
      <c r="P3722" s="56" t="str">
        <f aca="false">IF(L3722=1,J3722+ROW()/10^7,"")</f>
        <v/>
      </c>
      <c r="Q3722" s="57" t="n">
        <f aca="false">IF(O3722=1,M3722,"")</f>
        <v>0.113732466517</v>
      </c>
      <c r="R3722" s="56" t="str">
        <f aca="false">IF(K3722=1,ROW(),"")</f>
        <v/>
      </c>
      <c r="S3722" s="56" t="str">
        <f aca="false">IF(D3722="","",TRIM(D3722))</f>
        <v>PHOTO CHARGES- INC</v>
      </c>
    </row>
    <row r="3723" customFormat="false" ht="15" hidden="false" customHeight="false" outlineLevel="0" collapsed="false">
      <c r="A3723" s="50" t="s">
        <v>1657</v>
      </c>
      <c r="B3723" s="55" t="n">
        <v>45952</v>
      </c>
      <c r="C3723" s="50" t="n">
        <f aca="false">IF(S3723="","",IFERROR(IF(INDEX('Ledger Codes'!$C$6:$C$205,MATCH(S3723,'Ledger Codes'!$B$6:$B$205,0))="","",INDEX('Ledger Codes'!$C$6:$C$205,MATCH(S3723,'Ledger Codes'!$B$6:$B$205,0))),""))</f>
        <v>10054</v>
      </c>
      <c r="D3723" s="50" t="s">
        <v>210</v>
      </c>
      <c r="E3723" s="50" t="s">
        <v>1658</v>
      </c>
      <c r="F3723" s="50" t="s">
        <v>1659</v>
      </c>
      <c r="G3723" s="52" t="n">
        <v>0</v>
      </c>
      <c r="H3723" s="52" t="n">
        <v>20</v>
      </c>
      <c r="I3723" s="52" t="n">
        <f aca="false">IF(AND(G3723="",H3723=""),"",N(G3723)-N(H3723))</f>
        <v>-20</v>
      </c>
      <c r="J3723" s="52" t="n">
        <f aca="false">IF(I3723="","",ABS(I3723))</f>
        <v>20</v>
      </c>
      <c r="K3723" s="56" t="n">
        <f aca="false">IF(S3723="","",0)</f>
        <v>0</v>
      </c>
      <c r="L3723" s="56" t="n">
        <f aca="false">IF(J3723="","",IF(AND(J3723&gt;'Revenue Testing'!$E$9,K3723=0),1,0))</f>
        <v>0</v>
      </c>
      <c r="M3723" s="57" t="n">
        <v>0.139289327591</v>
      </c>
      <c r="N3723" s="56" t="str">
        <f aca="false">IF(OR(A3723="",I3723=""),"",IF(COUNTIFS($A$2:$A$4500,A3723,$D$2:$D$4500,D3723,$I$2:$I$4500,I3723)&gt;1,"Possible duplicate",""))</f>
        <v/>
      </c>
      <c r="O3723" s="56" t="n">
        <f aca="false">IF(J3723="","",IF(AND(L3723=0,K3723=0),1,0))</f>
        <v>1</v>
      </c>
      <c r="P3723" s="56" t="str">
        <f aca="false">IF(L3723=1,J3723+ROW()/10^7,"")</f>
        <v/>
      </c>
      <c r="Q3723" s="57" t="n">
        <f aca="false">IF(O3723=1,M3723,"")</f>
        <v>0.139289327591</v>
      </c>
      <c r="R3723" s="56" t="str">
        <f aca="false">IF(K3723=1,ROW(),"")</f>
        <v/>
      </c>
      <c r="S3723" s="56" t="str">
        <f aca="false">IF(D3723="","",TRIM(D3723))</f>
        <v>PHOTO CHARGES- INC</v>
      </c>
    </row>
    <row r="3724" customFormat="false" ht="15" hidden="false" customHeight="false" outlineLevel="0" collapsed="false">
      <c r="A3724" s="50" t="s">
        <v>1660</v>
      </c>
      <c r="B3724" s="55" t="n">
        <v>45952</v>
      </c>
      <c r="C3724" s="50" t="n">
        <f aca="false">IF(S3724="","",IFERROR(IF(INDEX('Ledger Codes'!$C$6:$C$205,MATCH(S3724,'Ledger Codes'!$B$6:$B$205,0))="","",INDEX('Ledger Codes'!$C$6:$C$205,MATCH(S3724,'Ledger Codes'!$B$6:$B$205,0))),""))</f>
        <v>10054</v>
      </c>
      <c r="D3724" s="50" t="s">
        <v>210</v>
      </c>
      <c r="E3724" s="50" t="s">
        <v>1661</v>
      </c>
      <c r="F3724" s="50" t="s">
        <v>1662</v>
      </c>
      <c r="G3724" s="52" t="n">
        <v>0</v>
      </c>
      <c r="H3724" s="52" t="n">
        <v>20</v>
      </c>
      <c r="I3724" s="52" t="n">
        <f aca="false">IF(AND(G3724="",H3724=""),"",N(G3724)-N(H3724))</f>
        <v>-20</v>
      </c>
      <c r="J3724" s="52" t="n">
        <f aca="false">IF(I3724="","",ABS(I3724))</f>
        <v>20</v>
      </c>
      <c r="K3724" s="56" t="n">
        <f aca="false">IF(S3724="","",0)</f>
        <v>0</v>
      </c>
      <c r="L3724" s="56" t="n">
        <f aca="false">IF(J3724="","",IF(AND(J3724&gt;'Revenue Testing'!$E$9,K3724=0),1,0))</f>
        <v>0</v>
      </c>
      <c r="M3724" s="57" t="n">
        <v>0.701224358552</v>
      </c>
      <c r="N3724" s="56" t="str">
        <f aca="false">IF(OR(A3724="",I3724=""),"",IF(COUNTIFS($A$2:$A$4500,A3724,$D$2:$D$4500,D3724,$I$2:$I$4500,I3724)&gt;1,"Possible duplicate",""))</f>
        <v/>
      </c>
      <c r="O3724" s="56" t="n">
        <f aca="false">IF(J3724="","",IF(AND(L3724=0,K3724=0),1,0))</f>
        <v>1</v>
      </c>
      <c r="P3724" s="56" t="str">
        <f aca="false">IF(L3724=1,J3724+ROW()/10^7,"")</f>
        <v/>
      </c>
      <c r="Q3724" s="57" t="n">
        <f aca="false">IF(O3724=1,M3724,"")</f>
        <v>0.701224358552</v>
      </c>
      <c r="R3724" s="56" t="str">
        <f aca="false">IF(K3724=1,ROW(),"")</f>
        <v/>
      </c>
      <c r="S3724" s="56" t="str">
        <f aca="false">IF(D3724="","",TRIM(D3724))</f>
        <v>PHOTO CHARGES- INC</v>
      </c>
    </row>
    <row r="3725" customFormat="false" ht="15" hidden="false" customHeight="false" outlineLevel="0" collapsed="false">
      <c r="A3725" s="50" t="s">
        <v>1663</v>
      </c>
      <c r="B3725" s="55" t="n">
        <v>45952</v>
      </c>
      <c r="C3725" s="50" t="n">
        <f aca="false">IF(S3725="","",IFERROR(IF(INDEX('Ledger Codes'!$C$6:$C$205,MATCH(S3725,'Ledger Codes'!$B$6:$B$205,0))="","",INDEX('Ledger Codes'!$C$6:$C$205,MATCH(S3725,'Ledger Codes'!$B$6:$B$205,0))),""))</f>
        <v>10054</v>
      </c>
      <c r="D3725" s="50" t="s">
        <v>210</v>
      </c>
      <c r="E3725" s="50" t="s">
        <v>1664</v>
      </c>
      <c r="F3725" s="50" t="s">
        <v>1665</v>
      </c>
      <c r="G3725" s="52" t="n">
        <v>0</v>
      </c>
      <c r="H3725" s="52" t="n">
        <v>20</v>
      </c>
      <c r="I3725" s="52" t="n">
        <f aca="false">IF(AND(G3725="",H3725=""),"",N(G3725)-N(H3725))</f>
        <v>-20</v>
      </c>
      <c r="J3725" s="52" t="n">
        <f aca="false">IF(I3725="","",ABS(I3725))</f>
        <v>20</v>
      </c>
      <c r="K3725" s="56" t="n">
        <f aca="false">IF(S3725="","",0)</f>
        <v>0</v>
      </c>
      <c r="L3725" s="56" t="n">
        <f aca="false">IF(J3725="","",IF(AND(J3725&gt;'Revenue Testing'!$E$9,K3725=0),1,0))</f>
        <v>0</v>
      </c>
      <c r="M3725" s="57" t="n">
        <v>0.682932727792</v>
      </c>
      <c r="N3725" s="56" t="str">
        <f aca="false">IF(OR(A3725="",I3725=""),"",IF(COUNTIFS($A$2:$A$4500,A3725,$D$2:$D$4500,D3725,$I$2:$I$4500,I3725)&gt;1,"Possible duplicate",""))</f>
        <v/>
      </c>
      <c r="O3725" s="56" t="n">
        <f aca="false">IF(J3725="","",IF(AND(L3725=0,K3725=0),1,0))</f>
        <v>1</v>
      </c>
      <c r="P3725" s="56" t="str">
        <f aca="false">IF(L3725=1,J3725+ROW()/10^7,"")</f>
        <v/>
      </c>
      <c r="Q3725" s="57" t="n">
        <f aca="false">IF(O3725=1,M3725,"")</f>
        <v>0.682932727792</v>
      </c>
      <c r="R3725" s="56" t="str">
        <f aca="false">IF(K3725=1,ROW(),"")</f>
        <v/>
      </c>
      <c r="S3725" s="56" t="str">
        <f aca="false">IF(D3725="","",TRIM(D3725))</f>
        <v>PHOTO CHARGES- INC</v>
      </c>
    </row>
    <row r="3726" customFormat="false" ht="15" hidden="false" customHeight="false" outlineLevel="0" collapsed="false">
      <c r="A3726" s="50" t="s">
        <v>1666</v>
      </c>
      <c r="B3726" s="55" t="n">
        <v>45952</v>
      </c>
      <c r="C3726" s="50" t="n">
        <f aca="false">IF(S3726="","",IFERROR(IF(INDEX('Ledger Codes'!$C$6:$C$205,MATCH(S3726,'Ledger Codes'!$B$6:$B$205,0))="","",INDEX('Ledger Codes'!$C$6:$C$205,MATCH(S3726,'Ledger Codes'!$B$6:$B$205,0))),""))</f>
        <v>10054</v>
      </c>
      <c r="D3726" s="50" t="s">
        <v>210</v>
      </c>
      <c r="E3726" s="50" t="s">
        <v>1667</v>
      </c>
      <c r="F3726" s="50" t="s">
        <v>1668</v>
      </c>
      <c r="G3726" s="52" t="n">
        <v>0</v>
      </c>
      <c r="H3726" s="52" t="n">
        <v>40</v>
      </c>
      <c r="I3726" s="52" t="n">
        <f aca="false">IF(AND(G3726="",H3726=""),"",N(G3726)-N(H3726))</f>
        <v>-40</v>
      </c>
      <c r="J3726" s="52" t="n">
        <f aca="false">IF(I3726="","",ABS(I3726))</f>
        <v>40</v>
      </c>
      <c r="K3726" s="56" t="n">
        <f aca="false">IF(S3726="","",0)</f>
        <v>0</v>
      </c>
      <c r="L3726" s="56" t="n">
        <f aca="false">IF(J3726="","",IF(AND(J3726&gt;'Revenue Testing'!$E$9,K3726=0),1,0))</f>
        <v>0</v>
      </c>
      <c r="M3726" s="57" t="n">
        <v>0.671186254028</v>
      </c>
      <c r="N3726" s="56" t="str">
        <f aca="false">IF(OR(A3726="",I3726=""),"",IF(COUNTIFS($A$2:$A$4500,A3726,$D$2:$D$4500,D3726,$I$2:$I$4500,I3726)&gt;1,"Possible duplicate",""))</f>
        <v/>
      </c>
      <c r="O3726" s="56" t="n">
        <f aca="false">IF(J3726="","",IF(AND(L3726=0,K3726=0),1,0))</f>
        <v>1</v>
      </c>
      <c r="P3726" s="56" t="str">
        <f aca="false">IF(L3726=1,J3726+ROW()/10^7,"")</f>
        <v/>
      </c>
      <c r="Q3726" s="57" t="n">
        <f aca="false">IF(O3726=1,M3726,"")</f>
        <v>0.671186254028</v>
      </c>
      <c r="R3726" s="56" t="str">
        <f aca="false">IF(K3726=1,ROW(),"")</f>
        <v/>
      </c>
      <c r="S3726" s="56" t="str">
        <f aca="false">IF(D3726="","",TRIM(D3726))</f>
        <v>PHOTO CHARGES- INC</v>
      </c>
    </row>
    <row r="3727" customFormat="false" ht="15" hidden="false" customHeight="false" outlineLevel="0" collapsed="false">
      <c r="A3727" s="50" t="s">
        <v>1669</v>
      </c>
      <c r="B3727" s="55" t="n">
        <v>45952</v>
      </c>
      <c r="C3727" s="50" t="n">
        <f aca="false">IF(S3727="","",IFERROR(IF(INDEX('Ledger Codes'!$C$6:$C$205,MATCH(S3727,'Ledger Codes'!$B$6:$B$205,0))="","",INDEX('Ledger Codes'!$C$6:$C$205,MATCH(S3727,'Ledger Codes'!$B$6:$B$205,0))),""))</f>
        <v>10054</v>
      </c>
      <c r="D3727" s="50" t="s">
        <v>210</v>
      </c>
      <c r="E3727" s="50" t="s">
        <v>1670</v>
      </c>
      <c r="F3727" s="50" t="s">
        <v>1671</v>
      </c>
      <c r="G3727" s="52" t="n">
        <v>0</v>
      </c>
      <c r="H3727" s="52" t="n">
        <v>60</v>
      </c>
      <c r="I3727" s="52" t="n">
        <f aca="false">IF(AND(G3727="",H3727=""),"",N(G3727)-N(H3727))</f>
        <v>-60</v>
      </c>
      <c r="J3727" s="52" t="n">
        <f aca="false">IF(I3727="","",ABS(I3727))</f>
        <v>60</v>
      </c>
      <c r="K3727" s="56" t="n">
        <f aca="false">IF(S3727="","",0)</f>
        <v>0</v>
      </c>
      <c r="L3727" s="56" t="n">
        <f aca="false">IF(J3727="","",IF(AND(J3727&gt;'Revenue Testing'!$E$9,K3727=0),1,0))</f>
        <v>0</v>
      </c>
      <c r="M3727" s="57" t="n">
        <v>0.235577402849</v>
      </c>
      <c r="N3727" s="56" t="str">
        <f aca="false">IF(OR(A3727="",I3727=""),"",IF(COUNTIFS($A$2:$A$4500,A3727,$D$2:$D$4500,D3727,$I$2:$I$4500,I3727)&gt;1,"Possible duplicate",""))</f>
        <v/>
      </c>
      <c r="O3727" s="56" t="n">
        <f aca="false">IF(J3727="","",IF(AND(L3727=0,K3727=0),1,0))</f>
        <v>1</v>
      </c>
      <c r="P3727" s="56" t="str">
        <f aca="false">IF(L3727=1,J3727+ROW()/10^7,"")</f>
        <v/>
      </c>
      <c r="Q3727" s="57" t="n">
        <f aca="false">IF(O3727=1,M3727,"")</f>
        <v>0.235577402849</v>
      </c>
      <c r="R3727" s="56" t="str">
        <f aca="false">IF(K3727=1,ROW(),"")</f>
        <v/>
      </c>
      <c r="S3727" s="56" t="str">
        <f aca="false">IF(D3727="","",TRIM(D3727))</f>
        <v>PHOTO CHARGES- INC</v>
      </c>
    </row>
    <row r="3728" customFormat="false" ht="15" hidden="false" customHeight="false" outlineLevel="0" collapsed="false">
      <c r="A3728" s="50" t="s">
        <v>1672</v>
      </c>
      <c r="B3728" s="55" t="n">
        <v>45952</v>
      </c>
      <c r="C3728" s="50" t="n">
        <f aca="false">IF(S3728="","",IFERROR(IF(INDEX('Ledger Codes'!$C$6:$C$205,MATCH(S3728,'Ledger Codes'!$B$6:$B$205,0))="","",INDEX('Ledger Codes'!$C$6:$C$205,MATCH(S3728,'Ledger Codes'!$B$6:$B$205,0))),""))</f>
        <v>10054</v>
      </c>
      <c r="D3728" s="50" t="s">
        <v>210</v>
      </c>
      <c r="E3728" s="50" t="s">
        <v>1673</v>
      </c>
      <c r="F3728" s="50" t="s">
        <v>1674</v>
      </c>
      <c r="G3728" s="52" t="n">
        <v>0</v>
      </c>
      <c r="H3728" s="52" t="n">
        <v>20</v>
      </c>
      <c r="I3728" s="52" t="n">
        <f aca="false">IF(AND(G3728="",H3728=""),"",N(G3728)-N(H3728))</f>
        <v>-20</v>
      </c>
      <c r="J3728" s="52" t="n">
        <f aca="false">IF(I3728="","",ABS(I3728))</f>
        <v>20</v>
      </c>
      <c r="K3728" s="56" t="n">
        <f aca="false">IF(S3728="","",0)</f>
        <v>0</v>
      </c>
      <c r="L3728" s="56" t="n">
        <f aca="false">IF(J3728="","",IF(AND(J3728&gt;'Revenue Testing'!$E$9,K3728=0),1,0))</f>
        <v>0</v>
      </c>
      <c r="M3728" s="57" t="n">
        <v>0.262850008804</v>
      </c>
      <c r="N3728" s="56" t="str">
        <f aca="false">IF(OR(A3728="",I3728=""),"",IF(COUNTIFS($A$2:$A$4500,A3728,$D$2:$D$4500,D3728,$I$2:$I$4500,I3728)&gt;1,"Possible duplicate",""))</f>
        <v/>
      </c>
      <c r="O3728" s="56" t="n">
        <f aca="false">IF(J3728="","",IF(AND(L3728=0,K3728=0),1,0))</f>
        <v>1</v>
      </c>
      <c r="P3728" s="56" t="str">
        <f aca="false">IF(L3728=1,J3728+ROW()/10^7,"")</f>
        <v/>
      </c>
      <c r="Q3728" s="57" t="n">
        <f aca="false">IF(O3728=1,M3728,"")</f>
        <v>0.262850008804</v>
      </c>
      <c r="R3728" s="56" t="str">
        <f aca="false">IF(K3728=1,ROW(),"")</f>
        <v/>
      </c>
      <c r="S3728" s="56" t="str">
        <f aca="false">IF(D3728="","",TRIM(D3728))</f>
        <v>PHOTO CHARGES- INC</v>
      </c>
    </row>
    <row r="3729" customFormat="false" ht="15" hidden="false" customHeight="false" outlineLevel="0" collapsed="false">
      <c r="A3729" s="50" t="s">
        <v>1675</v>
      </c>
      <c r="B3729" s="55" t="n">
        <v>45952</v>
      </c>
      <c r="C3729" s="50" t="n">
        <f aca="false">IF(S3729="","",IFERROR(IF(INDEX('Ledger Codes'!$C$6:$C$205,MATCH(S3729,'Ledger Codes'!$B$6:$B$205,0))="","",INDEX('Ledger Codes'!$C$6:$C$205,MATCH(S3729,'Ledger Codes'!$B$6:$B$205,0))),""))</f>
        <v>10054</v>
      </c>
      <c r="D3729" s="50" t="s">
        <v>210</v>
      </c>
      <c r="E3729" s="50" t="s">
        <v>1676</v>
      </c>
      <c r="F3729" s="50" t="s">
        <v>1677</v>
      </c>
      <c r="G3729" s="52" t="n">
        <v>0</v>
      </c>
      <c r="H3729" s="52" t="n">
        <v>20</v>
      </c>
      <c r="I3729" s="52" t="n">
        <f aca="false">IF(AND(G3729="",H3729=""),"",N(G3729)-N(H3729))</f>
        <v>-20</v>
      </c>
      <c r="J3729" s="52" t="n">
        <f aca="false">IF(I3729="","",ABS(I3729))</f>
        <v>20</v>
      </c>
      <c r="K3729" s="56" t="n">
        <f aca="false">IF(S3729="","",0)</f>
        <v>0</v>
      </c>
      <c r="L3729" s="56" t="n">
        <f aca="false">IF(J3729="","",IF(AND(J3729&gt;'Revenue Testing'!$E$9,K3729=0),1,0))</f>
        <v>0</v>
      </c>
      <c r="M3729" s="57" t="n">
        <v>0.923273575132</v>
      </c>
      <c r="N3729" s="56" t="str">
        <f aca="false">IF(OR(A3729="",I3729=""),"",IF(COUNTIFS($A$2:$A$4500,A3729,$D$2:$D$4500,D3729,$I$2:$I$4500,I3729)&gt;1,"Possible duplicate",""))</f>
        <v/>
      </c>
      <c r="O3729" s="56" t="n">
        <f aca="false">IF(J3729="","",IF(AND(L3729=0,K3729=0),1,0))</f>
        <v>1</v>
      </c>
      <c r="P3729" s="56" t="str">
        <f aca="false">IF(L3729=1,J3729+ROW()/10^7,"")</f>
        <v/>
      </c>
      <c r="Q3729" s="57" t="n">
        <f aca="false">IF(O3729=1,M3729,"")</f>
        <v>0.923273575132</v>
      </c>
      <c r="R3729" s="56" t="str">
        <f aca="false">IF(K3729=1,ROW(),"")</f>
        <v/>
      </c>
      <c r="S3729" s="56" t="str">
        <f aca="false">IF(D3729="","",TRIM(D3729))</f>
        <v>PHOTO CHARGES- INC</v>
      </c>
    </row>
    <row r="3730" customFormat="false" ht="15" hidden="false" customHeight="false" outlineLevel="0" collapsed="false">
      <c r="A3730" s="50" t="s">
        <v>1678</v>
      </c>
      <c r="B3730" s="55" t="n">
        <v>45952</v>
      </c>
      <c r="C3730" s="50" t="n">
        <f aca="false">IF(S3730="","",IFERROR(IF(INDEX('Ledger Codes'!$C$6:$C$205,MATCH(S3730,'Ledger Codes'!$B$6:$B$205,0))="","",INDEX('Ledger Codes'!$C$6:$C$205,MATCH(S3730,'Ledger Codes'!$B$6:$B$205,0))),""))</f>
        <v>10054</v>
      </c>
      <c r="D3730" s="50" t="s">
        <v>210</v>
      </c>
      <c r="E3730" s="50" t="s">
        <v>1679</v>
      </c>
      <c r="F3730" s="50" t="s">
        <v>1680</v>
      </c>
      <c r="G3730" s="52" t="n">
        <v>0</v>
      </c>
      <c r="H3730" s="52" t="n">
        <v>40</v>
      </c>
      <c r="I3730" s="52" t="n">
        <f aca="false">IF(AND(G3730="",H3730=""),"",N(G3730)-N(H3730))</f>
        <v>-40</v>
      </c>
      <c r="J3730" s="52" t="n">
        <f aca="false">IF(I3730="","",ABS(I3730))</f>
        <v>40</v>
      </c>
      <c r="K3730" s="56" t="n">
        <f aca="false">IF(S3730="","",0)</f>
        <v>0</v>
      </c>
      <c r="L3730" s="56" t="n">
        <f aca="false">IF(J3730="","",IF(AND(J3730&gt;'Revenue Testing'!$E$9,K3730=0),1,0))</f>
        <v>0</v>
      </c>
      <c r="M3730" s="57" t="n">
        <v>0.372670374953</v>
      </c>
      <c r="N3730" s="56" t="str">
        <f aca="false">IF(OR(A3730="",I3730=""),"",IF(COUNTIFS($A$2:$A$4500,A3730,$D$2:$D$4500,D3730,$I$2:$I$4500,I3730)&gt;1,"Possible duplicate",""))</f>
        <v/>
      </c>
      <c r="O3730" s="56" t="n">
        <f aca="false">IF(J3730="","",IF(AND(L3730=0,K3730=0),1,0))</f>
        <v>1</v>
      </c>
      <c r="P3730" s="56" t="str">
        <f aca="false">IF(L3730=1,J3730+ROW()/10^7,"")</f>
        <v/>
      </c>
      <c r="Q3730" s="57" t="n">
        <f aca="false">IF(O3730=1,M3730,"")</f>
        <v>0.372670374953</v>
      </c>
      <c r="R3730" s="56" t="str">
        <f aca="false">IF(K3730=1,ROW(),"")</f>
        <v/>
      </c>
      <c r="S3730" s="56" t="str">
        <f aca="false">IF(D3730="","",TRIM(D3730))</f>
        <v>PHOTO CHARGES- INC</v>
      </c>
    </row>
    <row r="3731" customFormat="false" ht="15" hidden="false" customHeight="false" outlineLevel="0" collapsed="false">
      <c r="A3731" s="50" t="s">
        <v>1681</v>
      </c>
      <c r="B3731" s="55" t="n">
        <v>45952</v>
      </c>
      <c r="C3731" s="50" t="n">
        <f aca="false">IF(S3731="","",IFERROR(IF(INDEX('Ledger Codes'!$C$6:$C$205,MATCH(S3731,'Ledger Codes'!$B$6:$B$205,0))="","",INDEX('Ledger Codes'!$C$6:$C$205,MATCH(S3731,'Ledger Codes'!$B$6:$B$205,0))),""))</f>
        <v>10054</v>
      </c>
      <c r="D3731" s="50" t="s">
        <v>210</v>
      </c>
      <c r="E3731" s="50" t="s">
        <v>1682</v>
      </c>
      <c r="F3731" s="50" t="s">
        <v>1683</v>
      </c>
      <c r="G3731" s="52" t="n">
        <v>0</v>
      </c>
      <c r="H3731" s="52" t="n">
        <v>40</v>
      </c>
      <c r="I3731" s="52" t="n">
        <f aca="false">IF(AND(G3731="",H3731=""),"",N(G3731)-N(H3731))</f>
        <v>-40</v>
      </c>
      <c r="J3731" s="52" t="n">
        <f aca="false">IF(I3731="","",ABS(I3731))</f>
        <v>40</v>
      </c>
      <c r="K3731" s="56" t="n">
        <f aca="false">IF(S3731="","",0)</f>
        <v>0</v>
      </c>
      <c r="L3731" s="56" t="n">
        <f aca="false">IF(J3731="","",IF(AND(J3731&gt;'Revenue Testing'!$E$9,K3731=0),1,0))</f>
        <v>0</v>
      </c>
      <c r="M3731" s="57" t="n">
        <v>0.003096476168</v>
      </c>
      <c r="N3731" s="56" t="str">
        <f aca="false">IF(OR(A3731="",I3731=""),"",IF(COUNTIFS($A$2:$A$4500,A3731,$D$2:$D$4500,D3731,$I$2:$I$4500,I3731)&gt;1,"Possible duplicate",""))</f>
        <v/>
      </c>
      <c r="O3731" s="56" t="n">
        <f aca="false">IF(J3731="","",IF(AND(L3731=0,K3731=0),1,0))</f>
        <v>1</v>
      </c>
      <c r="P3731" s="56" t="str">
        <f aca="false">IF(L3731=1,J3731+ROW()/10^7,"")</f>
        <v/>
      </c>
      <c r="Q3731" s="57" t="n">
        <f aca="false">IF(O3731=1,M3731,"")</f>
        <v>0.003096476168</v>
      </c>
      <c r="R3731" s="56" t="str">
        <f aca="false">IF(K3731=1,ROW(),"")</f>
        <v/>
      </c>
      <c r="S3731" s="56" t="str">
        <f aca="false">IF(D3731="","",TRIM(D3731))</f>
        <v>PHOTO CHARGES- INC</v>
      </c>
    </row>
    <row r="3732" customFormat="false" ht="15" hidden="false" customHeight="false" outlineLevel="0" collapsed="false">
      <c r="A3732" s="50" t="s">
        <v>1684</v>
      </c>
      <c r="B3732" s="55" t="n">
        <v>45952</v>
      </c>
      <c r="C3732" s="50" t="n">
        <f aca="false">IF(S3732="","",IFERROR(IF(INDEX('Ledger Codes'!$C$6:$C$205,MATCH(S3732,'Ledger Codes'!$B$6:$B$205,0))="","",INDEX('Ledger Codes'!$C$6:$C$205,MATCH(S3732,'Ledger Codes'!$B$6:$B$205,0))),""))</f>
        <v>10054</v>
      </c>
      <c r="D3732" s="50" t="s">
        <v>210</v>
      </c>
      <c r="E3732" s="50" t="s">
        <v>1685</v>
      </c>
      <c r="F3732" s="50" t="s">
        <v>1686</v>
      </c>
      <c r="G3732" s="52" t="n">
        <v>0</v>
      </c>
      <c r="H3732" s="52" t="n">
        <v>20</v>
      </c>
      <c r="I3732" s="52" t="n">
        <f aca="false">IF(AND(G3732="",H3732=""),"",N(G3732)-N(H3732))</f>
        <v>-20</v>
      </c>
      <c r="J3732" s="52" t="n">
        <f aca="false">IF(I3732="","",ABS(I3732))</f>
        <v>20</v>
      </c>
      <c r="K3732" s="56" t="n">
        <f aca="false">IF(S3732="","",0)</f>
        <v>0</v>
      </c>
      <c r="L3732" s="56" t="n">
        <f aca="false">IF(J3732="","",IF(AND(J3732&gt;'Revenue Testing'!$E$9,K3732=0),1,0))</f>
        <v>0</v>
      </c>
      <c r="M3732" s="57" t="n">
        <v>0.445926791009</v>
      </c>
      <c r="N3732" s="56" t="str">
        <f aca="false">IF(OR(A3732="",I3732=""),"",IF(COUNTIFS($A$2:$A$4500,A3732,$D$2:$D$4500,D3732,$I$2:$I$4500,I3732)&gt;1,"Possible duplicate",""))</f>
        <v/>
      </c>
      <c r="O3732" s="56" t="n">
        <f aca="false">IF(J3732="","",IF(AND(L3732=0,K3732=0),1,0))</f>
        <v>1</v>
      </c>
      <c r="P3732" s="56" t="str">
        <f aca="false">IF(L3732=1,J3732+ROW()/10^7,"")</f>
        <v/>
      </c>
      <c r="Q3732" s="57" t="n">
        <f aca="false">IF(O3732=1,M3732,"")</f>
        <v>0.445926791009</v>
      </c>
      <c r="R3732" s="56" t="str">
        <f aca="false">IF(K3732=1,ROW(),"")</f>
        <v/>
      </c>
      <c r="S3732" s="56" t="str">
        <f aca="false">IF(D3732="","",TRIM(D3732))</f>
        <v>PHOTO CHARGES- INC</v>
      </c>
    </row>
    <row r="3733" customFormat="false" ht="15" hidden="false" customHeight="false" outlineLevel="0" collapsed="false">
      <c r="A3733" s="50" t="s">
        <v>1687</v>
      </c>
      <c r="B3733" s="55" t="n">
        <v>45952</v>
      </c>
      <c r="C3733" s="50" t="n">
        <f aca="false">IF(S3733="","",IFERROR(IF(INDEX('Ledger Codes'!$C$6:$C$205,MATCH(S3733,'Ledger Codes'!$B$6:$B$205,0))="","",INDEX('Ledger Codes'!$C$6:$C$205,MATCH(S3733,'Ledger Codes'!$B$6:$B$205,0))),""))</f>
        <v>10054</v>
      </c>
      <c r="D3733" s="50" t="s">
        <v>210</v>
      </c>
      <c r="E3733" s="50" t="s">
        <v>1688</v>
      </c>
      <c r="F3733" s="50" t="s">
        <v>1689</v>
      </c>
      <c r="G3733" s="52" t="n">
        <v>0</v>
      </c>
      <c r="H3733" s="52" t="n">
        <v>20</v>
      </c>
      <c r="I3733" s="52" t="n">
        <f aca="false">IF(AND(G3733="",H3733=""),"",N(G3733)-N(H3733))</f>
        <v>-20</v>
      </c>
      <c r="J3733" s="52" t="n">
        <f aca="false">IF(I3733="","",ABS(I3733))</f>
        <v>20</v>
      </c>
      <c r="K3733" s="56" t="n">
        <f aca="false">IF(S3733="","",0)</f>
        <v>0</v>
      </c>
      <c r="L3733" s="56" t="n">
        <f aca="false">IF(J3733="","",IF(AND(J3733&gt;'Revenue Testing'!$E$9,K3733=0),1,0))</f>
        <v>0</v>
      </c>
      <c r="M3733" s="57" t="n">
        <v>0.84161132475</v>
      </c>
      <c r="N3733" s="56" t="str">
        <f aca="false">IF(OR(A3733="",I3733=""),"",IF(COUNTIFS($A$2:$A$4500,A3733,$D$2:$D$4500,D3733,$I$2:$I$4500,I3733)&gt;1,"Possible duplicate",""))</f>
        <v/>
      </c>
      <c r="O3733" s="56" t="n">
        <f aca="false">IF(J3733="","",IF(AND(L3733=0,K3733=0),1,0))</f>
        <v>1</v>
      </c>
      <c r="P3733" s="56" t="str">
        <f aca="false">IF(L3733=1,J3733+ROW()/10^7,"")</f>
        <v/>
      </c>
      <c r="Q3733" s="57" t="n">
        <f aca="false">IF(O3733=1,M3733,"")</f>
        <v>0.84161132475</v>
      </c>
      <c r="R3733" s="56" t="str">
        <f aca="false">IF(K3733=1,ROW(),"")</f>
        <v/>
      </c>
      <c r="S3733" s="56" t="str">
        <f aca="false">IF(D3733="","",TRIM(D3733))</f>
        <v>PHOTO CHARGES- INC</v>
      </c>
    </row>
    <row r="3734" customFormat="false" ht="15" hidden="false" customHeight="false" outlineLevel="0" collapsed="false">
      <c r="A3734" s="50" t="s">
        <v>1690</v>
      </c>
      <c r="B3734" s="55" t="n">
        <v>45952</v>
      </c>
      <c r="C3734" s="50" t="n">
        <f aca="false">IF(S3734="","",IFERROR(IF(INDEX('Ledger Codes'!$C$6:$C$205,MATCH(S3734,'Ledger Codes'!$B$6:$B$205,0))="","",INDEX('Ledger Codes'!$C$6:$C$205,MATCH(S3734,'Ledger Codes'!$B$6:$B$205,0))),""))</f>
        <v>10054</v>
      </c>
      <c r="D3734" s="50" t="s">
        <v>210</v>
      </c>
      <c r="E3734" s="50" t="s">
        <v>1691</v>
      </c>
      <c r="F3734" s="50" t="s">
        <v>1692</v>
      </c>
      <c r="G3734" s="52" t="n">
        <v>0</v>
      </c>
      <c r="H3734" s="52" t="n">
        <v>20</v>
      </c>
      <c r="I3734" s="52" t="n">
        <f aca="false">IF(AND(G3734="",H3734=""),"",N(G3734)-N(H3734))</f>
        <v>-20</v>
      </c>
      <c r="J3734" s="52" t="n">
        <f aca="false">IF(I3734="","",ABS(I3734))</f>
        <v>20</v>
      </c>
      <c r="K3734" s="56" t="n">
        <f aca="false">IF(S3734="","",0)</f>
        <v>0</v>
      </c>
      <c r="L3734" s="56" t="n">
        <f aca="false">IF(J3734="","",IF(AND(J3734&gt;'Revenue Testing'!$E$9,K3734=0),1,0))</f>
        <v>0</v>
      </c>
      <c r="M3734" s="57" t="n">
        <v>0.142891584099</v>
      </c>
      <c r="N3734" s="56" t="str">
        <f aca="false">IF(OR(A3734="",I3734=""),"",IF(COUNTIFS($A$2:$A$4500,A3734,$D$2:$D$4500,D3734,$I$2:$I$4500,I3734)&gt;1,"Possible duplicate",""))</f>
        <v/>
      </c>
      <c r="O3734" s="56" t="n">
        <f aca="false">IF(J3734="","",IF(AND(L3734=0,K3734=0),1,0))</f>
        <v>1</v>
      </c>
      <c r="P3734" s="56" t="str">
        <f aca="false">IF(L3734=1,J3734+ROW()/10^7,"")</f>
        <v/>
      </c>
      <c r="Q3734" s="57" t="n">
        <f aca="false">IF(O3734=1,M3734,"")</f>
        <v>0.142891584099</v>
      </c>
      <c r="R3734" s="56" t="str">
        <f aca="false">IF(K3734=1,ROW(),"")</f>
        <v/>
      </c>
      <c r="S3734" s="56" t="str">
        <f aca="false">IF(D3734="","",TRIM(D3734))</f>
        <v>PHOTO CHARGES- INC</v>
      </c>
    </row>
    <row r="3735" customFormat="false" ht="15" hidden="false" customHeight="false" outlineLevel="0" collapsed="false">
      <c r="A3735" s="50" t="s">
        <v>1693</v>
      </c>
      <c r="B3735" s="55" t="n">
        <v>45952</v>
      </c>
      <c r="C3735" s="50" t="n">
        <f aca="false">IF(S3735="","",IFERROR(IF(INDEX('Ledger Codes'!$C$6:$C$205,MATCH(S3735,'Ledger Codes'!$B$6:$B$205,0))="","",INDEX('Ledger Codes'!$C$6:$C$205,MATCH(S3735,'Ledger Codes'!$B$6:$B$205,0))),""))</f>
        <v>10054</v>
      </c>
      <c r="D3735" s="50" t="s">
        <v>210</v>
      </c>
      <c r="E3735" s="50" t="s">
        <v>1694</v>
      </c>
      <c r="F3735" s="50" t="s">
        <v>1695</v>
      </c>
      <c r="G3735" s="52" t="n">
        <v>0</v>
      </c>
      <c r="H3735" s="52" t="n">
        <v>20</v>
      </c>
      <c r="I3735" s="52" t="n">
        <f aca="false">IF(AND(G3735="",H3735=""),"",N(G3735)-N(H3735))</f>
        <v>-20</v>
      </c>
      <c r="J3735" s="52" t="n">
        <f aca="false">IF(I3735="","",ABS(I3735))</f>
        <v>20</v>
      </c>
      <c r="K3735" s="56" t="n">
        <f aca="false">IF(S3735="","",0)</f>
        <v>0</v>
      </c>
      <c r="L3735" s="56" t="n">
        <f aca="false">IF(J3735="","",IF(AND(J3735&gt;'Revenue Testing'!$E$9,K3735=0),1,0))</f>
        <v>0</v>
      </c>
      <c r="M3735" s="57" t="n">
        <v>0.1497507815</v>
      </c>
      <c r="N3735" s="56" t="str">
        <f aca="false">IF(OR(A3735="",I3735=""),"",IF(COUNTIFS($A$2:$A$4500,A3735,$D$2:$D$4500,D3735,$I$2:$I$4500,I3735)&gt;1,"Possible duplicate",""))</f>
        <v/>
      </c>
      <c r="O3735" s="56" t="n">
        <f aca="false">IF(J3735="","",IF(AND(L3735=0,K3735=0),1,0))</f>
        <v>1</v>
      </c>
      <c r="P3735" s="56" t="str">
        <f aca="false">IF(L3735=1,J3735+ROW()/10^7,"")</f>
        <v/>
      </c>
      <c r="Q3735" s="57" t="n">
        <f aca="false">IF(O3735=1,M3735,"")</f>
        <v>0.1497507815</v>
      </c>
      <c r="R3735" s="56" t="str">
        <f aca="false">IF(K3735=1,ROW(),"")</f>
        <v/>
      </c>
      <c r="S3735" s="56" t="str">
        <f aca="false">IF(D3735="","",TRIM(D3735))</f>
        <v>PHOTO CHARGES- INC</v>
      </c>
    </row>
    <row r="3736" customFormat="false" ht="15" hidden="false" customHeight="false" outlineLevel="0" collapsed="false">
      <c r="A3736" s="50" t="s">
        <v>1696</v>
      </c>
      <c r="B3736" s="55" t="n">
        <v>45952</v>
      </c>
      <c r="C3736" s="50" t="n">
        <f aca="false">IF(S3736="","",IFERROR(IF(INDEX('Ledger Codes'!$C$6:$C$205,MATCH(S3736,'Ledger Codes'!$B$6:$B$205,0))="","",INDEX('Ledger Codes'!$C$6:$C$205,MATCH(S3736,'Ledger Codes'!$B$6:$B$205,0))),""))</f>
        <v>10054</v>
      </c>
      <c r="D3736" s="50" t="s">
        <v>210</v>
      </c>
      <c r="E3736" s="50" t="s">
        <v>1697</v>
      </c>
      <c r="F3736" s="50" t="s">
        <v>1698</v>
      </c>
      <c r="G3736" s="52" t="n">
        <v>0</v>
      </c>
      <c r="H3736" s="52" t="n">
        <v>20</v>
      </c>
      <c r="I3736" s="52" t="n">
        <f aca="false">IF(AND(G3736="",H3736=""),"",N(G3736)-N(H3736))</f>
        <v>-20</v>
      </c>
      <c r="J3736" s="52" t="n">
        <f aca="false">IF(I3736="","",ABS(I3736))</f>
        <v>20</v>
      </c>
      <c r="K3736" s="56" t="n">
        <f aca="false">IF(S3736="","",0)</f>
        <v>0</v>
      </c>
      <c r="L3736" s="56" t="n">
        <f aca="false">IF(J3736="","",IF(AND(J3736&gt;'Revenue Testing'!$E$9,K3736=0),1,0))</f>
        <v>0</v>
      </c>
      <c r="M3736" s="57" t="n">
        <v>0.347461286858</v>
      </c>
      <c r="N3736" s="56" t="str">
        <f aca="false">IF(OR(A3736="",I3736=""),"",IF(COUNTIFS($A$2:$A$4500,A3736,$D$2:$D$4500,D3736,$I$2:$I$4500,I3736)&gt;1,"Possible duplicate",""))</f>
        <v/>
      </c>
      <c r="O3736" s="56" t="n">
        <f aca="false">IF(J3736="","",IF(AND(L3736=0,K3736=0),1,0))</f>
        <v>1</v>
      </c>
      <c r="P3736" s="56" t="str">
        <f aca="false">IF(L3736=1,J3736+ROW()/10^7,"")</f>
        <v/>
      </c>
      <c r="Q3736" s="57" t="n">
        <f aca="false">IF(O3736=1,M3736,"")</f>
        <v>0.347461286858</v>
      </c>
      <c r="R3736" s="56" t="str">
        <f aca="false">IF(K3736=1,ROW(),"")</f>
        <v/>
      </c>
      <c r="S3736" s="56" t="str">
        <f aca="false">IF(D3736="","",TRIM(D3736))</f>
        <v>PHOTO CHARGES- INC</v>
      </c>
    </row>
    <row r="3737" customFormat="false" ht="15" hidden="false" customHeight="false" outlineLevel="0" collapsed="false">
      <c r="A3737" s="50" t="s">
        <v>1699</v>
      </c>
      <c r="B3737" s="55" t="n">
        <v>45952</v>
      </c>
      <c r="C3737" s="50" t="n">
        <f aca="false">IF(S3737="","",IFERROR(IF(INDEX('Ledger Codes'!$C$6:$C$205,MATCH(S3737,'Ledger Codes'!$B$6:$B$205,0))="","",INDEX('Ledger Codes'!$C$6:$C$205,MATCH(S3737,'Ledger Codes'!$B$6:$B$205,0))),""))</f>
        <v>10054</v>
      </c>
      <c r="D3737" s="50" t="s">
        <v>210</v>
      </c>
      <c r="E3737" s="50" t="s">
        <v>1700</v>
      </c>
      <c r="F3737" s="50" t="s">
        <v>1701</v>
      </c>
      <c r="G3737" s="52" t="n">
        <v>0</v>
      </c>
      <c r="H3737" s="52" t="n">
        <v>20</v>
      </c>
      <c r="I3737" s="52" t="n">
        <f aca="false">IF(AND(G3737="",H3737=""),"",N(G3737)-N(H3737))</f>
        <v>-20</v>
      </c>
      <c r="J3737" s="52" t="n">
        <f aca="false">IF(I3737="","",ABS(I3737))</f>
        <v>20</v>
      </c>
      <c r="K3737" s="56" t="n">
        <f aca="false">IF(S3737="","",0)</f>
        <v>0</v>
      </c>
      <c r="L3737" s="56" t="n">
        <f aca="false">IF(J3737="","",IF(AND(J3737&gt;'Revenue Testing'!$E$9,K3737=0),1,0))</f>
        <v>0</v>
      </c>
      <c r="M3737" s="57" t="n">
        <v>0.764110734916</v>
      </c>
      <c r="N3737" s="56" t="str">
        <f aca="false">IF(OR(A3737="",I3737=""),"",IF(COUNTIFS($A$2:$A$4500,A3737,$D$2:$D$4500,D3737,$I$2:$I$4500,I3737)&gt;1,"Possible duplicate",""))</f>
        <v/>
      </c>
      <c r="O3737" s="56" t="n">
        <f aca="false">IF(J3737="","",IF(AND(L3737=0,K3737=0),1,0))</f>
        <v>1</v>
      </c>
      <c r="P3737" s="56" t="str">
        <f aca="false">IF(L3737=1,J3737+ROW()/10^7,"")</f>
        <v/>
      </c>
      <c r="Q3737" s="57" t="n">
        <f aca="false">IF(O3737=1,M3737,"")</f>
        <v>0.764110734916</v>
      </c>
      <c r="R3737" s="56" t="str">
        <f aca="false">IF(K3737=1,ROW(),"")</f>
        <v/>
      </c>
      <c r="S3737" s="56" t="str">
        <f aca="false">IF(D3737="","",TRIM(D3737))</f>
        <v>PHOTO CHARGES- INC</v>
      </c>
    </row>
    <row r="3738" customFormat="false" ht="15" hidden="false" customHeight="false" outlineLevel="0" collapsed="false">
      <c r="A3738" s="50" t="s">
        <v>1702</v>
      </c>
      <c r="B3738" s="55" t="n">
        <v>45952</v>
      </c>
      <c r="C3738" s="50" t="n">
        <f aca="false">IF(S3738="","",IFERROR(IF(INDEX('Ledger Codes'!$C$6:$C$205,MATCH(S3738,'Ledger Codes'!$B$6:$B$205,0))="","",INDEX('Ledger Codes'!$C$6:$C$205,MATCH(S3738,'Ledger Codes'!$B$6:$B$205,0))),""))</f>
        <v>10054</v>
      </c>
      <c r="D3738" s="50" t="s">
        <v>210</v>
      </c>
      <c r="E3738" s="50" t="s">
        <v>1703</v>
      </c>
      <c r="F3738" s="50" t="s">
        <v>1704</v>
      </c>
      <c r="G3738" s="52" t="n">
        <v>0</v>
      </c>
      <c r="H3738" s="52" t="n">
        <v>20</v>
      </c>
      <c r="I3738" s="52" t="n">
        <f aca="false">IF(AND(G3738="",H3738=""),"",N(G3738)-N(H3738))</f>
        <v>-20</v>
      </c>
      <c r="J3738" s="52" t="n">
        <f aca="false">IF(I3738="","",ABS(I3738))</f>
        <v>20</v>
      </c>
      <c r="K3738" s="56" t="n">
        <f aca="false">IF(S3738="","",0)</f>
        <v>0</v>
      </c>
      <c r="L3738" s="56" t="n">
        <f aca="false">IF(J3738="","",IF(AND(J3738&gt;'Revenue Testing'!$E$9,K3738=0),1,0))</f>
        <v>0</v>
      </c>
      <c r="M3738" s="57" t="n">
        <v>0.221677435474</v>
      </c>
      <c r="N3738" s="56" t="str">
        <f aca="false">IF(OR(A3738="",I3738=""),"",IF(COUNTIFS($A$2:$A$4500,A3738,$D$2:$D$4500,D3738,$I$2:$I$4500,I3738)&gt;1,"Possible duplicate",""))</f>
        <v/>
      </c>
      <c r="O3738" s="56" t="n">
        <f aca="false">IF(J3738="","",IF(AND(L3738=0,K3738=0),1,0))</f>
        <v>1</v>
      </c>
      <c r="P3738" s="56" t="str">
        <f aca="false">IF(L3738=1,J3738+ROW()/10^7,"")</f>
        <v/>
      </c>
      <c r="Q3738" s="57" t="n">
        <f aca="false">IF(O3738=1,M3738,"")</f>
        <v>0.221677435474</v>
      </c>
      <c r="R3738" s="56" t="str">
        <f aca="false">IF(K3738=1,ROW(),"")</f>
        <v/>
      </c>
      <c r="S3738" s="56" t="str">
        <f aca="false">IF(D3738="","",TRIM(D3738))</f>
        <v>PHOTO CHARGES- INC</v>
      </c>
    </row>
    <row r="3739" customFormat="false" ht="15" hidden="false" customHeight="false" outlineLevel="0" collapsed="false">
      <c r="A3739" s="50" t="s">
        <v>1705</v>
      </c>
      <c r="B3739" s="55" t="n">
        <v>45952</v>
      </c>
      <c r="C3739" s="50" t="n">
        <f aca="false">IF(S3739="","",IFERROR(IF(INDEX('Ledger Codes'!$C$6:$C$205,MATCH(S3739,'Ledger Codes'!$B$6:$B$205,0))="","",INDEX('Ledger Codes'!$C$6:$C$205,MATCH(S3739,'Ledger Codes'!$B$6:$B$205,0))),""))</f>
        <v>10054</v>
      </c>
      <c r="D3739" s="50" t="s">
        <v>210</v>
      </c>
      <c r="E3739" s="50" t="s">
        <v>1706</v>
      </c>
      <c r="F3739" s="50" t="s">
        <v>581</v>
      </c>
      <c r="G3739" s="52" t="n">
        <v>0</v>
      </c>
      <c r="H3739" s="52" t="n">
        <v>40</v>
      </c>
      <c r="I3739" s="52" t="n">
        <f aca="false">IF(AND(G3739="",H3739=""),"",N(G3739)-N(H3739))</f>
        <v>-40</v>
      </c>
      <c r="J3739" s="52" t="n">
        <f aca="false">IF(I3739="","",ABS(I3739))</f>
        <v>40</v>
      </c>
      <c r="K3739" s="56" t="n">
        <f aca="false">IF(S3739="","",0)</f>
        <v>0</v>
      </c>
      <c r="L3739" s="56" t="n">
        <f aca="false">IF(J3739="","",IF(AND(J3739&gt;'Revenue Testing'!$E$9,K3739=0),1,0))</f>
        <v>0</v>
      </c>
      <c r="M3739" s="57" t="n">
        <v>0.54481997012</v>
      </c>
      <c r="N3739" s="56" t="str">
        <f aca="false">IF(OR(A3739="",I3739=""),"",IF(COUNTIFS($A$2:$A$4500,A3739,$D$2:$D$4500,D3739,$I$2:$I$4500,I3739)&gt;1,"Possible duplicate",""))</f>
        <v/>
      </c>
      <c r="O3739" s="56" t="n">
        <f aca="false">IF(J3739="","",IF(AND(L3739=0,K3739=0),1,0))</f>
        <v>1</v>
      </c>
      <c r="P3739" s="56" t="str">
        <f aca="false">IF(L3739=1,J3739+ROW()/10^7,"")</f>
        <v/>
      </c>
      <c r="Q3739" s="57" t="n">
        <f aca="false">IF(O3739=1,M3739,"")</f>
        <v>0.54481997012</v>
      </c>
      <c r="R3739" s="56" t="str">
        <f aca="false">IF(K3739=1,ROW(),"")</f>
        <v/>
      </c>
      <c r="S3739" s="56" t="str">
        <f aca="false">IF(D3739="","",TRIM(D3739))</f>
        <v>PHOTO CHARGES- INC</v>
      </c>
    </row>
    <row r="3740" customFormat="false" ht="15" hidden="false" customHeight="false" outlineLevel="0" collapsed="false">
      <c r="A3740" s="50" t="s">
        <v>1707</v>
      </c>
      <c r="B3740" s="55" t="n">
        <v>45952</v>
      </c>
      <c r="C3740" s="50" t="n">
        <f aca="false">IF(S3740="","",IFERROR(IF(INDEX('Ledger Codes'!$C$6:$C$205,MATCH(S3740,'Ledger Codes'!$B$6:$B$205,0))="","",INDEX('Ledger Codes'!$C$6:$C$205,MATCH(S3740,'Ledger Codes'!$B$6:$B$205,0))),""))</f>
        <v>10054</v>
      </c>
      <c r="D3740" s="50" t="s">
        <v>210</v>
      </c>
      <c r="E3740" s="50" t="s">
        <v>1708</v>
      </c>
      <c r="F3740" s="50" t="s">
        <v>1709</v>
      </c>
      <c r="G3740" s="52" t="n">
        <v>0</v>
      </c>
      <c r="H3740" s="52" t="n">
        <v>20</v>
      </c>
      <c r="I3740" s="52" t="n">
        <f aca="false">IF(AND(G3740="",H3740=""),"",N(G3740)-N(H3740))</f>
        <v>-20</v>
      </c>
      <c r="J3740" s="52" t="n">
        <f aca="false">IF(I3740="","",ABS(I3740))</f>
        <v>20</v>
      </c>
      <c r="K3740" s="56" t="n">
        <f aca="false">IF(S3740="","",0)</f>
        <v>0</v>
      </c>
      <c r="L3740" s="56" t="n">
        <f aca="false">IF(J3740="","",IF(AND(J3740&gt;'Revenue Testing'!$E$9,K3740=0),1,0))</f>
        <v>0</v>
      </c>
      <c r="M3740" s="57" t="n">
        <v>0.098922007218</v>
      </c>
      <c r="N3740" s="56" t="str">
        <f aca="false">IF(OR(A3740="",I3740=""),"",IF(COUNTIFS($A$2:$A$4500,A3740,$D$2:$D$4500,D3740,$I$2:$I$4500,I3740)&gt;1,"Possible duplicate",""))</f>
        <v/>
      </c>
      <c r="O3740" s="56" t="n">
        <f aca="false">IF(J3740="","",IF(AND(L3740=0,K3740=0),1,0))</f>
        <v>1</v>
      </c>
      <c r="P3740" s="56" t="str">
        <f aca="false">IF(L3740=1,J3740+ROW()/10^7,"")</f>
        <v/>
      </c>
      <c r="Q3740" s="57" t="n">
        <f aca="false">IF(O3740=1,M3740,"")</f>
        <v>0.098922007218</v>
      </c>
      <c r="R3740" s="56" t="str">
        <f aca="false">IF(K3740=1,ROW(),"")</f>
        <v/>
      </c>
      <c r="S3740" s="56" t="str">
        <f aca="false">IF(D3740="","",TRIM(D3740))</f>
        <v>PHOTO CHARGES- INC</v>
      </c>
    </row>
    <row r="3741" customFormat="false" ht="15" hidden="false" customHeight="false" outlineLevel="0" collapsed="false">
      <c r="A3741" s="50" t="s">
        <v>1710</v>
      </c>
      <c r="B3741" s="55" t="n">
        <v>45953</v>
      </c>
      <c r="C3741" s="50" t="n">
        <f aca="false">IF(S3741="","",IFERROR(IF(INDEX('Ledger Codes'!$C$6:$C$205,MATCH(S3741,'Ledger Codes'!$B$6:$B$205,0))="","",INDEX('Ledger Codes'!$C$6:$C$205,MATCH(S3741,'Ledger Codes'!$B$6:$B$205,0))),""))</f>
        <v>10054</v>
      </c>
      <c r="D3741" s="50" t="s">
        <v>210</v>
      </c>
      <c r="E3741" s="50" t="s">
        <v>1711</v>
      </c>
      <c r="F3741" s="50" t="s">
        <v>1712</v>
      </c>
      <c r="G3741" s="52" t="n">
        <v>0</v>
      </c>
      <c r="H3741" s="52" t="n">
        <v>20</v>
      </c>
      <c r="I3741" s="52" t="n">
        <f aca="false">IF(AND(G3741="",H3741=""),"",N(G3741)-N(H3741))</f>
        <v>-20</v>
      </c>
      <c r="J3741" s="52" t="n">
        <f aca="false">IF(I3741="","",ABS(I3741))</f>
        <v>20</v>
      </c>
      <c r="K3741" s="56" t="n">
        <f aca="false">IF(S3741="","",0)</f>
        <v>0</v>
      </c>
      <c r="L3741" s="56" t="n">
        <f aca="false">IF(J3741="","",IF(AND(J3741&gt;'Revenue Testing'!$E$9,K3741=0),1,0))</f>
        <v>0</v>
      </c>
      <c r="M3741" s="57" t="n">
        <v>0.751645437142</v>
      </c>
      <c r="N3741" s="56" t="str">
        <f aca="false">IF(OR(A3741="",I3741=""),"",IF(COUNTIFS($A$2:$A$4500,A3741,$D$2:$D$4500,D3741,$I$2:$I$4500,I3741)&gt;1,"Possible duplicate",""))</f>
        <v/>
      </c>
      <c r="O3741" s="56" t="n">
        <f aca="false">IF(J3741="","",IF(AND(L3741=0,K3741=0),1,0))</f>
        <v>1</v>
      </c>
      <c r="P3741" s="56" t="str">
        <f aca="false">IF(L3741=1,J3741+ROW()/10^7,"")</f>
        <v/>
      </c>
      <c r="Q3741" s="57" t="n">
        <f aca="false">IF(O3741=1,M3741,"")</f>
        <v>0.751645437142</v>
      </c>
      <c r="R3741" s="56" t="str">
        <f aca="false">IF(K3741=1,ROW(),"")</f>
        <v/>
      </c>
      <c r="S3741" s="56" t="str">
        <f aca="false">IF(D3741="","",TRIM(D3741))</f>
        <v>PHOTO CHARGES- INC</v>
      </c>
    </row>
    <row r="3742" customFormat="false" ht="15" hidden="false" customHeight="false" outlineLevel="0" collapsed="false">
      <c r="A3742" s="50" t="s">
        <v>1713</v>
      </c>
      <c r="B3742" s="55" t="n">
        <v>45953</v>
      </c>
      <c r="C3742" s="50" t="n">
        <f aca="false">IF(S3742="","",IFERROR(IF(INDEX('Ledger Codes'!$C$6:$C$205,MATCH(S3742,'Ledger Codes'!$B$6:$B$205,0))="","",INDEX('Ledger Codes'!$C$6:$C$205,MATCH(S3742,'Ledger Codes'!$B$6:$B$205,0))),""))</f>
        <v>10054</v>
      </c>
      <c r="D3742" s="50" t="s">
        <v>210</v>
      </c>
      <c r="E3742" s="50" t="s">
        <v>1714</v>
      </c>
      <c r="F3742" s="50" t="s">
        <v>1715</v>
      </c>
      <c r="G3742" s="52" t="n">
        <v>0</v>
      </c>
      <c r="H3742" s="52" t="n">
        <v>20</v>
      </c>
      <c r="I3742" s="52" t="n">
        <f aca="false">IF(AND(G3742="",H3742=""),"",N(G3742)-N(H3742))</f>
        <v>-20</v>
      </c>
      <c r="J3742" s="52" t="n">
        <f aca="false">IF(I3742="","",ABS(I3742))</f>
        <v>20</v>
      </c>
      <c r="K3742" s="56" t="n">
        <f aca="false">IF(S3742="","",0)</f>
        <v>0</v>
      </c>
      <c r="L3742" s="56" t="n">
        <f aca="false">IF(J3742="","",IF(AND(J3742&gt;'Revenue Testing'!$E$9,K3742=0),1,0))</f>
        <v>0</v>
      </c>
      <c r="M3742" s="57" t="n">
        <v>0.220791504958</v>
      </c>
      <c r="N3742" s="56" t="str">
        <f aca="false">IF(OR(A3742="",I3742=""),"",IF(COUNTIFS($A$2:$A$4500,A3742,$D$2:$D$4500,D3742,$I$2:$I$4500,I3742)&gt;1,"Possible duplicate",""))</f>
        <v/>
      </c>
      <c r="O3742" s="56" t="n">
        <f aca="false">IF(J3742="","",IF(AND(L3742=0,K3742=0),1,0))</f>
        <v>1</v>
      </c>
      <c r="P3742" s="56" t="str">
        <f aca="false">IF(L3742=1,J3742+ROW()/10^7,"")</f>
        <v/>
      </c>
      <c r="Q3742" s="57" t="n">
        <f aca="false">IF(O3742=1,M3742,"")</f>
        <v>0.220791504958</v>
      </c>
      <c r="R3742" s="56" t="str">
        <f aca="false">IF(K3742=1,ROW(),"")</f>
        <v/>
      </c>
      <c r="S3742" s="56" t="str">
        <f aca="false">IF(D3742="","",TRIM(D3742))</f>
        <v>PHOTO CHARGES- INC</v>
      </c>
    </row>
    <row r="3743" customFormat="false" ht="15" hidden="false" customHeight="false" outlineLevel="0" collapsed="false">
      <c r="A3743" s="50" t="s">
        <v>1716</v>
      </c>
      <c r="B3743" s="55" t="n">
        <v>45953</v>
      </c>
      <c r="C3743" s="50" t="n">
        <f aca="false">IF(S3743="","",IFERROR(IF(INDEX('Ledger Codes'!$C$6:$C$205,MATCH(S3743,'Ledger Codes'!$B$6:$B$205,0))="","",INDEX('Ledger Codes'!$C$6:$C$205,MATCH(S3743,'Ledger Codes'!$B$6:$B$205,0))),""))</f>
        <v>10054</v>
      </c>
      <c r="D3743" s="50" t="s">
        <v>210</v>
      </c>
      <c r="E3743" s="50" t="s">
        <v>1717</v>
      </c>
      <c r="F3743" s="50" t="s">
        <v>1718</v>
      </c>
      <c r="G3743" s="52" t="n">
        <v>0</v>
      </c>
      <c r="H3743" s="52" t="n">
        <v>20</v>
      </c>
      <c r="I3743" s="52" t="n">
        <f aca="false">IF(AND(G3743="",H3743=""),"",N(G3743)-N(H3743))</f>
        <v>-20</v>
      </c>
      <c r="J3743" s="52" t="n">
        <f aca="false">IF(I3743="","",ABS(I3743))</f>
        <v>20</v>
      </c>
      <c r="K3743" s="56" t="n">
        <f aca="false">IF(S3743="","",0)</f>
        <v>0</v>
      </c>
      <c r="L3743" s="56" t="n">
        <f aca="false">IF(J3743="","",IF(AND(J3743&gt;'Revenue Testing'!$E$9,K3743=0),1,0))</f>
        <v>0</v>
      </c>
      <c r="M3743" s="57" t="n">
        <v>0.427476704959</v>
      </c>
      <c r="N3743" s="56" t="str">
        <f aca="false">IF(OR(A3743="",I3743=""),"",IF(COUNTIFS($A$2:$A$4500,A3743,$D$2:$D$4500,D3743,$I$2:$I$4500,I3743)&gt;1,"Possible duplicate",""))</f>
        <v/>
      </c>
      <c r="O3743" s="56" t="n">
        <f aca="false">IF(J3743="","",IF(AND(L3743=0,K3743=0),1,0))</f>
        <v>1</v>
      </c>
      <c r="P3743" s="56" t="str">
        <f aca="false">IF(L3743=1,J3743+ROW()/10^7,"")</f>
        <v/>
      </c>
      <c r="Q3743" s="57" t="n">
        <f aca="false">IF(O3743=1,M3743,"")</f>
        <v>0.427476704959</v>
      </c>
      <c r="R3743" s="56" t="str">
        <f aca="false">IF(K3743=1,ROW(),"")</f>
        <v/>
      </c>
      <c r="S3743" s="56" t="str">
        <f aca="false">IF(D3743="","",TRIM(D3743))</f>
        <v>PHOTO CHARGES- INC</v>
      </c>
    </row>
    <row r="3744" customFormat="false" ht="15" hidden="false" customHeight="false" outlineLevel="0" collapsed="false">
      <c r="A3744" s="50" t="s">
        <v>1719</v>
      </c>
      <c r="B3744" s="55" t="n">
        <v>45953</v>
      </c>
      <c r="C3744" s="50" t="n">
        <f aca="false">IF(S3744="","",IFERROR(IF(INDEX('Ledger Codes'!$C$6:$C$205,MATCH(S3744,'Ledger Codes'!$B$6:$B$205,0))="","",INDEX('Ledger Codes'!$C$6:$C$205,MATCH(S3744,'Ledger Codes'!$B$6:$B$205,0))),""))</f>
        <v>10054</v>
      </c>
      <c r="D3744" s="50" t="s">
        <v>210</v>
      </c>
      <c r="E3744" s="50" t="s">
        <v>1720</v>
      </c>
      <c r="F3744" s="50" t="s">
        <v>1721</v>
      </c>
      <c r="G3744" s="52" t="n">
        <v>0</v>
      </c>
      <c r="H3744" s="52" t="n">
        <v>20</v>
      </c>
      <c r="I3744" s="52" t="n">
        <f aca="false">IF(AND(G3744="",H3744=""),"",N(G3744)-N(H3744))</f>
        <v>-20</v>
      </c>
      <c r="J3744" s="52" t="n">
        <f aca="false">IF(I3744="","",ABS(I3744))</f>
        <v>20</v>
      </c>
      <c r="K3744" s="56" t="n">
        <f aca="false">IF(S3744="","",0)</f>
        <v>0</v>
      </c>
      <c r="L3744" s="56" t="n">
        <f aca="false">IF(J3744="","",IF(AND(J3744&gt;'Revenue Testing'!$E$9,K3744=0),1,0))</f>
        <v>0</v>
      </c>
      <c r="M3744" s="57" t="n">
        <v>0.530476596403</v>
      </c>
      <c r="N3744" s="56" t="str">
        <f aca="false">IF(OR(A3744="",I3744=""),"",IF(COUNTIFS($A$2:$A$4500,A3744,$D$2:$D$4500,D3744,$I$2:$I$4500,I3744)&gt;1,"Possible duplicate",""))</f>
        <v/>
      </c>
      <c r="O3744" s="56" t="n">
        <f aca="false">IF(J3744="","",IF(AND(L3744=0,K3744=0),1,0))</f>
        <v>1</v>
      </c>
      <c r="P3744" s="56" t="str">
        <f aca="false">IF(L3744=1,J3744+ROW()/10^7,"")</f>
        <v/>
      </c>
      <c r="Q3744" s="57" t="n">
        <f aca="false">IF(O3744=1,M3744,"")</f>
        <v>0.530476596403</v>
      </c>
      <c r="R3744" s="56" t="str">
        <f aca="false">IF(K3744=1,ROW(),"")</f>
        <v/>
      </c>
      <c r="S3744" s="56" t="str">
        <f aca="false">IF(D3744="","",TRIM(D3744))</f>
        <v>PHOTO CHARGES- INC</v>
      </c>
    </row>
    <row r="3745" customFormat="false" ht="15" hidden="false" customHeight="false" outlineLevel="0" collapsed="false">
      <c r="A3745" s="50" t="s">
        <v>1722</v>
      </c>
      <c r="B3745" s="55" t="n">
        <v>45953</v>
      </c>
      <c r="C3745" s="50" t="n">
        <f aca="false">IF(S3745="","",IFERROR(IF(INDEX('Ledger Codes'!$C$6:$C$205,MATCH(S3745,'Ledger Codes'!$B$6:$B$205,0))="","",INDEX('Ledger Codes'!$C$6:$C$205,MATCH(S3745,'Ledger Codes'!$B$6:$B$205,0))),""))</f>
        <v>10054</v>
      </c>
      <c r="D3745" s="50" t="s">
        <v>210</v>
      </c>
      <c r="E3745" s="50" t="s">
        <v>1723</v>
      </c>
      <c r="F3745" s="50" t="s">
        <v>1724</v>
      </c>
      <c r="G3745" s="52" t="n">
        <v>0</v>
      </c>
      <c r="H3745" s="52" t="n">
        <v>20</v>
      </c>
      <c r="I3745" s="52" t="n">
        <f aca="false">IF(AND(G3745="",H3745=""),"",N(G3745)-N(H3745))</f>
        <v>-20</v>
      </c>
      <c r="J3745" s="52" t="n">
        <f aca="false">IF(I3745="","",ABS(I3745))</f>
        <v>20</v>
      </c>
      <c r="K3745" s="56" t="n">
        <f aca="false">IF(S3745="","",0)</f>
        <v>0</v>
      </c>
      <c r="L3745" s="56" t="n">
        <f aca="false">IF(J3745="","",IF(AND(J3745&gt;'Revenue Testing'!$E$9,K3745=0),1,0))</f>
        <v>0</v>
      </c>
      <c r="M3745" s="57" t="n">
        <v>0.779581537549</v>
      </c>
      <c r="N3745" s="56" t="str">
        <f aca="false">IF(OR(A3745="",I3745=""),"",IF(COUNTIFS($A$2:$A$4500,A3745,$D$2:$D$4500,D3745,$I$2:$I$4500,I3745)&gt;1,"Possible duplicate",""))</f>
        <v/>
      </c>
      <c r="O3745" s="56" t="n">
        <f aca="false">IF(J3745="","",IF(AND(L3745=0,K3745=0),1,0))</f>
        <v>1</v>
      </c>
      <c r="P3745" s="56" t="str">
        <f aca="false">IF(L3745=1,J3745+ROW()/10^7,"")</f>
        <v/>
      </c>
      <c r="Q3745" s="57" t="n">
        <f aca="false">IF(O3745=1,M3745,"")</f>
        <v>0.779581537549</v>
      </c>
      <c r="R3745" s="56" t="str">
        <f aca="false">IF(K3745=1,ROW(),"")</f>
        <v/>
      </c>
      <c r="S3745" s="56" t="str">
        <f aca="false">IF(D3745="","",TRIM(D3745))</f>
        <v>PHOTO CHARGES- INC</v>
      </c>
    </row>
    <row r="3746" customFormat="false" ht="15" hidden="false" customHeight="false" outlineLevel="0" collapsed="false">
      <c r="A3746" s="50" t="s">
        <v>1725</v>
      </c>
      <c r="B3746" s="55" t="n">
        <v>45953</v>
      </c>
      <c r="C3746" s="50" t="n">
        <f aca="false">IF(S3746="","",IFERROR(IF(INDEX('Ledger Codes'!$C$6:$C$205,MATCH(S3746,'Ledger Codes'!$B$6:$B$205,0))="","",INDEX('Ledger Codes'!$C$6:$C$205,MATCH(S3746,'Ledger Codes'!$B$6:$B$205,0))),""))</f>
        <v>10054</v>
      </c>
      <c r="D3746" s="50" t="s">
        <v>210</v>
      </c>
      <c r="E3746" s="50" t="s">
        <v>1726</v>
      </c>
      <c r="F3746" s="50" t="s">
        <v>1727</v>
      </c>
      <c r="G3746" s="52" t="n">
        <v>0</v>
      </c>
      <c r="H3746" s="52" t="n">
        <v>20</v>
      </c>
      <c r="I3746" s="52" t="n">
        <f aca="false">IF(AND(G3746="",H3746=""),"",N(G3746)-N(H3746))</f>
        <v>-20</v>
      </c>
      <c r="J3746" s="52" t="n">
        <f aca="false">IF(I3746="","",ABS(I3746))</f>
        <v>20</v>
      </c>
      <c r="K3746" s="56" t="n">
        <f aca="false">IF(S3746="","",0)</f>
        <v>0</v>
      </c>
      <c r="L3746" s="56" t="n">
        <f aca="false">IF(J3746="","",IF(AND(J3746&gt;'Revenue Testing'!$E$9,K3746=0),1,0))</f>
        <v>0</v>
      </c>
      <c r="M3746" s="57" t="n">
        <v>0.620900090472</v>
      </c>
      <c r="N3746" s="56" t="str">
        <f aca="false">IF(OR(A3746="",I3746=""),"",IF(COUNTIFS($A$2:$A$4500,A3746,$D$2:$D$4500,D3746,$I$2:$I$4500,I3746)&gt;1,"Possible duplicate",""))</f>
        <v/>
      </c>
      <c r="O3746" s="56" t="n">
        <f aca="false">IF(J3746="","",IF(AND(L3746=0,K3746=0),1,0))</f>
        <v>1</v>
      </c>
      <c r="P3746" s="56" t="str">
        <f aca="false">IF(L3746=1,J3746+ROW()/10^7,"")</f>
        <v/>
      </c>
      <c r="Q3746" s="57" t="n">
        <f aca="false">IF(O3746=1,M3746,"")</f>
        <v>0.620900090472</v>
      </c>
      <c r="R3746" s="56" t="str">
        <f aca="false">IF(K3746=1,ROW(),"")</f>
        <v/>
      </c>
      <c r="S3746" s="56" t="str">
        <f aca="false">IF(D3746="","",TRIM(D3746))</f>
        <v>PHOTO CHARGES- INC</v>
      </c>
    </row>
    <row r="3747" customFormat="false" ht="15" hidden="false" customHeight="false" outlineLevel="0" collapsed="false">
      <c r="A3747" s="50" t="s">
        <v>1728</v>
      </c>
      <c r="B3747" s="55" t="n">
        <v>45953</v>
      </c>
      <c r="C3747" s="50" t="n">
        <f aca="false">IF(S3747="","",IFERROR(IF(INDEX('Ledger Codes'!$C$6:$C$205,MATCH(S3747,'Ledger Codes'!$B$6:$B$205,0))="","",INDEX('Ledger Codes'!$C$6:$C$205,MATCH(S3747,'Ledger Codes'!$B$6:$B$205,0))),""))</f>
        <v>10054</v>
      </c>
      <c r="D3747" s="50" t="s">
        <v>210</v>
      </c>
      <c r="E3747" s="50" t="s">
        <v>1729</v>
      </c>
      <c r="F3747" s="50" t="s">
        <v>1730</v>
      </c>
      <c r="G3747" s="52" t="n">
        <v>0</v>
      </c>
      <c r="H3747" s="52" t="n">
        <v>20</v>
      </c>
      <c r="I3747" s="52" t="n">
        <f aca="false">IF(AND(G3747="",H3747=""),"",N(G3747)-N(H3747))</f>
        <v>-20</v>
      </c>
      <c r="J3747" s="52" t="n">
        <f aca="false">IF(I3747="","",ABS(I3747))</f>
        <v>20</v>
      </c>
      <c r="K3747" s="56" t="n">
        <f aca="false">IF(S3747="","",0)</f>
        <v>0</v>
      </c>
      <c r="L3747" s="56" t="n">
        <f aca="false">IF(J3747="","",IF(AND(J3747&gt;'Revenue Testing'!$E$9,K3747=0),1,0))</f>
        <v>0</v>
      </c>
      <c r="M3747" s="57" t="n">
        <v>0.729873186986</v>
      </c>
      <c r="N3747" s="56" t="str">
        <f aca="false">IF(OR(A3747="",I3747=""),"",IF(COUNTIFS($A$2:$A$4500,A3747,$D$2:$D$4500,D3747,$I$2:$I$4500,I3747)&gt;1,"Possible duplicate",""))</f>
        <v/>
      </c>
      <c r="O3747" s="56" t="n">
        <f aca="false">IF(J3747="","",IF(AND(L3747=0,K3747=0),1,0))</f>
        <v>1</v>
      </c>
      <c r="P3747" s="56" t="str">
        <f aca="false">IF(L3747=1,J3747+ROW()/10^7,"")</f>
        <v/>
      </c>
      <c r="Q3747" s="57" t="n">
        <f aca="false">IF(O3747=1,M3747,"")</f>
        <v>0.729873186986</v>
      </c>
      <c r="R3747" s="56" t="str">
        <f aca="false">IF(K3747=1,ROW(),"")</f>
        <v/>
      </c>
      <c r="S3747" s="56" t="str">
        <f aca="false">IF(D3747="","",TRIM(D3747))</f>
        <v>PHOTO CHARGES- INC</v>
      </c>
    </row>
    <row r="3748" customFormat="false" ht="15" hidden="false" customHeight="false" outlineLevel="0" collapsed="false">
      <c r="A3748" s="50" t="s">
        <v>1731</v>
      </c>
      <c r="B3748" s="55" t="n">
        <v>45953</v>
      </c>
      <c r="C3748" s="50" t="n">
        <f aca="false">IF(S3748="","",IFERROR(IF(INDEX('Ledger Codes'!$C$6:$C$205,MATCH(S3748,'Ledger Codes'!$B$6:$B$205,0))="","",INDEX('Ledger Codes'!$C$6:$C$205,MATCH(S3748,'Ledger Codes'!$B$6:$B$205,0))),""))</f>
        <v>10054</v>
      </c>
      <c r="D3748" s="50" t="s">
        <v>210</v>
      </c>
      <c r="E3748" s="50" t="s">
        <v>1732</v>
      </c>
      <c r="F3748" s="50" t="s">
        <v>1733</v>
      </c>
      <c r="G3748" s="52" t="n">
        <v>0</v>
      </c>
      <c r="H3748" s="52" t="n">
        <v>20</v>
      </c>
      <c r="I3748" s="52" t="n">
        <f aca="false">IF(AND(G3748="",H3748=""),"",N(G3748)-N(H3748))</f>
        <v>-20</v>
      </c>
      <c r="J3748" s="52" t="n">
        <f aca="false">IF(I3748="","",ABS(I3748))</f>
        <v>20</v>
      </c>
      <c r="K3748" s="56" t="n">
        <f aca="false">IF(S3748="","",0)</f>
        <v>0</v>
      </c>
      <c r="L3748" s="56" t="n">
        <f aca="false">IF(J3748="","",IF(AND(J3748&gt;'Revenue Testing'!$E$9,K3748=0),1,0))</f>
        <v>0</v>
      </c>
      <c r="M3748" s="57" t="n">
        <v>0.148915210293</v>
      </c>
      <c r="N3748" s="56" t="str">
        <f aca="false">IF(OR(A3748="",I3748=""),"",IF(COUNTIFS($A$2:$A$4500,A3748,$D$2:$D$4500,D3748,$I$2:$I$4500,I3748)&gt;1,"Possible duplicate",""))</f>
        <v/>
      </c>
      <c r="O3748" s="56" t="n">
        <f aca="false">IF(J3748="","",IF(AND(L3748=0,K3748=0),1,0))</f>
        <v>1</v>
      </c>
      <c r="P3748" s="56" t="str">
        <f aca="false">IF(L3748=1,J3748+ROW()/10^7,"")</f>
        <v/>
      </c>
      <c r="Q3748" s="57" t="n">
        <f aca="false">IF(O3748=1,M3748,"")</f>
        <v>0.148915210293</v>
      </c>
      <c r="R3748" s="56" t="str">
        <f aca="false">IF(K3748=1,ROW(),"")</f>
        <v/>
      </c>
      <c r="S3748" s="56" t="str">
        <f aca="false">IF(D3748="","",TRIM(D3748))</f>
        <v>PHOTO CHARGES- INC</v>
      </c>
    </row>
    <row r="3749" customFormat="false" ht="15" hidden="false" customHeight="false" outlineLevel="0" collapsed="false">
      <c r="A3749" s="50" t="s">
        <v>1734</v>
      </c>
      <c r="B3749" s="55" t="n">
        <v>45953</v>
      </c>
      <c r="C3749" s="50" t="n">
        <f aca="false">IF(S3749="","",IFERROR(IF(INDEX('Ledger Codes'!$C$6:$C$205,MATCH(S3749,'Ledger Codes'!$B$6:$B$205,0))="","",INDEX('Ledger Codes'!$C$6:$C$205,MATCH(S3749,'Ledger Codes'!$B$6:$B$205,0))),""))</f>
        <v>10054</v>
      </c>
      <c r="D3749" s="50" t="s">
        <v>210</v>
      </c>
      <c r="E3749" s="50" t="s">
        <v>1735</v>
      </c>
      <c r="F3749" s="50" t="s">
        <v>1736</v>
      </c>
      <c r="G3749" s="52" t="n">
        <v>0</v>
      </c>
      <c r="H3749" s="52" t="n">
        <v>20</v>
      </c>
      <c r="I3749" s="52" t="n">
        <f aca="false">IF(AND(G3749="",H3749=""),"",N(G3749)-N(H3749))</f>
        <v>-20</v>
      </c>
      <c r="J3749" s="52" t="n">
        <f aca="false">IF(I3749="","",ABS(I3749))</f>
        <v>20</v>
      </c>
      <c r="K3749" s="56" t="n">
        <f aca="false">IF(S3749="","",0)</f>
        <v>0</v>
      </c>
      <c r="L3749" s="56" t="n">
        <f aca="false">IF(J3749="","",IF(AND(J3749&gt;'Revenue Testing'!$E$9,K3749=0),1,0))</f>
        <v>0</v>
      </c>
      <c r="M3749" s="57" t="n">
        <v>0.3484477502</v>
      </c>
      <c r="N3749" s="56" t="str">
        <f aca="false">IF(OR(A3749="",I3749=""),"",IF(COUNTIFS($A$2:$A$4500,A3749,$D$2:$D$4500,D3749,$I$2:$I$4500,I3749)&gt;1,"Possible duplicate",""))</f>
        <v/>
      </c>
      <c r="O3749" s="56" t="n">
        <f aca="false">IF(J3749="","",IF(AND(L3749=0,K3749=0),1,0))</f>
        <v>1</v>
      </c>
      <c r="P3749" s="56" t="str">
        <f aca="false">IF(L3749=1,J3749+ROW()/10^7,"")</f>
        <v/>
      </c>
      <c r="Q3749" s="57" t="n">
        <f aca="false">IF(O3749=1,M3749,"")</f>
        <v>0.3484477502</v>
      </c>
      <c r="R3749" s="56" t="str">
        <f aca="false">IF(K3749=1,ROW(),"")</f>
        <v/>
      </c>
      <c r="S3749" s="56" t="str">
        <f aca="false">IF(D3749="","",TRIM(D3749))</f>
        <v>PHOTO CHARGES- INC</v>
      </c>
    </row>
    <row r="3750" customFormat="false" ht="15" hidden="false" customHeight="false" outlineLevel="0" collapsed="false">
      <c r="A3750" s="50" t="s">
        <v>1737</v>
      </c>
      <c r="B3750" s="55" t="n">
        <v>45953</v>
      </c>
      <c r="C3750" s="50" t="n">
        <f aca="false">IF(S3750="","",IFERROR(IF(INDEX('Ledger Codes'!$C$6:$C$205,MATCH(S3750,'Ledger Codes'!$B$6:$B$205,0))="","",INDEX('Ledger Codes'!$C$6:$C$205,MATCH(S3750,'Ledger Codes'!$B$6:$B$205,0))),""))</f>
        <v>10054</v>
      </c>
      <c r="D3750" s="50" t="s">
        <v>210</v>
      </c>
      <c r="E3750" s="50" t="s">
        <v>1738</v>
      </c>
      <c r="F3750" s="50" t="s">
        <v>1739</v>
      </c>
      <c r="G3750" s="52" t="n">
        <v>0</v>
      </c>
      <c r="H3750" s="52" t="n">
        <v>20</v>
      </c>
      <c r="I3750" s="52" t="n">
        <f aca="false">IF(AND(G3750="",H3750=""),"",N(G3750)-N(H3750))</f>
        <v>-20</v>
      </c>
      <c r="J3750" s="52" t="n">
        <f aca="false">IF(I3750="","",ABS(I3750))</f>
        <v>20</v>
      </c>
      <c r="K3750" s="56" t="n">
        <f aca="false">IF(S3750="","",0)</f>
        <v>0</v>
      </c>
      <c r="L3750" s="56" t="n">
        <f aca="false">IF(J3750="","",IF(AND(J3750&gt;'Revenue Testing'!$E$9,K3750=0),1,0))</f>
        <v>0</v>
      </c>
      <c r="M3750" s="57" t="n">
        <v>0.002391190024</v>
      </c>
      <c r="N3750" s="56" t="str">
        <f aca="false">IF(OR(A3750="",I3750=""),"",IF(COUNTIFS($A$2:$A$4500,A3750,$D$2:$D$4500,D3750,$I$2:$I$4500,I3750)&gt;1,"Possible duplicate",""))</f>
        <v/>
      </c>
      <c r="O3750" s="56" t="n">
        <f aca="false">IF(J3750="","",IF(AND(L3750=0,K3750=0),1,0))</f>
        <v>1</v>
      </c>
      <c r="P3750" s="56" t="str">
        <f aca="false">IF(L3750=1,J3750+ROW()/10^7,"")</f>
        <v/>
      </c>
      <c r="Q3750" s="57" t="n">
        <f aca="false">IF(O3750=1,M3750,"")</f>
        <v>0.002391190024</v>
      </c>
      <c r="R3750" s="56" t="str">
        <f aca="false">IF(K3750=1,ROW(),"")</f>
        <v/>
      </c>
      <c r="S3750" s="56" t="str">
        <f aca="false">IF(D3750="","",TRIM(D3750))</f>
        <v>PHOTO CHARGES- INC</v>
      </c>
    </row>
    <row r="3751" customFormat="false" ht="15" hidden="false" customHeight="false" outlineLevel="0" collapsed="false">
      <c r="A3751" s="50" t="s">
        <v>1740</v>
      </c>
      <c r="B3751" s="55" t="n">
        <v>45953</v>
      </c>
      <c r="C3751" s="50" t="n">
        <f aca="false">IF(S3751="","",IFERROR(IF(INDEX('Ledger Codes'!$C$6:$C$205,MATCH(S3751,'Ledger Codes'!$B$6:$B$205,0))="","",INDEX('Ledger Codes'!$C$6:$C$205,MATCH(S3751,'Ledger Codes'!$B$6:$B$205,0))),""))</f>
        <v>10054</v>
      </c>
      <c r="D3751" s="50" t="s">
        <v>210</v>
      </c>
      <c r="E3751" s="50" t="s">
        <v>1741</v>
      </c>
      <c r="F3751" s="50" t="s">
        <v>536</v>
      </c>
      <c r="G3751" s="52" t="n">
        <v>0</v>
      </c>
      <c r="H3751" s="52" t="n">
        <v>20</v>
      </c>
      <c r="I3751" s="52" t="n">
        <f aca="false">IF(AND(G3751="",H3751=""),"",N(G3751)-N(H3751))</f>
        <v>-20</v>
      </c>
      <c r="J3751" s="52" t="n">
        <f aca="false">IF(I3751="","",ABS(I3751))</f>
        <v>20</v>
      </c>
      <c r="K3751" s="56" t="n">
        <f aca="false">IF(S3751="","",0)</f>
        <v>0</v>
      </c>
      <c r="L3751" s="56" t="n">
        <f aca="false">IF(J3751="","",IF(AND(J3751&gt;'Revenue Testing'!$E$9,K3751=0),1,0))</f>
        <v>0</v>
      </c>
      <c r="M3751" s="57" t="n">
        <v>0.515596570854</v>
      </c>
      <c r="N3751" s="56" t="str">
        <f aca="false">IF(OR(A3751="",I3751=""),"",IF(COUNTIFS($A$2:$A$4500,A3751,$D$2:$D$4500,D3751,$I$2:$I$4500,I3751)&gt;1,"Possible duplicate",""))</f>
        <v/>
      </c>
      <c r="O3751" s="56" t="n">
        <f aca="false">IF(J3751="","",IF(AND(L3751=0,K3751=0),1,0))</f>
        <v>1</v>
      </c>
      <c r="P3751" s="56" t="str">
        <f aca="false">IF(L3751=1,J3751+ROW()/10^7,"")</f>
        <v/>
      </c>
      <c r="Q3751" s="57" t="n">
        <f aca="false">IF(O3751=1,M3751,"")</f>
        <v>0.515596570854</v>
      </c>
      <c r="R3751" s="56" t="str">
        <f aca="false">IF(K3751=1,ROW(),"")</f>
        <v/>
      </c>
      <c r="S3751" s="56" t="str">
        <f aca="false">IF(D3751="","",TRIM(D3751))</f>
        <v>PHOTO CHARGES- INC</v>
      </c>
    </row>
    <row r="3752" customFormat="false" ht="15" hidden="false" customHeight="false" outlineLevel="0" collapsed="false">
      <c r="A3752" s="50" t="s">
        <v>1742</v>
      </c>
      <c r="B3752" s="55" t="n">
        <v>45953</v>
      </c>
      <c r="C3752" s="50" t="n">
        <f aca="false">IF(S3752="","",IFERROR(IF(INDEX('Ledger Codes'!$C$6:$C$205,MATCH(S3752,'Ledger Codes'!$B$6:$B$205,0))="","",INDEX('Ledger Codes'!$C$6:$C$205,MATCH(S3752,'Ledger Codes'!$B$6:$B$205,0))),""))</f>
        <v>10054</v>
      </c>
      <c r="D3752" s="50" t="s">
        <v>210</v>
      </c>
      <c r="E3752" s="50" t="s">
        <v>1743</v>
      </c>
      <c r="F3752" s="50" t="s">
        <v>1744</v>
      </c>
      <c r="G3752" s="52" t="n">
        <v>0</v>
      </c>
      <c r="H3752" s="52" t="n">
        <v>20</v>
      </c>
      <c r="I3752" s="52" t="n">
        <f aca="false">IF(AND(G3752="",H3752=""),"",N(G3752)-N(H3752))</f>
        <v>-20</v>
      </c>
      <c r="J3752" s="52" t="n">
        <f aca="false">IF(I3752="","",ABS(I3752))</f>
        <v>20</v>
      </c>
      <c r="K3752" s="56" t="n">
        <f aca="false">IF(S3752="","",0)</f>
        <v>0</v>
      </c>
      <c r="L3752" s="56" t="n">
        <f aca="false">IF(J3752="","",IF(AND(J3752&gt;'Revenue Testing'!$E$9,K3752=0),1,0))</f>
        <v>0</v>
      </c>
      <c r="M3752" s="57" t="n">
        <v>0.109077640289</v>
      </c>
      <c r="N3752" s="56" t="str">
        <f aca="false">IF(OR(A3752="",I3752=""),"",IF(COUNTIFS($A$2:$A$4500,A3752,$D$2:$D$4500,D3752,$I$2:$I$4500,I3752)&gt;1,"Possible duplicate",""))</f>
        <v/>
      </c>
      <c r="O3752" s="56" t="n">
        <f aca="false">IF(J3752="","",IF(AND(L3752=0,K3752=0),1,0))</f>
        <v>1</v>
      </c>
      <c r="P3752" s="56" t="str">
        <f aca="false">IF(L3752=1,J3752+ROW()/10^7,"")</f>
        <v/>
      </c>
      <c r="Q3752" s="57" t="n">
        <f aca="false">IF(O3752=1,M3752,"")</f>
        <v>0.109077640289</v>
      </c>
      <c r="R3752" s="56" t="str">
        <f aca="false">IF(K3752=1,ROW(),"")</f>
        <v/>
      </c>
      <c r="S3752" s="56" t="str">
        <f aca="false">IF(D3752="","",TRIM(D3752))</f>
        <v>PHOTO CHARGES- INC</v>
      </c>
    </row>
    <row r="3753" customFormat="false" ht="15" hidden="false" customHeight="false" outlineLevel="0" collapsed="false">
      <c r="A3753" s="50" t="s">
        <v>1745</v>
      </c>
      <c r="B3753" s="55" t="n">
        <v>45953</v>
      </c>
      <c r="C3753" s="50" t="n">
        <f aca="false">IF(S3753="","",IFERROR(IF(INDEX('Ledger Codes'!$C$6:$C$205,MATCH(S3753,'Ledger Codes'!$B$6:$B$205,0))="","",INDEX('Ledger Codes'!$C$6:$C$205,MATCH(S3753,'Ledger Codes'!$B$6:$B$205,0))),""))</f>
        <v>10054</v>
      </c>
      <c r="D3753" s="50" t="s">
        <v>210</v>
      </c>
      <c r="E3753" s="50" t="s">
        <v>1746</v>
      </c>
      <c r="F3753" s="50" t="s">
        <v>1747</v>
      </c>
      <c r="G3753" s="52" t="n">
        <v>0</v>
      </c>
      <c r="H3753" s="52" t="n">
        <v>20</v>
      </c>
      <c r="I3753" s="52" t="n">
        <f aca="false">IF(AND(G3753="",H3753=""),"",N(G3753)-N(H3753))</f>
        <v>-20</v>
      </c>
      <c r="J3753" s="52" t="n">
        <f aca="false">IF(I3753="","",ABS(I3753))</f>
        <v>20</v>
      </c>
      <c r="K3753" s="56" t="n">
        <f aca="false">IF(S3753="","",0)</f>
        <v>0</v>
      </c>
      <c r="L3753" s="56" t="n">
        <f aca="false">IF(J3753="","",IF(AND(J3753&gt;'Revenue Testing'!$E$9,K3753=0),1,0))</f>
        <v>0</v>
      </c>
      <c r="M3753" s="57" t="n">
        <v>0.307697320567</v>
      </c>
      <c r="N3753" s="56" t="str">
        <f aca="false">IF(OR(A3753="",I3753=""),"",IF(COUNTIFS($A$2:$A$4500,A3753,$D$2:$D$4500,D3753,$I$2:$I$4500,I3753)&gt;1,"Possible duplicate",""))</f>
        <v/>
      </c>
      <c r="O3753" s="56" t="n">
        <f aca="false">IF(J3753="","",IF(AND(L3753=0,K3753=0),1,0))</f>
        <v>1</v>
      </c>
      <c r="P3753" s="56" t="str">
        <f aca="false">IF(L3753=1,J3753+ROW()/10^7,"")</f>
        <v/>
      </c>
      <c r="Q3753" s="57" t="n">
        <f aca="false">IF(O3753=1,M3753,"")</f>
        <v>0.307697320567</v>
      </c>
      <c r="R3753" s="56" t="str">
        <f aca="false">IF(K3753=1,ROW(),"")</f>
        <v/>
      </c>
      <c r="S3753" s="56" t="str">
        <f aca="false">IF(D3753="","",TRIM(D3753))</f>
        <v>PHOTO CHARGES- INC</v>
      </c>
    </row>
    <row r="3754" customFormat="false" ht="15" hidden="false" customHeight="false" outlineLevel="0" collapsed="false">
      <c r="A3754" s="50" t="s">
        <v>1748</v>
      </c>
      <c r="B3754" s="55" t="n">
        <v>45953</v>
      </c>
      <c r="C3754" s="50" t="n">
        <f aca="false">IF(S3754="","",IFERROR(IF(INDEX('Ledger Codes'!$C$6:$C$205,MATCH(S3754,'Ledger Codes'!$B$6:$B$205,0))="","",INDEX('Ledger Codes'!$C$6:$C$205,MATCH(S3754,'Ledger Codes'!$B$6:$B$205,0))),""))</f>
        <v>10054</v>
      </c>
      <c r="D3754" s="50" t="s">
        <v>210</v>
      </c>
      <c r="E3754" s="50" t="s">
        <v>1749</v>
      </c>
      <c r="F3754" s="50" t="s">
        <v>1750</v>
      </c>
      <c r="G3754" s="52" t="n">
        <v>0</v>
      </c>
      <c r="H3754" s="52" t="n">
        <v>40</v>
      </c>
      <c r="I3754" s="52" t="n">
        <f aca="false">IF(AND(G3754="",H3754=""),"",N(G3754)-N(H3754))</f>
        <v>-40</v>
      </c>
      <c r="J3754" s="52" t="n">
        <f aca="false">IF(I3754="","",ABS(I3754))</f>
        <v>40</v>
      </c>
      <c r="K3754" s="56" t="n">
        <f aca="false">IF(S3754="","",0)</f>
        <v>0</v>
      </c>
      <c r="L3754" s="56" t="n">
        <f aca="false">IF(J3754="","",IF(AND(J3754&gt;'Revenue Testing'!$E$9,K3754=0),1,0))</f>
        <v>0</v>
      </c>
      <c r="M3754" s="57" t="n">
        <v>0.106993755228</v>
      </c>
      <c r="N3754" s="56" t="str">
        <f aca="false">IF(OR(A3754="",I3754=""),"",IF(COUNTIFS($A$2:$A$4500,A3754,$D$2:$D$4500,D3754,$I$2:$I$4500,I3754)&gt;1,"Possible duplicate",""))</f>
        <v/>
      </c>
      <c r="O3754" s="56" t="n">
        <f aca="false">IF(J3754="","",IF(AND(L3754=0,K3754=0),1,0))</f>
        <v>1</v>
      </c>
      <c r="P3754" s="56" t="str">
        <f aca="false">IF(L3754=1,J3754+ROW()/10^7,"")</f>
        <v/>
      </c>
      <c r="Q3754" s="57" t="n">
        <f aca="false">IF(O3754=1,M3754,"")</f>
        <v>0.106993755228</v>
      </c>
      <c r="R3754" s="56" t="str">
        <f aca="false">IF(K3754=1,ROW(),"")</f>
        <v/>
      </c>
      <c r="S3754" s="56" t="str">
        <f aca="false">IF(D3754="","",TRIM(D3754))</f>
        <v>PHOTO CHARGES- INC</v>
      </c>
    </row>
    <row r="3755" customFormat="false" ht="15" hidden="false" customHeight="false" outlineLevel="0" collapsed="false">
      <c r="A3755" s="50" t="s">
        <v>1751</v>
      </c>
      <c r="B3755" s="55" t="n">
        <v>45953</v>
      </c>
      <c r="C3755" s="50" t="n">
        <f aca="false">IF(S3755="","",IFERROR(IF(INDEX('Ledger Codes'!$C$6:$C$205,MATCH(S3755,'Ledger Codes'!$B$6:$B$205,0))="","",INDEX('Ledger Codes'!$C$6:$C$205,MATCH(S3755,'Ledger Codes'!$B$6:$B$205,0))),""))</f>
        <v>10054</v>
      </c>
      <c r="D3755" s="50" t="s">
        <v>210</v>
      </c>
      <c r="E3755" s="50" t="s">
        <v>1752</v>
      </c>
      <c r="F3755" s="50" t="s">
        <v>1753</v>
      </c>
      <c r="G3755" s="52" t="n">
        <v>0</v>
      </c>
      <c r="H3755" s="52" t="n">
        <v>20</v>
      </c>
      <c r="I3755" s="52" t="n">
        <f aca="false">IF(AND(G3755="",H3755=""),"",N(G3755)-N(H3755))</f>
        <v>-20</v>
      </c>
      <c r="J3755" s="52" t="n">
        <f aca="false">IF(I3755="","",ABS(I3755))</f>
        <v>20</v>
      </c>
      <c r="K3755" s="56" t="n">
        <f aca="false">IF(S3755="","",0)</f>
        <v>0</v>
      </c>
      <c r="L3755" s="56" t="n">
        <f aca="false">IF(J3755="","",IF(AND(J3755&gt;'Revenue Testing'!$E$9,K3755=0),1,0))</f>
        <v>0</v>
      </c>
      <c r="M3755" s="57" t="n">
        <v>0.421344234671</v>
      </c>
      <c r="N3755" s="56" t="str">
        <f aca="false">IF(OR(A3755="",I3755=""),"",IF(COUNTIFS($A$2:$A$4500,A3755,$D$2:$D$4500,D3755,$I$2:$I$4500,I3755)&gt;1,"Possible duplicate",""))</f>
        <v/>
      </c>
      <c r="O3755" s="56" t="n">
        <f aca="false">IF(J3755="","",IF(AND(L3755=0,K3755=0),1,0))</f>
        <v>1</v>
      </c>
      <c r="P3755" s="56" t="str">
        <f aca="false">IF(L3755=1,J3755+ROW()/10^7,"")</f>
        <v/>
      </c>
      <c r="Q3755" s="57" t="n">
        <f aca="false">IF(O3755=1,M3755,"")</f>
        <v>0.421344234671</v>
      </c>
      <c r="R3755" s="56" t="str">
        <f aca="false">IF(K3755=1,ROW(),"")</f>
        <v/>
      </c>
      <c r="S3755" s="56" t="str">
        <f aca="false">IF(D3755="","",TRIM(D3755))</f>
        <v>PHOTO CHARGES- INC</v>
      </c>
    </row>
    <row r="3756" customFormat="false" ht="15" hidden="false" customHeight="false" outlineLevel="0" collapsed="false">
      <c r="A3756" s="50" t="s">
        <v>1754</v>
      </c>
      <c r="B3756" s="55" t="n">
        <v>45953</v>
      </c>
      <c r="C3756" s="50" t="n">
        <f aca="false">IF(S3756="","",IFERROR(IF(INDEX('Ledger Codes'!$C$6:$C$205,MATCH(S3756,'Ledger Codes'!$B$6:$B$205,0))="","",INDEX('Ledger Codes'!$C$6:$C$205,MATCH(S3756,'Ledger Codes'!$B$6:$B$205,0))),""))</f>
        <v>10054</v>
      </c>
      <c r="D3756" s="50" t="s">
        <v>210</v>
      </c>
      <c r="E3756" s="50" t="s">
        <v>1755</v>
      </c>
      <c r="F3756" s="50" t="s">
        <v>542</v>
      </c>
      <c r="G3756" s="52" t="n">
        <v>0</v>
      </c>
      <c r="H3756" s="52" t="n">
        <v>100</v>
      </c>
      <c r="I3756" s="52" t="n">
        <f aca="false">IF(AND(G3756="",H3756=""),"",N(G3756)-N(H3756))</f>
        <v>-100</v>
      </c>
      <c r="J3756" s="52" t="n">
        <f aca="false">IF(I3756="","",ABS(I3756))</f>
        <v>100</v>
      </c>
      <c r="K3756" s="56" t="n">
        <f aca="false">IF(S3756="","",0)</f>
        <v>0</v>
      </c>
      <c r="L3756" s="56" t="n">
        <f aca="false">IF(J3756="","",IF(AND(J3756&gt;'Revenue Testing'!$E$9,K3756=0),1,0))</f>
        <v>0</v>
      </c>
      <c r="M3756" s="57" t="n">
        <v>0.290802070898</v>
      </c>
      <c r="N3756" s="56" t="str">
        <f aca="false">IF(OR(A3756="",I3756=""),"",IF(COUNTIFS($A$2:$A$4500,A3756,$D$2:$D$4500,D3756,$I$2:$I$4500,I3756)&gt;1,"Possible duplicate",""))</f>
        <v/>
      </c>
      <c r="O3756" s="56" t="n">
        <f aca="false">IF(J3756="","",IF(AND(L3756=0,K3756=0),1,0))</f>
        <v>1</v>
      </c>
      <c r="P3756" s="56" t="str">
        <f aca="false">IF(L3756=1,J3756+ROW()/10^7,"")</f>
        <v/>
      </c>
      <c r="Q3756" s="57" t="n">
        <f aca="false">IF(O3756=1,M3756,"")</f>
        <v>0.290802070898</v>
      </c>
      <c r="R3756" s="56" t="str">
        <f aca="false">IF(K3756=1,ROW(),"")</f>
        <v/>
      </c>
      <c r="S3756" s="56" t="str">
        <f aca="false">IF(D3756="","",TRIM(D3756))</f>
        <v>PHOTO CHARGES- INC</v>
      </c>
    </row>
    <row r="3757" customFormat="false" ht="15" hidden="false" customHeight="false" outlineLevel="0" collapsed="false">
      <c r="A3757" s="50" t="s">
        <v>1756</v>
      </c>
      <c r="B3757" s="55" t="n">
        <v>45953</v>
      </c>
      <c r="C3757" s="50" t="n">
        <f aca="false">IF(S3757="","",IFERROR(IF(INDEX('Ledger Codes'!$C$6:$C$205,MATCH(S3757,'Ledger Codes'!$B$6:$B$205,0))="","",INDEX('Ledger Codes'!$C$6:$C$205,MATCH(S3757,'Ledger Codes'!$B$6:$B$205,0))),""))</f>
        <v>10054</v>
      </c>
      <c r="D3757" s="50" t="s">
        <v>210</v>
      </c>
      <c r="E3757" s="50" t="s">
        <v>1757</v>
      </c>
      <c r="F3757" s="50" t="s">
        <v>1758</v>
      </c>
      <c r="G3757" s="52" t="n">
        <v>0</v>
      </c>
      <c r="H3757" s="52" t="n">
        <v>60</v>
      </c>
      <c r="I3757" s="52" t="n">
        <f aca="false">IF(AND(G3757="",H3757=""),"",N(G3757)-N(H3757))</f>
        <v>-60</v>
      </c>
      <c r="J3757" s="52" t="n">
        <f aca="false">IF(I3757="","",ABS(I3757))</f>
        <v>60</v>
      </c>
      <c r="K3757" s="56" t="n">
        <f aca="false">IF(S3757="","",0)</f>
        <v>0</v>
      </c>
      <c r="L3757" s="56" t="n">
        <f aca="false">IF(J3757="","",IF(AND(J3757&gt;'Revenue Testing'!$E$9,K3757=0),1,0))</f>
        <v>0</v>
      </c>
      <c r="M3757" s="57" t="n">
        <v>0.572874417553</v>
      </c>
      <c r="N3757" s="56" t="str">
        <f aca="false">IF(OR(A3757="",I3757=""),"",IF(COUNTIFS($A$2:$A$4500,A3757,$D$2:$D$4500,D3757,$I$2:$I$4500,I3757)&gt;1,"Possible duplicate",""))</f>
        <v/>
      </c>
      <c r="O3757" s="56" t="n">
        <f aca="false">IF(J3757="","",IF(AND(L3757=0,K3757=0),1,0))</f>
        <v>1</v>
      </c>
      <c r="P3757" s="56" t="str">
        <f aca="false">IF(L3757=1,J3757+ROW()/10^7,"")</f>
        <v/>
      </c>
      <c r="Q3757" s="57" t="n">
        <f aca="false">IF(O3757=1,M3757,"")</f>
        <v>0.572874417553</v>
      </c>
      <c r="R3757" s="56" t="str">
        <f aca="false">IF(K3757=1,ROW(),"")</f>
        <v/>
      </c>
      <c r="S3757" s="56" t="str">
        <f aca="false">IF(D3757="","",TRIM(D3757))</f>
        <v>PHOTO CHARGES- INC</v>
      </c>
    </row>
    <row r="3758" customFormat="false" ht="15" hidden="false" customHeight="false" outlineLevel="0" collapsed="false">
      <c r="A3758" s="50" t="s">
        <v>1759</v>
      </c>
      <c r="B3758" s="55" t="n">
        <v>45953</v>
      </c>
      <c r="C3758" s="50" t="n">
        <f aca="false">IF(S3758="","",IFERROR(IF(INDEX('Ledger Codes'!$C$6:$C$205,MATCH(S3758,'Ledger Codes'!$B$6:$B$205,0))="","",INDEX('Ledger Codes'!$C$6:$C$205,MATCH(S3758,'Ledger Codes'!$B$6:$B$205,0))),""))</f>
        <v>10054</v>
      </c>
      <c r="D3758" s="50" t="s">
        <v>210</v>
      </c>
      <c r="E3758" s="50" t="s">
        <v>1760</v>
      </c>
      <c r="F3758" s="50" t="s">
        <v>1761</v>
      </c>
      <c r="G3758" s="52" t="n">
        <v>0</v>
      </c>
      <c r="H3758" s="52" t="n">
        <v>40</v>
      </c>
      <c r="I3758" s="52" t="n">
        <f aca="false">IF(AND(G3758="",H3758=""),"",N(G3758)-N(H3758))</f>
        <v>-40</v>
      </c>
      <c r="J3758" s="52" t="n">
        <f aca="false">IF(I3758="","",ABS(I3758))</f>
        <v>40</v>
      </c>
      <c r="K3758" s="56" t="n">
        <f aca="false">IF(S3758="","",0)</f>
        <v>0</v>
      </c>
      <c r="L3758" s="56" t="n">
        <f aca="false">IF(J3758="","",IF(AND(J3758&gt;'Revenue Testing'!$E$9,K3758=0),1,0))</f>
        <v>0</v>
      </c>
      <c r="M3758" s="57" t="n">
        <v>0.649529885466</v>
      </c>
      <c r="N3758" s="56" t="str">
        <f aca="false">IF(OR(A3758="",I3758=""),"",IF(COUNTIFS($A$2:$A$4500,A3758,$D$2:$D$4500,D3758,$I$2:$I$4500,I3758)&gt;1,"Possible duplicate",""))</f>
        <v/>
      </c>
      <c r="O3758" s="56" t="n">
        <f aca="false">IF(J3758="","",IF(AND(L3758=0,K3758=0),1,0))</f>
        <v>1</v>
      </c>
      <c r="P3758" s="56" t="str">
        <f aca="false">IF(L3758=1,J3758+ROW()/10^7,"")</f>
        <v/>
      </c>
      <c r="Q3758" s="57" t="n">
        <f aca="false">IF(O3758=1,M3758,"")</f>
        <v>0.649529885466</v>
      </c>
      <c r="R3758" s="56" t="str">
        <f aca="false">IF(K3758=1,ROW(),"")</f>
        <v/>
      </c>
      <c r="S3758" s="56" t="str">
        <f aca="false">IF(D3758="","",TRIM(D3758))</f>
        <v>PHOTO CHARGES- INC</v>
      </c>
    </row>
    <row r="3759" customFormat="false" ht="15" hidden="false" customHeight="false" outlineLevel="0" collapsed="false">
      <c r="A3759" s="50" t="s">
        <v>1762</v>
      </c>
      <c r="B3759" s="55" t="n">
        <v>45953</v>
      </c>
      <c r="C3759" s="50" t="n">
        <f aca="false">IF(S3759="","",IFERROR(IF(INDEX('Ledger Codes'!$C$6:$C$205,MATCH(S3759,'Ledger Codes'!$B$6:$B$205,0))="","",INDEX('Ledger Codes'!$C$6:$C$205,MATCH(S3759,'Ledger Codes'!$B$6:$B$205,0))),""))</f>
        <v>10054</v>
      </c>
      <c r="D3759" s="50" t="s">
        <v>210</v>
      </c>
      <c r="E3759" s="50" t="s">
        <v>1763</v>
      </c>
      <c r="F3759" s="50" t="s">
        <v>1764</v>
      </c>
      <c r="G3759" s="52" t="n">
        <v>0</v>
      </c>
      <c r="H3759" s="52" t="n">
        <v>40</v>
      </c>
      <c r="I3759" s="52" t="n">
        <f aca="false">IF(AND(G3759="",H3759=""),"",N(G3759)-N(H3759))</f>
        <v>-40</v>
      </c>
      <c r="J3759" s="52" t="n">
        <f aca="false">IF(I3759="","",ABS(I3759))</f>
        <v>40</v>
      </c>
      <c r="K3759" s="56" t="n">
        <f aca="false">IF(S3759="","",0)</f>
        <v>0</v>
      </c>
      <c r="L3759" s="56" t="n">
        <f aca="false">IF(J3759="","",IF(AND(J3759&gt;'Revenue Testing'!$E$9,K3759=0),1,0))</f>
        <v>0</v>
      </c>
      <c r="M3759" s="57" t="n">
        <v>0.924052154369</v>
      </c>
      <c r="N3759" s="56" t="str">
        <f aca="false">IF(OR(A3759="",I3759=""),"",IF(COUNTIFS($A$2:$A$4500,A3759,$D$2:$D$4500,D3759,$I$2:$I$4500,I3759)&gt;1,"Possible duplicate",""))</f>
        <v/>
      </c>
      <c r="O3759" s="56" t="n">
        <f aca="false">IF(J3759="","",IF(AND(L3759=0,K3759=0),1,0))</f>
        <v>1</v>
      </c>
      <c r="P3759" s="56" t="str">
        <f aca="false">IF(L3759=1,J3759+ROW()/10^7,"")</f>
        <v/>
      </c>
      <c r="Q3759" s="57" t="n">
        <f aca="false">IF(O3759=1,M3759,"")</f>
        <v>0.924052154369</v>
      </c>
      <c r="R3759" s="56" t="str">
        <f aca="false">IF(K3759=1,ROW(),"")</f>
        <v/>
      </c>
      <c r="S3759" s="56" t="str">
        <f aca="false">IF(D3759="","",TRIM(D3759))</f>
        <v>PHOTO CHARGES- INC</v>
      </c>
    </row>
    <row r="3760" customFormat="false" ht="15" hidden="false" customHeight="false" outlineLevel="0" collapsed="false">
      <c r="A3760" s="50" t="s">
        <v>1765</v>
      </c>
      <c r="B3760" s="55" t="n">
        <v>45953</v>
      </c>
      <c r="C3760" s="50" t="n">
        <f aca="false">IF(S3760="","",IFERROR(IF(INDEX('Ledger Codes'!$C$6:$C$205,MATCH(S3760,'Ledger Codes'!$B$6:$B$205,0))="","",INDEX('Ledger Codes'!$C$6:$C$205,MATCH(S3760,'Ledger Codes'!$B$6:$B$205,0))),""))</f>
        <v>10054</v>
      </c>
      <c r="D3760" s="50" t="s">
        <v>210</v>
      </c>
      <c r="E3760" s="50" t="s">
        <v>1766</v>
      </c>
      <c r="F3760" s="50" t="s">
        <v>1767</v>
      </c>
      <c r="G3760" s="52" t="n">
        <v>0</v>
      </c>
      <c r="H3760" s="52" t="n">
        <v>40</v>
      </c>
      <c r="I3760" s="52" t="n">
        <f aca="false">IF(AND(G3760="",H3760=""),"",N(G3760)-N(H3760))</f>
        <v>-40</v>
      </c>
      <c r="J3760" s="52" t="n">
        <f aca="false">IF(I3760="","",ABS(I3760))</f>
        <v>40</v>
      </c>
      <c r="K3760" s="56" t="n">
        <f aca="false">IF(S3760="","",0)</f>
        <v>0</v>
      </c>
      <c r="L3760" s="56" t="n">
        <f aca="false">IF(J3760="","",IF(AND(J3760&gt;'Revenue Testing'!$E$9,K3760=0),1,0))</f>
        <v>0</v>
      </c>
      <c r="M3760" s="57" t="n">
        <v>0.470443631107</v>
      </c>
      <c r="N3760" s="56" t="str">
        <f aca="false">IF(OR(A3760="",I3760=""),"",IF(COUNTIFS($A$2:$A$4500,A3760,$D$2:$D$4500,D3760,$I$2:$I$4500,I3760)&gt;1,"Possible duplicate",""))</f>
        <v/>
      </c>
      <c r="O3760" s="56" t="n">
        <f aca="false">IF(J3760="","",IF(AND(L3760=0,K3760=0),1,0))</f>
        <v>1</v>
      </c>
      <c r="P3760" s="56" t="str">
        <f aca="false">IF(L3760=1,J3760+ROW()/10^7,"")</f>
        <v/>
      </c>
      <c r="Q3760" s="57" t="n">
        <f aca="false">IF(O3760=1,M3760,"")</f>
        <v>0.470443631107</v>
      </c>
      <c r="R3760" s="56" t="str">
        <f aca="false">IF(K3760=1,ROW(),"")</f>
        <v/>
      </c>
      <c r="S3760" s="56" t="str">
        <f aca="false">IF(D3760="","",TRIM(D3760))</f>
        <v>PHOTO CHARGES- INC</v>
      </c>
    </row>
    <row r="3761" customFormat="false" ht="15" hidden="false" customHeight="false" outlineLevel="0" collapsed="false">
      <c r="A3761" s="50" t="s">
        <v>1768</v>
      </c>
      <c r="B3761" s="55" t="n">
        <v>45953</v>
      </c>
      <c r="C3761" s="50" t="n">
        <f aca="false">IF(S3761="","",IFERROR(IF(INDEX('Ledger Codes'!$C$6:$C$205,MATCH(S3761,'Ledger Codes'!$B$6:$B$205,0))="","",INDEX('Ledger Codes'!$C$6:$C$205,MATCH(S3761,'Ledger Codes'!$B$6:$B$205,0))),""))</f>
        <v>10054</v>
      </c>
      <c r="D3761" s="50" t="s">
        <v>210</v>
      </c>
      <c r="E3761" s="50" t="s">
        <v>1769</v>
      </c>
      <c r="F3761" s="50" t="s">
        <v>1770</v>
      </c>
      <c r="G3761" s="52" t="n">
        <v>0</v>
      </c>
      <c r="H3761" s="52" t="n">
        <v>20</v>
      </c>
      <c r="I3761" s="52" t="n">
        <f aca="false">IF(AND(G3761="",H3761=""),"",N(G3761)-N(H3761))</f>
        <v>-20</v>
      </c>
      <c r="J3761" s="52" t="n">
        <f aca="false">IF(I3761="","",ABS(I3761))</f>
        <v>20</v>
      </c>
      <c r="K3761" s="56" t="n">
        <f aca="false">IF(S3761="","",0)</f>
        <v>0</v>
      </c>
      <c r="L3761" s="56" t="n">
        <f aca="false">IF(J3761="","",IF(AND(J3761&gt;'Revenue Testing'!$E$9,K3761=0),1,0))</f>
        <v>0</v>
      </c>
      <c r="M3761" s="57" t="n">
        <v>0.447787972745</v>
      </c>
      <c r="N3761" s="56" t="str">
        <f aca="false">IF(OR(A3761="",I3761=""),"",IF(COUNTIFS($A$2:$A$4500,A3761,$D$2:$D$4500,D3761,$I$2:$I$4500,I3761)&gt;1,"Possible duplicate",""))</f>
        <v/>
      </c>
      <c r="O3761" s="56" t="n">
        <f aca="false">IF(J3761="","",IF(AND(L3761=0,K3761=0),1,0))</f>
        <v>1</v>
      </c>
      <c r="P3761" s="56" t="str">
        <f aca="false">IF(L3761=1,J3761+ROW()/10^7,"")</f>
        <v/>
      </c>
      <c r="Q3761" s="57" t="n">
        <f aca="false">IF(O3761=1,M3761,"")</f>
        <v>0.447787972745</v>
      </c>
      <c r="R3761" s="56" t="str">
        <f aca="false">IF(K3761=1,ROW(),"")</f>
        <v/>
      </c>
      <c r="S3761" s="56" t="str">
        <f aca="false">IF(D3761="","",TRIM(D3761))</f>
        <v>PHOTO CHARGES- INC</v>
      </c>
    </row>
    <row r="3762" customFormat="false" ht="15" hidden="false" customHeight="false" outlineLevel="0" collapsed="false">
      <c r="A3762" s="50" t="s">
        <v>1771</v>
      </c>
      <c r="B3762" s="55" t="n">
        <v>45953</v>
      </c>
      <c r="C3762" s="50" t="n">
        <f aca="false">IF(S3762="","",IFERROR(IF(INDEX('Ledger Codes'!$C$6:$C$205,MATCH(S3762,'Ledger Codes'!$B$6:$B$205,0))="","",INDEX('Ledger Codes'!$C$6:$C$205,MATCH(S3762,'Ledger Codes'!$B$6:$B$205,0))),""))</f>
        <v>10054</v>
      </c>
      <c r="D3762" s="50" t="s">
        <v>210</v>
      </c>
      <c r="E3762" s="50" t="s">
        <v>1772</v>
      </c>
      <c r="F3762" s="50" t="s">
        <v>524</v>
      </c>
      <c r="G3762" s="52" t="n">
        <v>0</v>
      </c>
      <c r="H3762" s="52" t="n">
        <v>60</v>
      </c>
      <c r="I3762" s="52" t="n">
        <f aca="false">IF(AND(G3762="",H3762=""),"",N(G3762)-N(H3762))</f>
        <v>-60</v>
      </c>
      <c r="J3762" s="52" t="n">
        <f aca="false">IF(I3762="","",ABS(I3762))</f>
        <v>60</v>
      </c>
      <c r="K3762" s="56" t="n">
        <f aca="false">IF(S3762="","",0)</f>
        <v>0</v>
      </c>
      <c r="L3762" s="56" t="n">
        <f aca="false">IF(J3762="","",IF(AND(J3762&gt;'Revenue Testing'!$E$9,K3762=0),1,0))</f>
        <v>0</v>
      </c>
      <c r="M3762" s="57" t="n">
        <v>0.304557757863</v>
      </c>
      <c r="N3762" s="56" t="str">
        <f aca="false">IF(OR(A3762="",I3762=""),"",IF(COUNTIFS($A$2:$A$4500,A3762,$D$2:$D$4500,D3762,$I$2:$I$4500,I3762)&gt;1,"Possible duplicate",""))</f>
        <v/>
      </c>
      <c r="O3762" s="56" t="n">
        <f aca="false">IF(J3762="","",IF(AND(L3762=0,K3762=0),1,0))</f>
        <v>1</v>
      </c>
      <c r="P3762" s="56" t="str">
        <f aca="false">IF(L3762=1,J3762+ROW()/10^7,"")</f>
        <v/>
      </c>
      <c r="Q3762" s="57" t="n">
        <f aca="false">IF(O3762=1,M3762,"")</f>
        <v>0.304557757863</v>
      </c>
      <c r="R3762" s="56" t="str">
        <f aca="false">IF(K3762=1,ROW(),"")</f>
        <v/>
      </c>
      <c r="S3762" s="56" t="str">
        <f aca="false">IF(D3762="","",TRIM(D3762))</f>
        <v>PHOTO CHARGES- INC</v>
      </c>
    </row>
    <row r="3763" customFormat="false" ht="15" hidden="false" customHeight="false" outlineLevel="0" collapsed="false">
      <c r="A3763" s="50" t="s">
        <v>1773</v>
      </c>
      <c r="B3763" s="55" t="n">
        <v>45953</v>
      </c>
      <c r="C3763" s="50" t="n">
        <f aca="false">IF(S3763="","",IFERROR(IF(INDEX('Ledger Codes'!$C$6:$C$205,MATCH(S3763,'Ledger Codes'!$B$6:$B$205,0))="","",INDEX('Ledger Codes'!$C$6:$C$205,MATCH(S3763,'Ledger Codes'!$B$6:$B$205,0))),""))</f>
        <v>10054</v>
      </c>
      <c r="D3763" s="50" t="s">
        <v>210</v>
      </c>
      <c r="E3763" s="50" t="s">
        <v>1774</v>
      </c>
      <c r="F3763" s="50" t="s">
        <v>1775</v>
      </c>
      <c r="G3763" s="52" t="n">
        <v>0</v>
      </c>
      <c r="H3763" s="52" t="n">
        <v>20</v>
      </c>
      <c r="I3763" s="52" t="n">
        <f aca="false">IF(AND(G3763="",H3763=""),"",N(G3763)-N(H3763))</f>
        <v>-20</v>
      </c>
      <c r="J3763" s="52" t="n">
        <f aca="false">IF(I3763="","",ABS(I3763))</f>
        <v>20</v>
      </c>
      <c r="K3763" s="56" t="n">
        <f aca="false">IF(S3763="","",0)</f>
        <v>0</v>
      </c>
      <c r="L3763" s="56" t="n">
        <f aca="false">IF(J3763="","",IF(AND(J3763&gt;'Revenue Testing'!$E$9,K3763=0),1,0))</f>
        <v>0</v>
      </c>
      <c r="M3763" s="57" t="n">
        <v>0.732940152207</v>
      </c>
      <c r="N3763" s="56" t="str">
        <f aca="false">IF(OR(A3763="",I3763=""),"",IF(COUNTIFS($A$2:$A$4500,A3763,$D$2:$D$4500,D3763,$I$2:$I$4500,I3763)&gt;1,"Possible duplicate",""))</f>
        <v/>
      </c>
      <c r="O3763" s="56" t="n">
        <f aca="false">IF(J3763="","",IF(AND(L3763=0,K3763=0),1,0))</f>
        <v>1</v>
      </c>
      <c r="P3763" s="56" t="str">
        <f aca="false">IF(L3763=1,J3763+ROW()/10^7,"")</f>
        <v/>
      </c>
      <c r="Q3763" s="57" t="n">
        <f aca="false">IF(O3763=1,M3763,"")</f>
        <v>0.732940152207</v>
      </c>
      <c r="R3763" s="56" t="str">
        <f aca="false">IF(K3763=1,ROW(),"")</f>
        <v/>
      </c>
      <c r="S3763" s="56" t="str">
        <f aca="false">IF(D3763="","",TRIM(D3763))</f>
        <v>PHOTO CHARGES- INC</v>
      </c>
    </row>
    <row r="3764" customFormat="false" ht="15" hidden="false" customHeight="false" outlineLevel="0" collapsed="false">
      <c r="A3764" s="50" t="s">
        <v>1776</v>
      </c>
      <c r="B3764" s="55" t="n">
        <v>45953</v>
      </c>
      <c r="C3764" s="50" t="n">
        <f aca="false">IF(S3764="","",IFERROR(IF(INDEX('Ledger Codes'!$C$6:$C$205,MATCH(S3764,'Ledger Codes'!$B$6:$B$205,0))="","",INDEX('Ledger Codes'!$C$6:$C$205,MATCH(S3764,'Ledger Codes'!$B$6:$B$205,0))),""))</f>
        <v>10054</v>
      </c>
      <c r="D3764" s="50" t="s">
        <v>210</v>
      </c>
      <c r="E3764" s="50" t="s">
        <v>1777</v>
      </c>
      <c r="F3764" s="50" t="s">
        <v>1778</v>
      </c>
      <c r="G3764" s="52" t="n">
        <v>0</v>
      </c>
      <c r="H3764" s="52" t="n">
        <v>20</v>
      </c>
      <c r="I3764" s="52" t="n">
        <f aca="false">IF(AND(G3764="",H3764=""),"",N(G3764)-N(H3764))</f>
        <v>-20</v>
      </c>
      <c r="J3764" s="52" t="n">
        <f aca="false">IF(I3764="","",ABS(I3764))</f>
        <v>20</v>
      </c>
      <c r="K3764" s="56" t="n">
        <f aca="false">IF(S3764="","",0)</f>
        <v>0</v>
      </c>
      <c r="L3764" s="56" t="n">
        <f aca="false">IF(J3764="","",IF(AND(J3764&gt;'Revenue Testing'!$E$9,K3764=0),1,0))</f>
        <v>0</v>
      </c>
      <c r="M3764" s="57" t="n">
        <v>0.246383783715</v>
      </c>
      <c r="N3764" s="56" t="str">
        <f aca="false">IF(OR(A3764="",I3764=""),"",IF(COUNTIFS($A$2:$A$4500,A3764,$D$2:$D$4500,D3764,$I$2:$I$4500,I3764)&gt;1,"Possible duplicate",""))</f>
        <v/>
      </c>
      <c r="O3764" s="56" t="n">
        <f aca="false">IF(J3764="","",IF(AND(L3764=0,K3764=0),1,0))</f>
        <v>1</v>
      </c>
      <c r="P3764" s="56" t="str">
        <f aca="false">IF(L3764=1,J3764+ROW()/10^7,"")</f>
        <v/>
      </c>
      <c r="Q3764" s="57" t="n">
        <f aca="false">IF(O3764=1,M3764,"")</f>
        <v>0.246383783715</v>
      </c>
      <c r="R3764" s="56" t="str">
        <f aca="false">IF(K3764=1,ROW(),"")</f>
        <v/>
      </c>
      <c r="S3764" s="56" t="str">
        <f aca="false">IF(D3764="","",TRIM(D3764))</f>
        <v>PHOTO CHARGES- INC</v>
      </c>
    </row>
    <row r="3765" customFormat="false" ht="15" hidden="false" customHeight="false" outlineLevel="0" collapsed="false">
      <c r="A3765" s="50" t="s">
        <v>1779</v>
      </c>
      <c r="B3765" s="55" t="n">
        <v>45953</v>
      </c>
      <c r="C3765" s="50" t="n">
        <f aca="false">IF(S3765="","",IFERROR(IF(INDEX('Ledger Codes'!$C$6:$C$205,MATCH(S3765,'Ledger Codes'!$B$6:$B$205,0))="","",INDEX('Ledger Codes'!$C$6:$C$205,MATCH(S3765,'Ledger Codes'!$B$6:$B$205,0))),""))</f>
        <v>10054</v>
      </c>
      <c r="D3765" s="50" t="s">
        <v>210</v>
      </c>
      <c r="E3765" s="50" t="s">
        <v>1780</v>
      </c>
      <c r="F3765" s="50" t="s">
        <v>1781</v>
      </c>
      <c r="G3765" s="52" t="n">
        <v>0</v>
      </c>
      <c r="H3765" s="52" t="n">
        <v>60</v>
      </c>
      <c r="I3765" s="52" t="n">
        <f aca="false">IF(AND(G3765="",H3765=""),"",N(G3765)-N(H3765))</f>
        <v>-60</v>
      </c>
      <c r="J3765" s="52" t="n">
        <f aca="false">IF(I3765="","",ABS(I3765))</f>
        <v>60</v>
      </c>
      <c r="K3765" s="56" t="n">
        <f aca="false">IF(S3765="","",0)</f>
        <v>0</v>
      </c>
      <c r="L3765" s="56" t="n">
        <f aca="false">IF(J3765="","",IF(AND(J3765&gt;'Revenue Testing'!$E$9,K3765=0),1,0))</f>
        <v>0</v>
      </c>
      <c r="M3765" s="57" t="n">
        <v>0.435657740235</v>
      </c>
      <c r="N3765" s="56" t="str">
        <f aca="false">IF(OR(A3765="",I3765=""),"",IF(COUNTIFS($A$2:$A$4500,A3765,$D$2:$D$4500,D3765,$I$2:$I$4500,I3765)&gt;1,"Possible duplicate",""))</f>
        <v/>
      </c>
      <c r="O3765" s="56" t="n">
        <f aca="false">IF(J3765="","",IF(AND(L3765=0,K3765=0),1,0))</f>
        <v>1</v>
      </c>
      <c r="P3765" s="56" t="str">
        <f aca="false">IF(L3765=1,J3765+ROW()/10^7,"")</f>
        <v/>
      </c>
      <c r="Q3765" s="57" t="n">
        <f aca="false">IF(O3765=1,M3765,"")</f>
        <v>0.435657740235</v>
      </c>
      <c r="R3765" s="56" t="str">
        <f aca="false">IF(K3765=1,ROW(),"")</f>
        <v/>
      </c>
      <c r="S3765" s="56" t="str">
        <f aca="false">IF(D3765="","",TRIM(D3765))</f>
        <v>PHOTO CHARGES- INC</v>
      </c>
    </row>
    <row r="3766" customFormat="false" ht="15" hidden="false" customHeight="false" outlineLevel="0" collapsed="false">
      <c r="A3766" s="50" t="s">
        <v>1782</v>
      </c>
      <c r="B3766" s="55" t="n">
        <v>45953</v>
      </c>
      <c r="C3766" s="50" t="n">
        <f aca="false">IF(S3766="","",IFERROR(IF(INDEX('Ledger Codes'!$C$6:$C$205,MATCH(S3766,'Ledger Codes'!$B$6:$B$205,0))="","",INDEX('Ledger Codes'!$C$6:$C$205,MATCH(S3766,'Ledger Codes'!$B$6:$B$205,0))),""))</f>
        <v>10054</v>
      </c>
      <c r="D3766" s="50" t="s">
        <v>210</v>
      </c>
      <c r="E3766" s="50" t="s">
        <v>1783</v>
      </c>
      <c r="F3766" s="50" t="s">
        <v>572</v>
      </c>
      <c r="G3766" s="52" t="n">
        <v>0</v>
      </c>
      <c r="H3766" s="52" t="n">
        <v>20</v>
      </c>
      <c r="I3766" s="52" t="n">
        <f aca="false">IF(AND(G3766="",H3766=""),"",N(G3766)-N(H3766))</f>
        <v>-20</v>
      </c>
      <c r="J3766" s="52" t="n">
        <f aca="false">IF(I3766="","",ABS(I3766))</f>
        <v>20</v>
      </c>
      <c r="K3766" s="56" t="n">
        <f aca="false">IF(S3766="","",0)</f>
        <v>0</v>
      </c>
      <c r="L3766" s="56" t="n">
        <f aca="false">IF(J3766="","",IF(AND(J3766&gt;'Revenue Testing'!$E$9,K3766=0),1,0))</f>
        <v>0</v>
      </c>
      <c r="M3766" s="57" t="n">
        <v>0.011145607371</v>
      </c>
      <c r="N3766" s="56" t="str">
        <f aca="false">IF(OR(A3766="",I3766=""),"",IF(COUNTIFS($A$2:$A$4500,A3766,$D$2:$D$4500,D3766,$I$2:$I$4500,I3766)&gt;1,"Possible duplicate",""))</f>
        <v/>
      </c>
      <c r="O3766" s="56" t="n">
        <f aca="false">IF(J3766="","",IF(AND(L3766=0,K3766=0),1,0))</f>
        <v>1</v>
      </c>
      <c r="P3766" s="56" t="str">
        <f aca="false">IF(L3766=1,J3766+ROW()/10^7,"")</f>
        <v/>
      </c>
      <c r="Q3766" s="57" t="n">
        <f aca="false">IF(O3766=1,M3766,"")</f>
        <v>0.011145607371</v>
      </c>
      <c r="R3766" s="56" t="str">
        <f aca="false">IF(K3766=1,ROW(),"")</f>
        <v/>
      </c>
      <c r="S3766" s="56" t="str">
        <f aca="false">IF(D3766="","",TRIM(D3766))</f>
        <v>PHOTO CHARGES- INC</v>
      </c>
    </row>
    <row r="3767" customFormat="false" ht="15" hidden="false" customHeight="false" outlineLevel="0" collapsed="false">
      <c r="A3767" s="50" t="s">
        <v>1784</v>
      </c>
      <c r="B3767" s="55" t="n">
        <v>45953</v>
      </c>
      <c r="C3767" s="50" t="n">
        <f aca="false">IF(S3767="","",IFERROR(IF(INDEX('Ledger Codes'!$C$6:$C$205,MATCH(S3767,'Ledger Codes'!$B$6:$B$205,0))="","",INDEX('Ledger Codes'!$C$6:$C$205,MATCH(S3767,'Ledger Codes'!$B$6:$B$205,0))),""))</f>
        <v>10054</v>
      </c>
      <c r="D3767" s="50" t="s">
        <v>210</v>
      </c>
      <c r="E3767" s="50" t="s">
        <v>1785</v>
      </c>
      <c r="F3767" s="50" t="s">
        <v>1786</v>
      </c>
      <c r="G3767" s="52" t="n">
        <v>0</v>
      </c>
      <c r="H3767" s="52" t="n">
        <v>20</v>
      </c>
      <c r="I3767" s="52" t="n">
        <f aca="false">IF(AND(G3767="",H3767=""),"",N(G3767)-N(H3767))</f>
        <v>-20</v>
      </c>
      <c r="J3767" s="52" t="n">
        <f aca="false">IF(I3767="","",ABS(I3767))</f>
        <v>20</v>
      </c>
      <c r="K3767" s="56" t="n">
        <f aca="false">IF(S3767="","",0)</f>
        <v>0</v>
      </c>
      <c r="L3767" s="56" t="n">
        <f aca="false">IF(J3767="","",IF(AND(J3767&gt;'Revenue Testing'!$E$9,K3767=0),1,0))</f>
        <v>0</v>
      </c>
      <c r="M3767" s="57" t="n">
        <v>0.076703780478</v>
      </c>
      <c r="N3767" s="56" t="str">
        <f aca="false">IF(OR(A3767="",I3767=""),"",IF(COUNTIFS($A$2:$A$4500,A3767,$D$2:$D$4500,D3767,$I$2:$I$4500,I3767)&gt;1,"Possible duplicate",""))</f>
        <v/>
      </c>
      <c r="O3767" s="56" t="n">
        <f aca="false">IF(J3767="","",IF(AND(L3767=0,K3767=0),1,0))</f>
        <v>1</v>
      </c>
      <c r="P3767" s="56" t="str">
        <f aca="false">IF(L3767=1,J3767+ROW()/10^7,"")</f>
        <v/>
      </c>
      <c r="Q3767" s="57" t="n">
        <f aca="false">IF(O3767=1,M3767,"")</f>
        <v>0.076703780478</v>
      </c>
      <c r="R3767" s="56" t="str">
        <f aca="false">IF(K3767=1,ROW(),"")</f>
        <v/>
      </c>
      <c r="S3767" s="56" t="str">
        <f aca="false">IF(D3767="","",TRIM(D3767))</f>
        <v>PHOTO CHARGES- INC</v>
      </c>
    </row>
    <row r="3768" customFormat="false" ht="15" hidden="false" customHeight="false" outlineLevel="0" collapsed="false">
      <c r="A3768" s="50" t="s">
        <v>1787</v>
      </c>
      <c r="B3768" s="55" t="n">
        <v>45953</v>
      </c>
      <c r="C3768" s="50" t="n">
        <f aca="false">IF(S3768="","",IFERROR(IF(INDEX('Ledger Codes'!$C$6:$C$205,MATCH(S3768,'Ledger Codes'!$B$6:$B$205,0))="","",INDEX('Ledger Codes'!$C$6:$C$205,MATCH(S3768,'Ledger Codes'!$B$6:$B$205,0))),""))</f>
        <v>10054</v>
      </c>
      <c r="D3768" s="50" t="s">
        <v>210</v>
      </c>
      <c r="E3768" s="50" t="s">
        <v>1788</v>
      </c>
      <c r="F3768" s="50" t="s">
        <v>527</v>
      </c>
      <c r="G3768" s="52" t="n">
        <v>0</v>
      </c>
      <c r="H3768" s="52" t="n">
        <v>20</v>
      </c>
      <c r="I3768" s="52" t="n">
        <f aca="false">IF(AND(G3768="",H3768=""),"",N(G3768)-N(H3768))</f>
        <v>-20</v>
      </c>
      <c r="J3768" s="52" t="n">
        <f aca="false">IF(I3768="","",ABS(I3768))</f>
        <v>20</v>
      </c>
      <c r="K3768" s="56" t="n">
        <f aca="false">IF(S3768="","",0)</f>
        <v>0</v>
      </c>
      <c r="L3768" s="56" t="n">
        <f aca="false">IF(J3768="","",IF(AND(J3768&gt;'Revenue Testing'!$E$9,K3768=0),1,0))</f>
        <v>0</v>
      </c>
      <c r="M3768" s="57" t="n">
        <v>0.218250832188</v>
      </c>
      <c r="N3768" s="56" t="str">
        <f aca="false">IF(OR(A3768="",I3768=""),"",IF(COUNTIFS($A$2:$A$4500,A3768,$D$2:$D$4500,D3768,$I$2:$I$4500,I3768)&gt;1,"Possible duplicate",""))</f>
        <v/>
      </c>
      <c r="O3768" s="56" t="n">
        <f aca="false">IF(J3768="","",IF(AND(L3768=0,K3768=0),1,0))</f>
        <v>1</v>
      </c>
      <c r="P3768" s="56" t="str">
        <f aca="false">IF(L3768=1,J3768+ROW()/10^7,"")</f>
        <v/>
      </c>
      <c r="Q3768" s="57" t="n">
        <f aca="false">IF(O3768=1,M3768,"")</f>
        <v>0.218250832188</v>
      </c>
      <c r="R3768" s="56" t="str">
        <f aca="false">IF(K3768=1,ROW(),"")</f>
        <v/>
      </c>
      <c r="S3768" s="56" t="str">
        <f aca="false">IF(D3768="","",TRIM(D3768))</f>
        <v>PHOTO CHARGES- INC</v>
      </c>
    </row>
    <row r="3769" customFormat="false" ht="15" hidden="false" customHeight="false" outlineLevel="0" collapsed="false">
      <c r="A3769" s="50" t="s">
        <v>1789</v>
      </c>
      <c r="B3769" s="55" t="n">
        <v>45953</v>
      </c>
      <c r="C3769" s="50" t="n">
        <f aca="false">IF(S3769="","",IFERROR(IF(INDEX('Ledger Codes'!$C$6:$C$205,MATCH(S3769,'Ledger Codes'!$B$6:$B$205,0))="","",INDEX('Ledger Codes'!$C$6:$C$205,MATCH(S3769,'Ledger Codes'!$B$6:$B$205,0))),""))</f>
        <v>10054</v>
      </c>
      <c r="D3769" s="50" t="s">
        <v>210</v>
      </c>
      <c r="E3769" s="50" t="s">
        <v>1790</v>
      </c>
      <c r="F3769" s="50" t="s">
        <v>1791</v>
      </c>
      <c r="G3769" s="52" t="n">
        <v>0</v>
      </c>
      <c r="H3769" s="52" t="n">
        <v>40</v>
      </c>
      <c r="I3769" s="52" t="n">
        <f aca="false">IF(AND(G3769="",H3769=""),"",N(G3769)-N(H3769))</f>
        <v>-40</v>
      </c>
      <c r="J3769" s="52" t="n">
        <f aca="false">IF(I3769="","",ABS(I3769))</f>
        <v>40</v>
      </c>
      <c r="K3769" s="56" t="n">
        <f aca="false">IF(S3769="","",0)</f>
        <v>0</v>
      </c>
      <c r="L3769" s="56" t="n">
        <f aca="false">IF(J3769="","",IF(AND(J3769&gt;'Revenue Testing'!$E$9,K3769=0),1,0))</f>
        <v>0</v>
      </c>
      <c r="M3769" s="57" t="n">
        <v>0.544378775514</v>
      </c>
      <c r="N3769" s="56" t="str">
        <f aca="false">IF(OR(A3769="",I3769=""),"",IF(COUNTIFS($A$2:$A$4500,A3769,$D$2:$D$4500,D3769,$I$2:$I$4500,I3769)&gt;1,"Possible duplicate",""))</f>
        <v/>
      </c>
      <c r="O3769" s="56" t="n">
        <f aca="false">IF(J3769="","",IF(AND(L3769=0,K3769=0),1,0))</f>
        <v>1</v>
      </c>
      <c r="P3769" s="56" t="str">
        <f aca="false">IF(L3769=1,J3769+ROW()/10^7,"")</f>
        <v/>
      </c>
      <c r="Q3769" s="57" t="n">
        <f aca="false">IF(O3769=1,M3769,"")</f>
        <v>0.544378775514</v>
      </c>
      <c r="R3769" s="56" t="str">
        <f aca="false">IF(K3769=1,ROW(),"")</f>
        <v/>
      </c>
      <c r="S3769" s="56" t="str">
        <f aca="false">IF(D3769="","",TRIM(D3769))</f>
        <v>PHOTO CHARGES- INC</v>
      </c>
    </row>
    <row r="3770" customFormat="false" ht="15" hidden="false" customHeight="false" outlineLevel="0" collapsed="false">
      <c r="A3770" s="50" t="s">
        <v>1792</v>
      </c>
      <c r="B3770" s="55" t="n">
        <v>45953</v>
      </c>
      <c r="C3770" s="50" t="n">
        <f aca="false">IF(S3770="","",IFERROR(IF(INDEX('Ledger Codes'!$C$6:$C$205,MATCH(S3770,'Ledger Codes'!$B$6:$B$205,0))="","",INDEX('Ledger Codes'!$C$6:$C$205,MATCH(S3770,'Ledger Codes'!$B$6:$B$205,0))),""))</f>
        <v>10054</v>
      </c>
      <c r="D3770" s="50" t="s">
        <v>210</v>
      </c>
      <c r="E3770" s="50" t="s">
        <v>1793</v>
      </c>
      <c r="F3770" s="50" t="s">
        <v>1794</v>
      </c>
      <c r="G3770" s="52" t="n">
        <v>0</v>
      </c>
      <c r="H3770" s="52" t="n">
        <v>20</v>
      </c>
      <c r="I3770" s="52" t="n">
        <f aca="false">IF(AND(G3770="",H3770=""),"",N(G3770)-N(H3770))</f>
        <v>-20</v>
      </c>
      <c r="J3770" s="52" t="n">
        <f aca="false">IF(I3770="","",ABS(I3770))</f>
        <v>20</v>
      </c>
      <c r="K3770" s="56" t="n">
        <f aca="false">IF(S3770="","",0)</f>
        <v>0</v>
      </c>
      <c r="L3770" s="56" t="n">
        <f aca="false">IF(J3770="","",IF(AND(J3770&gt;'Revenue Testing'!$E$9,K3770=0),1,0))</f>
        <v>0</v>
      </c>
      <c r="M3770" s="57" t="n">
        <v>0.031064642034</v>
      </c>
      <c r="N3770" s="56" t="str">
        <f aca="false">IF(OR(A3770="",I3770=""),"",IF(COUNTIFS($A$2:$A$4500,A3770,$D$2:$D$4500,D3770,$I$2:$I$4500,I3770)&gt;1,"Possible duplicate",""))</f>
        <v/>
      </c>
      <c r="O3770" s="56" t="n">
        <f aca="false">IF(J3770="","",IF(AND(L3770=0,K3770=0),1,0))</f>
        <v>1</v>
      </c>
      <c r="P3770" s="56" t="str">
        <f aca="false">IF(L3770=1,J3770+ROW()/10^7,"")</f>
        <v/>
      </c>
      <c r="Q3770" s="57" t="n">
        <f aca="false">IF(O3770=1,M3770,"")</f>
        <v>0.031064642034</v>
      </c>
      <c r="R3770" s="56" t="str">
        <f aca="false">IF(K3770=1,ROW(),"")</f>
        <v/>
      </c>
      <c r="S3770" s="56" t="str">
        <f aca="false">IF(D3770="","",TRIM(D3770))</f>
        <v>PHOTO CHARGES- INC</v>
      </c>
    </row>
    <row r="3771" customFormat="false" ht="15" hidden="false" customHeight="false" outlineLevel="0" collapsed="false">
      <c r="A3771" s="50" t="s">
        <v>1795</v>
      </c>
      <c r="B3771" s="55" t="n">
        <v>45953</v>
      </c>
      <c r="C3771" s="50" t="n">
        <f aca="false">IF(S3771="","",IFERROR(IF(INDEX('Ledger Codes'!$C$6:$C$205,MATCH(S3771,'Ledger Codes'!$B$6:$B$205,0))="","",INDEX('Ledger Codes'!$C$6:$C$205,MATCH(S3771,'Ledger Codes'!$B$6:$B$205,0))),""))</f>
        <v>10054</v>
      </c>
      <c r="D3771" s="50" t="s">
        <v>210</v>
      </c>
      <c r="E3771" s="50" t="s">
        <v>1796</v>
      </c>
      <c r="F3771" s="50" t="s">
        <v>1797</v>
      </c>
      <c r="G3771" s="52" t="n">
        <v>0</v>
      </c>
      <c r="H3771" s="52" t="n">
        <v>20</v>
      </c>
      <c r="I3771" s="52" t="n">
        <f aca="false">IF(AND(G3771="",H3771=""),"",N(G3771)-N(H3771))</f>
        <v>-20</v>
      </c>
      <c r="J3771" s="52" t="n">
        <f aca="false">IF(I3771="","",ABS(I3771))</f>
        <v>20</v>
      </c>
      <c r="K3771" s="56" t="n">
        <f aca="false">IF(S3771="","",0)</f>
        <v>0</v>
      </c>
      <c r="L3771" s="56" t="n">
        <f aca="false">IF(J3771="","",IF(AND(J3771&gt;'Revenue Testing'!$E$9,K3771=0),1,0))</f>
        <v>0</v>
      </c>
      <c r="M3771" s="57" t="n">
        <v>0.997006987287</v>
      </c>
      <c r="N3771" s="56" t="str">
        <f aca="false">IF(OR(A3771="",I3771=""),"",IF(COUNTIFS($A$2:$A$4500,A3771,$D$2:$D$4500,D3771,$I$2:$I$4500,I3771)&gt;1,"Possible duplicate",""))</f>
        <v/>
      </c>
      <c r="O3771" s="56" t="n">
        <f aca="false">IF(J3771="","",IF(AND(L3771=0,K3771=0),1,0))</f>
        <v>1</v>
      </c>
      <c r="P3771" s="56" t="str">
        <f aca="false">IF(L3771=1,J3771+ROW()/10^7,"")</f>
        <v/>
      </c>
      <c r="Q3771" s="57" t="n">
        <f aca="false">IF(O3771=1,M3771,"")</f>
        <v>0.997006987287</v>
      </c>
      <c r="R3771" s="56" t="str">
        <f aca="false">IF(K3771=1,ROW(),"")</f>
        <v/>
      </c>
      <c r="S3771" s="56" t="str">
        <f aca="false">IF(D3771="","",TRIM(D3771))</f>
        <v>PHOTO CHARGES- INC</v>
      </c>
    </row>
    <row r="3772" customFormat="false" ht="15" hidden="false" customHeight="false" outlineLevel="0" collapsed="false">
      <c r="A3772" s="50" t="s">
        <v>1798</v>
      </c>
      <c r="B3772" s="55" t="n">
        <v>45955</v>
      </c>
      <c r="C3772" s="50" t="n">
        <f aca="false">IF(S3772="","",IFERROR(IF(INDEX('Ledger Codes'!$C$6:$C$205,MATCH(S3772,'Ledger Codes'!$B$6:$B$205,0))="","",INDEX('Ledger Codes'!$C$6:$C$205,MATCH(S3772,'Ledger Codes'!$B$6:$B$205,0))),""))</f>
        <v>10054</v>
      </c>
      <c r="D3772" s="50" t="s">
        <v>210</v>
      </c>
      <c r="E3772" s="50" t="s">
        <v>1799</v>
      </c>
      <c r="F3772" s="50" t="s">
        <v>1800</v>
      </c>
      <c r="G3772" s="52" t="n">
        <v>0</v>
      </c>
      <c r="H3772" s="52" t="n">
        <v>20</v>
      </c>
      <c r="I3772" s="52" t="n">
        <f aca="false">IF(AND(G3772="",H3772=""),"",N(G3772)-N(H3772))</f>
        <v>-20</v>
      </c>
      <c r="J3772" s="52" t="n">
        <f aca="false">IF(I3772="","",ABS(I3772))</f>
        <v>20</v>
      </c>
      <c r="K3772" s="56" t="n">
        <f aca="false">IF(S3772="","",0)</f>
        <v>0</v>
      </c>
      <c r="L3772" s="56" t="n">
        <f aca="false">IF(J3772="","",IF(AND(J3772&gt;'Revenue Testing'!$E$9,K3772=0),1,0))</f>
        <v>0</v>
      </c>
      <c r="M3772" s="57" t="n">
        <v>0.469964239385</v>
      </c>
      <c r="N3772" s="56" t="str">
        <f aca="false">IF(OR(A3772="",I3772=""),"",IF(COUNTIFS($A$2:$A$4500,A3772,$D$2:$D$4500,D3772,$I$2:$I$4500,I3772)&gt;1,"Possible duplicate",""))</f>
        <v/>
      </c>
      <c r="O3772" s="56" t="n">
        <f aca="false">IF(J3772="","",IF(AND(L3772=0,K3772=0),1,0))</f>
        <v>1</v>
      </c>
      <c r="P3772" s="56" t="str">
        <f aca="false">IF(L3772=1,J3772+ROW()/10^7,"")</f>
        <v/>
      </c>
      <c r="Q3772" s="57" t="n">
        <f aca="false">IF(O3772=1,M3772,"")</f>
        <v>0.469964239385</v>
      </c>
      <c r="R3772" s="56" t="str">
        <f aca="false">IF(K3772=1,ROW(),"")</f>
        <v/>
      </c>
      <c r="S3772" s="56" t="str">
        <f aca="false">IF(D3772="","",TRIM(D3772))</f>
        <v>PHOTO CHARGES- INC</v>
      </c>
    </row>
    <row r="3773" customFormat="false" ht="15" hidden="false" customHeight="false" outlineLevel="0" collapsed="false">
      <c r="A3773" s="50" t="s">
        <v>1801</v>
      </c>
      <c r="B3773" s="55" t="n">
        <v>45955</v>
      </c>
      <c r="C3773" s="50" t="n">
        <f aca="false">IF(S3773="","",IFERROR(IF(INDEX('Ledger Codes'!$C$6:$C$205,MATCH(S3773,'Ledger Codes'!$B$6:$B$205,0))="","",INDEX('Ledger Codes'!$C$6:$C$205,MATCH(S3773,'Ledger Codes'!$B$6:$B$205,0))),""))</f>
        <v>10054</v>
      </c>
      <c r="D3773" s="50" t="s">
        <v>210</v>
      </c>
      <c r="E3773" s="50" t="s">
        <v>1802</v>
      </c>
      <c r="F3773" s="50" t="s">
        <v>1803</v>
      </c>
      <c r="G3773" s="52" t="n">
        <v>0</v>
      </c>
      <c r="H3773" s="52" t="n">
        <v>40</v>
      </c>
      <c r="I3773" s="52" t="n">
        <f aca="false">IF(AND(G3773="",H3773=""),"",N(G3773)-N(H3773))</f>
        <v>-40</v>
      </c>
      <c r="J3773" s="52" t="n">
        <f aca="false">IF(I3773="","",ABS(I3773))</f>
        <v>40</v>
      </c>
      <c r="K3773" s="56" t="n">
        <f aca="false">IF(S3773="","",0)</f>
        <v>0</v>
      </c>
      <c r="L3773" s="56" t="n">
        <f aca="false">IF(J3773="","",IF(AND(J3773&gt;'Revenue Testing'!$E$9,K3773=0),1,0))</f>
        <v>0</v>
      </c>
      <c r="M3773" s="57" t="n">
        <v>0.57202397071</v>
      </c>
      <c r="N3773" s="56" t="str">
        <f aca="false">IF(OR(A3773="",I3773=""),"",IF(COUNTIFS($A$2:$A$4500,A3773,$D$2:$D$4500,D3773,$I$2:$I$4500,I3773)&gt;1,"Possible duplicate",""))</f>
        <v/>
      </c>
      <c r="O3773" s="56" t="n">
        <f aca="false">IF(J3773="","",IF(AND(L3773=0,K3773=0),1,0))</f>
        <v>1</v>
      </c>
      <c r="P3773" s="56" t="str">
        <f aca="false">IF(L3773=1,J3773+ROW()/10^7,"")</f>
        <v/>
      </c>
      <c r="Q3773" s="57" t="n">
        <f aca="false">IF(O3773=1,M3773,"")</f>
        <v>0.57202397071</v>
      </c>
      <c r="R3773" s="56" t="str">
        <f aca="false">IF(K3773=1,ROW(),"")</f>
        <v/>
      </c>
      <c r="S3773" s="56" t="str">
        <f aca="false">IF(D3773="","",TRIM(D3773))</f>
        <v>PHOTO CHARGES- INC</v>
      </c>
    </row>
    <row r="3774" customFormat="false" ht="15" hidden="false" customHeight="false" outlineLevel="0" collapsed="false">
      <c r="A3774" s="50" t="s">
        <v>1804</v>
      </c>
      <c r="B3774" s="55" t="n">
        <v>45955</v>
      </c>
      <c r="C3774" s="50" t="n">
        <f aca="false">IF(S3774="","",IFERROR(IF(INDEX('Ledger Codes'!$C$6:$C$205,MATCH(S3774,'Ledger Codes'!$B$6:$B$205,0))="","",INDEX('Ledger Codes'!$C$6:$C$205,MATCH(S3774,'Ledger Codes'!$B$6:$B$205,0))),""))</f>
        <v>10054</v>
      </c>
      <c r="D3774" s="50" t="s">
        <v>210</v>
      </c>
      <c r="E3774" s="50" t="s">
        <v>1805</v>
      </c>
      <c r="F3774" s="50" t="s">
        <v>1806</v>
      </c>
      <c r="G3774" s="52" t="n">
        <v>0</v>
      </c>
      <c r="H3774" s="52" t="n">
        <v>20</v>
      </c>
      <c r="I3774" s="52" t="n">
        <f aca="false">IF(AND(G3774="",H3774=""),"",N(G3774)-N(H3774))</f>
        <v>-20</v>
      </c>
      <c r="J3774" s="52" t="n">
        <f aca="false">IF(I3774="","",ABS(I3774))</f>
        <v>20</v>
      </c>
      <c r="K3774" s="56" t="n">
        <f aca="false">IF(S3774="","",0)</f>
        <v>0</v>
      </c>
      <c r="L3774" s="56" t="n">
        <f aca="false">IF(J3774="","",IF(AND(J3774&gt;'Revenue Testing'!$E$9,K3774=0),1,0))</f>
        <v>0</v>
      </c>
      <c r="M3774" s="57" t="n">
        <v>0.886925891924</v>
      </c>
      <c r="N3774" s="56" t="str">
        <f aca="false">IF(OR(A3774="",I3774=""),"",IF(COUNTIFS($A$2:$A$4500,A3774,$D$2:$D$4500,D3774,$I$2:$I$4500,I3774)&gt;1,"Possible duplicate",""))</f>
        <v>Possible duplicate</v>
      </c>
      <c r="O3774" s="56" t="n">
        <f aca="false">IF(J3774="","",IF(AND(L3774=0,K3774=0),1,0))</f>
        <v>1</v>
      </c>
      <c r="P3774" s="56" t="str">
        <f aca="false">IF(L3774=1,J3774+ROW()/10^7,"")</f>
        <v/>
      </c>
      <c r="Q3774" s="57" t="n">
        <f aca="false">IF(O3774=1,M3774,"")</f>
        <v>0.886925891924</v>
      </c>
      <c r="R3774" s="56" t="str">
        <f aca="false">IF(K3774=1,ROW(),"")</f>
        <v/>
      </c>
      <c r="S3774" s="56" t="str">
        <f aca="false">IF(D3774="","",TRIM(D3774))</f>
        <v>PHOTO CHARGES- INC</v>
      </c>
    </row>
    <row r="3775" customFormat="false" ht="15" hidden="false" customHeight="false" outlineLevel="0" collapsed="false">
      <c r="A3775" s="50" t="s">
        <v>1804</v>
      </c>
      <c r="B3775" s="55" t="n">
        <v>45955</v>
      </c>
      <c r="C3775" s="50" t="n">
        <f aca="false">IF(S3775="","",IFERROR(IF(INDEX('Ledger Codes'!$C$6:$C$205,MATCH(S3775,'Ledger Codes'!$B$6:$B$205,0))="","",INDEX('Ledger Codes'!$C$6:$C$205,MATCH(S3775,'Ledger Codes'!$B$6:$B$205,0))),""))</f>
        <v>10054</v>
      </c>
      <c r="D3775" s="50" t="s">
        <v>210</v>
      </c>
      <c r="E3775" s="50" t="s">
        <v>1805</v>
      </c>
      <c r="F3775" s="50" t="s">
        <v>1806</v>
      </c>
      <c r="G3775" s="52" t="n">
        <v>0</v>
      </c>
      <c r="H3775" s="52" t="n">
        <v>20</v>
      </c>
      <c r="I3775" s="52" t="n">
        <f aca="false">IF(AND(G3775="",H3775=""),"",N(G3775)-N(H3775))</f>
        <v>-20</v>
      </c>
      <c r="J3775" s="52" t="n">
        <f aca="false">IF(I3775="","",ABS(I3775))</f>
        <v>20</v>
      </c>
      <c r="K3775" s="56" t="n">
        <f aca="false">IF(S3775="","",0)</f>
        <v>0</v>
      </c>
      <c r="L3775" s="56" t="n">
        <f aca="false">IF(J3775="","",IF(AND(J3775&gt;'Revenue Testing'!$E$9,K3775=0),1,0))</f>
        <v>0</v>
      </c>
      <c r="M3775" s="57" t="n">
        <v>0.406716366567</v>
      </c>
      <c r="N3775" s="56" t="str">
        <f aca="false">IF(OR(A3775="",I3775=""),"",IF(COUNTIFS($A$2:$A$4500,A3775,$D$2:$D$4500,D3775,$I$2:$I$4500,I3775)&gt;1,"Possible duplicate",""))</f>
        <v>Possible duplicate</v>
      </c>
      <c r="O3775" s="56" t="n">
        <f aca="false">IF(J3775="","",IF(AND(L3775=0,K3775=0),1,0))</f>
        <v>1</v>
      </c>
      <c r="P3775" s="56" t="str">
        <f aca="false">IF(L3775=1,J3775+ROW()/10^7,"")</f>
        <v/>
      </c>
      <c r="Q3775" s="57" t="n">
        <f aca="false">IF(O3775=1,M3775,"")</f>
        <v>0.406716366567</v>
      </c>
      <c r="R3775" s="56" t="str">
        <f aca="false">IF(K3775=1,ROW(),"")</f>
        <v/>
      </c>
      <c r="S3775" s="56" t="str">
        <f aca="false">IF(D3775="","",TRIM(D3775))</f>
        <v>PHOTO CHARGES- INC</v>
      </c>
    </row>
    <row r="3776" customFormat="false" ht="15" hidden="false" customHeight="false" outlineLevel="0" collapsed="false">
      <c r="A3776" s="50" t="s">
        <v>1807</v>
      </c>
      <c r="B3776" s="55" t="n">
        <v>45956</v>
      </c>
      <c r="C3776" s="50" t="n">
        <f aca="false">IF(S3776="","",IFERROR(IF(INDEX('Ledger Codes'!$C$6:$C$205,MATCH(S3776,'Ledger Codes'!$B$6:$B$205,0))="","",INDEX('Ledger Codes'!$C$6:$C$205,MATCH(S3776,'Ledger Codes'!$B$6:$B$205,0))),""))</f>
        <v>10054</v>
      </c>
      <c r="D3776" s="50" t="s">
        <v>210</v>
      </c>
      <c r="E3776" s="50" t="s">
        <v>1808</v>
      </c>
      <c r="F3776" s="50" t="s">
        <v>1809</v>
      </c>
      <c r="G3776" s="52" t="n">
        <v>0</v>
      </c>
      <c r="H3776" s="52" t="n">
        <v>20</v>
      </c>
      <c r="I3776" s="52" t="n">
        <f aca="false">IF(AND(G3776="",H3776=""),"",N(G3776)-N(H3776))</f>
        <v>-20</v>
      </c>
      <c r="J3776" s="52" t="n">
        <f aca="false">IF(I3776="","",ABS(I3776))</f>
        <v>20</v>
      </c>
      <c r="K3776" s="56" t="n">
        <f aca="false">IF(S3776="","",0)</f>
        <v>0</v>
      </c>
      <c r="L3776" s="56" t="n">
        <f aca="false">IF(J3776="","",IF(AND(J3776&gt;'Revenue Testing'!$E$9,K3776=0),1,0))</f>
        <v>0</v>
      </c>
      <c r="M3776" s="57" t="n">
        <v>0.484890053526</v>
      </c>
      <c r="N3776" s="56" t="str">
        <f aca="false">IF(OR(A3776="",I3776=""),"",IF(COUNTIFS($A$2:$A$4500,A3776,$D$2:$D$4500,D3776,$I$2:$I$4500,I3776)&gt;1,"Possible duplicate",""))</f>
        <v/>
      </c>
      <c r="O3776" s="56" t="n">
        <f aca="false">IF(J3776="","",IF(AND(L3776=0,K3776=0),1,0))</f>
        <v>1</v>
      </c>
      <c r="P3776" s="56" t="str">
        <f aca="false">IF(L3776=1,J3776+ROW()/10^7,"")</f>
        <v/>
      </c>
      <c r="Q3776" s="57" t="n">
        <f aca="false">IF(O3776=1,M3776,"")</f>
        <v>0.484890053526</v>
      </c>
      <c r="R3776" s="56" t="str">
        <f aca="false">IF(K3776=1,ROW(),"")</f>
        <v/>
      </c>
      <c r="S3776" s="56" t="str">
        <f aca="false">IF(D3776="","",TRIM(D3776))</f>
        <v>PHOTO CHARGES- INC</v>
      </c>
    </row>
    <row r="3777" customFormat="false" ht="15" hidden="false" customHeight="false" outlineLevel="0" collapsed="false">
      <c r="A3777" s="50" t="s">
        <v>1810</v>
      </c>
      <c r="B3777" s="55" t="n">
        <v>45956</v>
      </c>
      <c r="C3777" s="50" t="n">
        <f aca="false">IF(S3777="","",IFERROR(IF(INDEX('Ledger Codes'!$C$6:$C$205,MATCH(S3777,'Ledger Codes'!$B$6:$B$205,0))="","",INDEX('Ledger Codes'!$C$6:$C$205,MATCH(S3777,'Ledger Codes'!$B$6:$B$205,0))),""))</f>
        <v>10054</v>
      </c>
      <c r="D3777" s="50" t="s">
        <v>210</v>
      </c>
      <c r="E3777" s="50" t="s">
        <v>1811</v>
      </c>
      <c r="F3777" s="50" t="s">
        <v>1812</v>
      </c>
      <c r="G3777" s="52" t="n">
        <v>0</v>
      </c>
      <c r="H3777" s="52" t="n">
        <v>20</v>
      </c>
      <c r="I3777" s="52" t="n">
        <f aca="false">IF(AND(G3777="",H3777=""),"",N(G3777)-N(H3777))</f>
        <v>-20</v>
      </c>
      <c r="J3777" s="52" t="n">
        <f aca="false">IF(I3777="","",ABS(I3777))</f>
        <v>20</v>
      </c>
      <c r="K3777" s="56" t="n">
        <f aca="false">IF(S3777="","",0)</f>
        <v>0</v>
      </c>
      <c r="L3777" s="56" t="n">
        <f aca="false">IF(J3777="","",IF(AND(J3777&gt;'Revenue Testing'!$E$9,K3777=0),1,0))</f>
        <v>0</v>
      </c>
      <c r="M3777" s="57" t="n">
        <v>0.413857888598</v>
      </c>
      <c r="N3777" s="56" t="str">
        <f aca="false">IF(OR(A3777="",I3777=""),"",IF(COUNTIFS($A$2:$A$4500,A3777,$D$2:$D$4500,D3777,$I$2:$I$4500,I3777)&gt;1,"Possible duplicate",""))</f>
        <v/>
      </c>
      <c r="O3777" s="56" t="n">
        <f aca="false">IF(J3777="","",IF(AND(L3777=0,K3777=0),1,0))</f>
        <v>1</v>
      </c>
      <c r="P3777" s="56" t="str">
        <f aca="false">IF(L3777=1,J3777+ROW()/10^7,"")</f>
        <v/>
      </c>
      <c r="Q3777" s="57" t="n">
        <f aca="false">IF(O3777=1,M3777,"")</f>
        <v>0.413857888598</v>
      </c>
      <c r="R3777" s="56" t="str">
        <f aca="false">IF(K3777=1,ROW(),"")</f>
        <v/>
      </c>
      <c r="S3777" s="56" t="str">
        <f aca="false">IF(D3777="","",TRIM(D3777))</f>
        <v>PHOTO CHARGES- INC</v>
      </c>
    </row>
    <row r="3778" customFormat="false" ht="15" hidden="false" customHeight="false" outlineLevel="0" collapsed="false">
      <c r="A3778" s="50" t="s">
        <v>1813</v>
      </c>
      <c r="B3778" s="55" t="n">
        <v>45956</v>
      </c>
      <c r="C3778" s="50" t="n">
        <f aca="false">IF(S3778="","",IFERROR(IF(INDEX('Ledger Codes'!$C$6:$C$205,MATCH(S3778,'Ledger Codes'!$B$6:$B$205,0))="","",INDEX('Ledger Codes'!$C$6:$C$205,MATCH(S3778,'Ledger Codes'!$B$6:$B$205,0))),""))</f>
        <v>10054</v>
      </c>
      <c r="D3778" s="50" t="s">
        <v>210</v>
      </c>
      <c r="E3778" s="50" t="s">
        <v>1814</v>
      </c>
      <c r="F3778" s="50" t="s">
        <v>1815</v>
      </c>
      <c r="G3778" s="52" t="n">
        <v>0</v>
      </c>
      <c r="H3778" s="52" t="n">
        <v>20</v>
      </c>
      <c r="I3778" s="52" t="n">
        <f aca="false">IF(AND(G3778="",H3778=""),"",N(G3778)-N(H3778))</f>
        <v>-20</v>
      </c>
      <c r="J3778" s="52" t="n">
        <f aca="false">IF(I3778="","",ABS(I3778))</f>
        <v>20</v>
      </c>
      <c r="K3778" s="56" t="n">
        <f aca="false">IF(S3778="","",0)</f>
        <v>0</v>
      </c>
      <c r="L3778" s="56" t="n">
        <f aca="false">IF(J3778="","",IF(AND(J3778&gt;'Revenue Testing'!$E$9,K3778=0),1,0))</f>
        <v>0</v>
      </c>
      <c r="M3778" s="57" t="n">
        <v>0.670800312283</v>
      </c>
      <c r="N3778" s="56" t="str">
        <f aca="false">IF(OR(A3778="",I3778=""),"",IF(COUNTIFS($A$2:$A$4500,A3778,$D$2:$D$4500,D3778,$I$2:$I$4500,I3778)&gt;1,"Possible duplicate",""))</f>
        <v/>
      </c>
      <c r="O3778" s="56" t="n">
        <f aca="false">IF(J3778="","",IF(AND(L3778=0,K3778=0),1,0))</f>
        <v>1</v>
      </c>
      <c r="P3778" s="56" t="str">
        <f aca="false">IF(L3778=1,J3778+ROW()/10^7,"")</f>
        <v/>
      </c>
      <c r="Q3778" s="57" t="n">
        <f aca="false">IF(O3778=1,M3778,"")</f>
        <v>0.670800312283</v>
      </c>
      <c r="R3778" s="56" t="str">
        <f aca="false">IF(K3778=1,ROW(),"")</f>
        <v/>
      </c>
      <c r="S3778" s="56" t="str">
        <f aca="false">IF(D3778="","",TRIM(D3778))</f>
        <v>PHOTO CHARGES- INC</v>
      </c>
    </row>
    <row r="3779" customFormat="false" ht="15" hidden="false" customHeight="false" outlineLevel="0" collapsed="false">
      <c r="A3779" s="50" t="s">
        <v>1816</v>
      </c>
      <c r="B3779" s="55" t="n">
        <v>45956</v>
      </c>
      <c r="C3779" s="50" t="n">
        <f aca="false">IF(S3779="","",IFERROR(IF(INDEX('Ledger Codes'!$C$6:$C$205,MATCH(S3779,'Ledger Codes'!$B$6:$B$205,0))="","",INDEX('Ledger Codes'!$C$6:$C$205,MATCH(S3779,'Ledger Codes'!$B$6:$B$205,0))),""))</f>
        <v>10054</v>
      </c>
      <c r="D3779" s="50" t="s">
        <v>210</v>
      </c>
      <c r="E3779" s="50" t="s">
        <v>1817</v>
      </c>
      <c r="F3779" s="50" t="s">
        <v>1818</v>
      </c>
      <c r="G3779" s="52" t="n">
        <v>0</v>
      </c>
      <c r="H3779" s="52" t="n">
        <v>20</v>
      </c>
      <c r="I3779" s="52" t="n">
        <f aca="false">IF(AND(G3779="",H3779=""),"",N(G3779)-N(H3779))</f>
        <v>-20</v>
      </c>
      <c r="J3779" s="52" t="n">
        <f aca="false">IF(I3779="","",ABS(I3779))</f>
        <v>20</v>
      </c>
      <c r="K3779" s="56" t="n">
        <f aca="false">IF(S3779="","",0)</f>
        <v>0</v>
      </c>
      <c r="L3779" s="56" t="n">
        <f aca="false">IF(J3779="","",IF(AND(J3779&gt;'Revenue Testing'!$E$9,K3779=0),1,0))</f>
        <v>0</v>
      </c>
      <c r="M3779" s="57" t="n">
        <v>0.850381854823</v>
      </c>
      <c r="N3779" s="56" t="str">
        <f aca="false">IF(OR(A3779="",I3779=""),"",IF(COUNTIFS($A$2:$A$4500,A3779,$D$2:$D$4500,D3779,$I$2:$I$4500,I3779)&gt;1,"Possible duplicate",""))</f>
        <v/>
      </c>
      <c r="O3779" s="56" t="n">
        <f aca="false">IF(J3779="","",IF(AND(L3779=0,K3779=0),1,0))</f>
        <v>1</v>
      </c>
      <c r="P3779" s="56" t="str">
        <f aca="false">IF(L3779=1,J3779+ROW()/10^7,"")</f>
        <v/>
      </c>
      <c r="Q3779" s="57" t="n">
        <f aca="false">IF(O3779=1,M3779,"")</f>
        <v>0.850381854823</v>
      </c>
      <c r="R3779" s="56" t="str">
        <f aca="false">IF(K3779=1,ROW(),"")</f>
        <v/>
      </c>
      <c r="S3779" s="56" t="str">
        <f aca="false">IF(D3779="","",TRIM(D3779))</f>
        <v>PHOTO CHARGES- INC</v>
      </c>
    </row>
    <row r="3780" customFormat="false" ht="15" hidden="false" customHeight="false" outlineLevel="0" collapsed="false">
      <c r="A3780" s="50" t="s">
        <v>1819</v>
      </c>
      <c r="B3780" s="55" t="n">
        <v>45956</v>
      </c>
      <c r="C3780" s="50" t="n">
        <f aca="false">IF(S3780="","",IFERROR(IF(INDEX('Ledger Codes'!$C$6:$C$205,MATCH(S3780,'Ledger Codes'!$B$6:$B$205,0))="","",INDEX('Ledger Codes'!$C$6:$C$205,MATCH(S3780,'Ledger Codes'!$B$6:$B$205,0))),""))</f>
        <v>10054</v>
      </c>
      <c r="D3780" s="50" t="s">
        <v>210</v>
      </c>
      <c r="E3780" s="50" t="s">
        <v>1820</v>
      </c>
      <c r="F3780" s="50" t="s">
        <v>1821</v>
      </c>
      <c r="G3780" s="52" t="n">
        <v>0</v>
      </c>
      <c r="H3780" s="52" t="n">
        <v>20</v>
      </c>
      <c r="I3780" s="52" t="n">
        <f aca="false">IF(AND(G3780="",H3780=""),"",N(G3780)-N(H3780))</f>
        <v>-20</v>
      </c>
      <c r="J3780" s="52" t="n">
        <f aca="false">IF(I3780="","",ABS(I3780))</f>
        <v>20</v>
      </c>
      <c r="K3780" s="56" t="n">
        <f aca="false">IF(S3780="","",0)</f>
        <v>0</v>
      </c>
      <c r="L3780" s="56" t="n">
        <f aca="false">IF(J3780="","",IF(AND(J3780&gt;'Revenue Testing'!$E$9,K3780=0),1,0))</f>
        <v>0</v>
      </c>
      <c r="M3780" s="57" t="n">
        <v>0.937523031763</v>
      </c>
      <c r="N3780" s="56" t="str">
        <f aca="false">IF(OR(A3780="",I3780=""),"",IF(COUNTIFS($A$2:$A$4500,A3780,$D$2:$D$4500,D3780,$I$2:$I$4500,I3780)&gt;1,"Possible duplicate",""))</f>
        <v/>
      </c>
      <c r="O3780" s="56" t="n">
        <f aca="false">IF(J3780="","",IF(AND(L3780=0,K3780=0),1,0))</f>
        <v>1</v>
      </c>
      <c r="P3780" s="56" t="str">
        <f aca="false">IF(L3780=1,J3780+ROW()/10^7,"")</f>
        <v/>
      </c>
      <c r="Q3780" s="57" t="n">
        <f aca="false">IF(O3780=1,M3780,"")</f>
        <v>0.937523031763</v>
      </c>
      <c r="R3780" s="56" t="str">
        <f aca="false">IF(K3780=1,ROW(),"")</f>
        <v/>
      </c>
      <c r="S3780" s="56" t="str">
        <f aca="false">IF(D3780="","",TRIM(D3780))</f>
        <v>PHOTO CHARGES- INC</v>
      </c>
    </row>
    <row r="3781" customFormat="false" ht="15" hidden="false" customHeight="false" outlineLevel="0" collapsed="false">
      <c r="A3781" s="50" t="s">
        <v>1822</v>
      </c>
      <c r="B3781" s="55" t="n">
        <v>45956</v>
      </c>
      <c r="C3781" s="50" t="n">
        <f aca="false">IF(S3781="","",IFERROR(IF(INDEX('Ledger Codes'!$C$6:$C$205,MATCH(S3781,'Ledger Codes'!$B$6:$B$205,0))="","",INDEX('Ledger Codes'!$C$6:$C$205,MATCH(S3781,'Ledger Codes'!$B$6:$B$205,0))),""))</f>
        <v>10054</v>
      </c>
      <c r="D3781" s="50" t="s">
        <v>210</v>
      </c>
      <c r="E3781" s="50" t="s">
        <v>1823</v>
      </c>
      <c r="F3781" s="50" t="s">
        <v>1824</v>
      </c>
      <c r="G3781" s="52" t="n">
        <v>0</v>
      </c>
      <c r="H3781" s="52" t="n">
        <v>20</v>
      </c>
      <c r="I3781" s="52" t="n">
        <f aca="false">IF(AND(G3781="",H3781=""),"",N(G3781)-N(H3781))</f>
        <v>-20</v>
      </c>
      <c r="J3781" s="52" t="n">
        <f aca="false">IF(I3781="","",ABS(I3781))</f>
        <v>20</v>
      </c>
      <c r="K3781" s="56" t="n">
        <f aca="false">IF(S3781="","",0)</f>
        <v>0</v>
      </c>
      <c r="L3781" s="56" t="n">
        <f aca="false">IF(J3781="","",IF(AND(J3781&gt;'Revenue Testing'!$E$9,K3781=0),1,0))</f>
        <v>0</v>
      </c>
      <c r="M3781" s="57" t="n">
        <v>0.114537057936</v>
      </c>
      <c r="N3781" s="56" t="str">
        <f aca="false">IF(OR(A3781="",I3781=""),"",IF(COUNTIFS($A$2:$A$4500,A3781,$D$2:$D$4500,D3781,$I$2:$I$4500,I3781)&gt;1,"Possible duplicate",""))</f>
        <v/>
      </c>
      <c r="O3781" s="56" t="n">
        <f aca="false">IF(J3781="","",IF(AND(L3781=0,K3781=0),1,0))</f>
        <v>1</v>
      </c>
      <c r="P3781" s="56" t="str">
        <f aca="false">IF(L3781=1,J3781+ROW()/10^7,"")</f>
        <v/>
      </c>
      <c r="Q3781" s="57" t="n">
        <f aca="false">IF(O3781=1,M3781,"")</f>
        <v>0.114537057936</v>
      </c>
      <c r="R3781" s="56" t="str">
        <f aca="false">IF(K3781=1,ROW(),"")</f>
        <v/>
      </c>
      <c r="S3781" s="56" t="str">
        <f aca="false">IF(D3781="","",TRIM(D3781))</f>
        <v>PHOTO CHARGES- INC</v>
      </c>
    </row>
    <row r="3782" customFormat="false" ht="15" hidden="false" customHeight="false" outlineLevel="0" collapsed="false">
      <c r="A3782" s="50" t="s">
        <v>1825</v>
      </c>
      <c r="B3782" s="55" t="n">
        <v>45956</v>
      </c>
      <c r="C3782" s="50" t="n">
        <f aca="false">IF(S3782="","",IFERROR(IF(INDEX('Ledger Codes'!$C$6:$C$205,MATCH(S3782,'Ledger Codes'!$B$6:$B$205,0))="","",INDEX('Ledger Codes'!$C$6:$C$205,MATCH(S3782,'Ledger Codes'!$B$6:$B$205,0))),""))</f>
        <v>10054</v>
      </c>
      <c r="D3782" s="50" t="s">
        <v>210</v>
      </c>
      <c r="E3782" s="50" t="s">
        <v>1826</v>
      </c>
      <c r="F3782" s="50" t="s">
        <v>1827</v>
      </c>
      <c r="G3782" s="52" t="n">
        <v>0</v>
      </c>
      <c r="H3782" s="52" t="n">
        <v>20</v>
      </c>
      <c r="I3782" s="52" t="n">
        <f aca="false">IF(AND(G3782="",H3782=""),"",N(G3782)-N(H3782))</f>
        <v>-20</v>
      </c>
      <c r="J3782" s="52" t="n">
        <f aca="false">IF(I3782="","",ABS(I3782))</f>
        <v>20</v>
      </c>
      <c r="K3782" s="56" t="n">
        <f aca="false">IF(S3782="","",0)</f>
        <v>0</v>
      </c>
      <c r="L3782" s="56" t="n">
        <f aca="false">IF(J3782="","",IF(AND(J3782&gt;'Revenue Testing'!$E$9,K3782=0),1,0))</f>
        <v>0</v>
      </c>
      <c r="M3782" s="57" t="n">
        <v>0.094279063513</v>
      </c>
      <c r="N3782" s="56" t="str">
        <f aca="false">IF(OR(A3782="",I3782=""),"",IF(COUNTIFS($A$2:$A$4500,A3782,$D$2:$D$4500,D3782,$I$2:$I$4500,I3782)&gt;1,"Possible duplicate",""))</f>
        <v/>
      </c>
      <c r="O3782" s="56" t="n">
        <f aca="false">IF(J3782="","",IF(AND(L3782=0,K3782=0),1,0))</f>
        <v>1</v>
      </c>
      <c r="P3782" s="56" t="str">
        <f aca="false">IF(L3782=1,J3782+ROW()/10^7,"")</f>
        <v/>
      </c>
      <c r="Q3782" s="57" t="n">
        <f aca="false">IF(O3782=1,M3782,"")</f>
        <v>0.094279063513</v>
      </c>
      <c r="R3782" s="56" t="str">
        <f aca="false">IF(K3782=1,ROW(),"")</f>
        <v/>
      </c>
      <c r="S3782" s="56" t="str">
        <f aca="false">IF(D3782="","",TRIM(D3782))</f>
        <v>PHOTO CHARGES- INC</v>
      </c>
    </row>
    <row r="3783" customFormat="false" ht="15" hidden="false" customHeight="false" outlineLevel="0" collapsed="false">
      <c r="A3783" s="50" t="s">
        <v>1828</v>
      </c>
      <c r="B3783" s="55" t="n">
        <v>45957</v>
      </c>
      <c r="C3783" s="50" t="n">
        <f aca="false">IF(S3783="","",IFERROR(IF(INDEX('Ledger Codes'!$C$6:$C$205,MATCH(S3783,'Ledger Codes'!$B$6:$B$205,0))="","",INDEX('Ledger Codes'!$C$6:$C$205,MATCH(S3783,'Ledger Codes'!$B$6:$B$205,0))),""))</f>
        <v>10054</v>
      </c>
      <c r="D3783" s="50" t="s">
        <v>210</v>
      </c>
      <c r="E3783" s="50" t="s">
        <v>1829</v>
      </c>
      <c r="F3783" s="50" t="s">
        <v>1830</v>
      </c>
      <c r="G3783" s="52" t="n">
        <v>0</v>
      </c>
      <c r="H3783" s="52" t="n">
        <v>20</v>
      </c>
      <c r="I3783" s="52" t="n">
        <f aca="false">IF(AND(G3783="",H3783=""),"",N(G3783)-N(H3783))</f>
        <v>-20</v>
      </c>
      <c r="J3783" s="52" t="n">
        <f aca="false">IF(I3783="","",ABS(I3783))</f>
        <v>20</v>
      </c>
      <c r="K3783" s="56" t="n">
        <f aca="false">IF(S3783="","",0)</f>
        <v>0</v>
      </c>
      <c r="L3783" s="56" t="n">
        <f aca="false">IF(J3783="","",IF(AND(J3783&gt;'Revenue Testing'!$E$9,K3783=0),1,0))</f>
        <v>0</v>
      </c>
      <c r="M3783" s="57" t="n">
        <v>0.451543734472</v>
      </c>
      <c r="N3783" s="56" t="str">
        <f aca="false">IF(OR(A3783="",I3783=""),"",IF(COUNTIFS($A$2:$A$4500,A3783,$D$2:$D$4500,D3783,$I$2:$I$4500,I3783)&gt;1,"Possible duplicate",""))</f>
        <v>Possible duplicate</v>
      </c>
      <c r="O3783" s="56" t="n">
        <f aca="false">IF(J3783="","",IF(AND(L3783=0,K3783=0),1,0))</f>
        <v>1</v>
      </c>
      <c r="P3783" s="56" t="str">
        <f aca="false">IF(L3783=1,J3783+ROW()/10^7,"")</f>
        <v/>
      </c>
      <c r="Q3783" s="57" t="n">
        <f aca="false">IF(O3783=1,M3783,"")</f>
        <v>0.451543734472</v>
      </c>
      <c r="R3783" s="56" t="str">
        <f aca="false">IF(K3783=1,ROW(),"")</f>
        <v/>
      </c>
      <c r="S3783" s="56" t="str">
        <f aca="false">IF(D3783="","",TRIM(D3783))</f>
        <v>PHOTO CHARGES- INC</v>
      </c>
    </row>
    <row r="3784" customFormat="false" ht="15" hidden="false" customHeight="false" outlineLevel="0" collapsed="false">
      <c r="A3784" s="50" t="s">
        <v>1828</v>
      </c>
      <c r="B3784" s="55" t="n">
        <v>45957</v>
      </c>
      <c r="C3784" s="50" t="n">
        <f aca="false">IF(S3784="","",IFERROR(IF(INDEX('Ledger Codes'!$C$6:$C$205,MATCH(S3784,'Ledger Codes'!$B$6:$B$205,0))="","",INDEX('Ledger Codes'!$C$6:$C$205,MATCH(S3784,'Ledger Codes'!$B$6:$B$205,0))),""))</f>
        <v>10054</v>
      </c>
      <c r="D3784" s="50" t="s">
        <v>210</v>
      </c>
      <c r="E3784" s="50" t="s">
        <v>1829</v>
      </c>
      <c r="F3784" s="50" t="s">
        <v>1830</v>
      </c>
      <c r="G3784" s="52" t="n">
        <v>0</v>
      </c>
      <c r="H3784" s="52" t="n">
        <v>20</v>
      </c>
      <c r="I3784" s="52" t="n">
        <f aca="false">IF(AND(G3784="",H3784=""),"",N(G3784)-N(H3784))</f>
        <v>-20</v>
      </c>
      <c r="J3784" s="52" t="n">
        <f aca="false">IF(I3784="","",ABS(I3784))</f>
        <v>20</v>
      </c>
      <c r="K3784" s="56" t="n">
        <f aca="false">IF(S3784="","",0)</f>
        <v>0</v>
      </c>
      <c r="L3784" s="56" t="n">
        <f aca="false">IF(J3784="","",IF(AND(J3784&gt;'Revenue Testing'!$E$9,K3784=0),1,0))</f>
        <v>0</v>
      </c>
      <c r="M3784" s="57" t="n">
        <v>0.699682467829</v>
      </c>
      <c r="N3784" s="56" t="str">
        <f aca="false">IF(OR(A3784="",I3784=""),"",IF(COUNTIFS($A$2:$A$4500,A3784,$D$2:$D$4500,D3784,$I$2:$I$4500,I3784)&gt;1,"Possible duplicate",""))</f>
        <v>Possible duplicate</v>
      </c>
      <c r="O3784" s="56" t="n">
        <f aca="false">IF(J3784="","",IF(AND(L3784=0,K3784=0),1,0))</f>
        <v>1</v>
      </c>
      <c r="P3784" s="56" t="str">
        <f aca="false">IF(L3784=1,J3784+ROW()/10^7,"")</f>
        <v/>
      </c>
      <c r="Q3784" s="57" t="n">
        <f aca="false">IF(O3784=1,M3784,"")</f>
        <v>0.699682467829</v>
      </c>
      <c r="R3784" s="56" t="str">
        <f aca="false">IF(K3784=1,ROW(),"")</f>
        <v/>
      </c>
      <c r="S3784" s="56" t="str">
        <f aca="false">IF(D3784="","",TRIM(D3784))</f>
        <v>PHOTO CHARGES- INC</v>
      </c>
    </row>
    <row r="3785" customFormat="false" ht="15" hidden="false" customHeight="false" outlineLevel="0" collapsed="false">
      <c r="A3785" s="50" t="s">
        <v>1831</v>
      </c>
      <c r="B3785" s="55" t="n">
        <v>45959</v>
      </c>
      <c r="C3785" s="50" t="n">
        <f aca="false">IF(S3785="","",IFERROR(IF(INDEX('Ledger Codes'!$C$6:$C$205,MATCH(S3785,'Ledger Codes'!$B$6:$B$205,0))="","",INDEX('Ledger Codes'!$C$6:$C$205,MATCH(S3785,'Ledger Codes'!$B$6:$B$205,0))),""))</f>
        <v>10054</v>
      </c>
      <c r="D3785" s="50" t="s">
        <v>210</v>
      </c>
      <c r="E3785" s="50" t="s">
        <v>1832</v>
      </c>
      <c r="F3785" s="50" t="s">
        <v>1833</v>
      </c>
      <c r="G3785" s="52" t="n">
        <v>0</v>
      </c>
      <c r="H3785" s="52" t="n">
        <v>40</v>
      </c>
      <c r="I3785" s="52" t="n">
        <f aca="false">IF(AND(G3785="",H3785=""),"",N(G3785)-N(H3785))</f>
        <v>-40</v>
      </c>
      <c r="J3785" s="52" t="n">
        <f aca="false">IF(I3785="","",ABS(I3785))</f>
        <v>40</v>
      </c>
      <c r="K3785" s="56" t="n">
        <f aca="false">IF(S3785="","",0)</f>
        <v>0</v>
      </c>
      <c r="L3785" s="56" t="n">
        <f aca="false">IF(J3785="","",IF(AND(J3785&gt;'Revenue Testing'!$E$9,K3785=0),1,0))</f>
        <v>0</v>
      </c>
      <c r="M3785" s="57" t="n">
        <v>0.84105517665</v>
      </c>
      <c r="N3785" s="56" t="str">
        <f aca="false">IF(OR(A3785="",I3785=""),"",IF(COUNTIFS($A$2:$A$4500,A3785,$D$2:$D$4500,D3785,$I$2:$I$4500,I3785)&gt;1,"Possible duplicate",""))</f>
        <v/>
      </c>
      <c r="O3785" s="56" t="n">
        <f aca="false">IF(J3785="","",IF(AND(L3785=0,K3785=0),1,0))</f>
        <v>1</v>
      </c>
      <c r="P3785" s="56" t="str">
        <f aca="false">IF(L3785=1,J3785+ROW()/10^7,"")</f>
        <v/>
      </c>
      <c r="Q3785" s="57" t="n">
        <f aca="false">IF(O3785=1,M3785,"")</f>
        <v>0.84105517665</v>
      </c>
      <c r="R3785" s="56" t="str">
        <f aca="false">IF(K3785=1,ROW(),"")</f>
        <v/>
      </c>
      <c r="S3785" s="56" t="str">
        <f aca="false">IF(D3785="","",TRIM(D3785))</f>
        <v>PHOTO CHARGES- INC</v>
      </c>
    </row>
    <row r="3786" customFormat="false" ht="15" hidden="false" customHeight="false" outlineLevel="0" collapsed="false">
      <c r="A3786" s="50" t="s">
        <v>1834</v>
      </c>
      <c r="B3786" s="55" t="n">
        <v>45960</v>
      </c>
      <c r="C3786" s="50" t="n">
        <f aca="false">IF(S3786="","",IFERROR(IF(INDEX('Ledger Codes'!$C$6:$C$205,MATCH(S3786,'Ledger Codes'!$B$6:$B$205,0))="","",INDEX('Ledger Codes'!$C$6:$C$205,MATCH(S3786,'Ledger Codes'!$B$6:$B$205,0))),""))</f>
        <v>10054</v>
      </c>
      <c r="D3786" s="50" t="s">
        <v>210</v>
      </c>
      <c r="E3786" s="50" t="s">
        <v>1835</v>
      </c>
      <c r="F3786" s="50" t="s">
        <v>533</v>
      </c>
      <c r="G3786" s="52" t="n">
        <v>0</v>
      </c>
      <c r="H3786" s="52" t="n">
        <v>20</v>
      </c>
      <c r="I3786" s="52" t="n">
        <f aca="false">IF(AND(G3786="",H3786=""),"",N(G3786)-N(H3786))</f>
        <v>-20</v>
      </c>
      <c r="J3786" s="52" t="n">
        <f aca="false">IF(I3786="","",ABS(I3786))</f>
        <v>20</v>
      </c>
      <c r="K3786" s="56" t="n">
        <f aca="false">IF(S3786="","",0)</f>
        <v>0</v>
      </c>
      <c r="L3786" s="56" t="n">
        <f aca="false">IF(J3786="","",IF(AND(J3786&gt;'Revenue Testing'!$E$9,K3786=0),1,0))</f>
        <v>0</v>
      </c>
      <c r="M3786" s="57" t="n">
        <v>0.463613390513</v>
      </c>
      <c r="N3786" s="56" t="str">
        <f aca="false">IF(OR(A3786="",I3786=""),"",IF(COUNTIFS($A$2:$A$4500,A3786,$D$2:$D$4500,D3786,$I$2:$I$4500,I3786)&gt;1,"Possible duplicate",""))</f>
        <v/>
      </c>
      <c r="O3786" s="56" t="n">
        <f aca="false">IF(J3786="","",IF(AND(L3786=0,K3786=0),1,0))</f>
        <v>1</v>
      </c>
      <c r="P3786" s="56" t="str">
        <f aca="false">IF(L3786=1,J3786+ROW()/10^7,"")</f>
        <v/>
      </c>
      <c r="Q3786" s="57" t="n">
        <f aca="false">IF(O3786=1,M3786,"")</f>
        <v>0.463613390513</v>
      </c>
      <c r="R3786" s="56" t="str">
        <f aca="false">IF(K3786=1,ROW(),"")</f>
        <v/>
      </c>
      <c r="S3786" s="56" t="str">
        <f aca="false">IF(D3786="","",TRIM(D3786))</f>
        <v>PHOTO CHARGES- INC</v>
      </c>
    </row>
    <row r="3787" customFormat="false" ht="15" hidden="false" customHeight="false" outlineLevel="0" collapsed="false">
      <c r="A3787" s="50" t="s">
        <v>1836</v>
      </c>
      <c r="B3787" s="55" t="n">
        <v>45960</v>
      </c>
      <c r="C3787" s="50" t="n">
        <f aca="false">IF(S3787="","",IFERROR(IF(INDEX('Ledger Codes'!$C$6:$C$205,MATCH(S3787,'Ledger Codes'!$B$6:$B$205,0))="","",INDEX('Ledger Codes'!$C$6:$C$205,MATCH(S3787,'Ledger Codes'!$B$6:$B$205,0))),""))</f>
        <v>10054</v>
      </c>
      <c r="D3787" s="50" t="s">
        <v>210</v>
      </c>
      <c r="E3787" s="50" t="s">
        <v>1837</v>
      </c>
      <c r="F3787" s="50" t="s">
        <v>1838</v>
      </c>
      <c r="G3787" s="52" t="n">
        <v>0</v>
      </c>
      <c r="H3787" s="52" t="n">
        <v>20</v>
      </c>
      <c r="I3787" s="52" t="n">
        <f aca="false">IF(AND(G3787="",H3787=""),"",N(G3787)-N(H3787))</f>
        <v>-20</v>
      </c>
      <c r="J3787" s="52" t="n">
        <f aca="false">IF(I3787="","",ABS(I3787))</f>
        <v>20</v>
      </c>
      <c r="K3787" s="56" t="n">
        <f aca="false">IF(S3787="","",0)</f>
        <v>0</v>
      </c>
      <c r="L3787" s="56" t="n">
        <f aca="false">IF(J3787="","",IF(AND(J3787&gt;'Revenue Testing'!$E$9,K3787=0),1,0))</f>
        <v>0</v>
      </c>
      <c r="M3787" s="57" t="n">
        <v>0.700577315251</v>
      </c>
      <c r="N3787" s="56" t="str">
        <f aca="false">IF(OR(A3787="",I3787=""),"",IF(COUNTIFS($A$2:$A$4500,A3787,$D$2:$D$4500,D3787,$I$2:$I$4500,I3787)&gt;1,"Possible duplicate",""))</f>
        <v/>
      </c>
      <c r="O3787" s="56" t="n">
        <f aca="false">IF(J3787="","",IF(AND(L3787=0,K3787=0),1,0))</f>
        <v>1</v>
      </c>
      <c r="P3787" s="56" t="str">
        <f aca="false">IF(L3787=1,J3787+ROW()/10^7,"")</f>
        <v/>
      </c>
      <c r="Q3787" s="57" t="n">
        <f aca="false">IF(O3787=1,M3787,"")</f>
        <v>0.700577315251</v>
      </c>
      <c r="R3787" s="56" t="str">
        <f aca="false">IF(K3787=1,ROW(),"")</f>
        <v/>
      </c>
      <c r="S3787" s="56" t="str">
        <f aca="false">IF(D3787="","",TRIM(D3787))</f>
        <v>PHOTO CHARGES- INC</v>
      </c>
    </row>
    <row r="3788" customFormat="false" ht="15" hidden="false" customHeight="false" outlineLevel="0" collapsed="false">
      <c r="A3788" s="50" t="s">
        <v>1839</v>
      </c>
      <c r="B3788" s="55" t="n">
        <v>45960</v>
      </c>
      <c r="C3788" s="50" t="n">
        <f aca="false">IF(S3788="","",IFERROR(IF(INDEX('Ledger Codes'!$C$6:$C$205,MATCH(S3788,'Ledger Codes'!$B$6:$B$205,0))="","",INDEX('Ledger Codes'!$C$6:$C$205,MATCH(S3788,'Ledger Codes'!$B$6:$B$205,0))),""))</f>
        <v>10054</v>
      </c>
      <c r="D3788" s="50" t="s">
        <v>210</v>
      </c>
      <c r="E3788" s="50" t="s">
        <v>1840</v>
      </c>
      <c r="F3788" s="50" t="s">
        <v>1841</v>
      </c>
      <c r="G3788" s="52" t="n">
        <v>0</v>
      </c>
      <c r="H3788" s="52" t="n">
        <v>20</v>
      </c>
      <c r="I3788" s="52" t="n">
        <f aca="false">IF(AND(G3788="",H3788=""),"",N(G3788)-N(H3788))</f>
        <v>-20</v>
      </c>
      <c r="J3788" s="52" t="n">
        <f aca="false">IF(I3788="","",ABS(I3788))</f>
        <v>20</v>
      </c>
      <c r="K3788" s="56" t="n">
        <f aca="false">IF(S3788="","",0)</f>
        <v>0</v>
      </c>
      <c r="L3788" s="56" t="n">
        <f aca="false">IF(J3788="","",IF(AND(J3788&gt;'Revenue Testing'!$E$9,K3788=0),1,0))</f>
        <v>0</v>
      </c>
      <c r="M3788" s="57" t="n">
        <v>0.366628593927</v>
      </c>
      <c r="N3788" s="56" t="str">
        <f aca="false">IF(OR(A3788="",I3788=""),"",IF(COUNTIFS($A$2:$A$4500,A3788,$D$2:$D$4500,D3788,$I$2:$I$4500,I3788)&gt;1,"Possible duplicate",""))</f>
        <v/>
      </c>
      <c r="O3788" s="56" t="n">
        <f aca="false">IF(J3788="","",IF(AND(L3788=0,K3788=0),1,0))</f>
        <v>1</v>
      </c>
      <c r="P3788" s="56" t="str">
        <f aca="false">IF(L3788=1,J3788+ROW()/10^7,"")</f>
        <v/>
      </c>
      <c r="Q3788" s="57" t="n">
        <f aca="false">IF(O3788=1,M3788,"")</f>
        <v>0.366628593927</v>
      </c>
      <c r="R3788" s="56" t="str">
        <f aca="false">IF(K3788=1,ROW(),"")</f>
        <v/>
      </c>
      <c r="S3788" s="56" t="str">
        <f aca="false">IF(D3788="","",TRIM(D3788))</f>
        <v>PHOTO CHARGES- INC</v>
      </c>
    </row>
    <row r="3789" customFormat="false" ht="15" hidden="false" customHeight="false" outlineLevel="0" collapsed="false">
      <c r="A3789" s="50" t="s">
        <v>1842</v>
      </c>
      <c r="B3789" s="55" t="n">
        <v>45960</v>
      </c>
      <c r="C3789" s="50" t="n">
        <f aca="false">IF(S3789="","",IFERROR(IF(INDEX('Ledger Codes'!$C$6:$C$205,MATCH(S3789,'Ledger Codes'!$B$6:$B$205,0))="","",INDEX('Ledger Codes'!$C$6:$C$205,MATCH(S3789,'Ledger Codes'!$B$6:$B$205,0))),""))</f>
        <v>10054</v>
      </c>
      <c r="D3789" s="50" t="s">
        <v>210</v>
      </c>
      <c r="E3789" s="50" t="s">
        <v>1843</v>
      </c>
      <c r="F3789" s="50" t="s">
        <v>553</v>
      </c>
      <c r="G3789" s="52" t="n">
        <v>0</v>
      </c>
      <c r="H3789" s="52" t="n">
        <v>280</v>
      </c>
      <c r="I3789" s="52" t="n">
        <f aca="false">IF(AND(G3789="",H3789=""),"",N(G3789)-N(H3789))</f>
        <v>-280</v>
      </c>
      <c r="J3789" s="52" t="n">
        <f aca="false">IF(I3789="","",ABS(I3789))</f>
        <v>280</v>
      </c>
      <c r="K3789" s="56" t="n">
        <f aca="false">IF(S3789="","",0)</f>
        <v>0</v>
      </c>
      <c r="L3789" s="56" t="n">
        <f aca="false">IF(J3789="","",IF(AND(J3789&gt;'Revenue Testing'!$E$9,K3789=0),1,0))</f>
        <v>0</v>
      </c>
      <c r="M3789" s="57" t="n">
        <v>0.997297913592</v>
      </c>
      <c r="N3789" s="56" t="str">
        <f aca="false">IF(OR(A3789="",I3789=""),"",IF(COUNTIFS($A$2:$A$4500,A3789,$D$2:$D$4500,D3789,$I$2:$I$4500,I3789)&gt;1,"Possible duplicate",""))</f>
        <v/>
      </c>
      <c r="O3789" s="56" t="n">
        <f aca="false">IF(J3789="","",IF(AND(L3789=0,K3789=0),1,0))</f>
        <v>1</v>
      </c>
      <c r="P3789" s="56" t="str">
        <f aca="false">IF(L3789=1,J3789+ROW()/10^7,"")</f>
        <v/>
      </c>
      <c r="Q3789" s="57" t="n">
        <f aca="false">IF(O3789=1,M3789,"")</f>
        <v>0.997297913592</v>
      </c>
      <c r="R3789" s="56" t="str">
        <f aca="false">IF(K3789=1,ROW(),"")</f>
        <v/>
      </c>
      <c r="S3789" s="56" t="str">
        <f aca="false">IF(D3789="","",TRIM(D3789))</f>
        <v>PHOTO CHARGES- INC</v>
      </c>
    </row>
    <row r="3790" customFormat="false" ht="15" hidden="false" customHeight="false" outlineLevel="0" collapsed="false">
      <c r="A3790" s="50" t="s">
        <v>1844</v>
      </c>
      <c r="B3790" s="55" t="n">
        <v>45960</v>
      </c>
      <c r="C3790" s="50" t="n">
        <f aca="false">IF(S3790="","",IFERROR(IF(INDEX('Ledger Codes'!$C$6:$C$205,MATCH(S3790,'Ledger Codes'!$B$6:$B$205,0))="","",INDEX('Ledger Codes'!$C$6:$C$205,MATCH(S3790,'Ledger Codes'!$B$6:$B$205,0))),""))</f>
        <v>10054</v>
      </c>
      <c r="D3790" s="50" t="s">
        <v>210</v>
      </c>
      <c r="E3790" s="50" t="s">
        <v>1845</v>
      </c>
      <c r="F3790" s="50" t="s">
        <v>545</v>
      </c>
      <c r="G3790" s="52" t="n">
        <v>0</v>
      </c>
      <c r="H3790" s="52" t="n">
        <v>320</v>
      </c>
      <c r="I3790" s="52" t="n">
        <f aca="false">IF(AND(G3790="",H3790=""),"",N(G3790)-N(H3790))</f>
        <v>-320</v>
      </c>
      <c r="J3790" s="52" t="n">
        <f aca="false">IF(I3790="","",ABS(I3790))</f>
        <v>320</v>
      </c>
      <c r="K3790" s="56" t="n">
        <f aca="false">IF(S3790="","",0)</f>
        <v>0</v>
      </c>
      <c r="L3790" s="56" t="n">
        <f aca="false">IF(J3790="","",IF(AND(J3790&gt;'Revenue Testing'!$E$9,K3790=0),1,0))</f>
        <v>0</v>
      </c>
      <c r="M3790" s="57" t="n">
        <v>0.527588904444</v>
      </c>
      <c r="N3790" s="56" t="str">
        <f aca="false">IF(OR(A3790="",I3790=""),"",IF(COUNTIFS($A$2:$A$4500,A3790,$D$2:$D$4500,D3790,$I$2:$I$4500,I3790)&gt;1,"Possible duplicate",""))</f>
        <v/>
      </c>
      <c r="O3790" s="56" t="n">
        <f aca="false">IF(J3790="","",IF(AND(L3790=0,K3790=0),1,0))</f>
        <v>1</v>
      </c>
      <c r="P3790" s="56" t="str">
        <f aca="false">IF(L3790=1,J3790+ROW()/10^7,"")</f>
        <v/>
      </c>
      <c r="Q3790" s="57" t="n">
        <f aca="false">IF(O3790=1,M3790,"")</f>
        <v>0.527588904444</v>
      </c>
      <c r="R3790" s="56" t="str">
        <f aca="false">IF(K3790=1,ROW(),"")</f>
        <v/>
      </c>
      <c r="S3790" s="56" t="str">
        <f aca="false">IF(D3790="","",TRIM(D3790))</f>
        <v>PHOTO CHARGES- INC</v>
      </c>
    </row>
    <row r="3791" customFormat="false" ht="15" hidden="false" customHeight="false" outlineLevel="0" collapsed="false">
      <c r="A3791" s="50" t="s">
        <v>1846</v>
      </c>
      <c r="B3791" s="55" t="n">
        <v>45960</v>
      </c>
      <c r="C3791" s="50" t="n">
        <f aca="false">IF(S3791="","",IFERROR(IF(INDEX('Ledger Codes'!$C$6:$C$205,MATCH(S3791,'Ledger Codes'!$B$6:$B$205,0))="","",INDEX('Ledger Codes'!$C$6:$C$205,MATCH(S3791,'Ledger Codes'!$B$6:$B$205,0))),""))</f>
        <v>10054</v>
      </c>
      <c r="D3791" s="50" t="s">
        <v>210</v>
      </c>
      <c r="E3791" s="50" t="s">
        <v>1847</v>
      </c>
      <c r="F3791" s="50" t="s">
        <v>1848</v>
      </c>
      <c r="G3791" s="52" t="n">
        <v>0</v>
      </c>
      <c r="H3791" s="52" t="n">
        <v>20</v>
      </c>
      <c r="I3791" s="52" t="n">
        <f aca="false">IF(AND(G3791="",H3791=""),"",N(G3791)-N(H3791))</f>
        <v>-20</v>
      </c>
      <c r="J3791" s="52" t="n">
        <f aca="false">IF(I3791="","",ABS(I3791))</f>
        <v>20</v>
      </c>
      <c r="K3791" s="56" t="n">
        <f aca="false">IF(S3791="","",0)</f>
        <v>0</v>
      </c>
      <c r="L3791" s="56" t="n">
        <f aca="false">IF(J3791="","",IF(AND(J3791&gt;'Revenue Testing'!$E$9,K3791=0),1,0))</f>
        <v>0</v>
      </c>
      <c r="M3791" s="57" t="n">
        <v>0.413800805287</v>
      </c>
      <c r="N3791" s="56" t="str">
        <f aca="false">IF(OR(A3791="",I3791=""),"",IF(COUNTIFS($A$2:$A$4500,A3791,$D$2:$D$4500,D3791,$I$2:$I$4500,I3791)&gt;1,"Possible duplicate",""))</f>
        <v/>
      </c>
      <c r="O3791" s="56" t="n">
        <f aca="false">IF(J3791="","",IF(AND(L3791=0,K3791=0),1,0))</f>
        <v>1</v>
      </c>
      <c r="P3791" s="56" t="str">
        <f aca="false">IF(L3791=1,J3791+ROW()/10^7,"")</f>
        <v/>
      </c>
      <c r="Q3791" s="57" t="n">
        <f aca="false">IF(O3791=1,M3791,"")</f>
        <v>0.413800805287</v>
      </c>
      <c r="R3791" s="56" t="str">
        <f aca="false">IF(K3791=1,ROW(),"")</f>
        <v/>
      </c>
      <c r="S3791" s="56" t="str">
        <f aca="false">IF(D3791="","",TRIM(D3791))</f>
        <v>PHOTO CHARGES- INC</v>
      </c>
    </row>
    <row r="3792" customFormat="false" ht="15" hidden="false" customHeight="false" outlineLevel="0" collapsed="false">
      <c r="A3792" s="50" t="s">
        <v>1849</v>
      </c>
      <c r="B3792" s="55" t="n">
        <v>45960</v>
      </c>
      <c r="C3792" s="50" t="n">
        <f aca="false">IF(S3792="","",IFERROR(IF(INDEX('Ledger Codes'!$C$6:$C$205,MATCH(S3792,'Ledger Codes'!$B$6:$B$205,0))="","",INDEX('Ledger Codes'!$C$6:$C$205,MATCH(S3792,'Ledger Codes'!$B$6:$B$205,0))),""))</f>
        <v>10054</v>
      </c>
      <c r="D3792" s="50" t="s">
        <v>210</v>
      </c>
      <c r="E3792" s="50" t="s">
        <v>1850</v>
      </c>
      <c r="F3792" s="50" t="s">
        <v>1851</v>
      </c>
      <c r="G3792" s="52" t="n">
        <v>0</v>
      </c>
      <c r="H3792" s="52" t="n">
        <v>20</v>
      </c>
      <c r="I3792" s="52" t="n">
        <f aca="false">IF(AND(G3792="",H3792=""),"",N(G3792)-N(H3792))</f>
        <v>-20</v>
      </c>
      <c r="J3792" s="52" t="n">
        <f aca="false">IF(I3792="","",ABS(I3792))</f>
        <v>20</v>
      </c>
      <c r="K3792" s="56" t="n">
        <f aca="false">IF(S3792="","",0)</f>
        <v>0</v>
      </c>
      <c r="L3792" s="56" t="n">
        <f aca="false">IF(J3792="","",IF(AND(J3792&gt;'Revenue Testing'!$E$9,K3792=0),1,0))</f>
        <v>0</v>
      </c>
      <c r="M3792" s="57" t="n">
        <v>0.411543107743</v>
      </c>
      <c r="N3792" s="56" t="str">
        <f aca="false">IF(OR(A3792="",I3792=""),"",IF(COUNTIFS($A$2:$A$4500,A3792,$D$2:$D$4500,D3792,$I$2:$I$4500,I3792)&gt;1,"Possible duplicate",""))</f>
        <v/>
      </c>
      <c r="O3792" s="56" t="n">
        <f aca="false">IF(J3792="","",IF(AND(L3792=0,K3792=0),1,0))</f>
        <v>1</v>
      </c>
      <c r="P3792" s="56" t="str">
        <f aca="false">IF(L3792=1,J3792+ROW()/10^7,"")</f>
        <v/>
      </c>
      <c r="Q3792" s="57" t="n">
        <f aca="false">IF(O3792=1,M3792,"")</f>
        <v>0.411543107743</v>
      </c>
      <c r="R3792" s="56" t="str">
        <f aca="false">IF(K3792=1,ROW(),"")</f>
        <v/>
      </c>
      <c r="S3792" s="56" t="str">
        <f aca="false">IF(D3792="","",TRIM(D3792))</f>
        <v>PHOTO CHARGES- INC</v>
      </c>
    </row>
    <row r="3793" customFormat="false" ht="15" hidden="false" customHeight="false" outlineLevel="0" collapsed="false">
      <c r="A3793" s="50" t="s">
        <v>1852</v>
      </c>
      <c r="B3793" s="55" t="n">
        <v>45960</v>
      </c>
      <c r="C3793" s="50" t="n">
        <f aca="false">IF(S3793="","",IFERROR(IF(INDEX('Ledger Codes'!$C$6:$C$205,MATCH(S3793,'Ledger Codes'!$B$6:$B$205,0))="","",INDEX('Ledger Codes'!$C$6:$C$205,MATCH(S3793,'Ledger Codes'!$B$6:$B$205,0))),""))</f>
        <v>10054</v>
      </c>
      <c r="D3793" s="50" t="s">
        <v>210</v>
      </c>
      <c r="E3793" s="50" t="s">
        <v>1853</v>
      </c>
      <c r="F3793" s="50" t="s">
        <v>559</v>
      </c>
      <c r="G3793" s="52" t="n">
        <v>0</v>
      </c>
      <c r="H3793" s="52" t="n">
        <v>20</v>
      </c>
      <c r="I3793" s="52" t="n">
        <f aca="false">IF(AND(G3793="",H3793=""),"",N(G3793)-N(H3793))</f>
        <v>-20</v>
      </c>
      <c r="J3793" s="52" t="n">
        <f aca="false">IF(I3793="","",ABS(I3793))</f>
        <v>20</v>
      </c>
      <c r="K3793" s="56" t="n">
        <f aca="false">IF(S3793="","",0)</f>
        <v>0</v>
      </c>
      <c r="L3793" s="56" t="n">
        <f aca="false">IF(J3793="","",IF(AND(J3793&gt;'Revenue Testing'!$E$9,K3793=0),1,0))</f>
        <v>0</v>
      </c>
      <c r="M3793" s="57" t="n">
        <v>0.262263110653</v>
      </c>
      <c r="N3793" s="56" t="str">
        <f aca="false">IF(OR(A3793="",I3793=""),"",IF(COUNTIFS($A$2:$A$4500,A3793,$D$2:$D$4500,D3793,$I$2:$I$4500,I3793)&gt;1,"Possible duplicate",""))</f>
        <v/>
      </c>
      <c r="O3793" s="56" t="n">
        <f aca="false">IF(J3793="","",IF(AND(L3793=0,K3793=0),1,0))</f>
        <v>1</v>
      </c>
      <c r="P3793" s="56" t="str">
        <f aca="false">IF(L3793=1,J3793+ROW()/10^7,"")</f>
        <v/>
      </c>
      <c r="Q3793" s="57" t="n">
        <f aca="false">IF(O3793=1,M3793,"")</f>
        <v>0.262263110653</v>
      </c>
      <c r="R3793" s="56" t="str">
        <f aca="false">IF(K3793=1,ROW(),"")</f>
        <v/>
      </c>
      <c r="S3793" s="56" t="str">
        <f aca="false">IF(D3793="","",TRIM(D3793))</f>
        <v>PHOTO CHARGES- INC</v>
      </c>
    </row>
    <row r="3794" customFormat="false" ht="15" hidden="false" customHeight="false" outlineLevel="0" collapsed="false">
      <c r="A3794" s="50" t="s">
        <v>1854</v>
      </c>
      <c r="B3794" s="55" t="n">
        <v>45960</v>
      </c>
      <c r="C3794" s="50" t="n">
        <f aca="false">IF(S3794="","",IFERROR(IF(INDEX('Ledger Codes'!$C$6:$C$205,MATCH(S3794,'Ledger Codes'!$B$6:$B$205,0))="","",INDEX('Ledger Codes'!$C$6:$C$205,MATCH(S3794,'Ledger Codes'!$B$6:$B$205,0))),""))</f>
        <v>10054</v>
      </c>
      <c r="D3794" s="50" t="s">
        <v>210</v>
      </c>
      <c r="E3794" s="50" t="s">
        <v>1855</v>
      </c>
      <c r="F3794" s="50" t="s">
        <v>1856</v>
      </c>
      <c r="G3794" s="52" t="n">
        <v>0</v>
      </c>
      <c r="H3794" s="52" t="n">
        <v>160</v>
      </c>
      <c r="I3794" s="52" t="n">
        <f aca="false">IF(AND(G3794="",H3794=""),"",N(G3794)-N(H3794))</f>
        <v>-160</v>
      </c>
      <c r="J3794" s="52" t="n">
        <f aca="false">IF(I3794="","",ABS(I3794))</f>
        <v>160</v>
      </c>
      <c r="K3794" s="56" t="n">
        <f aca="false">IF(S3794="","",0)</f>
        <v>0</v>
      </c>
      <c r="L3794" s="56" t="n">
        <f aca="false">IF(J3794="","",IF(AND(J3794&gt;'Revenue Testing'!$E$9,K3794=0),1,0))</f>
        <v>0</v>
      </c>
      <c r="M3794" s="57" t="n">
        <v>0.958473052788</v>
      </c>
      <c r="N3794" s="56" t="str">
        <f aca="false">IF(OR(A3794="",I3794=""),"",IF(COUNTIFS($A$2:$A$4500,A3794,$D$2:$D$4500,D3794,$I$2:$I$4500,I3794)&gt;1,"Possible duplicate",""))</f>
        <v/>
      </c>
      <c r="O3794" s="56" t="n">
        <f aca="false">IF(J3794="","",IF(AND(L3794=0,K3794=0),1,0))</f>
        <v>1</v>
      </c>
      <c r="P3794" s="56" t="str">
        <f aca="false">IF(L3794=1,J3794+ROW()/10^7,"")</f>
        <v/>
      </c>
      <c r="Q3794" s="57" t="n">
        <f aca="false">IF(O3794=1,M3794,"")</f>
        <v>0.958473052788</v>
      </c>
      <c r="R3794" s="56" t="str">
        <f aca="false">IF(K3794=1,ROW(),"")</f>
        <v/>
      </c>
      <c r="S3794" s="56" t="str">
        <f aca="false">IF(D3794="","",TRIM(D3794))</f>
        <v>PHOTO CHARGES- INC</v>
      </c>
    </row>
    <row r="3795" customFormat="false" ht="15" hidden="false" customHeight="false" outlineLevel="0" collapsed="false">
      <c r="A3795" s="50" t="s">
        <v>1857</v>
      </c>
      <c r="B3795" s="55" t="n">
        <v>45960</v>
      </c>
      <c r="C3795" s="50" t="n">
        <f aca="false">IF(S3795="","",IFERROR(IF(INDEX('Ledger Codes'!$C$6:$C$205,MATCH(S3795,'Ledger Codes'!$B$6:$B$205,0))="","",INDEX('Ledger Codes'!$C$6:$C$205,MATCH(S3795,'Ledger Codes'!$B$6:$B$205,0))),""))</f>
        <v>10054</v>
      </c>
      <c r="D3795" s="50" t="s">
        <v>210</v>
      </c>
      <c r="E3795" s="50" t="s">
        <v>1858</v>
      </c>
      <c r="F3795" s="50" t="s">
        <v>1859</v>
      </c>
      <c r="G3795" s="52" t="n">
        <v>0</v>
      </c>
      <c r="H3795" s="52" t="n">
        <v>20</v>
      </c>
      <c r="I3795" s="52" t="n">
        <f aca="false">IF(AND(G3795="",H3795=""),"",N(G3795)-N(H3795))</f>
        <v>-20</v>
      </c>
      <c r="J3795" s="52" t="n">
        <f aca="false">IF(I3795="","",ABS(I3795))</f>
        <v>20</v>
      </c>
      <c r="K3795" s="56" t="n">
        <f aca="false">IF(S3795="","",0)</f>
        <v>0</v>
      </c>
      <c r="L3795" s="56" t="n">
        <f aca="false">IF(J3795="","",IF(AND(J3795&gt;'Revenue Testing'!$E$9,K3795=0),1,0))</f>
        <v>0</v>
      </c>
      <c r="M3795" s="57" t="n">
        <v>0.082256543621</v>
      </c>
      <c r="N3795" s="56" t="str">
        <f aca="false">IF(OR(A3795="",I3795=""),"",IF(COUNTIFS($A$2:$A$4500,A3795,$D$2:$D$4500,D3795,$I$2:$I$4500,I3795)&gt;1,"Possible duplicate",""))</f>
        <v/>
      </c>
      <c r="O3795" s="56" t="n">
        <f aca="false">IF(J3795="","",IF(AND(L3795=0,K3795=0),1,0))</f>
        <v>1</v>
      </c>
      <c r="P3795" s="56" t="str">
        <f aca="false">IF(L3795=1,J3795+ROW()/10^7,"")</f>
        <v/>
      </c>
      <c r="Q3795" s="57" t="n">
        <f aca="false">IF(O3795=1,M3795,"")</f>
        <v>0.082256543621</v>
      </c>
      <c r="R3795" s="56" t="str">
        <f aca="false">IF(K3795=1,ROW(),"")</f>
        <v/>
      </c>
      <c r="S3795" s="56" t="str">
        <f aca="false">IF(D3795="","",TRIM(D3795))</f>
        <v>PHOTO CHARGES- INC</v>
      </c>
    </row>
    <row r="3796" customFormat="false" ht="15" hidden="false" customHeight="false" outlineLevel="0" collapsed="false">
      <c r="A3796" s="50" t="s">
        <v>1860</v>
      </c>
      <c r="B3796" s="55" t="n">
        <v>45960</v>
      </c>
      <c r="C3796" s="50" t="n">
        <f aca="false">IF(S3796="","",IFERROR(IF(INDEX('Ledger Codes'!$C$6:$C$205,MATCH(S3796,'Ledger Codes'!$B$6:$B$205,0))="","",INDEX('Ledger Codes'!$C$6:$C$205,MATCH(S3796,'Ledger Codes'!$B$6:$B$205,0))),""))</f>
        <v>10054</v>
      </c>
      <c r="D3796" s="50" t="s">
        <v>210</v>
      </c>
      <c r="E3796" s="50" t="s">
        <v>1861</v>
      </c>
      <c r="F3796" s="50" t="s">
        <v>1862</v>
      </c>
      <c r="G3796" s="52" t="n">
        <v>0</v>
      </c>
      <c r="H3796" s="52" t="n">
        <v>20</v>
      </c>
      <c r="I3796" s="52" t="n">
        <f aca="false">IF(AND(G3796="",H3796=""),"",N(G3796)-N(H3796))</f>
        <v>-20</v>
      </c>
      <c r="J3796" s="52" t="n">
        <f aca="false">IF(I3796="","",ABS(I3796))</f>
        <v>20</v>
      </c>
      <c r="K3796" s="56" t="n">
        <f aca="false">IF(S3796="","",0)</f>
        <v>0</v>
      </c>
      <c r="L3796" s="56" t="n">
        <f aca="false">IF(J3796="","",IF(AND(J3796&gt;'Revenue Testing'!$E$9,K3796=0),1,0))</f>
        <v>0</v>
      </c>
      <c r="M3796" s="57" t="n">
        <v>0.628359028818</v>
      </c>
      <c r="N3796" s="56" t="str">
        <f aca="false">IF(OR(A3796="",I3796=""),"",IF(COUNTIFS($A$2:$A$4500,A3796,$D$2:$D$4500,D3796,$I$2:$I$4500,I3796)&gt;1,"Possible duplicate",""))</f>
        <v/>
      </c>
      <c r="O3796" s="56" t="n">
        <f aca="false">IF(J3796="","",IF(AND(L3796=0,K3796=0),1,0))</f>
        <v>1</v>
      </c>
      <c r="P3796" s="56" t="str">
        <f aca="false">IF(L3796=1,J3796+ROW()/10^7,"")</f>
        <v/>
      </c>
      <c r="Q3796" s="57" t="n">
        <f aca="false">IF(O3796=1,M3796,"")</f>
        <v>0.628359028818</v>
      </c>
      <c r="R3796" s="56" t="str">
        <f aca="false">IF(K3796=1,ROW(),"")</f>
        <v/>
      </c>
      <c r="S3796" s="56" t="str">
        <f aca="false">IF(D3796="","",TRIM(D3796))</f>
        <v>PHOTO CHARGES- INC</v>
      </c>
    </row>
    <row r="3797" customFormat="false" ht="15" hidden="false" customHeight="false" outlineLevel="0" collapsed="false">
      <c r="A3797" s="50" t="s">
        <v>1863</v>
      </c>
      <c r="B3797" s="55" t="n">
        <v>45960</v>
      </c>
      <c r="C3797" s="50" t="n">
        <f aca="false">IF(S3797="","",IFERROR(IF(INDEX('Ledger Codes'!$C$6:$C$205,MATCH(S3797,'Ledger Codes'!$B$6:$B$205,0))="","",INDEX('Ledger Codes'!$C$6:$C$205,MATCH(S3797,'Ledger Codes'!$B$6:$B$205,0))),""))</f>
        <v>10054</v>
      </c>
      <c r="D3797" s="50" t="s">
        <v>210</v>
      </c>
      <c r="E3797" s="50" t="s">
        <v>1864</v>
      </c>
      <c r="F3797" s="50" t="s">
        <v>1865</v>
      </c>
      <c r="G3797" s="52" t="n">
        <v>0</v>
      </c>
      <c r="H3797" s="52" t="n">
        <v>20</v>
      </c>
      <c r="I3797" s="52" t="n">
        <f aca="false">IF(AND(G3797="",H3797=""),"",N(G3797)-N(H3797))</f>
        <v>-20</v>
      </c>
      <c r="J3797" s="52" t="n">
        <f aca="false">IF(I3797="","",ABS(I3797))</f>
        <v>20</v>
      </c>
      <c r="K3797" s="56" t="n">
        <f aca="false">IF(S3797="","",0)</f>
        <v>0</v>
      </c>
      <c r="L3797" s="56" t="n">
        <f aca="false">IF(J3797="","",IF(AND(J3797&gt;'Revenue Testing'!$E$9,K3797=0),1,0))</f>
        <v>0</v>
      </c>
      <c r="M3797" s="57" t="n">
        <v>0.167763371862</v>
      </c>
      <c r="N3797" s="56" t="str">
        <f aca="false">IF(OR(A3797="",I3797=""),"",IF(COUNTIFS($A$2:$A$4500,A3797,$D$2:$D$4500,D3797,$I$2:$I$4500,I3797)&gt;1,"Possible duplicate",""))</f>
        <v/>
      </c>
      <c r="O3797" s="56" t="n">
        <f aca="false">IF(J3797="","",IF(AND(L3797=0,K3797=0),1,0))</f>
        <v>1</v>
      </c>
      <c r="P3797" s="56" t="str">
        <f aca="false">IF(L3797=1,J3797+ROW()/10^7,"")</f>
        <v/>
      </c>
      <c r="Q3797" s="57" t="n">
        <f aca="false">IF(O3797=1,M3797,"")</f>
        <v>0.167763371862</v>
      </c>
      <c r="R3797" s="56" t="str">
        <f aca="false">IF(K3797=1,ROW(),"")</f>
        <v/>
      </c>
      <c r="S3797" s="56" t="str">
        <f aca="false">IF(D3797="","",TRIM(D3797))</f>
        <v>PHOTO CHARGES- INC</v>
      </c>
    </row>
    <row r="3798" customFormat="false" ht="15" hidden="false" customHeight="false" outlineLevel="0" collapsed="false">
      <c r="A3798" s="50" t="s">
        <v>1866</v>
      </c>
      <c r="B3798" s="55" t="n">
        <v>45960</v>
      </c>
      <c r="C3798" s="50" t="n">
        <f aca="false">IF(S3798="","",IFERROR(IF(INDEX('Ledger Codes'!$C$6:$C$205,MATCH(S3798,'Ledger Codes'!$B$6:$B$205,0))="","",INDEX('Ledger Codes'!$C$6:$C$205,MATCH(S3798,'Ledger Codes'!$B$6:$B$205,0))),""))</f>
        <v>10054</v>
      </c>
      <c r="D3798" s="50" t="s">
        <v>210</v>
      </c>
      <c r="E3798" s="50" t="s">
        <v>1867</v>
      </c>
      <c r="F3798" s="50" t="s">
        <v>1868</v>
      </c>
      <c r="G3798" s="52" t="n">
        <v>0</v>
      </c>
      <c r="H3798" s="52" t="n">
        <v>80</v>
      </c>
      <c r="I3798" s="52" t="n">
        <f aca="false">IF(AND(G3798="",H3798=""),"",N(G3798)-N(H3798))</f>
        <v>-80</v>
      </c>
      <c r="J3798" s="52" t="n">
        <f aca="false">IF(I3798="","",ABS(I3798))</f>
        <v>80</v>
      </c>
      <c r="K3798" s="56" t="n">
        <f aca="false">IF(S3798="","",0)</f>
        <v>0</v>
      </c>
      <c r="L3798" s="56" t="n">
        <f aca="false">IF(J3798="","",IF(AND(J3798&gt;'Revenue Testing'!$E$9,K3798=0),1,0))</f>
        <v>0</v>
      </c>
      <c r="M3798" s="57" t="n">
        <v>0.575807698666</v>
      </c>
      <c r="N3798" s="56" t="str">
        <f aca="false">IF(OR(A3798="",I3798=""),"",IF(COUNTIFS($A$2:$A$4500,A3798,$D$2:$D$4500,D3798,$I$2:$I$4500,I3798)&gt;1,"Possible duplicate",""))</f>
        <v/>
      </c>
      <c r="O3798" s="56" t="n">
        <f aca="false">IF(J3798="","",IF(AND(L3798=0,K3798=0),1,0))</f>
        <v>1</v>
      </c>
      <c r="P3798" s="56" t="str">
        <f aca="false">IF(L3798=1,J3798+ROW()/10^7,"")</f>
        <v/>
      </c>
      <c r="Q3798" s="57" t="n">
        <f aca="false">IF(O3798=1,M3798,"")</f>
        <v>0.575807698666</v>
      </c>
      <c r="R3798" s="56" t="str">
        <f aca="false">IF(K3798=1,ROW(),"")</f>
        <v/>
      </c>
      <c r="S3798" s="56" t="str">
        <f aca="false">IF(D3798="","",TRIM(D3798))</f>
        <v>PHOTO CHARGES- INC</v>
      </c>
    </row>
    <row r="3799" customFormat="false" ht="15" hidden="false" customHeight="false" outlineLevel="0" collapsed="false">
      <c r="A3799" s="50" t="s">
        <v>1869</v>
      </c>
      <c r="B3799" s="55" t="n">
        <v>45960</v>
      </c>
      <c r="C3799" s="50" t="n">
        <f aca="false">IF(S3799="","",IFERROR(IF(INDEX('Ledger Codes'!$C$6:$C$205,MATCH(S3799,'Ledger Codes'!$B$6:$B$205,0))="","",INDEX('Ledger Codes'!$C$6:$C$205,MATCH(S3799,'Ledger Codes'!$B$6:$B$205,0))),""))</f>
        <v>10054</v>
      </c>
      <c r="D3799" s="50" t="s">
        <v>210</v>
      </c>
      <c r="E3799" s="50" t="s">
        <v>1870</v>
      </c>
      <c r="F3799" s="50" t="s">
        <v>1871</v>
      </c>
      <c r="G3799" s="52" t="n">
        <v>0</v>
      </c>
      <c r="H3799" s="52" t="n">
        <v>40</v>
      </c>
      <c r="I3799" s="52" t="n">
        <f aca="false">IF(AND(G3799="",H3799=""),"",N(G3799)-N(H3799))</f>
        <v>-40</v>
      </c>
      <c r="J3799" s="52" t="n">
        <f aca="false">IF(I3799="","",ABS(I3799))</f>
        <v>40</v>
      </c>
      <c r="K3799" s="56" t="n">
        <f aca="false">IF(S3799="","",0)</f>
        <v>0</v>
      </c>
      <c r="L3799" s="56" t="n">
        <f aca="false">IF(J3799="","",IF(AND(J3799&gt;'Revenue Testing'!$E$9,K3799=0),1,0))</f>
        <v>0</v>
      </c>
      <c r="M3799" s="57" t="n">
        <v>0.482838538887</v>
      </c>
      <c r="N3799" s="56" t="str">
        <f aca="false">IF(OR(A3799="",I3799=""),"",IF(COUNTIFS($A$2:$A$4500,A3799,$D$2:$D$4500,D3799,$I$2:$I$4500,I3799)&gt;1,"Possible duplicate",""))</f>
        <v/>
      </c>
      <c r="O3799" s="56" t="n">
        <f aca="false">IF(J3799="","",IF(AND(L3799=0,K3799=0),1,0))</f>
        <v>1</v>
      </c>
      <c r="P3799" s="56" t="str">
        <f aca="false">IF(L3799=1,J3799+ROW()/10^7,"")</f>
        <v/>
      </c>
      <c r="Q3799" s="57" t="n">
        <f aca="false">IF(O3799=1,M3799,"")</f>
        <v>0.482838538887</v>
      </c>
      <c r="R3799" s="56" t="str">
        <f aca="false">IF(K3799=1,ROW(),"")</f>
        <v/>
      </c>
      <c r="S3799" s="56" t="str">
        <f aca="false">IF(D3799="","",TRIM(D3799))</f>
        <v>PHOTO CHARGES- INC</v>
      </c>
    </row>
    <row r="3800" customFormat="false" ht="15" hidden="false" customHeight="false" outlineLevel="0" collapsed="false">
      <c r="A3800" s="50" t="s">
        <v>1872</v>
      </c>
      <c r="B3800" s="55" t="n">
        <v>45960</v>
      </c>
      <c r="C3800" s="50" t="n">
        <f aca="false">IF(S3800="","",IFERROR(IF(INDEX('Ledger Codes'!$C$6:$C$205,MATCH(S3800,'Ledger Codes'!$B$6:$B$205,0))="","",INDEX('Ledger Codes'!$C$6:$C$205,MATCH(S3800,'Ledger Codes'!$B$6:$B$205,0))),""))</f>
        <v>10054</v>
      </c>
      <c r="D3800" s="50" t="s">
        <v>210</v>
      </c>
      <c r="E3800" s="50" t="s">
        <v>1873</v>
      </c>
      <c r="F3800" s="50" t="s">
        <v>1874</v>
      </c>
      <c r="G3800" s="52" t="n">
        <v>0</v>
      </c>
      <c r="H3800" s="52" t="n">
        <v>200</v>
      </c>
      <c r="I3800" s="52" t="n">
        <f aca="false">IF(AND(G3800="",H3800=""),"",N(G3800)-N(H3800))</f>
        <v>-200</v>
      </c>
      <c r="J3800" s="52" t="n">
        <f aca="false">IF(I3800="","",ABS(I3800))</f>
        <v>200</v>
      </c>
      <c r="K3800" s="56" t="n">
        <f aca="false">IF(S3800="","",0)</f>
        <v>0</v>
      </c>
      <c r="L3800" s="56" t="n">
        <f aca="false">IF(J3800="","",IF(AND(J3800&gt;'Revenue Testing'!$E$9,K3800=0),1,0))</f>
        <v>0</v>
      </c>
      <c r="M3800" s="57" t="n">
        <v>0.139025672633</v>
      </c>
      <c r="N3800" s="56" t="str">
        <f aca="false">IF(OR(A3800="",I3800=""),"",IF(COUNTIFS($A$2:$A$4500,A3800,$D$2:$D$4500,D3800,$I$2:$I$4500,I3800)&gt;1,"Possible duplicate",""))</f>
        <v/>
      </c>
      <c r="O3800" s="56" t="n">
        <f aca="false">IF(J3800="","",IF(AND(L3800=0,K3800=0),1,0))</f>
        <v>1</v>
      </c>
      <c r="P3800" s="56" t="str">
        <f aca="false">IF(L3800=1,J3800+ROW()/10^7,"")</f>
        <v/>
      </c>
      <c r="Q3800" s="57" t="n">
        <f aca="false">IF(O3800=1,M3800,"")</f>
        <v>0.139025672633</v>
      </c>
      <c r="R3800" s="56" t="str">
        <f aca="false">IF(K3800=1,ROW(),"")</f>
        <v/>
      </c>
      <c r="S3800" s="56" t="str">
        <f aca="false">IF(D3800="","",TRIM(D3800))</f>
        <v>PHOTO CHARGES- INC</v>
      </c>
    </row>
    <row r="3801" customFormat="false" ht="15" hidden="false" customHeight="false" outlineLevel="0" collapsed="false">
      <c r="A3801" s="50" t="s">
        <v>1875</v>
      </c>
      <c r="B3801" s="55" t="n">
        <v>45960</v>
      </c>
      <c r="C3801" s="50" t="n">
        <f aca="false">IF(S3801="","",IFERROR(IF(INDEX('Ledger Codes'!$C$6:$C$205,MATCH(S3801,'Ledger Codes'!$B$6:$B$205,0))="","",INDEX('Ledger Codes'!$C$6:$C$205,MATCH(S3801,'Ledger Codes'!$B$6:$B$205,0))),""))</f>
        <v>10054</v>
      </c>
      <c r="D3801" s="50" t="s">
        <v>210</v>
      </c>
      <c r="E3801" s="50" t="s">
        <v>1876</v>
      </c>
      <c r="F3801" s="50" t="s">
        <v>1877</v>
      </c>
      <c r="G3801" s="52" t="n">
        <v>0</v>
      </c>
      <c r="H3801" s="52" t="n">
        <v>20</v>
      </c>
      <c r="I3801" s="52" t="n">
        <f aca="false">IF(AND(G3801="",H3801=""),"",N(G3801)-N(H3801))</f>
        <v>-20</v>
      </c>
      <c r="J3801" s="52" t="n">
        <f aca="false">IF(I3801="","",ABS(I3801))</f>
        <v>20</v>
      </c>
      <c r="K3801" s="56" t="n">
        <f aca="false">IF(S3801="","",0)</f>
        <v>0</v>
      </c>
      <c r="L3801" s="56" t="n">
        <f aca="false">IF(J3801="","",IF(AND(J3801&gt;'Revenue Testing'!$E$9,K3801=0),1,0))</f>
        <v>0</v>
      </c>
      <c r="M3801" s="57" t="n">
        <v>0.242751626836</v>
      </c>
      <c r="N3801" s="56" t="str">
        <f aca="false">IF(OR(A3801="",I3801=""),"",IF(COUNTIFS($A$2:$A$4500,A3801,$D$2:$D$4500,D3801,$I$2:$I$4500,I3801)&gt;1,"Possible duplicate",""))</f>
        <v/>
      </c>
      <c r="O3801" s="56" t="n">
        <f aca="false">IF(J3801="","",IF(AND(L3801=0,K3801=0),1,0))</f>
        <v>1</v>
      </c>
      <c r="P3801" s="56" t="str">
        <f aca="false">IF(L3801=1,J3801+ROW()/10^7,"")</f>
        <v/>
      </c>
      <c r="Q3801" s="57" t="n">
        <f aca="false">IF(O3801=1,M3801,"")</f>
        <v>0.242751626836</v>
      </c>
      <c r="R3801" s="56" t="str">
        <f aca="false">IF(K3801=1,ROW(),"")</f>
        <v/>
      </c>
      <c r="S3801" s="56" t="str">
        <f aca="false">IF(D3801="","",TRIM(D3801))</f>
        <v>PHOTO CHARGES- INC</v>
      </c>
    </row>
    <row r="3802" customFormat="false" ht="15" hidden="false" customHeight="false" outlineLevel="0" collapsed="false">
      <c r="A3802" s="50" t="s">
        <v>1878</v>
      </c>
      <c r="B3802" s="55" t="n">
        <v>45960</v>
      </c>
      <c r="C3802" s="50" t="n">
        <f aca="false">IF(S3802="","",IFERROR(IF(INDEX('Ledger Codes'!$C$6:$C$205,MATCH(S3802,'Ledger Codes'!$B$6:$B$205,0))="","",INDEX('Ledger Codes'!$C$6:$C$205,MATCH(S3802,'Ledger Codes'!$B$6:$B$205,0))),""))</f>
        <v>10054</v>
      </c>
      <c r="D3802" s="50" t="s">
        <v>210</v>
      </c>
      <c r="E3802" s="50" t="s">
        <v>1879</v>
      </c>
      <c r="F3802" s="50" t="s">
        <v>1880</v>
      </c>
      <c r="G3802" s="52" t="n">
        <v>0</v>
      </c>
      <c r="H3802" s="52" t="n">
        <v>20</v>
      </c>
      <c r="I3802" s="52" t="n">
        <f aca="false">IF(AND(G3802="",H3802=""),"",N(G3802)-N(H3802))</f>
        <v>-20</v>
      </c>
      <c r="J3802" s="52" t="n">
        <f aca="false">IF(I3802="","",ABS(I3802))</f>
        <v>20</v>
      </c>
      <c r="K3802" s="56" t="n">
        <f aca="false">IF(S3802="","",0)</f>
        <v>0</v>
      </c>
      <c r="L3802" s="56" t="n">
        <f aca="false">IF(J3802="","",IF(AND(J3802&gt;'Revenue Testing'!$E$9,K3802=0),1,0))</f>
        <v>0</v>
      </c>
      <c r="M3802" s="57" t="n">
        <v>0.754956481178</v>
      </c>
      <c r="N3802" s="56" t="str">
        <f aca="false">IF(OR(A3802="",I3802=""),"",IF(COUNTIFS($A$2:$A$4500,A3802,$D$2:$D$4500,D3802,$I$2:$I$4500,I3802)&gt;1,"Possible duplicate",""))</f>
        <v/>
      </c>
      <c r="O3802" s="56" t="n">
        <f aca="false">IF(J3802="","",IF(AND(L3802=0,K3802=0),1,0))</f>
        <v>1</v>
      </c>
      <c r="P3802" s="56" t="str">
        <f aca="false">IF(L3802=1,J3802+ROW()/10^7,"")</f>
        <v/>
      </c>
      <c r="Q3802" s="57" t="n">
        <f aca="false">IF(O3802=1,M3802,"")</f>
        <v>0.754956481178</v>
      </c>
      <c r="R3802" s="56" t="str">
        <f aca="false">IF(K3802=1,ROW(),"")</f>
        <v/>
      </c>
      <c r="S3802" s="56" t="str">
        <f aca="false">IF(D3802="","",TRIM(D3802))</f>
        <v>PHOTO CHARGES- INC</v>
      </c>
    </row>
    <row r="3803" customFormat="false" ht="15" hidden="false" customHeight="false" outlineLevel="0" collapsed="false">
      <c r="A3803" s="50" t="s">
        <v>1881</v>
      </c>
      <c r="B3803" s="55" t="n">
        <v>45960</v>
      </c>
      <c r="C3803" s="50" t="n">
        <f aca="false">IF(S3803="","",IFERROR(IF(INDEX('Ledger Codes'!$C$6:$C$205,MATCH(S3803,'Ledger Codes'!$B$6:$B$205,0))="","",INDEX('Ledger Codes'!$C$6:$C$205,MATCH(S3803,'Ledger Codes'!$B$6:$B$205,0))),""))</f>
        <v>10054</v>
      </c>
      <c r="D3803" s="50" t="s">
        <v>210</v>
      </c>
      <c r="E3803" s="50" t="s">
        <v>1882</v>
      </c>
      <c r="F3803" s="50" t="s">
        <v>1883</v>
      </c>
      <c r="G3803" s="52" t="n">
        <v>0</v>
      </c>
      <c r="H3803" s="52" t="n">
        <v>20</v>
      </c>
      <c r="I3803" s="52" t="n">
        <f aca="false">IF(AND(G3803="",H3803=""),"",N(G3803)-N(H3803))</f>
        <v>-20</v>
      </c>
      <c r="J3803" s="52" t="n">
        <f aca="false">IF(I3803="","",ABS(I3803))</f>
        <v>20</v>
      </c>
      <c r="K3803" s="56" t="n">
        <f aca="false">IF(S3803="","",0)</f>
        <v>0</v>
      </c>
      <c r="L3803" s="56" t="n">
        <f aca="false">IF(J3803="","",IF(AND(J3803&gt;'Revenue Testing'!$E$9,K3803=0),1,0))</f>
        <v>0</v>
      </c>
      <c r="M3803" s="57" t="n">
        <v>0.930146866336</v>
      </c>
      <c r="N3803" s="56" t="str">
        <f aca="false">IF(OR(A3803="",I3803=""),"",IF(COUNTIFS($A$2:$A$4500,A3803,$D$2:$D$4500,D3803,$I$2:$I$4500,I3803)&gt;1,"Possible duplicate",""))</f>
        <v/>
      </c>
      <c r="O3803" s="56" t="n">
        <f aca="false">IF(J3803="","",IF(AND(L3803=0,K3803=0),1,0))</f>
        <v>1</v>
      </c>
      <c r="P3803" s="56" t="str">
        <f aca="false">IF(L3803=1,J3803+ROW()/10^7,"")</f>
        <v/>
      </c>
      <c r="Q3803" s="57" t="n">
        <f aca="false">IF(O3803=1,M3803,"")</f>
        <v>0.930146866336</v>
      </c>
      <c r="R3803" s="56" t="str">
        <f aca="false">IF(K3803=1,ROW(),"")</f>
        <v/>
      </c>
      <c r="S3803" s="56" t="str">
        <f aca="false">IF(D3803="","",TRIM(D3803))</f>
        <v>PHOTO CHARGES- INC</v>
      </c>
    </row>
    <row r="3804" customFormat="false" ht="15" hidden="false" customHeight="false" outlineLevel="0" collapsed="false">
      <c r="A3804" s="50" t="s">
        <v>1884</v>
      </c>
      <c r="B3804" s="55" t="n">
        <v>45960</v>
      </c>
      <c r="C3804" s="50" t="n">
        <f aca="false">IF(S3804="","",IFERROR(IF(INDEX('Ledger Codes'!$C$6:$C$205,MATCH(S3804,'Ledger Codes'!$B$6:$B$205,0))="","",INDEX('Ledger Codes'!$C$6:$C$205,MATCH(S3804,'Ledger Codes'!$B$6:$B$205,0))),""))</f>
        <v>10054</v>
      </c>
      <c r="D3804" s="50" t="s">
        <v>210</v>
      </c>
      <c r="E3804" s="50" t="s">
        <v>1885</v>
      </c>
      <c r="F3804" s="50" t="s">
        <v>1886</v>
      </c>
      <c r="G3804" s="52" t="n">
        <v>0</v>
      </c>
      <c r="H3804" s="52" t="n">
        <v>60</v>
      </c>
      <c r="I3804" s="52" t="n">
        <f aca="false">IF(AND(G3804="",H3804=""),"",N(G3804)-N(H3804))</f>
        <v>-60</v>
      </c>
      <c r="J3804" s="52" t="n">
        <f aca="false">IF(I3804="","",ABS(I3804))</f>
        <v>60</v>
      </c>
      <c r="K3804" s="56" t="n">
        <f aca="false">IF(S3804="","",0)</f>
        <v>0</v>
      </c>
      <c r="L3804" s="56" t="n">
        <f aca="false">IF(J3804="","",IF(AND(J3804&gt;'Revenue Testing'!$E$9,K3804=0),1,0))</f>
        <v>0</v>
      </c>
      <c r="M3804" s="57" t="n">
        <v>0.909579226989</v>
      </c>
      <c r="N3804" s="56" t="str">
        <f aca="false">IF(OR(A3804="",I3804=""),"",IF(COUNTIFS($A$2:$A$4500,A3804,$D$2:$D$4500,D3804,$I$2:$I$4500,I3804)&gt;1,"Possible duplicate",""))</f>
        <v/>
      </c>
      <c r="O3804" s="56" t="n">
        <f aca="false">IF(J3804="","",IF(AND(L3804=0,K3804=0),1,0))</f>
        <v>1</v>
      </c>
      <c r="P3804" s="56" t="str">
        <f aca="false">IF(L3804=1,J3804+ROW()/10^7,"")</f>
        <v/>
      </c>
      <c r="Q3804" s="57" t="n">
        <f aca="false">IF(O3804=1,M3804,"")</f>
        <v>0.909579226989</v>
      </c>
      <c r="R3804" s="56" t="str">
        <f aca="false">IF(K3804=1,ROW(),"")</f>
        <v/>
      </c>
      <c r="S3804" s="56" t="str">
        <f aca="false">IF(D3804="","",TRIM(D3804))</f>
        <v>PHOTO CHARGES- INC</v>
      </c>
    </row>
    <row r="3805" customFormat="false" ht="15" hidden="false" customHeight="false" outlineLevel="0" collapsed="false">
      <c r="A3805" s="50" t="s">
        <v>1887</v>
      </c>
      <c r="B3805" s="55" t="n">
        <v>45960</v>
      </c>
      <c r="C3805" s="50" t="n">
        <f aca="false">IF(S3805="","",IFERROR(IF(INDEX('Ledger Codes'!$C$6:$C$205,MATCH(S3805,'Ledger Codes'!$B$6:$B$205,0))="","",INDEX('Ledger Codes'!$C$6:$C$205,MATCH(S3805,'Ledger Codes'!$B$6:$B$205,0))),""))</f>
        <v>10054</v>
      </c>
      <c r="D3805" s="50" t="s">
        <v>210</v>
      </c>
      <c r="E3805" s="50" t="s">
        <v>1888</v>
      </c>
      <c r="F3805" s="50" t="s">
        <v>1889</v>
      </c>
      <c r="G3805" s="52" t="n">
        <v>0</v>
      </c>
      <c r="H3805" s="52" t="n">
        <v>20</v>
      </c>
      <c r="I3805" s="52" t="n">
        <f aca="false">IF(AND(G3805="",H3805=""),"",N(G3805)-N(H3805))</f>
        <v>-20</v>
      </c>
      <c r="J3805" s="52" t="n">
        <f aca="false">IF(I3805="","",ABS(I3805))</f>
        <v>20</v>
      </c>
      <c r="K3805" s="56" t="n">
        <f aca="false">IF(S3805="","",0)</f>
        <v>0</v>
      </c>
      <c r="L3805" s="56" t="n">
        <f aca="false">IF(J3805="","",IF(AND(J3805&gt;'Revenue Testing'!$E$9,K3805=0),1,0))</f>
        <v>0</v>
      </c>
      <c r="M3805" s="57" t="n">
        <v>0.572623970077</v>
      </c>
      <c r="N3805" s="56" t="str">
        <f aca="false">IF(OR(A3805="",I3805=""),"",IF(COUNTIFS($A$2:$A$4500,A3805,$D$2:$D$4500,D3805,$I$2:$I$4500,I3805)&gt;1,"Possible duplicate",""))</f>
        <v/>
      </c>
      <c r="O3805" s="56" t="n">
        <f aca="false">IF(J3805="","",IF(AND(L3805=0,K3805=0),1,0))</f>
        <v>1</v>
      </c>
      <c r="P3805" s="56" t="str">
        <f aca="false">IF(L3805=1,J3805+ROW()/10^7,"")</f>
        <v/>
      </c>
      <c r="Q3805" s="57" t="n">
        <f aca="false">IF(O3805=1,M3805,"")</f>
        <v>0.572623970077</v>
      </c>
      <c r="R3805" s="56" t="str">
        <f aca="false">IF(K3805=1,ROW(),"")</f>
        <v/>
      </c>
      <c r="S3805" s="56" t="str">
        <f aca="false">IF(D3805="","",TRIM(D3805))</f>
        <v>PHOTO CHARGES- INC</v>
      </c>
    </row>
    <row r="3806" customFormat="false" ht="15" hidden="false" customHeight="false" outlineLevel="0" collapsed="false">
      <c r="A3806" s="50" t="s">
        <v>1890</v>
      </c>
      <c r="B3806" s="55" t="n">
        <v>45960</v>
      </c>
      <c r="C3806" s="50" t="n">
        <f aca="false">IF(S3806="","",IFERROR(IF(INDEX('Ledger Codes'!$C$6:$C$205,MATCH(S3806,'Ledger Codes'!$B$6:$B$205,0))="","",INDEX('Ledger Codes'!$C$6:$C$205,MATCH(S3806,'Ledger Codes'!$B$6:$B$205,0))),""))</f>
        <v>10054</v>
      </c>
      <c r="D3806" s="50" t="s">
        <v>210</v>
      </c>
      <c r="E3806" s="50" t="s">
        <v>1891</v>
      </c>
      <c r="F3806" s="50" t="s">
        <v>1892</v>
      </c>
      <c r="G3806" s="52" t="n">
        <v>0</v>
      </c>
      <c r="H3806" s="52" t="n">
        <v>20</v>
      </c>
      <c r="I3806" s="52" t="n">
        <f aca="false">IF(AND(G3806="",H3806=""),"",N(G3806)-N(H3806))</f>
        <v>-20</v>
      </c>
      <c r="J3806" s="52" t="n">
        <f aca="false">IF(I3806="","",ABS(I3806))</f>
        <v>20</v>
      </c>
      <c r="K3806" s="56" t="n">
        <f aca="false">IF(S3806="","",0)</f>
        <v>0</v>
      </c>
      <c r="L3806" s="56" t="n">
        <f aca="false">IF(J3806="","",IF(AND(J3806&gt;'Revenue Testing'!$E$9,K3806=0),1,0))</f>
        <v>0</v>
      </c>
      <c r="M3806" s="57" t="n">
        <v>0.10300450665</v>
      </c>
      <c r="N3806" s="56" t="str">
        <f aca="false">IF(OR(A3806="",I3806=""),"",IF(COUNTIFS($A$2:$A$4500,A3806,$D$2:$D$4500,D3806,$I$2:$I$4500,I3806)&gt;1,"Possible duplicate",""))</f>
        <v/>
      </c>
      <c r="O3806" s="56" t="n">
        <f aca="false">IF(J3806="","",IF(AND(L3806=0,K3806=0),1,0))</f>
        <v>1</v>
      </c>
      <c r="P3806" s="56" t="str">
        <f aca="false">IF(L3806=1,J3806+ROW()/10^7,"")</f>
        <v/>
      </c>
      <c r="Q3806" s="57" t="n">
        <f aca="false">IF(O3806=1,M3806,"")</f>
        <v>0.10300450665</v>
      </c>
      <c r="R3806" s="56" t="str">
        <f aca="false">IF(K3806=1,ROW(),"")</f>
        <v/>
      </c>
      <c r="S3806" s="56" t="str">
        <f aca="false">IF(D3806="","",TRIM(D3806))</f>
        <v>PHOTO CHARGES- INC</v>
      </c>
    </row>
    <row r="3807" customFormat="false" ht="15" hidden="false" customHeight="false" outlineLevel="0" collapsed="false">
      <c r="A3807" s="50" t="s">
        <v>1893</v>
      </c>
      <c r="B3807" s="55" t="n">
        <v>45960</v>
      </c>
      <c r="C3807" s="50" t="n">
        <f aca="false">IF(S3807="","",IFERROR(IF(INDEX('Ledger Codes'!$C$6:$C$205,MATCH(S3807,'Ledger Codes'!$B$6:$B$205,0))="","",INDEX('Ledger Codes'!$C$6:$C$205,MATCH(S3807,'Ledger Codes'!$B$6:$B$205,0))),""))</f>
        <v>10054</v>
      </c>
      <c r="D3807" s="50" t="s">
        <v>210</v>
      </c>
      <c r="E3807" s="50" t="s">
        <v>1894</v>
      </c>
      <c r="F3807" s="50" t="s">
        <v>1895</v>
      </c>
      <c r="G3807" s="52" t="n">
        <v>0</v>
      </c>
      <c r="H3807" s="52" t="n">
        <v>20</v>
      </c>
      <c r="I3807" s="52" t="n">
        <f aca="false">IF(AND(G3807="",H3807=""),"",N(G3807)-N(H3807))</f>
        <v>-20</v>
      </c>
      <c r="J3807" s="52" t="n">
        <f aca="false">IF(I3807="","",ABS(I3807))</f>
        <v>20</v>
      </c>
      <c r="K3807" s="56" t="n">
        <f aca="false">IF(S3807="","",0)</f>
        <v>0</v>
      </c>
      <c r="L3807" s="56" t="n">
        <f aca="false">IF(J3807="","",IF(AND(J3807&gt;'Revenue Testing'!$E$9,K3807=0),1,0))</f>
        <v>0</v>
      </c>
      <c r="M3807" s="57" t="n">
        <v>0.837732503643</v>
      </c>
      <c r="N3807" s="56" t="str">
        <f aca="false">IF(OR(A3807="",I3807=""),"",IF(COUNTIFS($A$2:$A$4500,A3807,$D$2:$D$4500,D3807,$I$2:$I$4500,I3807)&gt;1,"Possible duplicate",""))</f>
        <v/>
      </c>
      <c r="O3807" s="56" t="n">
        <f aca="false">IF(J3807="","",IF(AND(L3807=0,K3807=0),1,0))</f>
        <v>1</v>
      </c>
      <c r="P3807" s="56" t="str">
        <f aca="false">IF(L3807=1,J3807+ROW()/10^7,"")</f>
        <v/>
      </c>
      <c r="Q3807" s="57" t="n">
        <f aca="false">IF(O3807=1,M3807,"")</f>
        <v>0.837732503643</v>
      </c>
      <c r="R3807" s="56" t="str">
        <f aca="false">IF(K3807=1,ROW(),"")</f>
        <v/>
      </c>
      <c r="S3807" s="56" t="str">
        <f aca="false">IF(D3807="","",TRIM(D3807))</f>
        <v>PHOTO CHARGES- INC</v>
      </c>
    </row>
    <row r="3808" customFormat="false" ht="15" hidden="false" customHeight="false" outlineLevel="0" collapsed="false">
      <c r="A3808" s="50" t="s">
        <v>1896</v>
      </c>
      <c r="B3808" s="55" t="n">
        <v>45962</v>
      </c>
      <c r="C3808" s="50" t="n">
        <f aca="false">IF(S3808="","",IFERROR(IF(INDEX('Ledger Codes'!$C$6:$C$205,MATCH(S3808,'Ledger Codes'!$B$6:$B$205,0))="","",INDEX('Ledger Codes'!$C$6:$C$205,MATCH(S3808,'Ledger Codes'!$B$6:$B$205,0))),""))</f>
        <v>10054</v>
      </c>
      <c r="D3808" s="50" t="s">
        <v>210</v>
      </c>
      <c r="E3808" s="50" t="s">
        <v>1897</v>
      </c>
      <c r="F3808" s="50" t="s">
        <v>556</v>
      </c>
      <c r="G3808" s="52" t="n">
        <v>0</v>
      </c>
      <c r="H3808" s="52" t="n">
        <v>40</v>
      </c>
      <c r="I3808" s="52" t="n">
        <f aca="false">IF(AND(G3808="",H3808=""),"",N(G3808)-N(H3808))</f>
        <v>-40</v>
      </c>
      <c r="J3808" s="52" t="n">
        <f aca="false">IF(I3808="","",ABS(I3808))</f>
        <v>40</v>
      </c>
      <c r="K3808" s="56" t="n">
        <f aca="false">IF(S3808="","",0)</f>
        <v>0</v>
      </c>
      <c r="L3808" s="56" t="n">
        <f aca="false">IF(J3808="","",IF(AND(J3808&gt;'Revenue Testing'!$E$9,K3808=0),1,0))</f>
        <v>0</v>
      </c>
      <c r="M3808" s="57" t="n">
        <v>0.029098555465</v>
      </c>
      <c r="N3808" s="56" t="str">
        <f aca="false">IF(OR(A3808="",I3808=""),"",IF(COUNTIFS($A$2:$A$4500,A3808,$D$2:$D$4500,D3808,$I$2:$I$4500,I3808)&gt;1,"Possible duplicate",""))</f>
        <v/>
      </c>
      <c r="O3808" s="56" t="n">
        <f aca="false">IF(J3808="","",IF(AND(L3808=0,K3808=0),1,0))</f>
        <v>1</v>
      </c>
      <c r="P3808" s="56" t="str">
        <f aca="false">IF(L3808=1,J3808+ROW()/10^7,"")</f>
        <v/>
      </c>
      <c r="Q3808" s="57" t="n">
        <f aca="false">IF(O3808=1,M3808,"")</f>
        <v>0.029098555465</v>
      </c>
      <c r="R3808" s="56" t="str">
        <f aca="false">IF(K3808=1,ROW(),"")</f>
        <v/>
      </c>
      <c r="S3808" s="56" t="str">
        <f aca="false">IF(D3808="","",TRIM(D3808))</f>
        <v>PHOTO CHARGES- INC</v>
      </c>
    </row>
    <row r="3809" customFormat="false" ht="15" hidden="false" customHeight="false" outlineLevel="0" collapsed="false">
      <c r="A3809" s="50" t="s">
        <v>1898</v>
      </c>
      <c r="B3809" s="55" t="n">
        <v>45962</v>
      </c>
      <c r="C3809" s="50" t="n">
        <f aca="false">IF(S3809="","",IFERROR(IF(INDEX('Ledger Codes'!$C$6:$C$205,MATCH(S3809,'Ledger Codes'!$B$6:$B$205,0))="","",INDEX('Ledger Codes'!$C$6:$C$205,MATCH(S3809,'Ledger Codes'!$B$6:$B$205,0))),""))</f>
        <v>10054</v>
      </c>
      <c r="D3809" s="50" t="s">
        <v>210</v>
      </c>
      <c r="E3809" s="50" t="s">
        <v>1899</v>
      </c>
      <c r="F3809" s="50" t="s">
        <v>1900</v>
      </c>
      <c r="G3809" s="52" t="n">
        <v>0</v>
      </c>
      <c r="H3809" s="52" t="n">
        <v>20</v>
      </c>
      <c r="I3809" s="52" t="n">
        <f aca="false">IF(AND(G3809="",H3809=""),"",N(G3809)-N(H3809))</f>
        <v>-20</v>
      </c>
      <c r="J3809" s="52" t="n">
        <f aca="false">IF(I3809="","",ABS(I3809))</f>
        <v>20</v>
      </c>
      <c r="K3809" s="56" t="n">
        <f aca="false">IF(S3809="","",0)</f>
        <v>0</v>
      </c>
      <c r="L3809" s="56" t="n">
        <f aca="false">IF(J3809="","",IF(AND(J3809&gt;'Revenue Testing'!$E$9,K3809=0),1,0))</f>
        <v>0</v>
      </c>
      <c r="M3809" s="57" t="n">
        <v>0.008705645673</v>
      </c>
      <c r="N3809" s="56" t="str">
        <f aca="false">IF(OR(A3809="",I3809=""),"",IF(COUNTIFS($A$2:$A$4500,A3809,$D$2:$D$4500,D3809,$I$2:$I$4500,I3809)&gt;1,"Possible duplicate",""))</f>
        <v/>
      </c>
      <c r="O3809" s="56" t="n">
        <f aca="false">IF(J3809="","",IF(AND(L3809=0,K3809=0),1,0))</f>
        <v>1</v>
      </c>
      <c r="P3809" s="56" t="str">
        <f aca="false">IF(L3809=1,J3809+ROW()/10^7,"")</f>
        <v/>
      </c>
      <c r="Q3809" s="57" t="n">
        <f aca="false">IF(O3809=1,M3809,"")</f>
        <v>0.008705645673</v>
      </c>
      <c r="R3809" s="56" t="str">
        <f aca="false">IF(K3809=1,ROW(),"")</f>
        <v/>
      </c>
      <c r="S3809" s="56" t="str">
        <f aca="false">IF(D3809="","",TRIM(D3809))</f>
        <v>PHOTO CHARGES- INC</v>
      </c>
    </row>
    <row r="3810" customFormat="false" ht="15" hidden="false" customHeight="false" outlineLevel="0" collapsed="false">
      <c r="A3810" s="50" t="s">
        <v>1901</v>
      </c>
      <c r="B3810" s="55" t="n">
        <v>45962</v>
      </c>
      <c r="C3810" s="50" t="n">
        <f aca="false">IF(S3810="","",IFERROR(IF(INDEX('Ledger Codes'!$C$6:$C$205,MATCH(S3810,'Ledger Codes'!$B$6:$B$205,0))="","",INDEX('Ledger Codes'!$C$6:$C$205,MATCH(S3810,'Ledger Codes'!$B$6:$B$205,0))),""))</f>
        <v>10054</v>
      </c>
      <c r="D3810" s="50" t="s">
        <v>210</v>
      </c>
      <c r="E3810" s="50" t="s">
        <v>1902</v>
      </c>
      <c r="F3810" s="50" t="s">
        <v>1903</v>
      </c>
      <c r="G3810" s="52" t="n">
        <v>0</v>
      </c>
      <c r="H3810" s="52" t="n">
        <v>20</v>
      </c>
      <c r="I3810" s="52" t="n">
        <f aca="false">IF(AND(G3810="",H3810=""),"",N(G3810)-N(H3810))</f>
        <v>-20</v>
      </c>
      <c r="J3810" s="52" t="n">
        <f aca="false">IF(I3810="","",ABS(I3810))</f>
        <v>20</v>
      </c>
      <c r="K3810" s="56" t="n">
        <f aca="false">IF(S3810="","",0)</f>
        <v>0</v>
      </c>
      <c r="L3810" s="56" t="n">
        <f aca="false">IF(J3810="","",IF(AND(J3810&gt;'Revenue Testing'!$E$9,K3810=0),1,0))</f>
        <v>0</v>
      </c>
      <c r="M3810" s="57" t="n">
        <v>0.123044953986</v>
      </c>
      <c r="N3810" s="56" t="str">
        <f aca="false">IF(OR(A3810="",I3810=""),"",IF(COUNTIFS($A$2:$A$4500,A3810,$D$2:$D$4500,D3810,$I$2:$I$4500,I3810)&gt;1,"Possible duplicate",""))</f>
        <v/>
      </c>
      <c r="O3810" s="56" t="n">
        <f aca="false">IF(J3810="","",IF(AND(L3810=0,K3810=0),1,0))</f>
        <v>1</v>
      </c>
      <c r="P3810" s="56" t="str">
        <f aca="false">IF(L3810=1,J3810+ROW()/10^7,"")</f>
        <v/>
      </c>
      <c r="Q3810" s="57" t="n">
        <f aca="false">IF(O3810=1,M3810,"")</f>
        <v>0.123044953986</v>
      </c>
      <c r="R3810" s="56" t="str">
        <f aca="false">IF(K3810=1,ROW(),"")</f>
        <v/>
      </c>
      <c r="S3810" s="56" t="str">
        <f aca="false">IF(D3810="","",TRIM(D3810))</f>
        <v>PHOTO CHARGES- INC</v>
      </c>
    </row>
    <row r="3811" customFormat="false" ht="15" hidden="false" customHeight="false" outlineLevel="0" collapsed="false">
      <c r="A3811" s="50" t="s">
        <v>1904</v>
      </c>
      <c r="B3811" s="55" t="n">
        <v>45962</v>
      </c>
      <c r="C3811" s="50" t="n">
        <f aca="false">IF(S3811="","",IFERROR(IF(INDEX('Ledger Codes'!$C$6:$C$205,MATCH(S3811,'Ledger Codes'!$B$6:$B$205,0))="","",INDEX('Ledger Codes'!$C$6:$C$205,MATCH(S3811,'Ledger Codes'!$B$6:$B$205,0))),""))</f>
        <v>10054</v>
      </c>
      <c r="D3811" s="50" t="s">
        <v>210</v>
      </c>
      <c r="E3811" s="50" t="s">
        <v>1905</v>
      </c>
      <c r="F3811" s="50" t="s">
        <v>1906</v>
      </c>
      <c r="G3811" s="52" t="n">
        <v>0</v>
      </c>
      <c r="H3811" s="52" t="n">
        <v>20</v>
      </c>
      <c r="I3811" s="52" t="n">
        <f aca="false">IF(AND(G3811="",H3811=""),"",N(G3811)-N(H3811))</f>
        <v>-20</v>
      </c>
      <c r="J3811" s="52" t="n">
        <f aca="false">IF(I3811="","",ABS(I3811))</f>
        <v>20</v>
      </c>
      <c r="K3811" s="56" t="n">
        <f aca="false">IF(S3811="","",0)</f>
        <v>0</v>
      </c>
      <c r="L3811" s="56" t="n">
        <f aca="false">IF(J3811="","",IF(AND(J3811&gt;'Revenue Testing'!$E$9,K3811=0),1,0))</f>
        <v>0</v>
      </c>
      <c r="M3811" s="57" t="n">
        <v>0.10957265013</v>
      </c>
      <c r="N3811" s="56" t="str">
        <f aca="false">IF(OR(A3811="",I3811=""),"",IF(COUNTIFS($A$2:$A$4500,A3811,$D$2:$D$4500,D3811,$I$2:$I$4500,I3811)&gt;1,"Possible duplicate",""))</f>
        <v/>
      </c>
      <c r="O3811" s="56" t="n">
        <f aca="false">IF(J3811="","",IF(AND(L3811=0,K3811=0),1,0))</f>
        <v>1</v>
      </c>
      <c r="P3811" s="56" t="str">
        <f aca="false">IF(L3811=1,J3811+ROW()/10^7,"")</f>
        <v/>
      </c>
      <c r="Q3811" s="57" t="n">
        <f aca="false">IF(O3811=1,M3811,"")</f>
        <v>0.10957265013</v>
      </c>
      <c r="R3811" s="56" t="str">
        <f aca="false">IF(K3811=1,ROW(),"")</f>
        <v/>
      </c>
      <c r="S3811" s="56" t="str">
        <f aca="false">IF(D3811="","",TRIM(D3811))</f>
        <v>PHOTO CHARGES- INC</v>
      </c>
    </row>
    <row r="3812" customFormat="false" ht="15" hidden="false" customHeight="false" outlineLevel="0" collapsed="false">
      <c r="A3812" s="50" t="s">
        <v>1907</v>
      </c>
      <c r="B3812" s="55" t="n">
        <v>45962</v>
      </c>
      <c r="C3812" s="50" t="n">
        <f aca="false">IF(S3812="","",IFERROR(IF(INDEX('Ledger Codes'!$C$6:$C$205,MATCH(S3812,'Ledger Codes'!$B$6:$B$205,0))="","",INDEX('Ledger Codes'!$C$6:$C$205,MATCH(S3812,'Ledger Codes'!$B$6:$B$205,0))),""))</f>
        <v>10054</v>
      </c>
      <c r="D3812" s="50" t="s">
        <v>210</v>
      </c>
      <c r="E3812" s="50" t="s">
        <v>1908</v>
      </c>
      <c r="F3812" s="50" t="s">
        <v>1909</v>
      </c>
      <c r="G3812" s="52" t="n">
        <v>0</v>
      </c>
      <c r="H3812" s="52" t="n">
        <v>20</v>
      </c>
      <c r="I3812" s="52" t="n">
        <f aca="false">IF(AND(G3812="",H3812=""),"",N(G3812)-N(H3812))</f>
        <v>-20</v>
      </c>
      <c r="J3812" s="52" t="n">
        <f aca="false">IF(I3812="","",ABS(I3812))</f>
        <v>20</v>
      </c>
      <c r="K3812" s="56" t="n">
        <f aca="false">IF(S3812="","",0)</f>
        <v>0</v>
      </c>
      <c r="L3812" s="56" t="n">
        <f aca="false">IF(J3812="","",IF(AND(J3812&gt;'Revenue Testing'!$E$9,K3812=0),1,0))</f>
        <v>0</v>
      </c>
      <c r="M3812" s="57" t="n">
        <v>0.709607199997</v>
      </c>
      <c r="N3812" s="56" t="str">
        <f aca="false">IF(OR(A3812="",I3812=""),"",IF(COUNTIFS($A$2:$A$4500,A3812,$D$2:$D$4500,D3812,$I$2:$I$4500,I3812)&gt;1,"Possible duplicate",""))</f>
        <v/>
      </c>
      <c r="O3812" s="56" t="n">
        <f aca="false">IF(J3812="","",IF(AND(L3812=0,K3812=0),1,0))</f>
        <v>1</v>
      </c>
      <c r="P3812" s="56" t="str">
        <f aca="false">IF(L3812=1,J3812+ROW()/10^7,"")</f>
        <v/>
      </c>
      <c r="Q3812" s="57" t="n">
        <f aca="false">IF(O3812=1,M3812,"")</f>
        <v>0.709607199997</v>
      </c>
      <c r="R3812" s="56" t="str">
        <f aca="false">IF(K3812=1,ROW(),"")</f>
        <v/>
      </c>
      <c r="S3812" s="56" t="str">
        <f aca="false">IF(D3812="","",TRIM(D3812))</f>
        <v>PHOTO CHARGES- INC</v>
      </c>
    </row>
    <row r="3813" customFormat="false" ht="15" hidden="false" customHeight="false" outlineLevel="0" collapsed="false">
      <c r="A3813" s="50" t="s">
        <v>1910</v>
      </c>
      <c r="B3813" s="55" t="n">
        <v>45962</v>
      </c>
      <c r="C3813" s="50" t="n">
        <f aca="false">IF(S3813="","",IFERROR(IF(INDEX('Ledger Codes'!$C$6:$C$205,MATCH(S3813,'Ledger Codes'!$B$6:$B$205,0))="","",INDEX('Ledger Codes'!$C$6:$C$205,MATCH(S3813,'Ledger Codes'!$B$6:$B$205,0))),""))</f>
        <v>10054</v>
      </c>
      <c r="D3813" s="50" t="s">
        <v>210</v>
      </c>
      <c r="E3813" s="50" t="s">
        <v>1911</v>
      </c>
      <c r="F3813" s="50" t="s">
        <v>1912</v>
      </c>
      <c r="G3813" s="52" t="n">
        <v>0</v>
      </c>
      <c r="H3813" s="52" t="n">
        <v>20</v>
      </c>
      <c r="I3813" s="52" t="n">
        <f aca="false">IF(AND(G3813="",H3813=""),"",N(G3813)-N(H3813))</f>
        <v>-20</v>
      </c>
      <c r="J3813" s="52" t="n">
        <f aca="false">IF(I3813="","",ABS(I3813))</f>
        <v>20</v>
      </c>
      <c r="K3813" s="56" t="n">
        <f aca="false">IF(S3813="","",0)</f>
        <v>0</v>
      </c>
      <c r="L3813" s="56" t="n">
        <f aca="false">IF(J3813="","",IF(AND(J3813&gt;'Revenue Testing'!$E$9,K3813=0),1,0))</f>
        <v>0</v>
      </c>
      <c r="M3813" s="57" t="n">
        <v>0.508900834403</v>
      </c>
      <c r="N3813" s="56" t="str">
        <f aca="false">IF(OR(A3813="",I3813=""),"",IF(COUNTIFS($A$2:$A$4500,A3813,$D$2:$D$4500,D3813,$I$2:$I$4500,I3813)&gt;1,"Possible duplicate",""))</f>
        <v/>
      </c>
      <c r="O3813" s="56" t="n">
        <f aca="false">IF(J3813="","",IF(AND(L3813=0,K3813=0),1,0))</f>
        <v>1</v>
      </c>
      <c r="P3813" s="56" t="str">
        <f aca="false">IF(L3813=1,J3813+ROW()/10^7,"")</f>
        <v/>
      </c>
      <c r="Q3813" s="57" t="n">
        <f aca="false">IF(O3813=1,M3813,"")</f>
        <v>0.508900834403</v>
      </c>
      <c r="R3813" s="56" t="str">
        <f aca="false">IF(K3813=1,ROW(),"")</f>
        <v/>
      </c>
      <c r="S3813" s="56" t="str">
        <f aca="false">IF(D3813="","",TRIM(D3813))</f>
        <v>PHOTO CHARGES- INC</v>
      </c>
    </row>
    <row r="3814" customFormat="false" ht="15" hidden="false" customHeight="false" outlineLevel="0" collapsed="false">
      <c r="A3814" s="50" t="s">
        <v>1913</v>
      </c>
      <c r="B3814" s="55" t="n">
        <v>45962</v>
      </c>
      <c r="C3814" s="50" t="n">
        <f aca="false">IF(S3814="","",IFERROR(IF(INDEX('Ledger Codes'!$C$6:$C$205,MATCH(S3814,'Ledger Codes'!$B$6:$B$205,0))="","",INDEX('Ledger Codes'!$C$6:$C$205,MATCH(S3814,'Ledger Codes'!$B$6:$B$205,0))),""))</f>
        <v>10054</v>
      </c>
      <c r="D3814" s="50" t="s">
        <v>210</v>
      </c>
      <c r="E3814" s="50" t="s">
        <v>1914</v>
      </c>
      <c r="F3814" s="50" t="s">
        <v>1915</v>
      </c>
      <c r="G3814" s="52" t="n">
        <v>0</v>
      </c>
      <c r="H3814" s="52" t="n">
        <v>20</v>
      </c>
      <c r="I3814" s="52" t="n">
        <f aca="false">IF(AND(G3814="",H3814=""),"",N(G3814)-N(H3814))</f>
        <v>-20</v>
      </c>
      <c r="J3814" s="52" t="n">
        <f aca="false">IF(I3814="","",ABS(I3814))</f>
        <v>20</v>
      </c>
      <c r="K3814" s="56" t="n">
        <f aca="false">IF(S3814="","",0)</f>
        <v>0</v>
      </c>
      <c r="L3814" s="56" t="n">
        <f aca="false">IF(J3814="","",IF(AND(J3814&gt;'Revenue Testing'!$E$9,K3814=0),1,0))</f>
        <v>0</v>
      </c>
      <c r="M3814" s="57" t="n">
        <v>0.683260789503</v>
      </c>
      <c r="N3814" s="56" t="str">
        <f aca="false">IF(OR(A3814="",I3814=""),"",IF(COUNTIFS($A$2:$A$4500,A3814,$D$2:$D$4500,D3814,$I$2:$I$4500,I3814)&gt;1,"Possible duplicate",""))</f>
        <v/>
      </c>
      <c r="O3814" s="56" t="n">
        <f aca="false">IF(J3814="","",IF(AND(L3814=0,K3814=0),1,0))</f>
        <v>1</v>
      </c>
      <c r="P3814" s="56" t="str">
        <f aca="false">IF(L3814=1,J3814+ROW()/10^7,"")</f>
        <v/>
      </c>
      <c r="Q3814" s="57" t="n">
        <f aca="false">IF(O3814=1,M3814,"")</f>
        <v>0.683260789503</v>
      </c>
      <c r="R3814" s="56" t="str">
        <f aca="false">IF(K3814=1,ROW(),"")</f>
        <v/>
      </c>
      <c r="S3814" s="56" t="str">
        <f aca="false">IF(D3814="","",TRIM(D3814))</f>
        <v>PHOTO CHARGES- INC</v>
      </c>
    </row>
    <row r="3815" customFormat="false" ht="15" hidden="false" customHeight="false" outlineLevel="0" collapsed="false">
      <c r="A3815" s="50" t="s">
        <v>1916</v>
      </c>
      <c r="B3815" s="55" t="n">
        <v>45962</v>
      </c>
      <c r="C3815" s="50" t="n">
        <f aca="false">IF(S3815="","",IFERROR(IF(INDEX('Ledger Codes'!$C$6:$C$205,MATCH(S3815,'Ledger Codes'!$B$6:$B$205,0))="","",INDEX('Ledger Codes'!$C$6:$C$205,MATCH(S3815,'Ledger Codes'!$B$6:$B$205,0))),""))</f>
        <v>10054</v>
      </c>
      <c r="D3815" s="50" t="s">
        <v>210</v>
      </c>
      <c r="E3815" s="50" t="s">
        <v>1917</v>
      </c>
      <c r="F3815" s="50" t="s">
        <v>1918</v>
      </c>
      <c r="G3815" s="52" t="n">
        <v>0</v>
      </c>
      <c r="H3815" s="52" t="n">
        <v>20</v>
      </c>
      <c r="I3815" s="52" t="n">
        <f aca="false">IF(AND(G3815="",H3815=""),"",N(G3815)-N(H3815))</f>
        <v>-20</v>
      </c>
      <c r="J3815" s="52" t="n">
        <f aca="false">IF(I3815="","",ABS(I3815))</f>
        <v>20</v>
      </c>
      <c r="K3815" s="56" t="n">
        <f aca="false">IF(S3815="","",0)</f>
        <v>0</v>
      </c>
      <c r="L3815" s="56" t="n">
        <f aca="false">IF(J3815="","",IF(AND(J3815&gt;'Revenue Testing'!$E$9,K3815=0),1,0))</f>
        <v>0</v>
      </c>
      <c r="M3815" s="57" t="n">
        <v>0.032127029258</v>
      </c>
      <c r="N3815" s="56" t="str">
        <f aca="false">IF(OR(A3815="",I3815=""),"",IF(COUNTIFS($A$2:$A$4500,A3815,$D$2:$D$4500,D3815,$I$2:$I$4500,I3815)&gt;1,"Possible duplicate",""))</f>
        <v/>
      </c>
      <c r="O3815" s="56" t="n">
        <f aca="false">IF(J3815="","",IF(AND(L3815=0,K3815=0),1,0))</f>
        <v>1</v>
      </c>
      <c r="P3815" s="56" t="str">
        <f aca="false">IF(L3815=1,J3815+ROW()/10^7,"")</f>
        <v/>
      </c>
      <c r="Q3815" s="57" t="n">
        <f aca="false">IF(O3815=1,M3815,"")</f>
        <v>0.032127029258</v>
      </c>
      <c r="R3815" s="56" t="str">
        <f aca="false">IF(K3815=1,ROW(),"")</f>
        <v/>
      </c>
      <c r="S3815" s="56" t="str">
        <f aca="false">IF(D3815="","",TRIM(D3815))</f>
        <v>PHOTO CHARGES- INC</v>
      </c>
    </row>
    <row r="3816" customFormat="false" ht="15" hidden="false" customHeight="false" outlineLevel="0" collapsed="false">
      <c r="A3816" s="50" t="s">
        <v>1919</v>
      </c>
      <c r="B3816" s="55" t="n">
        <v>45962</v>
      </c>
      <c r="C3816" s="50" t="n">
        <f aca="false">IF(S3816="","",IFERROR(IF(INDEX('Ledger Codes'!$C$6:$C$205,MATCH(S3816,'Ledger Codes'!$B$6:$B$205,0))="","",INDEX('Ledger Codes'!$C$6:$C$205,MATCH(S3816,'Ledger Codes'!$B$6:$B$205,0))),""))</f>
        <v>10054</v>
      </c>
      <c r="D3816" s="50" t="s">
        <v>210</v>
      </c>
      <c r="E3816" s="50" t="s">
        <v>1920</v>
      </c>
      <c r="F3816" s="50" t="s">
        <v>1921</v>
      </c>
      <c r="G3816" s="52" t="n">
        <v>0</v>
      </c>
      <c r="H3816" s="52" t="n">
        <v>20</v>
      </c>
      <c r="I3816" s="52" t="n">
        <f aca="false">IF(AND(G3816="",H3816=""),"",N(G3816)-N(H3816))</f>
        <v>-20</v>
      </c>
      <c r="J3816" s="52" t="n">
        <f aca="false">IF(I3816="","",ABS(I3816))</f>
        <v>20</v>
      </c>
      <c r="K3816" s="56" t="n">
        <f aca="false">IF(S3816="","",0)</f>
        <v>0</v>
      </c>
      <c r="L3816" s="56" t="n">
        <f aca="false">IF(J3816="","",IF(AND(J3816&gt;'Revenue Testing'!$E$9,K3816=0),1,0))</f>
        <v>0</v>
      </c>
      <c r="M3816" s="57" t="n">
        <v>0.715073050774</v>
      </c>
      <c r="N3816" s="56" t="str">
        <f aca="false">IF(OR(A3816="",I3816=""),"",IF(COUNTIFS($A$2:$A$4500,A3816,$D$2:$D$4500,D3816,$I$2:$I$4500,I3816)&gt;1,"Possible duplicate",""))</f>
        <v/>
      </c>
      <c r="O3816" s="56" t="n">
        <f aca="false">IF(J3816="","",IF(AND(L3816=0,K3816=0),1,0))</f>
        <v>1</v>
      </c>
      <c r="P3816" s="56" t="str">
        <f aca="false">IF(L3816=1,J3816+ROW()/10^7,"")</f>
        <v/>
      </c>
      <c r="Q3816" s="57" t="n">
        <f aca="false">IF(O3816=1,M3816,"")</f>
        <v>0.715073050774</v>
      </c>
      <c r="R3816" s="56" t="str">
        <f aca="false">IF(K3816=1,ROW(),"")</f>
        <v/>
      </c>
      <c r="S3816" s="56" t="str">
        <f aca="false">IF(D3816="","",TRIM(D3816))</f>
        <v>PHOTO CHARGES- INC</v>
      </c>
    </row>
    <row r="3817" customFormat="false" ht="15" hidden="false" customHeight="false" outlineLevel="0" collapsed="false">
      <c r="A3817" s="50" t="s">
        <v>1922</v>
      </c>
      <c r="B3817" s="55" t="n">
        <v>45962</v>
      </c>
      <c r="C3817" s="50" t="n">
        <f aca="false">IF(S3817="","",IFERROR(IF(INDEX('Ledger Codes'!$C$6:$C$205,MATCH(S3817,'Ledger Codes'!$B$6:$B$205,0))="","",INDEX('Ledger Codes'!$C$6:$C$205,MATCH(S3817,'Ledger Codes'!$B$6:$B$205,0))),""))</f>
        <v>10054</v>
      </c>
      <c r="D3817" s="50" t="s">
        <v>210</v>
      </c>
      <c r="E3817" s="50" t="s">
        <v>1923</v>
      </c>
      <c r="F3817" s="50" t="s">
        <v>1924</v>
      </c>
      <c r="G3817" s="52" t="n">
        <v>0</v>
      </c>
      <c r="H3817" s="52" t="n">
        <v>20</v>
      </c>
      <c r="I3817" s="52" t="n">
        <f aca="false">IF(AND(G3817="",H3817=""),"",N(G3817)-N(H3817))</f>
        <v>-20</v>
      </c>
      <c r="J3817" s="52" t="n">
        <f aca="false">IF(I3817="","",ABS(I3817))</f>
        <v>20</v>
      </c>
      <c r="K3817" s="56" t="n">
        <f aca="false">IF(S3817="","",0)</f>
        <v>0</v>
      </c>
      <c r="L3817" s="56" t="n">
        <f aca="false">IF(J3817="","",IF(AND(J3817&gt;'Revenue Testing'!$E$9,K3817=0),1,0))</f>
        <v>0</v>
      </c>
      <c r="M3817" s="57" t="n">
        <v>0.832431705695</v>
      </c>
      <c r="N3817" s="56" t="str">
        <f aca="false">IF(OR(A3817="",I3817=""),"",IF(COUNTIFS($A$2:$A$4500,A3817,$D$2:$D$4500,D3817,$I$2:$I$4500,I3817)&gt;1,"Possible duplicate",""))</f>
        <v/>
      </c>
      <c r="O3817" s="56" t="n">
        <f aca="false">IF(J3817="","",IF(AND(L3817=0,K3817=0),1,0))</f>
        <v>1</v>
      </c>
      <c r="P3817" s="56" t="str">
        <f aca="false">IF(L3817=1,J3817+ROW()/10^7,"")</f>
        <v/>
      </c>
      <c r="Q3817" s="57" t="n">
        <f aca="false">IF(O3817=1,M3817,"")</f>
        <v>0.832431705695</v>
      </c>
      <c r="R3817" s="56" t="str">
        <f aca="false">IF(K3817=1,ROW(),"")</f>
        <v/>
      </c>
      <c r="S3817" s="56" t="str">
        <f aca="false">IF(D3817="","",TRIM(D3817))</f>
        <v>PHOTO CHARGES- INC</v>
      </c>
    </row>
    <row r="3818" customFormat="false" ht="15" hidden="false" customHeight="false" outlineLevel="0" collapsed="false">
      <c r="A3818" s="50" t="s">
        <v>1925</v>
      </c>
      <c r="B3818" s="55" t="n">
        <v>45962</v>
      </c>
      <c r="C3818" s="50" t="n">
        <f aca="false">IF(S3818="","",IFERROR(IF(INDEX('Ledger Codes'!$C$6:$C$205,MATCH(S3818,'Ledger Codes'!$B$6:$B$205,0))="","",INDEX('Ledger Codes'!$C$6:$C$205,MATCH(S3818,'Ledger Codes'!$B$6:$B$205,0))),""))</f>
        <v>10054</v>
      </c>
      <c r="D3818" s="50" t="s">
        <v>210</v>
      </c>
      <c r="E3818" s="50" t="s">
        <v>1926</v>
      </c>
      <c r="F3818" s="50" t="s">
        <v>1927</v>
      </c>
      <c r="G3818" s="52" t="n">
        <v>0</v>
      </c>
      <c r="H3818" s="52" t="n">
        <v>20</v>
      </c>
      <c r="I3818" s="52" t="n">
        <f aca="false">IF(AND(G3818="",H3818=""),"",N(G3818)-N(H3818))</f>
        <v>-20</v>
      </c>
      <c r="J3818" s="52" t="n">
        <f aca="false">IF(I3818="","",ABS(I3818))</f>
        <v>20</v>
      </c>
      <c r="K3818" s="56" t="n">
        <f aca="false">IF(S3818="","",0)</f>
        <v>0</v>
      </c>
      <c r="L3818" s="56" t="n">
        <f aca="false">IF(J3818="","",IF(AND(J3818&gt;'Revenue Testing'!$E$9,K3818=0),1,0))</f>
        <v>0</v>
      </c>
      <c r="M3818" s="57" t="n">
        <v>0.498000150551</v>
      </c>
      <c r="N3818" s="56" t="str">
        <f aca="false">IF(OR(A3818="",I3818=""),"",IF(COUNTIFS($A$2:$A$4500,A3818,$D$2:$D$4500,D3818,$I$2:$I$4500,I3818)&gt;1,"Possible duplicate",""))</f>
        <v/>
      </c>
      <c r="O3818" s="56" t="n">
        <f aca="false">IF(J3818="","",IF(AND(L3818=0,K3818=0),1,0))</f>
        <v>1</v>
      </c>
      <c r="P3818" s="56" t="str">
        <f aca="false">IF(L3818=1,J3818+ROW()/10^7,"")</f>
        <v/>
      </c>
      <c r="Q3818" s="57" t="n">
        <f aca="false">IF(O3818=1,M3818,"")</f>
        <v>0.498000150551</v>
      </c>
      <c r="R3818" s="56" t="str">
        <f aca="false">IF(K3818=1,ROW(),"")</f>
        <v/>
      </c>
      <c r="S3818" s="56" t="str">
        <f aca="false">IF(D3818="","",TRIM(D3818))</f>
        <v>PHOTO CHARGES- INC</v>
      </c>
    </row>
    <row r="3819" customFormat="false" ht="15" hidden="false" customHeight="false" outlineLevel="0" collapsed="false">
      <c r="A3819" s="50" t="s">
        <v>1928</v>
      </c>
      <c r="B3819" s="55" t="n">
        <v>45962</v>
      </c>
      <c r="C3819" s="50" t="n">
        <f aca="false">IF(S3819="","",IFERROR(IF(INDEX('Ledger Codes'!$C$6:$C$205,MATCH(S3819,'Ledger Codes'!$B$6:$B$205,0))="","",INDEX('Ledger Codes'!$C$6:$C$205,MATCH(S3819,'Ledger Codes'!$B$6:$B$205,0))),""))</f>
        <v>10054</v>
      </c>
      <c r="D3819" s="50" t="s">
        <v>210</v>
      </c>
      <c r="E3819" s="50" t="s">
        <v>1929</v>
      </c>
      <c r="F3819" s="50" t="s">
        <v>1930</v>
      </c>
      <c r="G3819" s="52" t="n">
        <v>0</v>
      </c>
      <c r="H3819" s="52" t="n">
        <v>20</v>
      </c>
      <c r="I3819" s="52" t="n">
        <f aca="false">IF(AND(G3819="",H3819=""),"",N(G3819)-N(H3819))</f>
        <v>-20</v>
      </c>
      <c r="J3819" s="52" t="n">
        <f aca="false">IF(I3819="","",ABS(I3819))</f>
        <v>20</v>
      </c>
      <c r="K3819" s="56" t="n">
        <f aca="false">IF(S3819="","",0)</f>
        <v>0</v>
      </c>
      <c r="L3819" s="56" t="n">
        <f aca="false">IF(J3819="","",IF(AND(J3819&gt;'Revenue Testing'!$E$9,K3819=0),1,0))</f>
        <v>0</v>
      </c>
      <c r="M3819" s="57" t="n">
        <v>0.361568523274</v>
      </c>
      <c r="N3819" s="56" t="str">
        <f aca="false">IF(OR(A3819="",I3819=""),"",IF(COUNTIFS($A$2:$A$4500,A3819,$D$2:$D$4500,D3819,$I$2:$I$4500,I3819)&gt;1,"Possible duplicate",""))</f>
        <v/>
      </c>
      <c r="O3819" s="56" t="n">
        <f aca="false">IF(J3819="","",IF(AND(L3819=0,K3819=0),1,0))</f>
        <v>1</v>
      </c>
      <c r="P3819" s="56" t="str">
        <f aca="false">IF(L3819=1,J3819+ROW()/10^7,"")</f>
        <v/>
      </c>
      <c r="Q3819" s="57" t="n">
        <f aca="false">IF(O3819=1,M3819,"")</f>
        <v>0.361568523274</v>
      </c>
      <c r="R3819" s="56" t="str">
        <f aca="false">IF(K3819=1,ROW(),"")</f>
        <v/>
      </c>
      <c r="S3819" s="56" t="str">
        <f aca="false">IF(D3819="","",TRIM(D3819))</f>
        <v>PHOTO CHARGES- INC</v>
      </c>
    </row>
    <row r="3820" customFormat="false" ht="15" hidden="false" customHeight="false" outlineLevel="0" collapsed="false">
      <c r="A3820" s="50" t="s">
        <v>1931</v>
      </c>
      <c r="B3820" s="55" t="n">
        <v>45962</v>
      </c>
      <c r="C3820" s="50" t="n">
        <f aca="false">IF(S3820="","",IFERROR(IF(INDEX('Ledger Codes'!$C$6:$C$205,MATCH(S3820,'Ledger Codes'!$B$6:$B$205,0))="","",INDEX('Ledger Codes'!$C$6:$C$205,MATCH(S3820,'Ledger Codes'!$B$6:$B$205,0))),""))</f>
        <v>10054</v>
      </c>
      <c r="D3820" s="50" t="s">
        <v>210</v>
      </c>
      <c r="E3820" s="50" t="s">
        <v>1932</v>
      </c>
      <c r="F3820" s="50" t="s">
        <v>1933</v>
      </c>
      <c r="G3820" s="52" t="n">
        <v>0</v>
      </c>
      <c r="H3820" s="52" t="n">
        <v>20</v>
      </c>
      <c r="I3820" s="52" t="n">
        <f aca="false">IF(AND(G3820="",H3820=""),"",N(G3820)-N(H3820))</f>
        <v>-20</v>
      </c>
      <c r="J3820" s="52" t="n">
        <f aca="false">IF(I3820="","",ABS(I3820))</f>
        <v>20</v>
      </c>
      <c r="K3820" s="56" t="n">
        <f aca="false">IF(S3820="","",0)</f>
        <v>0</v>
      </c>
      <c r="L3820" s="56" t="n">
        <f aca="false">IF(J3820="","",IF(AND(J3820&gt;'Revenue Testing'!$E$9,K3820=0),1,0))</f>
        <v>0</v>
      </c>
      <c r="M3820" s="57" t="n">
        <v>0.802170727621</v>
      </c>
      <c r="N3820" s="56" t="str">
        <f aca="false">IF(OR(A3820="",I3820=""),"",IF(COUNTIFS($A$2:$A$4500,A3820,$D$2:$D$4500,D3820,$I$2:$I$4500,I3820)&gt;1,"Possible duplicate",""))</f>
        <v/>
      </c>
      <c r="O3820" s="56" t="n">
        <f aca="false">IF(J3820="","",IF(AND(L3820=0,K3820=0),1,0))</f>
        <v>1</v>
      </c>
      <c r="P3820" s="56" t="str">
        <f aca="false">IF(L3820=1,J3820+ROW()/10^7,"")</f>
        <v/>
      </c>
      <c r="Q3820" s="57" t="n">
        <f aca="false">IF(O3820=1,M3820,"")</f>
        <v>0.802170727621</v>
      </c>
      <c r="R3820" s="56" t="str">
        <f aca="false">IF(K3820=1,ROW(),"")</f>
        <v/>
      </c>
      <c r="S3820" s="56" t="str">
        <f aca="false">IF(D3820="","",TRIM(D3820))</f>
        <v>PHOTO CHARGES- INC</v>
      </c>
    </row>
    <row r="3821" customFormat="false" ht="15" hidden="false" customHeight="false" outlineLevel="0" collapsed="false">
      <c r="A3821" s="50" t="s">
        <v>1934</v>
      </c>
      <c r="B3821" s="55" t="n">
        <v>45962</v>
      </c>
      <c r="C3821" s="50" t="n">
        <f aca="false">IF(S3821="","",IFERROR(IF(INDEX('Ledger Codes'!$C$6:$C$205,MATCH(S3821,'Ledger Codes'!$B$6:$B$205,0))="","",INDEX('Ledger Codes'!$C$6:$C$205,MATCH(S3821,'Ledger Codes'!$B$6:$B$205,0))),""))</f>
        <v>10054</v>
      </c>
      <c r="D3821" s="50" t="s">
        <v>210</v>
      </c>
      <c r="E3821" s="50" t="s">
        <v>1935</v>
      </c>
      <c r="F3821" s="50" t="s">
        <v>1936</v>
      </c>
      <c r="G3821" s="52" t="n">
        <v>0</v>
      </c>
      <c r="H3821" s="52" t="n">
        <v>20</v>
      </c>
      <c r="I3821" s="52" t="n">
        <f aca="false">IF(AND(G3821="",H3821=""),"",N(G3821)-N(H3821))</f>
        <v>-20</v>
      </c>
      <c r="J3821" s="52" t="n">
        <f aca="false">IF(I3821="","",ABS(I3821))</f>
        <v>20</v>
      </c>
      <c r="K3821" s="56" t="n">
        <f aca="false">IF(S3821="","",0)</f>
        <v>0</v>
      </c>
      <c r="L3821" s="56" t="n">
        <f aca="false">IF(J3821="","",IF(AND(J3821&gt;'Revenue Testing'!$E$9,K3821=0),1,0))</f>
        <v>0</v>
      </c>
      <c r="M3821" s="57" t="n">
        <v>0.19359333782</v>
      </c>
      <c r="N3821" s="56" t="str">
        <f aca="false">IF(OR(A3821="",I3821=""),"",IF(COUNTIFS($A$2:$A$4500,A3821,$D$2:$D$4500,D3821,$I$2:$I$4500,I3821)&gt;1,"Possible duplicate",""))</f>
        <v/>
      </c>
      <c r="O3821" s="56" t="n">
        <f aca="false">IF(J3821="","",IF(AND(L3821=0,K3821=0),1,0))</f>
        <v>1</v>
      </c>
      <c r="P3821" s="56" t="str">
        <f aca="false">IF(L3821=1,J3821+ROW()/10^7,"")</f>
        <v/>
      </c>
      <c r="Q3821" s="57" t="n">
        <f aca="false">IF(O3821=1,M3821,"")</f>
        <v>0.19359333782</v>
      </c>
      <c r="R3821" s="56" t="str">
        <f aca="false">IF(K3821=1,ROW(),"")</f>
        <v/>
      </c>
      <c r="S3821" s="56" t="str">
        <f aca="false">IF(D3821="","",TRIM(D3821))</f>
        <v>PHOTO CHARGES- INC</v>
      </c>
    </row>
    <row r="3822" customFormat="false" ht="15" hidden="false" customHeight="false" outlineLevel="0" collapsed="false">
      <c r="A3822" s="50" t="s">
        <v>1937</v>
      </c>
      <c r="B3822" s="55" t="n">
        <v>45962</v>
      </c>
      <c r="C3822" s="50" t="n">
        <f aca="false">IF(S3822="","",IFERROR(IF(INDEX('Ledger Codes'!$C$6:$C$205,MATCH(S3822,'Ledger Codes'!$B$6:$B$205,0))="","",INDEX('Ledger Codes'!$C$6:$C$205,MATCH(S3822,'Ledger Codes'!$B$6:$B$205,0))),""))</f>
        <v>10054</v>
      </c>
      <c r="D3822" s="50" t="s">
        <v>210</v>
      </c>
      <c r="E3822" s="50" t="s">
        <v>1938</v>
      </c>
      <c r="F3822" s="50" t="s">
        <v>1939</v>
      </c>
      <c r="G3822" s="52" t="n">
        <v>0</v>
      </c>
      <c r="H3822" s="52" t="n">
        <v>80</v>
      </c>
      <c r="I3822" s="52" t="n">
        <f aca="false">IF(AND(G3822="",H3822=""),"",N(G3822)-N(H3822))</f>
        <v>-80</v>
      </c>
      <c r="J3822" s="52" t="n">
        <f aca="false">IF(I3822="","",ABS(I3822))</f>
        <v>80</v>
      </c>
      <c r="K3822" s="56" t="n">
        <f aca="false">IF(S3822="","",0)</f>
        <v>0</v>
      </c>
      <c r="L3822" s="56" t="n">
        <f aca="false">IF(J3822="","",IF(AND(J3822&gt;'Revenue Testing'!$E$9,K3822=0),1,0))</f>
        <v>0</v>
      </c>
      <c r="M3822" s="57" t="n">
        <v>0.799595701375</v>
      </c>
      <c r="N3822" s="56" t="str">
        <f aca="false">IF(OR(A3822="",I3822=""),"",IF(COUNTIFS($A$2:$A$4500,A3822,$D$2:$D$4500,D3822,$I$2:$I$4500,I3822)&gt;1,"Possible duplicate",""))</f>
        <v/>
      </c>
      <c r="O3822" s="56" t="n">
        <f aca="false">IF(J3822="","",IF(AND(L3822=0,K3822=0),1,0))</f>
        <v>1</v>
      </c>
      <c r="P3822" s="56" t="str">
        <f aca="false">IF(L3822=1,J3822+ROW()/10^7,"")</f>
        <v/>
      </c>
      <c r="Q3822" s="57" t="n">
        <f aca="false">IF(O3822=1,M3822,"")</f>
        <v>0.799595701375</v>
      </c>
      <c r="R3822" s="56" t="str">
        <f aca="false">IF(K3822=1,ROW(),"")</f>
        <v/>
      </c>
      <c r="S3822" s="56" t="str">
        <f aca="false">IF(D3822="","",TRIM(D3822))</f>
        <v>PHOTO CHARGES- INC</v>
      </c>
    </row>
    <row r="3823" customFormat="false" ht="15" hidden="false" customHeight="false" outlineLevel="0" collapsed="false">
      <c r="A3823" s="50" t="s">
        <v>1940</v>
      </c>
      <c r="B3823" s="55" t="n">
        <v>45962</v>
      </c>
      <c r="C3823" s="50" t="n">
        <f aca="false">IF(S3823="","",IFERROR(IF(INDEX('Ledger Codes'!$C$6:$C$205,MATCH(S3823,'Ledger Codes'!$B$6:$B$205,0))="","",INDEX('Ledger Codes'!$C$6:$C$205,MATCH(S3823,'Ledger Codes'!$B$6:$B$205,0))),""))</f>
        <v>10054</v>
      </c>
      <c r="D3823" s="50" t="s">
        <v>210</v>
      </c>
      <c r="E3823" s="50" t="s">
        <v>1941</v>
      </c>
      <c r="F3823" s="50" t="s">
        <v>1942</v>
      </c>
      <c r="G3823" s="52" t="n">
        <v>0</v>
      </c>
      <c r="H3823" s="52" t="n">
        <v>20</v>
      </c>
      <c r="I3823" s="52" t="n">
        <f aca="false">IF(AND(G3823="",H3823=""),"",N(G3823)-N(H3823))</f>
        <v>-20</v>
      </c>
      <c r="J3823" s="52" t="n">
        <f aca="false">IF(I3823="","",ABS(I3823))</f>
        <v>20</v>
      </c>
      <c r="K3823" s="56" t="n">
        <f aca="false">IF(S3823="","",0)</f>
        <v>0</v>
      </c>
      <c r="L3823" s="56" t="n">
        <f aca="false">IF(J3823="","",IF(AND(J3823&gt;'Revenue Testing'!$E$9,K3823=0),1,0))</f>
        <v>0</v>
      </c>
      <c r="M3823" s="57" t="n">
        <v>0.767760646719</v>
      </c>
      <c r="N3823" s="56" t="str">
        <f aca="false">IF(OR(A3823="",I3823=""),"",IF(COUNTIFS($A$2:$A$4500,A3823,$D$2:$D$4500,D3823,$I$2:$I$4500,I3823)&gt;1,"Possible duplicate",""))</f>
        <v/>
      </c>
      <c r="O3823" s="56" t="n">
        <f aca="false">IF(J3823="","",IF(AND(L3823=0,K3823=0),1,0))</f>
        <v>1</v>
      </c>
      <c r="P3823" s="56" t="str">
        <f aca="false">IF(L3823=1,J3823+ROW()/10^7,"")</f>
        <v/>
      </c>
      <c r="Q3823" s="57" t="n">
        <f aca="false">IF(O3823=1,M3823,"")</f>
        <v>0.767760646719</v>
      </c>
      <c r="R3823" s="56" t="str">
        <f aca="false">IF(K3823=1,ROW(),"")</f>
        <v/>
      </c>
      <c r="S3823" s="56" t="str">
        <f aca="false">IF(D3823="","",TRIM(D3823))</f>
        <v>PHOTO CHARGES- INC</v>
      </c>
    </row>
    <row r="3824" customFormat="false" ht="15" hidden="false" customHeight="false" outlineLevel="0" collapsed="false">
      <c r="A3824" s="50" t="s">
        <v>1943</v>
      </c>
      <c r="B3824" s="55" t="n">
        <v>45962</v>
      </c>
      <c r="C3824" s="50" t="n">
        <f aca="false">IF(S3824="","",IFERROR(IF(INDEX('Ledger Codes'!$C$6:$C$205,MATCH(S3824,'Ledger Codes'!$B$6:$B$205,0))="","",INDEX('Ledger Codes'!$C$6:$C$205,MATCH(S3824,'Ledger Codes'!$B$6:$B$205,0))),""))</f>
        <v>10054</v>
      </c>
      <c r="D3824" s="50" t="s">
        <v>210</v>
      </c>
      <c r="E3824" s="50" t="s">
        <v>1944</v>
      </c>
      <c r="F3824" s="50" t="s">
        <v>1945</v>
      </c>
      <c r="G3824" s="52" t="n">
        <v>0</v>
      </c>
      <c r="H3824" s="52" t="n">
        <v>60</v>
      </c>
      <c r="I3824" s="52" t="n">
        <f aca="false">IF(AND(G3824="",H3824=""),"",N(G3824)-N(H3824))</f>
        <v>-60</v>
      </c>
      <c r="J3824" s="52" t="n">
        <f aca="false">IF(I3824="","",ABS(I3824))</f>
        <v>60</v>
      </c>
      <c r="K3824" s="56" t="n">
        <f aca="false">IF(S3824="","",0)</f>
        <v>0</v>
      </c>
      <c r="L3824" s="56" t="n">
        <f aca="false">IF(J3824="","",IF(AND(J3824&gt;'Revenue Testing'!$E$9,K3824=0),1,0))</f>
        <v>0</v>
      </c>
      <c r="M3824" s="57" t="n">
        <v>0.465137791379</v>
      </c>
      <c r="N3824" s="56" t="str">
        <f aca="false">IF(OR(A3824="",I3824=""),"",IF(COUNTIFS($A$2:$A$4500,A3824,$D$2:$D$4500,D3824,$I$2:$I$4500,I3824)&gt;1,"Possible duplicate",""))</f>
        <v/>
      </c>
      <c r="O3824" s="56" t="n">
        <f aca="false">IF(J3824="","",IF(AND(L3824=0,K3824=0),1,0))</f>
        <v>1</v>
      </c>
      <c r="P3824" s="56" t="str">
        <f aca="false">IF(L3824=1,J3824+ROW()/10^7,"")</f>
        <v/>
      </c>
      <c r="Q3824" s="57" t="n">
        <f aca="false">IF(O3824=1,M3824,"")</f>
        <v>0.465137791379</v>
      </c>
      <c r="R3824" s="56" t="str">
        <f aca="false">IF(K3824=1,ROW(),"")</f>
        <v/>
      </c>
      <c r="S3824" s="56" t="str">
        <f aca="false">IF(D3824="","",TRIM(D3824))</f>
        <v>PHOTO CHARGES- INC</v>
      </c>
    </row>
    <row r="3825" customFormat="false" ht="15" hidden="false" customHeight="false" outlineLevel="0" collapsed="false">
      <c r="A3825" s="50" t="s">
        <v>1946</v>
      </c>
      <c r="B3825" s="55" t="n">
        <v>45963</v>
      </c>
      <c r="C3825" s="50" t="n">
        <f aca="false">IF(S3825="","",IFERROR(IF(INDEX('Ledger Codes'!$C$6:$C$205,MATCH(S3825,'Ledger Codes'!$B$6:$B$205,0))="","",INDEX('Ledger Codes'!$C$6:$C$205,MATCH(S3825,'Ledger Codes'!$B$6:$B$205,0))),""))</f>
        <v>10054</v>
      </c>
      <c r="D3825" s="50" t="s">
        <v>210</v>
      </c>
      <c r="E3825" s="50" t="s">
        <v>1947</v>
      </c>
      <c r="F3825" s="50" t="s">
        <v>553</v>
      </c>
      <c r="G3825" s="52" t="n">
        <v>0</v>
      </c>
      <c r="H3825" s="52" t="n">
        <v>14</v>
      </c>
      <c r="I3825" s="52" t="n">
        <f aca="false">IF(AND(G3825="",H3825=""),"",N(G3825)-N(H3825))</f>
        <v>-14</v>
      </c>
      <c r="J3825" s="52" t="n">
        <f aca="false">IF(I3825="","",ABS(I3825))</f>
        <v>14</v>
      </c>
      <c r="K3825" s="56" t="n">
        <f aca="false">IF(S3825="","",0)</f>
        <v>0</v>
      </c>
      <c r="L3825" s="56" t="n">
        <f aca="false">IF(J3825="","",IF(AND(J3825&gt;'Revenue Testing'!$E$9,K3825=0),1,0))</f>
        <v>0</v>
      </c>
      <c r="M3825" s="57" t="n">
        <v>0.08552455625</v>
      </c>
      <c r="N3825" s="56" t="str">
        <f aca="false">IF(OR(A3825="",I3825=""),"",IF(COUNTIFS($A$2:$A$4500,A3825,$D$2:$D$4500,D3825,$I$2:$I$4500,I3825)&gt;1,"Possible duplicate",""))</f>
        <v/>
      </c>
      <c r="O3825" s="56" t="n">
        <f aca="false">IF(J3825="","",IF(AND(L3825=0,K3825=0),1,0))</f>
        <v>1</v>
      </c>
      <c r="P3825" s="56" t="str">
        <f aca="false">IF(L3825=1,J3825+ROW()/10^7,"")</f>
        <v/>
      </c>
      <c r="Q3825" s="57" t="n">
        <f aca="false">IF(O3825=1,M3825,"")</f>
        <v>0.08552455625</v>
      </c>
      <c r="R3825" s="56" t="str">
        <f aca="false">IF(K3825=1,ROW(),"")</f>
        <v/>
      </c>
      <c r="S3825" s="56" t="str">
        <f aca="false">IF(D3825="","",TRIM(D3825))</f>
        <v>PHOTO CHARGES- INC</v>
      </c>
    </row>
    <row r="3826" customFormat="false" ht="15" hidden="false" customHeight="false" outlineLevel="0" collapsed="false">
      <c r="A3826" s="50" t="s">
        <v>1948</v>
      </c>
      <c r="B3826" s="55" t="n">
        <v>45963</v>
      </c>
      <c r="C3826" s="50" t="n">
        <f aca="false">IF(S3826="","",IFERROR(IF(INDEX('Ledger Codes'!$C$6:$C$205,MATCH(S3826,'Ledger Codes'!$B$6:$B$205,0))="","",INDEX('Ledger Codes'!$C$6:$C$205,MATCH(S3826,'Ledger Codes'!$B$6:$B$205,0))),""))</f>
        <v>10054</v>
      </c>
      <c r="D3826" s="50" t="s">
        <v>210</v>
      </c>
      <c r="E3826" s="50" t="s">
        <v>1949</v>
      </c>
      <c r="F3826" s="50" t="s">
        <v>545</v>
      </c>
      <c r="G3826" s="52" t="n">
        <v>0</v>
      </c>
      <c r="H3826" s="52" t="n">
        <v>16</v>
      </c>
      <c r="I3826" s="52" t="n">
        <f aca="false">IF(AND(G3826="",H3826=""),"",N(G3826)-N(H3826))</f>
        <v>-16</v>
      </c>
      <c r="J3826" s="52" t="n">
        <f aca="false">IF(I3826="","",ABS(I3826))</f>
        <v>16</v>
      </c>
      <c r="K3826" s="56" t="n">
        <f aca="false">IF(S3826="","",0)</f>
        <v>0</v>
      </c>
      <c r="L3826" s="56" t="n">
        <f aca="false">IF(J3826="","",IF(AND(J3826&gt;'Revenue Testing'!$E$9,K3826=0),1,0))</f>
        <v>0</v>
      </c>
      <c r="M3826" s="57" t="n">
        <v>0.28638773482</v>
      </c>
      <c r="N3826" s="56" t="str">
        <f aca="false">IF(OR(A3826="",I3826=""),"",IF(COUNTIFS($A$2:$A$4500,A3826,$D$2:$D$4500,D3826,$I$2:$I$4500,I3826)&gt;1,"Possible duplicate",""))</f>
        <v/>
      </c>
      <c r="O3826" s="56" t="n">
        <f aca="false">IF(J3826="","",IF(AND(L3826=0,K3826=0),1,0))</f>
        <v>1</v>
      </c>
      <c r="P3826" s="56" t="str">
        <f aca="false">IF(L3826=1,J3826+ROW()/10^7,"")</f>
        <v/>
      </c>
      <c r="Q3826" s="57" t="n">
        <f aca="false">IF(O3826=1,M3826,"")</f>
        <v>0.28638773482</v>
      </c>
      <c r="R3826" s="56" t="str">
        <f aca="false">IF(K3826=1,ROW(),"")</f>
        <v/>
      </c>
      <c r="S3826" s="56" t="str">
        <f aca="false">IF(D3826="","",TRIM(D3826))</f>
        <v>PHOTO CHARGES- INC</v>
      </c>
    </row>
    <row r="3827" customFormat="false" ht="15" hidden="false" customHeight="false" outlineLevel="0" collapsed="false">
      <c r="A3827" s="50" t="s">
        <v>1950</v>
      </c>
      <c r="B3827" s="55" t="n">
        <v>45963</v>
      </c>
      <c r="C3827" s="50" t="n">
        <f aca="false">IF(S3827="","",IFERROR(IF(INDEX('Ledger Codes'!$C$6:$C$205,MATCH(S3827,'Ledger Codes'!$B$6:$B$205,0))="","",INDEX('Ledger Codes'!$C$6:$C$205,MATCH(S3827,'Ledger Codes'!$B$6:$B$205,0))),""))</f>
        <v>10054</v>
      </c>
      <c r="D3827" s="50" t="s">
        <v>210</v>
      </c>
      <c r="E3827" s="50" t="s">
        <v>1951</v>
      </c>
      <c r="F3827" s="50" t="s">
        <v>1848</v>
      </c>
      <c r="G3827" s="52" t="n">
        <v>0</v>
      </c>
      <c r="H3827" s="52" t="n">
        <v>1</v>
      </c>
      <c r="I3827" s="52" t="n">
        <f aca="false">IF(AND(G3827="",H3827=""),"",N(G3827)-N(H3827))</f>
        <v>-1</v>
      </c>
      <c r="J3827" s="52" t="n">
        <f aca="false">IF(I3827="","",ABS(I3827))</f>
        <v>1</v>
      </c>
      <c r="K3827" s="56" t="n">
        <f aca="false">IF(S3827="","",0)</f>
        <v>0</v>
      </c>
      <c r="L3827" s="56" t="n">
        <f aca="false">IF(J3827="","",IF(AND(J3827&gt;'Revenue Testing'!$E$9,K3827=0),1,0))</f>
        <v>0</v>
      </c>
      <c r="M3827" s="57" t="n">
        <v>0.689599982644</v>
      </c>
      <c r="N3827" s="56" t="str">
        <f aca="false">IF(OR(A3827="",I3827=""),"",IF(COUNTIFS($A$2:$A$4500,A3827,$D$2:$D$4500,D3827,$I$2:$I$4500,I3827)&gt;1,"Possible duplicate",""))</f>
        <v/>
      </c>
      <c r="O3827" s="56" t="n">
        <f aca="false">IF(J3827="","",IF(AND(L3827=0,K3827=0),1,0))</f>
        <v>1</v>
      </c>
      <c r="P3827" s="56" t="str">
        <f aca="false">IF(L3827=1,J3827+ROW()/10^7,"")</f>
        <v/>
      </c>
      <c r="Q3827" s="57" t="n">
        <f aca="false">IF(O3827=1,M3827,"")</f>
        <v>0.689599982644</v>
      </c>
      <c r="R3827" s="56" t="str">
        <f aca="false">IF(K3827=1,ROW(),"")</f>
        <v/>
      </c>
      <c r="S3827" s="56" t="str">
        <f aca="false">IF(D3827="","",TRIM(D3827))</f>
        <v>PHOTO CHARGES- INC</v>
      </c>
    </row>
    <row r="3828" customFormat="false" ht="15" hidden="false" customHeight="false" outlineLevel="0" collapsed="false">
      <c r="A3828" s="50" t="s">
        <v>1952</v>
      </c>
      <c r="B3828" s="55" t="n">
        <v>45963</v>
      </c>
      <c r="C3828" s="50" t="n">
        <f aca="false">IF(S3828="","",IFERROR(IF(INDEX('Ledger Codes'!$C$6:$C$205,MATCH(S3828,'Ledger Codes'!$B$6:$B$205,0))="","",INDEX('Ledger Codes'!$C$6:$C$205,MATCH(S3828,'Ledger Codes'!$B$6:$B$205,0))),""))</f>
        <v>10054</v>
      </c>
      <c r="D3828" s="50" t="s">
        <v>210</v>
      </c>
      <c r="E3828" s="50" t="s">
        <v>1953</v>
      </c>
      <c r="F3828" s="50" t="s">
        <v>1851</v>
      </c>
      <c r="G3828" s="52" t="n">
        <v>0</v>
      </c>
      <c r="H3828" s="52" t="n">
        <v>1</v>
      </c>
      <c r="I3828" s="52" t="n">
        <f aca="false">IF(AND(G3828="",H3828=""),"",N(G3828)-N(H3828))</f>
        <v>-1</v>
      </c>
      <c r="J3828" s="52" t="n">
        <f aca="false">IF(I3828="","",ABS(I3828))</f>
        <v>1</v>
      </c>
      <c r="K3828" s="56" t="n">
        <f aca="false">IF(S3828="","",0)</f>
        <v>0</v>
      </c>
      <c r="L3828" s="56" t="n">
        <f aca="false">IF(J3828="","",IF(AND(J3828&gt;'Revenue Testing'!$E$9,K3828=0),1,0))</f>
        <v>0</v>
      </c>
      <c r="M3828" s="57" t="n">
        <v>0.822621594462</v>
      </c>
      <c r="N3828" s="56" t="str">
        <f aca="false">IF(OR(A3828="",I3828=""),"",IF(COUNTIFS($A$2:$A$4500,A3828,$D$2:$D$4500,D3828,$I$2:$I$4500,I3828)&gt;1,"Possible duplicate",""))</f>
        <v/>
      </c>
      <c r="O3828" s="56" t="n">
        <f aca="false">IF(J3828="","",IF(AND(L3828=0,K3828=0),1,0))</f>
        <v>1</v>
      </c>
      <c r="P3828" s="56" t="str">
        <f aca="false">IF(L3828=1,J3828+ROW()/10^7,"")</f>
        <v/>
      </c>
      <c r="Q3828" s="57" t="n">
        <f aca="false">IF(O3828=1,M3828,"")</f>
        <v>0.822621594462</v>
      </c>
      <c r="R3828" s="56" t="str">
        <f aca="false">IF(K3828=1,ROW(),"")</f>
        <v/>
      </c>
      <c r="S3828" s="56" t="str">
        <f aca="false">IF(D3828="","",TRIM(D3828))</f>
        <v>PHOTO CHARGES- INC</v>
      </c>
    </row>
    <row r="3829" customFormat="false" ht="15" hidden="false" customHeight="false" outlineLevel="0" collapsed="false">
      <c r="A3829" s="50" t="s">
        <v>1954</v>
      </c>
      <c r="B3829" s="55" t="n">
        <v>45963</v>
      </c>
      <c r="C3829" s="50" t="n">
        <f aca="false">IF(S3829="","",IFERROR(IF(INDEX('Ledger Codes'!$C$6:$C$205,MATCH(S3829,'Ledger Codes'!$B$6:$B$205,0))="","",INDEX('Ledger Codes'!$C$6:$C$205,MATCH(S3829,'Ledger Codes'!$B$6:$B$205,0))),""))</f>
        <v>10054</v>
      </c>
      <c r="D3829" s="50" t="s">
        <v>210</v>
      </c>
      <c r="E3829" s="50" t="s">
        <v>1955</v>
      </c>
      <c r="F3829" s="50" t="s">
        <v>559</v>
      </c>
      <c r="G3829" s="52" t="n">
        <v>0</v>
      </c>
      <c r="H3829" s="52" t="n">
        <v>1</v>
      </c>
      <c r="I3829" s="52" t="n">
        <f aca="false">IF(AND(G3829="",H3829=""),"",N(G3829)-N(H3829))</f>
        <v>-1</v>
      </c>
      <c r="J3829" s="52" t="n">
        <f aca="false">IF(I3829="","",ABS(I3829))</f>
        <v>1</v>
      </c>
      <c r="K3829" s="56" t="n">
        <f aca="false">IF(S3829="","",0)</f>
        <v>0</v>
      </c>
      <c r="L3829" s="56" t="n">
        <f aca="false">IF(J3829="","",IF(AND(J3829&gt;'Revenue Testing'!$E$9,K3829=0),1,0))</f>
        <v>0</v>
      </c>
      <c r="M3829" s="57" t="n">
        <v>0.144236900369</v>
      </c>
      <c r="N3829" s="56" t="str">
        <f aca="false">IF(OR(A3829="",I3829=""),"",IF(COUNTIFS($A$2:$A$4500,A3829,$D$2:$D$4500,D3829,$I$2:$I$4500,I3829)&gt;1,"Possible duplicate",""))</f>
        <v/>
      </c>
      <c r="O3829" s="56" t="n">
        <f aca="false">IF(J3829="","",IF(AND(L3829=0,K3829=0),1,0))</f>
        <v>1</v>
      </c>
      <c r="P3829" s="56" t="str">
        <f aca="false">IF(L3829=1,J3829+ROW()/10^7,"")</f>
        <v/>
      </c>
      <c r="Q3829" s="57" t="n">
        <f aca="false">IF(O3829=1,M3829,"")</f>
        <v>0.144236900369</v>
      </c>
      <c r="R3829" s="56" t="str">
        <f aca="false">IF(K3829=1,ROW(),"")</f>
        <v/>
      </c>
      <c r="S3829" s="56" t="str">
        <f aca="false">IF(D3829="","",TRIM(D3829))</f>
        <v>PHOTO CHARGES- INC</v>
      </c>
    </row>
    <row r="3830" customFormat="false" ht="15" hidden="false" customHeight="false" outlineLevel="0" collapsed="false">
      <c r="A3830" s="50" t="s">
        <v>1956</v>
      </c>
      <c r="B3830" s="55" t="n">
        <v>45963</v>
      </c>
      <c r="C3830" s="50" t="n">
        <f aca="false">IF(S3830="","",IFERROR(IF(INDEX('Ledger Codes'!$C$6:$C$205,MATCH(S3830,'Ledger Codes'!$B$6:$B$205,0))="","",INDEX('Ledger Codes'!$C$6:$C$205,MATCH(S3830,'Ledger Codes'!$B$6:$B$205,0))),""))</f>
        <v>10054</v>
      </c>
      <c r="D3830" s="50" t="s">
        <v>210</v>
      </c>
      <c r="E3830" s="50" t="s">
        <v>1957</v>
      </c>
      <c r="F3830" s="50" t="s">
        <v>1856</v>
      </c>
      <c r="G3830" s="52" t="n">
        <v>0</v>
      </c>
      <c r="H3830" s="52" t="n">
        <v>8</v>
      </c>
      <c r="I3830" s="52" t="n">
        <f aca="false">IF(AND(G3830="",H3830=""),"",N(G3830)-N(H3830))</f>
        <v>-8</v>
      </c>
      <c r="J3830" s="52" t="n">
        <f aca="false">IF(I3830="","",ABS(I3830))</f>
        <v>8</v>
      </c>
      <c r="K3830" s="56" t="n">
        <f aca="false">IF(S3830="","",0)</f>
        <v>0</v>
      </c>
      <c r="L3830" s="56" t="n">
        <f aca="false">IF(J3830="","",IF(AND(J3830&gt;'Revenue Testing'!$E$9,K3830=0),1,0))</f>
        <v>0</v>
      </c>
      <c r="M3830" s="57" t="n">
        <v>0.594618272298</v>
      </c>
      <c r="N3830" s="56" t="str">
        <f aca="false">IF(OR(A3830="",I3830=""),"",IF(COUNTIFS($A$2:$A$4500,A3830,$D$2:$D$4500,D3830,$I$2:$I$4500,I3830)&gt;1,"Possible duplicate",""))</f>
        <v/>
      </c>
      <c r="O3830" s="56" t="n">
        <f aca="false">IF(J3830="","",IF(AND(L3830=0,K3830=0),1,0))</f>
        <v>1</v>
      </c>
      <c r="P3830" s="56" t="str">
        <f aca="false">IF(L3830=1,J3830+ROW()/10^7,"")</f>
        <v/>
      </c>
      <c r="Q3830" s="57" t="n">
        <f aca="false">IF(O3830=1,M3830,"")</f>
        <v>0.594618272298</v>
      </c>
      <c r="R3830" s="56" t="str">
        <f aca="false">IF(K3830=1,ROW(),"")</f>
        <v/>
      </c>
      <c r="S3830" s="56" t="str">
        <f aca="false">IF(D3830="","",TRIM(D3830))</f>
        <v>PHOTO CHARGES- INC</v>
      </c>
    </row>
    <row r="3831" customFormat="false" ht="15" hidden="false" customHeight="false" outlineLevel="0" collapsed="false">
      <c r="A3831" s="50" t="s">
        <v>1958</v>
      </c>
      <c r="B3831" s="55" t="n">
        <v>45963</v>
      </c>
      <c r="C3831" s="50" t="n">
        <f aca="false">IF(S3831="","",IFERROR(IF(INDEX('Ledger Codes'!$C$6:$C$205,MATCH(S3831,'Ledger Codes'!$B$6:$B$205,0))="","",INDEX('Ledger Codes'!$C$6:$C$205,MATCH(S3831,'Ledger Codes'!$B$6:$B$205,0))),""))</f>
        <v>10054</v>
      </c>
      <c r="D3831" s="50" t="s">
        <v>210</v>
      </c>
      <c r="E3831" s="50" t="s">
        <v>1959</v>
      </c>
      <c r="F3831" s="50" t="s">
        <v>1960</v>
      </c>
      <c r="G3831" s="52" t="n">
        <v>0</v>
      </c>
      <c r="H3831" s="52" t="n">
        <v>42</v>
      </c>
      <c r="I3831" s="52" t="n">
        <f aca="false">IF(AND(G3831="",H3831=""),"",N(G3831)-N(H3831))</f>
        <v>-42</v>
      </c>
      <c r="J3831" s="52" t="n">
        <f aca="false">IF(I3831="","",ABS(I3831))</f>
        <v>42</v>
      </c>
      <c r="K3831" s="56" t="n">
        <f aca="false">IF(S3831="","",0)</f>
        <v>0</v>
      </c>
      <c r="L3831" s="56" t="n">
        <f aca="false">IF(J3831="","",IF(AND(J3831&gt;'Revenue Testing'!$E$9,K3831=0),1,0))</f>
        <v>0</v>
      </c>
      <c r="M3831" s="57" t="n">
        <v>0.439961723011</v>
      </c>
      <c r="N3831" s="56" t="str">
        <f aca="false">IF(OR(A3831="",I3831=""),"",IF(COUNTIFS($A$2:$A$4500,A3831,$D$2:$D$4500,D3831,$I$2:$I$4500,I3831)&gt;1,"Possible duplicate",""))</f>
        <v/>
      </c>
      <c r="O3831" s="56" t="n">
        <f aca="false">IF(J3831="","",IF(AND(L3831=0,K3831=0),1,0))</f>
        <v>1</v>
      </c>
      <c r="P3831" s="56" t="str">
        <f aca="false">IF(L3831=1,J3831+ROW()/10^7,"")</f>
        <v/>
      </c>
      <c r="Q3831" s="57" t="n">
        <f aca="false">IF(O3831=1,M3831,"")</f>
        <v>0.439961723011</v>
      </c>
      <c r="R3831" s="56" t="str">
        <f aca="false">IF(K3831=1,ROW(),"")</f>
        <v/>
      </c>
      <c r="S3831" s="56" t="str">
        <f aca="false">IF(D3831="","",TRIM(D3831))</f>
        <v>PHOTO CHARGES- INC</v>
      </c>
    </row>
    <row r="3832" customFormat="false" ht="15" hidden="false" customHeight="false" outlineLevel="0" collapsed="false">
      <c r="A3832" s="50" t="s">
        <v>1961</v>
      </c>
      <c r="B3832" s="55" t="n">
        <v>45963</v>
      </c>
      <c r="C3832" s="50" t="n">
        <f aca="false">IF(S3832="","",IFERROR(IF(INDEX('Ledger Codes'!$C$6:$C$205,MATCH(S3832,'Ledger Codes'!$B$6:$B$205,0))="","",INDEX('Ledger Codes'!$C$6:$C$205,MATCH(S3832,'Ledger Codes'!$B$6:$B$205,0))),""))</f>
        <v>10054</v>
      </c>
      <c r="D3832" s="50" t="s">
        <v>210</v>
      </c>
      <c r="E3832" s="50" t="s">
        <v>1962</v>
      </c>
      <c r="F3832" s="50" t="s">
        <v>1859</v>
      </c>
      <c r="G3832" s="52" t="n">
        <v>0</v>
      </c>
      <c r="H3832" s="52" t="n">
        <v>1</v>
      </c>
      <c r="I3832" s="52" t="n">
        <f aca="false">IF(AND(G3832="",H3832=""),"",N(G3832)-N(H3832))</f>
        <v>-1</v>
      </c>
      <c r="J3832" s="52" t="n">
        <f aca="false">IF(I3832="","",ABS(I3832))</f>
        <v>1</v>
      </c>
      <c r="K3832" s="56" t="n">
        <f aca="false">IF(S3832="","",0)</f>
        <v>0</v>
      </c>
      <c r="L3832" s="56" t="n">
        <f aca="false">IF(J3832="","",IF(AND(J3832&gt;'Revenue Testing'!$E$9,K3832=0),1,0))</f>
        <v>0</v>
      </c>
      <c r="M3832" s="57" t="n">
        <v>0.544323636694</v>
      </c>
      <c r="N3832" s="56" t="str">
        <f aca="false">IF(OR(A3832="",I3832=""),"",IF(COUNTIFS($A$2:$A$4500,A3832,$D$2:$D$4500,D3832,$I$2:$I$4500,I3832)&gt;1,"Possible duplicate",""))</f>
        <v/>
      </c>
      <c r="O3832" s="56" t="n">
        <f aca="false">IF(J3832="","",IF(AND(L3832=0,K3832=0),1,0))</f>
        <v>1</v>
      </c>
      <c r="P3832" s="56" t="str">
        <f aca="false">IF(L3832=1,J3832+ROW()/10^7,"")</f>
        <v/>
      </c>
      <c r="Q3832" s="57" t="n">
        <f aca="false">IF(O3832=1,M3832,"")</f>
        <v>0.544323636694</v>
      </c>
      <c r="R3832" s="56" t="str">
        <f aca="false">IF(K3832=1,ROW(),"")</f>
        <v/>
      </c>
      <c r="S3832" s="56" t="str">
        <f aca="false">IF(D3832="","",TRIM(D3832))</f>
        <v>PHOTO CHARGES- INC</v>
      </c>
    </row>
    <row r="3833" customFormat="false" ht="15" hidden="false" customHeight="false" outlineLevel="0" collapsed="false">
      <c r="A3833" s="50" t="s">
        <v>1963</v>
      </c>
      <c r="B3833" s="55" t="n">
        <v>45963</v>
      </c>
      <c r="C3833" s="50" t="n">
        <f aca="false">IF(S3833="","",IFERROR(IF(INDEX('Ledger Codes'!$C$6:$C$205,MATCH(S3833,'Ledger Codes'!$B$6:$B$205,0))="","",INDEX('Ledger Codes'!$C$6:$C$205,MATCH(S3833,'Ledger Codes'!$B$6:$B$205,0))),""))</f>
        <v>10054</v>
      </c>
      <c r="D3833" s="50" t="s">
        <v>210</v>
      </c>
      <c r="E3833" s="50" t="s">
        <v>1964</v>
      </c>
      <c r="F3833" s="50" t="s">
        <v>1862</v>
      </c>
      <c r="G3833" s="52" t="n">
        <v>0</v>
      </c>
      <c r="H3833" s="52" t="n">
        <v>1</v>
      </c>
      <c r="I3833" s="52" t="n">
        <f aca="false">IF(AND(G3833="",H3833=""),"",N(G3833)-N(H3833))</f>
        <v>-1</v>
      </c>
      <c r="J3833" s="52" t="n">
        <f aca="false">IF(I3833="","",ABS(I3833))</f>
        <v>1</v>
      </c>
      <c r="K3833" s="56" t="n">
        <f aca="false">IF(S3833="","",0)</f>
        <v>0</v>
      </c>
      <c r="L3833" s="56" t="n">
        <f aca="false">IF(J3833="","",IF(AND(J3833&gt;'Revenue Testing'!$E$9,K3833=0),1,0))</f>
        <v>0</v>
      </c>
      <c r="M3833" s="57" t="n">
        <v>0.613042272849</v>
      </c>
      <c r="N3833" s="56" t="str">
        <f aca="false">IF(OR(A3833="",I3833=""),"",IF(COUNTIFS($A$2:$A$4500,A3833,$D$2:$D$4500,D3833,$I$2:$I$4500,I3833)&gt;1,"Possible duplicate",""))</f>
        <v/>
      </c>
      <c r="O3833" s="56" t="n">
        <f aca="false">IF(J3833="","",IF(AND(L3833=0,K3833=0),1,0))</f>
        <v>1</v>
      </c>
      <c r="P3833" s="56" t="str">
        <f aca="false">IF(L3833=1,J3833+ROW()/10^7,"")</f>
        <v/>
      </c>
      <c r="Q3833" s="57" t="n">
        <f aca="false">IF(O3833=1,M3833,"")</f>
        <v>0.613042272849</v>
      </c>
      <c r="R3833" s="56" t="str">
        <f aca="false">IF(K3833=1,ROW(),"")</f>
        <v/>
      </c>
      <c r="S3833" s="56" t="str">
        <f aca="false">IF(D3833="","",TRIM(D3833))</f>
        <v>PHOTO CHARGES- INC</v>
      </c>
    </row>
    <row r="3834" customFormat="false" ht="15" hidden="false" customHeight="false" outlineLevel="0" collapsed="false">
      <c r="A3834" s="50" t="s">
        <v>1965</v>
      </c>
      <c r="B3834" s="55" t="n">
        <v>45963</v>
      </c>
      <c r="C3834" s="50" t="n">
        <f aca="false">IF(S3834="","",IFERROR(IF(INDEX('Ledger Codes'!$C$6:$C$205,MATCH(S3834,'Ledger Codes'!$B$6:$B$205,0))="","",INDEX('Ledger Codes'!$C$6:$C$205,MATCH(S3834,'Ledger Codes'!$B$6:$B$205,0))),""))</f>
        <v>10054</v>
      </c>
      <c r="D3834" s="50" t="s">
        <v>210</v>
      </c>
      <c r="E3834" s="50" t="s">
        <v>1966</v>
      </c>
      <c r="F3834" s="50" t="s">
        <v>1865</v>
      </c>
      <c r="G3834" s="52" t="n">
        <v>0</v>
      </c>
      <c r="H3834" s="52" t="n">
        <v>1</v>
      </c>
      <c r="I3834" s="52" t="n">
        <f aca="false">IF(AND(G3834="",H3834=""),"",N(G3834)-N(H3834))</f>
        <v>-1</v>
      </c>
      <c r="J3834" s="52" t="n">
        <f aca="false">IF(I3834="","",ABS(I3834))</f>
        <v>1</v>
      </c>
      <c r="K3834" s="56" t="n">
        <f aca="false">IF(S3834="","",0)</f>
        <v>0</v>
      </c>
      <c r="L3834" s="56" t="n">
        <f aca="false">IF(J3834="","",IF(AND(J3834&gt;'Revenue Testing'!$E$9,K3834=0),1,0))</f>
        <v>0</v>
      </c>
      <c r="M3834" s="57" t="n">
        <v>0.38476184487</v>
      </c>
      <c r="N3834" s="56" t="str">
        <f aca="false">IF(OR(A3834="",I3834=""),"",IF(COUNTIFS($A$2:$A$4500,A3834,$D$2:$D$4500,D3834,$I$2:$I$4500,I3834)&gt;1,"Possible duplicate",""))</f>
        <v/>
      </c>
      <c r="O3834" s="56" t="n">
        <f aca="false">IF(J3834="","",IF(AND(L3834=0,K3834=0),1,0))</f>
        <v>1</v>
      </c>
      <c r="P3834" s="56" t="str">
        <f aca="false">IF(L3834=1,J3834+ROW()/10^7,"")</f>
        <v/>
      </c>
      <c r="Q3834" s="57" t="n">
        <f aca="false">IF(O3834=1,M3834,"")</f>
        <v>0.38476184487</v>
      </c>
      <c r="R3834" s="56" t="str">
        <f aca="false">IF(K3834=1,ROW(),"")</f>
        <v/>
      </c>
      <c r="S3834" s="56" t="str">
        <f aca="false">IF(D3834="","",TRIM(D3834))</f>
        <v>PHOTO CHARGES- INC</v>
      </c>
    </row>
    <row r="3835" customFormat="false" ht="15" hidden="false" customHeight="false" outlineLevel="0" collapsed="false">
      <c r="A3835" s="50" t="s">
        <v>1967</v>
      </c>
      <c r="B3835" s="55" t="n">
        <v>45963</v>
      </c>
      <c r="C3835" s="50" t="n">
        <f aca="false">IF(S3835="","",IFERROR(IF(INDEX('Ledger Codes'!$C$6:$C$205,MATCH(S3835,'Ledger Codes'!$B$6:$B$205,0))="","",INDEX('Ledger Codes'!$C$6:$C$205,MATCH(S3835,'Ledger Codes'!$B$6:$B$205,0))),""))</f>
        <v>10054</v>
      </c>
      <c r="D3835" s="50" t="s">
        <v>210</v>
      </c>
      <c r="E3835" s="50" t="s">
        <v>1968</v>
      </c>
      <c r="F3835" s="50" t="s">
        <v>1969</v>
      </c>
      <c r="G3835" s="52" t="n">
        <v>0</v>
      </c>
      <c r="H3835" s="52" t="n">
        <v>20</v>
      </c>
      <c r="I3835" s="52" t="n">
        <f aca="false">IF(AND(G3835="",H3835=""),"",N(G3835)-N(H3835))</f>
        <v>-20</v>
      </c>
      <c r="J3835" s="52" t="n">
        <f aca="false">IF(I3835="","",ABS(I3835))</f>
        <v>20</v>
      </c>
      <c r="K3835" s="56" t="n">
        <f aca="false">IF(S3835="","",0)</f>
        <v>0</v>
      </c>
      <c r="L3835" s="56" t="n">
        <f aca="false">IF(J3835="","",IF(AND(J3835&gt;'Revenue Testing'!$E$9,K3835=0),1,0))</f>
        <v>0</v>
      </c>
      <c r="M3835" s="57" t="n">
        <v>0.58675570615</v>
      </c>
      <c r="N3835" s="56" t="str">
        <f aca="false">IF(OR(A3835="",I3835=""),"",IF(COUNTIFS($A$2:$A$4500,A3835,$D$2:$D$4500,D3835,$I$2:$I$4500,I3835)&gt;1,"Possible duplicate",""))</f>
        <v/>
      </c>
      <c r="O3835" s="56" t="n">
        <f aca="false">IF(J3835="","",IF(AND(L3835=0,K3835=0),1,0))</f>
        <v>1</v>
      </c>
      <c r="P3835" s="56" t="str">
        <f aca="false">IF(L3835=1,J3835+ROW()/10^7,"")</f>
        <v/>
      </c>
      <c r="Q3835" s="57" t="n">
        <f aca="false">IF(O3835=1,M3835,"")</f>
        <v>0.58675570615</v>
      </c>
      <c r="R3835" s="56" t="str">
        <f aca="false">IF(K3835=1,ROW(),"")</f>
        <v/>
      </c>
      <c r="S3835" s="56" t="str">
        <f aca="false">IF(D3835="","",TRIM(D3835))</f>
        <v>PHOTO CHARGES- INC</v>
      </c>
    </row>
    <row r="3836" customFormat="false" ht="15" hidden="false" customHeight="false" outlineLevel="0" collapsed="false">
      <c r="A3836" s="50" t="s">
        <v>1970</v>
      </c>
      <c r="B3836" s="55" t="n">
        <v>45963</v>
      </c>
      <c r="C3836" s="50" t="n">
        <f aca="false">IF(S3836="","",IFERROR(IF(INDEX('Ledger Codes'!$C$6:$C$205,MATCH(S3836,'Ledger Codes'!$B$6:$B$205,0))="","",INDEX('Ledger Codes'!$C$6:$C$205,MATCH(S3836,'Ledger Codes'!$B$6:$B$205,0))),""))</f>
        <v>10054</v>
      </c>
      <c r="D3836" s="50" t="s">
        <v>210</v>
      </c>
      <c r="E3836" s="50" t="s">
        <v>1971</v>
      </c>
      <c r="F3836" s="50" t="s">
        <v>1969</v>
      </c>
      <c r="G3836" s="52" t="n">
        <v>0</v>
      </c>
      <c r="H3836" s="52" t="n">
        <v>1</v>
      </c>
      <c r="I3836" s="52" t="n">
        <f aca="false">IF(AND(G3836="",H3836=""),"",N(G3836)-N(H3836))</f>
        <v>-1</v>
      </c>
      <c r="J3836" s="52" t="n">
        <f aca="false">IF(I3836="","",ABS(I3836))</f>
        <v>1</v>
      </c>
      <c r="K3836" s="56" t="n">
        <f aca="false">IF(S3836="","",0)</f>
        <v>0</v>
      </c>
      <c r="L3836" s="56" t="n">
        <f aca="false">IF(J3836="","",IF(AND(J3836&gt;'Revenue Testing'!$E$9,K3836=0),1,0))</f>
        <v>0</v>
      </c>
      <c r="M3836" s="57" t="n">
        <v>0.164887116869</v>
      </c>
      <c r="N3836" s="56" t="str">
        <f aca="false">IF(OR(A3836="",I3836=""),"",IF(COUNTIFS($A$2:$A$4500,A3836,$D$2:$D$4500,D3836,$I$2:$I$4500,I3836)&gt;1,"Possible duplicate",""))</f>
        <v/>
      </c>
      <c r="O3836" s="56" t="n">
        <f aca="false">IF(J3836="","",IF(AND(L3836=0,K3836=0),1,0))</f>
        <v>1</v>
      </c>
      <c r="P3836" s="56" t="str">
        <f aca="false">IF(L3836=1,J3836+ROW()/10^7,"")</f>
        <v/>
      </c>
      <c r="Q3836" s="57" t="n">
        <f aca="false">IF(O3836=1,M3836,"")</f>
        <v>0.164887116869</v>
      </c>
      <c r="R3836" s="56" t="str">
        <f aca="false">IF(K3836=1,ROW(),"")</f>
        <v/>
      </c>
      <c r="S3836" s="56" t="str">
        <f aca="false">IF(D3836="","",TRIM(D3836))</f>
        <v>PHOTO CHARGES- INC</v>
      </c>
    </row>
    <row r="3837" customFormat="false" ht="15" hidden="false" customHeight="false" outlineLevel="0" collapsed="false">
      <c r="A3837" s="50" t="s">
        <v>1972</v>
      </c>
      <c r="B3837" s="55" t="n">
        <v>45963</v>
      </c>
      <c r="C3837" s="50" t="n">
        <f aca="false">IF(S3837="","",IFERROR(IF(INDEX('Ledger Codes'!$C$6:$C$205,MATCH(S3837,'Ledger Codes'!$B$6:$B$205,0))="","",INDEX('Ledger Codes'!$C$6:$C$205,MATCH(S3837,'Ledger Codes'!$B$6:$B$205,0))),""))</f>
        <v>10054</v>
      </c>
      <c r="D3837" s="50" t="s">
        <v>210</v>
      </c>
      <c r="E3837" s="50" t="s">
        <v>1973</v>
      </c>
      <c r="F3837" s="50" t="s">
        <v>556</v>
      </c>
      <c r="G3837" s="52" t="n">
        <v>0</v>
      </c>
      <c r="H3837" s="52" t="n">
        <v>2</v>
      </c>
      <c r="I3837" s="52" t="n">
        <f aca="false">IF(AND(G3837="",H3837=""),"",N(G3837)-N(H3837))</f>
        <v>-2</v>
      </c>
      <c r="J3837" s="52" t="n">
        <f aca="false">IF(I3837="","",ABS(I3837))</f>
        <v>2</v>
      </c>
      <c r="K3837" s="56" t="n">
        <f aca="false">IF(S3837="","",0)</f>
        <v>0</v>
      </c>
      <c r="L3837" s="56" t="n">
        <f aca="false">IF(J3837="","",IF(AND(J3837&gt;'Revenue Testing'!$E$9,K3837=0),1,0))</f>
        <v>0</v>
      </c>
      <c r="M3837" s="57" t="n">
        <v>0.486360563761</v>
      </c>
      <c r="N3837" s="56" t="str">
        <f aca="false">IF(OR(A3837="",I3837=""),"",IF(COUNTIFS($A$2:$A$4500,A3837,$D$2:$D$4500,D3837,$I$2:$I$4500,I3837)&gt;1,"Possible duplicate",""))</f>
        <v/>
      </c>
      <c r="O3837" s="56" t="n">
        <f aca="false">IF(J3837="","",IF(AND(L3837=0,K3837=0),1,0))</f>
        <v>1</v>
      </c>
      <c r="P3837" s="56" t="str">
        <f aca="false">IF(L3837=1,J3837+ROW()/10^7,"")</f>
        <v/>
      </c>
      <c r="Q3837" s="57" t="n">
        <f aca="false">IF(O3837=1,M3837,"")</f>
        <v>0.486360563761</v>
      </c>
      <c r="R3837" s="56" t="str">
        <f aca="false">IF(K3837=1,ROW(),"")</f>
        <v/>
      </c>
      <c r="S3837" s="56" t="str">
        <f aca="false">IF(D3837="","",TRIM(D3837))</f>
        <v>PHOTO CHARGES- INC</v>
      </c>
    </row>
    <row r="3838" customFormat="false" ht="15" hidden="false" customHeight="false" outlineLevel="0" collapsed="false">
      <c r="A3838" s="50" t="s">
        <v>1974</v>
      </c>
      <c r="B3838" s="55" t="n">
        <v>45963</v>
      </c>
      <c r="C3838" s="50" t="n">
        <f aca="false">IF(S3838="","",IFERROR(IF(INDEX('Ledger Codes'!$C$6:$C$205,MATCH(S3838,'Ledger Codes'!$B$6:$B$205,0))="","",INDEX('Ledger Codes'!$C$6:$C$205,MATCH(S3838,'Ledger Codes'!$B$6:$B$205,0))),""))</f>
        <v>10054</v>
      </c>
      <c r="D3838" s="50" t="s">
        <v>210</v>
      </c>
      <c r="E3838" s="50" t="s">
        <v>1975</v>
      </c>
      <c r="F3838" s="50" t="s">
        <v>1868</v>
      </c>
      <c r="G3838" s="52" t="n">
        <v>0</v>
      </c>
      <c r="H3838" s="52" t="n">
        <v>4</v>
      </c>
      <c r="I3838" s="52" t="n">
        <f aca="false">IF(AND(G3838="",H3838=""),"",N(G3838)-N(H3838))</f>
        <v>-4</v>
      </c>
      <c r="J3838" s="52" t="n">
        <f aca="false">IF(I3838="","",ABS(I3838))</f>
        <v>4</v>
      </c>
      <c r="K3838" s="56" t="n">
        <f aca="false">IF(S3838="","",0)</f>
        <v>0</v>
      </c>
      <c r="L3838" s="56" t="n">
        <f aca="false">IF(J3838="","",IF(AND(J3838&gt;'Revenue Testing'!$E$9,K3838=0),1,0))</f>
        <v>0</v>
      </c>
      <c r="M3838" s="57" t="n">
        <v>0.236034010577</v>
      </c>
      <c r="N3838" s="56" t="str">
        <f aca="false">IF(OR(A3838="",I3838=""),"",IF(COUNTIFS($A$2:$A$4500,A3838,$D$2:$D$4500,D3838,$I$2:$I$4500,I3838)&gt;1,"Possible duplicate",""))</f>
        <v/>
      </c>
      <c r="O3838" s="56" t="n">
        <f aca="false">IF(J3838="","",IF(AND(L3838=0,K3838=0),1,0))</f>
        <v>1</v>
      </c>
      <c r="P3838" s="56" t="str">
        <f aca="false">IF(L3838=1,J3838+ROW()/10^7,"")</f>
        <v/>
      </c>
      <c r="Q3838" s="57" t="n">
        <f aca="false">IF(O3838=1,M3838,"")</f>
        <v>0.236034010577</v>
      </c>
      <c r="R3838" s="56" t="str">
        <f aca="false">IF(K3838=1,ROW(),"")</f>
        <v/>
      </c>
      <c r="S3838" s="56" t="str">
        <f aca="false">IF(D3838="","",TRIM(D3838))</f>
        <v>PHOTO CHARGES- INC</v>
      </c>
    </row>
    <row r="3839" customFormat="false" ht="15" hidden="false" customHeight="false" outlineLevel="0" collapsed="false">
      <c r="A3839" s="50" t="s">
        <v>1976</v>
      </c>
      <c r="B3839" s="55" t="n">
        <v>45963</v>
      </c>
      <c r="C3839" s="50" t="n">
        <f aca="false">IF(S3839="","",IFERROR(IF(INDEX('Ledger Codes'!$C$6:$C$205,MATCH(S3839,'Ledger Codes'!$B$6:$B$205,0))="","",INDEX('Ledger Codes'!$C$6:$C$205,MATCH(S3839,'Ledger Codes'!$B$6:$B$205,0))),""))</f>
        <v>10054</v>
      </c>
      <c r="D3839" s="50" t="s">
        <v>210</v>
      </c>
      <c r="E3839" s="50" t="s">
        <v>1977</v>
      </c>
      <c r="F3839" s="50" t="s">
        <v>1871</v>
      </c>
      <c r="G3839" s="52" t="n">
        <v>0</v>
      </c>
      <c r="H3839" s="52" t="n">
        <v>2</v>
      </c>
      <c r="I3839" s="52" t="n">
        <f aca="false">IF(AND(G3839="",H3839=""),"",N(G3839)-N(H3839))</f>
        <v>-2</v>
      </c>
      <c r="J3839" s="52" t="n">
        <f aca="false">IF(I3839="","",ABS(I3839))</f>
        <v>2</v>
      </c>
      <c r="K3839" s="56" t="n">
        <f aca="false">IF(S3839="","",0)</f>
        <v>0</v>
      </c>
      <c r="L3839" s="56" t="n">
        <f aca="false">IF(J3839="","",IF(AND(J3839&gt;'Revenue Testing'!$E$9,K3839=0),1,0))</f>
        <v>0</v>
      </c>
      <c r="M3839" s="57" t="n">
        <v>0.527340819495</v>
      </c>
      <c r="N3839" s="56" t="str">
        <f aca="false">IF(OR(A3839="",I3839=""),"",IF(COUNTIFS($A$2:$A$4500,A3839,$D$2:$D$4500,D3839,$I$2:$I$4500,I3839)&gt;1,"Possible duplicate",""))</f>
        <v/>
      </c>
      <c r="O3839" s="56" t="n">
        <f aca="false">IF(J3839="","",IF(AND(L3839=0,K3839=0),1,0))</f>
        <v>1</v>
      </c>
      <c r="P3839" s="56" t="str">
        <f aca="false">IF(L3839=1,J3839+ROW()/10^7,"")</f>
        <v/>
      </c>
      <c r="Q3839" s="57" t="n">
        <f aca="false">IF(O3839=1,M3839,"")</f>
        <v>0.527340819495</v>
      </c>
      <c r="R3839" s="56" t="str">
        <f aca="false">IF(K3839=1,ROW(),"")</f>
        <v/>
      </c>
      <c r="S3839" s="56" t="str">
        <f aca="false">IF(D3839="","",TRIM(D3839))</f>
        <v>PHOTO CHARGES- INC</v>
      </c>
    </row>
    <row r="3840" customFormat="false" ht="15" hidden="false" customHeight="false" outlineLevel="0" collapsed="false">
      <c r="A3840" s="50" t="s">
        <v>1978</v>
      </c>
      <c r="B3840" s="55" t="n">
        <v>45963</v>
      </c>
      <c r="C3840" s="50" t="n">
        <f aca="false">IF(S3840="","",IFERROR(IF(INDEX('Ledger Codes'!$C$6:$C$205,MATCH(S3840,'Ledger Codes'!$B$6:$B$205,0))="","",INDEX('Ledger Codes'!$C$6:$C$205,MATCH(S3840,'Ledger Codes'!$B$6:$B$205,0))),""))</f>
        <v>10054</v>
      </c>
      <c r="D3840" s="50" t="s">
        <v>210</v>
      </c>
      <c r="E3840" s="50" t="s">
        <v>1979</v>
      </c>
      <c r="F3840" s="50" t="s">
        <v>1874</v>
      </c>
      <c r="G3840" s="52" t="n">
        <v>0</v>
      </c>
      <c r="H3840" s="52" t="n">
        <v>10</v>
      </c>
      <c r="I3840" s="52" t="n">
        <f aca="false">IF(AND(G3840="",H3840=""),"",N(G3840)-N(H3840))</f>
        <v>-10</v>
      </c>
      <c r="J3840" s="52" t="n">
        <f aca="false">IF(I3840="","",ABS(I3840))</f>
        <v>10</v>
      </c>
      <c r="K3840" s="56" t="n">
        <f aca="false">IF(S3840="","",0)</f>
        <v>0</v>
      </c>
      <c r="L3840" s="56" t="n">
        <f aca="false">IF(J3840="","",IF(AND(J3840&gt;'Revenue Testing'!$E$9,K3840=0),1,0))</f>
        <v>0</v>
      </c>
      <c r="M3840" s="57" t="n">
        <v>0.986653492681</v>
      </c>
      <c r="N3840" s="56" t="str">
        <f aca="false">IF(OR(A3840="",I3840=""),"",IF(COUNTIFS($A$2:$A$4500,A3840,$D$2:$D$4500,D3840,$I$2:$I$4500,I3840)&gt;1,"Possible duplicate",""))</f>
        <v/>
      </c>
      <c r="O3840" s="56" t="n">
        <f aca="false">IF(J3840="","",IF(AND(L3840=0,K3840=0),1,0))</f>
        <v>1</v>
      </c>
      <c r="P3840" s="56" t="str">
        <f aca="false">IF(L3840=1,J3840+ROW()/10^7,"")</f>
        <v/>
      </c>
      <c r="Q3840" s="57" t="n">
        <f aca="false">IF(O3840=1,M3840,"")</f>
        <v>0.986653492681</v>
      </c>
      <c r="R3840" s="56" t="str">
        <f aca="false">IF(K3840=1,ROW(),"")</f>
        <v/>
      </c>
      <c r="S3840" s="56" t="str">
        <f aca="false">IF(D3840="","",TRIM(D3840))</f>
        <v>PHOTO CHARGES- INC</v>
      </c>
    </row>
    <row r="3841" customFormat="false" ht="15" hidden="false" customHeight="false" outlineLevel="0" collapsed="false">
      <c r="A3841" s="50" t="s">
        <v>1980</v>
      </c>
      <c r="B3841" s="55" t="n">
        <v>45963</v>
      </c>
      <c r="C3841" s="50" t="n">
        <f aca="false">IF(S3841="","",IFERROR(IF(INDEX('Ledger Codes'!$C$6:$C$205,MATCH(S3841,'Ledger Codes'!$B$6:$B$205,0))="","",INDEX('Ledger Codes'!$C$6:$C$205,MATCH(S3841,'Ledger Codes'!$B$6:$B$205,0))),""))</f>
        <v>10054</v>
      </c>
      <c r="D3841" s="50" t="s">
        <v>210</v>
      </c>
      <c r="E3841" s="50" t="s">
        <v>1981</v>
      </c>
      <c r="F3841" s="50" t="s">
        <v>1877</v>
      </c>
      <c r="G3841" s="52" t="n">
        <v>0</v>
      </c>
      <c r="H3841" s="52" t="n">
        <v>1</v>
      </c>
      <c r="I3841" s="52" t="n">
        <f aca="false">IF(AND(G3841="",H3841=""),"",N(G3841)-N(H3841))</f>
        <v>-1</v>
      </c>
      <c r="J3841" s="52" t="n">
        <f aca="false">IF(I3841="","",ABS(I3841))</f>
        <v>1</v>
      </c>
      <c r="K3841" s="56" t="n">
        <f aca="false">IF(S3841="","",0)</f>
        <v>0</v>
      </c>
      <c r="L3841" s="56" t="n">
        <f aca="false">IF(J3841="","",IF(AND(J3841&gt;'Revenue Testing'!$E$9,K3841=0),1,0))</f>
        <v>0</v>
      </c>
      <c r="M3841" s="57" t="n">
        <v>0.353663379521</v>
      </c>
      <c r="N3841" s="56" t="str">
        <f aca="false">IF(OR(A3841="",I3841=""),"",IF(COUNTIFS($A$2:$A$4500,A3841,$D$2:$D$4500,D3841,$I$2:$I$4500,I3841)&gt;1,"Possible duplicate",""))</f>
        <v/>
      </c>
      <c r="O3841" s="56" t="n">
        <f aca="false">IF(J3841="","",IF(AND(L3841=0,K3841=0),1,0))</f>
        <v>1</v>
      </c>
      <c r="P3841" s="56" t="str">
        <f aca="false">IF(L3841=1,J3841+ROW()/10^7,"")</f>
        <v/>
      </c>
      <c r="Q3841" s="57" t="n">
        <f aca="false">IF(O3841=1,M3841,"")</f>
        <v>0.353663379521</v>
      </c>
      <c r="R3841" s="56" t="str">
        <f aca="false">IF(K3841=1,ROW(),"")</f>
        <v/>
      </c>
      <c r="S3841" s="56" t="str">
        <f aca="false">IF(D3841="","",TRIM(D3841))</f>
        <v>PHOTO CHARGES- INC</v>
      </c>
    </row>
    <row r="3842" customFormat="false" ht="15" hidden="false" customHeight="false" outlineLevel="0" collapsed="false">
      <c r="A3842" s="50" t="s">
        <v>1982</v>
      </c>
      <c r="B3842" s="55" t="n">
        <v>45963</v>
      </c>
      <c r="C3842" s="50" t="n">
        <f aca="false">IF(S3842="","",IFERROR(IF(INDEX('Ledger Codes'!$C$6:$C$205,MATCH(S3842,'Ledger Codes'!$B$6:$B$205,0))="","",INDEX('Ledger Codes'!$C$6:$C$205,MATCH(S3842,'Ledger Codes'!$B$6:$B$205,0))),""))</f>
        <v>10054</v>
      </c>
      <c r="D3842" s="50" t="s">
        <v>210</v>
      </c>
      <c r="E3842" s="50" t="s">
        <v>1983</v>
      </c>
      <c r="F3842" s="50" t="s">
        <v>1984</v>
      </c>
      <c r="G3842" s="52" t="n">
        <v>0</v>
      </c>
      <c r="H3842" s="52" t="n">
        <v>20</v>
      </c>
      <c r="I3842" s="52" t="n">
        <f aca="false">IF(AND(G3842="",H3842=""),"",N(G3842)-N(H3842))</f>
        <v>-20</v>
      </c>
      <c r="J3842" s="52" t="n">
        <f aca="false">IF(I3842="","",ABS(I3842))</f>
        <v>20</v>
      </c>
      <c r="K3842" s="56" t="n">
        <f aca="false">IF(S3842="","",0)</f>
        <v>0</v>
      </c>
      <c r="L3842" s="56" t="n">
        <f aca="false">IF(J3842="","",IF(AND(J3842&gt;'Revenue Testing'!$E$9,K3842=0),1,0))</f>
        <v>0</v>
      </c>
      <c r="M3842" s="57" t="n">
        <v>0.748204944559</v>
      </c>
      <c r="N3842" s="56" t="str">
        <f aca="false">IF(OR(A3842="",I3842=""),"",IF(COUNTIFS($A$2:$A$4500,A3842,$D$2:$D$4500,D3842,$I$2:$I$4500,I3842)&gt;1,"Possible duplicate",""))</f>
        <v/>
      </c>
      <c r="O3842" s="56" t="n">
        <f aca="false">IF(J3842="","",IF(AND(L3842=0,K3842=0),1,0))</f>
        <v>1</v>
      </c>
      <c r="P3842" s="56" t="str">
        <f aca="false">IF(L3842=1,J3842+ROW()/10^7,"")</f>
        <v/>
      </c>
      <c r="Q3842" s="57" t="n">
        <f aca="false">IF(O3842=1,M3842,"")</f>
        <v>0.748204944559</v>
      </c>
      <c r="R3842" s="56" t="str">
        <f aca="false">IF(K3842=1,ROW(),"")</f>
        <v/>
      </c>
      <c r="S3842" s="56" t="str">
        <f aca="false">IF(D3842="","",TRIM(D3842))</f>
        <v>PHOTO CHARGES- INC</v>
      </c>
    </row>
    <row r="3843" customFormat="false" ht="15" hidden="false" customHeight="false" outlineLevel="0" collapsed="false">
      <c r="A3843" s="50" t="s">
        <v>1985</v>
      </c>
      <c r="B3843" s="55" t="n">
        <v>45963</v>
      </c>
      <c r="C3843" s="50" t="n">
        <f aca="false">IF(S3843="","",IFERROR(IF(INDEX('Ledger Codes'!$C$6:$C$205,MATCH(S3843,'Ledger Codes'!$B$6:$B$205,0))="","",INDEX('Ledger Codes'!$C$6:$C$205,MATCH(S3843,'Ledger Codes'!$B$6:$B$205,0))),""))</f>
        <v>10054</v>
      </c>
      <c r="D3843" s="50" t="s">
        <v>210</v>
      </c>
      <c r="E3843" s="50" t="s">
        <v>1986</v>
      </c>
      <c r="F3843" s="50" t="s">
        <v>1984</v>
      </c>
      <c r="G3843" s="52" t="n">
        <v>0</v>
      </c>
      <c r="H3843" s="52" t="n">
        <v>1</v>
      </c>
      <c r="I3843" s="52" t="n">
        <f aca="false">IF(AND(G3843="",H3843=""),"",N(G3843)-N(H3843))</f>
        <v>-1</v>
      </c>
      <c r="J3843" s="52" t="n">
        <f aca="false">IF(I3843="","",ABS(I3843))</f>
        <v>1</v>
      </c>
      <c r="K3843" s="56" t="n">
        <f aca="false">IF(S3843="","",0)</f>
        <v>0</v>
      </c>
      <c r="L3843" s="56" t="n">
        <f aca="false">IF(J3843="","",IF(AND(J3843&gt;'Revenue Testing'!$E$9,K3843=0),1,0))</f>
        <v>0</v>
      </c>
      <c r="M3843" s="57" t="n">
        <v>0.070080371676</v>
      </c>
      <c r="N3843" s="56" t="str">
        <f aca="false">IF(OR(A3843="",I3843=""),"",IF(COUNTIFS($A$2:$A$4500,A3843,$D$2:$D$4500,D3843,$I$2:$I$4500,I3843)&gt;1,"Possible duplicate",""))</f>
        <v/>
      </c>
      <c r="O3843" s="56" t="n">
        <f aca="false">IF(J3843="","",IF(AND(L3843=0,K3843=0),1,0))</f>
        <v>1</v>
      </c>
      <c r="P3843" s="56" t="str">
        <f aca="false">IF(L3843=1,J3843+ROW()/10^7,"")</f>
        <v/>
      </c>
      <c r="Q3843" s="57" t="n">
        <f aca="false">IF(O3843=1,M3843,"")</f>
        <v>0.070080371676</v>
      </c>
      <c r="R3843" s="56" t="str">
        <f aca="false">IF(K3843=1,ROW(),"")</f>
        <v/>
      </c>
      <c r="S3843" s="56" t="str">
        <f aca="false">IF(D3843="","",TRIM(D3843))</f>
        <v>PHOTO CHARGES- INC</v>
      </c>
    </row>
    <row r="3844" customFormat="false" ht="15" hidden="false" customHeight="false" outlineLevel="0" collapsed="false">
      <c r="A3844" s="50" t="s">
        <v>1987</v>
      </c>
      <c r="B3844" s="55" t="n">
        <v>45963</v>
      </c>
      <c r="C3844" s="50" t="n">
        <f aca="false">IF(S3844="","",IFERROR(IF(INDEX('Ledger Codes'!$C$6:$C$205,MATCH(S3844,'Ledger Codes'!$B$6:$B$205,0))="","",INDEX('Ledger Codes'!$C$6:$C$205,MATCH(S3844,'Ledger Codes'!$B$6:$B$205,0))),""))</f>
        <v>10054</v>
      </c>
      <c r="D3844" s="50" t="s">
        <v>210</v>
      </c>
      <c r="E3844" s="50" t="s">
        <v>1988</v>
      </c>
      <c r="F3844" s="50" t="s">
        <v>1900</v>
      </c>
      <c r="G3844" s="52" t="n">
        <v>0</v>
      </c>
      <c r="H3844" s="52" t="n">
        <v>1</v>
      </c>
      <c r="I3844" s="52" t="n">
        <f aca="false">IF(AND(G3844="",H3844=""),"",N(G3844)-N(H3844))</f>
        <v>-1</v>
      </c>
      <c r="J3844" s="52" t="n">
        <f aca="false">IF(I3844="","",ABS(I3844))</f>
        <v>1</v>
      </c>
      <c r="K3844" s="56" t="n">
        <f aca="false">IF(S3844="","",0)</f>
        <v>0</v>
      </c>
      <c r="L3844" s="56" t="n">
        <f aca="false">IF(J3844="","",IF(AND(J3844&gt;'Revenue Testing'!$E$9,K3844=0),1,0))</f>
        <v>0</v>
      </c>
      <c r="M3844" s="57" t="n">
        <v>0.50702753561</v>
      </c>
      <c r="N3844" s="56" t="str">
        <f aca="false">IF(OR(A3844="",I3844=""),"",IF(COUNTIFS($A$2:$A$4500,A3844,$D$2:$D$4500,D3844,$I$2:$I$4500,I3844)&gt;1,"Possible duplicate",""))</f>
        <v/>
      </c>
      <c r="O3844" s="56" t="n">
        <f aca="false">IF(J3844="","",IF(AND(L3844=0,K3844=0),1,0))</f>
        <v>1</v>
      </c>
      <c r="P3844" s="56" t="str">
        <f aca="false">IF(L3844=1,J3844+ROW()/10^7,"")</f>
        <v/>
      </c>
      <c r="Q3844" s="57" t="n">
        <f aca="false">IF(O3844=1,M3844,"")</f>
        <v>0.50702753561</v>
      </c>
      <c r="R3844" s="56" t="str">
        <f aca="false">IF(K3844=1,ROW(),"")</f>
        <v/>
      </c>
      <c r="S3844" s="56" t="str">
        <f aca="false">IF(D3844="","",TRIM(D3844))</f>
        <v>PHOTO CHARGES- INC</v>
      </c>
    </row>
    <row r="3845" customFormat="false" ht="15" hidden="false" customHeight="false" outlineLevel="0" collapsed="false">
      <c r="A3845" s="50" t="s">
        <v>1989</v>
      </c>
      <c r="B3845" s="55" t="n">
        <v>45963</v>
      </c>
      <c r="C3845" s="50" t="n">
        <f aca="false">IF(S3845="","",IFERROR(IF(INDEX('Ledger Codes'!$C$6:$C$205,MATCH(S3845,'Ledger Codes'!$B$6:$B$205,0))="","",INDEX('Ledger Codes'!$C$6:$C$205,MATCH(S3845,'Ledger Codes'!$B$6:$B$205,0))),""))</f>
        <v>10054</v>
      </c>
      <c r="D3845" s="50" t="s">
        <v>210</v>
      </c>
      <c r="E3845" s="50" t="s">
        <v>1990</v>
      </c>
      <c r="F3845" s="50" t="s">
        <v>1903</v>
      </c>
      <c r="G3845" s="52" t="n">
        <v>0</v>
      </c>
      <c r="H3845" s="52" t="n">
        <v>1</v>
      </c>
      <c r="I3845" s="52" t="n">
        <f aca="false">IF(AND(G3845="",H3845=""),"",N(G3845)-N(H3845))</f>
        <v>-1</v>
      </c>
      <c r="J3845" s="52" t="n">
        <f aca="false">IF(I3845="","",ABS(I3845))</f>
        <v>1</v>
      </c>
      <c r="K3845" s="56" t="n">
        <f aca="false">IF(S3845="","",0)</f>
        <v>0</v>
      </c>
      <c r="L3845" s="56" t="n">
        <f aca="false">IF(J3845="","",IF(AND(J3845&gt;'Revenue Testing'!$E$9,K3845=0),1,0))</f>
        <v>0</v>
      </c>
      <c r="M3845" s="57" t="n">
        <v>0.68951116699</v>
      </c>
      <c r="N3845" s="56" t="str">
        <f aca="false">IF(OR(A3845="",I3845=""),"",IF(COUNTIFS($A$2:$A$4500,A3845,$D$2:$D$4500,D3845,$I$2:$I$4500,I3845)&gt;1,"Possible duplicate",""))</f>
        <v/>
      </c>
      <c r="O3845" s="56" t="n">
        <f aca="false">IF(J3845="","",IF(AND(L3845=0,K3845=0),1,0))</f>
        <v>1</v>
      </c>
      <c r="P3845" s="56" t="str">
        <f aca="false">IF(L3845=1,J3845+ROW()/10^7,"")</f>
        <v/>
      </c>
      <c r="Q3845" s="57" t="n">
        <f aca="false">IF(O3845=1,M3845,"")</f>
        <v>0.68951116699</v>
      </c>
      <c r="R3845" s="56" t="str">
        <f aca="false">IF(K3845=1,ROW(),"")</f>
        <v/>
      </c>
      <c r="S3845" s="56" t="str">
        <f aca="false">IF(D3845="","",TRIM(D3845))</f>
        <v>PHOTO CHARGES- INC</v>
      </c>
    </row>
    <row r="3846" customFormat="false" ht="15" hidden="false" customHeight="false" outlineLevel="0" collapsed="false">
      <c r="A3846" s="50" t="s">
        <v>1991</v>
      </c>
      <c r="B3846" s="55" t="n">
        <v>45963</v>
      </c>
      <c r="C3846" s="50" t="n">
        <f aca="false">IF(S3846="","",IFERROR(IF(INDEX('Ledger Codes'!$C$6:$C$205,MATCH(S3846,'Ledger Codes'!$B$6:$B$205,0))="","",INDEX('Ledger Codes'!$C$6:$C$205,MATCH(S3846,'Ledger Codes'!$B$6:$B$205,0))),""))</f>
        <v>10054</v>
      </c>
      <c r="D3846" s="50" t="s">
        <v>210</v>
      </c>
      <c r="E3846" s="50" t="s">
        <v>1992</v>
      </c>
      <c r="F3846" s="50" t="s">
        <v>1906</v>
      </c>
      <c r="G3846" s="52" t="n">
        <v>0</v>
      </c>
      <c r="H3846" s="52" t="n">
        <v>1</v>
      </c>
      <c r="I3846" s="52" t="n">
        <f aca="false">IF(AND(G3846="",H3846=""),"",N(G3846)-N(H3846))</f>
        <v>-1</v>
      </c>
      <c r="J3846" s="52" t="n">
        <f aca="false">IF(I3846="","",ABS(I3846))</f>
        <v>1</v>
      </c>
      <c r="K3846" s="56" t="n">
        <f aca="false">IF(S3846="","",0)</f>
        <v>0</v>
      </c>
      <c r="L3846" s="56" t="n">
        <f aca="false">IF(J3846="","",IF(AND(J3846&gt;'Revenue Testing'!$E$9,K3846=0),1,0))</f>
        <v>0</v>
      </c>
      <c r="M3846" s="57" t="n">
        <v>0.544308165835</v>
      </c>
      <c r="N3846" s="56" t="str">
        <f aca="false">IF(OR(A3846="",I3846=""),"",IF(COUNTIFS($A$2:$A$4500,A3846,$D$2:$D$4500,D3846,$I$2:$I$4500,I3846)&gt;1,"Possible duplicate",""))</f>
        <v/>
      </c>
      <c r="O3846" s="56" t="n">
        <f aca="false">IF(J3846="","",IF(AND(L3846=0,K3846=0),1,0))</f>
        <v>1</v>
      </c>
      <c r="P3846" s="56" t="str">
        <f aca="false">IF(L3846=1,J3846+ROW()/10^7,"")</f>
        <v/>
      </c>
      <c r="Q3846" s="57" t="n">
        <f aca="false">IF(O3846=1,M3846,"")</f>
        <v>0.544308165835</v>
      </c>
      <c r="R3846" s="56" t="str">
        <f aca="false">IF(K3846=1,ROW(),"")</f>
        <v/>
      </c>
      <c r="S3846" s="56" t="str">
        <f aca="false">IF(D3846="","",TRIM(D3846))</f>
        <v>PHOTO CHARGES- INC</v>
      </c>
    </row>
    <row r="3847" customFormat="false" ht="15" hidden="false" customHeight="false" outlineLevel="0" collapsed="false">
      <c r="A3847" s="50" t="s">
        <v>1993</v>
      </c>
      <c r="B3847" s="55" t="n">
        <v>45963</v>
      </c>
      <c r="C3847" s="50" t="n">
        <f aca="false">IF(S3847="","",IFERROR(IF(INDEX('Ledger Codes'!$C$6:$C$205,MATCH(S3847,'Ledger Codes'!$B$6:$B$205,0))="","",INDEX('Ledger Codes'!$C$6:$C$205,MATCH(S3847,'Ledger Codes'!$B$6:$B$205,0))),""))</f>
        <v>10054</v>
      </c>
      <c r="D3847" s="50" t="s">
        <v>210</v>
      </c>
      <c r="E3847" s="50" t="s">
        <v>1994</v>
      </c>
      <c r="F3847" s="50" t="s">
        <v>1909</v>
      </c>
      <c r="G3847" s="52" t="n">
        <v>0</v>
      </c>
      <c r="H3847" s="52" t="n">
        <v>1</v>
      </c>
      <c r="I3847" s="52" t="n">
        <f aca="false">IF(AND(G3847="",H3847=""),"",N(G3847)-N(H3847))</f>
        <v>-1</v>
      </c>
      <c r="J3847" s="52" t="n">
        <f aca="false">IF(I3847="","",ABS(I3847))</f>
        <v>1</v>
      </c>
      <c r="K3847" s="56" t="n">
        <f aca="false">IF(S3847="","",0)</f>
        <v>0</v>
      </c>
      <c r="L3847" s="56" t="n">
        <f aca="false">IF(J3847="","",IF(AND(J3847&gt;'Revenue Testing'!$E$9,K3847=0),1,0))</f>
        <v>0</v>
      </c>
      <c r="M3847" s="57" t="n">
        <v>0.027753010698</v>
      </c>
      <c r="N3847" s="56" t="str">
        <f aca="false">IF(OR(A3847="",I3847=""),"",IF(COUNTIFS($A$2:$A$4500,A3847,$D$2:$D$4500,D3847,$I$2:$I$4500,I3847)&gt;1,"Possible duplicate",""))</f>
        <v/>
      </c>
      <c r="O3847" s="56" t="n">
        <f aca="false">IF(J3847="","",IF(AND(L3847=0,K3847=0),1,0))</f>
        <v>1</v>
      </c>
      <c r="P3847" s="56" t="str">
        <f aca="false">IF(L3847=1,J3847+ROW()/10^7,"")</f>
        <v/>
      </c>
      <c r="Q3847" s="57" t="n">
        <f aca="false">IF(O3847=1,M3847,"")</f>
        <v>0.027753010698</v>
      </c>
      <c r="R3847" s="56" t="str">
        <f aca="false">IF(K3847=1,ROW(),"")</f>
        <v/>
      </c>
      <c r="S3847" s="56" t="str">
        <f aca="false">IF(D3847="","",TRIM(D3847))</f>
        <v>PHOTO CHARGES- INC</v>
      </c>
    </row>
    <row r="3848" customFormat="false" ht="15" hidden="false" customHeight="false" outlineLevel="0" collapsed="false">
      <c r="A3848" s="50" t="s">
        <v>1995</v>
      </c>
      <c r="B3848" s="55" t="n">
        <v>45963</v>
      </c>
      <c r="C3848" s="50" t="n">
        <f aca="false">IF(S3848="","",IFERROR(IF(INDEX('Ledger Codes'!$C$6:$C$205,MATCH(S3848,'Ledger Codes'!$B$6:$B$205,0))="","",INDEX('Ledger Codes'!$C$6:$C$205,MATCH(S3848,'Ledger Codes'!$B$6:$B$205,0))),""))</f>
        <v>10054</v>
      </c>
      <c r="D3848" s="50" t="s">
        <v>210</v>
      </c>
      <c r="E3848" s="50" t="s">
        <v>1996</v>
      </c>
      <c r="F3848" s="50" t="s">
        <v>1997</v>
      </c>
      <c r="G3848" s="52" t="n">
        <v>0</v>
      </c>
      <c r="H3848" s="52" t="n">
        <v>60</v>
      </c>
      <c r="I3848" s="52" t="n">
        <f aca="false">IF(AND(G3848="",H3848=""),"",N(G3848)-N(H3848))</f>
        <v>-60</v>
      </c>
      <c r="J3848" s="52" t="n">
        <f aca="false">IF(I3848="","",ABS(I3848))</f>
        <v>60</v>
      </c>
      <c r="K3848" s="56" t="n">
        <f aca="false">IF(S3848="","",0)</f>
        <v>0</v>
      </c>
      <c r="L3848" s="56" t="n">
        <f aca="false">IF(J3848="","",IF(AND(J3848&gt;'Revenue Testing'!$E$9,K3848=0),1,0))</f>
        <v>0</v>
      </c>
      <c r="M3848" s="57" t="n">
        <v>0.587306645626</v>
      </c>
      <c r="N3848" s="56" t="str">
        <f aca="false">IF(OR(A3848="",I3848=""),"",IF(COUNTIFS($A$2:$A$4500,A3848,$D$2:$D$4500,D3848,$I$2:$I$4500,I3848)&gt;1,"Possible duplicate",""))</f>
        <v/>
      </c>
      <c r="O3848" s="56" t="n">
        <f aca="false">IF(J3848="","",IF(AND(L3848=0,K3848=0),1,0))</f>
        <v>1</v>
      </c>
      <c r="P3848" s="56" t="str">
        <f aca="false">IF(L3848=1,J3848+ROW()/10^7,"")</f>
        <v/>
      </c>
      <c r="Q3848" s="57" t="n">
        <f aca="false">IF(O3848=1,M3848,"")</f>
        <v>0.587306645626</v>
      </c>
      <c r="R3848" s="56" t="str">
        <f aca="false">IF(K3848=1,ROW(),"")</f>
        <v/>
      </c>
      <c r="S3848" s="56" t="str">
        <f aca="false">IF(D3848="","",TRIM(D3848))</f>
        <v>PHOTO CHARGES- INC</v>
      </c>
    </row>
    <row r="3849" customFormat="false" ht="15" hidden="false" customHeight="false" outlineLevel="0" collapsed="false">
      <c r="A3849" s="50" t="s">
        <v>1998</v>
      </c>
      <c r="B3849" s="55" t="n">
        <v>45963</v>
      </c>
      <c r="C3849" s="50" t="n">
        <f aca="false">IF(S3849="","",IFERROR(IF(INDEX('Ledger Codes'!$C$6:$C$205,MATCH(S3849,'Ledger Codes'!$B$6:$B$205,0))="","",INDEX('Ledger Codes'!$C$6:$C$205,MATCH(S3849,'Ledger Codes'!$B$6:$B$205,0))),""))</f>
        <v>10054</v>
      </c>
      <c r="D3849" s="50" t="s">
        <v>210</v>
      </c>
      <c r="E3849" s="50" t="s">
        <v>1999</v>
      </c>
      <c r="F3849" s="50" t="s">
        <v>1997</v>
      </c>
      <c r="G3849" s="52" t="n">
        <v>0</v>
      </c>
      <c r="H3849" s="52" t="n">
        <v>3</v>
      </c>
      <c r="I3849" s="52" t="n">
        <f aca="false">IF(AND(G3849="",H3849=""),"",N(G3849)-N(H3849))</f>
        <v>-3</v>
      </c>
      <c r="J3849" s="52" t="n">
        <f aca="false">IF(I3849="","",ABS(I3849))</f>
        <v>3</v>
      </c>
      <c r="K3849" s="56" t="n">
        <f aca="false">IF(S3849="","",0)</f>
        <v>0</v>
      </c>
      <c r="L3849" s="56" t="n">
        <f aca="false">IF(J3849="","",IF(AND(J3849&gt;'Revenue Testing'!$E$9,K3849=0),1,0))</f>
        <v>0</v>
      </c>
      <c r="M3849" s="57" t="n">
        <v>0.135593917472</v>
      </c>
      <c r="N3849" s="56" t="str">
        <f aca="false">IF(OR(A3849="",I3849=""),"",IF(COUNTIFS($A$2:$A$4500,A3849,$D$2:$D$4500,D3849,$I$2:$I$4500,I3849)&gt;1,"Possible duplicate",""))</f>
        <v/>
      </c>
      <c r="O3849" s="56" t="n">
        <f aca="false">IF(J3849="","",IF(AND(L3849=0,K3849=0),1,0))</f>
        <v>1</v>
      </c>
      <c r="P3849" s="56" t="str">
        <f aca="false">IF(L3849=1,J3849+ROW()/10^7,"")</f>
        <v/>
      </c>
      <c r="Q3849" s="57" t="n">
        <f aca="false">IF(O3849=1,M3849,"")</f>
        <v>0.135593917472</v>
      </c>
      <c r="R3849" s="56" t="str">
        <f aca="false">IF(K3849=1,ROW(),"")</f>
        <v/>
      </c>
      <c r="S3849" s="56" t="str">
        <f aca="false">IF(D3849="","",TRIM(D3849))</f>
        <v>PHOTO CHARGES- INC</v>
      </c>
    </row>
    <row r="3850" customFormat="false" ht="15" hidden="false" customHeight="false" outlineLevel="0" collapsed="false">
      <c r="A3850" s="50" t="s">
        <v>2000</v>
      </c>
      <c r="B3850" s="55" t="n">
        <v>45963</v>
      </c>
      <c r="C3850" s="50" t="n">
        <f aca="false">IF(S3850="","",IFERROR(IF(INDEX('Ledger Codes'!$C$6:$C$205,MATCH(S3850,'Ledger Codes'!$B$6:$B$205,0))="","",INDEX('Ledger Codes'!$C$6:$C$205,MATCH(S3850,'Ledger Codes'!$B$6:$B$205,0))),""))</f>
        <v>10054</v>
      </c>
      <c r="D3850" s="50" t="s">
        <v>210</v>
      </c>
      <c r="E3850" s="50" t="s">
        <v>2001</v>
      </c>
      <c r="F3850" s="50" t="s">
        <v>1880</v>
      </c>
      <c r="G3850" s="52" t="n">
        <v>0</v>
      </c>
      <c r="H3850" s="52" t="n">
        <v>1</v>
      </c>
      <c r="I3850" s="52" t="n">
        <f aca="false">IF(AND(G3850="",H3850=""),"",N(G3850)-N(H3850))</f>
        <v>-1</v>
      </c>
      <c r="J3850" s="52" t="n">
        <f aca="false">IF(I3850="","",ABS(I3850))</f>
        <v>1</v>
      </c>
      <c r="K3850" s="56" t="n">
        <f aca="false">IF(S3850="","",0)</f>
        <v>0</v>
      </c>
      <c r="L3850" s="56" t="n">
        <f aca="false">IF(J3850="","",IF(AND(J3850&gt;'Revenue Testing'!$E$9,K3850=0),1,0))</f>
        <v>0</v>
      </c>
      <c r="M3850" s="57" t="n">
        <v>0.229145211069</v>
      </c>
      <c r="N3850" s="56" t="str">
        <f aca="false">IF(OR(A3850="",I3850=""),"",IF(COUNTIFS($A$2:$A$4500,A3850,$D$2:$D$4500,D3850,$I$2:$I$4500,I3850)&gt;1,"Possible duplicate",""))</f>
        <v/>
      </c>
      <c r="O3850" s="56" t="n">
        <f aca="false">IF(J3850="","",IF(AND(L3850=0,K3850=0),1,0))</f>
        <v>1</v>
      </c>
      <c r="P3850" s="56" t="str">
        <f aca="false">IF(L3850=1,J3850+ROW()/10^7,"")</f>
        <v/>
      </c>
      <c r="Q3850" s="57" t="n">
        <f aca="false">IF(O3850=1,M3850,"")</f>
        <v>0.229145211069</v>
      </c>
      <c r="R3850" s="56" t="str">
        <f aca="false">IF(K3850=1,ROW(),"")</f>
        <v/>
      </c>
      <c r="S3850" s="56" t="str">
        <f aca="false">IF(D3850="","",TRIM(D3850))</f>
        <v>PHOTO CHARGES- INC</v>
      </c>
    </row>
    <row r="3851" customFormat="false" ht="15" hidden="false" customHeight="false" outlineLevel="0" collapsed="false">
      <c r="A3851" s="50" t="s">
        <v>2002</v>
      </c>
      <c r="B3851" s="55" t="n">
        <v>45963</v>
      </c>
      <c r="C3851" s="50" t="n">
        <f aca="false">IF(S3851="","",IFERROR(IF(INDEX('Ledger Codes'!$C$6:$C$205,MATCH(S3851,'Ledger Codes'!$B$6:$B$205,0))="","",INDEX('Ledger Codes'!$C$6:$C$205,MATCH(S3851,'Ledger Codes'!$B$6:$B$205,0))),""))</f>
        <v>10054</v>
      </c>
      <c r="D3851" s="50" t="s">
        <v>210</v>
      </c>
      <c r="E3851" s="50" t="s">
        <v>2003</v>
      </c>
      <c r="F3851" s="50" t="s">
        <v>1912</v>
      </c>
      <c r="G3851" s="52" t="n">
        <v>0</v>
      </c>
      <c r="H3851" s="52" t="n">
        <v>1</v>
      </c>
      <c r="I3851" s="52" t="n">
        <f aca="false">IF(AND(G3851="",H3851=""),"",N(G3851)-N(H3851))</f>
        <v>-1</v>
      </c>
      <c r="J3851" s="52" t="n">
        <f aca="false">IF(I3851="","",ABS(I3851))</f>
        <v>1</v>
      </c>
      <c r="K3851" s="56" t="n">
        <f aca="false">IF(S3851="","",0)</f>
        <v>0</v>
      </c>
      <c r="L3851" s="56" t="n">
        <f aca="false">IF(J3851="","",IF(AND(J3851&gt;'Revenue Testing'!$E$9,K3851=0),1,0))</f>
        <v>0</v>
      </c>
      <c r="M3851" s="57" t="n">
        <v>0.298868180151</v>
      </c>
      <c r="N3851" s="56" t="str">
        <f aca="false">IF(OR(A3851="",I3851=""),"",IF(COUNTIFS($A$2:$A$4500,A3851,$D$2:$D$4500,D3851,$I$2:$I$4500,I3851)&gt;1,"Possible duplicate",""))</f>
        <v/>
      </c>
      <c r="O3851" s="56" t="n">
        <f aca="false">IF(J3851="","",IF(AND(L3851=0,K3851=0),1,0))</f>
        <v>1</v>
      </c>
      <c r="P3851" s="56" t="str">
        <f aca="false">IF(L3851=1,J3851+ROW()/10^7,"")</f>
        <v/>
      </c>
      <c r="Q3851" s="57" t="n">
        <f aca="false">IF(O3851=1,M3851,"")</f>
        <v>0.298868180151</v>
      </c>
      <c r="R3851" s="56" t="str">
        <f aca="false">IF(K3851=1,ROW(),"")</f>
        <v/>
      </c>
      <c r="S3851" s="56" t="str">
        <f aca="false">IF(D3851="","",TRIM(D3851))</f>
        <v>PHOTO CHARGES- INC</v>
      </c>
    </row>
    <row r="3852" customFormat="false" ht="15" hidden="false" customHeight="false" outlineLevel="0" collapsed="false">
      <c r="A3852" s="50" t="s">
        <v>2004</v>
      </c>
      <c r="B3852" s="55" t="n">
        <v>45963</v>
      </c>
      <c r="C3852" s="50" t="n">
        <f aca="false">IF(S3852="","",IFERROR(IF(INDEX('Ledger Codes'!$C$6:$C$205,MATCH(S3852,'Ledger Codes'!$B$6:$B$205,0))="","",INDEX('Ledger Codes'!$C$6:$C$205,MATCH(S3852,'Ledger Codes'!$B$6:$B$205,0))),""))</f>
        <v>10054</v>
      </c>
      <c r="D3852" s="50" t="s">
        <v>210</v>
      </c>
      <c r="E3852" s="50" t="s">
        <v>2005</v>
      </c>
      <c r="F3852" s="50" t="s">
        <v>1915</v>
      </c>
      <c r="G3852" s="52" t="n">
        <v>0</v>
      </c>
      <c r="H3852" s="52" t="n">
        <v>1</v>
      </c>
      <c r="I3852" s="52" t="n">
        <f aca="false">IF(AND(G3852="",H3852=""),"",N(G3852)-N(H3852))</f>
        <v>-1</v>
      </c>
      <c r="J3852" s="52" t="n">
        <f aca="false">IF(I3852="","",ABS(I3852))</f>
        <v>1</v>
      </c>
      <c r="K3852" s="56" t="n">
        <f aca="false">IF(S3852="","",0)</f>
        <v>0</v>
      </c>
      <c r="L3852" s="56" t="n">
        <f aca="false">IF(J3852="","",IF(AND(J3852&gt;'Revenue Testing'!$E$9,K3852=0),1,0))</f>
        <v>0</v>
      </c>
      <c r="M3852" s="57" t="n">
        <v>0.231522934867</v>
      </c>
      <c r="N3852" s="56" t="str">
        <f aca="false">IF(OR(A3852="",I3852=""),"",IF(COUNTIFS($A$2:$A$4500,A3852,$D$2:$D$4500,D3852,$I$2:$I$4500,I3852)&gt;1,"Possible duplicate",""))</f>
        <v/>
      </c>
      <c r="O3852" s="56" t="n">
        <f aca="false">IF(J3852="","",IF(AND(L3852=0,K3852=0),1,0))</f>
        <v>1</v>
      </c>
      <c r="P3852" s="56" t="str">
        <f aca="false">IF(L3852=1,J3852+ROW()/10^7,"")</f>
        <v/>
      </c>
      <c r="Q3852" s="57" t="n">
        <f aca="false">IF(O3852=1,M3852,"")</f>
        <v>0.231522934867</v>
      </c>
      <c r="R3852" s="56" t="str">
        <f aca="false">IF(K3852=1,ROW(),"")</f>
        <v/>
      </c>
      <c r="S3852" s="56" t="str">
        <f aca="false">IF(D3852="","",TRIM(D3852))</f>
        <v>PHOTO CHARGES- INC</v>
      </c>
    </row>
    <row r="3853" customFormat="false" ht="15" hidden="false" customHeight="false" outlineLevel="0" collapsed="false">
      <c r="A3853" s="50" t="s">
        <v>2006</v>
      </c>
      <c r="B3853" s="55" t="n">
        <v>45963</v>
      </c>
      <c r="C3853" s="50" t="n">
        <f aca="false">IF(S3853="","",IFERROR(IF(INDEX('Ledger Codes'!$C$6:$C$205,MATCH(S3853,'Ledger Codes'!$B$6:$B$205,0))="","",INDEX('Ledger Codes'!$C$6:$C$205,MATCH(S3853,'Ledger Codes'!$B$6:$B$205,0))),""))</f>
        <v>10054</v>
      </c>
      <c r="D3853" s="50" t="s">
        <v>210</v>
      </c>
      <c r="E3853" s="50" t="s">
        <v>2007</v>
      </c>
      <c r="F3853" s="50" t="s">
        <v>1883</v>
      </c>
      <c r="G3853" s="52" t="n">
        <v>0</v>
      </c>
      <c r="H3853" s="52" t="n">
        <v>1</v>
      </c>
      <c r="I3853" s="52" t="n">
        <f aca="false">IF(AND(G3853="",H3853=""),"",N(G3853)-N(H3853))</f>
        <v>-1</v>
      </c>
      <c r="J3853" s="52" t="n">
        <f aca="false">IF(I3853="","",ABS(I3853))</f>
        <v>1</v>
      </c>
      <c r="K3853" s="56" t="n">
        <f aca="false">IF(S3853="","",0)</f>
        <v>0</v>
      </c>
      <c r="L3853" s="56" t="n">
        <f aca="false">IF(J3853="","",IF(AND(J3853&gt;'Revenue Testing'!$E$9,K3853=0),1,0))</f>
        <v>0</v>
      </c>
      <c r="M3853" s="57" t="n">
        <v>0.53367467981</v>
      </c>
      <c r="N3853" s="56" t="str">
        <f aca="false">IF(OR(A3853="",I3853=""),"",IF(COUNTIFS($A$2:$A$4500,A3853,$D$2:$D$4500,D3853,$I$2:$I$4500,I3853)&gt;1,"Possible duplicate",""))</f>
        <v/>
      </c>
      <c r="O3853" s="56" t="n">
        <f aca="false">IF(J3853="","",IF(AND(L3853=0,K3853=0),1,0))</f>
        <v>1</v>
      </c>
      <c r="P3853" s="56" t="str">
        <f aca="false">IF(L3853=1,J3853+ROW()/10^7,"")</f>
        <v/>
      </c>
      <c r="Q3853" s="57" t="n">
        <f aca="false">IF(O3853=1,M3853,"")</f>
        <v>0.53367467981</v>
      </c>
      <c r="R3853" s="56" t="str">
        <f aca="false">IF(K3853=1,ROW(),"")</f>
        <v/>
      </c>
      <c r="S3853" s="56" t="str">
        <f aca="false">IF(D3853="","",TRIM(D3853))</f>
        <v>PHOTO CHARGES- INC</v>
      </c>
    </row>
    <row r="3854" customFormat="false" ht="15" hidden="false" customHeight="false" outlineLevel="0" collapsed="false">
      <c r="A3854" s="50" t="s">
        <v>2008</v>
      </c>
      <c r="B3854" s="55" t="n">
        <v>45963</v>
      </c>
      <c r="C3854" s="50" t="n">
        <f aca="false">IF(S3854="","",IFERROR(IF(INDEX('Ledger Codes'!$C$6:$C$205,MATCH(S3854,'Ledger Codes'!$B$6:$B$205,0))="","",INDEX('Ledger Codes'!$C$6:$C$205,MATCH(S3854,'Ledger Codes'!$B$6:$B$205,0))),""))</f>
        <v>10054</v>
      </c>
      <c r="D3854" s="50" t="s">
        <v>210</v>
      </c>
      <c r="E3854" s="50" t="s">
        <v>2009</v>
      </c>
      <c r="F3854" s="50" t="s">
        <v>2010</v>
      </c>
      <c r="G3854" s="52" t="n">
        <v>0</v>
      </c>
      <c r="H3854" s="52" t="n">
        <v>147</v>
      </c>
      <c r="I3854" s="52" t="n">
        <f aca="false">IF(AND(G3854="",H3854=""),"",N(G3854)-N(H3854))</f>
        <v>-147</v>
      </c>
      <c r="J3854" s="52" t="n">
        <f aca="false">IF(I3854="","",ABS(I3854))</f>
        <v>147</v>
      </c>
      <c r="K3854" s="56" t="n">
        <f aca="false">IF(S3854="","",0)</f>
        <v>0</v>
      </c>
      <c r="L3854" s="56" t="n">
        <f aca="false">IF(J3854="","",IF(AND(J3854&gt;'Revenue Testing'!$E$9,K3854=0),1,0))</f>
        <v>0</v>
      </c>
      <c r="M3854" s="57" t="n">
        <v>0.814035122807</v>
      </c>
      <c r="N3854" s="56" t="str">
        <f aca="false">IF(OR(A3854="",I3854=""),"",IF(COUNTIFS($A$2:$A$4500,A3854,$D$2:$D$4500,D3854,$I$2:$I$4500,I3854)&gt;1,"Possible duplicate",""))</f>
        <v/>
      </c>
      <c r="O3854" s="56" t="n">
        <f aca="false">IF(J3854="","",IF(AND(L3854=0,K3854=0),1,0))</f>
        <v>1</v>
      </c>
      <c r="P3854" s="56" t="str">
        <f aca="false">IF(L3854=1,J3854+ROW()/10^7,"")</f>
        <v/>
      </c>
      <c r="Q3854" s="57" t="n">
        <f aca="false">IF(O3854=1,M3854,"")</f>
        <v>0.814035122807</v>
      </c>
      <c r="R3854" s="56" t="str">
        <f aca="false">IF(K3854=1,ROW(),"")</f>
        <v/>
      </c>
      <c r="S3854" s="56" t="str">
        <f aca="false">IF(D3854="","",TRIM(D3854))</f>
        <v>PHOTO CHARGES- INC</v>
      </c>
    </row>
    <row r="3855" customFormat="false" ht="15" hidden="false" customHeight="false" outlineLevel="0" collapsed="false">
      <c r="A3855" s="50" t="s">
        <v>2011</v>
      </c>
      <c r="B3855" s="55" t="n">
        <v>45963</v>
      </c>
      <c r="C3855" s="50" t="n">
        <f aca="false">IF(S3855="","",IFERROR(IF(INDEX('Ledger Codes'!$C$6:$C$205,MATCH(S3855,'Ledger Codes'!$B$6:$B$205,0))="","",INDEX('Ledger Codes'!$C$6:$C$205,MATCH(S3855,'Ledger Codes'!$B$6:$B$205,0))),""))</f>
        <v>10054</v>
      </c>
      <c r="D3855" s="50" t="s">
        <v>210</v>
      </c>
      <c r="E3855" s="50" t="s">
        <v>2012</v>
      </c>
      <c r="F3855" s="50" t="s">
        <v>1918</v>
      </c>
      <c r="G3855" s="52" t="n">
        <v>0</v>
      </c>
      <c r="H3855" s="52" t="n">
        <v>1</v>
      </c>
      <c r="I3855" s="52" t="n">
        <f aca="false">IF(AND(G3855="",H3855=""),"",N(G3855)-N(H3855))</f>
        <v>-1</v>
      </c>
      <c r="J3855" s="52" t="n">
        <f aca="false">IF(I3855="","",ABS(I3855))</f>
        <v>1</v>
      </c>
      <c r="K3855" s="56" t="n">
        <f aca="false">IF(S3855="","",0)</f>
        <v>0</v>
      </c>
      <c r="L3855" s="56" t="n">
        <f aca="false">IF(J3855="","",IF(AND(J3855&gt;'Revenue Testing'!$E$9,K3855=0),1,0))</f>
        <v>0</v>
      </c>
      <c r="M3855" s="57" t="n">
        <v>0.431704112151</v>
      </c>
      <c r="N3855" s="56" t="str">
        <f aca="false">IF(OR(A3855="",I3855=""),"",IF(COUNTIFS($A$2:$A$4500,A3855,$D$2:$D$4500,D3855,$I$2:$I$4500,I3855)&gt;1,"Possible duplicate",""))</f>
        <v/>
      </c>
      <c r="O3855" s="56" t="n">
        <f aca="false">IF(J3855="","",IF(AND(L3855=0,K3855=0),1,0))</f>
        <v>1</v>
      </c>
      <c r="P3855" s="56" t="str">
        <f aca="false">IF(L3855=1,J3855+ROW()/10^7,"")</f>
        <v/>
      </c>
      <c r="Q3855" s="57" t="n">
        <f aca="false">IF(O3855=1,M3855,"")</f>
        <v>0.431704112151</v>
      </c>
      <c r="R3855" s="56" t="str">
        <f aca="false">IF(K3855=1,ROW(),"")</f>
        <v/>
      </c>
      <c r="S3855" s="56" t="str">
        <f aca="false">IF(D3855="","",TRIM(D3855))</f>
        <v>PHOTO CHARGES- INC</v>
      </c>
    </row>
    <row r="3856" customFormat="false" ht="15" hidden="false" customHeight="false" outlineLevel="0" collapsed="false">
      <c r="A3856" s="50" t="s">
        <v>2013</v>
      </c>
      <c r="B3856" s="55" t="n">
        <v>45963</v>
      </c>
      <c r="C3856" s="50" t="n">
        <f aca="false">IF(S3856="","",IFERROR(IF(INDEX('Ledger Codes'!$C$6:$C$205,MATCH(S3856,'Ledger Codes'!$B$6:$B$205,0))="","",INDEX('Ledger Codes'!$C$6:$C$205,MATCH(S3856,'Ledger Codes'!$B$6:$B$205,0))),""))</f>
        <v>10054</v>
      </c>
      <c r="D3856" s="50" t="s">
        <v>210</v>
      </c>
      <c r="E3856" s="50" t="s">
        <v>2014</v>
      </c>
      <c r="F3856" s="50" t="s">
        <v>1921</v>
      </c>
      <c r="G3856" s="52" t="n">
        <v>0</v>
      </c>
      <c r="H3856" s="52" t="n">
        <v>1</v>
      </c>
      <c r="I3856" s="52" t="n">
        <f aca="false">IF(AND(G3856="",H3856=""),"",N(G3856)-N(H3856))</f>
        <v>-1</v>
      </c>
      <c r="J3856" s="52" t="n">
        <f aca="false">IF(I3856="","",ABS(I3856))</f>
        <v>1</v>
      </c>
      <c r="K3856" s="56" t="n">
        <f aca="false">IF(S3856="","",0)</f>
        <v>0</v>
      </c>
      <c r="L3856" s="56" t="n">
        <f aca="false">IF(J3856="","",IF(AND(J3856&gt;'Revenue Testing'!$E$9,K3856=0),1,0))</f>
        <v>0</v>
      </c>
      <c r="M3856" s="57" t="n">
        <v>0.760574195556</v>
      </c>
      <c r="N3856" s="56" t="str">
        <f aca="false">IF(OR(A3856="",I3856=""),"",IF(COUNTIFS($A$2:$A$4500,A3856,$D$2:$D$4500,D3856,$I$2:$I$4500,I3856)&gt;1,"Possible duplicate",""))</f>
        <v/>
      </c>
      <c r="O3856" s="56" t="n">
        <f aca="false">IF(J3856="","",IF(AND(L3856=0,K3856=0),1,0))</f>
        <v>1</v>
      </c>
      <c r="P3856" s="56" t="str">
        <f aca="false">IF(L3856=1,J3856+ROW()/10^7,"")</f>
        <v/>
      </c>
      <c r="Q3856" s="57" t="n">
        <f aca="false">IF(O3856=1,M3856,"")</f>
        <v>0.760574195556</v>
      </c>
      <c r="R3856" s="56" t="str">
        <f aca="false">IF(K3856=1,ROW(),"")</f>
        <v/>
      </c>
      <c r="S3856" s="56" t="str">
        <f aca="false">IF(D3856="","",TRIM(D3856))</f>
        <v>PHOTO CHARGES- INC</v>
      </c>
    </row>
    <row r="3857" customFormat="false" ht="15" hidden="false" customHeight="false" outlineLevel="0" collapsed="false">
      <c r="A3857" s="50" t="s">
        <v>2015</v>
      </c>
      <c r="B3857" s="55" t="n">
        <v>45963</v>
      </c>
      <c r="C3857" s="50" t="n">
        <f aca="false">IF(S3857="","",IFERROR(IF(INDEX('Ledger Codes'!$C$6:$C$205,MATCH(S3857,'Ledger Codes'!$B$6:$B$205,0))="","",INDEX('Ledger Codes'!$C$6:$C$205,MATCH(S3857,'Ledger Codes'!$B$6:$B$205,0))),""))</f>
        <v>10054</v>
      </c>
      <c r="D3857" s="50" t="s">
        <v>210</v>
      </c>
      <c r="E3857" s="50" t="s">
        <v>2016</v>
      </c>
      <c r="F3857" s="50" t="s">
        <v>1924</v>
      </c>
      <c r="G3857" s="52" t="n">
        <v>0</v>
      </c>
      <c r="H3857" s="52" t="n">
        <v>1</v>
      </c>
      <c r="I3857" s="52" t="n">
        <f aca="false">IF(AND(G3857="",H3857=""),"",N(G3857)-N(H3857))</f>
        <v>-1</v>
      </c>
      <c r="J3857" s="52" t="n">
        <f aca="false">IF(I3857="","",ABS(I3857))</f>
        <v>1</v>
      </c>
      <c r="K3857" s="56" t="n">
        <f aca="false">IF(S3857="","",0)</f>
        <v>0</v>
      </c>
      <c r="L3857" s="56" t="n">
        <f aca="false">IF(J3857="","",IF(AND(J3857&gt;'Revenue Testing'!$E$9,K3857=0),1,0))</f>
        <v>0</v>
      </c>
      <c r="M3857" s="57" t="n">
        <v>0.507326009178</v>
      </c>
      <c r="N3857" s="56" t="str">
        <f aca="false">IF(OR(A3857="",I3857=""),"",IF(COUNTIFS($A$2:$A$4500,A3857,$D$2:$D$4500,D3857,$I$2:$I$4500,I3857)&gt;1,"Possible duplicate",""))</f>
        <v/>
      </c>
      <c r="O3857" s="56" t="n">
        <f aca="false">IF(J3857="","",IF(AND(L3857=0,K3857=0),1,0))</f>
        <v>1</v>
      </c>
      <c r="P3857" s="56" t="str">
        <f aca="false">IF(L3857=1,J3857+ROW()/10^7,"")</f>
        <v/>
      </c>
      <c r="Q3857" s="57" t="n">
        <f aca="false">IF(O3857=1,M3857,"")</f>
        <v>0.507326009178</v>
      </c>
      <c r="R3857" s="56" t="str">
        <f aca="false">IF(K3857=1,ROW(),"")</f>
        <v/>
      </c>
      <c r="S3857" s="56" t="str">
        <f aca="false">IF(D3857="","",TRIM(D3857))</f>
        <v>PHOTO CHARGES- INC</v>
      </c>
    </row>
    <row r="3858" customFormat="false" ht="15" hidden="false" customHeight="false" outlineLevel="0" collapsed="false">
      <c r="A3858" s="50" t="s">
        <v>2017</v>
      </c>
      <c r="B3858" s="55" t="n">
        <v>45963</v>
      </c>
      <c r="C3858" s="50" t="n">
        <f aca="false">IF(S3858="","",IFERROR(IF(INDEX('Ledger Codes'!$C$6:$C$205,MATCH(S3858,'Ledger Codes'!$B$6:$B$205,0))="","",INDEX('Ledger Codes'!$C$6:$C$205,MATCH(S3858,'Ledger Codes'!$B$6:$B$205,0))),""))</f>
        <v>10054</v>
      </c>
      <c r="D3858" s="50" t="s">
        <v>210</v>
      </c>
      <c r="E3858" s="50" t="s">
        <v>2018</v>
      </c>
      <c r="F3858" s="50" t="s">
        <v>1927</v>
      </c>
      <c r="G3858" s="52" t="n">
        <v>0</v>
      </c>
      <c r="H3858" s="52" t="n">
        <v>1</v>
      </c>
      <c r="I3858" s="52" t="n">
        <f aca="false">IF(AND(G3858="",H3858=""),"",N(G3858)-N(H3858))</f>
        <v>-1</v>
      </c>
      <c r="J3858" s="52" t="n">
        <f aca="false">IF(I3858="","",ABS(I3858))</f>
        <v>1</v>
      </c>
      <c r="K3858" s="56" t="n">
        <f aca="false">IF(S3858="","",0)</f>
        <v>0</v>
      </c>
      <c r="L3858" s="56" t="n">
        <f aca="false">IF(J3858="","",IF(AND(J3858&gt;'Revenue Testing'!$E$9,K3858=0),1,0))</f>
        <v>0</v>
      </c>
      <c r="M3858" s="57" t="n">
        <v>0.037022163844</v>
      </c>
      <c r="N3858" s="56" t="str">
        <f aca="false">IF(OR(A3858="",I3858=""),"",IF(COUNTIFS($A$2:$A$4500,A3858,$D$2:$D$4500,D3858,$I$2:$I$4500,I3858)&gt;1,"Possible duplicate",""))</f>
        <v/>
      </c>
      <c r="O3858" s="56" t="n">
        <f aca="false">IF(J3858="","",IF(AND(L3858=0,K3858=0),1,0))</f>
        <v>1</v>
      </c>
      <c r="P3858" s="56" t="str">
        <f aca="false">IF(L3858=1,J3858+ROW()/10^7,"")</f>
        <v/>
      </c>
      <c r="Q3858" s="57" t="n">
        <f aca="false">IF(O3858=1,M3858,"")</f>
        <v>0.037022163844</v>
      </c>
      <c r="R3858" s="56" t="str">
        <f aca="false">IF(K3858=1,ROW(),"")</f>
        <v/>
      </c>
      <c r="S3858" s="56" t="str">
        <f aca="false">IF(D3858="","",TRIM(D3858))</f>
        <v>PHOTO CHARGES- INC</v>
      </c>
    </row>
    <row r="3859" customFormat="false" ht="15" hidden="false" customHeight="false" outlineLevel="0" collapsed="false">
      <c r="A3859" s="50" t="s">
        <v>2019</v>
      </c>
      <c r="B3859" s="55" t="n">
        <v>45963</v>
      </c>
      <c r="C3859" s="50" t="n">
        <f aca="false">IF(S3859="","",IFERROR(IF(INDEX('Ledger Codes'!$C$6:$C$205,MATCH(S3859,'Ledger Codes'!$B$6:$B$205,0))="","",INDEX('Ledger Codes'!$C$6:$C$205,MATCH(S3859,'Ledger Codes'!$B$6:$B$205,0))),""))</f>
        <v>10054</v>
      </c>
      <c r="D3859" s="50" t="s">
        <v>210</v>
      </c>
      <c r="E3859" s="50" t="s">
        <v>2020</v>
      </c>
      <c r="F3859" s="50" t="s">
        <v>1930</v>
      </c>
      <c r="G3859" s="52" t="n">
        <v>0</v>
      </c>
      <c r="H3859" s="52" t="n">
        <v>1</v>
      </c>
      <c r="I3859" s="52" t="n">
        <f aca="false">IF(AND(G3859="",H3859=""),"",N(G3859)-N(H3859))</f>
        <v>-1</v>
      </c>
      <c r="J3859" s="52" t="n">
        <f aca="false">IF(I3859="","",ABS(I3859))</f>
        <v>1</v>
      </c>
      <c r="K3859" s="56" t="n">
        <f aca="false">IF(S3859="","",0)</f>
        <v>0</v>
      </c>
      <c r="L3859" s="56" t="n">
        <f aca="false">IF(J3859="","",IF(AND(J3859&gt;'Revenue Testing'!$E$9,K3859=0),1,0))</f>
        <v>0</v>
      </c>
      <c r="M3859" s="57" t="n">
        <v>0.513844862902</v>
      </c>
      <c r="N3859" s="56" t="str">
        <f aca="false">IF(OR(A3859="",I3859=""),"",IF(COUNTIFS($A$2:$A$4500,A3859,$D$2:$D$4500,D3859,$I$2:$I$4500,I3859)&gt;1,"Possible duplicate",""))</f>
        <v/>
      </c>
      <c r="O3859" s="56" t="n">
        <f aca="false">IF(J3859="","",IF(AND(L3859=0,K3859=0),1,0))</f>
        <v>1</v>
      </c>
      <c r="P3859" s="56" t="str">
        <f aca="false">IF(L3859=1,J3859+ROW()/10^7,"")</f>
        <v/>
      </c>
      <c r="Q3859" s="57" t="n">
        <f aca="false">IF(O3859=1,M3859,"")</f>
        <v>0.513844862902</v>
      </c>
      <c r="R3859" s="56" t="str">
        <f aca="false">IF(K3859=1,ROW(),"")</f>
        <v/>
      </c>
      <c r="S3859" s="56" t="str">
        <f aca="false">IF(D3859="","",TRIM(D3859))</f>
        <v>PHOTO CHARGES- INC</v>
      </c>
    </row>
    <row r="3860" customFormat="false" ht="15" hidden="false" customHeight="false" outlineLevel="0" collapsed="false">
      <c r="A3860" s="50" t="s">
        <v>2021</v>
      </c>
      <c r="B3860" s="55" t="n">
        <v>45963</v>
      </c>
      <c r="C3860" s="50" t="n">
        <f aca="false">IF(S3860="","",IFERROR(IF(INDEX('Ledger Codes'!$C$6:$C$205,MATCH(S3860,'Ledger Codes'!$B$6:$B$205,0))="","",INDEX('Ledger Codes'!$C$6:$C$205,MATCH(S3860,'Ledger Codes'!$B$6:$B$205,0))),""))</f>
        <v>10054</v>
      </c>
      <c r="D3860" s="50" t="s">
        <v>210</v>
      </c>
      <c r="E3860" s="50" t="s">
        <v>2022</v>
      </c>
      <c r="F3860" s="50" t="s">
        <v>1933</v>
      </c>
      <c r="G3860" s="52" t="n">
        <v>0</v>
      </c>
      <c r="H3860" s="52" t="n">
        <v>1</v>
      </c>
      <c r="I3860" s="52" t="n">
        <f aca="false">IF(AND(G3860="",H3860=""),"",N(G3860)-N(H3860))</f>
        <v>-1</v>
      </c>
      <c r="J3860" s="52" t="n">
        <f aca="false">IF(I3860="","",ABS(I3860))</f>
        <v>1</v>
      </c>
      <c r="K3860" s="56" t="n">
        <f aca="false">IF(S3860="","",0)</f>
        <v>0</v>
      </c>
      <c r="L3860" s="56" t="n">
        <f aca="false">IF(J3860="","",IF(AND(J3860&gt;'Revenue Testing'!$E$9,K3860=0),1,0))</f>
        <v>0</v>
      </c>
      <c r="M3860" s="57" t="n">
        <v>0.078716764347</v>
      </c>
      <c r="N3860" s="56" t="str">
        <f aca="false">IF(OR(A3860="",I3860=""),"",IF(COUNTIFS($A$2:$A$4500,A3860,$D$2:$D$4500,D3860,$I$2:$I$4500,I3860)&gt;1,"Possible duplicate",""))</f>
        <v/>
      </c>
      <c r="O3860" s="56" t="n">
        <f aca="false">IF(J3860="","",IF(AND(L3860=0,K3860=0),1,0))</f>
        <v>1</v>
      </c>
      <c r="P3860" s="56" t="str">
        <f aca="false">IF(L3860=1,J3860+ROW()/10^7,"")</f>
        <v/>
      </c>
      <c r="Q3860" s="57" t="n">
        <f aca="false">IF(O3860=1,M3860,"")</f>
        <v>0.078716764347</v>
      </c>
      <c r="R3860" s="56" t="str">
        <f aca="false">IF(K3860=1,ROW(),"")</f>
        <v/>
      </c>
      <c r="S3860" s="56" t="str">
        <f aca="false">IF(D3860="","",TRIM(D3860))</f>
        <v>PHOTO CHARGES- INC</v>
      </c>
    </row>
    <row r="3861" customFormat="false" ht="15" hidden="false" customHeight="false" outlineLevel="0" collapsed="false">
      <c r="A3861" s="50" t="s">
        <v>2023</v>
      </c>
      <c r="B3861" s="55" t="n">
        <v>45963</v>
      </c>
      <c r="C3861" s="50" t="n">
        <f aca="false">IF(S3861="","",IFERROR(IF(INDEX('Ledger Codes'!$C$6:$C$205,MATCH(S3861,'Ledger Codes'!$B$6:$B$205,0))="","",INDEX('Ledger Codes'!$C$6:$C$205,MATCH(S3861,'Ledger Codes'!$B$6:$B$205,0))),""))</f>
        <v>10054</v>
      </c>
      <c r="D3861" s="50" t="s">
        <v>210</v>
      </c>
      <c r="E3861" s="50" t="s">
        <v>2024</v>
      </c>
      <c r="F3861" s="50" t="s">
        <v>2025</v>
      </c>
      <c r="G3861" s="52" t="n">
        <v>0</v>
      </c>
      <c r="H3861" s="52" t="n">
        <v>20</v>
      </c>
      <c r="I3861" s="52" t="n">
        <f aca="false">IF(AND(G3861="",H3861=""),"",N(G3861)-N(H3861))</f>
        <v>-20</v>
      </c>
      <c r="J3861" s="52" t="n">
        <f aca="false">IF(I3861="","",ABS(I3861))</f>
        <v>20</v>
      </c>
      <c r="K3861" s="56" t="n">
        <f aca="false">IF(S3861="","",0)</f>
        <v>0</v>
      </c>
      <c r="L3861" s="56" t="n">
        <f aca="false">IF(J3861="","",IF(AND(J3861&gt;'Revenue Testing'!$E$9,K3861=0),1,0))</f>
        <v>0</v>
      </c>
      <c r="M3861" s="57" t="n">
        <v>0.64584402478</v>
      </c>
      <c r="N3861" s="56" t="str">
        <f aca="false">IF(OR(A3861="",I3861=""),"",IF(COUNTIFS($A$2:$A$4500,A3861,$D$2:$D$4500,D3861,$I$2:$I$4500,I3861)&gt;1,"Possible duplicate",""))</f>
        <v/>
      </c>
      <c r="O3861" s="56" t="n">
        <f aca="false">IF(J3861="","",IF(AND(L3861=0,K3861=0),1,0))</f>
        <v>1</v>
      </c>
      <c r="P3861" s="56" t="str">
        <f aca="false">IF(L3861=1,J3861+ROW()/10^7,"")</f>
        <v/>
      </c>
      <c r="Q3861" s="57" t="n">
        <f aca="false">IF(O3861=1,M3861,"")</f>
        <v>0.64584402478</v>
      </c>
      <c r="R3861" s="56" t="str">
        <f aca="false">IF(K3861=1,ROW(),"")</f>
        <v/>
      </c>
      <c r="S3861" s="56" t="str">
        <f aca="false">IF(D3861="","",TRIM(D3861))</f>
        <v>PHOTO CHARGES- INC</v>
      </c>
    </row>
    <row r="3862" customFormat="false" ht="15" hidden="false" customHeight="false" outlineLevel="0" collapsed="false">
      <c r="A3862" s="50" t="s">
        <v>2026</v>
      </c>
      <c r="B3862" s="55" t="n">
        <v>45963</v>
      </c>
      <c r="C3862" s="50" t="n">
        <f aca="false">IF(S3862="","",IFERROR(IF(INDEX('Ledger Codes'!$C$6:$C$205,MATCH(S3862,'Ledger Codes'!$B$6:$B$205,0))="","",INDEX('Ledger Codes'!$C$6:$C$205,MATCH(S3862,'Ledger Codes'!$B$6:$B$205,0))),""))</f>
        <v>10054</v>
      </c>
      <c r="D3862" s="50" t="s">
        <v>210</v>
      </c>
      <c r="E3862" s="50" t="s">
        <v>2027</v>
      </c>
      <c r="F3862" s="50" t="s">
        <v>2025</v>
      </c>
      <c r="G3862" s="52" t="n">
        <v>0</v>
      </c>
      <c r="H3862" s="52" t="n">
        <v>1</v>
      </c>
      <c r="I3862" s="52" t="n">
        <f aca="false">IF(AND(G3862="",H3862=""),"",N(G3862)-N(H3862))</f>
        <v>-1</v>
      </c>
      <c r="J3862" s="52" t="n">
        <f aca="false">IF(I3862="","",ABS(I3862))</f>
        <v>1</v>
      </c>
      <c r="K3862" s="56" t="n">
        <f aca="false">IF(S3862="","",0)</f>
        <v>0</v>
      </c>
      <c r="L3862" s="56" t="n">
        <f aca="false">IF(J3862="","",IF(AND(J3862&gt;'Revenue Testing'!$E$9,K3862=0),1,0))</f>
        <v>0</v>
      </c>
      <c r="M3862" s="57" t="n">
        <v>0.584505661938</v>
      </c>
      <c r="N3862" s="56" t="str">
        <f aca="false">IF(OR(A3862="",I3862=""),"",IF(COUNTIFS($A$2:$A$4500,A3862,$D$2:$D$4500,D3862,$I$2:$I$4500,I3862)&gt;1,"Possible duplicate",""))</f>
        <v/>
      </c>
      <c r="O3862" s="56" t="n">
        <f aca="false">IF(J3862="","",IF(AND(L3862=0,K3862=0),1,0))</f>
        <v>1</v>
      </c>
      <c r="P3862" s="56" t="str">
        <f aca="false">IF(L3862=1,J3862+ROW()/10^7,"")</f>
        <v/>
      </c>
      <c r="Q3862" s="57" t="n">
        <f aca="false">IF(O3862=1,M3862,"")</f>
        <v>0.584505661938</v>
      </c>
      <c r="R3862" s="56" t="str">
        <f aca="false">IF(K3862=1,ROW(),"")</f>
        <v/>
      </c>
      <c r="S3862" s="56" t="str">
        <f aca="false">IF(D3862="","",TRIM(D3862))</f>
        <v>PHOTO CHARGES- INC</v>
      </c>
    </row>
    <row r="3863" customFormat="false" ht="15" hidden="false" customHeight="false" outlineLevel="0" collapsed="false">
      <c r="A3863" s="50" t="s">
        <v>2028</v>
      </c>
      <c r="B3863" s="55" t="n">
        <v>45963</v>
      </c>
      <c r="C3863" s="50" t="n">
        <f aca="false">IF(S3863="","",IFERROR(IF(INDEX('Ledger Codes'!$C$6:$C$205,MATCH(S3863,'Ledger Codes'!$B$6:$B$205,0))="","",INDEX('Ledger Codes'!$C$6:$C$205,MATCH(S3863,'Ledger Codes'!$B$6:$B$205,0))),""))</f>
        <v>10054</v>
      </c>
      <c r="D3863" s="50" t="s">
        <v>210</v>
      </c>
      <c r="E3863" s="50" t="s">
        <v>2029</v>
      </c>
      <c r="F3863" s="50" t="s">
        <v>1936</v>
      </c>
      <c r="G3863" s="52" t="n">
        <v>0</v>
      </c>
      <c r="H3863" s="52" t="n">
        <v>1</v>
      </c>
      <c r="I3863" s="52" t="n">
        <f aca="false">IF(AND(G3863="",H3863=""),"",N(G3863)-N(H3863))</f>
        <v>-1</v>
      </c>
      <c r="J3863" s="52" t="n">
        <f aca="false">IF(I3863="","",ABS(I3863))</f>
        <v>1</v>
      </c>
      <c r="K3863" s="56" t="n">
        <f aca="false">IF(S3863="","",0)</f>
        <v>0</v>
      </c>
      <c r="L3863" s="56" t="n">
        <f aca="false">IF(J3863="","",IF(AND(J3863&gt;'Revenue Testing'!$E$9,K3863=0),1,0))</f>
        <v>0</v>
      </c>
      <c r="M3863" s="57" t="n">
        <v>0.941837834884</v>
      </c>
      <c r="N3863" s="56" t="str">
        <f aca="false">IF(OR(A3863="",I3863=""),"",IF(COUNTIFS($A$2:$A$4500,A3863,$D$2:$D$4500,D3863,$I$2:$I$4500,I3863)&gt;1,"Possible duplicate",""))</f>
        <v/>
      </c>
      <c r="O3863" s="56" t="n">
        <f aca="false">IF(J3863="","",IF(AND(L3863=0,K3863=0),1,0))</f>
        <v>1</v>
      </c>
      <c r="P3863" s="56" t="str">
        <f aca="false">IF(L3863=1,J3863+ROW()/10^7,"")</f>
        <v/>
      </c>
      <c r="Q3863" s="57" t="n">
        <f aca="false">IF(O3863=1,M3863,"")</f>
        <v>0.941837834884</v>
      </c>
      <c r="R3863" s="56" t="str">
        <f aca="false">IF(K3863=1,ROW(),"")</f>
        <v/>
      </c>
      <c r="S3863" s="56" t="str">
        <f aca="false">IF(D3863="","",TRIM(D3863))</f>
        <v>PHOTO CHARGES- INC</v>
      </c>
    </row>
    <row r="3864" customFormat="false" ht="15" hidden="false" customHeight="false" outlineLevel="0" collapsed="false">
      <c r="A3864" s="50" t="s">
        <v>2030</v>
      </c>
      <c r="B3864" s="55" t="n">
        <v>45963</v>
      </c>
      <c r="C3864" s="50" t="n">
        <f aca="false">IF(S3864="","",IFERROR(IF(INDEX('Ledger Codes'!$C$6:$C$205,MATCH(S3864,'Ledger Codes'!$B$6:$B$205,0))="","",INDEX('Ledger Codes'!$C$6:$C$205,MATCH(S3864,'Ledger Codes'!$B$6:$B$205,0))),""))</f>
        <v>10054</v>
      </c>
      <c r="D3864" s="50" t="s">
        <v>210</v>
      </c>
      <c r="E3864" s="50" t="s">
        <v>2031</v>
      </c>
      <c r="F3864" s="50" t="s">
        <v>1939</v>
      </c>
      <c r="G3864" s="52" t="n">
        <v>0</v>
      </c>
      <c r="H3864" s="52" t="n">
        <v>4</v>
      </c>
      <c r="I3864" s="52" t="n">
        <f aca="false">IF(AND(G3864="",H3864=""),"",N(G3864)-N(H3864))</f>
        <v>-4</v>
      </c>
      <c r="J3864" s="52" t="n">
        <f aca="false">IF(I3864="","",ABS(I3864))</f>
        <v>4</v>
      </c>
      <c r="K3864" s="56" t="n">
        <f aca="false">IF(S3864="","",0)</f>
        <v>0</v>
      </c>
      <c r="L3864" s="56" t="n">
        <f aca="false">IF(J3864="","",IF(AND(J3864&gt;'Revenue Testing'!$E$9,K3864=0),1,0))</f>
        <v>0</v>
      </c>
      <c r="M3864" s="57" t="n">
        <v>0.583400783663</v>
      </c>
      <c r="N3864" s="56" t="str">
        <f aca="false">IF(OR(A3864="",I3864=""),"",IF(COUNTIFS($A$2:$A$4500,A3864,$D$2:$D$4500,D3864,$I$2:$I$4500,I3864)&gt;1,"Possible duplicate",""))</f>
        <v/>
      </c>
      <c r="O3864" s="56" t="n">
        <f aca="false">IF(J3864="","",IF(AND(L3864=0,K3864=0),1,0))</f>
        <v>1</v>
      </c>
      <c r="P3864" s="56" t="str">
        <f aca="false">IF(L3864=1,J3864+ROW()/10^7,"")</f>
        <v/>
      </c>
      <c r="Q3864" s="57" t="n">
        <f aca="false">IF(O3864=1,M3864,"")</f>
        <v>0.583400783663</v>
      </c>
      <c r="R3864" s="56" t="str">
        <f aca="false">IF(K3864=1,ROW(),"")</f>
        <v/>
      </c>
      <c r="S3864" s="56" t="str">
        <f aca="false">IF(D3864="","",TRIM(D3864))</f>
        <v>PHOTO CHARGES- INC</v>
      </c>
    </row>
    <row r="3865" customFormat="false" ht="15" hidden="false" customHeight="false" outlineLevel="0" collapsed="false">
      <c r="A3865" s="50" t="s">
        <v>2032</v>
      </c>
      <c r="B3865" s="55" t="n">
        <v>45963</v>
      </c>
      <c r="C3865" s="50" t="n">
        <f aca="false">IF(S3865="","",IFERROR(IF(INDEX('Ledger Codes'!$C$6:$C$205,MATCH(S3865,'Ledger Codes'!$B$6:$B$205,0))="","",INDEX('Ledger Codes'!$C$6:$C$205,MATCH(S3865,'Ledger Codes'!$B$6:$B$205,0))),""))</f>
        <v>10054</v>
      </c>
      <c r="D3865" s="50" t="s">
        <v>210</v>
      </c>
      <c r="E3865" s="50" t="s">
        <v>2033</v>
      </c>
      <c r="F3865" s="50" t="s">
        <v>1942</v>
      </c>
      <c r="G3865" s="52" t="n">
        <v>0</v>
      </c>
      <c r="H3865" s="52" t="n">
        <v>1</v>
      </c>
      <c r="I3865" s="52" t="n">
        <f aca="false">IF(AND(G3865="",H3865=""),"",N(G3865)-N(H3865))</f>
        <v>-1</v>
      </c>
      <c r="J3865" s="52" t="n">
        <f aca="false">IF(I3865="","",ABS(I3865))</f>
        <v>1</v>
      </c>
      <c r="K3865" s="56" t="n">
        <f aca="false">IF(S3865="","",0)</f>
        <v>0</v>
      </c>
      <c r="L3865" s="56" t="n">
        <f aca="false">IF(J3865="","",IF(AND(J3865&gt;'Revenue Testing'!$E$9,K3865=0),1,0))</f>
        <v>0</v>
      </c>
      <c r="M3865" s="57" t="n">
        <v>0.878044781446</v>
      </c>
      <c r="N3865" s="56" t="str">
        <f aca="false">IF(OR(A3865="",I3865=""),"",IF(COUNTIFS($A$2:$A$4500,A3865,$D$2:$D$4500,D3865,$I$2:$I$4500,I3865)&gt;1,"Possible duplicate",""))</f>
        <v/>
      </c>
      <c r="O3865" s="56" t="n">
        <f aca="false">IF(J3865="","",IF(AND(L3865=0,K3865=0),1,0))</f>
        <v>1</v>
      </c>
      <c r="P3865" s="56" t="str">
        <f aca="false">IF(L3865=1,J3865+ROW()/10^7,"")</f>
        <v/>
      </c>
      <c r="Q3865" s="57" t="n">
        <f aca="false">IF(O3865=1,M3865,"")</f>
        <v>0.878044781446</v>
      </c>
      <c r="R3865" s="56" t="str">
        <f aca="false">IF(K3865=1,ROW(),"")</f>
        <v/>
      </c>
      <c r="S3865" s="56" t="str">
        <f aca="false">IF(D3865="","",TRIM(D3865))</f>
        <v>PHOTO CHARGES- INC</v>
      </c>
    </row>
    <row r="3866" customFormat="false" ht="15" hidden="false" customHeight="false" outlineLevel="0" collapsed="false">
      <c r="A3866" s="50" t="s">
        <v>2034</v>
      </c>
      <c r="B3866" s="55" t="n">
        <v>45963</v>
      </c>
      <c r="C3866" s="50" t="n">
        <f aca="false">IF(S3866="","",IFERROR(IF(INDEX('Ledger Codes'!$C$6:$C$205,MATCH(S3866,'Ledger Codes'!$B$6:$B$205,0))="","",INDEX('Ledger Codes'!$C$6:$C$205,MATCH(S3866,'Ledger Codes'!$B$6:$B$205,0))),""))</f>
        <v>10054</v>
      </c>
      <c r="D3866" s="50" t="s">
        <v>210</v>
      </c>
      <c r="E3866" s="50" t="s">
        <v>2035</v>
      </c>
      <c r="F3866" s="50" t="s">
        <v>1886</v>
      </c>
      <c r="G3866" s="52" t="n">
        <v>0</v>
      </c>
      <c r="H3866" s="52" t="n">
        <v>3</v>
      </c>
      <c r="I3866" s="52" t="n">
        <f aca="false">IF(AND(G3866="",H3866=""),"",N(G3866)-N(H3866))</f>
        <v>-3</v>
      </c>
      <c r="J3866" s="52" t="n">
        <f aca="false">IF(I3866="","",ABS(I3866))</f>
        <v>3</v>
      </c>
      <c r="K3866" s="56" t="n">
        <f aca="false">IF(S3866="","",0)</f>
        <v>0</v>
      </c>
      <c r="L3866" s="56" t="n">
        <f aca="false">IF(J3866="","",IF(AND(J3866&gt;'Revenue Testing'!$E$9,K3866=0),1,0))</f>
        <v>0</v>
      </c>
      <c r="M3866" s="57" t="n">
        <v>0.448389186889</v>
      </c>
      <c r="N3866" s="56" t="str">
        <f aca="false">IF(OR(A3866="",I3866=""),"",IF(COUNTIFS($A$2:$A$4500,A3866,$D$2:$D$4500,D3866,$I$2:$I$4500,I3866)&gt;1,"Possible duplicate",""))</f>
        <v/>
      </c>
      <c r="O3866" s="56" t="n">
        <f aca="false">IF(J3866="","",IF(AND(L3866=0,K3866=0),1,0))</f>
        <v>1</v>
      </c>
      <c r="P3866" s="56" t="str">
        <f aca="false">IF(L3866=1,J3866+ROW()/10^7,"")</f>
        <v/>
      </c>
      <c r="Q3866" s="57" t="n">
        <f aca="false">IF(O3866=1,M3866,"")</f>
        <v>0.448389186889</v>
      </c>
      <c r="R3866" s="56" t="str">
        <f aca="false">IF(K3866=1,ROW(),"")</f>
        <v/>
      </c>
      <c r="S3866" s="56" t="str">
        <f aca="false">IF(D3866="","",TRIM(D3866))</f>
        <v>PHOTO CHARGES- INC</v>
      </c>
    </row>
    <row r="3867" customFormat="false" ht="15" hidden="false" customHeight="false" outlineLevel="0" collapsed="false">
      <c r="A3867" s="50" t="s">
        <v>2036</v>
      </c>
      <c r="B3867" s="55" t="n">
        <v>45963</v>
      </c>
      <c r="C3867" s="50" t="n">
        <f aca="false">IF(S3867="","",IFERROR(IF(INDEX('Ledger Codes'!$C$6:$C$205,MATCH(S3867,'Ledger Codes'!$B$6:$B$205,0))="","",INDEX('Ledger Codes'!$C$6:$C$205,MATCH(S3867,'Ledger Codes'!$B$6:$B$205,0))),""))</f>
        <v>10054</v>
      </c>
      <c r="D3867" s="50" t="s">
        <v>210</v>
      </c>
      <c r="E3867" s="50" t="s">
        <v>2037</v>
      </c>
      <c r="F3867" s="50" t="s">
        <v>1889</v>
      </c>
      <c r="G3867" s="52" t="n">
        <v>0</v>
      </c>
      <c r="H3867" s="52" t="n">
        <v>1</v>
      </c>
      <c r="I3867" s="52" t="n">
        <f aca="false">IF(AND(G3867="",H3867=""),"",N(G3867)-N(H3867))</f>
        <v>-1</v>
      </c>
      <c r="J3867" s="52" t="n">
        <f aca="false">IF(I3867="","",ABS(I3867))</f>
        <v>1</v>
      </c>
      <c r="K3867" s="56" t="n">
        <f aca="false">IF(S3867="","",0)</f>
        <v>0</v>
      </c>
      <c r="L3867" s="56" t="n">
        <f aca="false">IF(J3867="","",IF(AND(J3867&gt;'Revenue Testing'!$E$9,K3867=0),1,0))</f>
        <v>0</v>
      </c>
      <c r="M3867" s="57" t="n">
        <v>0.692858082537</v>
      </c>
      <c r="N3867" s="56" t="str">
        <f aca="false">IF(OR(A3867="",I3867=""),"",IF(COUNTIFS($A$2:$A$4500,A3867,$D$2:$D$4500,D3867,$I$2:$I$4500,I3867)&gt;1,"Possible duplicate",""))</f>
        <v/>
      </c>
      <c r="O3867" s="56" t="n">
        <f aca="false">IF(J3867="","",IF(AND(L3867=0,K3867=0),1,0))</f>
        <v>1</v>
      </c>
      <c r="P3867" s="56" t="str">
        <f aca="false">IF(L3867=1,J3867+ROW()/10^7,"")</f>
        <v/>
      </c>
      <c r="Q3867" s="57" t="n">
        <f aca="false">IF(O3867=1,M3867,"")</f>
        <v>0.692858082537</v>
      </c>
      <c r="R3867" s="56" t="str">
        <f aca="false">IF(K3867=1,ROW(),"")</f>
        <v/>
      </c>
      <c r="S3867" s="56" t="str">
        <f aca="false">IF(D3867="","",TRIM(D3867))</f>
        <v>PHOTO CHARGES- INC</v>
      </c>
    </row>
    <row r="3868" customFormat="false" ht="15" hidden="false" customHeight="false" outlineLevel="0" collapsed="false">
      <c r="A3868" s="50" t="s">
        <v>2038</v>
      </c>
      <c r="B3868" s="55" t="n">
        <v>45963</v>
      </c>
      <c r="C3868" s="50" t="n">
        <f aca="false">IF(S3868="","",IFERROR(IF(INDEX('Ledger Codes'!$C$6:$C$205,MATCH(S3868,'Ledger Codes'!$B$6:$B$205,0))="","",INDEX('Ledger Codes'!$C$6:$C$205,MATCH(S3868,'Ledger Codes'!$B$6:$B$205,0))),""))</f>
        <v>10054</v>
      </c>
      <c r="D3868" s="50" t="s">
        <v>210</v>
      </c>
      <c r="E3868" s="50" t="s">
        <v>2039</v>
      </c>
      <c r="F3868" s="50" t="s">
        <v>1945</v>
      </c>
      <c r="G3868" s="52" t="n">
        <v>0</v>
      </c>
      <c r="H3868" s="52" t="n">
        <v>3</v>
      </c>
      <c r="I3868" s="52" t="n">
        <f aca="false">IF(AND(G3868="",H3868=""),"",N(G3868)-N(H3868))</f>
        <v>-3</v>
      </c>
      <c r="J3868" s="52" t="n">
        <f aca="false">IF(I3868="","",ABS(I3868))</f>
        <v>3</v>
      </c>
      <c r="K3868" s="56" t="n">
        <f aca="false">IF(S3868="","",0)</f>
        <v>0</v>
      </c>
      <c r="L3868" s="56" t="n">
        <f aca="false">IF(J3868="","",IF(AND(J3868&gt;'Revenue Testing'!$E$9,K3868=0),1,0))</f>
        <v>0</v>
      </c>
      <c r="M3868" s="57" t="n">
        <v>0.605942779324</v>
      </c>
      <c r="N3868" s="56" t="str">
        <f aca="false">IF(OR(A3868="",I3868=""),"",IF(COUNTIFS($A$2:$A$4500,A3868,$D$2:$D$4500,D3868,$I$2:$I$4500,I3868)&gt;1,"Possible duplicate",""))</f>
        <v/>
      </c>
      <c r="O3868" s="56" t="n">
        <f aca="false">IF(J3868="","",IF(AND(L3868=0,K3868=0),1,0))</f>
        <v>1</v>
      </c>
      <c r="P3868" s="56" t="str">
        <f aca="false">IF(L3868=1,J3868+ROW()/10^7,"")</f>
        <v/>
      </c>
      <c r="Q3868" s="57" t="n">
        <f aca="false">IF(O3868=1,M3868,"")</f>
        <v>0.605942779324</v>
      </c>
      <c r="R3868" s="56" t="str">
        <f aca="false">IF(K3868=1,ROW(),"")</f>
        <v/>
      </c>
      <c r="S3868" s="56" t="str">
        <f aca="false">IF(D3868="","",TRIM(D3868))</f>
        <v>PHOTO CHARGES- INC</v>
      </c>
    </row>
    <row r="3869" customFormat="false" ht="15" hidden="false" customHeight="false" outlineLevel="0" collapsed="false">
      <c r="A3869" s="50" t="s">
        <v>2040</v>
      </c>
      <c r="B3869" s="55" t="n">
        <v>45963</v>
      </c>
      <c r="C3869" s="50" t="n">
        <f aca="false">IF(S3869="","",IFERROR(IF(INDEX('Ledger Codes'!$C$6:$C$205,MATCH(S3869,'Ledger Codes'!$B$6:$B$205,0))="","",INDEX('Ledger Codes'!$C$6:$C$205,MATCH(S3869,'Ledger Codes'!$B$6:$B$205,0))),""))</f>
        <v>10054</v>
      </c>
      <c r="D3869" s="50" t="s">
        <v>210</v>
      </c>
      <c r="E3869" s="50" t="s">
        <v>2041</v>
      </c>
      <c r="F3869" s="50" t="s">
        <v>1892</v>
      </c>
      <c r="G3869" s="52" t="n">
        <v>0</v>
      </c>
      <c r="H3869" s="52" t="n">
        <v>1</v>
      </c>
      <c r="I3869" s="52" t="n">
        <f aca="false">IF(AND(G3869="",H3869=""),"",N(G3869)-N(H3869))</f>
        <v>-1</v>
      </c>
      <c r="J3869" s="52" t="n">
        <f aca="false">IF(I3869="","",ABS(I3869))</f>
        <v>1</v>
      </c>
      <c r="K3869" s="56" t="n">
        <f aca="false">IF(S3869="","",0)</f>
        <v>0</v>
      </c>
      <c r="L3869" s="56" t="n">
        <f aca="false">IF(J3869="","",IF(AND(J3869&gt;'Revenue Testing'!$E$9,K3869=0),1,0))</f>
        <v>0</v>
      </c>
      <c r="M3869" s="57" t="n">
        <v>0.476175041402</v>
      </c>
      <c r="N3869" s="56" t="str">
        <f aca="false">IF(OR(A3869="",I3869=""),"",IF(COUNTIFS($A$2:$A$4500,A3869,$D$2:$D$4500,D3869,$I$2:$I$4500,I3869)&gt;1,"Possible duplicate",""))</f>
        <v/>
      </c>
      <c r="O3869" s="56" t="n">
        <f aca="false">IF(J3869="","",IF(AND(L3869=0,K3869=0),1,0))</f>
        <v>1</v>
      </c>
      <c r="P3869" s="56" t="str">
        <f aca="false">IF(L3869=1,J3869+ROW()/10^7,"")</f>
        <v/>
      </c>
      <c r="Q3869" s="57" t="n">
        <f aca="false">IF(O3869=1,M3869,"")</f>
        <v>0.476175041402</v>
      </c>
      <c r="R3869" s="56" t="str">
        <f aca="false">IF(K3869=1,ROW(),"")</f>
        <v/>
      </c>
      <c r="S3869" s="56" t="str">
        <f aca="false">IF(D3869="","",TRIM(D3869))</f>
        <v>PHOTO CHARGES- INC</v>
      </c>
    </row>
    <row r="3870" customFormat="false" ht="15" hidden="false" customHeight="false" outlineLevel="0" collapsed="false">
      <c r="A3870" s="50" t="s">
        <v>2042</v>
      </c>
      <c r="B3870" s="55" t="n">
        <v>45963</v>
      </c>
      <c r="C3870" s="50" t="n">
        <f aca="false">IF(S3870="","",IFERROR(IF(INDEX('Ledger Codes'!$C$6:$C$205,MATCH(S3870,'Ledger Codes'!$B$6:$B$205,0))="","",INDEX('Ledger Codes'!$C$6:$C$205,MATCH(S3870,'Ledger Codes'!$B$6:$B$205,0))),""))</f>
        <v>10054</v>
      </c>
      <c r="D3870" s="50" t="s">
        <v>210</v>
      </c>
      <c r="E3870" s="50" t="s">
        <v>2043</v>
      </c>
      <c r="F3870" s="50" t="s">
        <v>1895</v>
      </c>
      <c r="G3870" s="52" t="n">
        <v>0</v>
      </c>
      <c r="H3870" s="52" t="n">
        <v>1</v>
      </c>
      <c r="I3870" s="52" t="n">
        <f aca="false">IF(AND(G3870="",H3870=""),"",N(G3870)-N(H3870))</f>
        <v>-1</v>
      </c>
      <c r="J3870" s="52" t="n">
        <f aca="false">IF(I3870="","",ABS(I3870))</f>
        <v>1</v>
      </c>
      <c r="K3870" s="56" t="n">
        <f aca="false">IF(S3870="","",0)</f>
        <v>0</v>
      </c>
      <c r="L3870" s="56" t="n">
        <f aca="false">IF(J3870="","",IF(AND(J3870&gt;'Revenue Testing'!$E$9,K3870=0),1,0))</f>
        <v>0</v>
      </c>
      <c r="M3870" s="57" t="n">
        <v>0.399532956271</v>
      </c>
      <c r="N3870" s="56" t="str">
        <f aca="false">IF(OR(A3870="",I3870=""),"",IF(COUNTIFS($A$2:$A$4500,A3870,$D$2:$D$4500,D3870,$I$2:$I$4500,I3870)&gt;1,"Possible duplicate",""))</f>
        <v/>
      </c>
      <c r="O3870" s="56" t="n">
        <f aca="false">IF(J3870="","",IF(AND(L3870=0,K3870=0),1,0))</f>
        <v>1</v>
      </c>
      <c r="P3870" s="56" t="str">
        <f aca="false">IF(L3870=1,J3870+ROW()/10^7,"")</f>
        <v/>
      </c>
      <c r="Q3870" s="57" t="n">
        <f aca="false">IF(O3870=1,M3870,"")</f>
        <v>0.399532956271</v>
      </c>
      <c r="R3870" s="56" t="str">
        <f aca="false">IF(K3870=1,ROW(),"")</f>
        <v/>
      </c>
      <c r="S3870" s="56" t="str">
        <f aca="false">IF(D3870="","",TRIM(D3870))</f>
        <v>PHOTO CHARGES- INC</v>
      </c>
    </row>
    <row r="3871" customFormat="false" ht="15" hidden="false" customHeight="false" outlineLevel="0" collapsed="false">
      <c r="A3871" s="50" t="s">
        <v>2044</v>
      </c>
      <c r="B3871" s="55" t="n">
        <v>45964</v>
      </c>
      <c r="C3871" s="50" t="n">
        <f aca="false">IF(S3871="","",IFERROR(IF(INDEX('Ledger Codes'!$C$6:$C$205,MATCH(S3871,'Ledger Codes'!$B$6:$B$205,0))="","",INDEX('Ledger Codes'!$C$6:$C$205,MATCH(S3871,'Ledger Codes'!$B$6:$B$205,0))),""))</f>
        <v>10054</v>
      </c>
      <c r="D3871" s="50" t="s">
        <v>210</v>
      </c>
      <c r="E3871" s="50" t="s">
        <v>2045</v>
      </c>
      <c r="F3871" s="50" t="s">
        <v>2046</v>
      </c>
      <c r="G3871" s="52" t="n">
        <v>0</v>
      </c>
      <c r="H3871" s="52" t="n">
        <v>21</v>
      </c>
      <c r="I3871" s="52" t="n">
        <f aca="false">IF(AND(G3871="",H3871=""),"",N(G3871)-N(H3871))</f>
        <v>-21</v>
      </c>
      <c r="J3871" s="52" t="n">
        <f aca="false">IF(I3871="","",ABS(I3871))</f>
        <v>21</v>
      </c>
      <c r="K3871" s="56" t="n">
        <f aca="false">IF(S3871="","",0)</f>
        <v>0</v>
      </c>
      <c r="L3871" s="56" t="n">
        <f aca="false">IF(J3871="","",IF(AND(J3871&gt;'Revenue Testing'!$E$9,K3871=0),1,0))</f>
        <v>0</v>
      </c>
      <c r="M3871" s="57" t="n">
        <v>0.692703535162</v>
      </c>
      <c r="N3871" s="56" t="str">
        <f aca="false">IF(OR(A3871="",I3871=""),"",IF(COUNTIFS($A$2:$A$4500,A3871,$D$2:$D$4500,D3871,$I$2:$I$4500,I3871)&gt;1,"Possible duplicate",""))</f>
        <v/>
      </c>
      <c r="O3871" s="56" t="n">
        <f aca="false">IF(J3871="","",IF(AND(L3871=0,K3871=0),1,0))</f>
        <v>1</v>
      </c>
      <c r="P3871" s="56" t="str">
        <f aca="false">IF(L3871=1,J3871+ROW()/10^7,"")</f>
        <v/>
      </c>
      <c r="Q3871" s="57" t="n">
        <f aca="false">IF(O3871=1,M3871,"")</f>
        <v>0.692703535162</v>
      </c>
      <c r="R3871" s="56" t="str">
        <f aca="false">IF(K3871=1,ROW(),"")</f>
        <v/>
      </c>
      <c r="S3871" s="56" t="str">
        <f aca="false">IF(D3871="","",TRIM(D3871))</f>
        <v>PHOTO CHARGES- INC</v>
      </c>
    </row>
    <row r="3872" customFormat="false" ht="15" hidden="false" customHeight="false" outlineLevel="0" collapsed="false">
      <c r="A3872" s="50" t="s">
        <v>2047</v>
      </c>
      <c r="B3872" s="55" t="n">
        <v>45965</v>
      </c>
      <c r="C3872" s="50" t="n">
        <f aca="false">IF(S3872="","",IFERROR(IF(INDEX('Ledger Codes'!$C$6:$C$205,MATCH(S3872,'Ledger Codes'!$B$6:$B$205,0))="","",INDEX('Ledger Codes'!$C$6:$C$205,MATCH(S3872,'Ledger Codes'!$B$6:$B$205,0))),""))</f>
        <v>10054</v>
      </c>
      <c r="D3872" s="50" t="s">
        <v>210</v>
      </c>
      <c r="E3872" s="50" t="s">
        <v>2048</v>
      </c>
      <c r="F3872" s="50" t="s">
        <v>2049</v>
      </c>
      <c r="G3872" s="52" t="n">
        <v>0</v>
      </c>
      <c r="H3872" s="52" t="n">
        <v>20</v>
      </c>
      <c r="I3872" s="52" t="n">
        <f aca="false">IF(AND(G3872="",H3872=""),"",N(G3872)-N(H3872))</f>
        <v>-20</v>
      </c>
      <c r="J3872" s="52" t="n">
        <f aca="false">IF(I3872="","",ABS(I3872))</f>
        <v>20</v>
      </c>
      <c r="K3872" s="56" t="n">
        <f aca="false">IF(S3872="","",0)</f>
        <v>0</v>
      </c>
      <c r="L3872" s="56" t="n">
        <f aca="false">IF(J3872="","",IF(AND(J3872&gt;'Revenue Testing'!$E$9,K3872=0),1,0))</f>
        <v>0</v>
      </c>
      <c r="M3872" s="57" t="n">
        <v>0.415932358112</v>
      </c>
      <c r="N3872" s="56" t="str">
        <f aca="false">IF(OR(A3872="",I3872=""),"",IF(COUNTIFS($A$2:$A$4500,A3872,$D$2:$D$4500,D3872,$I$2:$I$4500,I3872)&gt;1,"Possible duplicate",""))</f>
        <v/>
      </c>
      <c r="O3872" s="56" t="n">
        <f aca="false">IF(J3872="","",IF(AND(L3872=0,K3872=0),1,0))</f>
        <v>1</v>
      </c>
      <c r="P3872" s="56" t="str">
        <f aca="false">IF(L3872=1,J3872+ROW()/10^7,"")</f>
        <v/>
      </c>
      <c r="Q3872" s="57" t="n">
        <f aca="false">IF(O3872=1,M3872,"")</f>
        <v>0.415932358112</v>
      </c>
      <c r="R3872" s="56" t="str">
        <f aca="false">IF(K3872=1,ROW(),"")</f>
        <v/>
      </c>
      <c r="S3872" s="56" t="str">
        <f aca="false">IF(D3872="","",TRIM(D3872))</f>
        <v>PHOTO CHARGES- INC</v>
      </c>
    </row>
    <row r="3873" customFormat="false" ht="15" hidden="false" customHeight="false" outlineLevel="0" collapsed="false">
      <c r="A3873" s="50" t="s">
        <v>2050</v>
      </c>
      <c r="B3873" s="55" t="n">
        <v>45966</v>
      </c>
      <c r="C3873" s="50" t="n">
        <f aca="false">IF(S3873="","",IFERROR(IF(INDEX('Ledger Codes'!$C$6:$C$205,MATCH(S3873,'Ledger Codes'!$B$6:$B$205,0))="","",INDEX('Ledger Codes'!$C$6:$C$205,MATCH(S3873,'Ledger Codes'!$B$6:$B$205,0))),""))</f>
        <v>10054</v>
      </c>
      <c r="D3873" s="50" t="s">
        <v>210</v>
      </c>
      <c r="E3873" s="50" t="s">
        <v>2051</v>
      </c>
      <c r="F3873" s="50" t="s">
        <v>2052</v>
      </c>
      <c r="G3873" s="52" t="n">
        <v>0</v>
      </c>
      <c r="H3873" s="52" t="n">
        <v>20</v>
      </c>
      <c r="I3873" s="52" t="n">
        <f aca="false">IF(AND(G3873="",H3873=""),"",N(G3873)-N(H3873))</f>
        <v>-20</v>
      </c>
      <c r="J3873" s="52" t="n">
        <f aca="false">IF(I3873="","",ABS(I3873))</f>
        <v>20</v>
      </c>
      <c r="K3873" s="56" t="n">
        <f aca="false">IF(S3873="","",0)</f>
        <v>0</v>
      </c>
      <c r="L3873" s="56" t="n">
        <f aca="false">IF(J3873="","",IF(AND(J3873&gt;'Revenue Testing'!$E$9,K3873=0),1,0))</f>
        <v>0</v>
      </c>
      <c r="M3873" s="57" t="n">
        <v>0.01934408356</v>
      </c>
      <c r="N3873" s="56" t="str">
        <f aca="false">IF(OR(A3873="",I3873=""),"",IF(COUNTIFS($A$2:$A$4500,A3873,$D$2:$D$4500,D3873,$I$2:$I$4500,I3873)&gt;1,"Possible duplicate",""))</f>
        <v/>
      </c>
      <c r="O3873" s="56" t="n">
        <f aca="false">IF(J3873="","",IF(AND(L3873=0,K3873=0),1,0))</f>
        <v>1</v>
      </c>
      <c r="P3873" s="56" t="str">
        <f aca="false">IF(L3873=1,J3873+ROW()/10^7,"")</f>
        <v/>
      </c>
      <c r="Q3873" s="57" t="n">
        <f aca="false">IF(O3873=1,M3873,"")</f>
        <v>0.01934408356</v>
      </c>
      <c r="R3873" s="56" t="str">
        <f aca="false">IF(K3873=1,ROW(),"")</f>
        <v/>
      </c>
      <c r="S3873" s="56" t="str">
        <f aca="false">IF(D3873="","",TRIM(D3873))</f>
        <v>PHOTO CHARGES- INC</v>
      </c>
    </row>
    <row r="3874" customFormat="false" ht="15" hidden="false" customHeight="false" outlineLevel="0" collapsed="false">
      <c r="A3874" s="50" t="s">
        <v>2053</v>
      </c>
      <c r="B3874" s="55" t="n">
        <v>45967</v>
      </c>
      <c r="C3874" s="50" t="n">
        <f aca="false">IF(S3874="","",IFERROR(IF(INDEX('Ledger Codes'!$C$6:$C$205,MATCH(S3874,'Ledger Codes'!$B$6:$B$205,0))="","",INDEX('Ledger Codes'!$C$6:$C$205,MATCH(S3874,'Ledger Codes'!$B$6:$B$205,0))),""))</f>
        <v>10054</v>
      </c>
      <c r="D3874" s="50" t="s">
        <v>210</v>
      </c>
      <c r="E3874" s="50" t="s">
        <v>2054</v>
      </c>
      <c r="F3874" s="50" t="s">
        <v>2055</v>
      </c>
      <c r="G3874" s="52" t="n">
        <v>0</v>
      </c>
      <c r="H3874" s="52" t="n">
        <v>42</v>
      </c>
      <c r="I3874" s="52" t="n">
        <f aca="false">IF(AND(G3874="",H3874=""),"",N(G3874)-N(H3874))</f>
        <v>-42</v>
      </c>
      <c r="J3874" s="52" t="n">
        <f aca="false">IF(I3874="","",ABS(I3874))</f>
        <v>42</v>
      </c>
      <c r="K3874" s="56" t="n">
        <f aca="false">IF(S3874="","",0)</f>
        <v>0</v>
      </c>
      <c r="L3874" s="56" t="n">
        <f aca="false">IF(J3874="","",IF(AND(J3874&gt;'Revenue Testing'!$E$9,K3874=0),1,0))</f>
        <v>0</v>
      </c>
      <c r="M3874" s="57" t="n">
        <v>0.049455707862</v>
      </c>
      <c r="N3874" s="56" t="str">
        <f aca="false">IF(OR(A3874="",I3874=""),"",IF(COUNTIFS($A$2:$A$4500,A3874,$D$2:$D$4500,D3874,$I$2:$I$4500,I3874)&gt;1,"Possible duplicate",""))</f>
        <v/>
      </c>
      <c r="O3874" s="56" t="n">
        <f aca="false">IF(J3874="","",IF(AND(L3874=0,K3874=0),1,0))</f>
        <v>1</v>
      </c>
      <c r="P3874" s="56" t="str">
        <f aca="false">IF(L3874=1,J3874+ROW()/10^7,"")</f>
        <v/>
      </c>
      <c r="Q3874" s="57" t="n">
        <f aca="false">IF(O3874=1,M3874,"")</f>
        <v>0.049455707862</v>
      </c>
      <c r="R3874" s="56" t="str">
        <f aca="false">IF(K3874=1,ROW(),"")</f>
        <v/>
      </c>
      <c r="S3874" s="56" t="str">
        <f aca="false">IF(D3874="","",TRIM(D3874))</f>
        <v>PHOTO CHARGES- INC</v>
      </c>
    </row>
    <row r="3875" customFormat="false" ht="15" hidden="false" customHeight="false" outlineLevel="0" collapsed="false">
      <c r="A3875" s="50" t="s">
        <v>2056</v>
      </c>
      <c r="B3875" s="55" t="n">
        <v>45968</v>
      </c>
      <c r="C3875" s="50" t="n">
        <f aca="false">IF(S3875="","",IFERROR(IF(INDEX('Ledger Codes'!$C$6:$C$205,MATCH(S3875,'Ledger Codes'!$B$6:$B$205,0))="","",INDEX('Ledger Codes'!$C$6:$C$205,MATCH(S3875,'Ledger Codes'!$B$6:$B$205,0))),""))</f>
        <v>10054</v>
      </c>
      <c r="D3875" s="50" t="s">
        <v>210</v>
      </c>
      <c r="E3875" s="50" t="s">
        <v>2057</v>
      </c>
      <c r="F3875" s="50" t="s">
        <v>2058</v>
      </c>
      <c r="G3875" s="52" t="n">
        <v>0</v>
      </c>
      <c r="H3875" s="52" t="n">
        <v>42</v>
      </c>
      <c r="I3875" s="52" t="n">
        <f aca="false">IF(AND(G3875="",H3875=""),"",N(G3875)-N(H3875))</f>
        <v>-42</v>
      </c>
      <c r="J3875" s="52" t="n">
        <f aca="false">IF(I3875="","",ABS(I3875))</f>
        <v>42</v>
      </c>
      <c r="K3875" s="56" t="n">
        <f aca="false">IF(S3875="","",0)</f>
        <v>0</v>
      </c>
      <c r="L3875" s="56" t="n">
        <f aca="false">IF(J3875="","",IF(AND(J3875&gt;'Revenue Testing'!$E$9,K3875=0),1,0))</f>
        <v>0</v>
      </c>
      <c r="M3875" s="57" t="n">
        <v>0.162863996913</v>
      </c>
      <c r="N3875" s="56" t="str">
        <f aca="false">IF(OR(A3875="",I3875=""),"",IF(COUNTIFS($A$2:$A$4500,A3875,$D$2:$D$4500,D3875,$I$2:$I$4500,I3875)&gt;1,"Possible duplicate",""))</f>
        <v/>
      </c>
      <c r="O3875" s="56" t="n">
        <f aca="false">IF(J3875="","",IF(AND(L3875=0,K3875=0),1,0))</f>
        <v>1</v>
      </c>
      <c r="P3875" s="56" t="str">
        <f aca="false">IF(L3875=1,J3875+ROW()/10^7,"")</f>
        <v/>
      </c>
      <c r="Q3875" s="57" t="n">
        <f aca="false">IF(O3875=1,M3875,"")</f>
        <v>0.162863996913</v>
      </c>
      <c r="R3875" s="56" t="str">
        <f aca="false">IF(K3875=1,ROW(),"")</f>
        <v/>
      </c>
      <c r="S3875" s="56" t="str">
        <f aca="false">IF(D3875="","",TRIM(D3875))</f>
        <v>PHOTO CHARGES- INC</v>
      </c>
    </row>
    <row r="3876" customFormat="false" ht="15" hidden="false" customHeight="false" outlineLevel="0" collapsed="false">
      <c r="A3876" s="50" t="s">
        <v>2059</v>
      </c>
      <c r="B3876" s="55" t="n">
        <v>45968</v>
      </c>
      <c r="C3876" s="50" t="n">
        <f aca="false">IF(S3876="","",IFERROR(IF(INDEX('Ledger Codes'!$C$6:$C$205,MATCH(S3876,'Ledger Codes'!$B$6:$B$205,0))="","",INDEX('Ledger Codes'!$C$6:$C$205,MATCH(S3876,'Ledger Codes'!$B$6:$B$205,0))),""))</f>
        <v>10054</v>
      </c>
      <c r="D3876" s="50" t="s">
        <v>210</v>
      </c>
      <c r="E3876" s="50" t="s">
        <v>2060</v>
      </c>
      <c r="F3876" s="50" t="s">
        <v>2061</v>
      </c>
      <c r="G3876" s="52" t="n">
        <v>0</v>
      </c>
      <c r="H3876" s="52" t="n">
        <v>21</v>
      </c>
      <c r="I3876" s="52" t="n">
        <f aca="false">IF(AND(G3876="",H3876=""),"",N(G3876)-N(H3876))</f>
        <v>-21</v>
      </c>
      <c r="J3876" s="52" t="n">
        <f aca="false">IF(I3876="","",ABS(I3876))</f>
        <v>21</v>
      </c>
      <c r="K3876" s="56" t="n">
        <f aca="false">IF(S3876="","",0)</f>
        <v>0</v>
      </c>
      <c r="L3876" s="56" t="n">
        <f aca="false">IF(J3876="","",IF(AND(J3876&gt;'Revenue Testing'!$E$9,K3876=0),1,0))</f>
        <v>0</v>
      </c>
      <c r="M3876" s="57" t="n">
        <v>0.934639841194</v>
      </c>
      <c r="N3876" s="56" t="str">
        <f aca="false">IF(OR(A3876="",I3876=""),"",IF(COUNTIFS($A$2:$A$4500,A3876,$D$2:$D$4500,D3876,$I$2:$I$4500,I3876)&gt;1,"Possible duplicate",""))</f>
        <v/>
      </c>
      <c r="O3876" s="56" t="n">
        <f aca="false">IF(J3876="","",IF(AND(L3876=0,K3876=0),1,0))</f>
        <v>1</v>
      </c>
      <c r="P3876" s="56" t="str">
        <f aca="false">IF(L3876=1,J3876+ROW()/10^7,"")</f>
        <v/>
      </c>
      <c r="Q3876" s="57" t="n">
        <f aca="false">IF(O3876=1,M3876,"")</f>
        <v>0.934639841194</v>
      </c>
      <c r="R3876" s="56" t="str">
        <f aca="false">IF(K3876=1,ROW(),"")</f>
        <v/>
      </c>
      <c r="S3876" s="56" t="str">
        <f aca="false">IF(D3876="","",TRIM(D3876))</f>
        <v>PHOTO CHARGES- INC</v>
      </c>
    </row>
    <row r="3877" customFormat="false" ht="15" hidden="false" customHeight="false" outlineLevel="0" collapsed="false">
      <c r="A3877" s="50" t="s">
        <v>2062</v>
      </c>
      <c r="B3877" s="55" t="n">
        <v>45969</v>
      </c>
      <c r="C3877" s="50" t="n">
        <f aca="false">IF(S3877="","",IFERROR(IF(INDEX('Ledger Codes'!$C$6:$C$205,MATCH(S3877,'Ledger Codes'!$B$6:$B$205,0))="","",INDEX('Ledger Codes'!$C$6:$C$205,MATCH(S3877,'Ledger Codes'!$B$6:$B$205,0))),""))</f>
        <v>10054</v>
      </c>
      <c r="D3877" s="50" t="s">
        <v>210</v>
      </c>
      <c r="E3877" s="50" t="s">
        <v>2063</v>
      </c>
      <c r="F3877" s="50" t="s">
        <v>2064</v>
      </c>
      <c r="G3877" s="52" t="n">
        <v>0</v>
      </c>
      <c r="H3877" s="52" t="n">
        <v>21</v>
      </c>
      <c r="I3877" s="52" t="n">
        <f aca="false">IF(AND(G3877="",H3877=""),"",N(G3877)-N(H3877))</f>
        <v>-21</v>
      </c>
      <c r="J3877" s="52" t="n">
        <f aca="false">IF(I3877="","",ABS(I3877))</f>
        <v>21</v>
      </c>
      <c r="K3877" s="56" t="n">
        <f aca="false">IF(S3877="","",0)</f>
        <v>0</v>
      </c>
      <c r="L3877" s="56" t="n">
        <f aca="false">IF(J3877="","",IF(AND(J3877&gt;'Revenue Testing'!$E$9,K3877=0),1,0))</f>
        <v>0</v>
      </c>
      <c r="M3877" s="57" t="n">
        <v>0.529141079812</v>
      </c>
      <c r="N3877" s="56" t="str">
        <f aca="false">IF(OR(A3877="",I3877=""),"",IF(COUNTIFS($A$2:$A$4500,A3877,$D$2:$D$4500,D3877,$I$2:$I$4500,I3877)&gt;1,"Possible duplicate",""))</f>
        <v/>
      </c>
      <c r="O3877" s="56" t="n">
        <f aca="false">IF(J3877="","",IF(AND(L3877=0,K3877=0),1,0))</f>
        <v>1</v>
      </c>
      <c r="P3877" s="56" t="str">
        <f aca="false">IF(L3877=1,J3877+ROW()/10^7,"")</f>
        <v/>
      </c>
      <c r="Q3877" s="57" t="n">
        <f aca="false">IF(O3877=1,M3877,"")</f>
        <v>0.529141079812</v>
      </c>
      <c r="R3877" s="56" t="str">
        <f aca="false">IF(K3877=1,ROW(),"")</f>
        <v/>
      </c>
      <c r="S3877" s="56" t="str">
        <f aca="false">IF(D3877="","",TRIM(D3877))</f>
        <v>PHOTO CHARGES- INC</v>
      </c>
    </row>
    <row r="3878" customFormat="false" ht="15" hidden="false" customHeight="false" outlineLevel="0" collapsed="false">
      <c r="A3878" s="50" t="s">
        <v>2065</v>
      </c>
      <c r="B3878" s="55" t="n">
        <v>45969</v>
      </c>
      <c r="C3878" s="50" t="n">
        <f aca="false">IF(S3878="","",IFERROR(IF(INDEX('Ledger Codes'!$C$6:$C$205,MATCH(S3878,'Ledger Codes'!$B$6:$B$205,0))="","",INDEX('Ledger Codes'!$C$6:$C$205,MATCH(S3878,'Ledger Codes'!$B$6:$B$205,0))),""))</f>
        <v>10054</v>
      </c>
      <c r="D3878" s="50" t="s">
        <v>210</v>
      </c>
      <c r="E3878" s="50" t="s">
        <v>2066</v>
      </c>
      <c r="F3878" s="50" t="s">
        <v>575</v>
      </c>
      <c r="G3878" s="52" t="n">
        <v>0</v>
      </c>
      <c r="H3878" s="52" t="n">
        <v>21</v>
      </c>
      <c r="I3878" s="52" t="n">
        <f aca="false">IF(AND(G3878="",H3878=""),"",N(G3878)-N(H3878))</f>
        <v>-21</v>
      </c>
      <c r="J3878" s="52" t="n">
        <f aca="false">IF(I3878="","",ABS(I3878))</f>
        <v>21</v>
      </c>
      <c r="K3878" s="56" t="n">
        <f aca="false">IF(S3878="","",0)</f>
        <v>0</v>
      </c>
      <c r="L3878" s="56" t="n">
        <f aca="false">IF(J3878="","",IF(AND(J3878&gt;'Revenue Testing'!$E$9,K3878=0),1,0))</f>
        <v>0</v>
      </c>
      <c r="M3878" s="57" t="n">
        <v>0.816594502772</v>
      </c>
      <c r="N3878" s="56" t="str">
        <f aca="false">IF(OR(A3878="",I3878=""),"",IF(COUNTIFS($A$2:$A$4500,A3878,$D$2:$D$4500,D3878,$I$2:$I$4500,I3878)&gt;1,"Possible duplicate",""))</f>
        <v/>
      </c>
      <c r="O3878" s="56" t="n">
        <f aca="false">IF(J3878="","",IF(AND(L3878=0,K3878=0),1,0))</f>
        <v>1</v>
      </c>
      <c r="P3878" s="56" t="str">
        <f aca="false">IF(L3878=1,J3878+ROW()/10^7,"")</f>
        <v/>
      </c>
      <c r="Q3878" s="57" t="n">
        <f aca="false">IF(O3878=1,M3878,"")</f>
        <v>0.816594502772</v>
      </c>
      <c r="R3878" s="56" t="str">
        <f aca="false">IF(K3878=1,ROW(),"")</f>
        <v/>
      </c>
      <c r="S3878" s="56" t="str">
        <f aca="false">IF(D3878="","",TRIM(D3878))</f>
        <v>PHOTO CHARGES- INC</v>
      </c>
    </row>
    <row r="3879" customFormat="false" ht="15" hidden="false" customHeight="false" outlineLevel="0" collapsed="false">
      <c r="A3879" s="50" t="s">
        <v>2067</v>
      </c>
      <c r="B3879" s="55" t="n">
        <v>45970</v>
      </c>
      <c r="C3879" s="50" t="n">
        <f aca="false">IF(S3879="","",IFERROR(IF(INDEX('Ledger Codes'!$C$6:$C$205,MATCH(S3879,'Ledger Codes'!$B$6:$B$205,0))="","",INDEX('Ledger Codes'!$C$6:$C$205,MATCH(S3879,'Ledger Codes'!$B$6:$B$205,0))),""))</f>
        <v>10054</v>
      </c>
      <c r="D3879" s="50" t="s">
        <v>210</v>
      </c>
      <c r="E3879" s="50" t="s">
        <v>2068</v>
      </c>
      <c r="F3879" s="50" t="s">
        <v>2069</v>
      </c>
      <c r="G3879" s="52" t="n">
        <v>0</v>
      </c>
      <c r="H3879" s="52" t="n">
        <v>21</v>
      </c>
      <c r="I3879" s="52" t="n">
        <f aca="false">IF(AND(G3879="",H3879=""),"",N(G3879)-N(H3879))</f>
        <v>-21</v>
      </c>
      <c r="J3879" s="52" t="n">
        <f aca="false">IF(I3879="","",ABS(I3879))</f>
        <v>21</v>
      </c>
      <c r="K3879" s="56" t="n">
        <f aca="false">IF(S3879="","",0)</f>
        <v>0</v>
      </c>
      <c r="L3879" s="56" t="n">
        <f aca="false">IF(J3879="","",IF(AND(J3879&gt;'Revenue Testing'!$E$9,K3879=0),1,0))</f>
        <v>0</v>
      </c>
      <c r="M3879" s="57" t="n">
        <v>0.991333031566</v>
      </c>
      <c r="N3879" s="56" t="str">
        <f aca="false">IF(OR(A3879="",I3879=""),"",IF(COUNTIFS($A$2:$A$4500,A3879,$D$2:$D$4500,D3879,$I$2:$I$4500,I3879)&gt;1,"Possible duplicate",""))</f>
        <v/>
      </c>
      <c r="O3879" s="56" t="n">
        <f aca="false">IF(J3879="","",IF(AND(L3879=0,K3879=0),1,0))</f>
        <v>1</v>
      </c>
      <c r="P3879" s="56" t="str">
        <f aca="false">IF(L3879=1,J3879+ROW()/10^7,"")</f>
        <v/>
      </c>
      <c r="Q3879" s="57" t="n">
        <f aca="false">IF(O3879=1,M3879,"")</f>
        <v>0.991333031566</v>
      </c>
      <c r="R3879" s="56" t="str">
        <f aca="false">IF(K3879=1,ROW(),"")</f>
        <v/>
      </c>
      <c r="S3879" s="56" t="str">
        <f aca="false">IF(D3879="","",TRIM(D3879))</f>
        <v>PHOTO CHARGES- INC</v>
      </c>
    </row>
    <row r="3880" customFormat="false" ht="15" hidden="false" customHeight="false" outlineLevel="0" collapsed="false">
      <c r="A3880" s="50" t="s">
        <v>2070</v>
      </c>
      <c r="B3880" s="55" t="n">
        <v>45970</v>
      </c>
      <c r="C3880" s="50" t="n">
        <f aca="false">IF(S3880="","",IFERROR(IF(INDEX('Ledger Codes'!$C$6:$C$205,MATCH(S3880,'Ledger Codes'!$B$6:$B$205,0))="","",INDEX('Ledger Codes'!$C$6:$C$205,MATCH(S3880,'Ledger Codes'!$B$6:$B$205,0))),""))</f>
        <v>10054</v>
      </c>
      <c r="D3880" s="50" t="s">
        <v>210</v>
      </c>
      <c r="E3880" s="50" t="s">
        <v>2071</v>
      </c>
      <c r="F3880" s="50" t="s">
        <v>2072</v>
      </c>
      <c r="G3880" s="52" t="n">
        <v>0</v>
      </c>
      <c r="H3880" s="52" t="n">
        <v>21</v>
      </c>
      <c r="I3880" s="52" t="n">
        <f aca="false">IF(AND(G3880="",H3880=""),"",N(G3880)-N(H3880))</f>
        <v>-21</v>
      </c>
      <c r="J3880" s="52" t="n">
        <f aca="false">IF(I3880="","",ABS(I3880))</f>
        <v>21</v>
      </c>
      <c r="K3880" s="56" t="n">
        <f aca="false">IF(S3880="","",0)</f>
        <v>0</v>
      </c>
      <c r="L3880" s="56" t="n">
        <f aca="false">IF(J3880="","",IF(AND(J3880&gt;'Revenue Testing'!$E$9,K3880=0),1,0))</f>
        <v>0</v>
      </c>
      <c r="M3880" s="57" t="n">
        <v>0.489041528166</v>
      </c>
      <c r="N3880" s="56" t="str">
        <f aca="false">IF(OR(A3880="",I3880=""),"",IF(COUNTIFS($A$2:$A$4500,A3880,$D$2:$D$4500,D3880,$I$2:$I$4500,I3880)&gt;1,"Possible duplicate",""))</f>
        <v/>
      </c>
      <c r="O3880" s="56" t="n">
        <f aca="false">IF(J3880="","",IF(AND(L3880=0,K3880=0),1,0))</f>
        <v>1</v>
      </c>
      <c r="P3880" s="56" t="str">
        <f aca="false">IF(L3880=1,J3880+ROW()/10^7,"")</f>
        <v/>
      </c>
      <c r="Q3880" s="57" t="n">
        <f aca="false">IF(O3880=1,M3880,"")</f>
        <v>0.489041528166</v>
      </c>
      <c r="R3880" s="56" t="str">
        <f aca="false">IF(K3880=1,ROW(),"")</f>
        <v/>
      </c>
      <c r="S3880" s="56" t="str">
        <f aca="false">IF(D3880="","",TRIM(D3880))</f>
        <v>PHOTO CHARGES- INC</v>
      </c>
    </row>
    <row r="3881" customFormat="false" ht="15" hidden="false" customHeight="false" outlineLevel="0" collapsed="false">
      <c r="A3881" s="50" t="s">
        <v>2073</v>
      </c>
      <c r="B3881" s="55" t="n">
        <v>45970</v>
      </c>
      <c r="C3881" s="50" t="n">
        <f aca="false">IF(S3881="","",IFERROR(IF(INDEX('Ledger Codes'!$C$6:$C$205,MATCH(S3881,'Ledger Codes'!$B$6:$B$205,0))="","",INDEX('Ledger Codes'!$C$6:$C$205,MATCH(S3881,'Ledger Codes'!$B$6:$B$205,0))),""))</f>
        <v>10054</v>
      </c>
      <c r="D3881" s="50" t="s">
        <v>210</v>
      </c>
      <c r="E3881" s="50" t="s">
        <v>2074</v>
      </c>
      <c r="F3881" s="50" t="s">
        <v>2075</v>
      </c>
      <c r="G3881" s="52" t="n">
        <v>0</v>
      </c>
      <c r="H3881" s="52" t="n">
        <v>21</v>
      </c>
      <c r="I3881" s="52" t="n">
        <f aca="false">IF(AND(G3881="",H3881=""),"",N(G3881)-N(H3881))</f>
        <v>-21</v>
      </c>
      <c r="J3881" s="52" t="n">
        <f aca="false">IF(I3881="","",ABS(I3881))</f>
        <v>21</v>
      </c>
      <c r="K3881" s="56" t="n">
        <f aca="false">IF(S3881="","",0)</f>
        <v>0</v>
      </c>
      <c r="L3881" s="56" t="n">
        <f aca="false">IF(J3881="","",IF(AND(J3881&gt;'Revenue Testing'!$E$9,K3881=0),1,0))</f>
        <v>0</v>
      </c>
      <c r="M3881" s="57" t="n">
        <v>0.802926806103</v>
      </c>
      <c r="N3881" s="56" t="str">
        <f aca="false">IF(OR(A3881="",I3881=""),"",IF(COUNTIFS($A$2:$A$4500,A3881,$D$2:$D$4500,D3881,$I$2:$I$4500,I3881)&gt;1,"Possible duplicate",""))</f>
        <v/>
      </c>
      <c r="O3881" s="56" t="n">
        <f aca="false">IF(J3881="","",IF(AND(L3881=0,K3881=0),1,0))</f>
        <v>1</v>
      </c>
      <c r="P3881" s="56" t="str">
        <f aca="false">IF(L3881=1,J3881+ROW()/10^7,"")</f>
        <v/>
      </c>
      <c r="Q3881" s="57" t="n">
        <f aca="false">IF(O3881=1,M3881,"")</f>
        <v>0.802926806103</v>
      </c>
      <c r="R3881" s="56" t="str">
        <f aca="false">IF(K3881=1,ROW(),"")</f>
        <v/>
      </c>
      <c r="S3881" s="56" t="str">
        <f aca="false">IF(D3881="","",TRIM(D3881))</f>
        <v>PHOTO CHARGES- INC</v>
      </c>
    </row>
    <row r="3882" customFormat="false" ht="15" hidden="false" customHeight="false" outlineLevel="0" collapsed="false">
      <c r="A3882" s="50" t="s">
        <v>2076</v>
      </c>
      <c r="B3882" s="55" t="n">
        <v>45970</v>
      </c>
      <c r="C3882" s="50" t="n">
        <f aca="false">IF(S3882="","",IFERROR(IF(INDEX('Ledger Codes'!$C$6:$C$205,MATCH(S3882,'Ledger Codes'!$B$6:$B$205,0))="","",INDEX('Ledger Codes'!$C$6:$C$205,MATCH(S3882,'Ledger Codes'!$B$6:$B$205,0))),""))</f>
        <v>10054</v>
      </c>
      <c r="D3882" s="50" t="s">
        <v>210</v>
      </c>
      <c r="E3882" s="50" t="s">
        <v>2077</v>
      </c>
      <c r="F3882" s="50" t="s">
        <v>2078</v>
      </c>
      <c r="G3882" s="52" t="n">
        <v>0</v>
      </c>
      <c r="H3882" s="52" t="n">
        <v>126</v>
      </c>
      <c r="I3882" s="52" t="n">
        <f aca="false">IF(AND(G3882="",H3882=""),"",N(G3882)-N(H3882))</f>
        <v>-126</v>
      </c>
      <c r="J3882" s="52" t="n">
        <f aca="false">IF(I3882="","",ABS(I3882))</f>
        <v>126</v>
      </c>
      <c r="K3882" s="56" t="n">
        <f aca="false">IF(S3882="","",0)</f>
        <v>0</v>
      </c>
      <c r="L3882" s="56" t="n">
        <f aca="false">IF(J3882="","",IF(AND(J3882&gt;'Revenue Testing'!$E$9,K3882=0),1,0))</f>
        <v>0</v>
      </c>
      <c r="M3882" s="57" t="n">
        <v>0.27095481566</v>
      </c>
      <c r="N3882" s="56" t="str">
        <f aca="false">IF(OR(A3882="",I3882=""),"",IF(COUNTIFS($A$2:$A$4500,A3882,$D$2:$D$4500,D3882,$I$2:$I$4500,I3882)&gt;1,"Possible duplicate",""))</f>
        <v/>
      </c>
      <c r="O3882" s="56" t="n">
        <f aca="false">IF(J3882="","",IF(AND(L3882=0,K3882=0),1,0))</f>
        <v>1</v>
      </c>
      <c r="P3882" s="56" t="str">
        <f aca="false">IF(L3882=1,J3882+ROW()/10^7,"")</f>
        <v/>
      </c>
      <c r="Q3882" s="57" t="n">
        <f aca="false">IF(O3882=1,M3882,"")</f>
        <v>0.27095481566</v>
      </c>
      <c r="R3882" s="56" t="str">
        <f aca="false">IF(K3882=1,ROW(),"")</f>
        <v/>
      </c>
      <c r="S3882" s="56" t="str">
        <f aca="false">IF(D3882="","",TRIM(D3882))</f>
        <v>PHOTO CHARGES- INC</v>
      </c>
    </row>
    <row r="3883" customFormat="false" ht="15" hidden="false" customHeight="false" outlineLevel="0" collapsed="false">
      <c r="A3883" s="50" t="s">
        <v>2079</v>
      </c>
      <c r="B3883" s="55" t="n">
        <v>45971</v>
      </c>
      <c r="C3883" s="50" t="n">
        <f aca="false">IF(S3883="","",IFERROR(IF(INDEX('Ledger Codes'!$C$6:$C$205,MATCH(S3883,'Ledger Codes'!$B$6:$B$205,0))="","",INDEX('Ledger Codes'!$C$6:$C$205,MATCH(S3883,'Ledger Codes'!$B$6:$B$205,0))),""))</f>
        <v>10054</v>
      </c>
      <c r="D3883" s="50" t="s">
        <v>210</v>
      </c>
      <c r="E3883" s="50" t="s">
        <v>2080</v>
      </c>
      <c r="F3883" s="50" t="s">
        <v>2081</v>
      </c>
      <c r="G3883" s="52" t="n">
        <v>0</v>
      </c>
      <c r="H3883" s="52" t="n">
        <v>42</v>
      </c>
      <c r="I3883" s="52" t="n">
        <f aca="false">IF(AND(G3883="",H3883=""),"",N(G3883)-N(H3883))</f>
        <v>-42</v>
      </c>
      <c r="J3883" s="52" t="n">
        <f aca="false">IF(I3883="","",ABS(I3883))</f>
        <v>42</v>
      </c>
      <c r="K3883" s="56" t="n">
        <f aca="false">IF(S3883="","",0)</f>
        <v>0</v>
      </c>
      <c r="L3883" s="56" t="n">
        <f aca="false">IF(J3883="","",IF(AND(J3883&gt;'Revenue Testing'!$E$9,K3883=0),1,0))</f>
        <v>0</v>
      </c>
      <c r="M3883" s="57" t="n">
        <v>0.546263157474</v>
      </c>
      <c r="N3883" s="56" t="str">
        <f aca="false">IF(OR(A3883="",I3883=""),"",IF(COUNTIFS($A$2:$A$4500,A3883,$D$2:$D$4500,D3883,$I$2:$I$4500,I3883)&gt;1,"Possible duplicate",""))</f>
        <v/>
      </c>
      <c r="O3883" s="56" t="n">
        <f aca="false">IF(J3883="","",IF(AND(L3883=0,K3883=0),1,0))</f>
        <v>1</v>
      </c>
      <c r="P3883" s="56" t="str">
        <f aca="false">IF(L3883=1,J3883+ROW()/10^7,"")</f>
        <v/>
      </c>
      <c r="Q3883" s="57" t="n">
        <f aca="false">IF(O3883=1,M3883,"")</f>
        <v>0.546263157474</v>
      </c>
      <c r="R3883" s="56" t="str">
        <f aca="false">IF(K3883=1,ROW(),"")</f>
        <v/>
      </c>
      <c r="S3883" s="56" t="str">
        <f aca="false">IF(D3883="","",TRIM(D3883))</f>
        <v>PHOTO CHARGES- INC</v>
      </c>
    </row>
    <row r="3884" customFormat="false" ht="15" hidden="false" customHeight="false" outlineLevel="0" collapsed="false">
      <c r="A3884" s="50" t="s">
        <v>2082</v>
      </c>
      <c r="B3884" s="55" t="n">
        <v>45971</v>
      </c>
      <c r="C3884" s="50" t="n">
        <f aca="false">IF(S3884="","",IFERROR(IF(INDEX('Ledger Codes'!$C$6:$C$205,MATCH(S3884,'Ledger Codes'!$B$6:$B$205,0))="","",INDEX('Ledger Codes'!$C$6:$C$205,MATCH(S3884,'Ledger Codes'!$B$6:$B$205,0))),""))</f>
        <v>10054</v>
      </c>
      <c r="D3884" s="50" t="s">
        <v>210</v>
      </c>
      <c r="E3884" s="50" t="s">
        <v>2083</v>
      </c>
      <c r="F3884" s="50" t="s">
        <v>2084</v>
      </c>
      <c r="G3884" s="52" t="n">
        <v>0</v>
      </c>
      <c r="H3884" s="52" t="n">
        <v>21</v>
      </c>
      <c r="I3884" s="52" t="n">
        <f aca="false">IF(AND(G3884="",H3884=""),"",N(G3884)-N(H3884))</f>
        <v>-21</v>
      </c>
      <c r="J3884" s="52" t="n">
        <f aca="false">IF(I3884="","",ABS(I3884))</f>
        <v>21</v>
      </c>
      <c r="K3884" s="56" t="n">
        <f aca="false">IF(S3884="","",0)</f>
        <v>0</v>
      </c>
      <c r="L3884" s="56" t="n">
        <f aca="false">IF(J3884="","",IF(AND(J3884&gt;'Revenue Testing'!$E$9,K3884=0),1,0))</f>
        <v>0</v>
      </c>
      <c r="M3884" s="57" t="n">
        <v>0.722929609326</v>
      </c>
      <c r="N3884" s="56" t="str">
        <f aca="false">IF(OR(A3884="",I3884=""),"",IF(COUNTIFS($A$2:$A$4500,A3884,$D$2:$D$4500,D3884,$I$2:$I$4500,I3884)&gt;1,"Possible duplicate",""))</f>
        <v/>
      </c>
      <c r="O3884" s="56" t="n">
        <f aca="false">IF(J3884="","",IF(AND(L3884=0,K3884=0),1,0))</f>
        <v>1</v>
      </c>
      <c r="P3884" s="56" t="str">
        <f aca="false">IF(L3884=1,J3884+ROW()/10^7,"")</f>
        <v/>
      </c>
      <c r="Q3884" s="57" t="n">
        <f aca="false">IF(O3884=1,M3884,"")</f>
        <v>0.722929609326</v>
      </c>
      <c r="R3884" s="56" t="str">
        <f aca="false">IF(K3884=1,ROW(),"")</f>
        <v/>
      </c>
      <c r="S3884" s="56" t="str">
        <f aca="false">IF(D3884="","",TRIM(D3884))</f>
        <v>PHOTO CHARGES- INC</v>
      </c>
    </row>
    <row r="3885" customFormat="false" ht="15" hidden="false" customHeight="false" outlineLevel="0" collapsed="false">
      <c r="A3885" s="50" t="s">
        <v>2085</v>
      </c>
      <c r="B3885" s="55" t="n">
        <v>45972</v>
      </c>
      <c r="C3885" s="50" t="n">
        <f aca="false">IF(S3885="","",IFERROR(IF(INDEX('Ledger Codes'!$C$6:$C$205,MATCH(S3885,'Ledger Codes'!$B$6:$B$205,0))="","",INDEX('Ledger Codes'!$C$6:$C$205,MATCH(S3885,'Ledger Codes'!$B$6:$B$205,0))),""))</f>
        <v>10054</v>
      </c>
      <c r="D3885" s="50" t="s">
        <v>210</v>
      </c>
      <c r="E3885" s="50" t="s">
        <v>2086</v>
      </c>
      <c r="F3885" s="50" t="s">
        <v>2087</v>
      </c>
      <c r="G3885" s="52" t="n">
        <v>0</v>
      </c>
      <c r="H3885" s="52" t="n">
        <v>20</v>
      </c>
      <c r="I3885" s="52" t="n">
        <f aca="false">IF(AND(G3885="",H3885=""),"",N(G3885)-N(H3885))</f>
        <v>-20</v>
      </c>
      <c r="J3885" s="52" t="n">
        <f aca="false">IF(I3885="","",ABS(I3885))</f>
        <v>20</v>
      </c>
      <c r="K3885" s="56" t="n">
        <f aca="false">IF(S3885="","",0)</f>
        <v>0</v>
      </c>
      <c r="L3885" s="56" t="n">
        <f aca="false">IF(J3885="","",IF(AND(J3885&gt;'Revenue Testing'!$E$9,K3885=0),1,0))</f>
        <v>0</v>
      </c>
      <c r="M3885" s="57" t="n">
        <v>0.522772719262</v>
      </c>
      <c r="N3885" s="56" t="str">
        <f aca="false">IF(OR(A3885="",I3885=""),"",IF(COUNTIFS($A$2:$A$4500,A3885,$D$2:$D$4500,D3885,$I$2:$I$4500,I3885)&gt;1,"Possible duplicate",""))</f>
        <v/>
      </c>
      <c r="O3885" s="56" t="n">
        <f aca="false">IF(J3885="","",IF(AND(L3885=0,K3885=0),1,0))</f>
        <v>1</v>
      </c>
      <c r="P3885" s="56" t="str">
        <f aca="false">IF(L3885=1,J3885+ROW()/10^7,"")</f>
        <v/>
      </c>
      <c r="Q3885" s="57" t="n">
        <f aca="false">IF(O3885=1,M3885,"")</f>
        <v>0.522772719262</v>
      </c>
      <c r="R3885" s="56" t="str">
        <f aca="false">IF(K3885=1,ROW(),"")</f>
        <v/>
      </c>
      <c r="S3885" s="56" t="str">
        <f aca="false">IF(D3885="","",TRIM(D3885))</f>
        <v>PHOTO CHARGES- INC</v>
      </c>
    </row>
    <row r="3886" customFormat="false" ht="15" hidden="false" customHeight="false" outlineLevel="0" collapsed="false">
      <c r="A3886" s="50" t="s">
        <v>2088</v>
      </c>
      <c r="B3886" s="55" t="n">
        <v>45973</v>
      </c>
      <c r="C3886" s="50" t="n">
        <f aca="false">IF(S3886="","",IFERROR(IF(INDEX('Ledger Codes'!$C$6:$C$205,MATCH(S3886,'Ledger Codes'!$B$6:$B$205,0))="","",INDEX('Ledger Codes'!$C$6:$C$205,MATCH(S3886,'Ledger Codes'!$B$6:$B$205,0))),""))</f>
        <v>10054</v>
      </c>
      <c r="D3886" s="50" t="s">
        <v>210</v>
      </c>
      <c r="E3886" s="50" t="s">
        <v>2089</v>
      </c>
      <c r="F3886" s="50" t="s">
        <v>2090</v>
      </c>
      <c r="G3886" s="52" t="n">
        <v>0</v>
      </c>
      <c r="H3886" s="52" t="n">
        <v>21</v>
      </c>
      <c r="I3886" s="52" t="n">
        <f aca="false">IF(AND(G3886="",H3886=""),"",N(G3886)-N(H3886))</f>
        <v>-21</v>
      </c>
      <c r="J3886" s="52" t="n">
        <f aca="false">IF(I3886="","",ABS(I3886))</f>
        <v>21</v>
      </c>
      <c r="K3886" s="56" t="n">
        <f aca="false">IF(S3886="","",0)</f>
        <v>0</v>
      </c>
      <c r="L3886" s="56" t="n">
        <f aca="false">IF(J3886="","",IF(AND(J3886&gt;'Revenue Testing'!$E$9,K3886=0),1,0))</f>
        <v>0</v>
      </c>
      <c r="M3886" s="57" t="n">
        <v>0.675452372723</v>
      </c>
      <c r="N3886" s="56" t="str">
        <f aca="false">IF(OR(A3886="",I3886=""),"",IF(COUNTIFS($A$2:$A$4500,A3886,$D$2:$D$4500,D3886,$I$2:$I$4500,I3886)&gt;1,"Possible duplicate",""))</f>
        <v/>
      </c>
      <c r="O3886" s="56" t="n">
        <f aca="false">IF(J3886="","",IF(AND(L3886=0,K3886=0),1,0))</f>
        <v>1</v>
      </c>
      <c r="P3886" s="56" t="str">
        <f aca="false">IF(L3886=1,J3886+ROW()/10^7,"")</f>
        <v/>
      </c>
      <c r="Q3886" s="57" t="n">
        <f aca="false">IF(O3886=1,M3886,"")</f>
        <v>0.675452372723</v>
      </c>
      <c r="R3886" s="56" t="str">
        <f aca="false">IF(K3886=1,ROW(),"")</f>
        <v/>
      </c>
      <c r="S3886" s="56" t="str">
        <f aca="false">IF(D3886="","",TRIM(D3886))</f>
        <v>PHOTO CHARGES- INC</v>
      </c>
    </row>
    <row r="3887" customFormat="false" ht="15" hidden="false" customHeight="false" outlineLevel="0" collapsed="false">
      <c r="A3887" s="50" t="s">
        <v>2091</v>
      </c>
      <c r="B3887" s="55" t="n">
        <v>45973</v>
      </c>
      <c r="C3887" s="50" t="n">
        <f aca="false">IF(S3887="","",IFERROR(IF(INDEX('Ledger Codes'!$C$6:$C$205,MATCH(S3887,'Ledger Codes'!$B$6:$B$205,0))="","",INDEX('Ledger Codes'!$C$6:$C$205,MATCH(S3887,'Ledger Codes'!$B$6:$B$205,0))),""))</f>
        <v>10054</v>
      </c>
      <c r="D3887" s="50" t="s">
        <v>210</v>
      </c>
      <c r="E3887" s="50" t="s">
        <v>2092</v>
      </c>
      <c r="F3887" s="50" t="s">
        <v>2093</v>
      </c>
      <c r="G3887" s="52" t="n">
        <v>0</v>
      </c>
      <c r="H3887" s="52" t="n">
        <v>21</v>
      </c>
      <c r="I3887" s="52" t="n">
        <f aca="false">IF(AND(G3887="",H3887=""),"",N(G3887)-N(H3887))</f>
        <v>-21</v>
      </c>
      <c r="J3887" s="52" t="n">
        <f aca="false">IF(I3887="","",ABS(I3887))</f>
        <v>21</v>
      </c>
      <c r="K3887" s="56" t="n">
        <f aca="false">IF(S3887="","",0)</f>
        <v>0</v>
      </c>
      <c r="L3887" s="56" t="n">
        <f aca="false">IF(J3887="","",IF(AND(J3887&gt;'Revenue Testing'!$E$9,K3887=0),1,0))</f>
        <v>0</v>
      </c>
      <c r="M3887" s="57" t="n">
        <v>0.495110206876</v>
      </c>
      <c r="N3887" s="56" t="str">
        <f aca="false">IF(OR(A3887="",I3887=""),"",IF(COUNTIFS($A$2:$A$4500,A3887,$D$2:$D$4500,D3887,$I$2:$I$4500,I3887)&gt;1,"Possible duplicate",""))</f>
        <v/>
      </c>
      <c r="O3887" s="56" t="n">
        <f aca="false">IF(J3887="","",IF(AND(L3887=0,K3887=0),1,0))</f>
        <v>1</v>
      </c>
      <c r="P3887" s="56" t="str">
        <f aca="false">IF(L3887=1,J3887+ROW()/10^7,"")</f>
        <v/>
      </c>
      <c r="Q3887" s="57" t="n">
        <f aca="false">IF(O3887=1,M3887,"")</f>
        <v>0.495110206876</v>
      </c>
      <c r="R3887" s="56" t="str">
        <f aca="false">IF(K3887=1,ROW(),"")</f>
        <v/>
      </c>
      <c r="S3887" s="56" t="str">
        <f aca="false">IF(D3887="","",TRIM(D3887))</f>
        <v>PHOTO CHARGES- INC</v>
      </c>
    </row>
    <row r="3888" customFormat="false" ht="15" hidden="false" customHeight="false" outlineLevel="0" collapsed="false">
      <c r="A3888" s="50" t="s">
        <v>2094</v>
      </c>
      <c r="B3888" s="55" t="n">
        <v>45980</v>
      </c>
      <c r="C3888" s="50" t="n">
        <f aca="false">IF(S3888="","",IFERROR(IF(INDEX('Ledger Codes'!$C$6:$C$205,MATCH(S3888,'Ledger Codes'!$B$6:$B$205,0))="","",INDEX('Ledger Codes'!$C$6:$C$205,MATCH(S3888,'Ledger Codes'!$B$6:$B$205,0))),""))</f>
        <v>10054</v>
      </c>
      <c r="D3888" s="50" t="s">
        <v>210</v>
      </c>
      <c r="E3888" s="50" t="s">
        <v>2095</v>
      </c>
      <c r="F3888" s="50" t="s">
        <v>578</v>
      </c>
      <c r="G3888" s="52" t="n">
        <v>0</v>
      </c>
      <c r="H3888" s="52" t="n">
        <v>21</v>
      </c>
      <c r="I3888" s="52" t="n">
        <f aca="false">IF(AND(G3888="",H3888=""),"",N(G3888)-N(H3888))</f>
        <v>-21</v>
      </c>
      <c r="J3888" s="52" t="n">
        <f aca="false">IF(I3888="","",ABS(I3888))</f>
        <v>21</v>
      </c>
      <c r="K3888" s="56" t="n">
        <f aca="false">IF(S3888="","",0)</f>
        <v>0</v>
      </c>
      <c r="L3888" s="56" t="n">
        <f aca="false">IF(J3888="","",IF(AND(J3888&gt;'Revenue Testing'!$E$9,K3888=0),1,0))</f>
        <v>0</v>
      </c>
      <c r="M3888" s="57" t="n">
        <v>0.200910046818</v>
      </c>
      <c r="N3888" s="56" t="str">
        <f aca="false">IF(OR(A3888="",I3888=""),"",IF(COUNTIFS($A$2:$A$4500,A3888,$D$2:$D$4500,D3888,$I$2:$I$4500,I3888)&gt;1,"Possible duplicate",""))</f>
        <v/>
      </c>
      <c r="O3888" s="56" t="n">
        <f aca="false">IF(J3888="","",IF(AND(L3888=0,K3888=0),1,0))</f>
        <v>1</v>
      </c>
      <c r="P3888" s="56" t="str">
        <f aca="false">IF(L3888=1,J3888+ROW()/10^7,"")</f>
        <v/>
      </c>
      <c r="Q3888" s="57" t="n">
        <f aca="false">IF(O3888=1,M3888,"")</f>
        <v>0.200910046818</v>
      </c>
      <c r="R3888" s="56" t="str">
        <f aca="false">IF(K3888=1,ROW(),"")</f>
        <v/>
      </c>
      <c r="S3888" s="56" t="str">
        <f aca="false">IF(D3888="","",TRIM(D3888))</f>
        <v>PHOTO CHARGES- INC</v>
      </c>
    </row>
    <row r="3889" customFormat="false" ht="15" hidden="false" customHeight="false" outlineLevel="0" collapsed="false">
      <c r="A3889" s="50" t="s">
        <v>2096</v>
      </c>
      <c r="B3889" s="55" t="n">
        <v>45984</v>
      </c>
      <c r="C3889" s="50" t="n">
        <f aca="false">IF(S3889="","",IFERROR(IF(INDEX('Ledger Codes'!$C$6:$C$205,MATCH(S3889,'Ledger Codes'!$B$6:$B$205,0))="","",INDEX('Ledger Codes'!$C$6:$C$205,MATCH(S3889,'Ledger Codes'!$B$6:$B$205,0))),""))</f>
        <v>10054</v>
      </c>
      <c r="D3889" s="50" t="s">
        <v>210</v>
      </c>
      <c r="E3889" s="50" t="s">
        <v>2097</v>
      </c>
      <c r="F3889" s="58" t="s">
        <v>2098</v>
      </c>
      <c r="G3889" s="52" t="n">
        <v>0</v>
      </c>
      <c r="H3889" s="52" t="n">
        <v>252</v>
      </c>
      <c r="I3889" s="52" t="n">
        <f aca="false">IF(AND(G3889="",H3889=""),"",N(G3889)-N(H3889))</f>
        <v>-252</v>
      </c>
      <c r="J3889" s="52" t="n">
        <f aca="false">IF(I3889="","",ABS(I3889))</f>
        <v>252</v>
      </c>
      <c r="K3889" s="56" t="n">
        <f aca="false">IF(S3889="","",0)</f>
        <v>0</v>
      </c>
      <c r="L3889" s="56" t="n">
        <f aca="false">IF(J3889="","",IF(AND(J3889&gt;'Revenue Testing'!$E$9,K3889=0),1,0))</f>
        <v>0</v>
      </c>
      <c r="M3889" s="57" t="n">
        <v>0.316018137866</v>
      </c>
      <c r="N3889" s="56" t="str">
        <f aca="false">IF(OR(A3889="",I3889=""),"",IF(COUNTIFS($A$2:$A$4500,A3889,$D$2:$D$4500,D3889,$I$2:$I$4500,I3889)&gt;1,"Possible duplicate",""))</f>
        <v/>
      </c>
      <c r="O3889" s="56" t="n">
        <f aca="false">IF(J3889="","",IF(AND(L3889=0,K3889=0),1,0))</f>
        <v>1</v>
      </c>
      <c r="P3889" s="56" t="str">
        <f aca="false">IF(L3889=1,J3889+ROW()/10^7,"")</f>
        <v/>
      </c>
      <c r="Q3889" s="57" t="n">
        <f aca="false">IF(O3889=1,M3889,"")</f>
        <v>0.316018137866</v>
      </c>
      <c r="R3889" s="56" t="str">
        <f aca="false">IF(K3889=1,ROW(),"")</f>
        <v/>
      </c>
      <c r="S3889" s="56" t="str">
        <f aca="false">IF(D3889="","",TRIM(D3889))</f>
        <v>PHOTO CHARGES- INC</v>
      </c>
    </row>
    <row r="3890" customFormat="false" ht="15" hidden="false" customHeight="false" outlineLevel="0" collapsed="false">
      <c r="A3890" s="50" t="s">
        <v>2099</v>
      </c>
      <c r="B3890" s="55" t="n">
        <v>45990</v>
      </c>
      <c r="C3890" s="50" t="n">
        <f aca="false">IF(S3890="","",IFERROR(IF(INDEX('Ledger Codes'!$C$6:$C$205,MATCH(S3890,'Ledger Codes'!$B$6:$B$205,0))="","",INDEX('Ledger Codes'!$C$6:$C$205,MATCH(S3890,'Ledger Codes'!$B$6:$B$205,0))),""))</f>
        <v>10054</v>
      </c>
      <c r="D3890" s="50" t="s">
        <v>210</v>
      </c>
      <c r="E3890" s="50" t="s">
        <v>2100</v>
      </c>
      <c r="F3890" s="58" t="s">
        <v>2101</v>
      </c>
      <c r="G3890" s="52" t="n">
        <v>0</v>
      </c>
      <c r="H3890" s="52" t="n">
        <v>21</v>
      </c>
      <c r="I3890" s="52" t="n">
        <f aca="false">IF(AND(G3890="",H3890=""),"",N(G3890)-N(H3890))</f>
        <v>-21</v>
      </c>
      <c r="J3890" s="52" t="n">
        <f aca="false">IF(I3890="","",ABS(I3890))</f>
        <v>21</v>
      </c>
      <c r="K3890" s="56" t="n">
        <f aca="false">IF(S3890="","",0)</f>
        <v>0</v>
      </c>
      <c r="L3890" s="56" t="n">
        <f aca="false">IF(J3890="","",IF(AND(J3890&gt;'Revenue Testing'!$E$9,K3890=0),1,0))</f>
        <v>0</v>
      </c>
      <c r="M3890" s="57" t="n">
        <v>0.919576813052</v>
      </c>
      <c r="N3890" s="56" t="str">
        <f aca="false">IF(OR(A3890="",I3890=""),"",IF(COUNTIFS($A$2:$A$4500,A3890,$D$2:$D$4500,D3890,$I$2:$I$4500,I3890)&gt;1,"Possible duplicate",""))</f>
        <v/>
      </c>
      <c r="O3890" s="56" t="n">
        <f aca="false">IF(J3890="","",IF(AND(L3890=0,K3890=0),1,0))</f>
        <v>1</v>
      </c>
      <c r="P3890" s="56" t="str">
        <f aca="false">IF(L3890=1,J3890+ROW()/10^7,"")</f>
        <v/>
      </c>
      <c r="Q3890" s="57" t="n">
        <f aca="false">IF(O3890=1,M3890,"")</f>
        <v>0.919576813052</v>
      </c>
      <c r="R3890" s="56" t="str">
        <f aca="false">IF(K3890=1,ROW(),"")</f>
        <v/>
      </c>
      <c r="S3890" s="56" t="str">
        <f aca="false">IF(D3890="","",TRIM(D3890))</f>
        <v>PHOTO CHARGES- INC</v>
      </c>
    </row>
    <row r="3891" customFormat="false" ht="15" hidden="false" customHeight="false" outlineLevel="0" collapsed="false">
      <c r="A3891" s="50" t="s">
        <v>2102</v>
      </c>
      <c r="B3891" s="55" t="n">
        <v>45998</v>
      </c>
      <c r="C3891" s="50" t="n">
        <f aca="false">IF(S3891="","",IFERROR(IF(INDEX('Ledger Codes'!$C$6:$C$205,MATCH(S3891,'Ledger Codes'!$B$6:$B$205,0))="","",INDEX('Ledger Codes'!$C$6:$C$205,MATCH(S3891,'Ledger Codes'!$B$6:$B$205,0))),""))</f>
        <v>10054</v>
      </c>
      <c r="D3891" s="50" t="s">
        <v>210</v>
      </c>
      <c r="E3891" s="50" t="s">
        <v>2103</v>
      </c>
      <c r="F3891" s="50" t="s">
        <v>2104</v>
      </c>
      <c r="G3891" s="52" t="n">
        <v>0</v>
      </c>
      <c r="H3891" s="52" t="n">
        <v>20</v>
      </c>
      <c r="I3891" s="52" t="n">
        <f aca="false">IF(AND(G3891="",H3891=""),"",N(G3891)-N(H3891))</f>
        <v>-20</v>
      </c>
      <c r="J3891" s="52" t="n">
        <f aca="false">IF(I3891="","",ABS(I3891))</f>
        <v>20</v>
      </c>
      <c r="K3891" s="56" t="n">
        <f aca="false">IF(S3891="","",0)</f>
        <v>0</v>
      </c>
      <c r="L3891" s="56" t="n">
        <f aca="false">IF(J3891="","",IF(AND(J3891&gt;'Revenue Testing'!$E$9,K3891=0),1,0))</f>
        <v>0</v>
      </c>
      <c r="M3891" s="57" t="n">
        <v>0.131024034627</v>
      </c>
      <c r="N3891" s="56" t="str">
        <f aca="false">IF(OR(A3891="",I3891=""),"",IF(COUNTIFS($A$2:$A$4500,A3891,$D$2:$D$4500,D3891,$I$2:$I$4500,I3891)&gt;1,"Possible duplicate",""))</f>
        <v/>
      </c>
      <c r="O3891" s="56" t="n">
        <f aca="false">IF(J3891="","",IF(AND(L3891=0,K3891=0),1,0))</f>
        <v>1</v>
      </c>
      <c r="P3891" s="56" t="str">
        <f aca="false">IF(L3891=1,J3891+ROW()/10^7,"")</f>
        <v/>
      </c>
      <c r="Q3891" s="57" t="n">
        <f aca="false">IF(O3891=1,M3891,"")</f>
        <v>0.131024034627</v>
      </c>
      <c r="R3891" s="56" t="str">
        <f aca="false">IF(K3891=1,ROW(),"")</f>
        <v/>
      </c>
      <c r="S3891" s="56" t="str">
        <f aca="false">IF(D3891="","",TRIM(D3891))</f>
        <v>PHOTO CHARGES- INC</v>
      </c>
    </row>
    <row r="3892" customFormat="false" ht="15" hidden="false" customHeight="false" outlineLevel="0" collapsed="false">
      <c r="A3892" s="50" t="s">
        <v>2105</v>
      </c>
      <c r="B3892" s="55" t="n">
        <v>45998</v>
      </c>
      <c r="C3892" s="50" t="n">
        <f aca="false">IF(S3892="","",IFERROR(IF(INDEX('Ledger Codes'!$C$6:$C$205,MATCH(S3892,'Ledger Codes'!$B$6:$B$205,0))="","",INDEX('Ledger Codes'!$C$6:$C$205,MATCH(S3892,'Ledger Codes'!$B$6:$B$205,0))),""))</f>
        <v>10054</v>
      </c>
      <c r="D3892" s="50" t="s">
        <v>210</v>
      </c>
      <c r="E3892" s="50" t="s">
        <v>2106</v>
      </c>
      <c r="F3892" s="50" t="s">
        <v>2107</v>
      </c>
      <c r="G3892" s="52" t="n">
        <v>0</v>
      </c>
      <c r="H3892" s="52" t="n">
        <v>20</v>
      </c>
      <c r="I3892" s="52" t="n">
        <f aca="false">IF(AND(G3892="",H3892=""),"",N(G3892)-N(H3892))</f>
        <v>-20</v>
      </c>
      <c r="J3892" s="52" t="n">
        <f aca="false">IF(I3892="","",ABS(I3892))</f>
        <v>20</v>
      </c>
      <c r="K3892" s="56" t="n">
        <f aca="false">IF(S3892="","",0)</f>
        <v>0</v>
      </c>
      <c r="L3892" s="56" t="n">
        <f aca="false">IF(J3892="","",IF(AND(J3892&gt;'Revenue Testing'!$E$9,K3892=0),1,0))</f>
        <v>0</v>
      </c>
      <c r="M3892" s="57" t="n">
        <v>0.864391540615</v>
      </c>
      <c r="N3892" s="56" t="str">
        <f aca="false">IF(OR(A3892="",I3892=""),"",IF(COUNTIFS($A$2:$A$4500,A3892,$D$2:$D$4500,D3892,$I$2:$I$4500,I3892)&gt;1,"Possible duplicate",""))</f>
        <v/>
      </c>
      <c r="O3892" s="56" t="n">
        <f aca="false">IF(J3892="","",IF(AND(L3892=0,K3892=0),1,0))</f>
        <v>1</v>
      </c>
      <c r="P3892" s="56" t="str">
        <f aca="false">IF(L3892=1,J3892+ROW()/10^7,"")</f>
        <v/>
      </c>
      <c r="Q3892" s="57" t="n">
        <f aca="false">IF(O3892=1,M3892,"")</f>
        <v>0.864391540615</v>
      </c>
      <c r="R3892" s="56" t="str">
        <f aca="false">IF(K3892=1,ROW(),"")</f>
        <v/>
      </c>
      <c r="S3892" s="56" t="str">
        <f aca="false">IF(D3892="","",TRIM(D3892))</f>
        <v>PHOTO CHARGES- INC</v>
      </c>
    </row>
    <row r="3893" customFormat="false" ht="15" hidden="false" customHeight="false" outlineLevel="0" collapsed="false">
      <c r="A3893" s="50" t="s">
        <v>2108</v>
      </c>
      <c r="B3893" s="55" t="n">
        <v>45999</v>
      </c>
      <c r="C3893" s="50" t="n">
        <f aca="false">IF(S3893="","",IFERROR(IF(INDEX('Ledger Codes'!$C$6:$C$205,MATCH(S3893,'Ledger Codes'!$B$6:$B$205,0))="","",INDEX('Ledger Codes'!$C$6:$C$205,MATCH(S3893,'Ledger Codes'!$B$6:$B$205,0))),""))</f>
        <v>10054</v>
      </c>
      <c r="D3893" s="50" t="s">
        <v>210</v>
      </c>
      <c r="E3893" s="50" t="s">
        <v>2109</v>
      </c>
      <c r="F3893" s="58" t="s">
        <v>2110</v>
      </c>
      <c r="G3893" s="52" t="n">
        <v>0</v>
      </c>
      <c r="H3893" s="52" t="n">
        <v>42</v>
      </c>
      <c r="I3893" s="52" t="n">
        <f aca="false">IF(AND(G3893="",H3893=""),"",N(G3893)-N(H3893))</f>
        <v>-42</v>
      </c>
      <c r="J3893" s="52" t="n">
        <f aca="false">IF(I3893="","",ABS(I3893))</f>
        <v>42</v>
      </c>
      <c r="K3893" s="56" t="n">
        <f aca="false">IF(S3893="","",0)</f>
        <v>0</v>
      </c>
      <c r="L3893" s="56" t="n">
        <f aca="false">IF(J3893="","",IF(AND(J3893&gt;'Revenue Testing'!$E$9,K3893=0),1,0))</f>
        <v>0</v>
      </c>
      <c r="M3893" s="57" t="n">
        <v>0.281503915252</v>
      </c>
      <c r="N3893" s="56" t="str">
        <f aca="false">IF(OR(A3893="",I3893=""),"",IF(COUNTIFS($A$2:$A$4500,A3893,$D$2:$D$4500,D3893,$I$2:$I$4500,I3893)&gt;1,"Possible duplicate",""))</f>
        <v/>
      </c>
      <c r="O3893" s="56" t="n">
        <f aca="false">IF(J3893="","",IF(AND(L3893=0,K3893=0),1,0))</f>
        <v>1</v>
      </c>
      <c r="P3893" s="56" t="str">
        <f aca="false">IF(L3893=1,J3893+ROW()/10^7,"")</f>
        <v/>
      </c>
      <c r="Q3893" s="57" t="n">
        <f aca="false">IF(O3893=1,M3893,"")</f>
        <v>0.281503915252</v>
      </c>
      <c r="R3893" s="56" t="str">
        <f aca="false">IF(K3893=1,ROW(),"")</f>
        <v/>
      </c>
      <c r="S3893" s="56" t="str">
        <f aca="false">IF(D3893="","",TRIM(D3893))</f>
        <v>PHOTO CHARGES- INC</v>
      </c>
    </row>
    <row r="3894" customFormat="false" ht="15" hidden="false" customHeight="false" outlineLevel="0" collapsed="false">
      <c r="A3894" s="50" t="s">
        <v>2111</v>
      </c>
      <c r="B3894" s="55" t="n">
        <v>46001</v>
      </c>
      <c r="C3894" s="50" t="n">
        <f aca="false">IF(S3894="","",IFERROR(IF(INDEX('Ledger Codes'!$C$6:$C$205,MATCH(S3894,'Ledger Codes'!$B$6:$B$205,0))="","",INDEX('Ledger Codes'!$C$6:$C$205,MATCH(S3894,'Ledger Codes'!$B$6:$B$205,0))),""))</f>
        <v>10054</v>
      </c>
      <c r="D3894" s="50" t="s">
        <v>210</v>
      </c>
      <c r="E3894" s="50" t="s">
        <v>2112</v>
      </c>
      <c r="F3894" s="50" t="s">
        <v>2113</v>
      </c>
      <c r="G3894" s="52" t="n">
        <v>0</v>
      </c>
      <c r="H3894" s="52" t="n">
        <v>21</v>
      </c>
      <c r="I3894" s="52" t="n">
        <f aca="false">IF(AND(G3894="",H3894=""),"",N(G3894)-N(H3894))</f>
        <v>-21</v>
      </c>
      <c r="J3894" s="52" t="n">
        <f aca="false">IF(I3894="","",ABS(I3894))</f>
        <v>21</v>
      </c>
      <c r="K3894" s="56" t="n">
        <f aca="false">IF(S3894="","",0)</f>
        <v>0</v>
      </c>
      <c r="L3894" s="56" t="n">
        <f aca="false">IF(J3894="","",IF(AND(J3894&gt;'Revenue Testing'!$E$9,K3894=0),1,0))</f>
        <v>0</v>
      </c>
      <c r="M3894" s="57" t="n">
        <v>0.453607409118</v>
      </c>
      <c r="N3894" s="56" t="str">
        <f aca="false">IF(OR(A3894="",I3894=""),"",IF(COUNTIFS($A$2:$A$4500,A3894,$D$2:$D$4500,D3894,$I$2:$I$4500,I3894)&gt;1,"Possible duplicate",""))</f>
        <v/>
      </c>
      <c r="O3894" s="56" t="n">
        <f aca="false">IF(J3894="","",IF(AND(L3894=0,K3894=0),1,0))</f>
        <v>1</v>
      </c>
      <c r="P3894" s="56" t="str">
        <f aca="false">IF(L3894=1,J3894+ROW()/10^7,"")</f>
        <v/>
      </c>
      <c r="Q3894" s="57" t="n">
        <f aca="false">IF(O3894=1,M3894,"")</f>
        <v>0.453607409118</v>
      </c>
      <c r="R3894" s="56" t="str">
        <f aca="false">IF(K3894=1,ROW(),"")</f>
        <v/>
      </c>
      <c r="S3894" s="56" t="str">
        <f aca="false">IF(D3894="","",TRIM(D3894))</f>
        <v>PHOTO CHARGES- INC</v>
      </c>
    </row>
    <row r="3895" customFormat="false" ht="15" hidden="false" customHeight="false" outlineLevel="0" collapsed="false">
      <c r="A3895" s="50" t="s">
        <v>2114</v>
      </c>
      <c r="B3895" s="55" t="n">
        <v>46007</v>
      </c>
      <c r="C3895" s="50" t="n">
        <f aca="false">IF(S3895="","",IFERROR(IF(INDEX('Ledger Codes'!$C$6:$C$205,MATCH(S3895,'Ledger Codes'!$B$6:$B$205,0))="","",INDEX('Ledger Codes'!$C$6:$C$205,MATCH(S3895,'Ledger Codes'!$B$6:$B$205,0))),""))</f>
        <v>10054</v>
      </c>
      <c r="D3895" s="50" t="s">
        <v>210</v>
      </c>
      <c r="E3895" s="50" t="s">
        <v>2115</v>
      </c>
      <c r="F3895" s="50" t="s">
        <v>2116</v>
      </c>
      <c r="G3895" s="52" t="n">
        <v>0</v>
      </c>
      <c r="H3895" s="52" t="n">
        <v>42</v>
      </c>
      <c r="I3895" s="52" t="n">
        <f aca="false">IF(AND(G3895="",H3895=""),"",N(G3895)-N(H3895))</f>
        <v>-42</v>
      </c>
      <c r="J3895" s="52" t="n">
        <f aca="false">IF(I3895="","",ABS(I3895))</f>
        <v>42</v>
      </c>
      <c r="K3895" s="56" t="n">
        <f aca="false">IF(S3895="","",0)</f>
        <v>0</v>
      </c>
      <c r="L3895" s="56" t="n">
        <f aca="false">IF(J3895="","",IF(AND(J3895&gt;'Revenue Testing'!$E$9,K3895=0),1,0))</f>
        <v>0</v>
      </c>
      <c r="M3895" s="57" t="n">
        <v>0.232097479779</v>
      </c>
      <c r="N3895" s="56" t="str">
        <f aca="false">IF(OR(A3895="",I3895=""),"",IF(COUNTIFS($A$2:$A$4500,A3895,$D$2:$D$4500,D3895,$I$2:$I$4500,I3895)&gt;1,"Possible duplicate",""))</f>
        <v/>
      </c>
      <c r="O3895" s="56" t="n">
        <f aca="false">IF(J3895="","",IF(AND(L3895=0,K3895=0),1,0))</f>
        <v>1</v>
      </c>
      <c r="P3895" s="56" t="str">
        <f aca="false">IF(L3895=1,J3895+ROW()/10^7,"")</f>
        <v/>
      </c>
      <c r="Q3895" s="57" t="n">
        <f aca="false">IF(O3895=1,M3895,"")</f>
        <v>0.232097479779</v>
      </c>
      <c r="R3895" s="56" t="str">
        <f aca="false">IF(K3895=1,ROW(),"")</f>
        <v/>
      </c>
      <c r="S3895" s="56" t="str">
        <f aca="false">IF(D3895="","",TRIM(D3895))</f>
        <v>PHOTO CHARGES- INC</v>
      </c>
    </row>
    <row r="3896" customFormat="false" ht="15" hidden="false" customHeight="false" outlineLevel="0" collapsed="false">
      <c r="A3896" s="50" t="s">
        <v>2117</v>
      </c>
      <c r="B3896" s="55" t="n">
        <v>46013</v>
      </c>
      <c r="C3896" s="50" t="n">
        <f aca="false">IF(S3896="","",IFERROR(IF(INDEX('Ledger Codes'!$C$6:$C$205,MATCH(S3896,'Ledger Codes'!$B$6:$B$205,0))="","",INDEX('Ledger Codes'!$C$6:$C$205,MATCH(S3896,'Ledger Codes'!$B$6:$B$205,0))),""))</f>
        <v>10054</v>
      </c>
      <c r="D3896" s="50" t="s">
        <v>210</v>
      </c>
      <c r="E3896" s="50" t="s">
        <v>2118</v>
      </c>
      <c r="F3896" s="50" t="s">
        <v>2119</v>
      </c>
      <c r="G3896" s="52" t="n">
        <v>0</v>
      </c>
      <c r="H3896" s="52" t="n">
        <v>20</v>
      </c>
      <c r="I3896" s="52" t="n">
        <f aca="false">IF(AND(G3896="",H3896=""),"",N(G3896)-N(H3896))</f>
        <v>-20</v>
      </c>
      <c r="J3896" s="52" t="n">
        <f aca="false">IF(I3896="","",ABS(I3896))</f>
        <v>20</v>
      </c>
      <c r="K3896" s="56" t="n">
        <f aca="false">IF(S3896="","",0)</f>
        <v>0</v>
      </c>
      <c r="L3896" s="56" t="n">
        <f aca="false">IF(J3896="","",IF(AND(J3896&gt;'Revenue Testing'!$E$9,K3896=0),1,0))</f>
        <v>0</v>
      </c>
      <c r="M3896" s="57" t="n">
        <v>0.71648455928</v>
      </c>
      <c r="N3896" s="56" t="str">
        <f aca="false">IF(OR(A3896="",I3896=""),"",IF(COUNTIFS($A$2:$A$4500,A3896,$D$2:$D$4500,D3896,$I$2:$I$4500,I3896)&gt;1,"Possible duplicate",""))</f>
        <v/>
      </c>
      <c r="O3896" s="56" t="n">
        <f aca="false">IF(J3896="","",IF(AND(L3896=0,K3896=0),1,0))</f>
        <v>1</v>
      </c>
      <c r="P3896" s="56" t="str">
        <f aca="false">IF(L3896=1,J3896+ROW()/10^7,"")</f>
        <v/>
      </c>
      <c r="Q3896" s="57" t="n">
        <f aca="false">IF(O3896=1,M3896,"")</f>
        <v>0.71648455928</v>
      </c>
      <c r="R3896" s="56" t="str">
        <f aca="false">IF(K3896=1,ROW(),"")</f>
        <v/>
      </c>
      <c r="S3896" s="56" t="str">
        <f aca="false">IF(D3896="","",TRIM(D3896))</f>
        <v>PHOTO CHARGES- INC</v>
      </c>
    </row>
    <row r="3897" customFormat="false" ht="15" hidden="false" customHeight="false" outlineLevel="0" collapsed="false">
      <c r="A3897" s="50" t="s">
        <v>2120</v>
      </c>
      <c r="B3897" s="55" t="n">
        <v>46013</v>
      </c>
      <c r="C3897" s="50" t="n">
        <f aca="false">IF(S3897="","",IFERROR(IF(INDEX('Ledger Codes'!$C$6:$C$205,MATCH(S3897,'Ledger Codes'!$B$6:$B$205,0))="","",INDEX('Ledger Codes'!$C$6:$C$205,MATCH(S3897,'Ledger Codes'!$B$6:$B$205,0))),""))</f>
        <v>10054</v>
      </c>
      <c r="D3897" s="50" t="s">
        <v>210</v>
      </c>
      <c r="E3897" s="50" t="s">
        <v>2121</v>
      </c>
      <c r="F3897" s="50" t="s">
        <v>2122</v>
      </c>
      <c r="G3897" s="52" t="n">
        <v>0</v>
      </c>
      <c r="H3897" s="52" t="n">
        <v>20</v>
      </c>
      <c r="I3897" s="52" t="n">
        <f aca="false">IF(AND(G3897="",H3897=""),"",N(G3897)-N(H3897))</f>
        <v>-20</v>
      </c>
      <c r="J3897" s="52" t="n">
        <f aca="false">IF(I3897="","",ABS(I3897))</f>
        <v>20</v>
      </c>
      <c r="K3897" s="56" t="n">
        <f aca="false">IF(S3897="","",0)</f>
        <v>0</v>
      </c>
      <c r="L3897" s="56" t="n">
        <f aca="false">IF(J3897="","",IF(AND(J3897&gt;'Revenue Testing'!$E$9,K3897=0),1,0))</f>
        <v>0</v>
      </c>
      <c r="M3897" s="57" t="n">
        <v>0.167656304205</v>
      </c>
      <c r="N3897" s="56" t="str">
        <f aca="false">IF(OR(A3897="",I3897=""),"",IF(COUNTIFS($A$2:$A$4500,A3897,$D$2:$D$4500,D3897,$I$2:$I$4500,I3897)&gt;1,"Possible duplicate",""))</f>
        <v/>
      </c>
      <c r="O3897" s="56" t="n">
        <f aca="false">IF(J3897="","",IF(AND(L3897=0,K3897=0),1,0))</f>
        <v>1</v>
      </c>
      <c r="P3897" s="56" t="str">
        <f aca="false">IF(L3897=1,J3897+ROW()/10^7,"")</f>
        <v/>
      </c>
      <c r="Q3897" s="57" t="n">
        <f aca="false">IF(O3897=1,M3897,"")</f>
        <v>0.167656304205</v>
      </c>
      <c r="R3897" s="56" t="str">
        <f aca="false">IF(K3897=1,ROW(),"")</f>
        <v/>
      </c>
      <c r="S3897" s="56" t="str">
        <f aca="false">IF(D3897="","",TRIM(D3897))</f>
        <v>PHOTO CHARGES- INC</v>
      </c>
    </row>
    <row r="3898" customFormat="false" ht="15" hidden="false" customHeight="false" outlineLevel="0" collapsed="false">
      <c r="A3898" s="50" t="s">
        <v>585</v>
      </c>
      <c r="B3898" s="55" t="n">
        <v>45887</v>
      </c>
      <c r="C3898" s="50" t="n">
        <f aca="false">IF(S3898="","",IFERROR(IF(INDEX('Ledger Codes'!$C$6:$C$205,MATCH(S3898,'Ledger Codes'!$B$6:$B$205,0))="","",INDEX('Ledger Codes'!$C$6:$C$205,MATCH(S3898,'Ledger Codes'!$B$6:$B$205,0))),""))</f>
        <v>10055</v>
      </c>
      <c r="D3898" s="50" t="s">
        <v>211</v>
      </c>
      <c r="E3898" s="50" t="s">
        <v>586</v>
      </c>
      <c r="F3898" s="50" t="s">
        <v>587</v>
      </c>
      <c r="G3898" s="52" t="n">
        <v>0</v>
      </c>
      <c r="H3898" s="52" t="n">
        <v>824.75</v>
      </c>
      <c r="I3898" s="52" t="n">
        <f aca="false">IF(AND(G3898="",H3898=""),"",N(G3898)-N(H3898))</f>
        <v>-824.75</v>
      </c>
      <c r="J3898" s="52" t="n">
        <f aca="false">IF(I3898="","",ABS(I3898))</f>
        <v>824.75</v>
      </c>
      <c r="K3898" s="56" t="n">
        <f aca="false">IF(S3898="","",0)</f>
        <v>0</v>
      </c>
      <c r="L3898" s="56" t="n">
        <f aca="false">IF(J3898="","",IF(AND(J3898&gt;'Revenue Testing'!$E$9,K3898=0),1,0))</f>
        <v>0</v>
      </c>
      <c r="M3898" s="57" t="n">
        <v>0.752422586433</v>
      </c>
      <c r="N3898" s="56" t="str">
        <f aca="false">IF(OR(A3898="",I3898=""),"",IF(COUNTIFS($A$2:$A$4500,A3898,$D$2:$D$4500,D3898,$I$2:$I$4500,I3898)&gt;1,"Possible duplicate",""))</f>
        <v/>
      </c>
      <c r="O3898" s="56" t="n">
        <f aca="false">IF(J3898="","",IF(AND(L3898=0,K3898=0),1,0))</f>
        <v>1</v>
      </c>
      <c r="P3898" s="56" t="str">
        <f aca="false">IF(L3898=1,J3898+ROW()/10^7,"")</f>
        <v/>
      </c>
      <c r="Q3898" s="57" t="n">
        <f aca="false">IF(O3898=1,M3898,"")</f>
        <v>0.752422586433</v>
      </c>
      <c r="R3898" s="56" t="str">
        <f aca="false">IF(K3898=1,ROW(),"")</f>
        <v/>
      </c>
      <c r="S3898" s="56" t="str">
        <f aca="false">IF(D3898="","",TRIM(D3898))</f>
        <v>RECOVERY HOLDING CHARGES- INC</v>
      </c>
    </row>
    <row r="3899" customFormat="false" ht="15" hidden="false" customHeight="false" outlineLevel="0" collapsed="false">
      <c r="A3899" s="50" t="s">
        <v>588</v>
      </c>
      <c r="B3899" s="55" t="n">
        <v>45887</v>
      </c>
      <c r="C3899" s="50" t="n">
        <f aca="false">IF(S3899="","",IFERROR(IF(INDEX('Ledger Codes'!$C$6:$C$205,MATCH(S3899,'Ledger Codes'!$B$6:$B$205,0))="","",INDEX('Ledger Codes'!$C$6:$C$205,MATCH(S3899,'Ledger Codes'!$B$6:$B$205,0))),""))</f>
        <v>10055</v>
      </c>
      <c r="D3899" s="50" t="s">
        <v>211</v>
      </c>
      <c r="E3899" s="50" t="s">
        <v>589</v>
      </c>
      <c r="F3899" s="50" t="s">
        <v>590</v>
      </c>
      <c r="G3899" s="52" t="n">
        <v>0</v>
      </c>
      <c r="H3899" s="52" t="n">
        <v>1001</v>
      </c>
      <c r="I3899" s="52" t="n">
        <f aca="false">IF(AND(G3899="",H3899=""),"",N(G3899)-N(H3899))</f>
        <v>-1001</v>
      </c>
      <c r="J3899" s="52" t="n">
        <f aca="false">IF(I3899="","",ABS(I3899))</f>
        <v>1001</v>
      </c>
      <c r="K3899" s="56" t="n">
        <f aca="false">IF(S3899="","",0)</f>
        <v>0</v>
      </c>
      <c r="L3899" s="56" t="n">
        <f aca="false">IF(J3899="","",IF(AND(J3899&gt;'Revenue Testing'!$E$9,K3899=0),1,0))</f>
        <v>0</v>
      </c>
      <c r="M3899" s="57" t="n">
        <v>0.277426265222</v>
      </c>
      <c r="N3899" s="56" t="str">
        <f aca="false">IF(OR(A3899="",I3899=""),"",IF(COUNTIFS($A$2:$A$4500,A3899,$D$2:$D$4500,D3899,$I$2:$I$4500,I3899)&gt;1,"Possible duplicate",""))</f>
        <v/>
      </c>
      <c r="O3899" s="56" t="n">
        <f aca="false">IF(J3899="","",IF(AND(L3899=0,K3899=0),1,0))</f>
        <v>1</v>
      </c>
      <c r="P3899" s="56" t="str">
        <f aca="false">IF(L3899=1,J3899+ROW()/10^7,"")</f>
        <v/>
      </c>
      <c r="Q3899" s="57" t="n">
        <f aca="false">IF(O3899=1,M3899,"")</f>
        <v>0.277426265222</v>
      </c>
      <c r="R3899" s="56" t="str">
        <f aca="false">IF(K3899=1,ROW(),"")</f>
        <v/>
      </c>
      <c r="S3899" s="56" t="str">
        <f aca="false">IF(D3899="","",TRIM(D3899))</f>
        <v>RECOVERY HOLDING CHARGES- INC</v>
      </c>
    </row>
    <row r="3900" customFormat="false" ht="15" hidden="false" customHeight="false" outlineLevel="0" collapsed="false">
      <c r="A3900" s="50" t="s">
        <v>591</v>
      </c>
      <c r="B3900" s="55" t="n">
        <v>45887</v>
      </c>
      <c r="C3900" s="50" t="n">
        <f aca="false">IF(S3900="","",IFERROR(IF(INDEX('Ledger Codes'!$C$6:$C$205,MATCH(S3900,'Ledger Codes'!$B$6:$B$205,0))="","",INDEX('Ledger Codes'!$C$6:$C$205,MATCH(S3900,'Ledger Codes'!$B$6:$B$205,0))),""))</f>
        <v>10055</v>
      </c>
      <c r="D3900" s="50" t="s">
        <v>211</v>
      </c>
      <c r="E3900" s="50" t="s">
        <v>592</v>
      </c>
      <c r="F3900" s="50" t="s">
        <v>402</v>
      </c>
      <c r="G3900" s="52" t="n">
        <v>0</v>
      </c>
      <c r="H3900" s="52" t="n">
        <v>300</v>
      </c>
      <c r="I3900" s="52" t="n">
        <f aca="false">IF(AND(G3900="",H3900=""),"",N(G3900)-N(H3900))</f>
        <v>-300</v>
      </c>
      <c r="J3900" s="52" t="n">
        <f aca="false">IF(I3900="","",ABS(I3900))</f>
        <v>300</v>
      </c>
      <c r="K3900" s="56" t="n">
        <f aca="false">IF(S3900="","",0)</f>
        <v>0</v>
      </c>
      <c r="L3900" s="56" t="n">
        <f aca="false">IF(J3900="","",IF(AND(J3900&gt;'Revenue Testing'!$E$9,K3900=0),1,0))</f>
        <v>0</v>
      </c>
      <c r="M3900" s="57" t="n">
        <v>0.700661413213</v>
      </c>
      <c r="N3900" s="56" t="str">
        <f aca="false">IF(OR(A3900="",I3900=""),"",IF(COUNTIFS($A$2:$A$4500,A3900,$D$2:$D$4500,D3900,$I$2:$I$4500,I3900)&gt;1,"Possible duplicate",""))</f>
        <v/>
      </c>
      <c r="O3900" s="56" t="n">
        <f aca="false">IF(J3900="","",IF(AND(L3900=0,K3900=0),1,0))</f>
        <v>1</v>
      </c>
      <c r="P3900" s="56" t="str">
        <f aca="false">IF(L3900=1,J3900+ROW()/10^7,"")</f>
        <v/>
      </c>
      <c r="Q3900" s="57" t="n">
        <f aca="false">IF(O3900=1,M3900,"")</f>
        <v>0.700661413213</v>
      </c>
      <c r="R3900" s="56" t="str">
        <f aca="false">IF(K3900=1,ROW(),"")</f>
        <v/>
      </c>
      <c r="S3900" s="56" t="str">
        <f aca="false">IF(D3900="","",TRIM(D3900))</f>
        <v>RECOVERY HOLDING CHARGES- INC</v>
      </c>
    </row>
    <row r="3901" customFormat="false" ht="15" hidden="false" customHeight="false" outlineLevel="0" collapsed="false">
      <c r="A3901" s="50" t="s">
        <v>1141</v>
      </c>
      <c r="B3901" s="55" t="n">
        <v>45922</v>
      </c>
      <c r="C3901" s="50" t="n">
        <f aca="false">IF(S3901="","",IFERROR(IF(INDEX('Ledger Codes'!$C$6:$C$205,MATCH(S3901,'Ledger Codes'!$B$6:$B$205,0))="","",INDEX('Ledger Codes'!$C$6:$C$205,MATCH(S3901,'Ledger Codes'!$B$6:$B$205,0))),""))</f>
        <v>10055</v>
      </c>
      <c r="D3901" s="50" t="s">
        <v>211</v>
      </c>
      <c r="E3901" s="50" t="s">
        <v>1142</v>
      </c>
      <c r="F3901" s="50" t="s">
        <v>497</v>
      </c>
      <c r="G3901" s="52" t="n">
        <v>0</v>
      </c>
      <c r="H3901" s="52" t="n">
        <v>2016.25</v>
      </c>
      <c r="I3901" s="52" t="n">
        <f aca="false">IF(AND(G3901="",H3901=""),"",N(G3901)-N(H3901))</f>
        <v>-2016.25</v>
      </c>
      <c r="J3901" s="52" t="n">
        <f aca="false">IF(I3901="","",ABS(I3901))</f>
        <v>2016.25</v>
      </c>
      <c r="K3901" s="56" t="n">
        <f aca="false">IF(S3901="","",0)</f>
        <v>0</v>
      </c>
      <c r="L3901" s="56" t="n">
        <f aca="false">IF(J3901="","",IF(AND(J3901&gt;'Revenue Testing'!$E$9,K3901=0),1,0))</f>
        <v>0</v>
      </c>
      <c r="M3901" s="57" t="n">
        <v>0.63185375601</v>
      </c>
      <c r="N3901" s="56" t="str">
        <f aca="false">IF(OR(A3901="",I3901=""),"",IF(COUNTIFS($A$2:$A$4500,A3901,$D$2:$D$4500,D3901,$I$2:$I$4500,I3901)&gt;1,"Possible duplicate",""))</f>
        <v/>
      </c>
      <c r="O3901" s="56" t="n">
        <f aca="false">IF(J3901="","",IF(AND(L3901=0,K3901=0),1,0))</f>
        <v>1</v>
      </c>
      <c r="P3901" s="56" t="str">
        <f aca="false">IF(L3901=1,J3901+ROW()/10^7,"")</f>
        <v/>
      </c>
      <c r="Q3901" s="57" t="n">
        <f aca="false">IF(O3901=1,M3901,"")</f>
        <v>0.63185375601</v>
      </c>
      <c r="R3901" s="56" t="str">
        <f aca="false">IF(K3901=1,ROW(),"")</f>
        <v/>
      </c>
      <c r="S3901" s="56" t="str">
        <f aca="false">IF(D3901="","",TRIM(D3901))</f>
        <v>RECOVERY HOLDING CHARGES- INC</v>
      </c>
    </row>
    <row r="3902" customFormat="false" ht="15" hidden="false" customHeight="false" outlineLevel="0" collapsed="false">
      <c r="A3902" s="50" t="s">
        <v>1143</v>
      </c>
      <c r="B3902" s="55" t="n">
        <v>45922</v>
      </c>
      <c r="C3902" s="50" t="n">
        <f aca="false">IF(S3902="","",IFERROR(IF(INDEX('Ledger Codes'!$C$6:$C$205,MATCH(S3902,'Ledger Codes'!$B$6:$B$205,0))="","",INDEX('Ledger Codes'!$C$6:$C$205,MATCH(S3902,'Ledger Codes'!$B$6:$B$205,0))),""))</f>
        <v>10055</v>
      </c>
      <c r="D3902" s="50" t="s">
        <v>211</v>
      </c>
      <c r="E3902" s="50" t="s">
        <v>1144</v>
      </c>
      <c r="F3902" s="50" t="s">
        <v>488</v>
      </c>
      <c r="G3902" s="52" t="n">
        <v>0</v>
      </c>
      <c r="H3902" s="52" t="n">
        <v>4387.5</v>
      </c>
      <c r="I3902" s="52" t="n">
        <f aca="false">IF(AND(G3902="",H3902=""),"",N(G3902)-N(H3902))</f>
        <v>-4387.5</v>
      </c>
      <c r="J3902" s="52" t="n">
        <f aca="false">IF(I3902="","",ABS(I3902))</f>
        <v>4387.5</v>
      </c>
      <c r="K3902" s="56" t="n">
        <f aca="false">IF(S3902="","",0)</f>
        <v>0</v>
      </c>
      <c r="L3902" s="56" t="n">
        <f aca="false">IF(J3902="","",IF(AND(J3902&gt;'Revenue Testing'!$E$9,K3902=0),1,0))</f>
        <v>1</v>
      </c>
      <c r="M3902" s="57" t="n">
        <v>0.781524640474</v>
      </c>
      <c r="N3902" s="56" t="str">
        <f aca="false">IF(OR(A3902="",I3902=""),"",IF(COUNTIFS($A$2:$A$4500,A3902,$D$2:$D$4500,D3902,$I$2:$I$4500,I3902)&gt;1,"Possible duplicate",""))</f>
        <v/>
      </c>
      <c r="O3902" s="56" t="n">
        <f aca="false">IF(J3902="","",IF(AND(L3902=0,K3902=0),1,0))</f>
        <v>0</v>
      </c>
      <c r="P3902" s="56" t="n">
        <f aca="false">IF(L3902=1,J3902+ROW()/10^7,"")</f>
        <v>4387.5003902</v>
      </c>
      <c r="Q3902" s="56" t="str">
        <f aca="false">IF(O3902=1,M3902,"")</f>
        <v/>
      </c>
      <c r="R3902" s="56" t="str">
        <f aca="false">IF(K3902=1,ROW(),"")</f>
        <v/>
      </c>
      <c r="S3902" s="56" t="str">
        <f aca="false">IF(D3902="","",TRIM(D3902))</f>
        <v>RECOVERY HOLDING CHARGES- INC</v>
      </c>
    </row>
    <row r="3903" customFormat="false" ht="15" hidden="false" customHeight="false" outlineLevel="0" collapsed="false">
      <c r="A3903" s="50" t="s">
        <v>2111</v>
      </c>
      <c r="B3903" s="55" t="n">
        <v>46001</v>
      </c>
      <c r="C3903" s="50" t="n">
        <f aca="false">IF(S3903="","",IFERROR(IF(INDEX('Ledger Codes'!$C$6:$C$205,MATCH(S3903,'Ledger Codes'!$B$6:$B$205,0))="","",INDEX('Ledger Codes'!$C$6:$C$205,MATCH(S3903,'Ledger Codes'!$B$6:$B$205,0))),""))</f>
        <v>10055</v>
      </c>
      <c r="D3903" s="50" t="s">
        <v>211</v>
      </c>
      <c r="E3903" s="50" t="s">
        <v>2112</v>
      </c>
      <c r="F3903" s="50" t="s">
        <v>2113</v>
      </c>
      <c r="G3903" s="52" t="n">
        <v>0</v>
      </c>
      <c r="H3903" s="52" t="n">
        <v>250</v>
      </c>
      <c r="I3903" s="52" t="n">
        <f aca="false">IF(AND(G3903="",H3903=""),"",N(G3903)-N(H3903))</f>
        <v>-250</v>
      </c>
      <c r="J3903" s="52" t="n">
        <f aca="false">IF(I3903="","",ABS(I3903))</f>
        <v>250</v>
      </c>
      <c r="K3903" s="56" t="n">
        <f aca="false">IF(S3903="","",0)</f>
        <v>0</v>
      </c>
      <c r="L3903" s="56" t="n">
        <f aca="false">IF(J3903="","",IF(AND(J3903&gt;'Revenue Testing'!$E$9,K3903=0),1,0))</f>
        <v>0</v>
      </c>
      <c r="M3903" s="57" t="n">
        <v>0.360854019588</v>
      </c>
      <c r="N3903" s="56" t="str">
        <f aca="false">IF(OR(A3903="",I3903=""),"",IF(COUNTIFS($A$2:$A$4500,A3903,$D$2:$D$4500,D3903,$I$2:$I$4500,I3903)&gt;1,"Possible duplicate",""))</f>
        <v/>
      </c>
      <c r="O3903" s="56" t="n">
        <f aca="false">IF(J3903="","",IF(AND(L3903=0,K3903=0),1,0))</f>
        <v>1</v>
      </c>
      <c r="P3903" s="56" t="str">
        <f aca="false">IF(L3903=1,J3903+ROW()/10^7,"")</f>
        <v/>
      </c>
      <c r="Q3903" s="57" t="n">
        <f aca="false">IF(O3903=1,M3903,"")</f>
        <v>0.360854019588</v>
      </c>
      <c r="R3903" s="56" t="str">
        <f aca="false">IF(K3903=1,ROW(),"")</f>
        <v/>
      </c>
      <c r="S3903" s="56" t="str">
        <f aca="false">IF(D3903="","",TRIM(D3903))</f>
        <v>RECOVERY HOLDING CHARGES- INC</v>
      </c>
    </row>
    <row r="3904" customFormat="false" ht="15" hidden="false" customHeight="false" outlineLevel="0" collapsed="false">
      <c r="A3904" s="50" t="s">
        <v>2211</v>
      </c>
      <c r="B3904" s="55" t="n">
        <v>45909</v>
      </c>
      <c r="C3904" s="50" t="n">
        <f aca="false">IF(S3904="","",IFERROR(IF(INDEX('Ledger Codes'!$C$6:$C$205,MATCH(S3904,'Ledger Codes'!$B$6:$B$205,0))="","",INDEX('Ledger Codes'!$C$6:$C$205,MATCH(S3904,'Ledger Codes'!$B$6:$B$205,0))),""))</f>
        <v>10056</v>
      </c>
      <c r="D3904" s="50" t="s">
        <v>212</v>
      </c>
      <c r="E3904" s="50" t="s">
        <v>2212</v>
      </c>
      <c r="F3904" s="58" t="s">
        <v>2213</v>
      </c>
      <c r="G3904" s="52" t="n">
        <v>0</v>
      </c>
      <c r="H3904" s="52" t="n">
        <v>157200</v>
      </c>
      <c r="I3904" s="52" t="n">
        <f aca="false">IF(AND(G3904="",H3904=""),"",N(G3904)-N(H3904))</f>
        <v>-157200</v>
      </c>
      <c r="J3904" s="52" t="n">
        <f aca="false">IF(I3904="","",ABS(I3904))</f>
        <v>157200</v>
      </c>
      <c r="K3904" s="56" t="n">
        <f aca="false">IF(S3904="","",0)</f>
        <v>0</v>
      </c>
      <c r="L3904" s="56" t="n">
        <f aca="false">IF(J3904="","",IF(AND(J3904&gt;'Revenue Testing'!$E$9,K3904=0),1,0))</f>
        <v>1</v>
      </c>
      <c r="M3904" s="57" t="n">
        <v>0.012010849222</v>
      </c>
      <c r="N3904" s="56" t="str">
        <f aca="false">IF(OR(A3904="",I3904=""),"",IF(COUNTIFS($A$2:$A$4500,A3904,$D$2:$D$4500,D3904,$I$2:$I$4500,I3904)&gt;1,"Possible duplicate",""))</f>
        <v/>
      </c>
      <c r="O3904" s="56" t="n">
        <f aca="false">IF(J3904="","",IF(AND(L3904=0,K3904=0),1,0))</f>
        <v>0</v>
      </c>
      <c r="P3904" s="56" t="n">
        <f aca="false">IF(L3904=1,J3904+ROW()/10^7,"")</f>
        <v>157200.0003904</v>
      </c>
      <c r="Q3904" s="56" t="str">
        <f aca="false">IF(O3904=1,M3904,"")</f>
        <v/>
      </c>
      <c r="R3904" s="56" t="str">
        <f aca="false">IF(K3904=1,ROW(),"")</f>
        <v/>
      </c>
      <c r="S3904" s="56" t="str">
        <f aca="false">IF(D3904="","",TRIM(D3904))</f>
        <v>RESTOW CHARGES - INC</v>
      </c>
    </row>
    <row r="3905" customFormat="false" ht="15" hidden="false" customHeight="false" outlineLevel="0" collapsed="false">
      <c r="A3905" s="50" t="s">
        <v>2214</v>
      </c>
      <c r="B3905" s="55" t="n">
        <v>45991</v>
      </c>
      <c r="C3905" s="50" t="n">
        <f aca="false">IF(S3905="","",IFERROR(IF(INDEX('Ledger Codes'!$C$6:$C$205,MATCH(S3905,'Ledger Codes'!$B$6:$B$205,0))="","",INDEX('Ledger Codes'!$C$6:$C$205,MATCH(S3905,'Ledger Codes'!$B$6:$B$205,0))),""))</f>
        <v>10057</v>
      </c>
      <c r="D3905" s="50" t="s">
        <v>213</v>
      </c>
      <c r="E3905" s="50" t="s">
        <v>2215</v>
      </c>
      <c r="F3905" s="50" t="s">
        <v>2216</v>
      </c>
      <c r="G3905" s="52" t="n">
        <v>0</v>
      </c>
      <c r="H3905" s="52" t="n">
        <v>1242</v>
      </c>
      <c r="I3905" s="52" t="n">
        <f aca="false">IF(AND(G3905="",H3905=""),"",N(G3905)-N(H3905))</f>
        <v>-1242</v>
      </c>
      <c r="J3905" s="52" t="n">
        <f aca="false">IF(I3905="","",ABS(I3905))</f>
        <v>1242</v>
      </c>
      <c r="K3905" s="56" t="n">
        <f aca="false">IF(S3905="","",0)</f>
        <v>0</v>
      </c>
      <c r="L3905" s="56" t="n">
        <f aca="false">IF(J3905="","",IF(AND(J3905&gt;'Revenue Testing'!$E$9,K3905=0),1,0))</f>
        <v>0</v>
      </c>
      <c r="M3905" s="57" t="n">
        <v>0.057030273534</v>
      </c>
      <c r="N3905" s="56" t="str">
        <f aca="false">IF(OR(A3905="",I3905=""),"",IF(COUNTIFS($A$2:$A$4500,A3905,$D$2:$D$4500,D3905,$I$2:$I$4500,I3905)&gt;1,"Possible duplicate",""))</f>
        <v/>
      </c>
      <c r="O3905" s="56" t="n">
        <f aca="false">IF(J3905="","",IF(AND(L3905=0,K3905=0),1,0))</f>
        <v>1</v>
      </c>
      <c r="P3905" s="56" t="str">
        <f aca="false">IF(L3905=1,J3905+ROW()/10^7,"")</f>
        <v/>
      </c>
      <c r="Q3905" s="57" t="n">
        <f aca="false">IF(O3905=1,M3905,"")</f>
        <v>0.057030273534</v>
      </c>
      <c r="R3905" s="56" t="str">
        <f aca="false">IF(K3905=1,ROW(),"")</f>
        <v/>
      </c>
      <c r="S3905" s="56" t="str">
        <f aca="false">IF(D3905="","",TRIM(D3905))</f>
        <v>SHIFTING CHARGES- INC</v>
      </c>
    </row>
    <row r="3906" customFormat="false" ht="15" hidden="false" customHeight="false" outlineLevel="0" collapsed="false">
      <c r="A3906" s="50" t="s">
        <v>2217</v>
      </c>
      <c r="B3906" s="55" t="n">
        <v>45991</v>
      </c>
      <c r="C3906" s="50" t="n">
        <f aca="false">IF(S3906="","",IFERROR(IF(INDEX('Ledger Codes'!$C$6:$C$205,MATCH(S3906,'Ledger Codes'!$B$6:$B$205,0))="","",INDEX('Ledger Codes'!$C$6:$C$205,MATCH(S3906,'Ledger Codes'!$B$6:$B$205,0))),""))</f>
        <v>10077</v>
      </c>
      <c r="D3906" s="50" t="s">
        <v>214</v>
      </c>
      <c r="E3906" s="50" t="s">
        <v>2218</v>
      </c>
      <c r="F3906" s="50" t="s">
        <v>2219</v>
      </c>
      <c r="G3906" s="52" t="n">
        <v>0</v>
      </c>
      <c r="H3906" s="52" t="n">
        <v>377812.5</v>
      </c>
      <c r="I3906" s="52" t="n">
        <f aca="false">IF(AND(G3906="",H3906=""),"",N(G3906)-N(H3906))</f>
        <v>-377812.5</v>
      </c>
      <c r="J3906" s="52" t="n">
        <f aca="false">IF(I3906="","",ABS(I3906))</f>
        <v>377812.5</v>
      </c>
      <c r="K3906" s="56" t="n">
        <f aca="false">IF(S3906="","",0)</f>
        <v>0</v>
      </c>
      <c r="L3906" s="56" t="n">
        <f aca="false">IF(J3906="","",IF(AND(J3906&gt;'Revenue Testing'!$E$9,K3906=0),1,0))</f>
        <v>1</v>
      </c>
      <c r="M3906" s="57" t="n">
        <v>0.31631603556</v>
      </c>
      <c r="N3906" s="56" t="str">
        <f aca="false">IF(OR(A3906="",I3906=""),"",IF(COUNTIFS($A$2:$A$4500,A3906,$D$2:$D$4500,D3906,$I$2:$I$4500,I3906)&gt;1,"Possible duplicate",""))</f>
        <v/>
      </c>
      <c r="O3906" s="56" t="n">
        <f aca="false">IF(J3906="","",IF(AND(L3906=0,K3906=0),1,0))</f>
        <v>0</v>
      </c>
      <c r="P3906" s="56" t="n">
        <f aca="false">IF(L3906=1,J3906+ROW()/10^7,"")</f>
        <v>377812.5003906</v>
      </c>
      <c r="Q3906" s="56" t="str">
        <f aca="false">IF(O3906=1,M3906,"")</f>
        <v/>
      </c>
      <c r="R3906" s="56" t="str">
        <f aca="false">IF(K3906=1,ROW(),"")</f>
        <v/>
      </c>
      <c r="S3906" s="56" t="str">
        <f aca="false">IF(D3906="","",TRIM(D3906))</f>
        <v>SLOT CHARGES- INC</v>
      </c>
    </row>
    <row r="3907" customFormat="false" ht="15" hidden="false" customHeight="false" outlineLevel="0" collapsed="false">
      <c r="A3907" s="50" t="s">
        <v>2220</v>
      </c>
      <c r="B3907" s="55" t="n">
        <v>46022</v>
      </c>
      <c r="C3907" s="50" t="n">
        <f aca="false">IF(S3907="","",IFERROR(IF(INDEX('Ledger Codes'!$C$6:$C$205,MATCH(S3907,'Ledger Codes'!$B$6:$B$205,0))="","",INDEX('Ledger Codes'!$C$6:$C$205,MATCH(S3907,'Ledger Codes'!$B$6:$B$205,0))),""))</f>
        <v>10058</v>
      </c>
      <c r="D3907" s="50" t="s">
        <v>215</v>
      </c>
      <c r="E3907" s="50" t="s">
        <v>2221</v>
      </c>
      <c r="F3907" s="50" t="s">
        <v>2222</v>
      </c>
      <c r="G3907" s="52" t="n">
        <v>0</v>
      </c>
      <c r="H3907" s="52" t="n">
        <v>310.5</v>
      </c>
      <c r="I3907" s="52" t="n">
        <f aca="false">IF(AND(G3907="",H3907=""),"",N(G3907)-N(H3907))</f>
        <v>-310.5</v>
      </c>
      <c r="J3907" s="52" t="n">
        <f aca="false">IF(I3907="","",ABS(I3907))</f>
        <v>310.5</v>
      </c>
      <c r="K3907" s="56" t="n">
        <f aca="false">IF(S3907="","",0)</f>
        <v>0</v>
      </c>
      <c r="L3907" s="56" t="n">
        <f aca="false">IF(J3907="","",IF(AND(J3907&gt;'Revenue Testing'!$E$9,K3907=0),1,0))</f>
        <v>0</v>
      </c>
      <c r="M3907" s="57" t="n">
        <v>0.195949244338</v>
      </c>
      <c r="N3907" s="56" t="str">
        <f aca="false">IF(OR(A3907="",I3907=""),"",IF(COUNTIFS($A$2:$A$4500,A3907,$D$2:$D$4500,D3907,$I$2:$I$4500,I3907)&gt;1,"Possible duplicate",""))</f>
        <v/>
      </c>
      <c r="O3907" s="56" t="n">
        <f aca="false">IF(J3907="","",IF(AND(L3907=0,K3907=0),1,0))</f>
        <v>1</v>
      </c>
      <c r="P3907" s="56" t="str">
        <f aca="false">IF(L3907=1,J3907+ROW()/10^7,"")</f>
        <v/>
      </c>
      <c r="Q3907" s="57" t="n">
        <f aca="false">IF(O3907=1,M3907,"")</f>
        <v>0.195949244338</v>
      </c>
      <c r="R3907" s="56" t="str">
        <f aca="false">IF(K3907=1,ROW(),"")</f>
        <v/>
      </c>
      <c r="S3907" s="56" t="str">
        <f aca="false">IF(D3907="","",TRIM(D3907))</f>
        <v>TRANSPORTATION CHARGES- INC</v>
      </c>
    </row>
    <row r="3908" customFormat="false" ht="15" hidden="false" customHeight="false" outlineLevel="0" collapsed="false">
      <c r="A3908" s="50" t="s">
        <v>2223</v>
      </c>
      <c r="B3908" s="55" t="n">
        <v>46022</v>
      </c>
      <c r="C3908" s="50" t="n">
        <f aca="false">IF(S3908="","",IFERROR(IF(INDEX('Ledger Codes'!$C$6:$C$205,MATCH(S3908,'Ledger Codes'!$B$6:$B$205,0))="","",INDEX('Ledger Codes'!$C$6:$C$205,MATCH(S3908,'Ledger Codes'!$B$6:$B$205,0))),""))</f>
        <v>10058</v>
      </c>
      <c r="D3908" s="50" t="s">
        <v>215</v>
      </c>
      <c r="E3908" s="50" t="s">
        <v>2221</v>
      </c>
      <c r="F3908" s="50" t="s">
        <v>2224</v>
      </c>
      <c r="G3908" s="52" t="n">
        <v>0</v>
      </c>
      <c r="H3908" s="52" t="n">
        <v>621</v>
      </c>
      <c r="I3908" s="52" t="n">
        <f aca="false">IF(AND(G3908="",H3908=""),"",N(G3908)-N(H3908))</f>
        <v>-621</v>
      </c>
      <c r="J3908" s="52" t="n">
        <f aca="false">IF(I3908="","",ABS(I3908))</f>
        <v>621</v>
      </c>
      <c r="K3908" s="56" t="n">
        <f aca="false">IF(S3908="","",0)</f>
        <v>0</v>
      </c>
      <c r="L3908" s="56" t="n">
        <f aca="false">IF(J3908="","",IF(AND(J3908&gt;'Revenue Testing'!$E$9,K3908=0),1,0))</f>
        <v>0</v>
      </c>
      <c r="M3908" s="57" t="n">
        <v>0.611787556223</v>
      </c>
      <c r="N3908" s="56" t="str">
        <f aca="false">IF(OR(A3908="",I3908=""),"",IF(COUNTIFS($A$2:$A$4500,A3908,$D$2:$D$4500,D3908,$I$2:$I$4500,I3908)&gt;1,"Possible duplicate",""))</f>
        <v/>
      </c>
      <c r="O3908" s="56" t="n">
        <f aca="false">IF(J3908="","",IF(AND(L3908=0,K3908=0),1,0))</f>
        <v>1</v>
      </c>
      <c r="P3908" s="56" t="str">
        <f aca="false">IF(L3908=1,J3908+ROW()/10^7,"")</f>
        <v/>
      </c>
      <c r="Q3908" s="57" t="n">
        <f aca="false">IF(O3908=1,M3908,"")</f>
        <v>0.611787556223</v>
      </c>
      <c r="R3908" s="56" t="str">
        <f aca="false">IF(K3908=1,ROW(),"")</f>
        <v/>
      </c>
      <c r="S3908" s="56" t="str">
        <f aca="false">IF(D3908="","",TRIM(D3908))</f>
        <v>TRANSPORTATION CHARGES- INC</v>
      </c>
    </row>
    <row r="3909" customFormat="false" ht="15" hidden="false" customHeight="false" outlineLevel="0" collapsed="false">
      <c r="A3909" s="50" t="s">
        <v>2225</v>
      </c>
      <c r="B3909" s="55" t="n">
        <v>46022</v>
      </c>
      <c r="C3909" s="50" t="n">
        <f aca="false">IF(S3909="","",IFERROR(IF(INDEX('Ledger Codes'!$C$6:$C$205,MATCH(S3909,'Ledger Codes'!$B$6:$B$205,0))="","",INDEX('Ledger Codes'!$C$6:$C$205,MATCH(S3909,'Ledger Codes'!$B$6:$B$205,0))),""))</f>
        <v>10078</v>
      </c>
      <c r="D3909" s="50" t="s">
        <v>216</v>
      </c>
      <c r="E3909" s="50" t="s">
        <v>2226</v>
      </c>
      <c r="F3909" s="50" t="s">
        <v>2227</v>
      </c>
      <c r="G3909" s="52" t="n">
        <v>0</v>
      </c>
      <c r="H3909" s="52" t="n">
        <v>8934</v>
      </c>
      <c r="I3909" s="52" t="n">
        <f aca="false">IF(AND(G3909="",H3909=""),"",N(G3909)-N(H3909))</f>
        <v>-8934</v>
      </c>
      <c r="J3909" s="52" t="n">
        <f aca="false">IF(I3909="","",ABS(I3909))</f>
        <v>8934</v>
      </c>
      <c r="K3909" s="56" t="n">
        <f aca="false">IF(S3909="","",0)</f>
        <v>0</v>
      </c>
      <c r="L3909" s="56" t="n">
        <f aca="false">IF(J3909="","",IF(AND(J3909&gt;'Revenue Testing'!$E$9,K3909=0),1,0))</f>
        <v>1</v>
      </c>
      <c r="M3909" s="57" t="n">
        <v>0.208788571975</v>
      </c>
      <c r="N3909" s="56" t="str">
        <f aca="false">IF(OR(A3909="",I3909=""),"",IF(COUNTIFS($A$2:$A$4500,A3909,$D$2:$D$4500,D3909,$I$2:$I$4500,I3909)&gt;1,"Possible duplicate",""))</f>
        <v/>
      </c>
      <c r="O3909" s="56" t="n">
        <f aca="false">IF(J3909="","",IF(AND(L3909=0,K3909=0),1,0))</f>
        <v>0</v>
      </c>
      <c r="P3909" s="56" t="n">
        <f aca="false">IF(L3909=1,J3909+ROW()/10^7,"")</f>
        <v>8934.0003909</v>
      </c>
      <c r="Q3909" s="56" t="str">
        <f aca="false">IF(O3909=1,M3909,"")</f>
        <v/>
      </c>
      <c r="R3909" s="56" t="str">
        <f aca="false">IF(K3909=1,ROW(),"")</f>
        <v/>
      </c>
      <c r="S3909" s="56" t="str">
        <f aca="false">IF(D3909="","",TRIM(D3909))</f>
        <v>INCOME FORWARDING</v>
      </c>
    </row>
    <row r="3910" customFormat="false" ht="15" hidden="false" customHeight="false" outlineLevel="0" collapsed="false">
      <c r="A3910" s="50" t="s">
        <v>2228</v>
      </c>
      <c r="B3910" s="55" t="n">
        <v>45899</v>
      </c>
      <c r="C3910" s="50" t="n">
        <f aca="false">IF(S3910="","",IFERROR(IF(INDEX('Ledger Codes'!$C$6:$C$205,MATCH(S3910,'Ledger Codes'!$B$6:$B$205,0))="","",INDEX('Ledger Codes'!$C$6:$C$205,MATCH(S3910,'Ledger Codes'!$B$6:$B$205,0))),""))</f>
        <v>10059</v>
      </c>
      <c r="D3910" s="50" t="s">
        <v>217</v>
      </c>
      <c r="E3910" s="50" t="s">
        <v>2229</v>
      </c>
      <c r="F3910" s="50" t="s">
        <v>2230</v>
      </c>
      <c r="G3910" s="52" t="n">
        <v>0</v>
      </c>
      <c r="H3910" s="52" t="n">
        <v>9350</v>
      </c>
      <c r="I3910" s="52" t="n">
        <f aca="false">IF(AND(G3910="",H3910=""),"",N(G3910)-N(H3910))</f>
        <v>-9350</v>
      </c>
      <c r="J3910" s="52" t="n">
        <f aca="false">IF(I3910="","",ABS(I3910))</f>
        <v>9350</v>
      </c>
      <c r="K3910" s="56" t="n">
        <f aca="false">IF(S3910="","",0)</f>
        <v>0</v>
      </c>
      <c r="L3910" s="56" t="n">
        <f aca="false">IF(J3910="","",IF(AND(J3910&gt;'Revenue Testing'!$E$9,K3910=0),1,0))</f>
        <v>1</v>
      </c>
      <c r="M3910" s="57" t="n">
        <v>0.489895770831</v>
      </c>
      <c r="N3910" s="56" t="str">
        <f aca="false">IF(OR(A3910="",I3910=""),"",IF(COUNTIFS($A$2:$A$4500,A3910,$D$2:$D$4500,D3910,$I$2:$I$4500,I3910)&gt;1,"Possible duplicate",""))</f>
        <v/>
      </c>
      <c r="O3910" s="56" t="n">
        <f aca="false">IF(J3910="","",IF(AND(L3910=0,K3910=0),1,0))</f>
        <v>0</v>
      </c>
      <c r="P3910" s="56" t="n">
        <f aca="false">IF(L3910=1,J3910+ROW()/10^7,"")</f>
        <v>9350.000391</v>
      </c>
      <c r="Q3910" s="56" t="str">
        <f aca="false">IF(O3910=1,M3910,"")</f>
        <v/>
      </c>
      <c r="R3910" s="56" t="str">
        <f aca="false">IF(K3910=1,ROW(),"")</f>
        <v/>
      </c>
      <c r="S3910" s="56" t="str">
        <f aca="false">IF(D3910="","",TRIM(D3910))</f>
        <v>INCOME-SEA FREIGHT EXPORT FCL</v>
      </c>
    </row>
    <row r="3911" customFormat="false" ht="15" hidden="false" customHeight="false" outlineLevel="0" collapsed="false">
      <c r="A3911" s="50" t="s">
        <v>2231</v>
      </c>
      <c r="B3911" s="55" t="n">
        <v>45971</v>
      </c>
      <c r="C3911" s="50" t="n">
        <f aca="false">IF(S3911="","",IFERROR(IF(INDEX('Ledger Codes'!$C$6:$C$205,MATCH(S3911,'Ledger Codes'!$B$6:$B$205,0))="","",INDEX('Ledger Codes'!$C$6:$C$205,MATCH(S3911,'Ledger Codes'!$B$6:$B$205,0))),""))</f>
        <v>10059</v>
      </c>
      <c r="D3911" s="50" t="s">
        <v>217</v>
      </c>
      <c r="E3911" s="50" t="s">
        <v>2232</v>
      </c>
      <c r="F3911" s="50" t="s">
        <v>2230</v>
      </c>
      <c r="G3911" s="52" t="n">
        <v>0</v>
      </c>
      <c r="H3911" s="52" t="n">
        <v>712.5</v>
      </c>
      <c r="I3911" s="52" t="n">
        <f aca="false">IF(AND(G3911="",H3911=""),"",N(G3911)-N(H3911))</f>
        <v>-712.5</v>
      </c>
      <c r="J3911" s="52" t="n">
        <f aca="false">IF(I3911="","",ABS(I3911))</f>
        <v>712.5</v>
      </c>
      <c r="K3911" s="56" t="n">
        <f aca="false">IF(S3911="","",0)</f>
        <v>0</v>
      </c>
      <c r="L3911" s="56" t="n">
        <f aca="false">IF(J3911="","",IF(AND(J3911&gt;'Revenue Testing'!$E$9,K3911=0),1,0))</f>
        <v>0</v>
      </c>
      <c r="M3911" s="57" t="n">
        <v>0.74293843209</v>
      </c>
      <c r="N3911" s="56" t="str">
        <f aca="false">IF(OR(A3911="",I3911=""),"",IF(COUNTIFS($A$2:$A$4500,A3911,$D$2:$D$4500,D3911,$I$2:$I$4500,I3911)&gt;1,"Possible duplicate",""))</f>
        <v/>
      </c>
      <c r="O3911" s="56" t="n">
        <f aca="false">IF(J3911="","",IF(AND(L3911=0,K3911=0),1,0))</f>
        <v>1</v>
      </c>
      <c r="P3911" s="56" t="str">
        <f aca="false">IF(L3911=1,J3911+ROW()/10^7,"")</f>
        <v/>
      </c>
      <c r="Q3911" s="57" t="n">
        <f aca="false">IF(O3911=1,M3911,"")</f>
        <v>0.74293843209</v>
      </c>
      <c r="R3911" s="56" t="str">
        <f aca="false">IF(K3911=1,ROW(),"")</f>
        <v/>
      </c>
      <c r="S3911" s="56" t="str">
        <f aca="false">IF(D3911="","",TRIM(D3911))</f>
        <v>INCOME-SEA FREIGHT EXPORT FCL</v>
      </c>
    </row>
    <row r="3912" customFormat="false" ht="15" hidden="false" customHeight="false" outlineLevel="0" collapsed="false">
      <c r="A3912" s="50" t="s">
        <v>2233</v>
      </c>
      <c r="B3912" s="55" t="n">
        <v>45991</v>
      </c>
      <c r="C3912" s="50" t="n">
        <f aca="false">IF(S3912="","",IFERROR(IF(INDEX('Ledger Codes'!$C$6:$C$205,MATCH(S3912,'Ledger Codes'!$B$6:$B$205,0))="","",INDEX('Ledger Codes'!$C$6:$C$205,MATCH(S3912,'Ledger Codes'!$B$6:$B$205,0))),""))</f>
        <v>10059</v>
      </c>
      <c r="D3912" s="50" t="s">
        <v>217</v>
      </c>
      <c r="E3912" s="50" t="s">
        <v>2234</v>
      </c>
      <c r="F3912" s="50" t="s">
        <v>2230</v>
      </c>
      <c r="G3912" s="52" t="n">
        <v>0</v>
      </c>
      <c r="H3912" s="52" t="n">
        <v>1825</v>
      </c>
      <c r="I3912" s="52" t="n">
        <f aca="false">IF(AND(G3912="",H3912=""),"",N(G3912)-N(H3912))</f>
        <v>-1825</v>
      </c>
      <c r="J3912" s="52" t="n">
        <f aca="false">IF(I3912="","",ABS(I3912))</f>
        <v>1825</v>
      </c>
      <c r="K3912" s="56" t="n">
        <f aca="false">IF(S3912="","",0)</f>
        <v>0</v>
      </c>
      <c r="L3912" s="56" t="n">
        <f aca="false">IF(J3912="","",IF(AND(J3912&gt;'Revenue Testing'!$E$9,K3912=0),1,0))</f>
        <v>0</v>
      </c>
      <c r="M3912" s="57" t="n">
        <v>0.218580189997</v>
      </c>
      <c r="N3912" s="56" t="str">
        <f aca="false">IF(OR(A3912="",I3912=""),"",IF(COUNTIFS($A$2:$A$4500,A3912,$D$2:$D$4500,D3912,$I$2:$I$4500,I3912)&gt;1,"Possible duplicate",""))</f>
        <v/>
      </c>
      <c r="O3912" s="56" t="n">
        <f aca="false">IF(J3912="","",IF(AND(L3912=0,K3912=0),1,0))</f>
        <v>1</v>
      </c>
      <c r="P3912" s="56" t="str">
        <f aca="false">IF(L3912=1,J3912+ROW()/10^7,"")</f>
        <v/>
      </c>
      <c r="Q3912" s="57" t="n">
        <f aca="false">IF(O3912=1,M3912,"")</f>
        <v>0.218580189997</v>
      </c>
      <c r="R3912" s="56" t="str">
        <f aca="false">IF(K3912=1,ROW(),"")</f>
        <v/>
      </c>
      <c r="S3912" s="56" t="str">
        <f aca="false">IF(D3912="","",TRIM(D3912))</f>
        <v>INCOME-SEA FREIGHT EXPORT FCL</v>
      </c>
    </row>
    <row r="3913" customFormat="false" ht="15" hidden="false" customHeight="false" outlineLevel="0" collapsed="false">
      <c r="A3913" s="50" t="s">
        <v>2235</v>
      </c>
      <c r="B3913" s="55" t="n">
        <v>45991</v>
      </c>
      <c r="C3913" s="50" t="n">
        <f aca="false">IF(S3913="","",IFERROR(IF(INDEX('Ledger Codes'!$C$6:$C$205,MATCH(S3913,'Ledger Codes'!$B$6:$B$205,0))="","",INDEX('Ledger Codes'!$C$6:$C$205,MATCH(S3913,'Ledger Codes'!$B$6:$B$205,0))),""))</f>
        <v>10059</v>
      </c>
      <c r="D3913" s="50" t="s">
        <v>217</v>
      </c>
      <c r="E3913" s="50" t="s">
        <v>2236</v>
      </c>
      <c r="F3913" s="50" t="s">
        <v>2230</v>
      </c>
      <c r="G3913" s="52" t="n">
        <v>0</v>
      </c>
      <c r="H3913" s="52" t="n">
        <v>1087.5</v>
      </c>
      <c r="I3913" s="52" t="n">
        <f aca="false">IF(AND(G3913="",H3913=""),"",N(G3913)-N(H3913))</f>
        <v>-1087.5</v>
      </c>
      <c r="J3913" s="52" t="n">
        <f aca="false">IF(I3913="","",ABS(I3913))</f>
        <v>1087.5</v>
      </c>
      <c r="K3913" s="56" t="n">
        <f aca="false">IF(S3913="","",0)</f>
        <v>0</v>
      </c>
      <c r="L3913" s="56" t="n">
        <f aca="false">IF(J3913="","",IF(AND(J3913&gt;'Revenue Testing'!$E$9,K3913=0),1,0))</f>
        <v>0</v>
      </c>
      <c r="M3913" s="57" t="n">
        <v>0.020061443965</v>
      </c>
      <c r="N3913" s="56" t="str">
        <f aca="false">IF(OR(A3913="",I3913=""),"",IF(COUNTIFS($A$2:$A$4500,A3913,$D$2:$D$4500,D3913,$I$2:$I$4500,I3913)&gt;1,"Possible duplicate",""))</f>
        <v/>
      </c>
      <c r="O3913" s="56" t="n">
        <f aca="false">IF(J3913="","",IF(AND(L3913=0,K3913=0),1,0))</f>
        <v>1</v>
      </c>
      <c r="P3913" s="56" t="str">
        <f aca="false">IF(L3913=1,J3913+ROW()/10^7,"")</f>
        <v/>
      </c>
      <c r="Q3913" s="57" t="n">
        <f aca="false">IF(O3913=1,M3913,"")</f>
        <v>0.020061443965</v>
      </c>
      <c r="R3913" s="56" t="str">
        <f aca="false">IF(K3913=1,ROW(),"")</f>
        <v/>
      </c>
      <c r="S3913" s="56" t="str">
        <f aca="false">IF(D3913="","",TRIM(D3913))</f>
        <v>INCOME-SEA FREIGHT EXPORT FCL</v>
      </c>
    </row>
    <row r="3914" customFormat="false" ht="15" hidden="false" customHeight="false" outlineLevel="0" collapsed="false">
      <c r="A3914" s="50" t="s">
        <v>2237</v>
      </c>
      <c r="B3914" s="55" t="n">
        <v>45991</v>
      </c>
      <c r="C3914" s="50" t="n">
        <f aca="false">IF(S3914="","",IFERROR(IF(INDEX('Ledger Codes'!$C$6:$C$205,MATCH(S3914,'Ledger Codes'!$B$6:$B$205,0))="","",INDEX('Ledger Codes'!$C$6:$C$205,MATCH(S3914,'Ledger Codes'!$B$6:$B$205,0))),""))</f>
        <v>10059</v>
      </c>
      <c r="D3914" s="50" t="s">
        <v>217</v>
      </c>
      <c r="E3914" s="50" t="s">
        <v>2238</v>
      </c>
      <c r="F3914" s="50" t="s">
        <v>2230</v>
      </c>
      <c r="G3914" s="52" t="n">
        <v>0</v>
      </c>
      <c r="H3914" s="52" t="n">
        <v>9350</v>
      </c>
      <c r="I3914" s="52" t="n">
        <f aca="false">IF(AND(G3914="",H3914=""),"",N(G3914)-N(H3914))</f>
        <v>-9350</v>
      </c>
      <c r="J3914" s="52" t="n">
        <f aca="false">IF(I3914="","",ABS(I3914))</f>
        <v>9350</v>
      </c>
      <c r="K3914" s="56" t="n">
        <f aca="false">IF(S3914="","",0)</f>
        <v>0</v>
      </c>
      <c r="L3914" s="56" t="n">
        <f aca="false">IF(J3914="","",IF(AND(J3914&gt;'Revenue Testing'!$E$9,K3914=0),1,0))</f>
        <v>1</v>
      </c>
      <c r="M3914" s="57" t="n">
        <v>0.914547444783</v>
      </c>
      <c r="N3914" s="56" t="str">
        <f aca="false">IF(OR(A3914="",I3914=""),"",IF(COUNTIFS($A$2:$A$4500,A3914,$D$2:$D$4500,D3914,$I$2:$I$4500,I3914)&gt;1,"Possible duplicate",""))</f>
        <v/>
      </c>
      <c r="O3914" s="56" t="n">
        <f aca="false">IF(J3914="","",IF(AND(L3914=0,K3914=0),1,0))</f>
        <v>0</v>
      </c>
      <c r="P3914" s="56" t="n">
        <f aca="false">IF(L3914=1,J3914+ROW()/10^7,"")</f>
        <v>9350.0003914</v>
      </c>
      <c r="Q3914" s="56" t="str">
        <f aca="false">IF(O3914=1,M3914,"")</f>
        <v/>
      </c>
      <c r="R3914" s="56" t="str">
        <f aca="false">IF(K3914=1,ROW(),"")</f>
        <v/>
      </c>
      <c r="S3914" s="56" t="str">
        <f aca="false">IF(D3914="","",TRIM(D3914))</f>
        <v>INCOME-SEA FREIGHT EXPORT FCL</v>
      </c>
    </row>
    <row r="3915" customFormat="false" ht="15" hidden="false" customHeight="false" outlineLevel="0" collapsed="false">
      <c r="A3915" s="50" t="s">
        <v>2239</v>
      </c>
      <c r="B3915" s="55" t="n">
        <v>46022</v>
      </c>
      <c r="C3915" s="50" t="n">
        <f aca="false">IF(S3915="","",IFERROR(IF(INDEX('Ledger Codes'!$C$6:$C$205,MATCH(S3915,'Ledger Codes'!$B$6:$B$205,0))="","",INDEX('Ledger Codes'!$C$6:$C$205,MATCH(S3915,'Ledger Codes'!$B$6:$B$205,0))),""))</f>
        <v>10059</v>
      </c>
      <c r="D3915" s="50" t="s">
        <v>217</v>
      </c>
      <c r="E3915" s="50" t="s">
        <v>2240</v>
      </c>
      <c r="F3915" s="50" t="s">
        <v>2230</v>
      </c>
      <c r="G3915" s="52" t="n">
        <v>0</v>
      </c>
      <c r="H3915" s="52" t="n">
        <v>165750</v>
      </c>
      <c r="I3915" s="52" t="n">
        <f aca="false">IF(AND(G3915="",H3915=""),"",N(G3915)-N(H3915))</f>
        <v>-165750</v>
      </c>
      <c r="J3915" s="52" t="n">
        <f aca="false">IF(I3915="","",ABS(I3915))</f>
        <v>165750</v>
      </c>
      <c r="K3915" s="56" t="n">
        <f aca="false">IF(S3915="","",0)</f>
        <v>0</v>
      </c>
      <c r="L3915" s="56" t="n">
        <f aca="false">IF(J3915="","",IF(AND(J3915&gt;'Revenue Testing'!$E$9,K3915=0),1,0))</f>
        <v>1</v>
      </c>
      <c r="M3915" s="57" t="n">
        <v>0.133581036414</v>
      </c>
      <c r="N3915" s="56" t="str">
        <f aca="false">IF(OR(A3915="",I3915=""),"",IF(COUNTIFS($A$2:$A$4500,A3915,$D$2:$D$4500,D3915,$I$2:$I$4500,I3915)&gt;1,"Possible duplicate",""))</f>
        <v/>
      </c>
      <c r="O3915" s="56" t="n">
        <f aca="false">IF(J3915="","",IF(AND(L3915=0,K3915=0),1,0))</f>
        <v>0</v>
      </c>
      <c r="P3915" s="56" t="n">
        <f aca="false">IF(L3915=1,J3915+ROW()/10^7,"")</f>
        <v>165750.0003915</v>
      </c>
      <c r="Q3915" s="56" t="str">
        <f aca="false">IF(O3915=1,M3915,"")</f>
        <v/>
      </c>
      <c r="R3915" s="56" t="str">
        <f aca="false">IF(K3915=1,ROW(),"")</f>
        <v/>
      </c>
      <c r="S3915" s="56" t="str">
        <f aca="false">IF(D3915="","",TRIM(D3915))</f>
        <v>INCOME-SEA FREIGHT EXPORT FCL</v>
      </c>
    </row>
    <row r="3916" customFormat="false" ht="15" hidden="false" customHeight="false" outlineLevel="0" collapsed="false">
      <c r="A3916" s="50" t="s">
        <v>2241</v>
      </c>
      <c r="B3916" s="55" t="n">
        <v>45900</v>
      </c>
      <c r="C3916" s="50" t="n">
        <f aca="false">IF(S3916="","",IFERROR(IF(INDEX('Ledger Codes'!$C$6:$C$205,MATCH(S3916,'Ledger Codes'!$B$6:$B$205,0))="","",INDEX('Ledger Codes'!$C$6:$C$205,MATCH(S3916,'Ledger Codes'!$B$6:$B$205,0))),""))</f>
        <v>10083</v>
      </c>
      <c r="D3916" s="50" t="s">
        <v>218</v>
      </c>
      <c r="E3916" s="50"/>
      <c r="F3916" s="58" t="s">
        <v>2242</v>
      </c>
      <c r="G3916" s="52" t="n">
        <v>0</v>
      </c>
      <c r="H3916" s="52" t="n">
        <v>237.5</v>
      </c>
      <c r="I3916" s="52" t="n">
        <f aca="false">IF(AND(G3916="",H3916=""),"",N(G3916)-N(H3916))</f>
        <v>-237.5</v>
      </c>
      <c r="J3916" s="52" t="n">
        <f aca="false">IF(I3916="","",ABS(I3916))</f>
        <v>237.5</v>
      </c>
      <c r="K3916" s="56" t="n">
        <f aca="false">IF(S3916="","",0)</f>
        <v>0</v>
      </c>
      <c r="L3916" s="56" t="n">
        <f aca="false">IF(J3916="","",IF(AND(J3916&gt;'Revenue Testing'!$E$9,K3916=0),1,0))</f>
        <v>0</v>
      </c>
      <c r="M3916" s="57" t="n">
        <v>0.399092145683</v>
      </c>
      <c r="N3916" s="56" t="str">
        <f aca="false">IF(OR(A3916="",I3916=""),"",IF(COUNTIFS($A$2:$A$4500,A3916,$D$2:$D$4500,D3916,$I$2:$I$4500,I3916)&gt;1,"Possible duplicate",""))</f>
        <v/>
      </c>
      <c r="O3916" s="56" t="n">
        <f aca="false">IF(J3916="","",IF(AND(L3916=0,K3916=0),1,0))</f>
        <v>1</v>
      </c>
      <c r="P3916" s="56" t="str">
        <f aca="false">IF(L3916=1,J3916+ROW()/10^7,"")</f>
        <v/>
      </c>
      <c r="Q3916" s="57" t="n">
        <f aca="false">IF(O3916=1,M3916,"")</f>
        <v>0.399092145683</v>
      </c>
      <c r="R3916" s="56" t="str">
        <f aca="false">IF(K3916=1,ROW(),"")</f>
        <v/>
      </c>
      <c r="S3916" s="56" t="str">
        <f aca="false">IF(D3916="","",TRIM(D3916))</f>
        <v>MISCELLANEOUS INCOME</v>
      </c>
    </row>
    <row r="3917" customFormat="false" ht="15" hidden="false" customHeight="false" outlineLevel="0" collapsed="false">
      <c r="A3917" s="50" t="s">
        <v>2243</v>
      </c>
      <c r="B3917" s="55" t="n">
        <v>45900</v>
      </c>
      <c r="C3917" s="50" t="n">
        <f aca="false">IF(S3917="","",IFERROR(IF(INDEX('Ledger Codes'!$C$6:$C$205,MATCH(S3917,'Ledger Codes'!$B$6:$B$205,0))="","",INDEX('Ledger Codes'!$C$6:$C$205,MATCH(S3917,'Ledger Codes'!$B$6:$B$205,0))),""))</f>
        <v>10083</v>
      </c>
      <c r="D3917" s="50" t="s">
        <v>218</v>
      </c>
      <c r="E3917" s="50" t="s">
        <v>2244</v>
      </c>
      <c r="F3917" s="58" t="s">
        <v>2245</v>
      </c>
      <c r="G3917" s="52" t="n">
        <v>0</v>
      </c>
      <c r="H3917" s="52" t="n">
        <v>3339</v>
      </c>
      <c r="I3917" s="52" t="n">
        <f aca="false">IF(AND(G3917="",H3917=""),"",N(G3917)-N(H3917))</f>
        <v>-3339</v>
      </c>
      <c r="J3917" s="52" t="n">
        <f aca="false">IF(I3917="","",ABS(I3917))</f>
        <v>3339</v>
      </c>
      <c r="K3917" s="56" t="n">
        <f aca="false">IF(S3917="","",0)</f>
        <v>0</v>
      </c>
      <c r="L3917" s="56" t="n">
        <f aca="false">IF(J3917="","",IF(AND(J3917&gt;'Revenue Testing'!$E$9,K3917=0),1,0))</f>
        <v>0</v>
      </c>
      <c r="M3917" s="57" t="n">
        <v>0.426788456704</v>
      </c>
      <c r="N3917" s="56" t="str">
        <f aca="false">IF(OR(A3917="",I3917=""),"",IF(COUNTIFS($A$2:$A$4500,A3917,$D$2:$D$4500,D3917,$I$2:$I$4500,I3917)&gt;1,"Possible duplicate",""))</f>
        <v/>
      </c>
      <c r="O3917" s="56" t="n">
        <f aca="false">IF(J3917="","",IF(AND(L3917=0,K3917=0),1,0))</f>
        <v>1</v>
      </c>
      <c r="P3917" s="56" t="str">
        <f aca="false">IF(L3917=1,J3917+ROW()/10^7,"")</f>
        <v/>
      </c>
      <c r="Q3917" s="57" t="n">
        <f aca="false">IF(O3917=1,M3917,"")</f>
        <v>0.426788456704</v>
      </c>
      <c r="R3917" s="56" t="str">
        <f aca="false">IF(K3917=1,ROW(),"")</f>
        <v/>
      </c>
      <c r="S3917" s="56" t="str">
        <f aca="false">IF(D3917="","",TRIM(D3917))</f>
        <v>MISCELLANEOUS INCOME</v>
      </c>
    </row>
    <row r="3918" customFormat="false" ht="15" hidden="false" customHeight="false" outlineLevel="0" collapsed="false">
      <c r="A3918" s="50" t="s">
        <v>2246</v>
      </c>
      <c r="B3918" s="55" t="n">
        <v>45900</v>
      </c>
      <c r="C3918" s="50" t="n">
        <f aca="false">IF(S3918="","",IFERROR(IF(INDEX('Ledger Codes'!$C$6:$C$205,MATCH(S3918,'Ledger Codes'!$B$6:$B$205,0))="","",INDEX('Ledger Codes'!$C$6:$C$205,MATCH(S3918,'Ledger Codes'!$B$6:$B$205,0))),""))</f>
        <v>10083</v>
      </c>
      <c r="D3918" s="50" t="s">
        <v>218</v>
      </c>
      <c r="E3918" s="50" t="s">
        <v>2247</v>
      </c>
      <c r="F3918" s="50" t="s">
        <v>2248</v>
      </c>
      <c r="G3918" s="52" t="n">
        <v>237.5</v>
      </c>
      <c r="H3918" s="52" t="n">
        <v>0</v>
      </c>
      <c r="I3918" s="52" t="n">
        <f aca="false">IF(AND(G3918="",H3918=""),"",N(G3918)-N(H3918))</f>
        <v>237.5</v>
      </c>
      <c r="J3918" s="52" t="n">
        <f aca="false">IF(I3918="","",ABS(I3918))</f>
        <v>237.5</v>
      </c>
      <c r="K3918" s="56" t="n">
        <f aca="false">IF(S3918="","",0)</f>
        <v>0</v>
      </c>
      <c r="L3918" s="56" t="n">
        <f aca="false">IF(J3918="","",IF(AND(J3918&gt;'Revenue Testing'!$E$9,K3918=0),1,0))</f>
        <v>0</v>
      </c>
      <c r="M3918" s="57" t="n">
        <v>0.935152786191</v>
      </c>
      <c r="N3918" s="56" t="str">
        <f aca="false">IF(OR(A3918="",I3918=""),"",IF(COUNTIFS($A$2:$A$4500,A3918,$D$2:$D$4500,D3918,$I$2:$I$4500,I3918)&gt;1,"Possible duplicate",""))</f>
        <v/>
      </c>
      <c r="O3918" s="56" t="n">
        <f aca="false">IF(J3918="","",IF(AND(L3918=0,K3918=0),1,0))</f>
        <v>1</v>
      </c>
      <c r="P3918" s="56" t="str">
        <f aca="false">IF(L3918=1,J3918+ROW()/10^7,"")</f>
        <v/>
      </c>
      <c r="Q3918" s="57" t="n">
        <f aca="false">IF(O3918=1,M3918,"")</f>
        <v>0.935152786191</v>
      </c>
      <c r="R3918" s="56" t="str">
        <f aca="false">IF(K3918=1,ROW(),"")</f>
        <v/>
      </c>
      <c r="S3918" s="56" t="str">
        <f aca="false">IF(D3918="","",TRIM(D3918))</f>
        <v>MISCELLANEOUS INCOME</v>
      </c>
    </row>
    <row r="3919" customFormat="false" ht="15" hidden="false" customHeight="false" outlineLevel="0" collapsed="false">
      <c r="A3919" s="50" t="s">
        <v>2249</v>
      </c>
      <c r="B3919" s="55" t="n">
        <v>45900</v>
      </c>
      <c r="C3919" s="50" t="n">
        <f aca="false">IF(S3919="","",IFERROR(IF(INDEX('Ledger Codes'!$C$6:$C$205,MATCH(S3919,'Ledger Codes'!$B$6:$B$205,0))="","",INDEX('Ledger Codes'!$C$6:$C$205,MATCH(S3919,'Ledger Codes'!$B$6:$B$205,0))),""))</f>
        <v>10083</v>
      </c>
      <c r="D3919" s="50" t="s">
        <v>218</v>
      </c>
      <c r="E3919" s="50" t="s">
        <v>2250</v>
      </c>
      <c r="F3919" s="50" t="s">
        <v>2251</v>
      </c>
      <c r="G3919" s="52" t="n">
        <v>3339</v>
      </c>
      <c r="H3919" s="52" t="n">
        <v>0</v>
      </c>
      <c r="I3919" s="52" t="n">
        <f aca="false">IF(AND(G3919="",H3919=""),"",N(G3919)-N(H3919))</f>
        <v>3339</v>
      </c>
      <c r="J3919" s="52" t="n">
        <f aca="false">IF(I3919="","",ABS(I3919))</f>
        <v>3339</v>
      </c>
      <c r="K3919" s="56" t="n">
        <f aca="false">IF(S3919="","",0)</f>
        <v>0</v>
      </c>
      <c r="L3919" s="56" t="n">
        <f aca="false">IF(J3919="","",IF(AND(J3919&gt;'Revenue Testing'!$E$9,K3919=0),1,0))</f>
        <v>0</v>
      </c>
      <c r="M3919" s="57" t="n">
        <v>0.141349903827</v>
      </c>
      <c r="N3919" s="56" t="str">
        <f aca="false">IF(OR(A3919="",I3919=""),"",IF(COUNTIFS($A$2:$A$4500,A3919,$D$2:$D$4500,D3919,$I$2:$I$4500,I3919)&gt;1,"Possible duplicate",""))</f>
        <v/>
      </c>
      <c r="O3919" s="56" t="n">
        <f aca="false">IF(J3919="","",IF(AND(L3919=0,K3919=0),1,0))</f>
        <v>1</v>
      </c>
      <c r="P3919" s="56" t="str">
        <f aca="false">IF(L3919=1,J3919+ROW()/10^7,"")</f>
        <v/>
      </c>
      <c r="Q3919" s="57" t="n">
        <f aca="false">IF(O3919=1,M3919,"")</f>
        <v>0.141349903827</v>
      </c>
      <c r="R3919" s="56" t="str">
        <f aca="false">IF(K3919=1,ROW(),"")</f>
        <v/>
      </c>
      <c r="S3919" s="56" t="str">
        <f aca="false">IF(D3919="","",TRIM(D3919))</f>
        <v>MISCELLANEOUS INCOME</v>
      </c>
    </row>
    <row r="3920" customFormat="false" ht="15" hidden="false" customHeight="false" outlineLevel="0" collapsed="false">
      <c r="A3920" s="50" t="s">
        <v>2252</v>
      </c>
      <c r="B3920" s="55" t="n">
        <v>45905</v>
      </c>
      <c r="C3920" s="50" t="n">
        <f aca="false">IF(S3920="","",IFERROR(IF(INDEX('Ledger Codes'!$C$6:$C$205,MATCH(S3920,'Ledger Codes'!$B$6:$B$205,0))="","",INDEX('Ledger Codes'!$C$6:$C$205,MATCH(S3920,'Ledger Codes'!$B$6:$B$205,0))),""))</f>
        <v>10083</v>
      </c>
      <c r="D3920" s="50" t="s">
        <v>218</v>
      </c>
      <c r="E3920" s="50" t="s">
        <v>2253</v>
      </c>
      <c r="F3920" s="50" t="s">
        <v>2254</v>
      </c>
      <c r="G3920" s="52" t="n">
        <v>0</v>
      </c>
      <c r="H3920" s="52" t="n">
        <v>1350.03</v>
      </c>
      <c r="I3920" s="52" t="n">
        <f aca="false">IF(AND(G3920="",H3920=""),"",N(G3920)-N(H3920))</f>
        <v>-1350.03</v>
      </c>
      <c r="J3920" s="52" t="n">
        <f aca="false">IF(I3920="","",ABS(I3920))</f>
        <v>1350.03</v>
      </c>
      <c r="K3920" s="56" t="n">
        <f aca="false">IF(S3920="","",0)</f>
        <v>0</v>
      </c>
      <c r="L3920" s="56" t="n">
        <f aca="false">IF(J3920="","",IF(AND(J3920&gt;'Revenue Testing'!$E$9,K3920=0),1,0))</f>
        <v>0</v>
      </c>
      <c r="M3920" s="57" t="n">
        <v>0.312436043469</v>
      </c>
      <c r="N3920" s="56" t="str">
        <f aca="false">IF(OR(A3920="",I3920=""),"",IF(COUNTIFS($A$2:$A$4500,A3920,$D$2:$D$4500,D3920,$I$2:$I$4500,I3920)&gt;1,"Possible duplicate",""))</f>
        <v/>
      </c>
      <c r="O3920" s="56" t="n">
        <f aca="false">IF(J3920="","",IF(AND(L3920=0,K3920=0),1,0))</f>
        <v>1</v>
      </c>
      <c r="P3920" s="56" t="str">
        <f aca="false">IF(L3920=1,J3920+ROW()/10^7,"")</f>
        <v/>
      </c>
      <c r="Q3920" s="57" t="n">
        <f aca="false">IF(O3920=1,M3920,"")</f>
        <v>0.312436043469</v>
      </c>
      <c r="R3920" s="56" t="str">
        <f aca="false">IF(K3920=1,ROW(),"")</f>
        <v/>
      </c>
      <c r="S3920" s="56" t="str">
        <f aca="false">IF(D3920="","",TRIM(D3920))</f>
        <v>MISCELLANEOUS INCOME</v>
      </c>
    </row>
    <row r="3921" customFormat="false" ht="15" hidden="false" customHeight="false" outlineLevel="0" collapsed="false">
      <c r="A3921" s="50" t="s">
        <v>2255</v>
      </c>
      <c r="B3921" s="55" t="n">
        <v>45907</v>
      </c>
      <c r="C3921" s="50" t="n">
        <f aca="false">IF(S3921="","",IFERROR(IF(INDEX('Ledger Codes'!$C$6:$C$205,MATCH(S3921,'Ledger Codes'!$B$6:$B$205,0))="","",INDEX('Ledger Codes'!$C$6:$C$205,MATCH(S3921,'Ledger Codes'!$B$6:$B$205,0))),""))</f>
        <v>10083</v>
      </c>
      <c r="D3921" s="50" t="s">
        <v>218</v>
      </c>
      <c r="E3921" s="50"/>
      <c r="F3921" s="58" t="s">
        <v>2256</v>
      </c>
      <c r="G3921" s="52" t="n">
        <v>0</v>
      </c>
      <c r="H3921" s="52" t="n">
        <v>207.5</v>
      </c>
      <c r="I3921" s="52" t="n">
        <f aca="false">IF(AND(G3921="",H3921=""),"",N(G3921)-N(H3921))</f>
        <v>-207.5</v>
      </c>
      <c r="J3921" s="52" t="n">
        <f aca="false">IF(I3921="","",ABS(I3921))</f>
        <v>207.5</v>
      </c>
      <c r="K3921" s="56" t="n">
        <f aca="false">IF(S3921="","",0)</f>
        <v>0</v>
      </c>
      <c r="L3921" s="56" t="n">
        <f aca="false">IF(J3921="","",IF(AND(J3921&gt;'Revenue Testing'!$E$9,K3921=0),1,0))</f>
        <v>0</v>
      </c>
      <c r="M3921" s="57" t="n">
        <v>0.133584215289</v>
      </c>
      <c r="N3921" s="56" t="str">
        <f aca="false">IF(OR(A3921="",I3921=""),"",IF(COUNTIFS($A$2:$A$4500,A3921,$D$2:$D$4500,D3921,$I$2:$I$4500,I3921)&gt;1,"Possible duplicate",""))</f>
        <v/>
      </c>
      <c r="O3921" s="56" t="n">
        <f aca="false">IF(J3921="","",IF(AND(L3921=0,K3921=0),1,0))</f>
        <v>1</v>
      </c>
      <c r="P3921" s="56" t="str">
        <f aca="false">IF(L3921=1,J3921+ROW()/10^7,"")</f>
        <v/>
      </c>
      <c r="Q3921" s="57" t="n">
        <f aca="false">IF(O3921=1,M3921,"")</f>
        <v>0.133584215289</v>
      </c>
      <c r="R3921" s="56" t="str">
        <f aca="false">IF(K3921=1,ROW(),"")</f>
        <v/>
      </c>
      <c r="S3921" s="56" t="str">
        <f aca="false">IF(D3921="","",TRIM(D3921))</f>
        <v>MISCELLANEOUS INCOME</v>
      </c>
    </row>
    <row r="3922" customFormat="false" ht="15" hidden="false" customHeight="false" outlineLevel="0" collapsed="false">
      <c r="A3922" s="50" t="s">
        <v>2257</v>
      </c>
      <c r="B3922" s="55" t="n">
        <v>45907</v>
      </c>
      <c r="C3922" s="50" t="n">
        <f aca="false">IF(S3922="","",IFERROR(IF(INDEX('Ledger Codes'!$C$6:$C$205,MATCH(S3922,'Ledger Codes'!$B$6:$B$205,0))="","",INDEX('Ledger Codes'!$C$6:$C$205,MATCH(S3922,'Ledger Codes'!$B$6:$B$205,0))),""))</f>
        <v>10083</v>
      </c>
      <c r="D3922" s="50" t="s">
        <v>218</v>
      </c>
      <c r="E3922" s="50"/>
      <c r="F3922" s="58" t="s">
        <v>2258</v>
      </c>
      <c r="G3922" s="52" t="n">
        <v>0</v>
      </c>
      <c r="H3922" s="52" t="n">
        <v>9</v>
      </c>
      <c r="I3922" s="52" t="n">
        <f aca="false">IF(AND(G3922="",H3922=""),"",N(G3922)-N(H3922))</f>
        <v>-9</v>
      </c>
      <c r="J3922" s="52" t="n">
        <f aca="false">IF(I3922="","",ABS(I3922))</f>
        <v>9</v>
      </c>
      <c r="K3922" s="56" t="n">
        <f aca="false">IF(S3922="","",0)</f>
        <v>0</v>
      </c>
      <c r="L3922" s="56" t="n">
        <f aca="false">IF(J3922="","",IF(AND(J3922&gt;'Revenue Testing'!$E$9,K3922=0),1,0))</f>
        <v>0</v>
      </c>
      <c r="M3922" s="57" t="n">
        <v>0.389835892147</v>
      </c>
      <c r="N3922" s="56" t="str">
        <f aca="false">IF(OR(A3922="",I3922=""),"",IF(COUNTIFS($A$2:$A$4500,A3922,$D$2:$D$4500,D3922,$I$2:$I$4500,I3922)&gt;1,"Possible duplicate",""))</f>
        <v/>
      </c>
      <c r="O3922" s="56" t="n">
        <f aca="false">IF(J3922="","",IF(AND(L3922=0,K3922=0),1,0))</f>
        <v>1</v>
      </c>
      <c r="P3922" s="56" t="str">
        <f aca="false">IF(L3922=1,J3922+ROW()/10^7,"")</f>
        <v/>
      </c>
      <c r="Q3922" s="57" t="n">
        <f aca="false">IF(O3922=1,M3922,"")</f>
        <v>0.389835892147</v>
      </c>
      <c r="R3922" s="56" t="str">
        <f aca="false">IF(K3922=1,ROW(),"")</f>
        <v/>
      </c>
      <c r="S3922" s="56" t="str">
        <f aca="false">IF(D3922="","",TRIM(D3922))</f>
        <v>MISCELLANEOUS INCOME</v>
      </c>
    </row>
    <row r="3923" customFormat="false" ht="15" hidden="false" customHeight="false" outlineLevel="0" collapsed="false">
      <c r="A3923" s="50" t="s">
        <v>2259</v>
      </c>
      <c r="B3923" s="55" t="n">
        <v>45907</v>
      </c>
      <c r="C3923" s="50" t="n">
        <f aca="false">IF(S3923="","",IFERROR(IF(INDEX('Ledger Codes'!$C$6:$C$205,MATCH(S3923,'Ledger Codes'!$B$6:$B$205,0))="","",INDEX('Ledger Codes'!$C$6:$C$205,MATCH(S3923,'Ledger Codes'!$B$6:$B$205,0))),""))</f>
        <v>10083</v>
      </c>
      <c r="D3923" s="50" t="s">
        <v>218</v>
      </c>
      <c r="E3923" s="50"/>
      <c r="F3923" s="58" t="s">
        <v>2260</v>
      </c>
      <c r="G3923" s="52" t="n">
        <v>0</v>
      </c>
      <c r="H3923" s="52" t="n">
        <v>207.5</v>
      </c>
      <c r="I3923" s="52" t="n">
        <f aca="false">IF(AND(G3923="",H3923=""),"",N(G3923)-N(H3923))</f>
        <v>-207.5</v>
      </c>
      <c r="J3923" s="52" t="n">
        <f aca="false">IF(I3923="","",ABS(I3923))</f>
        <v>207.5</v>
      </c>
      <c r="K3923" s="56" t="n">
        <f aca="false">IF(S3923="","",0)</f>
        <v>0</v>
      </c>
      <c r="L3923" s="56" t="n">
        <f aca="false">IF(J3923="","",IF(AND(J3923&gt;'Revenue Testing'!$E$9,K3923=0),1,0))</f>
        <v>0</v>
      </c>
      <c r="M3923" s="57" t="n">
        <v>0.40360016819</v>
      </c>
      <c r="N3923" s="56" t="str">
        <f aca="false">IF(OR(A3923="",I3923=""),"",IF(COUNTIFS($A$2:$A$4500,A3923,$D$2:$D$4500,D3923,$I$2:$I$4500,I3923)&gt;1,"Possible duplicate",""))</f>
        <v/>
      </c>
      <c r="O3923" s="56" t="n">
        <f aca="false">IF(J3923="","",IF(AND(L3923=0,K3923=0),1,0))</f>
        <v>1</v>
      </c>
      <c r="P3923" s="56" t="str">
        <f aca="false">IF(L3923=1,J3923+ROW()/10^7,"")</f>
        <v/>
      </c>
      <c r="Q3923" s="57" t="n">
        <f aca="false">IF(O3923=1,M3923,"")</f>
        <v>0.40360016819</v>
      </c>
      <c r="R3923" s="56" t="str">
        <f aca="false">IF(K3923=1,ROW(),"")</f>
        <v/>
      </c>
      <c r="S3923" s="56" t="str">
        <f aca="false">IF(D3923="","",TRIM(D3923))</f>
        <v>MISCELLANEOUS INCOME</v>
      </c>
    </row>
    <row r="3924" customFormat="false" ht="15" hidden="false" customHeight="false" outlineLevel="0" collapsed="false">
      <c r="A3924" s="50" t="s">
        <v>2261</v>
      </c>
      <c r="B3924" s="55" t="n">
        <v>45908</v>
      </c>
      <c r="C3924" s="50" t="n">
        <f aca="false">IF(S3924="","",IFERROR(IF(INDEX('Ledger Codes'!$C$6:$C$205,MATCH(S3924,'Ledger Codes'!$B$6:$B$205,0))="","",INDEX('Ledger Codes'!$C$6:$C$205,MATCH(S3924,'Ledger Codes'!$B$6:$B$205,0))),""))</f>
        <v>10083</v>
      </c>
      <c r="D3924" s="50" t="s">
        <v>218</v>
      </c>
      <c r="E3924" s="50"/>
      <c r="F3924" s="50" t="s">
        <v>2262</v>
      </c>
      <c r="G3924" s="52" t="n">
        <v>0</v>
      </c>
      <c r="H3924" s="52" t="n">
        <v>134</v>
      </c>
      <c r="I3924" s="52" t="n">
        <f aca="false">IF(AND(G3924="",H3924=""),"",N(G3924)-N(H3924))</f>
        <v>-134</v>
      </c>
      <c r="J3924" s="52" t="n">
        <f aca="false">IF(I3924="","",ABS(I3924))</f>
        <v>134</v>
      </c>
      <c r="K3924" s="56" t="n">
        <f aca="false">IF(S3924="","",0)</f>
        <v>0</v>
      </c>
      <c r="L3924" s="56" t="n">
        <f aca="false">IF(J3924="","",IF(AND(J3924&gt;'Revenue Testing'!$E$9,K3924=0),1,0))</f>
        <v>0</v>
      </c>
      <c r="M3924" s="57" t="n">
        <v>0.81339546686</v>
      </c>
      <c r="N3924" s="56" t="str">
        <f aca="false">IF(OR(A3924="",I3924=""),"",IF(COUNTIFS($A$2:$A$4500,A3924,$D$2:$D$4500,D3924,$I$2:$I$4500,I3924)&gt;1,"Possible duplicate",""))</f>
        <v/>
      </c>
      <c r="O3924" s="56" t="n">
        <f aca="false">IF(J3924="","",IF(AND(L3924=0,K3924=0),1,0))</f>
        <v>1</v>
      </c>
      <c r="P3924" s="56" t="str">
        <f aca="false">IF(L3924=1,J3924+ROW()/10^7,"")</f>
        <v/>
      </c>
      <c r="Q3924" s="57" t="n">
        <f aca="false">IF(O3924=1,M3924,"")</f>
        <v>0.81339546686</v>
      </c>
      <c r="R3924" s="56" t="str">
        <f aca="false">IF(K3924=1,ROW(),"")</f>
        <v/>
      </c>
      <c r="S3924" s="56" t="str">
        <f aca="false">IF(D3924="","",TRIM(D3924))</f>
        <v>MISCELLANEOUS INCOME</v>
      </c>
    </row>
    <row r="3925" customFormat="false" ht="15" hidden="false" customHeight="false" outlineLevel="0" collapsed="false">
      <c r="A3925" s="50" t="s">
        <v>2263</v>
      </c>
      <c r="B3925" s="55" t="n">
        <v>45929</v>
      </c>
      <c r="C3925" s="50" t="n">
        <f aca="false">IF(S3925="","",IFERROR(IF(INDEX('Ledger Codes'!$C$6:$C$205,MATCH(S3925,'Ledger Codes'!$B$6:$B$205,0))="","",INDEX('Ledger Codes'!$C$6:$C$205,MATCH(S3925,'Ledger Codes'!$B$6:$B$205,0))),""))</f>
        <v>10083</v>
      </c>
      <c r="D3925" s="50" t="s">
        <v>218</v>
      </c>
      <c r="E3925" s="50"/>
      <c r="F3925" s="50" t="s">
        <v>2264</v>
      </c>
      <c r="G3925" s="52" t="n">
        <v>0</v>
      </c>
      <c r="H3925" s="52" t="n">
        <v>35</v>
      </c>
      <c r="I3925" s="52" t="n">
        <f aca="false">IF(AND(G3925="",H3925=""),"",N(G3925)-N(H3925))</f>
        <v>-35</v>
      </c>
      <c r="J3925" s="52" t="n">
        <f aca="false">IF(I3925="","",ABS(I3925))</f>
        <v>35</v>
      </c>
      <c r="K3925" s="56" t="n">
        <f aca="false">IF(S3925="","",0)</f>
        <v>0</v>
      </c>
      <c r="L3925" s="56" t="n">
        <f aca="false">IF(J3925="","",IF(AND(J3925&gt;'Revenue Testing'!$E$9,K3925=0),1,0))</f>
        <v>0</v>
      </c>
      <c r="M3925" s="57" t="n">
        <v>0.477240306301</v>
      </c>
      <c r="N3925" s="56" t="str">
        <f aca="false">IF(OR(A3925="",I3925=""),"",IF(COUNTIFS($A$2:$A$4500,A3925,$D$2:$D$4500,D3925,$I$2:$I$4500,I3925)&gt;1,"Possible duplicate",""))</f>
        <v/>
      </c>
      <c r="O3925" s="56" t="n">
        <f aca="false">IF(J3925="","",IF(AND(L3925=0,K3925=0),1,0))</f>
        <v>1</v>
      </c>
      <c r="P3925" s="56" t="str">
        <f aca="false">IF(L3925=1,J3925+ROW()/10^7,"")</f>
        <v/>
      </c>
      <c r="Q3925" s="57" t="n">
        <f aca="false">IF(O3925=1,M3925,"")</f>
        <v>0.477240306301</v>
      </c>
      <c r="R3925" s="56" t="str">
        <f aca="false">IF(K3925=1,ROW(),"")</f>
        <v/>
      </c>
      <c r="S3925" s="56" t="str">
        <f aca="false">IF(D3925="","",TRIM(D3925))</f>
        <v>MISCELLANEOUS INCOME</v>
      </c>
    </row>
    <row r="3926" customFormat="false" ht="15" hidden="false" customHeight="false" outlineLevel="0" collapsed="false">
      <c r="A3926" s="50" t="s">
        <v>2265</v>
      </c>
      <c r="B3926" s="55" t="n">
        <v>45942</v>
      </c>
      <c r="C3926" s="50" t="n">
        <f aca="false">IF(S3926="","",IFERROR(IF(INDEX('Ledger Codes'!$C$6:$C$205,MATCH(S3926,'Ledger Codes'!$B$6:$B$205,0))="","",INDEX('Ledger Codes'!$C$6:$C$205,MATCH(S3926,'Ledger Codes'!$B$6:$B$205,0))),""))</f>
        <v>10083</v>
      </c>
      <c r="D3926" s="50" t="s">
        <v>218</v>
      </c>
      <c r="E3926" s="50"/>
      <c r="F3926" s="50" t="s">
        <v>2266</v>
      </c>
      <c r="G3926" s="52" t="n">
        <v>0</v>
      </c>
      <c r="H3926" s="52" t="n">
        <v>120</v>
      </c>
      <c r="I3926" s="52" t="n">
        <f aca="false">IF(AND(G3926="",H3926=""),"",N(G3926)-N(H3926))</f>
        <v>-120</v>
      </c>
      <c r="J3926" s="52" t="n">
        <f aca="false">IF(I3926="","",ABS(I3926))</f>
        <v>120</v>
      </c>
      <c r="K3926" s="56" t="n">
        <f aca="false">IF(S3926="","",0)</f>
        <v>0</v>
      </c>
      <c r="L3926" s="56" t="n">
        <f aca="false">IF(J3926="","",IF(AND(J3926&gt;'Revenue Testing'!$E$9,K3926=0),1,0))</f>
        <v>0</v>
      </c>
      <c r="M3926" s="57" t="n">
        <v>0.580323594945</v>
      </c>
      <c r="N3926" s="56" t="str">
        <f aca="false">IF(OR(A3926="",I3926=""),"",IF(COUNTIFS($A$2:$A$4500,A3926,$D$2:$D$4500,D3926,$I$2:$I$4500,I3926)&gt;1,"Possible duplicate",""))</f>
        <v/>
      </c>
      <c r="O3926" s="56" t="n">
        <f aca="false">IF(J3926="","",IF(AND(L3926=0,K3926=0),1,0))</f>
        <v>1</v>
      </c>
      <c r="P3926" s="56" t="str">
        <f aca="false">IF(L3926=1,J3926+ROW()/10^7,"")</f>
        <v/>
      </c>
      <c r="Q3926" s="57" t="n">
        <f aca="false">IF(O3926=1,M3926,"")</f>
        <v>0.580323594945</v>
      </c>
      <c r="R3926" s="56" t="str">
        <f aca="false">IF(K3926=1,ROW(),"")</f>
        <v/>
      </c>
      <c r="S3926" s="56" t="str">
        <f aca="false">IF(D3926="","",TRIM(D3926))</f>
        <v>MISCELLANEOUS INCOME</v>
      </c>
    </row>
    <row r="3927" customFormat="false" ht="15" hidden="false" customHeight="false" outlineLevel="0" collapsed="false">
      <c r="A3927" s="50" t="s">
        <v>2267</v>
      </c>
      <c r="B3927" s="55" t="n">
        <v>45961</v>
      </c>
      <c r="C3927" s="50" t="n">
        <f aca="false">IF(S3927="","",IFERROR(IF(INDEX('Ledger Codes'!$C$6:$C$205,MATCH(S3927,'Ledger Codes'!$B$6:$B$205,0))="","",INDEX('Ledger Codes'!$C$6:$C$205,MATCH(S3927,'Ledger Codes'!$B$6:$B$205,0))),""))</f>
        <v>10083</v>
      </c>
      <c r="D3927" s="50" t="s">
        <v>218</v>
      </c>
      <c r="E3927" s="50" t="s">
        <v>2268</v>
      </c>
      <c r="F3927" s="50" t="s">
        <v>2269</v>
      </c>
      <c r="G3927" s="52" t="n">
        <v>0</v>
      </c>
      <c r="H3927" s="52" t="n">
        <v>210</v>
      </c>
      <c r="I3927" s="52" t="n">
        <f aca="false">IF(AND(G3927="",H3927=""),"",N(G3927)-N(H3927))</f>
        <v>-210</v>
      </c>
      <c r="J3927" s="52" t="n">
        <f aca="false">IF(I3927="","",ABS(I3927))</f>
        <v>210</v>
      </c>
      <c r="K3927" s="56" t="n">
        <f aca="false">IF(S3927="","",0)</f>
        <v>0</v>
      </c>
      <c r="L3927" s="56" t="n">
        <f aca="false">IF(J3927="","",IF(AND(J3927&gt;'Revenue Testing'!$E$9,K3927=0),1,0))</f>
        <v>0</v>
      </c>
      <c r="M3927" s="57" t="n">
        <v>0.317553652974</v>
      </c>
      <c r="N3927" s="56" t="str">
        <f aca="false">IF(OR(A3927="",I3927=""),"",IF(COUNTIFS($A$2:$A$4500,A3927,$D$2:$D$4500,D3927,$I$2:$I$4500,I3927)&gt;1,"Possible duplicate",""))</f>
        <v/>
      </c>
      <c r="O3927" s="56" t="n">
        <f aca="false">IF(J3927="","",IF(AND(L3927=0,K3927=0),1,0))</f>
        <v>1</v>
      </c>
      <c r="P3927" s="56" t="str">
        <f aca="false">IF(L3927=1,J3927+ROW()/10^7,"")</f>
        <v/>
      </c>
      <c r="Q3927" s="57" t="n">
        <f aca="false">IF(O3927=1,M3927,"")</f>
        <v>0.317553652974</v>
      </c>
      <c r="R3927" s="56" t="str">
        <f aca="false">IF(K3927=1,ROW(),"")</f>
        <v/>
      </c>
      <c r="S3927" s="56" t="str">
        <f aca="false">IF(D3927="","",TRIM(D3927))</f>
        <v>MISCELLANEOUS INCOME</v>
      </c>
    </row>
    <row r="3928" customFormat="false" ht="15" hidden="false" customHeight="false" outlineLevel="0" collapsed="false">
      <c r="A3928" s="50" t="s">
        <v>2270</v>
      </c>
      <c r="B3928" s="55" t="n">
        <v>45965</v>
      </c>
      <c r="C3928" s="50" t="n">
        <f aca="false">IF(S3928="","",IFERROR(IF(INDEX('Ledger Codes'!$C$6:$C$205,MATCH(S3928,'Ledger Codes'!$B$6:$B$205,0))="","",INDEX('Ledger Codes'!$C$6:$C$205,MATCH(S3928,'Ledger Codes'!$B$6:$B$205,0))),""))</f>
        <v>10083</v>
      </c>
      <c r="D3928" s="50" t="s">
        <v>218</v>
      </c>
      <c r="E3928" s="50"/>
      <c r="F3928" s="58" t="s">
        <v>2271</v>
      </c>
      <c r="G3928" s="52" t="n">
        <v>0</v>
      </c>
      <c r="H3928" s="52" t="n">
        <v>224.5</v>
      </c>
      <c r="I3928" s="52" t="n">
        <f aca="false">IF(AND(G3928="",H3928=""),"",N(G3928)-N(H3928))</f>
        <v>-224.5</v>
      </c>
      <c r="J3928" s="52" t="n">
        <f aca="false">IF(I3928="","",ABS(I3928))</f>
        <v>224.5</v>
      </c>
      <c r="K3928" s="56" t="n">
        <f aca="false">IF(S3928="","",0)</f>
        <v>0</v>
      </c>
      <c r="L3928" s="56" t="n">
        <f aca="false">IF(J3928="","",IF(AND(J3928&gt;'Revenue Testing'!$E$9,K3928=0),1,0))</f>
        <v>0</v>
      </c>
      <c r="M3928" s="57" t="n">
        <v>0.648380137636</v>
      </c>
      <c r="N3928" s="56" t="str">
        <f aca="false">IF(OR(A3928="",I3928=""),"",IF(COUNTIFS($A$2:$A$4500,A3928,$D$2:$D$4500,D3928,$I$2:$I$4500,I3928)&gt;1,"Possible duplicate",""))</f>
        <v/>
      </c>
      <c r="O3928" s="56" t="n">
        <f aca="false">IF(J3928="","",IF(AND(L3928=0,K3928=0),1,0))</f>
        <v>1</v>
      </c>
      <c r="P3928" s="56" t="str">
        <f aca="false">IF(L3928=1,J3928+ROW()/10^7,"")</f>
        <v/>
      </c>
      <c r="Q3928" s="57" t="n">
        <f aca="false">IF(O3928=1,M3928,"")</f>
        <v>0.648380137636</v>
      </c>
      <c r="R3928" s="56" t="str">
        <f aca="false">IF(K3928=1,ROW(),"")</f>
        <v/>
      </c>
      <c r="S3928" s="56" t="str">
        <f aca="false">IF(D3928="","",TRIM(D3928))</f>
        <v>MISCELLANEOUS INCOME</v>
      </c>
    </row>
    <row r="3929" customFormat="false" ht="15" hidden="false" customHeight="false" outlineLevel="0" collapsed="false">
      <c r="A3929" s="50" t="s">
        <v>2272</v>
      </c>
      <c r="B3929" s="55" t="n">
        <v>45971</v>
      </c>
      <c r="C3929" s="50" t="n">
        <f aca="false">IF(S3929="","",IFERROR(IF(INDEX('Ledger Codes'!$C$6:$C$205,MATCH(S3929,'Ledger Codes'!$B$6:$B$205,0))="","",INDEX('Ledger Codes'!$C$6:$C$205,MATCH(S3929,'Ledger Codes'!$B$6:$B$205,0))),""))</f>
        <v>10083</v>
      </c>
      <c r="D3929" s="50" t="s">
        <v>218</v>
      </c>
      <c r="E3929" s="50"/>
      <c r="F3929" s="50" t="s">
        <v>2273</v>
      </c>
      <c r="G3929" s="52" t="n">
        <v>0</v>
      </c>
      <c r="H3929" s="52" t="n">
        <v>120</v>
      </c>
      <c r="I3929" s="52" t="n">
        <f aca="false">IF(AND(G3929="",H3929=""),"",N(G3929)-N(H3929))</f>
        <v>-120</v>
      </c>
      <c r="J3929" s="52" t="n">
        <f aca="false">IF(I3929="","",ABS(I3929))</f>
        <v>120</v>
      </c>
      <c r="K3929" s="56" t="n">
        <f aca="false">IF(S3929="","",0)</f>
        <v>0</v>
      </c>
      <c r="L3929" s="56" t="n">
        <f aca="false">IF(J3929="","",IF(AND(J3929&gt;'Revenue Testing'!$E$9,K3929=0),1,0))</f>
        <v>0</v>
      </c>
      <c r="M3929" s="57" t="n">
        <v>0.996678400828</v>
      </c>
      <c r="N3929" s="56" t="str">
        <f aca="false">IF(OR(A3929="",I3929=""),"",IF(COUNTIFS($A$2:$A$4500,A3929,$D$2:$D$4500,D3929,$I$2:$I$4500,I3929)&gt;1,"Possible duplicate",""))</f>
        <v/>
      </c>
      <c r="O3929" s="56" t="n">
        <f aca="false">IF(J3929="","",IF(AND(L3929=0,K3929=0),1,0))</f>
        <v>1</v>
      </c>
      <c r="P3929" s="56" t="str">
        <f aca="false">IF(L3929=1,J3929+ROW()/10^7,"")</f>
        <v/>
      </c>
      <c r="Q3929" s="57" t="n">
        <f aca="false">IF(O3929=1,M3929,"")</f>
        <v>0.996678400828</v>
      </c>
      <c r="R3929" s="56" t="str">
        <f aca="false">IF(K3929=1,ROW(),"")</f>
        <v/>
      </c>
      <c r="S3929" s="56" t="str">
        <f aca="false">IF(D3929="","",TRIM(D3929))</f>
        <v>MISCELLANEOUS INCOME</v>
      </c>
    </row>
    <row r="3930" customFormat="false" ht="15" hidden="false" customHeight="false" outlineLevel="0" collapsed="false">
      <c r="A3930" s="50" t="s">
        <v>2274</v>
      </c>
      <c r="B3930" s="55" t="n">
        <v>45972</v>
      </c>
      <c r="C3930" s="50" t="n">
        <f aca="false">IF(S3930="","",IFERROR(IF(INDEX('Ledger Codes'!$C$6:$C$205,MATCH(S3930,'Ledger Codes'!$B$6:$B$205,0))="","",INDEX('Ledger Codes'!$C$6:$C$205,MATCH(S3930,'Ledger Codes'!$B$6:$B$205,0))),""))</f>
        <v>10083</v>
      </c>
      <c r="D3930" s="50" t="s">
        <v>218</v>
      </c>
      <c r="E3930" s="50"/>
      <c r="F3930" s="50" t="s">
        <v>2275</v>
      </c>
      <c r="G3930" s="52" t="n">
        <v>0</v>
      </c>
      <c r="H3930" s="52" t="n">
        <v>60</v>
      </c>
      <c r="I3930" s="52" t="n">
        <f aca="false">IF(AND(G3930="",H3930=""),"",N(G3930)-N(H3930))</f>
        <v>-60</v>
      </c>
      <c r="J3930" s="52" t="n">
        <f aca="false">IF(I3930="","",ABS(I3930))</f>
        <v>60</v>
      </c>
      <c r="K3930" s="56" t="n">
        <f aca="false">IF(S3930="","",0)</f>
        <v>0</v>
      </c>
      <c r="L3930" s="56" t="n">
        <f aca="false">IF(J3930="","",IF(AND(J3930&gt;'Revenue Testing'!$E$9,K3930=0),1,0))</f>
        <v>0</v>
      </c>
      <c r="M3930" s="57" t="n">
        <v>0.660494086482</v>
      </c>
      <c r="N3930" s="56" t="str">
        <f aca="false">IF(OR(A3930="",I3930=""),"",IF(COUNTIFS($A$2:$A$4500,A3930,$D$2:$D$4500,D3930,$I$2:$I$4500,I3930)&gt;1,"Possible duplicate",""))</f>
        <v/>
      </c>
      <c r="O3930" s="56" t="n">
        <f aca="false">IF(J3930="","",IF(AND(L3930=0,K3930=0),1,0))</f>
        <v>1</v>
      </c>
      <c r="P3930" s="56" t="str">
        <f aca="false">IF(L3930=1,J3930+ROW()/10^7,"")</f>
        <v/>
      </c>
      <c r="Q3930" s="57" t="n">
        <f aca="false">IF(O3930=1,M3930,"")</f>
        <v>0.660494086482</v>
      </c>
      <c r="R3930" s="56" t="str">
        <f aca="false">IF(K3930=1,ROW(),"")</f>
        <v/>
      </c>
      <c r="S3930" s="56" t="str">
        <f aca="false">IF(D3930="","",TRIM(D3930))</f>
        <v>MISCELLANEOUS INCOME</v>
      </c>
    </row>
    <row r="3931" customFormat="false" ht="15" hidden="false" customHeight="false" outlineLevel="0" collapsed="false">
      <c r="A3931" s="50" t="s">
        <v>2276</v>
      </c>
      <c r="B3931" s="55" t="n">
        <v>45979</v>
      </c>
      <c r="C3931" s="50" t="n">
        <f aca="false">IF(S3931="","",IFERROR(IF(INDEX('Ledger Codes'!$C$6:$C$205,MATCH(S3931,'Ledger Codes'!$B$6:$B$205,0))="","",INDEX('Ledger Codes'!$C$6:$C$205,MATCH(S3931,'Ledger Codes'!$B$6:$B$205,0))),""))</f>
        <v>10083</v>
      </c>
      <c r="D3931" s="50" t="s">
        <v>218</v>
      </c>
      <c r="E3931" s="50" t="s">
        <v>2277</v>
      </c>
      <c r="F3931" s="50" t="s">
        <v>2278</v>
      </c>
      <c r="G3931" s="52" t="n">
        <v>0</v>
      </c>
      <c r="H3931" s="52" t="n">
        <v>900.08</v>
      </c>
      <c r="I3931" s="52" t="n">
        <f aca="false">IF(AND(G3931="",H3931=""),"",N(G3931)-N(H3931))</f>
        <v>-900.08</v>
      </c>
      <c r="J3931" s="52" t="n">
        <f aca="false">IF(I3931="","",ABS(I3931))</f>
        <v>900.08</v>
      </c>
      <c r="K3931" s="56" t="n">
        <f aca="false">IF(S3931="","",0)</f>
        <v>0</v>
      </c>
      <c r="L3931" s="56" t="n">
        <f aca="false">IF(J3931="","",IF(AND(J3931&gt;'Revenue Testing'!$E$9,K3931=0),1,0))</f>
        <v>0</v>
      </c>
      <c r="M3931" s="57" t="n">
        <v>0.112843755347</v>
      </c>
      <c r="N3931" s="56" t="str">
        <f aca="false">IF(OR(A3931="",I3931=""),"",IF(COUNTIFS($A$2:$A$4500,A3931,$D$2:$D$4500,D3931,$I$2:$I$4500,I3931)&gt;1,"Possible duplicate",""))</f>
        <v/>
      </c>
      <c r="O3931" s="56" t="n">
        <f aca="false">IF(J3931="","",IF(AND(L3931=0,K3931=0),1,0))</f>
        <v>1</v>
      </c>
      <c r="P3931" s="56" t="str">
        <f aca="false">IF(L3931=1,J3931+ROW()/10^7,"")</f>
        <v/>
      </c>
      <c r="Q3931" s="57" t="n">
        <f aca="false">IF(O3931=1,M3931,"")</f>
        <v>0.112843755347</v>
      </c>
      <c r="R3931" s="56" t="str">
        <f aca="false">IF(K3931=1,ROW(),"")</f>
        <v/>
      </c>
      <c r="S3931" s="56" t="str">
        <f aca="false">IF(D3931="","",TRIM(D3931))</f>
        <v>MISCELLANEOUS INCOME</v>
      </c>
    </row>
    <row r="3932" customFormat="false" ht="15" hidden="false" customHeight="false" outlineLevel="0" collapsed="false">
      <c r="A3932" s="50" t="s">
        <v>2279</v>
      </c>
      <c r="B3932" s="55" t="n">
        <v>45984</v>
      </c>
      <c r="C3932" s="50" t="n">
        <f aca="false">IF(S3932="","",IFERROR(IF(INDEX('Ledger Codes'!$C$6:$C$205,MATCH(S3932,'Ledger Codes'!$B$6:$B$205,0))="","",INDEX('Ledger Codes'!$C$6:$C$205,MATCH(S3932,'Ledger Codes'!$B$6:$B$205,0))),""))</f>
        <v>10083</v>
      </c>
      <c r="D3932" s="50" t="s">
        <v>218</v>
      </c>
      <c r="E3932" s="50"/>
      <c r="F3932" s="58" t="s">
        <v>2280</v>
      </c>
      <c r="G3932" s="52" t="n">
        <v>0</v>
      </c>
      <c r="H3932" s="52" t="n">
        <v>440</v>
      </c>
      <c r="I3932" s="52" t="n">
        <f aca="false">IF(AND(G3932="",H3932=""),"",N(G3932)-N(H3932))</f>
        <v>-440</v>
      </c>
      <c r="J3932" s="52" t="n">
        <f aca="false">IF(I3932="","",ABS(I3932))</f>
        <v>440</v>
      </c>
      <c r="K3932" s="56" t="n">
        <f aca="false">IF(S3932="","",0)</f>
        <v>0</v>
      </c>
      <c r="L3932" s="56" t="n">
        <f aca="false">IF(J3932="","",IF(AND(J3932&gt;'Revenue Testing'!$E$9,K3932=0),1,0))</f>
        <v>0</v>
      </c>
      <c r="M3932" s="57" t="n">
        <v>0.834172250324</v>
      </c>
      <c r="N3932" s="56" t="str">
        <f aca="false">IF(OR(A3932="",I3932=""),"",IF(COUNTIFS($A$2:$A$4500,A3932,$D$2:$D$4500,D3932,$I$2:$I$4500,I3932)&gt;1,"Possible duplicate",""))</f>
        <v/>
      </c>
      <c r="O3932" s="56" t="n">
        <f aca="false">IF(J3932="","",IF(AND(L3932=0,K3932=0),1,0))</f>
        <v>1</v>
      </c>
      <c r="P3932" s="56" t="str">
        <f aca="false">IF(L3932=1,J3932+ROW()/10^7,"")</f>
        <v/>
      </c>
      <c r="Q3932" s="57" t="n">
        <f aca="false">IF(O3932=1,M3932,"")</f>
        <v>0.834172250324</v>
      </c>
      <c r="R3932" s="56" t="str">
        <f aca="false">IF(K3932=1,ROW(),"")</f>
        <v/>
      </c>
      <c r="S3932" s="56" t="str">
        <f aca="false">IF(D3932="","",TRIM(D3932))</f>
        <v>MISCELLANEOUS INCOME</v>
      </c>
    </row>
    <row r="3933" customFormat="false" ht="15" hidden="false" customHeight="false" outlineLevel="0" collapsed="false">
      <c r="A3933" s="50" t="s">
        <v>2281</v>
      </c>
      <c r="B3933" s="55" t="n">
        <v>46000</v>
      </c>
      <c r="C3933" s="50" t="n">
        <f aca="false">IF(S3933="","",IFERROR(IF(INDEX('Ledger Codes'!$C$6:$C$205,MATCH(S3933,'Ledger Codes'!$B$6:$B$205,0))="","",INDEX('Ledger Codes'!$C$6:$C$205,MATCH(S3933,'Ledger Codes'!$B$6:$B$205,0))),""))</f>
        <v>10083</v>
      </c>
      <c r="D3933" s="50" t="s">
        <v>218</v>
      </c>
      <c r="E3933" s="50"/>
      <c r="F3933" s="50" t="s">
        <v>2282</v>
      </c>
      <c r="G3933" s="52" t="n">
        <v>0</v>
      </c>
      <c r="H3933" s="52" t="n">
        <v>120</v>
      </c>
      <c r="I3933" s="52" t="n">
        <f aca="false">IF(AND(G3933="",H3933=""),"",N(G3933)-N(H3933))</f>
        <v>-120</v>
      </c>
      <c r="J3933" s="52" t="n">
        <f aca="false">IF(I3933="","",ABS(I3933))</f>
        <v>120</v>
      </c>
      <c r="K3933" s="56" t="n">
        <f aca="false">IF(S3933="","",0)</f>
        <v>0</v>
      </c>
      <c r="L3933" s="56" t="n">
        <f aca="false">IF(J3933="","",IF(AND(J3933&gt;'Revenue Testing'!$E$9,K3933=0),1,0))</f>
        <v>0</v>
      </c>
      <c r="M3933" s="57" t="n">
        <v>0.411367301841</v>
      </c>
      <c r="N3933" s="56" t="str">
        <f aca="false">IF(OR(A3933="",I3933=""),"",IF(COUNTIFS($A$2:$A$4500,A3933,$D$2:$D$4500,D3933,$I$2:$I$4500,I3933)&gt;1,"Possible duplicate",""))</f>
        <v/>
      </c>
      <c r="O3933" s="56" t="n">
        <f aca="false">IF(J3933="","",IF(AND(L3933=0,K3933=0),1,0))</f>
        <v>1</v>
      </c>
      <c r="P3933" s="56" t="str">
        <f aca="false">IF(L3933=1,J3933+ROW()/10^7,"")</f>
        <v/>
      </c>
      <c r="Q3933" s="57" t="n">
        <f aca="false">IF(O3933=1,M3933,"")</f>
        <v>0.411367301841</v>
      </c>
      <c r="R3933" s="56" t="str">
        <f aca="false">IF(K3933=1,ROW(),"")</f>
        <v/>
      </c>
      <c r="S3933" s="56" t="str">
        <f aca="false">IF(D3933="","",TRIM(D3933))</f>
        <v>MISCELLANEOUS INCOME</v>
      </c>
    </row>
    <row r="3934" customFormat="false" ht="15" hidden="false" customHeight="false" outlineLevel="0" collapsed="false">
      <c r="A3934" s="50" t="s">
        <v>2283</v>
      </c>
      <c r="B3934" s="55" t="n">
        <v>46021</v>
      </c>
      <c r="C3934" s="50" t="n">
        <f aca="false">IF(S3934="","",IFERROR(IF(INDEX('Ledger Codes'!$C$6:$C$205,MATCH(S3934,'Ledger Codes'!$B$6:$B$205,0))="","",INDEX('Ledger Codes'!$C$6:$C$205,MATCH(S3934,'Ledger Codes'!$B$6:$B$205,0))),""))</f>
        <v>10083</v>
      </c>
      <c r="D3934" s="50" t="s">
        <v>218</v>
      </c>
      <c r="E3934" s="50" t="s">
        <v>2284</v>
      </c>
      <c r="F3934" s="50" t="s">
        <v>2285</v>
      </c>
      <c r="G3934" s="52" t="n">
        <v>0</v>
      </c>
      <c r="H3934" s="52" t="n">
        <v>270</v>
      </c>
      <c r="I3934" s="52" t="n">
        <f aca="false">IF(AND(G3934="",H3934=""),"",N(G3934)-N(H3934))</f>
        <v>-270</v>
      </c>
      <c r="J3934" s="52" t="n">
        <f aca="false">IF(I3934="","",ABS(I3934))</f>
        <v>270</v>
      </c>
      <c r="K3934" s="56" t="n">
        <f aca="false">IF(S3934="","",0)</f>
        <v>0</v>
      </c>
      <c r="L3934" s="56" t="n">
        <f aca="false">IF(J3934="","",IF(AND(J3934&gt;'Revenue Testing'!$E$9,K3934=0),1,0))</f>
        <v>0</v>
      </c>
      <c r="M3934" s="57" t="n">
        <v>0.640766850239</v>
      </c>
      <c r="N3934" s="56" t="str">
        <f aca="false">IF(OR(A3934="",I3934=""),"",IF(COUNTIFS($A$2:$A$4500,A3934,$D$2:$D$4500,D3934,$I$2:$I$4500,I3934)&gt;1,"Possible duplicate",""))</f>
        <v/>
      </c>
      <c r="O3934" s="56" t="n">
        <f aca="false">IF(J3934="","",IF(AND(L3934=0,K3934=0),1,0))</f>
        <v>1</v>
      </c>
      <c r="P3934" s="56" t="str">
        <f aca="false">IF(L3934=1,J3934+ROW()/10^7,"")</f>
        <v/>
      </c>
      <c r="Q3934" s="57" t="n">
        <f aca="false">IF(O3934=1,M3934,"")</f>
        <v>0.640766850239</v>
      </c>
      <c r="R3934" s="56" t="str">
        <f aca="false">IF(K3934=1,ROW(),"")</f>
        <v/>
      </c>
      <c r="S3934" s="56" t="str">
        <f aca="false">IF(D3934="","",TRIM(D3934))</f>
        <v>MISCELLANEOUS INCOME</v>
      </c>
    </row>
    <row r="3935" customFormat="false" ht="15" hidden="false" customHeight="false" outlineLevel="0" collapsed="false">
      <c r="A3935" s="50" t="s">
        <v>2286</v>
      </c>
      <c r="B3935" s="55" t="n">
        <v>45963</v>
      </c>
      <c r="C3935" s="50" t="n">
        <f aca="false">IF(S3935="","",IFERROR(IF(INDEX('Ledger Codes'!$C$6:$C$205,MATCH(S3935,'Ledger Codes'!$B$6:$B$205,0))="","",INDEX('Ledger Codes'!$C$6:$C$205,MATCH(S3935,'Ledger Codes'!$B$6:$B$205,0))),""))</f>
        <v>10065</v>
      </c>
      <c r="D3935" s="50" t="s">
        <v>219</v>
      </c>
      <c r="E3935" s="50" t="s">
        <v>2287</v>
      </c>
      <c r="F3935" s="50" t="s">
        <v>2288</v>
      </c>
      <c r="G3935" s="52" t="n">
        <v>2025</v>
      </c>
      <c r="H3935" s="52" t="n">
        <v>0</v>
      </c>
      <c r="I3935" s="52" t="n">
        <f aca="false">IF(AND(G3935="",H3935=""),"",N(G3935)-N(H3935))</f>
        <v>2025</v>
      </c>
      <c r="J3935" s="52" t="n">
        <f aca="false">IF(I3935="","",ABS(I3935))</f>
        <v>2025</v>
      </c>
      <c r="K3935" s="56" t="n">
        <f aca="false">IF(S3935="","",0)</f>
        <v>0</v>
      </c>
      <c r="L3935" s="56" t="n">
        <f aca="false">IF(J3935="","",IF(AND(J3935&gt;'Revenue Testing'!$E$9,K3935=0),1,0))</f>
        <v>0</v>
      </c>
      <c r="M3935" s="57" t="n">
        <v>0.342412086109</v>
      </c>
      <c r="N3935" s="56" t="str">
        <f aca="false">IF(OR(A3935="",I3935=""),"",IF(COUNTIFS($A$2:$A$4500,A3935,$D$2:$D$4500,D3935,$I$2:$I$4500,I3935)&gt;1,"Possible duplicate",""))</f>
        <v/>
      </c>
      <c r="O3935" s="56" t="n">
        <f aca="false">IF(J3935="","",IF(AND(L3935=0,K3935=0),1,0))</f>
        <v>1</v>
      </c>
      <c r="P3935" s="56" t="str">
        <f aca="false">IF(L3935=1,J3935+ROW()/10^7,"")</f>
        <v/>
      </c>
      <c r="Q3935" s="57" t="n">
        <f aca="false">IF(O3935=1,M3935,"")</f>
        <v>0.342412086109</v>
      </c>
      <c r="R3935" s="56" t="str">
        <f aca="false">IF(K3935=1,ROW(),"")</f>
        <v/>
      </c>
      <c r="S3935" s="56" t="str">
        <f aca="false">IF(D3935="","",TRIM(D3935))</f>
        <v>TRANSPORTATION CHARGES</v>
      </c>
    </row>
    <row r="3936" customFormat="false" ht="15" hidden="false" customHeight="false" outlineLevel="0" collapsed="false">
      <c r="A3936" s="50" t="s">
        <v>2286</v>
      </c>
      <c r="B3936" s="55" t="n">
        <v>45963</v>
      </c>
      <c r="C3936" s="50" t="n">
        <f aca="false">IF(S3936="","",IFERROR(IF(INDEX('Ledger Codes'!$C$6:$C$205,MATCH(S3936,'Ledger Codes'!$B$6:$B$205,0))="","",INDEX('Ledger Codes'!$C$6:$C$205,MATCH(S3936,'Ledger Codes'!$B$6:$B$205,0))),""))</f>
        <v>10065</v>
      </c>
      <c r="D3936" s="50" t="s">
        <v>219</v>
      </c>
      <c r="E3936" s="50" t="s">
        <v>2287</v>
      </c>
      <c r="F3936" s="50" t="s">
        <v>2288</v>
      </c>
      <c r="G3936" s="52" t="n">
        <v>7830</v>
      </c>
      <c r="H3936" s="52" t="n">
        <v>0</v>
      </c>
      <c r="I3936" s="52" t="n">
        <f aca="false">IF(AND(G3936="",H3936=""),"",N(G3936)-N(H3936))</f>
        <v>7830</v>
      </c>
      <c r="J3936" s="52" t="n">
        <f aca="false">IF(I3936="","",ABS(I3936))</f>
        <v>7830</v>
      </c>
      <c r="K3936" s="56" t="n">
        <f aca="false">IF(S3936="","",0)</f>
        <v>0</v>
      </c>
      <c r="L3936" s="56" t="n">
        <f aca="false">IF(J3936="","",IF(AND(J3936&gt;'Revenue Testing'!$E$9,K3936=0),1,0))</f>
        <v>1</v>
      </c>
      <c r="M3936" s="57" t="n">
        <v>0.038374992593</v>
      </c>
      <c r="N3936" s="56" t="str">
        <f aca="false">IF(OR(A3936="",I3936=""),"",IF(COUNTIFS($A$2:$A$4500,A3936,$D$2:$D$4500,D3936,$I$2:$I$4500,I3936)&gt;1,"Possible duplicate",""))</f>
        <v/>
      </c>
      <c r="O3936" s="56" t="n">
        <f aca="false">IF(J3936="","",IF(AND(L3936=0,K3936=0),1,0))</f>
        <v>0</v>
      </c>
      <c r="P3936" s="56" t="n">
        <f aca="false">IF(L3936=1,J3936+ROW()/10^7,"")</f>
        <v>7830.0003936</v>
      </c>
      <c r="Q3936" s="56" t="str">
        <f aca="false">IF(O3936=1,M3936,"")</f>
        <v/>
      </c>
      <c r="R3936" s="56" t="str">
        <f aca="false">IF(K3936=1,ROW(),"")</f>
        <v/>
      </c>
      <c r="S3936" s="56" t="str">
        <f aca="false">IF(D3936="","",TRIM(D3936))</f>
        <v>TRANSPORTATION CHARGES</v>
      </c>
    </row>
    <row r="3937" customFormat="false" ht="15" hidden="false" customHeight="false" outlineLevel="0" collapsed="false">
      <c r="A3937" s="50" t="s">
        <v>2289</v>
      </c>
      <c r="B3937" s="55" t="n">
        <v>45963</v>
      </c>
      <c r="C3937" s="50" t="n">
        <f aca="false">IF(S3937="","",IFERROR(IF(INDEX('Ledger Codes'!$C$6:$C$205,MATCH(S3937,'Ledger Codes'!$B$6:$B$205,0))="","",INDEX('Ledger Codes'!$C$6:$C$205,MATCH(S3937,'Ledger Codes'!$B$6:$B$205,0))),""))</f>
        <v>10065</v>
      </c>
      <c r="D3937" s="50" t="s">
        <v>219</v>
      </c>
      <c r="E3937" s="50" t="s">
        <v>2290</v>
      </c>
      <c r="F3937" s="50" t="s">
        <v>2291</v>
      </c>
      <c r="G3937" s="52" t="n">
        <v>0</v>
      </c>
      <c r="H3937" s="52" t="n">
        <v>11333.25</v>
      </c>
      <c r="I3937" s="52" t="n">
        <f aca="false">IF(AND(G3937="",H3937=""),"",N(G3937)-N(H3937))</f>
        <v>-11333.25</v>
      </c>
      <c r="J3937" s="52" t="n">
        <f aca="false">IF(I3937="","",ABS(I3937))</f>
        <v>11333.25</v>
      </c>
      <c r="K3937" s="56" t="n">
        <f aca="false">IF(S3937="","",0)</f>
        <v>0</v>
      </c>
      <c r="L3937" s="56" t="n">
        <f aca="false">IF(J3937="","",IF(AND(J3937&gt;'Revenue Testing'!$E$9,K3937=0),1,0))</f>
        <v>1</v>
      </c>
      <c r="M3937" s="57" t="n">
        <v>0.142863367842</v>
      </c>
      <c r="N3937" s="56" t="str">
        <f aca="false">IF(OR(A3937="",I3937=""),"",IF(COUNTIFS($A$2:$A$4500,A3937,$D$2:$D$4500,D3937,$I$2:$I$4500,I3937)&gt;1,"Possible duplicate",""))</f>
        <v/>
      </c>
      <c r="O3937" s="56" t="n">
        <f aca="false">IF(J3937="","",IF(AND(L3937=0,K3937=0),1,0))</f>
        <v>0</v>
      </c>
      <c r="P3937" s="56" t="n">
        <f aca="false">IF(L3937=1,J3937+ROW()/10^7,"")</f>
        <v>11333.2503937</v>
      </c>
      <c r="Q3937" s="56" t="str">
        <f aca="false">IF(O3937=1,M3937,"")</f>
        <v/>
      </c>
      <c r="R3937" s="56" t="str">
        <f aca="false">IF(K3937=1,ROW(),"")</f>
        <v/>
      </c>
      <c r="S3937" s="56" t="str">
        <f aca="false">IF(D3937="","",TRIM(D3937))</f>
        <v>TRANSPORTATION CHARGES</v>
      </c>
    </row>
    <row r="3938" customFormat="false" ht="15" hidden="false" customHeight="false" outlineLevel="0" collapsed="false">
      <c r="A3938" s="50" t="s">
        <v>2292</v>
      </c>
      <c r="B3938" s="55" t="n">
        <v>45991</v>
      </c>
      <c r="C3938" s="50" t="n">
        <f aca="false">IF(S3938="","",IFERROR(IF(INDEX('Ledger Codes'!$C$6:$C$205,MATCH(S3938,'Ledger Codes'!$B$6:$B$205,0))="","",INDEX('Ledger Codes'!$C$6:$C$205,MATCH(S3938,'Ledger Codes'!$B$6:$B$205,0))),""))</f>
        <v>10065</v>
      </c>
      <c r="D3938" s="50" t="s">
        <v>219</v>
      </c>
      <c r="E3938" s="50" t="s">
        <v>2293</v>
      </c>
      <c r="F3938" s="58" t="s">
        <v>2294</v>
      </c>
      <c r="G3938" s="52" t="n">
        <v>270</v>
      </c>
      <c r="H3938" s="52" t="n">
        <v>0</v>
      </c>
      <c r="I3938" s="52" t="n">
        <f aca="false">IF(AND(G3938="",H3938=""),"",N(G3938)-N(H3938))</f>
        <v>270</v>
      </c>
      <c r="J3938" s="52" t="n">
        <f aca="false">IF(I3938="","",ABS(I3938))</f>
        <v>270</v>
      </c>
      <c r="K3938" s="56" t="n">
        <f aca="false">IF(S3938="","",0)</f>
        <v>0</v>
      </c>
      <c r="L3938" s="56" t="n">
        <f aca="false">IF(J3938="","",IF(AND(J3938&gt;'Revenue Testing'!$E$9,K3938=0),1,0))</f>
        <v>0</v>
      </c>
      <c r="M3938" s="57" t="n">
        <v>0.502355328067</v>
      </c>
      <c r="N3938" s="56" t="str">
        <f aca="false">IF(OR(A3938="",I3938=""),"",IF(COUNTIFS($A$2:$A$4500,A3938,$D$2:$D$4500,D3938,$I$2:$I$4500,I3938)&gt;1,"Possible duplicate",""))</f>
        <v/>
      </c>
      <c r="O3938" s="56" t="n">
        <f aca="false">IF(J3938="","",IF(AND(L3938=0,K3938=0),1,0))</f>
        <v>1</v>
      </c>
      <c r="P3938" s="56" t="str">
        <f aca="false">IF(L3938=1,J3938+ROW()/10^7,"")</f>
        <v/>
      </c>
      <c r="Q3938" s="57" t="n">
        <f aca="false">IF(O3938=1,M3938,"")</f>
        <v>0.502355328067</v>
      </c>
      <c r="R3938" s="56" t="str">
        <f aca="false">IF(K3938=1,ROW(),"")</f>
        <v/>
      </c>
      <c r="S3938" s="56" t="str">
        <f aca="false">IF(D3938="","",TRIM(D3938))</f>
        <v>TRANSPORTATION CHARGES</v>
      </c>
    </row>
    <row r="3939" customFormat="false" ht="15" hidden="false" customHeight="false" outlineLevel="0" collapsed="false">
      <c r="A3939" s="50" t="s">
        <v>2295</v>
      </c>
      <c r="B3939" s="55" t="n">
        <v>45991</v>
      </c>
      <c r="C3939" s="50" t="n">
        <f aca="false">IF(S3939="","",IFERROR(IF(INDEX('Ledger Codes'!$C$6:$C$205,MATCH(S3939,'Ledger Codes'!$B$6:$B$205,0))="","",INDEX('Ledger Codes'!$C$6:$C$205,MATCH(S3939,'Ledger Codes'!$B$6:$B$205,0))),""))</f>
        <v>10065</v>
      </c>
      <c r="D3939" s="50" t="s">
        <v>219</v>
      </c>
      <c r="E3939" s="50" t="s">
        <v>2296</v>
      </c>
      <c r="F3939" s="50" t="s">
        <v>2297</v>
      </c>
      <c r="G3939" s="52" t="n">
        <v>0</v>
      </c>
      <c r="H3939" s="52" t="n">
        <v>2990</v>
      </c>
      <c r="I3939" s="52" t="n">
        <f aca="false">IF(AND(G3939="",H3939=""),"",N(G3939)-N(H3939))</f>
        <v>-2990</v>
      </c>
      <c r="J3939" s="52" t="n">
        <f aca="false">IF(I3939="","",ABS(I3939))</f>
        <v>2990</v>
      </c>
      <c r="K3939" s="56" t="n">
        <f aca="false">IF(S3939="","",0)</f>
        <v>0</v>
      </c>
      <c r="L3939" s="56" t="n">
        <f aca="false">IF(J3939="","",IF(AND(J3939&gt;'Revenue Testing'!$E$9,K3939=0),1,0))</f>
        <v>0</v>
      </c>
      <c r="M3939" s="57" t="n">
        <v>0.219469142867</v>
      </c>
      <c r="N3939" s="56" t="str">
        <f aca="false">IF(OR(A3939="",I3939=""),"",IF(COUNTIFS($A$2:$A$4500,A3939,$D$2:$D$4500,D3939,$I$2:$I$4500,I3939)&gt;1,"Possible duplicate",""))</f>
        <v/>
      </c>
      <c r="O3939" s="56" t="n">
        <f aca="false">IF(J3939="","",IF(AND(L3939=0,K3939=0),1,0))</f>
        <v>1</v>
      </c>
      <c r="P3939" s="56" t="str">
        <f aca="false">IF(L3939=1,J3939+ROW()/10^7,"")</f>
        <v/>
      </c>
      <c r="Q3939" s="57" t="n">
        <f aca="false">IF(O3939=1,M3939,"")</f>
        <v>0.219469142867</v>
      </c>
      <c r="R3939" s="56" t="str">
        <f aca="false">IF(K3939=1,ROW(),"")</f>
        <v/>
      </c>
      <c r="S3939" s="56" t="str">
        <f aca="false">IF(D3939="","",TRIM(D3939))</f>
        <v>TRANSPORTATION CHARGES</v>
      </c>
    </row>
    <row r="3940" customFormat="false" ht="15" hidden="false" customHeight="false" outlineLevel="0" collapsed="false">
      <c r="A3940" s="50" t="s">
        <v>2298</v>
      </c>
      <c r="B3940" s="55" t="n">
        <v>45994</v>
      </c>
      <c r="C3940" s="50" t="n">
        <f aca="false">IF(S3940="","",IFERROR(IF(INDEX('Ledger Codes'!$C$6:$C$205,MATCH(S3940,'Ledger Codes'!$B$6:$B$205,0))="","",INDEX('Ledger Codes'!$C$6:$C$205,MATCH(S3940,'Ledger Codes'!$B$6:$B$205,0))),""))</f>
        <v>10065</v>
      </c>
      <c r="D3940" s="50" t="s">
        <v>219</v>
      </c>
      <c r="E3940" s="50" t="s">
        <v>2299</v>
      </c>
      <c r="F3940" s="50" t="s">
        <v>2300</v>
      </c>
      <c r="G3940" s="52" t="n">
        <v>540</v>
      </c>
      <c r="H3940" s="52" t="n">
        <v>0</v>
      </c>
      <c r="I3940" s="52" t="n">
        <f aca="false">IF(AND(G3940="",H3940=""),"",N(G3940)-N(H3940))</f>
        <v>540</v>
      </c>
      <c r="J3940" s="52" t="n">
        <f aca="false">IF(I3940="","",ABS(I3940))</f>
        <v>540</v>
      </c>
      <c r="K3940" s="56" t="n">
        <f aca="false">IF(S3940="","",0)</f>
        <v>0</v>
      </c>
      <c r="L3940" s="56" t="n">
        <f aca="false">IF(J3940="","",IF(AND(J3940&gt;'Revenue Testing'!$E$9,K3940=0),1,0))</f>
        <v>0</v>
      </c>
      <c r="M3940" s="57" t="n">
        <v>0.934248547301</v>
      </c>
      <c r="N3940" s="56" t="str">
        <f aca="false">IF(OR(A3940="",I3940=""),"",IF(COUNTIFS($A$2:$A$4500,A3940,$D$2:$D$4500,D3940,$I$2:$I$4500,I3940)&gt;1,"Possible duplicate",""))</f>
        <v/>
      </c>
      <c r="O3940" s="56" t="n">
        <f aca="false">IF(J3940="","",IF(AND(L3940=0,K3940=0),1,0))</f>
        <v>1</v>
      </c>
      <c r="P3940" s="56" t="str">
        <f aca="false">IF(L3940=1,J3940+ROW()/10^7,"")</f>
        <v/>
      </c>
      <c r="Q3940" s="57" t="n">
        <f aca="false">IF(O3940=1,M3940,"")</f>
        <v>0.934248547301</v>
      </c>
      <c r="R3940" s="56" t="str">
        <f aca="false">IF(K3940=1,ROW(),"")</f>
        <v/>
      </c>
      <c r="S3940" s="56" t="str">
        <f aca="false">IF(D3940="","",TRIM(D3940))</f>
        <v>TRANSPORTATION CHARGES</v>
      </c>
    </row>
    <row r="3941" customFormat="false" ht="15" hidden="false" customHeight="false" outlineLevel="0" collapsed="false">
      <c r="A3941" s="50" t="s">
        <v>2301</v>
      </c>
      <c r="B3941" s="55" t="n">
        <v>45999</v>
      </c>
      <c r="C3941" s="50" t="n">
        <f aca="false">IF(S3941="","",IFERROR(IF(INDEX('Ledger Codes'!$C$6:$C$205,MATCH(S3941,'Ledger Codes'!$B$6:$B$205,0))="","",INDEX('Ledger Codes'!$C$6:$C$205,MATCH(S3941,'Ledger Codes'!$B$6:$B$205,0))),""))</f>
        <v>10065</v>
      </c>
      <c r="D3941" s="50" t="s">
        <v>219</v>
      </c>
      <c r="E3941" s="50" t="s">
        <v>2302</v>
      </c>
      <c r="F3941" s="50" t="s">
        <v>2303</v>
      </c>
      <c r="G3941" s="52" t="n">
        <v>1755</v>
      </c>
      <c r="H3941" s="52" t="n">
        <v>0</v>
      </c>
      <c r="I3941" s="52" t="n">
        <f aca="false">IF(AND(G3941="",H3941=""),"",N(G3941)-N(H3941))</f>
        <v>1755</v>
      </c>
      <c r="J3941" s="52" t="n">
        <f aca="false">IF(I3941="","",ABS(I3941))</f>
        <v>1755</v>
      </c>
      <c r="K3941" s="56" t="n">
        <f aca="false">IF(S3941="","",0)</f>
        <v>0</v>
      </c>
      <c r="L3941" s="56" t="n">
        <f aca="false">IF(J3941="","",IF(AND(J3941&gt;'Revenue Testing'!$E$9,K3941=0),1,0))</f>
        <v>0</v>
      </c>
      <c r="M3941" s="57" t="n">
        <v>0.769815658888</v>
      </c>
      <c r="N3941" s="56" t="str">
        <f aca="false">IF(OR(A3941="",I3941=""),"",IF(COUNTIFS($A$2:$A$4500,A3941,$D$2:$D$4500,D3941,$I$2:$I$4500,I3941)&gt;1,"Possible duplicate",""))</f>
        <v/>
      </c>
      <c r="O3941" s="56" t="n">
        <f aca="false">IF(J3941="","",IF(AND(L3941=0,K3941=0),1,0))</f>
        <v>1</v>
      </c>
      <c r="P3941" s="56" t="str">
        <f aca="false">IF(L3941=1,J3941+ROW()/10^7,"")</f>
        <v/>
      </c>
      <c r="Q3941" s="57" t="n">
        <f aca="false">IF(O3941=1,M3941,"")</f>
        <v>0.769815658888</v>
      </c>
      <c r="R3941" s="56" t="str">
        <f aca="false">IF(K3941=1,ROW(),"")</f>
        <v/>
      </c>
      <c r="S3941" s="56" t="str">
        <f aca="false">IF(D3941="","",TRIM(D3941))</f>
        <v>TRANSPORTATION CHARGES</v>
      </c>
    </row>
    <row r="3942" customFormat="false" ht="15" hidden="false" customHeight="false" outlineLevel="0" collapsed="false">
      <c r="A3942" s="50" t="s">
        <v>2301</v>
      </c>
      <c r="B3942" s="55" t="n">
        <v>45999</v>
      </c>
      <c r="C3942" s="50" t="n">
        <f aca="false">IF(S3942="","",IFERROR(IF(INDEX('Ledger Codes'!$C$6:$C$205,MATCH(S3942,'Ledger Codes'!$B$6:$B$205,0))="","",INDEX('Ledger Codes'!$C$6:$C$205,MATCH(S3942,'Ledger Codes'!$B$6:$B$205,0))),""))</f>
        <v>10065</v>
      </c>
      <c r="D3942" s="50" t="s">
        <v>219</v>
      </c>
      <c r="E3942" s="50" t="s">
        <v>2302</v>
      </c>
      <c r="F3942" s="50" t="s">
        <v>2303</v>
      </c>
      <c r="G3942" s="52" t="n">
        <v>270</v>
      </c>
      <c r="H3942" s="52" t="n">
        <v>0</v>
      </c>
      <c r="I3942" s="52" t="n">
        <f aca="false">IF(AND(G3942="",H3942=""),"",N(G3942)-N(H3942))</f>
        <v>270</v>
      </c>
      <c r="J3942" s="52" t="n">
        <f aca="false">IF(I3942="","",ABS(I3942))</f>
        <v>270</v>
      </c>
      <c r="K3942" s="56" t="n">
        <f aca="false">IF(S3942="","",0)</f>
        <v>0</v>
      </c>
      <c r="L3942" s="56" t="n">
        <f aca="false">IF(J3942="","",IF(AND(J3942&gt;'Revenue Testing'!$E$9,K3942=0),1,0))</f>
        <v>0</v>
      </c>
      <c r="M3942" s="57" t="n">
        <v>0.704180041224</v>
      </c>
      <c r="N3942" s="56" t="str">
        <f aca="false">IF(OR(A3942="",I3942=""),"",IF(COUNTIFS($A$2:$A$4500,A3942,$D$2:$D$4500,D3942,$I$2:$I$4500,I3942)&gt;1,"Possible duplicate",""))</f>
        <v/>
      </c>
      <c r="O3942" s="56" t="n">
        <f aca="false">IF(J3942="","",IF(AND(L3942=0,K3942=0),1,0))</f>
        <v>1</v>
      </c>
      <c r="P3942" s="56" t="str">
        <f aca="false">IF(L3942=1,J3942+ROW()/10^7,"")</f>
        <v/>
      </c>
      <c r="Q3942" s="57" t="n">
        <f aca="false">IF(O3942=1,M3942,"")</f>
        <v>0.704180041224</v>
      </c>
      <c r="R3942" s="56" t="str">
        <f aca="false">IF(K3942=1,ROW(),"")</f>
        <v/>
      </c>
      <c r="S3942" s="56" t="str">
        <f aca="false">IF(D3942="","",TRIM(D3942))</f>
        <v>TRANSPORTATION CHARGES</v>
      </c>
    </row>
    <row r="3943" customFormat="false" ht="15" hidden="false" customHeight="false" outlineLevel="0" collapsed="false">
      <c r="A3943" s="50" t="s">
        <v>2197</v>
      </c>
      <c r="B3943" s="55" t="n">
        <v>46008</v>
      </c>
      <c r="C3943" s="50" t="n">
        <f aca="false">IF(S3943="","",IFERROR(IF(INDEX('Ledger Codes'!$C$6:$C$205,MATCH(S3943,'Ledger Codes'!$B$6:$B$205,0))="","",INDEX('Ledger Codes'!$C$6:$C$205,MATCH(S3943,'Ledger Codes'!$B$6:$B$205,0))),""))</f>
        <v>10065</v>
      </c>
      <c r="D3943" s="50" t="s">
        <v>219</v>
      </c>
      <c r="E3943" s="50" t="s">
        <v>2198</v>
      </c>
      <c r="F3943" s="58" t="s">
        <v>2199</v>
      </c>
      <c r="G3943" s="52" t="n">
        <v>0</v>
      </c>
      <c r="H3943" s="52" t="n">
        <v>2000</v>
      </c>
      <c r="I3943" s="52" t="n">
        <f aca="false">IF(AND(G3943="",H3943=""),"",N(G3943)-N(H3943))</f>
        <v>-2000</v>
      </c>
      <c r="J3943" s="52" t="n">
        <f aca="false">IF(I3943="","",ABS(I3943))</f>
        <v>2000</v>
      </c>
      <c r="K3943" s="56" t="n">
        <f aca="false">IF(S3943="","",0)</f>
        <v>0</v>
      </c>
      <c r="L3943" s="56" t="n">
        <f aca="false">IF(J3943="","",IF(AND(J3943&gt;'Revenue Testing'!$E$9,K3943=0),1,0))</f>
        <v>0</v>
      </c>
      <c r="M3943" s="57" t="n">
        <v>0.730665384721</v>
      </c>
      <c r="N3943" s="56" t="str">
        <f aca="false">IF(OR(A3943="",I3943=""),"",IF(COUNTIFS($A$2:$A$4500,A3943,$D$2:$D$4500,D3943,$I$2:$I$4500,I3943)&gt;1,"Possible duplicate",""))</f>
        <v/>
      </c>
      <c r="O3943" s="56" t="n">
        <f aca="false">IF(J3943="","",IF(AND(L3943=0,K3943=0),1,0))</f>
        <v>1</v>
      </c>
      <c r="P3943" s="56" t="str">
        <f aca="false">IF(L3943=1,J3943+ROW()/10^7,"")</f>
        <v/>
      </c>
      <c r="Q3943" s="57" t="n">
        <f aca="false">IF(O3943=1,M3943,"")</f>
        <v>0.730665384721</v>
      </c>
      <c r="R3943" s="56" t="str">
        <f aca="false">IF(K3943=1,ROW(),"")</f>
        <v/>
      </c>
      <c r="S3943" s="56" t="str">
        <f aca="false">IF(D3943="","",TRIM(D3943))</f>
        <v>TRANSPORTATION CHARGES</v>
      </c>
    </row>
    <row r="3944" customFormat="false" ht="15" hidden="false" customHeight="false" outlineLevel="0" collapsed="false">
      <c r="A3944" s="50"/>
      <c r="B3944" s="50"/>
      <c r="C3944" s="50" t="str">
        <f aca="false">IF(S3944="","",IFERROR(IF(INDEX('Ledger Codes'!$C$6:$C$205,MATCH(S3944,'Ledger Codes'!$B$6:$B$205,0))="","",INDEX('Ledger Codes'!$C$6:$C$205,MATCH(S3944,'Ledger Codes'!$B$6:$B$205,0))),""))</f>
        <v/>
      </c>
      <c r="D3944" s="50"/>
      <c r="E3944" s="50"/>
      <c r="F3944" s="50"/>
      <c r="G3944" s="50"/>
      <c r="H3944" s="50"/>
      <c r="I3944" s="52" t="str">
        <f aca="false">IF(AND(G3944="",H3944=""),"",N(G3944)-N(H3944))</f>
        <v/>
      </c>
      <c r="J3944" s="52" t="str">
        <f aca="false">IF(I3944="","",ABS(I3944))</f>
        <v/>
      </c>
      <c r="K3944" s="56" t="str">
        <f aca="false">IF(S3944="","",0)</f>
        <v/>
      </c>
      <c r="L3944" s="56" t="str">
        <f aca="false">IF(J3944="","",IF(AND(J3944&gt;'Revenue Testing'!$E$9,K3944=0),1,0))</f>
        <v/>
      </c>
      <c r="M3944" s="57" t="n">
        <v>0.848423678683</v>
      </c>
      <c r="N3944" s="56" t="str">
        <f aca="false">IF(OR(A3944="",I3944=""),"",IF(COUNTIFS($A$2:$A$4500,A3944,$D$2:$D$4500,D3944,$I$2:$I$4500,I3944)&gt;1,"Possible duplicate",""))</f>
        <v/>
      </c>
      <c r="O3944" s="56" t="str">
        <f aca="false">IF(J3944="","",IF(AND(L3944=0,K3944=0),1,0))</f>
        <v/>
      </c>
      <c r="P3944" s="56" t="str">
        <f aca="false">IF(L3944=1,J3944+ROW()/10^7,"")</f>
        <v/>
      </c>
      <c r="Q3944" s="56" t="str">
        <f aca="false">IF(O3944=1,M3944,"")</f>
        <v/>
      </c>
      <c r="R3944" s="56" t="str">
        <f aca="false">IF(K3944=1,ROW(),"")</f>
        <v/>
      </c>
      <c r="S3944" s="56" t="str">
        <f aca="false">IF(D3944="","",TRIM(D3944))</f>
        <v/>
      </c>
    </row>
    <row r="3945" customFormat="false" ht="15" hidden="false" customHeight="false" outlineLevel="0" collapsed="false">
      <c r="A3945" s="50"/>
      <c r="B3945" s="50"/>
      <c r="C3945" s="50" t="str">
        <f aca="false">IF(S3945="","",IFERROR(IF(INDEX('Ledger Codes'!$C$6:$C$205,MATCH(S3945,'Ledger Codes'!$B$6:$B$205,0))="","",INDEX('Ledger Codes'!$C$6:$C$205,MATCH(S3945,'Ledger Codes'!$B$6:$B$205,0))),""))</f>
        <v/>
      </c>
      <c r="D3945" s="50"/>
      <c r="E3945" s="50"/>
      <c r="F3945" s="50"/>
      <c r="G3945" s="50"/>
      <c r="H3945" s="50"/>
      <c r="I3945" s="52" t="str">
        <f aca="false">IF(AND(G3945="",H3945=""),"",N(G3945)-N(H3945))</f>
        <v/>
      </c>
      <c r="J3945" s="52" t="str">
        <f aca="false">IF(I3945="","",ABS(I3945))</f>
        <v/>
      </c>
      <c r="K3945" s="56" t="str">
        <f aca="false">IF(S3945="","",0)</f>
        <v/>
      </c>
      <c r="L3945" s="56" t="str">
        <f aca="false">IF(J3945="","",IF(AND(J3945&gt;'Revenue Testing'!$E$9,K3945=0),1,0))</f>
        <v/>
      </c>
      <c r="M3945" s="57" t="n">
        <v>0.494600691084</v>
      </c>
      <c r="N3945" s="56" t="str">
        <f aca="false">IF(OR(A3945="",I3945=""),"",IF(COUNTIFS($A$2:$A$4500,A3945,$D$2:$D$4500,D3945,$I$2:$I$4500,I3945)&gt;1,"Possible duplicate",""))</f>
        <v/>
      </c>
      <c r="O3945" s="56" t="str">
        <f aca="false">IF(J3945="","",IF(AND(L3945=0,K3945=0),1,0))</f>
        <v/>
      </c>
      <c r="P3945" s="56" t="str">
        <f aca="false">IF(L3945=1,J3945+ROW()/10^7,"")</f>
        <v/>
      </c>
      <c r="Q3945" s="56" t="str">
        <f aca="false">IF(O3945=1,M3945,"")</f>
        <v/>
      </c>
      <c r="R3945" s="56" t="str">
        <f aca="false">IF(K3945=1,ROW(),"")</f>
        <v/>
      </c>
      <c r="S3945" s="56" t="str">
        <f aca="false">IF(D3945="","",TRIM(D3945))</f>
        <v/>
      </c>
    </row>
    <row r="3946" customFormat="false" ht="15" hidden="false" customHeight="false" outlineLevel="0" collapsed="false">
      <c r="A3946" s="50"/>
      <c r="B3946" s="50"/>
      <c r="C3946" s="50" t="str">
        <f aca="false">IF(S3946="","",IFERROR(IF(INDEX('Ledger Codes'!$C$6:$C$205,MATCH(S3946,'Ledger Codes'!$B$6:$B$205,0))="","",INDEX('Ledger Codes'!$C$6:$C$205,MATCH(S3946,'Ledger Codes'!$B$6:$B$205,0))),""))</f>
        <v/>
      </c>
      <c r="D3946" s="50"/>
      <c r="E3946" s="50"/>
      <c r="F3946" s="50"/>
      <c r="G3946" s="50"/>
      <c r="H3946" s="50"/>
      <c r="I3946" s="52" t="str">
        <f aca="false">IF(AND(G3946="",H3946=""),"",N(G3946)-N(H3946))</f>
        <v/>
      </c>
      <c r="J3946" s="52" t="str">
        <f aca="false">IF(I3946="","",ABS(I3946))</f>
        <v/>
      </c>
      <c r="K3946" s="56" t="str">
        <f aca="false">IF(S3946="","",0)</f>
        <v/>
      </c>
      <c r="L3946" s="56" t="str">
        <f aca="false">IF(J3946="","",IF(AND(J3946&gt;'Revenue Testing'!$E$9,K3946=0),1,0))</f>
        <v/>
      </c>
      <c r="M3946" s="57" t="n">
        <v>0.378080681362</v>
      </c>
      <c r="N3946" s="56" t="str">
        <f aca="false">IF(OR(A3946="",I3946=""),"",IF(COUNTIFS($A$2:$A$4500,A3946,$D$2:$D$4500,D3946,$I$2:$I$4500,I3946)&gt;1,"Possible duplicate",""))</f>
        <v/>
      </c>
      <c r="O3946" s="56" t="str">
        <f aca="false">IF(J3946="","",IF(AND(L3946=0,K3946=0),1,0))</f>
        <v/>
      </c>
      <c r="P3946" s="56" t="str">
        <f aca="false">IF(L3946=1,J3946+ROW()/10^7,"")</f>
        <v/>
      </c>
      <c r="Q3946" s="56" t="str">
        <f aca="false">IF(O3946=1,M3946,"")</f>
        <v/>
      </c>
      <c r="R3946" s="56" t="str">
        <f aca="false">IF(K3946=1,ROW(),"")</f>
        <v/>
      </c>
      <c r="S3946" s="56" t="str">
        <f aca="false">IF(D3946="","",TRIM(D3946))</f>
        <v/>
      </c>
    </row>
    <row r="3947" customFormat="false" ht="15" hidden="false" customHeight="false" outlineLevel="0" collapsed="false">
      <c r="A3947" s="50"/>
      <c r="B3947" s="50"/>
      <c r="C3947" s="50" t="str">
        <f aca="false">IF(S3947="","",IFERROR(IF(INDEX('Ledger Codes'!$C$6:$C$205,MATCH(S3947,'Ledger Codes'!$B$6:$B$205,0))="","",INDEX('Ledger Codes'!$C$6:$C$205,MATCH(S3947,'Ledger Codes'!$B$6:$B$205,0))),""))</f>
        <v/>
      </c>
      <c r="D3947" s="50"/>
      <c r="E3947" s="50"/>
      <c r="F3947" s="50"/>
      <c r="G3947" s="50"/>
      <c r="H3947" s="50"/>
      <c r="I3947" s="52" t="str">
        <f aca="false">IF(AND(G3947="",H3947=""),"",N(G3947)-N(H3947))</f>
        <v/>
      </c>
      <c r="J3947" s="52" t="str">
        <f aca="false">IF(I3947="","",ABS(I3947))</f>
        <v/>
      </c>
      <c r="K3947" s="56" t="str">
        <f aca="false">IF(S3947="","",0)</f>
        <v/>
      </c>
      <c r="L3947" s="56" t="str">
        <f aca="false">IF(J3947="","",IF(AND(J3947&gt;'Revenue Testing'!$E$9,K3947=0),1,0))</f>
        <v/>
      </c>
      <c r="M3947" s="57" t="n">
        <v>0.478529854389</v>
      </c>
      <c r="N3947" s="56" t="str">
        <f aca="false">IF(OR(A3947="",I3947=""),"",IF(COUNTIFS($A$2:$A$4500,A3947,$D$2:$D$4500,D3947,$I$2:$I$4500,I3947)&gt;1,"Possible duplicate",""))</f>
        <v/>
      </c>
      <c r="O3947" s="56" t="str">
        <f aca="false">IF(J3947="","",IF(AND(L3947=0,K3947=0),1,0))</f>
        <v/>
      </c>
      <c r="P3947" s="56" t="str">
        <f aca="false">IF(L3947=1,J3947+ROW()/10^7,"")</f>
        <v/>
      </c>
      <c r="Q3947" s="56" t="str">
        <f aca="false">IF(O3947=1,M3947,"")</f>
        <v/>
      </c>
      <c r="R3947" s="56" t="str">
        <f aca="false">IF(K3947=1,ROW(),"")</f>
        <v/>
      </c>
      <c r="S3947" s="56" t="str">
        <f aca="false">IF(D3947="","",TRIM(D3947))</f>
        <v/>
      </c>
    </row>
    <row r="3948" customFormat="false" ht="15" hidden="false" customHeight="false" outlineLevel="0" collapsed="false">
      <c r="A3948" s="50"/>
      <c r="B3948" s="50"/>
      <c r="C3948" s="50" t="str">
        <f aca="false">IF(S3948="","",IFERROR(IF(INDEX('Ledger Codes'!$C$6:$C$205,MATCH(S3948,'Ledger Codes'!$B$6:$B$205,0))="","",INDEX('Ledger Codes'!$C$6:$C$205,MATCH(S3948,'Ledger Codes'!$B$6:$B$205,0))),""))</f>
        <v/>
      </c>
      <c r="D3948" s="50"/>
      <c r="E3948" s="50"/>
      <c r="F3948" s="50"/>
      <c r="G3948" s="50"/>
      <c r="H3948" s="50"/>
      <c r="I3948" s="52" t="str">
        <f aca="false">IF(AND(G3948="",H3948=""),"",N(G3948)-N(H3948))</f>
        <v/>
      </c>
      <c r="J3948" s="52" t="str">
        <f aca="false">IF(I3948="","",ABS(I3948))</f>
        <v/>
      </c>
      <c r="K3948" s="56" t="str">
        <f aca="false">IF(S3948="","",0)</f>
        <v/>
      </c>
      <c r="L3948" s="56" t="str">
        <f aca="false">IF(J3948="","",IF(AND(J3948&gt;'Revenue Testing'!$E$9,K3948=0),1,0))</f>
        <v/>
      </c>
      <c r="M3948" s="57" t="n">
        <v>0.79240831542</v>
      </c>
      <c r="N3948" s="56" t="str">
        <f aca="false">IF(OR(A3948="",I3948=""),"",IF(COUNTIFS($A$2:$A$4500,A3948,$D$2:$D$4500,D3948,$I$2:$I$4500,I3948)&gt;1,"Possible duplicate",""))</f>
        <v/>
      </c>
      <c r="O3948" s="56" t="str">
        <f aca="false">IF(J3948="","",IF(AND(L3948=0,K3948=0),1,0))</f>
        <v/>
      </c>
      <c r="P3948" s="56" t="str">
        <f aca="false">IF(L3948=1,J3948+ROW()/10^7,"")</f>
        <v/>
      </c>
      <c r="Q3948" s="56" t="str">
        <f aca="false">IF(O3948=1,M3948,"")</f>
        <v/>
      </c>
      <c r="R3948" s="56" t="str">
        <f aca="false">IF(K3948=1,ROW(),"")</f>
        <v/>
      </c>
      <c r="S3948" s="56" t="str">
        <f aca="false">IF(D3948="","",TRIM(D3948))</f>
        <v/>
      </c>
    </row>
    <row r="3949" customFormat="false" ht="15" hidden="false" customHeight="false" outlineLevel="0" collapsed="false">
      <c r="A3949" s="50"/>
      <c r="B3949" s="50"/>
      <c r="C3949" s="50" t="str">
        <f aca="false">IF(S3949="","",IFERROR(IF(INDEX('Ledger Codes'!$C$6:$C$205,MATCH(S3949,'Ledger Codes'!$B$6:$B$205,0))="","",INDEX('Ledger Codes'!$C$6:$C$205,MATCH(S3949,'Ledger Codes'!$B$6:$B$205,0))),""))</f>
        <v/>
      </c>
      <c r="D3949" s="50"/>
      <c r="E3949" s="50"/>
      <c r="F3949" s="50"/>
      <c r="G3949" s="50"/>
      <c r="H3949" s="50"/>
      <c r="I3949" s="52" t="str">
        <f aca="false">IF(AND(G3949="",H3949=""),"",N(G3949)-N(H3949))</f>
        <v/>
      </c>
      <c r="J3949" s="52" t="str">
        <f aca="false">IF(I3949="","",ABS(I3949))</f>
        <v/>
      </c>
      <c r="K3949" s="56" t="str">
        <f aca="false">IF(S3949="","",0)</f>
        <v/>
      </c>
      <c r="L3949" s="56" t="str">
        <f aca="false">IF(J3949="","",IF(AND(J3949&gt;'Revenue Testing'!$E$9,K3949=0),1,0))</f>
        <v/>
      </c>
      <c r="M3949" s="57" t="n">
        <v>0.5018054212</v>
      </c>
      <c r="N3949" s="56" t="str">
        <f aca="false">IF(OR(A3949="",I3949=""),"",IF(COUNTIFS($A$2:$A$4500,A3949,$D$2:$D$4500,D3949,$I$2:$I$4500,I3949)&gt;1,"Possible duplicate",""))</f>
        <v/>
      </c>
      <c r="O3949" s="56" t="str">
        <f aca="false">IF(J3949="","",IF(AND(L3949=0,K3949=0),1,0))</f>
        <v/>
      </c>
      <c r="P3949" s="56" t="str">
        <f aca="false">IF(L3949=1,J3949+ROW()/10^7,"")</f>
        <v/>
      </c>
      <c r="Q3949" s="56" t="str">
        <f aca="false">IF(O3949=1,M3949,"")</f>
        <v/>
      </c>
      <c r="R3949" s="56" t="str">
        <f aca="false">IF(K3949=1,ROW(),"")</f>
        <v/>
      </c>
      <c r="S3949" s="56" t="str">
        <f aca="false">IF(D3949="","",TRIM(D3949))</f>
        <v/>
      </c>
    </row>
    <row r="3950" customFormat="false" ht="15" hidden="false" customHeight="false" outlineLevel="0" collapsed="false">
      <c r="A3950" s="50"/>
      <c r="B3950" s="50"/>
      <c r="C3950" s="50" t="str">
        <f aca="false">IF(S3950="","",IFERROR(IF(INDEX('Ledger Codes'!$C$6:$C$205,MATCH(S3950,'Ledger Codes'!$B$6:$B$205,0))="","",INDEX('Ledger Codes'!$C$6:$C$205,MATCH(S3950,'Ledger Codes'!$B$6:$B$205,0))),""))</f>
        <v/>
      </c>
      <c r="D3950" s="50"/>
      <c r="E3950" s="50"/>
      <c r="F3950" s="50"/>
      <c r="G3950" s="50"/>
      <c r="H3950" s="50"/>
      <c r="I3950" s="52" t="str">
        <f aca="false">IF(AND(G3950="",H3950=""),"",N(G3950)-N(H3950))</f>
        <v/>
      </c>
      <c r="J3950" s="52" t="str">
        <f aca="false">IF(I3950="","",ABS(I3950))</f>
        <v/>
      </c>
      <c r="K3950" s="56" t="str">
        <f aca="false">IF(S3950="","",0)</f>
        <v/>
      </c>
      <c r="L3950" s="56" t="str">
        <f aca="false">IF(J3950="","",IF(AND(J3950&gt;'Revenue Testing'!$E$9,K3950=0),1,0))</f>
        <v/>
      </c>
      <c r="M3950" s="57" t="n">
        <v>0.279746671209</v>
      </c>
      <c r="N3950" s="56" t="str">
        <f aca="false">IF(OR(A3950="",I3950=""),"",IF(COUNTIFS($A$2:$A$4500,A3950,$D$2:$D$4500,D3950,$I$2:$I$4500,I3950)&gt;1,"Possible duplicate",""))</f>
        <v/>
      </c>
      <c r="O3950" s="56" t="str">
        <f aca="false">IF(J3950="","",IF(AND(L3950=0,K3950=0),1,0))</f>
        <v/>
      </c>
      <c r="P3950" s="56" t="str">
        <f aca="false">IF(L3950=1,J3950+ROW()/10^7,"")</f>
        <v/>
      </c>
      <c r="Q3950" s="56" t="str">
        <f aca="false">IF(O3950=1,M3950,"")</f>
        <v/>
      </c>
      <c r="R3950" s="56" t="str">
        <f aca="false">IF(K3950=1,ROW(),"")</f>
        <v/>
      </c>
      <c r="S3950" s="56" t="str">
        <f aca="false">IF(D3950="","",TRIM(D3950))</f>
        <v/>
      </c>
    </row>
    <row r="3951" customFormat="false" ht="15" hidden="false" customHeight="false" outlineLevel="0" collapsed="false">
      <c r="A3951" s="50"/>
      <c r="B3951" s="50"/>
      <c r="C3951" s="50" t="str">
        <f aca="false">IF(S3951="","",IFERROR(IF(INDEX('Ledger Codes'!$C$6:$C$205,MATCH(S3951,'Ledger Codes'!$B$6:$B$205,0))="","",INDEX('Ledger Codes'!$C$6:$C$205,MATCH(S3951,'Ledger Codes'!$B$6:$B$205,0))),""))</f>
        <v/>
      </c>
      <c r="D3951" s="50"/>
      <c r="E3951" s="50"/>
      <c r="F3951" s="50"/>
      <c r="G3951" s="50"/>
      <c r="H3951" s="50"/>
      <c r="I3951" s="52" t="str">
        <f aca="false">IF(AND(G3951="",H3951=""),"",N(G3951)-N(H3951))</f>
        <v/>
      </c>
      <c r="J3951" s="52" t="str">
        <f aca="false">IF(I3951="","",ABS(I3951))</f>
        <v/>
      </c>
      <c r="K3951" s="56" t="str">
        <f aca="false">IF(S3951="","",0)</f>
        <v/>
      </c>
      <c r="L3951" s="56" t="str">
        <f aca="false">IF(J3951="","",IF(AND(J3951&gt;'Revenue Testing'!$E$9,K3951=0),1,0))</f>
        <v/>
      </c>
      <c r="M3951" s="57" t="n">
        <v>0.138245342635</v>
      </c>
      <c r="N3951" s="56" t="str">
        <f aca="false">IF(OR(A3951="",I3951=""),"",IF(COUNTIFS($A$2:$A$4500,A3951,$D$2:$D$4500,D3951,$I$2:$I$4500,I3951)&gt;1,"Possible duplicate",""))</f>
        <v/>
      </c>
      <c r="O3951" s="56" t="str">
        <f aca="false">IF(J3951="","",IF(AND(L3951=0,K3951=0),1,0))</f>
        <v/>
      </c>
      <c r="P3951" s="56" t="str">
        <f aca="false">IF(L3951=1,J3951+ROW()/10^7,"")</f>
        <v/>
      </c>
      <c r="Q3951" s="56" t="str">
        <f aca="false">IF(O3951=1,M3951,"")</f>
        <v/>
      </c>
      <c r="R3951" s="56" t="str">
        <f aca="false">IF(K3951=1,ROW(),"")</f>
        <v/>
      </c>
      <c r="S3951" s="56" t="str">
        <f aca="false">IF(D3951="","",TRIM(D3951))</f>
        <v/>
      </c>
    </row>
    <row r="3952" customFormat="false" ht="15" hidden="false" customHeight="false" outlineLevel="0" collapsed="false">
      <c r="A3952" s="50"/>
      <c r="B3952" s="50"/>
      <c r="C3952" s="50" t="str">
        <f aca="false">IF(S3952="","",IFERROR(IF(INDEX('Ledger Codes'!$C$6:$C$205,MATCH(S3952,'Ledger Codes'!$B$6:$B$205,0))="","",INDEX('Ledger Codes'!$C$6:$C$205,MATCH(S3952,'Ledger Codes'!$B$6:$B$205,0))),""))</f>
        <v/>
      </c>
      <c r="D3952" s="50"/>
      <c r="E3952" s="50"/>
      <c r="F3952" s="50"/>
      <c r="G3952" s="50"/>
      <c r="H3952" s="50"/>
      <c r="I3952" s="52" t="str">
        <f aca="false">IF(AND(G3952="",H3952=""),"",N(G3952)-N(H3952))</f>
        <v/>
      </c>
      <c r="J3952" s="52" t="str">
        <f aca="false">IF(I3952="","",ABS(I3952))</f>
        <v/>
      </c>
      <c r="K3952" s="56" t="str">
        <f aca="false">IF(S3952="","",0)</f>
        <v/>
      </c>
      <c r="L3952" s="56" t="str">
        <f aca="false">IF(J3952="","",IF(AND(J3952&gt;'Revenue Testing'!$E$9,K3952=0),1,0))</f>
        <v/>
      </c>
      <c r="M3952" s="57" t="n">
        <v>0.162331999186</v>
      </c>
      <c r="N3952" s="56" t="str">
        <f aca="false">IF(OR(A3952="",I3952=""),"",IF(COUNTIFS($A$2:$A$4500,A3952,$D$2:$D$4500,D3952,$I$2:$I$4500,I3952)&gt;1,"Possible duplicate",""))</f>
        <v/>
      </c>
      <c r="O3952" s="56" t="str">
        <f aca="false">IF(J3952="","",IF(AND(L3952=0,K3952=0),1,0))</f>
        <v/>
      </c>
      <c r="P3952" s="56" t="str">
        <f aca="false">IF(L3952=1,J3952+ROW()/10^7,"")</f>
        <v/>
      </c>
      <c r="Q3952" s="56" t="str">
        <f aca="false">IF(O3952=1,M3952,"")</f>
        <v/>
      </c>
      <c r="R3952" s="56" t="str">
        <f aca="false">IF(K3952=1,ROW(),"")</f>
        <v/>
      </c>
      <c r="S3952" s="56" t="str">
        <f aca="false">IF(D3952="","",TRIM(D3952))</f>
        <v/>
      </c>
    </row>
    <row r="3953" customFormat="false" ht="15" hidden="false" customHeight="false" outlineLevel="0" collapsed="false">
      <c r="A3953" s="50"/>
      <c r="B3953" s="50"/>
      <c r="C3953" s="50" t="str">
        <f aca="false">IF(S3953="","",IFERROR(IF(INDEX('Ledger Codes'!$C$6:$C$205,MATCH(S3953,'Ledger Codes'!$B$6:$B$205,0))="","",INDEX('Ledger Codes'!$C$6:$C$205,MATCH(S3953,'Ledger Codes'!$B$6:$B$205,0))),""))</f>
        <v/>
      </c>
      <c r="D3953" s="50"/>
      <c r="E3953" s="50"/>
      <c r="F3953" s="50"/>
      <c r="G3953" s="50"/>
      <c r="H3953" s="50"/>
      <c r="I3953" s="52" t="str">
        <f aca="false">IF(AND(G3953="",H3953=""),"",N(G3953)-N(H3953))</f>
        <v/>
      </c>
      <c r="J3953" s="52" t="str">
        <f aca="false">IF(I3953="","",ABS(I3953))</f>
        <v/>
      </c>
      <c r="K3953" s="56" t="str">
        <f aca="false">IF(S3953="","",0)</f>
        <v/>
      </c>
      <c r="L3953" s="56" t="str">
        <f aca="false">IF(J3953="","",IF(AND(J3953&gt;'Revenue Testing'!$E$9,K3953=0),1,0))</f>
        <v/>
      </c>
      <c r="M3953" s="57" t="n">
        <v>0.756866212215</v>
      </c>
      <c r="N3953" s="56" t="str">
        <f aca="false">IF(OR(A3953="",I3953=""),"",IF(COUNTIFS($A$2:$A$4500,A3953,$D$2:$D$4500,D3953,$I$2:$I$4500,I3953)&gt;1,"Possible duplicate",""))</f>
        <v/>
      </c>
      <c r="O3953" s="56" t="str">
        <f aca="false">IF(J3953="","",IF(AND(L3953=0,K3953=0),1,0))</f>
        <v/>
      </c>
      <c r="P3953" s="56" t="str">
        <f aca="false">IF(L3953=1,J3953+ROW()/10^7,"")</f>
        <v/>
      </c>
      <c r="Q3953" s="56" t="str">
        <f aca="false">IF(O3953=1,M3953,"")</f>
        <v/>
      </c>
      <c r="R3953" s="56" t="str">
        <f aca="false">IF(K3953=1,ROW(),"")</f>
        <v/>
      </c>
      <c r="S3953" s="56" t="str">
        <f aca="false">IF(D3953="","",TRIM(D3953))</f>
        <v/>
      </c>
    </row>
    <row r="3954" customFormat="false" ht="15" hidden="false" customHeight="false" outlineLevel="0" collapsed="false">
      <c r="A3954" s="50"/>
      <c r="B3954" s="50"/>
      <c r="C3954" s="50" t="str">
        <f aca="false">IF(S3954="","",IFERROR(IF(INDEX('Ledger Codes'!$C$6:$C$205,MATCH(S3954,'Ledger Codes'!$B$6:$B$205,0))="","",INDEX('Ledger Codes'!$C$6:$C$205,MATCH(S3954,'Ledger Codes'!$B$6:$B$205,0))),""))</f>
        <v/>
      </c>
      <c r="D3954" s="50"/>
      <c r="E3954" s="50"/>
      <c r="F3954" s="50"/>
      <c r="G3954" s="50"/>
      <c r="H3954" s="50"/>
      <c r="I3954" s="52" t="str">
        <f aca="false">IF(AND(G3954="",H3954=""),"",N(G3954)-N(H3954))</f>
        <v/>
      </c>
      <c r="J3954" s="52" t="str">
        <f aca="false">IF(I3954="","",ABS(I3954))</f>
        <v/>
      </c>
      <c r="K3954" s="56" t="str">
        <f aca="false">IF(S3954="","",0)</f>
        <v/>
      </c>
      <c r="L3954" s="56" t="str">
        <f aca="false">IF(J3954="","",IF(AND(J3954&gt;'Revenue Testing'!$E$9,K3954=0),1,0))</f>
        <v/>
      </c>
      <c r="M3954" s="57" t="n">
        <v>0.090472448523</v>
      </c>
      <c r="N3954" s="56" t="str">
        <f aca="false">IF(OR(A3954="",I3954=""),"",IF(COUNTIFS($A$2:$A$4500,A3954,$D$2:$D$4500,D3954,$I$2:$I$4500,I3954)&gt;1,"Possible duplicate",""))</f>
        <v/>
      </c>
      <c r="O3954" s="56" t="str">
        <f aca="false">IF(J3954="","",IF(AND(L3954=0,K3954=0),1,0))</f>
        <v/>
      </c>
      <c r="P3954" s="56" t="str">
        <f aca="false">IF(L3954=1,J3954+ROW()/10^7,"")</f>
        <v/>
      </c>
      <c r="Q3954" s="56" t="str">
        <f aca="false">IF(O3954=1,M3954,"")</f>
        <v/>
      </c>
      <c r="R3954" s="56" t="str">
        <f aca="false">IF(K3954=1,ROW(),"")</f>
        <v/>
      </c>
      <c r="S3954" s="56" t="str">
        <f aca="false">IF(D3954="","",TRIM(D3954))</f>
        <v/>
      </c>
    </row>
    <row r="3955" customFormat="false" ht="15" hidden="false" customHeight="false" outlineLevel="0" collapsed="false">
      <c r="A3955" s="50"/>
      <c r="B3955" s="50"/>
      <c r="C3955" s="50" t="str">
        <f aca="false">IF(S3955="","",IFERROR(IF(INDEX('Ledger Codes'!$C$6:$C$205,MATCH(S3955,'Ledger Codes'!$B$6:$B$205,0))="","",INDEX('Ledger Codes'!$C$6:$C$205,MATCH(S3955,'Ledger Codes'!$B$6:$B$205,0))),""))</f>
        <v/>
      </c>
      <c r="D3955" s="50"/>
      <c r="E3955" s="50"/>
      <c r="F3955" s="50"/>
      <c r="G3955" s="50"/>
      <c r="H3955" s="50"/>
      <c r="I3955" s="52" t="str">
        <f aca="false">IF(AND(G3955="",H3955=""),"",N(G3955)-N(H3955))</f>
        <v/>
      </c>
      <c r="J3955" s="52" t="str">
        <f aca="false">IF(I3955="","",ABS(I3955))</f>
        <v/>
      </c>
      <c r="K3955" s="56" t="str">
        <f aca="false">IF(S3955="","",0)</f>
        <v/>
      </c>
      <c r="L3955" s="56" t="str">
        <f aca="false">IF(J3955="","",IF(AND(J3955&gt;'Revenue Testing'!$E$9,K3955=0),1,0))</f>
        <v/>
      </c>
      <c r="M3955" s="57" t="n">
        <v>0.273758667903</v>
      </c>
      <c r="N3955" s="56" t="str">
        <f aca="false">IF(OR(A3955="",I3955=""),"",IF(COUNTIFS($A$2:$A$4500,A3955,$D$2:$D$4500,D3955,$I$2:$I$4500,I3955)&gt;1,"Possible duplicate",""))</f>
        <v/>
      </c>
      <c r="O3955" s="56" t="str">
        <f aca="false">IF(J3955="","",IF(AND(L3955=0,K3955=0),1,0))</f>
        <v/>
      </c>
      <c r="P3955" s="56" t="str">
        <f aca="false">IF(L3955=1,J3955+ROW()/10^7,"")</f>
        <v/>
      </c>
      <c r="Q3955" s="56" t="str">
        <f aca="false">IF(O3955=1,M3955,"")</f>
        <v/>
      </c>
      <c r="R3955" s="56" t="str">
        <f aca="false">IF(K3955=1,ROW(),"")</f>
        <v/>
      </c>
      <c r="S3955" s="56" t="str">
        <f aca="false">IF(D3955="","",TRIM(D3955))</f>
        <v/>
      </c>
    </row>
    <row r="3956" customFormat="false" ht="15" hidden="false" customHeight="false" outlineLevel="0" collapsed="false">
      <c r="A3956" s="50"/>
      <c r="B3956" s="50"/>
      <c r="C3956" s="50" t="str">
        <f aca="false">IF(S3956="","",IFERROR(IF(INDEX('Ledger Codes'!$C$6:$C$205,MATCH(S3956,'Ledger Codes'!$B$6:$B$205,0))="","",INDEX('Ledger Codes'!$C$6:$C$205,MATCH(S3956,'Ledger Codes'!$B$6:$B$205,0))),""))</f>
        <v/>
      </c>
      <c r="D3956" s="50"/>
      <c r="E3956" s="50"/>
      <c r="F3956" s="50"/>
      <c r="G3956" s="50"/>
      <c r="H3956" s="50"/>
      <c r="I3956" s="52" t="str">
        <f aca="false">IF(AND(G3956="",H3956=""),"",N(G3956)-N(H3956))</f>
        <v/>
      </c>
      <c r="J3956" s="52" t="str">
        <f aca="false">IF(I3956="","",ABS(I3956))</f>
        <v/>
      </c>
      <c r="K3956" s="56" t="str">
        <f aca="false">IF(S3956="","",0)</f>
        <v/>
      </c>
      <c r="L3956" s="56" t="str">
        <f aca="false">IF(J3956="","",IF(AND(J3956&gt;'Revenue Testing'!$E$9,K3956=0),1,0))</f>
        <v/>
      </c>
      <c r="M3956" s="57" t="n">
        <v>0.320395697868</v>
      </c>
      <c r="N3956" s="56" t="str">
        <f aca="false">IF(OR(A3956="",I3956=""),"",IF(COUNTIFS($A$2:$A$4500,A3956,$D$2:$D$4500,D3956,$I$2:$I$4500,I3956)&gt;1,"Possible duplicate",""))</f>
        <v/>
      </c>
      <c r="O3956" s="56" t="str">
        <f aca="false">IF(J3956="","",IF(AND(L3956=0,K3956=0),1,0))</f>
        <v/>
      </c>
      <c r="P3956" s="56" t="str">
        <f aca="false">IF(L3956=1,J3956+ROW()/10^7,"")</f>
        <v/>
      </c>
      <c r="Q3956" s="56" t="str">
        <f aca="false">IF(O3956=1,M3956,"")</f>
        <v/>
      </c>
      <c r="R3956" s="56" t="str">
        <f aca="false">IF(K3956=1,ROW(),"")</f>
        <v/>
      </c>
      <c r="S3956" s="56" t="str">
        <f aca="false">IF(D3956="","",TRIM(D3956))</f>
        <v/>
      </c>
    </row>
    <row r="3957" customFormat="false" ht="15" hidden="false" customHeight="false" outlineLevel="0" collapsed="false">
      <c r="A3957" s="50"/>
      <c r="B3957" s="50"/>
      <c r="C3957" s="50" t="str">
        <f aca="false">IF(S3957="","",IFERROR(IF(INDEX('Ledger Codes'!$C$6:$C$205,MATCH(S3957,'Ledger Codes'!$B$6:$B$205,0))="","",INDEX('Ledger Codes'!$C$6:$C$205,MATCH(S3957,'Ledger Codes'!$B$6:$B$205,0))),""))</f>
        <v/>
      </c>
      <c r="D3957" s="50"/>
      <c r="E3957" s="50"/>
      <c r="F3957" s="50"/>
      <c r="G3957" s="50"/>
      <c r="H3957" s="50"/>
      <c r="I3957" s="52" t="str">
        <f aca="false">IF(AND(G3957="",H3957=""),"",N(G3957)-N(H3957))</f>
        <v/>
      </c>
      <c r="J3957" s="52" t="str">
        <f aca="false">IF(I3957="","",ABS(I3957))</f>
        <v/>
      </c>
      <c r="K3957" s="56" t="str">
        <f aca="false">IF(S3957="","",0)</f>
        <v/>
      </c>
      <c r="L3957" s="56" t="str">
        <f aca="false">IF(J3957="","",IF(AND(J3957&gt;'Revenue Testing'!$E$9,K3957=0),1,0))</f>
        <v/>
      </c>
      <c r="M3957" s="57" t="n">
        <v>0.089167535725</v>
      </c>
      <c r="N3957" s="56" t="str">
        <f aca="false">IF(OR(A3957="",I3957=""),"",IF(COUNTIFS($A$2:$A$4500,A3957,$D$2:$D$4500,D3957,$I$2:$I$4500,I3957)&gt;1,"Possible duplicate",""))</f>
        <v/>
      </c>
      <c r="O3957" s="56" t="str">
        <f aca="false">IF(J3957="","",IF(AND(L3957=0,K3957=0),1,0))</f>
        <v/>
      </c>
      <c r="P3957" s="56" t="str">
        <f aca="false">IF(L3957=1,J3957+ROW()/10^7,"")</f>
        <v/>
      </c>
      <c r="Q3957" s="56" t="str">
        <f aca="false">IF(O3957=1,M3957,"")</f>
        <v/>
      </c>
      <c r="R3957" s="56" t="str">
        <f aca="false">IF(K3957=1,ROW(),"")</f>
        <v/>
      </c>
      <c r="S3957" s="56" t="str">
        <f aca="false">IF(D3957="","",TRIM(D3957))</f>
        <v/>
      </c>
    </row>
    <row r="3958" customFormat="false" ht="15" hidden="false" customHeight="false" outlineLevel="0" collapsed="false">
      <c r="A3958" s="50"/>
      <c r="B3958" s="50"/>
      <c r="C3958" s="50" t="str">
        <f aca="false">IF(S3958="","",IFERROR(IF(INDEX('Ledger Codes'!$C$6:$C$205,MATCH(S3958,'Ledger Codes'!$B$6:$B$205,0))="","",INDEX('Ledger Codes'!$C$6:$C$205,MATCH(S3958,'Ledger Codes'!$B$6:$B$205,0))),""))</f>
        <v/>
      </c>
      <c r="D3958" s="50"/>
      <c r="E3958" s="50"/>
      <c r="F3958" s="50"/>
      <c r="G3958" s="50"/>
      <c r="H3958" s="50"/>
      <c r="I3958" s="52" t="str">
        <f aca="false">IF(AND(G3958="",H3958=""),"",N(G3958)-N(H3958))</f>
        <v/>
      </c>
      <c r="J3958" s="52" t="str">
        <f aca="false">IF(I3958="","",ABS(I3958))</f>
        <v/>
      </c>
      <c r="K3958" s="56" t="str">
        <f aca="false">IF(S3958="","",0)</f>
        <v/>
      </c>
      <c r="L3958" s="56" t="str">
        <f aca="false">IF(J3958="","",IF(AND(J3958&gt;'Revenue Testing'!$E$9,K3958=0),1,0))</f>
        <v/>
      </c>
      <c r="M3958" s="57" t="n">
        <v>0.352521771806</v>
      </c>
      <c r="N3958" s="56" t="str">
        <f aca="false">IF(OR(A3958="",I3958=""),"",IF(COUNTIFS($A$2:$A$4500,A3958,$D$2:$D$4500,D3958,$I$2:$I$4500,I3958)&gt;1,"Possible duplicate",""))</f>
        <v/>
      </c>
      <c r="O3958" s="56" t="str">
        <f aca="false">IF(J3958="","",IF(AND(L3958=0,K3958=0),1,0))</f>
        <v/>
      </c>
      <c r="P3958" s="56" t="str">
        <f aca="false">IF(L3958=1,J3958+ROW()/10^7,"")</f>
        <v/>
      </c>
      <c r="Q3958" s="56" t="str">
        <f aca="false">IF(O3958=1,M3958,"")</f>
        <v/>
      </c>
      <c r="R3958" s="56" t="str">
        <f aca="false">IF(K3958=1,ROW(),"")</f>
        <v/>
      </c>
      <c r="S3958" s="56" t="str">
        <f aca="false">IF(D3958="","",TRIM(D3958))</f>
        <v/>
      </c>
    </row>
    <row r="3959" customFormat="false" ht="15" hidden="false" customHeight="false" outlineLevel="0" collapsed="false">
      <c r="A3959" s="50"/>
      <c r="B3959" s="50"/>
      <c r="C3959" s="50" t="str">
        <f aca="false">IF(S3959="","",IFERROR(IF(INDEX('Ledger Codes'!$C$6:$C$205,MATCH(S3959,'Ledger Codes'!$B$6:$B$205,0))="","",INDEX('Ledger Codes'!$C$6:$C$205,MATCH(S3959,'Ledger Codes'!$B$6:$B$205,0))),""))</f>
        <v/>
      </c>
      <c r="D3959" s="50"/>
      <c r="E3959" s="50"/>
      <c r="F3959" s="50"/>
      <c r="G3959" s="50"/>
      <c r="H3959" s="50"/>
      <c r="I3959" s="52" t="str">
        <f aca="false">IF(AND(G3959="",H3959=""),"",N(G3959)-N(H3959))</f>
        <v/>
      </c>
      <c r="J3959" s="52" t="str">
        <f aca="false">IF(I3959="","",ABS(I3959))</f>
        <v/>
      </c>
      <c r="K3959" s="56" t="str">
        <f aca="false">IF(S3959="","",0)</f>
        <v/>
      </c>
      <c r="L3959" s="56" t="str">
        <f aca="false">IF(J3959="","",IF(AND(J3959&gt;'Revenue Testing'!$E$9,K3959=0),1,0))</f>
        <v/>
      </c>
      <c r="M3959" s="57" t="n">
        <v>0.722779259407</v>
      </c>
      <c r="N3959" s="56" t="str">
        <f aca="false">IF(OR(A3959="",I3959=""),"",IF(COUNTIFS($A$2:$A$4500,A3959,$D$2:$D$4500,D3959,$I$2:$I$4500,I3959)&gt;1,"Possible duplicate",""))</f>
        <v/>
      </c>
      <c r="O3959" s="56" t="str">
        <f aca="false">IF(J3959="","",IF(AND(L3959=0,K3959=0),1,0))</f>
        <v/>
      </c>
      <c r="P3959" s="56" t="str">
        <f aca="false">IF(L3959=1,J3959+ROW()/10^7,"")</f>
        <v/>
      </c>
      <c r="Q3959" s="56" t="str">
        <f aca="false">IF(O3959=1,M3959,"")</f>
        <v/>
      </c>
      <c r="R3959" s="56" t="str">
        <f aca="false">IF(K3959=1,ROW(),"")</f>
        <v/>
      </c>
      <c r="S3959" s="56" t="str">
        <f aca="false">IF(D3959="","",TRIM(D3959))</f>
        <v/>
      </c>
    </row>
    <row r="3960" customFormat="false" ht="15" hidden="false" customHeight="false" outlineLevel="0" collapsed="false">
      <c r="A3960" s="50"/>
      <c r="B3960" s="50"/>
      <c r="C3960" s="50" t="str">
        <f aca="false">IF(S3960="","",IFERROR(IF(INDEX('Ledger Codes'!$C$6:$C$205,MATCH(S3960,'Ledger Codes'!$B$6:$B$205,0))="","",INDEX('Ledger Codes'!$C$6:$C$205,MATCH(S3960,'Ledger Codes'!$B$6:$B$205,0))),""))</f>
        <v/>
      </c>
      <c r="D3960" s="50"/>
      <c r="E3960" s="50"/>
      <c r="F3960" s="50"/>
      <c r="G3960" s="50"/>
      <c r="H3960" s="50"/>
      <c r="I3960" s="52" t="str">
        <f aca="false">IF(AND(G3960="",H3960=""),"",N(G3960)-N(H3960))</f>
        <v/>
      </c>
      <c r="J3960" s="52" t="str">
        <f aca="false">IF(I3960="","",ABS(I3960))</f>
        <v/>
      </c>
      <c r="K3960" s="56" t="str">
        <f aca="false">IF(S3960="","",0)</f>
        <v/>
      </c>
      <c r="L3960" s="56" t="str">
        <f aca="false">IF(J3960="","",IF(AND(J3960&gt;'Revenue Testing'!$E$9,K3960=0),1,0))</f>
        <v/>
      </c>
      <c r="M3960" s="57" t="n">
        <v>0.320406802642</v>
      </c>
      <c r="N3960" s="56" t="str">
        <f aca="false">IF(OR(A3960="",I3960=""),"",IF(COUNTIFS($A$2:$A$4500,A3960,$D$2:$D$4500,D3960,$I$2:$I$4500,I3960)&gt;1,"Possible duplicate",""))</f>
        <v/>
      </c>
      <c r="O3960" s="56" t="str">
        <f aca="false">IF(J3960="","",IF(AND(L3960=0,K3960=0),1,0))</f>
        <v/>
      </c>
      <c r="P3960" s="56" t="str">
        <f aca="false">IF(L3960=1,J3960+ROW()/10^7,"")</f>
        <v/>
      </c>
      <c r="Q3960" s="56" t="str">
        <f aca="false">IF(O3960=1,M3960,"")</f>
        <v/>
      </c>
      <c r="R3960" s="56" t="str">
        <f aca="false">IF(K3960=1,ROW(),"")</f>
        <v/>
      </c>
      <c r="S3960" s="56" t="str">
        <f aca="false">IF(D3960="","",TRIM(D3960))</f>
        <v/>
      </c>
    </row>
    <row r="3961" customFormat="false" ht="15" hidden="false" customHeight="false" outlineLevel="0" collapsed="false">
      <c r="A3961" s="50"/>
      <c r="B3961" s="50"/>
      <c r="C3961" s="50" t="str">
        <f aca="false">IF(S3961="","",IFERROR(IF(INDEX('Ledger Codes'!$C$6:$C$205,MATCH(S3961,'Ledger Codes'!$B$6:$B$205,0))="","",INDEX('Ledger Codes'!$C$6:$C$205,MATCH(S3961,'Ledger Codes'!$B$6:$B$205,0))),""))</f>
        <v/>
      </c>
      <c r="D3961" s="50"/>
      <c r="E3961" s="50"/>
      <c r="F3961" s="50"/>
      <c r="G3961" s="50"/>
      <c r="H3961" s="50"/>
      <c r="I3961" s="52" t="str">
        <f aca="false">IF(AND(G3961="",H3961=""),"",N(G3961)-N(H3961))</f>
        <v/>
      </c>
      <c r="J3961" s="52" t="str">
        <f aca="false">IF(I3961="","",ABS(I3961))</f>
        <v/>
      </c>
      <c r="K3961" s="56" t="str">
        <f aca="false">IF(S3961="","",0)</f>
        <v/>
      </c>
      <c r="L3961" s="56" t="str">
        <f aca="false">IF(J3961="","",IF(AND(J3961&gt;'Revenue Testing'!$E$9,K3961=0),1,0))</f>
        <v/>
      </c>
      <c r="M3961" s="57" t="n">
        <v>0.475899358771</v>
      </c>
      <c r="N3961" s="56" t="str">
        <f aca="false">IF(OR(A3961="",I3961=""),"",IF(COUNTIFS($A$2:$A$4500,A3961,$D$2:$D$4500,D3961,$I$2:$I$4500,I3961)&gt;1,"Possible duplicate",""))</f>
        <v/>
      </c>
      <c r="O3961" s="56" t="str">
        <f aca="false">IF(J3961="","",IF(AND(L3961=0,K3961=0),1,0))</f>
        <v/>
      </c>
      <c r="P3961" s="56" t="str">
        <f aca="false">IF(L3961=1,J3961+ROW()/10^7,"")</f>
        <v/>
      </c>
      <c r="Q3961" s="56" t="str">
        <f aca="false">IF(O3961=1,M3961,"")</f>
        <v/>
      </c>
      <c r="R3961" s="56" t="str">
        <f aca="false">IF(K3961=1,ROW(),"")</f>
        <v/>
      </c>
      <c r="S3961" s="56" t="str">
        <f aca="false">IF(D3961="","",TRIM(D3961))</f>
        <v/>
      </c>
    </row>
    <row r="3962" customFormat="false" ht="15" hidden="false" customHeight="false" outlineLevel="0" collapsed="false">
      <c r="A3962" s="50"/>
      <c r="B3962" s="50"/>
      <c r="C3962" s="50" t="str">
        <f aca="false">IF(S3962="","",IFERROR(IF(INDEX('Ledger Codes'!$C$6:$C$205,MATCH(S3962,'Ledger Codes'!$B$6:$B$205,0))="","",INDEX('Ledger Codes'!$C$6:$C$205,MATCH(S3962,'Ledger Codes'!$B$6:$B$205,0))),""))</f>
        <v/>
      </c>
      <c r="D3962" s="50"/>
      <c r="E3962" s="50"/>
      <c r="F3962" s="50"/>
      <c r="G3962" s="50"/>
      <c r="H3962" s="50"/>
      <c r="I3962" s="52" t="str">
        <f aca="false">IF(AND(G3962="",H3962=""),"",N(G3962)-N(H3962))</f>
        <v/>
      </c>
      <c r="J3962" s="52" t="str">
        <f aca="false">IF(I3962="","",ABS(I3962))</f>
        <v/>
      </c>
      <c r="K3962" s="56" t="str">
        <f aca="false">IF(S3962="","",0)</f>
        <v/>
      </c>
      <c r="L3962" s="56" t="str">
        <f aca="false">IF(J3962="","",IF(AND(J3962&gt;'Revenue Testing'!$E$9,K3962=0),1,0))</f>
        <v/>
      </c>
      <c r="M3962" s="57" t="n">
        <v>0.754092470743</v>
      </c>
      <c r="N3962" s="56" t="str">
        <f aca="false">IF(OR(A3962="",I3962=""),"",IF(COUNTIFS($A$2:$A$4500,A3962,$D$2:$D$4500,D3962,$I$2:$I$4500,I3962)&gt;1,"Possible duplicate",""))</f>
        <v/>
      </c>
      <c r="O3962" s="56" t="str">
        <f aca="false">IF(J3962="","",IF(AND(L3962=0,K3962=0),1,0))</f>
        <v/>
      </c>
      <c r="P3962" s="56" t="str">
        <f aca="false">IF(L3962=1,J3962+ROW()/10^7,"")</f>
        <v/>
      </c>
      <c r="Q3962" s="56" t="str">
        <f aca="false">IF(O3962=1,M3962,"")</f>
        <v/>
      </c>
      <c r="R3962" s="56" t="str">
        <f aca="false">IF(K3962=1,ROW(),"")</f>
        <v/>
      </c>
      <c r="S3962" s="56" t="str">
        <f aca="false">IF(D3962="","",TRIM(D3962))</f>
        <v/>
      </c>
    </row>
    <row r="3963" customFormat="false" ht="15" hidden="false" customHeight="false" outlineLevel="0" collapsed="false">
      <c r="A3963" s="50"/>
      <c r="B3963" s="50"/>
      <c r="C3963" s="50" t="str">
        <f aca="false">IF(S3963="","",IFERROR(IF(INDEX('Ledger Codes'!$C$6:$C$205,MATCH(S3963,'Ledger Codes'!$B$6:$B$205,0))="","",INDEX('Ledger Codes'!$C$6:$C$205,MATCH(S3963,'Ledger Codes'!$B$6:$B$205,0))),""))</f>
        <v/>
      </c>
      <c r="D3963" s="50"/>
      <c r="E3963" s="50"/>
      <c r="F3963" s="50"/>
      <c r="G3963" s="50"/>
      <c r="H3963" s="50"/>
      <c r="I3963" s="52" t="str">
        <f aca="false">IF(AND(G3963="",H3963=""),"",N(G3963)-N(H3963))</f>
        <v/>
      </c>
      <c r="J3963" s="52" t="str">
        <f aca="false">IF(I3963="","",ABS(I3963))</f>
        <v/>
      </c>
      <c r="K3963" s="56" t="str">
        <f aca="false">IF(S3963="","",0)</f>
        <v/>
      </c>
      <c r="L3963" s="56" t="str">
        <f aca="false">IF(J3963="","",IF(AND(J3963&gt;'Revenue Testing'!$E$9,K3963=0),1,0))</f>
        <v/>
      </c>
      <c r="M3963" s="57" t="n">
        <v>0.219465245937</v>
      </c>
      <c r="N3963" s="56" t="str">
        <f aca="false">IF(OR(A3963="",I3963=""),"",IF(COUNTIFS($A$2:$A$4500,A3963,$D$2:$D$4500,D3963,$I$2:$I$4500,I3963)&gt;1,"Possible duplicate",""))</f>
        <v/>
      </c>
      <c r="O3963" s="56" t="str">
        <f aca="false">IF(J3963="","",IF(AND(L3963=0,K3963=0),1,0))</f>
        <v/>
      </c>
      <c r="P3963" s="56" t="str">
        <f aca="false">IF(L3963=1,J3963+ROW()/10^7,"")</f>
        <v/>
      </c>
      <c r="Q3963" s="56" t="str">
        <f aca="false">IF(O3963=1,M3963,"")</f>
        <v/>
      </c>
      <c r="R3963" s="56" t="str">
        <f aca="false">IF(K3963=1,ROW(),"")</f>
        <v/>
      </c>
      <c r="S3963" s="56" t="str">
        <f aca="false">IF(D3963="","",TRIM(D3963))</f>
        <v/>
      </c>
    </row>
    <row r="3964" customFormat="false" ht="15" hidden="false" customHeight="false" outlineLevel="0" collapsed="false">
      <c r="A3964" s="50"/>
      <c r="B3964" s="50"/>
      <c r="C3964" s="50" t="str">
        <f aca="false">IF(S3964="","",IFERROR(IF(INDEX('Ledger Codes'!$C$6:$C$205,MATCH(S3964,'Ledger Codes'!$B$6:$B$205,0))="","",INDEX('Ledger Codes'!$C$6:$C$205,MATCH(S3964,'Ledger Codes'!$B$6:$B$205,0))),""))</f>
        <v/>
      </c>
      <c r="D3964" s="50"/>
      <c r="E3964" s="50"/>
      <c r="F3964" s="50"/>
      <c r="G3964" s="50"/>
      <c r="H3964" s="50"/>
      <c r="I3964" s="52" t="str">
        <f aca="false">IF(AND(G3964="",H3964=""),"",N(G3964)-N(H3964))</f>
        <v/>
      </c>
      <c r="J3964" s="52" t="str">
        <f aca="false">IF(I3964="","",ABS(I3964))</f>
        <v/>
      </c>
      <c r="K3964" s="56" t="str">
        <f aca="false">IF(S3964="","",0)</f>
        <v/>
      </c>
      <c r="L3964" s="56" t="str">
        <f aca="false">IF(J3964="","",IF(AND(J3964&gt;'Revenue Testing'!$E$9,K3964=0),1,0))</f>
        <v/>
      </c>
      <c r="M3964" s="57" t="n">
        <v>0.547938955281</v>
      </c>
      <c r="N3964" s="56" t="str">
        <f aca="false">IF(OR(A3964="",I3964=""),"",IF(COUNTIFS($A$2:$A$4500,A3964,$D$2:$D$4500,D3964,$I$2:$I$4500,I3964)&gt;1,"Possible duplicate",""))</f>
        <v/>
      </c>
      <c r="O3964" s="56" t="str">
        <f aca="false">IF(J3964="","",IF(AND(L3964=0,K3964=0),1,0))</f>
        <v/>
      </c>
      <c r="P3964" s="56" t="str">
        <f aca="false">IF(L3964=1,J3964+ROW()/10^7,"")</f>
        <v/>
      </c>
      <c r="Q3964" s="56" t="str">
        <f aca="false">IF(O3964=1,M3964,"")</f>
        <v/>
      </c>
      <c r="R3964" s="56" t="str">
        <f aca="false">IF(K3964=1,ROW(),"")</f>
        <v/>
      </c>
      <c r="S3964" s="56" t="str">
        <f aca="false">IF(D3964="","",TRIM(D3964))</f>
        <v/>
      </c>
    </row>
    <row r="3965" customFormat="false" ht="15" hidden="false" customHeight="false" outlineLevel="0" collapsed="false">
      <c r="A3965" s="50"/>
      <c r="B3965" s="50"/>
      <c r="C3965" s="50" t="str">
        <f aca="false">IF(S3965="","",IFERROR(IF(INDEX('Ledger Codes'!$C$6:$C$205,MATCH(S3965,'Ledger Codes'!$B$6:$B$205,0))="","",INDEX('Ledger Codes'!$C$6:$C$205,MATCH(S3965,'Ledger Codes'!$B$6:$B$205,0))),""))</f>
        <v/>
      </c>
      <c r="D3965" s="50"/>
      <c r="E3965" s="50"/>
      <c r="F3965" s="50"/>
      <c r="G3965" s="50"/>
      <c r="H3965" s="50"/>
      <c r="I3965" s="52" t="str">
        <f aca="false">IF(AND(G3965="",H3965=""),"",N(G3965)-N(H3965))</f>
        <v/>
      </c>
      <c r="J3965" s="52" t="str">
        <f aca="false">IF(I3965="","",ABS(I3965))</f>
        <v/>
      </c>
      <c r="K3965" s="56" t="str">
        <f aca="false">IF(S3965="","",0)</f>
        <v/>
      </c>
      <c r="L3965" s="56" t="str">
        <f aca="false">IF(J3965="","",IF(AND(J3965&gt;'Revenue Testing'!$E$9,K3965=0),1,0))</f>
        <v/>
      </c>
      <c r="M3965" s="57" t="n">
        <v>0.38763022962</v>
      </c>
      <c r="N3965" s="56" t="str">
        <f aca="false">IF(OR(A3965="",I3965=""),"",IF(COUNTIFS($A$2:$A$4500,A3965,$D$2:$D$4500,D3965,$I$2:$I$4500,I3965)&gt;1,"Possible duplicate",""))</f>
        <v/>
      </c>
      <c r="O3965" s="56" t="str">
        <f aca="false">IF(J3965="","",IF(AND(L3965=0,K3965=0),1,0))</f>
        <v/>
      </c>
      <c r="P3965" s="56" t="str">
        <f aca="false">IF(L3965=1,J3965+ROW()/10^7,"")</f>
        <v/>
      </c>
      <c r="Q3965" s="56" t="str">
        <f aca="false">IF(O3965=1,M3965,"")</f>
        <v/>
      </c>
      <c r="R3965" s="56" t="str">
        <f aca="false">IF(K3965=1,ROW(),"")</f>
        <v/>
      </c>
      <c r="S3965" s="56" t="str">
        <f aca="false">IF(D3965="","",TRIM(D3965))</f>
        <v/>
      </c>
    </row>
    <row r="3966" customFormat="false" ht="15" hidden="false" customHeight="false" outlineLevel="0" collapsed="false">
      <c r="A3966" s="50"/>
      <c r="B3966" s="50"/>
      <c r="C3966" s="50" t="str">
        <f aca="false">IF(S3966="","",IFERROR(IF(INDEX('Ledger Codes'!$C$6:$C$205,MATCH(S3966,'Ledger Codes'!$B$6:$B$205,0))="","",INDEX('Ledger Codes'!$C$6:$C$205,MATCH(S3966,'Ledger Codes'!$B$6:$B$205,0))),""))</f>
        <v/>
      </c>
      <c r="D3966" s="50"/>
      <c r="E3966" s="50"/>
      <c r="F3966" s="50"/>
      <c r="G3966" s="50"/>
      <c r="H3966" s="50"/>
      <c r="I3966" s="52" t="str">
        <f aca="false">IF(AND(G3966="",H3966=""),"",N(G3966)-N(H3966))</f>
        <v/>
      </c>
      <c r="J3966" s="52" t="str">
        <f aca="false">IF(I3966="","",ABS(I3966))</f>
        <v/>
      </c>
      <c r="K3966" s="56" t="str">
        <f aca="false">IF(S3966="","",0)</f>
        <v/>
      </c>
      <c r="L3966" s="56" t="str">
        <f aca="false">IF(J3966="","",IF(AND(J3966&gt;'Revenue Testing'!$E$9,K3966=0),1,0))</f>
        <v/>
      </c>
      <c r="M3966" s="57" t="n">
        <v>0.701639555902</v>
      </c>
      <c r="N3966" s="56" t="str">
        <f aca="false">IF(OR(A3966="",I3966=""),"",IF(COUNTIFS($A$2:$A$4500,A3966,$D$2:$D$4500,D3966,$I$2:$I$4500,I3966)&gt;1,"Possible duplicate",""))</f>
        <v/>
      </c>
      <c r="O3966" s="56" t="str">
        <f aca="false">IF(J3966="","",IF(AND(L3966=0,K3966=0),1,0))</f>
        <v/>
      </c>
      <c r="P3966" s="56" t="str">
        <f aca="false">IF(L3966=1,J3966+ROW()/10^7,"")</f>
        <v/>
      </c>
      <c r="Q3966" s="56" t="str">
        <f aca="false">IF(O3966=1,M3966,"")</f>
        <v/>
      </c>
      <c r="R3966" s="56" t="str">
        <f aca="false">IF(K3966=1,ROW(),"")</f>
        <v/>
      </c>
      <c r="S3966" s="56" t="str">
        <f aca="false">IF(D3966="","",TRIM(D3966))</f>
        <v/>
      </c>
    </row>
    <row r="3967" customFormat="false" ht="15" hidden="false" customHeight="false" outlineLevel="0" collapsed="false">
      <c r="A3967" s="50"/>
      <c r="B3967" s="50"/>
      <c r="C3967" s="50" t="str">
        <f aca="false">IF(S3967="","",IFERROR(IF(INDEX('Ledger Codes'!$C$6:$C$205,MATCH(S3967,'Ledger Codes'!$B$6:$B$205,0))="","",INDEX('Ledger Codes'!$C$6:$C$205,MATCH(S3967,'Ledger Codes'!$B$6:$B$205,0))),""))</f>
        <v/>
      </c>
      <c r="D3967" s="50"/>
      <c r="E3967" s="50"/>
      <c r="F3967" s="50"/>
      <c r="G3967" s="50"/>
      <c r="H3967" s="50"/>
      <c r="I3967" s="52" t="str">
        <f aca="false">IF(AND(G3967="",H3967=""),"",N(G3967)-N(H3967))</f>
        <v/>
      </c>
      <c r="J3967" s="52" t="str">
        <f aca="false">IF(I3967="","",ABS(I3967))</f>
        <v/>
      </c>
      <c r="K3967" s="56" t="str">
        <f aca="false">IF(S3967="","",0)</f>
        <v/>
      </c>
      <c r="L3967" s="56" t="str">
        <f aca="false">IF(J3967="","",IF(AND(J3967&gt;'Revenue Testing'!$E$9,K3967=0),1,0))</f>
        <v/>
      </c>
      <c r="M3967" s="57" t="n">
        <v>0.231217401735</v>
      </c>
      <c r="N3967" s="56" t="str">
        <f aca="false">IF(OR(A3967="",I3967=""),"",IF(COUNTIFS($A$2:$A$4500,A3967,$D$2:$D$4500,D3967,$I$2:$I$4500,I3967)&gt;1,"Possible duplicate",""))</f>
        <v/>
      </c>
      <c r="O3967" s="56" t="str">
        <f aca="false">IF(J3967="","",IF(AND(L3967=0,K3967=0),1,0))</f>
        <v/>
      </c>
      <c r="P3967" s="56" t="str">
        <f aca="false">IF(L3967=1,J3967+ROW()/10^7,"")</f>
        <v/>
      </c>
      <c r="Q3967" s="56" t="str">
        <f aca="false">IF(O3967=1,M3967,"")</f>
        <v/>
      </c>
      <c r="R3967" s="56" t="str">
        <f aca="false">IF(K3967=1,ROW(),"")</f>
        <v/>
      </c>
      <c r="S3967" s="56" t="str">
        <f aca="false">IF(D3967="","",TRIM(D3967))</f>
        <v/>
      </c>
    </row>
    <row r="3968" customFormat="false" ht="15" hidden="false" customHeight="false" outlineLevel="0" collapsed="false">
      <c r="A3968" s="50"/>
      <c r="B3968" s="50"/>
      <c r="C3968" s="50" t="str">
        <f aca="false">IF(S3968="","",IFERROR(IF(INDEX('Ledger Codes'!$C$6:$C$205,MATCH(S3968,'Ledger Codes'!$B$6:$B$205,0))="","",INDEX('Ledger Codes'!$C$6:$C$205,MATCH(S3968,'Ledger Codes'!$B$6:$B$205,0))),""))</f>
        <v/>
      </c>
      <c r="D3968" s="50"/>
      <c r="E3968" s="50"/>
      <c r="F3968" s="50"/>
      <c r="G3968" s="50"/>
      <c r="H3968" s="50"/>
      <c r="I3968" s="52" t="str">
        <f aca="false">IF(AND(G3968="",H3968=""),"",N(G3968)-N(H3968))</f>
        <v/>
      </c>
      <c r="J3968" s="52" t="str">
        <f aca="false">IF(I3968="","",ABS(I3968))</f>
        <v/>
      </c>
      <c r="K3968" s="56" t="str">
        <f aca="false">IF(S3968="","",0)</f>
        <v/>
      </c>
      <c r="L3968" s="56" t="str">
        <f aca="false">IF(J3968="","",IF(AND(J3968&gt;'Revenue Testing'!$E$9,K3968=0),1,0))</f>
        <v/>
      </c>
      <c r="M3968" s="57" t="n">
        <v>0.582329467626</v>
      </c>
      <c r="N3968" s="56" t="str">
        <f aca="false">IF(OR(A3968="",I3968=""),"",IF(COUNTIFS($A$2:$A$4500,A3968,$D$2:$D$4500,D3968,$I$2:$I$4500,I3968)&gt;1,"Possible duplicate",""))</f>
        <v/>
      </c>
      <c r="O3968" s="56" t="str">
        <f aca="false">IF(J3968="","",IF(AND(L3968=0,K3968=0),1,0))</f>
        <v/>
      </c>
      <c r="P3968" s="56" t="str">
        <f aca="false">IF(L3968=1,J3968+ROW()/10^7,"")</f>
        <v/>
      </c>
      <c r="Q3968" s="56" t="str">
        <f aca="false">IF(O3968=1,M3968,"")</f>
        <v/>
      </c>
      <c r="R3968" s="56" t="str">
        <f aca="false">IF(K3968=1,ROW(),"")</f>
        <v/>
      </c>
      <c r="S3968" s="56" t="str">
        <f aca="false">IF(D3968="","",TRIM(D3968))</f>
        <v/>
      </c>
    </row>
    <row r="3969" customFormat="false" ht="15" hidden="false" customHeight="false" outlineLevel="0" collapsed="false">
      <c r="A3969" s="50"/>
      <c r="B3969" s="50"/>
      <c r="C3969" s="50" t="str">
        <f aca="false">IF(S3969="","",IFERROR(IF(INDEX('Ledger Codes'!$C$6:$C$205,MATCH(S3969,'Ledger Codes'!$B$6:$B$205,0))="","",INDEX('Ledger Codes'!$C$6:$C$205,MATCH(S3969,'Ledger Codes'!$B$6:$B$205,0))),""))</f>
        <v/>
      </c>
      <c r="D3969" s="50"/>
      <c r="E3969" s="50"/>
      <c r="F3969" s="50"/>
      <c r="G3969" s="50"/>
      <c r="H3969" s="50"/>
      <c r="I3969" s="52" t="str">
        <f aca="false">IF(AND(G3969="",H3969=""),"",N(G3969)-N(H3969))</f>
        <v/>
      </c>
      <c r="J3969" s="52" t="str">
        <f aca="false">IF(I3969="","",ABS(I3969))</f>
        <v/>
      </c>
      <c r="K3969" s="56" t="str">
        <f aca="false">IF(S3969="","",0)</f>
        <v/>
      </c>
      <c r="L3969" s="56" t="str">
        <f aca="false">IF(J3969="","",IF(AND(J3969&gt;'Revenue Testing'!$E$9,K3969=0),1,0))</f>
        <v/>
      </c>
      <c r="M3969" s="57" t="n">
        <v>0.115835321486</v>
      </c>
      <c r="N3969" s="56" t="str">
        <f aca="false">IF(OR(A3969="",I3969=""),"",IF(COUNTIFS($A$2:$A$4500,A3969,$D$2:$D$4500,D3969,$I$2:$I$4500,I3969)&gt;1,"Possible duplicate",""))</f>
        <v/>
      </c>
      <c r="O3969" s="56" t="str">
        <f aca="false">IF(J3969="","",IF(AND(L3969=0,K3969=0),1,0))</f>
        <v/>
      </c>
      <c r="P3969" s="56" t="str">
        <f aca="false">IF(L3969=1,J3969+ROW()/10^7,"")</f>
        <v/>
      </c>
      <c r="Q3969" s="56" t="str">
        <f aca="false">IF(O3969=1,M3969,"")</f>
        <v/>
      </c>
      <c r="R3969" s="56" t="str">
        <f aca="false">IF(K3969=1,ROW(),"")</f>
        <v/>
      </c>
      <c r="S3969" s="56" t="str">
        <f aca="false">IF(D3969="","",TRIM(D3969))</f>
        <v/>
      </c>
    </row>
    <row r="3970" customFormat="false" ht="15" hidden="false" customHeight="false" outlineLevel="0" collapsed="false">
      <c r="A3970" s="50"/>
      <c r="B3970" s="50"/>
      <c r="C3970" s="50" t="str">
        <f aca="false">IF(S3970="","",IFERROR(IF(INDEX('Ledger Codes'!$C$6:$C$205,MATCH(S3970,'Ledger Codes'!$B$6:$B$205,0))="","",INDEX('Ledger Codes'!$C$6:$C$205,MATCH(S3970,'Ledger Codes'!$B$6:$B$205,0))),""))</f>
        <v/>
      </c>
      <c r="D3970" s="50"/>
      <c r="E3970" s="50"/>
      <c r="F3970" s="50"/>
      <c r="G3970" s="50"/>
      <c r="H3970" s="50"/>
      <c r="I3970" s="52" t="str">
        <f aca="false">IF(AND(G3970="",H3970=""),"",N(G3970)-N(H3970))</f>
        <v/>
      </c>
      <c r="J3970" s="52" t="str">
        <f aca="false">IF(I3970="","",ABS(I3970))</f>
        <v/>
      </c>
      <c r="K3970" s="56" t="str">
        <f aca="false">IF(S3970="","",0)</f>
        <v/>
      </c>
      <c r="L3970" s="56" t="str">
        <f aca="false">IF(J3970="","",IF(AND(J3970&gt;'Revenue Testing'!$E$9,K3970=0),1,0))</f>
        <v/>
      </c>
      <c r="M3970" s="57" t="n">
        <v>0.354444130499</v>
      </c>
      <c r="N3970" s="56" t="str">
        <f aca="false">IF(OR(A3970="",I3970=""),"",IF(COUNTIFS($A$2:$A$4500,A3970,$D$2:$D$4500,D3970,$I$2:$I$4500,I3970)&gt;1,"Possible duplicate",""))</f>
        <v/>
      </c>
      <c r="O3970" s="56" t="str">
        <f aca="false">IF(J3970="","",IF(AND(L3970=0,K3970=0),1,0))</f>
        <v/>
      </c>
      <c r="P3970" s="56" t="str">
        <f aca="false">IF(L3970=1,J3970+ROW()/10^7,"")</f>
        <v/>
      </c>
      <c r="Q3970" s="56" t="str">
        <f aca="false">IF(O3970=1,M3970,"")</f>
        <v/>
      </c>
      <c r="R3970" s="56" t="str">
        <f aca="false">IF(K3970=1,ROW(),"")</f>
        <v/>
      </c>
      <c r="S3970" s="56" t="str">
        <f aca="false">IF(D3970="","",TRIM(D3970))</f>
        <v/>
      </c>
    </row>
    <row r="3971" customFormat="false" ht="15" hidden="false" customHeight="false" outlineLevel="0" collapsed="false">
      <c r="A3971" s="50"/>
      <c r="B3971" s="50"/>
      <c r="C3971" s="50" t="str">
        <f aca="false">IF(S3971="","",IFERROR(IF(INDEX('Ledger Codes'!$C$6:$C$205,MATCH(S3971,'Ledger Codes'!$B$6:$B$205,0))="","",INDEX('Ledger Codes'!$C$6:$C$205,MATCH(S3971,'Ledger Codes'!$B$6:$B$205,0))),""))</f>
        <v/>
      </c>
      <c r="D3971" s="50"/>
      <c r="E3971" s="50"/>
      <c r="F3971" s="50"/>
      <c r="G3971" s="50"/>
      <c r="H3971" s="50"/>
      <c r="I3971" s="52" t="str">
        <f aca="false">IF(AND(G3971="",H3971=""),"",N(G3971)-N(H3971))</f>
        <v/>
      </c>
      <c r="J3971" s="52" t="str">
        <f aca="false">IF(I3971="","",ABS(I3971))</f>
        <v/>
      </c>
      <c r="K3971" s="56" t="str">
        <f aca="false">IF(S3971="","",0)</f>
        <v/>
      </c>
      <c r="L3971" s="56" t="str">
        <f aca="false">IF(J3971="","",IF(AND(J3971&gt;'Revenue Testing'!$E$9,K3971=0),1,0))</f>
        <v/>
      </c>
      <c r="M3971" s="57" t="n">
        <v>0.528111210015</v>
      </c>
      <c r="N3971" s="56" t="str">
        <f aca="false">IF(OR(A3971="",I3971=""),"",IF(COUNTIFS($A$2:$A$4500,A3971,$D$2:$D$4500,D3971,$I$2:$I$4500,I3971)&gt;1,"Possible duplicate",""))</f>
        <v/>
      </c>
      <c r="O3971" s="56" t="str">
        <f aca="false">IF(J3971="","",IF(AND(L3971=0,K3971=0),1,0))</f>
        <v/>
      </c>
      <c r="P3971" s="56" t="str">
        <f aca="false">IF(L3971=1,J3971+ROW()/10^7,"")</f>
        <v/>
      </c>
      <c r="Q3971" s="56" t="str">
        <f aca="false">IF(O3971=1,M3971,"")</f>
        <v/>
      </c>
      <c r="R3971" s="56" t="str">
        <f aca="false">IF(K3971=1,ROW(),"")</f>
        <v/>
      </c>
      <c r="S3971" s="56" t="str">
        <f aca="false">IF(D3971="","",TRIM(D3971))</f>
        <v/>
      </c>
    </row>
    <row r="3972" customFormat="false" ht="15" hidden="false" customHeight="false" outlineLevel="0" collapsed="false">
      <c r="A3972" s="50"/>
      <c r="B3972" s="50"/>
      <c r="C3972" s="50" t="str">
        <f aca="false">IF(S3972="","",IFERROR(IF(INDEX('Ledger Codes'!$C$6:$C$205,MATCH(S3972,'Ledger Codes'!$B$6:$B$205,0))="","",INDEX('Ledger Codes'!$C$6:$C$205,MATCH(S3972,'Ledger Codes'!$B$6:$B$205,0))),""))</f>
        <v/>
      </c>
      <c r="D3972" s="50"/>
      <c r="E3972" s="50"/>
      <c r="F3972" s="50"/>
      <c r="G3972" s="50"/>
      <c r="H3972" s="50"/>
      <c r="I3972" s="52" t="str">
        <f aca="false">IF(AND(G3972="",H3972=""),"",N(G3972)-N(H3972))</f>
        <v/>
      </c>
      <c r="J3972" s="52" t="str">
        <f aca="false">IF(I3972="","",ABS(I3972))</f>
        <v/>
      </c>
      <c r="K3972" s="56" t="str">
        <f aca="false">IF(S3972="","",0)</f>
        <v/>
      </c>
      <c r="L3972" s="56" t="str">
        <f aca="false">IF(J3972="","",IF(AND(J3972&gt;'Revenue Testing'!$E$9,K3972=0),1,0))</f>
        <v/>
      </c>
      <c r="M3972" s="57" t="n">
        <v>0.153436203434</v>
      </c>
      <c r="N3972" s="56" t="str">
        <f aca="false">IF(OR(A3972="",I3972=""),"",IF(COUNTIFS($A$2:$A$4500,A3972,$D$2:$D$4500,D3972,$I$2:$I$4500,I3972)&gt;1,"Possible duplicate",""))</f>
        <v/>
      </c>
      <c r="O3972" s="56" t="str">
        <f aca="false">IF(J3972="","",IF(AND(L3972=0,K3972=0),1,0))</f>
        <v/>
      </c>
      <c r="P3972" s="56" t="str">
        <f aca="false">IF(L3972=1,J3972+ROW()/10^7,"")</f>
        <v/>
      </c>
      <c r="Q3972" s="56" t="str">
        <f aca="false">IF(O3972=1,M3972,"")</f>
        <v/>
      </c>
      <c r="R3972" s="56" t="str">
        <f aca="false">IF(K3972=1,ROW(),"")</f>
        <v/>
      </c>
      <c r="S3972" s="56" t="str">
        <f aca="false">IF(D3972="","",TRIM(D3972))</f>
        <v/>
      </c>
    </row>
    <row r="3973" customFormat="false" ht="15" hidden="false" customHeight="false" outlineLevel="0" collapsed="false">
      <c r="A3973" s="50"/>
      <c r="B3973" s="50"/>
      <c r="C3973" s="50" t="str">
        <f aca="false">IF(S3973="","",IFERROR(IF(INDEX('Ledger Codes'!$C$6:$C$205,MATCH(S3973,'Ledger Codes'!$B$6:$B$205,0))="","",INDEX('Ledger Codes'!$C$6:$C$205,MATCH(S3973,'Ledger Codes'!$B$6:$B$205,0))),""))</f>
        <v/>
      </c>
      <c r="D3973" s="50"/>
      <c r="E3973" s="50"/>
      <c r="F3973" s="50"/>
      <c r="G3973" s="50"/>
      <c r="H3973" s="50"/>
      <c r="I3973" s="52" t="str">
        <f aca="false">IF(AND(G3973="",H3973=""),"",N(G3973)-N(H3973))</f>
        <v/>
      </c>
      <c r="J3973" s="52" t="str">
        <f aca="false">IF(I3973="","",ABS(I3973))</f>
        <v/>
      </c>
      <c r="K3973" s="56" t="str">
        <f aca="false">IF(S3973="","",0)</f>
        <v/>
      </c>
      <c r="L3973" s="56" t="str">
        <f aca="false">IF(J3973="","",IF(AND(J3973&gt;'Revenue Testing'!$E$9,K3973=0),1,0))</f>
        <v/>
      </c>
      <c r="M3973" s="57" t="n">
        <v>0.584429122029</v>
      </c>
      <c r="N3973" s="56" t="str">
        <f aca="false">IF(OR(A3973="",I3973=""),"",IF(COUNTIFS($A$2:$A$4500,A3973,$D$2:$D$4500,D3973,$I$2:$I$4500,I3973)&gt;1,"Possible duplicate",""))</f>
        <v/>
      </c>
      <c r="O3973" s="56" t="str">
        <f aca="false">IF(J3973="","",IF(AND(L3973=0,K3973=0),1,0))</f>
        <v/>
      </c>
      <c r="P3973" s="56" t="str">
        <f aca="false">IF(L3973=1,J3973+ROW()/10^7,"")</f>
        <v/>
      </c>
      <c r="Q3973" s="56" t="str">
        <f aca="false">IF(O3973=1,M3973,"")</f>
        <v/>
      </c>
      <c r="R3973" s="56" t="str">
        <f aca="false">IF(K3973=1,ROW(),"")</f>
        <v/>
      </c>
      <c r="S3973" s="56" t="str">
        <f aca="false">IF(D3973="","",TRIM(D3973))</f>
        <v/>
      </c>
    </row>
    <row r="3974" customFormat="false" ht="15" hidden="false" customHeight="false" outlineLevel="0" collapsed="false">
      <c r="A3974" s="50"/>
      <c r="B3974" s="50"/>
      <c r="C3974" s="50" t="str">
        <f aca="false">IF(S3974="","",IFERROR(IF(INDEX('Ledger Codes'!$C$6:$C$205,MATCH(S3974,'Ledger Codes'!$B$6:$B$205,0))="","",INDEX('Ledger Codes'!$C$6:$C$205,MATCH(S3974,'Ledger Codes'!$B$6:$B$205,0))),""))</f>
        <v/>
      </c>
      <c r="D3974" s="50"/>
      <c r="E3974" s="50"/>
      <c r="F3974" s="50"/>
      <c r="G3974" s="50"/>
      <c r="H3974" s="50"/>
      <c r="I3974" s="52" t="str">
        <f aca="false">IF(AND(G3974="",H3974=""),"",N(G3974)-N(H3974))</f>
        <v/>
      </c>
      <c r="J3974" s="52" t="str">
        <f aca="false">IF(I3974="","",ABS(I3974))</f>
        <v/>
      </c>
      <c r="K3974" s="56" t="str">
        <f aca="false">IF(S3974="","",0)</f>
        <v/>
      </c>
      <c r="L3974" s="56" t="str">
        <f aca="false">IF(J3974="","",IF(AND(J3974&gt;'Revenue Testing'!$E$9,K3974=0),1,0))</f>
        <v/>
      </c>
      <c r="M3974" s="57" t="n">
        <v>0.983090464781</v>
      </c>
      <c r="N3974" s="56" t="str">
        <f aca="false">IF(OR(A3974="",I3974=""),"",IF(COUNTIFS($A$2:$A$4500,A3974,$D$2:$D$4500,D3974,$I$2:$I$4500,I3974)&gt;1,"Possible duplicate",""))</f>
        <v/>
      </c>
      <c r="O3974" s="56" t="str">
        <f aca="false">IF(J3974="","",IF(AND(L3974=0,K3974=0),1,0))</f>
        <v/>
      </c>
      <c r="P3974" s="56" t="str">
        <f aca="false">IF(L3974=1,J3974+ROW()/10^7,"")</f>
        <v/>
      </c>
      <c r="Q3974" s="56" t="str">
        <f aca="false">IF(O3974=1,M3974,"")</f>
        <v/>
      </c>
      <c r="R3974" s="56" t="str">
        <f aca="false">IF(K3974=1,ROW(),"")</f>
        <v/>
      </c>
      <c r="S3974" s="56" t="str">
        <f aca="false">IF(D3974="","",TRIM(D3974))</f>
        <v/>
      </c>
    </row>
    <row r="3975" customFormat="false" ht="15" hidden="false" customHeight="false" outlineLevel="0" collapsed="false">
      <c r="A3975" s="50"/>
      <c r="B3975" s="50"/>
      <c r="C3975" s="50" t="str">
        <f aca="false">IF(S3975="","",IFERROR(IF(INDEX('Ledger Codes'!$C$6:$C$205,MATCH(S3975,'Ledger Codes'!$B$6:$B$205,0))="","",INDEX('Ledger Codes'!$C$6:$C$205,MATCH(S3975,'Ledger Codes'!$B$6:$B$205,0))),""))</f>
        <v/>
      </c>
      <c r="D3975" s="50"/>
      <c r="E3975" s="50"/>
      <c r="F3975" s="50"/>
      <c r="G3975" s="50"/>
      <c r="H3975" s="50"/>
      <c r="I3975" s="52" t="str">
        <f aca="false">IF(AND(G3975="",H3975=""),"",N(G3975)-N(H3975))</f>
        <v/>
      </c>
      <c r="J3975" s="52" t="str">
        <f aca="false">IF(I3975="","",ABS(I3975))</f>
        <v/>
      </c>
      <c r="K3975" s="56" t="str">
        <f aca="false">IF(S3975="","",0)</f>
        <v/>
      </c>
      <c r="L3975" s="56" t="str">
        <f aca="false">IF(J3975="","",IF(AND(J3975&gt;'Revenue Testing'!$E$9,K3975=0),1,0))</f>
        <v/>
      </c>
      <c r="M3975" s="57" t="n">
        <v>0.106064485179</v>
      </c>
      <c r="N3975" s="56" t="str">
        <f aca="false">IF(OR(A3975="",I3975=""),"",IF(COUNTIFS($A$2:$A$4500,A3975,$D$2:$D$4500,D3975,$I$2:$I$4500,I3975)&gt;1,"Possible duplicate",""))</f>
        <v/>
      </c>
      <c r="O3975" s="56" t="str">
        <f aca="false">IF(J3975="","",IF(AND(L3975=0,K3975=0),1,0))</f>
        <v/>
      </c>
      <c r="P3975" s="56" t="str">
        <f aca="false">IF(L3975=1,J3975+ROW()/10^7,"")</f>
        <v/>
      </c>
      <c r="Q3975" s="56" t="str">
        <f aca="false">IF(O3975=1,M3975,"")</f>
        <v/>
      </c>
      <c r="R3975" s="56" t="str">
        <f aca="false">IF(K3975=1,ROW(),"")</f>
        <v/>
      </c>
      <c r="S3975" s="56" t="str">
        <f aca="false">IF(D3975="","",TRIM(D3975))</f>
        <v/>
      </c>
    </row>
    <row r="3976" customFormat="false" ht="15" hidden="false" customHeight="false" outlineLevel="0" collapsed="false">
      <c r="A3976" s="50"/>
      <c r="B3976" s="50"/>
      <c r="C3976" s="50" t="str">
        <f aca="false">IF(S3976="","",IFERROR(IF(INDEX('Ledger Codes'!$C$6:$C$205,MATCH(S3976,'Ledger Codes'!$B$6:$B$205,0))="","",INDEX('Ledger Codes'!$C$6:$C$205,MATCH(S3976,'Ledger Codes'!$B$6:$B$205,0))),""))</f>
        <v/>
      </c>
      <c r="D3976" s="50"/>
      <c r="E3976" s="50"/>
      <c r="F3976" s="50"/>
      <c r="G3976" s="50"/>
      <c r="H3976" s="50"/>
      <c r="I3976" s="52" t="str">
        <f aca="false">IF(AND(G3976="",H3976=""),"",N(G3976)-N(H3976))</f>
        <v/>
      </c>
      <c r="J3976" s="52" t="str">
        <f aca="false">IF(I3976="","",ABS(I3976))</f>
        <v/>
      </c>
      <c r="K3976" s="56" t="str">
        <f aca="false">IF(S3976="","",0)</f>
        <v/>
      </c>
      <c r="L3976" s="56" t="str">
        <f aca="false">IF(J3976="","",IF(AND(J3976&gt;'Revenue Testing'!$E$9,K3976=0),1,0))</f>
        <v/>
      </c>
      <c r="M3976" s="57" t="n">
        <v>0.744050310775</v>
      </c>
      <c r="N3976" s="56" t="str">
        <f aca="false">IF(OR(A3976="",I3976=""),"",IF(COUNTIFS($A$2:$A$4500,A3976,$D$2:$D$4500,D3976,$I$2:$I$4500,I3976)&gt;1,"Possible duplicate",""))</f>
        <v/>
      </c>
      <c r="O3976" s="56" t="str">
        <f aca="false">IF(J3976="","",IF(AND(L3976=0,K3976=0),1,0))</f>
        <v/>
      </c>
      <c r="P3976" s="56" t="str">
        <f aca="false">IF(L3976=1,J3976+ROW()/10^7,"")</f>
        <v/>
      </c>
      <c r="Q3976" s="56" t="str">
        <f aca="false">IF(O3976=1,M3976,"")</f>
        <v/>
      </c>
      <c r="R3976" s="56" t="str">
        <f aca="false">IF(K3976=1,ROW(),"")</f>
        <v/>
      </c>
      <c r="S3976" s="56" t="str">
        <f aca="false">IF(D3976="","",TRIM(D3976))</f>
        <v/>
      </c>
    </row>
    <row r="3977" customFormat="false" ht="15" hidden="false" customHeight="false" outlineLevel="0" collapsed="false">
      <c r="A3977" s="50"/>
      <c r="B3977" s="50"/>
      <c r="C3977" s="50" t="str">
        <f aca="false">IF(S3977="","",IFERROR(IF(INDEX('Ledger Codes'!$C$6:$C$205,MATCH(S3977,'Ledger Codes'!$B$6:$B$205,0))="","",INDEX('Ledger Codes'!$C$6:$C$205,MATCH(S3977,'Ledger Codes'!$B$6:$B$205,0))),""))</f>
        <v/>
      </c>
      <c r="D3977" s="50"/>
      <c r="E3977" s="50"/>
      <c r="F3977" s="50"/>
      <c r="G3977" s="50"/>
      <c r="H3977" s="50"/>
      <c r="I3977" s="52" t="str">
        <f aca="false">IF(AND(G3977="",H3977=""),"",N(G3977)-N(H3977))</f>
        <v/>
      </c>
      <c r="J3977" s="52" t="str">
        <f aca="false">IF(I3977="","",ABS(I3977))</f>
        <v/>
      </c>
      <c r="K3977" s="56" t="str">
        <f aca="false">IF(S3977="","",0)</f>
        <v/>
      </c>
      <c r="L3977" s="56" t="str">
        <f aca="false">IF(J3977="","",IF(AND(J3977&gt;'Revenue Testing'!$E$9,K3977=0),1,0))</f>
        <v/>
      </c>
      <c r="M3977" s="57" t="n">
        <v>0.570085637567</v>
      </c>
      <c r="N3977" s="56" t="str">
        <f aca="false">IF(OR(A3977="",I3977=""),"",IF(COUNTIFS($A$2:$A$4500,A3977,$D$2:$D$4500,D3977,$I$2:$I$4500,I3977)&gt;1,"Possible duplicate",""))</f>
        <v/>
      </c>
      <c r="O3977" s="56" t="str">
        <f aca="false">IF(J3977="","",IF(AND(L3977=0,K3977=0),1,0))</f>
        <v/>
      </c>
      <c r="P3977" s="56" t="str">
        <f aca="false">IF(L3977=1,J3977+ROW()/10^7,"")</f>
        <v/>
      </c>
      <c r="Q3977" s="56" t="str">
        <f aca="false">IF(O3977=1,M3977,"")</f>
        <v/>
      </c>
      <c r="R3977" s="56" t="str">
        <f aca="false">IF(K3977=1,ROW(),"")</f>
        <v/>
      </c>
      <c r="S3977" s="56" t="str">
        <f aca="false">IF(D3977="","",TRIM(D3977))</f>
        <v/>
      </c>
    </row>
    <row r="3978" customFormat="false" ht="15" hidden="false" customHeight="false" outlineLevel="0" collapsed="false">
      <c r="A3978" s="50"/>
      <c r="B3978" s="50"/>
      <c r="C3978" s="50" t="str">
        <f aca="false">IF(S3978="","",IFERROR(IF(INDEX('Ledger Codes'!$C$6:$C$205,MATCH(S3978,'Ledger Codes'!$B$6:$B$205,0))="","",INDEX('Ledger Codes'!$C$6:$C$205,MATCH(S3978,'Ledger Codes'!$B$6:$B$205,0))),""))</f>
        <v/>
      </c>
      <c r="D3978" s="50"/>
      <c r="E3978" s="50"/>
      <c r="F3978" s="50"/>
      <c r="G3978" s="50"/>
      <c r="H3978" s="50"/>
      <c r="I3978" s="52" t="str">
        <f aca="false">IF(AND(G3978="",H3978=""),"",N(G3978)-N(H3978))</f>
        <v/>
      </c>
      <c r="J3978" s="52" t="str">
        <f aca="false">IF(I3978="","",ABS(I3978))</f>
        <v/>
      </c>
      <c r="K3978" s="56" t="str">
        <f aca="false">IF(S3978="","",0)</f>
        <v/>
      </c>
      <c r="L3978" s="56" t="str">
        <f aca="false">IF(J3978="","",IF(AND(J3978&gt;'Revenue Testing'!$E$9,K3978=0),1,0))</f>
        <v/>
      </c>
      <c r="M3978" s="57" t="n">
        <v>0.203596125177</v>
      </c>
      <c r="N3978" s="56" t="str">
        <f aca="false">IF(OR(A3978="",I3978=""),"",IF(COUNTIFS($A$2:$A$4500,A3978,$D$2:$D$4500,D3978,$I$2:$I$4500,I3978)&gt;1,"Possible duplicate",""))</f>
        <v/>
      </c>
      <c r="O3978" s="56" t="str">
        <f aca="false">IF(J3978="","",IF(AND(L3978=0,K3978=0),1,0))</f>
        <v/>
      </c>
      <c r="P3978" s="56" t="str">
        <f aca="false">IF(L3978=1,J3978+ROW()/10^7,"")</f>
        <v/>
      </c>
      <c r="Q3978" s="56" t="str">
        <f aca="false">IF(O3978=1,M3978,"")</f>
        <v/>
      </c>
      <c r="R3978" s="56" t="str">
        <f aca="false">IF(K3978=1,ROW(),"")</f>
        <v/>
      </c>
      <c r="S3978" s="56" t="str">
        <f aca="false">IF(D3978="","",TRIM(D3978))</f>
        <v/>
      </c>
    </row>
    <row r="3979" customFormat="false" ht="15" hidden="false" customHeight="false" outlineLevel="0" collapsed="false">
      <c r="A3979" s="50"/>
      <c r="B3979" s="50"/>
      <c r="C3979" s="50" t="str">
        <f aca="false">IF(S3979="","",IFERROR(IF(INDEX('Ledger Codes'!$C$6:$C$205,MATCH(S3979,'Ledger Codes'!$B$6:$B$205,0))="","",INDEX('Ledger Codes'!$C$6:$C$205,MATCH(S3979,'Ledger Codes'!$B$6:$B$205,0))),""))</f>
        <v/>
      </c>
      <c r="D3979" s="50"/>
      <c r="E3979" s="50"/>
      <c r="F3979" s="50"/>
      <c r="G3979" s="50"/>
      <c r="H3979" s="50"/>
      <c r="I3979" s="52" t="str">
        <f aca="false">IF(AND(G3979="",H3979=""),"",N(G3979)-N(H3979))</f>
        <v/>
      </c>
      <c r="J3979" s="52" t="str">
        <f aca="false">IF(I3979="","",ABS(I3979))</f>
        <v/>
      </c>
      <c r="K3979" s="56" t="str">
        <f aca="false">IF(S3979="","",0)</f>
        <v/>
      </c>
      <c r="L3979" s="56" t="str">
        <f aca="false">IF(J3979="","",IF(AND(J3979&gt;'Revenue Testing'!$E$9,K3979=0),1,0))</f>
        <v/>
      </c>
      <c r="M3979" s="57" t="n">
        <v>0.856156512809</v>
      </c>
      <c r="N3979" s="56" t="str">
        <f aca="false">IF(OR(A3979="",I3979=""),"",IF(COUNTIFS($A$2:$A$4500,A3979,$D$2:$D$4500,D3979,$I$2:$I$4500,I3979)&gt;1,"Possible duplicate",""))</f>
        <v/>
      </c>
      <c r="O3979" s="56" t="str">
        <f aca="false">IF(J3979="","",IF(AND(L3979=0,K3979=0),1,0))</f>
        <v/>
      </c>
      <c r="P3979" s="56" t="str">
        <f aca="false">IF(L3979=1,J3979+ROW()/10^7,"")</f>
        <v/>
      </c>
      <c r="Q3979" s="56" t="str">
        <f aca="false">IF(O3979=1,M3979,"")</f>
        <v/>
      </c>
      <c r="R3979" s="56" t="str">
        <f aca="false">IF(K3979=1,ROW(),"")</f>
        <v/>
      </c>
      <c r="S3979" s="56" t="str">
        <f aca="false">IF(D3979="","",TRIM(D3979))</f>
        <v/>
      </c>
    </row>
    <row r="3980" customFormat="false" ht="15" hidden="false" customHeight="false" outlineLevel="0" collapsed="false">
      <c r="A3980" s="50"/>
      <c r="B3980" s="50"/>
      <c r="C3980" s="50" t="str">
        <f aca="false">IF(S3980="","",IFERROR(IF(INDEX('Ledger Codes'!$C$6:$C$205,MATCH(S3980,'Ledger Codes'!$B$6:$B$205,0))="","",INDEX('Ledger Codes'!$C$6:$C$205,MATCH(S3980,'Ledger Codes'!$B$6:$B$205,0))),""))</f>
        <v/>
      </c>
      <c r="D3980" s="50"/>
      <c r="E3980" s="50"/>
      <c r="F3980" s="50"/>
      <c r="G3980" s="50"/>
      <c r="H3980" s="50"/>
      <c r="I3980" s="52" t="str">
        <f aca="false">IF(AND(G3980="",H3980=""),"",N(G3980)-N(H3980))</f>
        <v/>
      </c>
      <c r="J3980" s="52" t="str">
        <f aca="false">IF(I3980="","",ABS(I3980))</f>
        <v/>
      </c>
      <c r="K3980" s="56" t="str">
        <f aca="false">IF(S3980="","",0)</f>
        <v/>
      </c>
      <c r="L3980" s="56" t="str">
        <f aca="false">IF(J3980="","",IF(AND(J3980&gt;'Revenue Testing'!$E$9,K3980=0),1,0))</f>
        <v/>
      </c>
      <c r="M3980" s="57" t="n">
        <v>0.009699423509</v>
      </c>
      <c r="N3980" s="56" t="str">
        <f aca="false">IF(OR(A3980="",I3980=""),"",IF(COUNTIFS($A$2:$A$4500,A3980,$D$2:$D$4500,D3980,$I$2:$I$4500,I3980)&gt;1,"Possible duplicate",""))</f>
        <v/>
      </c>
      <c r="O3980" s="56" t="str">
        <f aca="false">IF(J3980="","",IF(AND(L3980=0,K3980=0),1,0))</f>
        <v/>
      </c>
      <c r="P3980" s="56" t="str">
        <f aca="false">IF(L3980=1,J3980+ROW()/10^7,"")</f>
        <v/>
      </c>
      <c r="Q3980" s="56" t="str">
        <f aca="false">IF(O3980=1,M3980,"")</f>
        <v/>
      </c>
      <c r="R3980" s="56" t="str">
        <f aca="false">IF(K3980=1,ROW(),"")</f>
        <v/>
      </c>
      <c r="S3980" s="56" t="str">
        <f aca="false">IF(D3980="","",TRIM(D3980))</f>
        <v/>
      </c>
    </row>
    <row r="3981" customFormat="false" ht="15" hidden="false" customHeight="false" outlineLevel="0" collapsed="false">
      <c r="A3981" s="50"/>
      <c r="B3981" s="50"/>
      <c r="C3981" s="50" t="str">
        <f aca="false">IF(S3981="","",IFERROR(IF(INDEX('Ledger Codes'!$C$6:$C$205,MATCH(S3981,'Ledger Codes'!$B$6:$B$205,0))="","",INDEX('Ledger Codes'!$C$6:$C$205,MATCH(S3981,'Ledger Codes'!$B$6:$B$205,0))),""))</f>
        <v/>
      </c>
      <c r="D3981" s="50"/>
      <c r="E3981" s="50"/>
      <c r="F3981" s="50"/>
      <c r="G3981" s="50"/>
      <c r="H3981" s="50"/>
      <c r="I3981" s="52" t="str">
        <f aca="false">IF(AND(G3981="",H3981=""),"",N(G3981)-N(H3981))</f>
        <v/>
      </c>
      <c r="J3981" s="52" t="str">
        <f aca="false">IF(I3981="","",ABS(I3981))</f>
        <v/>
      </c>
      <c r="K3981" s="56" t="str">
        <f aca="false">IF(S3981="","",0)</f>
        <v/>
      </c>
      <c r="L3981" s="56" t="str">
        <f aca="false">IF(J3981="","",IF(AND(J3981&gt;'Revenue Testing'!$E$9,K3981=0),1,0))</f>
        <v/>
      </c>
      <c r="M3981" s="57" t="n">
        <v>0.315817380357</v>
      </c>
      <c r="N3981" s="56" t="str">
        <f aca="false">IF(OR(A3981="",I3981=""),"",IF(COUNTIFS($A$2:$A$4500,A3981,$D$2:$D$4500,D3981,$I$2:$I$4500,I3981)&gt;1,"Possible duplicate",""))</f>
        <v/>
      </c>
      <c r="O3981" s="56" t="str">
        <f aca="false">IF(J3981="","",IF(AND(L3981=0,K3981=0),1,0))</f>
        <v/>
      </c>
      <c r="P3981" s="56" t="str">
        <f aca="false">IF(L3981=1,J3981+ROW()/10^7,"")</f>
        <v/>
      </c>
      <c r="Q3981" s="56" t="str">
        <f aca="false">IF(O3981=1,M3981,"")</f>
        <v/>
      </c>
      <c r="R3981" s="56" t="str">
        <f aca="false">IF(K3981=1,ROW(),"")</f>
        <v/>
      </c>
      <c r="S3981" s="56" t="str">
        <f aca="false">IF(D3981="","",TRIM(D3981))</f>
        <v/>
      </c>
    </row>
    <row r="3982" customFormat="false" ht="15" hidden="false" customHeight="false" outlineLevel="0" collapsed="false">
      <c r="A3982" s="50"/>
      <c r="B3982" s="50"/>
      <c r="C3982" s="50" t="str">
        <f aca="false">IF(S3982="","",IFERROR(IF(INDEX('Ledger Codes'!$C$6:$C$205,MATCH(S3982,'Ledger Codes'!$B$6:$B$205,0))="","",INDEX('Ledger Codes'!$C$6:$C$205,MATCH(S3982,'Ledger Codes'!$B$6:$B$205,0))),""))</f>
        <v/>
      </c>
      <c r="D3982" s="50"/>
      <c r="E3982" s="50"/>
      <c r="F3982" s="50"/>
      <c r="G3982" s="50"/>
      <c r="H3982" s="50"/>
      <c r="I3982" s="52" t="str">
        <f aca="false">IF(AND(G3982="",H3982=""),"",N(G3982)-N(H3982))</f>
        <v/>
      </c>
      <c r="J3982" s="52" t="str">
        <f aca="false">IF(I3982="","",ABS(I3982))</f>
        <v/>
      </c>
      <c r="K3982" s="56" t="str">
        <f aca="false">IF(S3982="","",0)</f>
        <v/>
      </c>
      <c r="L3982" s="56" t="str">
        <f aca="false">IF(J3982="","",IF(AND(J3982&gt;'Revenue Testing'!$E$9,K3982=0),1,0))</f>
        <v/>
      </c>
      <c r="M3982" s="57" t="n">
        <v>0.508123123724</v>
      </c>
      <c r="N3982" s="56" t="str">
        <f aca="false">IF(OR(A3982="",I3982=""),"",IF(COUNTIFS($A$2:$A$4500,A3982,$D$2:$D$4500,D3982,$I$2:$I$4500,I3982)&gt;1,"Possible duplicate",""))</f>
        <v/>
      </c>
      <c r="O3982" s="56" t="str">
        <f aca="false">IF(J3982="","",IF(AND(L3982=0,K3982=0),1,0))</f>
        <v/>
      </c>
      <c r="P3982" s="56" t="str">
        <f aca="false">IF(L3982=1,J3982+ROW()/10^7,"")</f>
        <v/>
      </c>
      <c r="Q3982" s="56" t="str">
        <f aca="false">IF(O3982=1,M3982,"")</f>
        <v/>
      </c>
      <c r="R3982" s="56" t="str">
        <f aca="false">IF(K3982=1,ROW(),"")</f>
        <v/>
      </c>
      <c r="S3982" s="56" t="str">
        <f aca="false">IF(D3982="","",TRIM(D3982))</f>
        <v/>
      </c>
    </row>
    <row r="3983" customFormat="false" ht="15" hidden="false" customHeight="false" outlineLevel="0" collapsed="false">
      <c r="A3983" s="50"/>
      <c r="B3983" s="50"/>
      <c r="C3983" s="50" t="str">
        <f aca="false">IF(S3983="","",IFERROR(IF(INDEX('Ledger Codes'!$C$6:$C$205,MATCH(S3983,'Ledger Codes'!$B$6:$B$205,0))="","",INDEX('Ledger Codes'!$C$6:$C$205,MATCH(S3983,'Ledger Codes'!$B$6:$B$205,0))),""))</f>
        <v/>
      </c>
      <c r="D3983" s="50"/>
      <c r="E3983" s="50"/>
      <c r="F3983" s="50"/>
      <c r="G3983" s="50"/>
      <c r="H3983" s="50"/>
      <c r="I3983" s="52" t="str">
        <f aca="false">IF(AND(G3983="",H3983=""),"",N(G3983)-N(H3983))</f>
        <v/>
      </c>
      <c r="J3983" s="52" t="str">
        <f aca="false">IF(I3983="","",ABS(I3983))</f>
        <v/>
      </c>
      <c r="K3983" s="56" t="str">
        <f aca="false">IF(S3983="","",0)</f>
        <v/>
      </c>
      <c r="L3983" s="56" t="str">
        <f aca="false">IF(J3983="","",IF(AND(J3983&gt;'Revenue Testing'!$E$9,K3983=0),1,0))</f>
        <v/>
      </c>
      <c r="M3983" s="57" t="n">
        <v>0.217964260958</v>
      </c>
      <c r="N3983" s="56" t="str">
        <f aca="false">IF(OR(A3983="",I3983=""),"",IF(COUNTIFS($A$2:$A$4500,A3983,$D$2:$D$4500,D3983,$I$2:$I$4500,I3983)&gt;1,"Possible duplicate",""))</f>
        <v/>
      </c>
      <c r="O3983" s="56" t="str">
        <f aca="false">IF(J3983="","",IF(AND(L3983=0,K3983=0),1,0))</f>
        <v/>
      </c>
      <c r="P3983" s="56" t="str">
        <f aca="false">IF(L3983=1,J3983+ROW()/10^7,"")</f>
        <v/>
      </c>
      <c r="Q3983" s="56" t="str">
        <f aca="false">IF(O3983=1,M3983,"")</f>
        <v/>
      </c>
      <c r="R3983" s="56" t="str">
        <f aca="false">IF(K3983=1,ROW(),"")</f>
        <v/>
      </c>
      <c r="S3983" s="56" t="str">
        <f aca="false">IF(D3983="","",TRIM(D3983))</f>
        <v/>
      </c>
    </row>
    <row r="3984" customFormat="false" ht="15" hidden="false" customHeight="false" outlineLevel="0" collapsed="false">
      <c r="A3984" s="50"/>
      <c r="B3984" s="50"/>
      <c r="C3984" s="50" t="str">
        <f aca="false">IF(S3984="","",IFERROR(IF(INDEX('Ledger Codes'!$C$6:$C$205,MATCH(S3984,'Ledger Codes'!$B$6:$B$205,0))="","",INDEX('Ledger Codes'!$C$6:$C$205,MATCH(S3984,'Ledger Codes'!$B$6:$B$205,0))),""))</f>
        <v/>
      </c>
      <c r="D3984" s="50"/>
      <c r="E3984" s="50"/>
      <c r="F3984" s="50"/>
      <c r="G3984" s="50"/>
      <c r="H3984" s="50"/>
      <c r="I3984" s="52" t="str">
        <f aca="false">IF(AND(G3984="",H3984=""),"",N(G3984)-N(H3984))</f>
        <v/>
      </c>
      <c r="J3984" s="52" t="str">
        <f aca="false">IF(I3984="","",ABS(I3984))</f>
        <v/>
      </c>
      <c r="K3984" s="56" t="str">
        <f aca="false">IF(S3984="","",0)</f>
        <v/>
      </c>
      <c r="L3984" s="56" t="str">
        <f aca="false">IF(J3984="","",IF(AND(J3984&gt;'Revenue Testing'!$E$9,K3984=0),1,0))</f>
        <v/>
      </c>
      <c r="M3984" s="57" t="n">
        <v>0.346350102599</v>
      </c>
      <c r="N3984" s="56" t="str">
        <f aca="false">IF(OR(A3984="",I3984=""),"",IF(COUNTIFS($A$2:$A$4500,A3984,$D$2:$D$4500,D3984,$I$2:$I$4500,I3984)&gt;1,"Possible duplicate",""))</f>
        <v/>
      </c>
      <c r="O3984" s="56" t="str">
        <f aca="false">IF(J3984="","",IF(AND(L3984=0,K3984=0),1,0))</f>
        <v/>
      </c>
      <c r="P3984" s="56" t="str">
        <f aca="false">IF(L3984=1,J3984+ROW()/10^7,"")</f>
        <v/>
      </c>
      <c r="Q3984" s="56" t="str">
        <f aca="false">IF(O3984=1,M3984,"")</f>
        <v/>
      </c>
      <c r="R3984" s="56" t="str">
        <f aca="false">IF(K3984=1,ROW(),"")</f>
        <v/>
      </c>
      <c r="S3984" s="56" t="str">
        <f aca="false">IF(D3984="","",TRIM(D3984))</f>
        <v/>
      </c>
    </row>
    <row r="3985" customFormat="false" ht="15" hidden="false" customHeight="false" outlineLevel="0" collapsed="false">
      <c r="A3985" s="50"/>
      <c r="B3985" s="50"/>
      <c r="C3985" s="50" t="str">
        <f aca="false">IF(S3985="","",IFERROR(IF(INDEX('Ledger Codes'!$C$6:$C$205,MATCH(S3985,'Ledger Codes'!$B$6:$B$205,0))="","",INDEX('Ledger Codes'!$C$6:$C$205,MATCH(S3985,'Ledger Codes'!$B$6:$B$205,0))),""))</f>
        <v/>
      </c>
      <c r="D3985" s="50"/>
      <c r="E3985" s="50"/>
      <c r="F3985" s="50"/>
      <c r="G3985" s="50"/>
      <c r="H3985" s="50"/>
      <c r="I3985" s="52" t="str">
        <f aca="false">IF(AND(G3985="",H3985=""),"",N(G3985)-N(H3985))</f>
        <v/>
      </c>
      <c r="J3985" s="52" t="str">
        <f aca="false">IF(I3985="","",ABS(I3985))</f>
        <v/>
      </c>
      <c r="K3985" s="56" t="str">
        <f aca="false">IF(S3985="","",0)</f>
        <v/>
      </c>
      <c r="L3985" s="56" t="str">
        <f aca="false">IF(J3985="","",IF(AND(J3985&gt;'Revenue Testing'!$E$9,K3985=0),1,0))</f>
        <v/>
      </c>
      <c r="M3985" s="57" t="n">
        <v>0.506640893489</v>
      </c>
      <c r="N3985" s="56" t="str">
        <f aca="false">IF(OR(A3985="",I3985=""),"",IF(COUNTIFS($A$2:$A$4500,A3985,$D$2:$D$4500,D3985,$I$2:$I$4500,I3985)&gt;1,"Possible duplicate",""))</f>
        <v/>
      </c>
      <c r="O3985" s="56" t="str">
        <f aca="false">IF(J3985="","",IF(AND(L3985=0,K3985=0),1,0))</f>
        <v/>
      </c>
      <c r="P3985" s="56" t="str">
        <f aca="false">IF(L3985=1,J3985+ROW()/10^7,"")</f>
        <v/>
      </c>
      <c r="Q3985" s="56" t="str">
        <f aca="false">IF(O3985=1,M3985,"")</f>
        <v/>
      </c>
      <c r="R3985" s="56" t="str">
        <f aca="false">IF(K3985=1,ROW(),"")</f>
        <v/>
      </c>
      <c r="S3985" s="56" t="str">
        <f aca="false">IF(D3985="","",TRIM(D3985))</f>
        <v/>
      </c>
    </row>
    <row r="3986" customFormat="false" ht="15" hidden="false" customHeight="false" outlineLevel="0" collapsed="false">
      <c r="A3986" s="50"/>
      <c r="B3986" s="50"/>
      <c r="C3986" s="50" t="str">
        <f aca="false">IF(S3986="","",IFERROR(IF(INDEX('Ledger Codes'!$C$6:$C$205,MATCH(S3986,'Ledger Codes'!$B$6:$B$205,0))="","",INDEX('Ledger Codes'!$C$6:$C$205,MATCH(S3986,'Ledger Codes'!$B$6:$B$205,0))),""))</f>
        <v/>
      </c>
      <c r="D3986" s="50"/>
      <c r="E3986" s="50"/>
      <c r="F3986" s="50"/>
      <c r="G3986" s="50"/>
      <c r="H3986" s="50"/>
      <c r="I3986" s="52" t="str">
        <f aca="false">IF(AND(G3986="",H3986=""),"",N(G3986)-N(H3986))</f>
        <v/>
      </c>
      <c r="J3986" s="52" t="str">
        <f aca="false">IF(I3986="","",ABS(I3986))</f>
        <v/>
      </c>
      <c r="K3986" s="56" t="str">
        <f aca="false">IF(S3986="","",0)</f>
        <v/>
      </c>
      <c r="L3986" s="56" t="str">
        <f aca="false">IF(J3986="","",IF(AND(J3986&gt;'Revenue Testing'!$E$9,K3986=0),1,0))</f>
        <v/>
      </c>
      <c r="M3986" s="57" t="n">
        <v>0.006734199409</v>
      </c>
      <c r="N3986" s="56" t="str">
        <f aca="false">IF(OR(A3986="",I3986=""),"",IF(COUNTIFS($A$2:$A$4500,A3986,$D$2:$D$4500,D3986,$I$2:$I$4500,I3986)&gt;1,"Possible duplicate",""))</f>
        <v/>
      </c>
      <c r="O3986" s="56" t="str">
        <f aca="false">IF(J3986="","",IF(AND(L3986=0,K3986=0),1,0))</f>
        <v/>
      </c>
      <c r="P3986" s="56" t="str">
        <f aca="false">IF(L3986=1,J3986+ROW()/10^7,"")</f>
        <v/>
      </c>
      <c r="Q3986" s="56" t="str">
        <f aca="false">IF(O3986=1,M3986,"")</f>
        <v/>
      </c>
      <c r="R3986" s="56" t="str">
        <f aca="false">IF(K3986=1,ROW(),"")</f>
        <v/>
      </c>
      <c r="S3986" s="56" t="str">
        <f aca="false">IF(D3986="","",TRIM(D3986))</f>
        <v/>
      </c>
    </row>
    <row r="3987" customFormat="false" ht="15" hidden="false" customHeight="false" outlineLevel="0" collapsed="false">
      <c r="A3987" s="50"/>
      <c r="B3987" s="50"/>
      <c r="C3987" s="50" t="str">
        <f aca="false">IF(S3987="","",IFERROR(IF(INDEX('Ledger Codes'!$C$6:$C$205,MATCH(S3987,'Ledger Codes'!$B$6:$B$205,0))="","",INDEX('Ledger Codes'!$C$6:$C$205,MATCH(S3987,'Ledger Codes'!$B$6:$B$205,0))),""))</f>
        <v/>
      </c>
      <c r="D3987" s="50"/>
      <c r="E3987" s="50"/>
      <c r="F3987" s="50"/>
      <c r="G3987" s="50"/>
      <c r="H3987" s="50"/>
      <c r="I3987" s="52" t="str">
        <f aca="false">IF(AND(G3987="",H3987=""),"",N(G3987)-N(H3987))</f>
        <v/>
      </c>
      <c r="J3987" s="52" t="str">
        <f aca="false">IF(I3987="","",ABS(I3987))</f>
        <v/>
      </c>
      <c r="K3987" s="56" t="str">
        <f aca="false">IF(S3987="","",0)</f>
        <v/>
      </c>
      <c r="L3987" s="56" t="str">
        <f aca="false">IF(J3987="","",IF(AND(J3987&gt;'Revenue Testing'!$E$9,K3987=0),1,0))</f>
        <v/>
      </c>
      <c r="M3987" s="57" t="n">
        <v>0.698410363728</v>
      </c>
      <c r="N3987" s="56" t="str">
        <f aca="false">IF(OR(A3987="",I3987=""),"",IF(COUNTIFS($A$2:$A$4500,A3987,$D$2:$D$4500,D3987,$I$2:$I$4500,I3987)&gt;1,"Possible duplicate",""))</f>
        <v/>
      </c>
      <c r="O3987" s="56" t="str">
        <f aca="false">IF(J3987="","",IF(AND(L3987=0,K3987=0),1,0))</f>
        <v/>
      </c>
      <c r="P3987" s="56" t="str">
        <f aca="false">IF(L3987=1,J3987+ROW()/10^7,"")</f>
        <v/>
      </c>
      <c r="Q3987" s="56" t="str">
        <f aca="false">IF(O3987=1,M3987,"")</f>
        <v/>
      </c>
      <c r="R3987" s="56" t="str">
        <f aca="false">IF(K3987=1,ROW(),"")</f>
        <v/>
      </c>
      <c r="S3987" s="56" t="str">
        <f aca="false">IF(D3987="","",TRIM(D3987))</f>
        <v/>
      </c>
    </row>
    <row r="3988" customFormat="false" ht="15" hidden="false" customHeight="false" outlineLevel="0" collapsed="false">
      <c r="A3988" s="50"/>
      <c r="B3988" s="50"/>
      <c r="C3988" s="50" t="str">
        <f aca="false">IF(S3988="","",IFERROR(IF(INDEX('Ledger Codes'!$C$6:$C$205,MATCH(S3988,'Ledger Codes'!$B$6:$B$205,0))="","",INDEX('Ledger Codes'!$C$6:$C$205,MATCH(S3988,'Ledger Codes'!$B$6:$B$205,0))),""))</f>
        <v/>
      </c>
      <c r="D3988" s="50"/>
      <c r="E3988" s="50"/>
      <c r="F3988" s="50"/>
      <c r="G3988" s="50"/>
      <c r="H3988" s="50"/>
      <c r="I3988" s="52" t="str">
        <f aca="false">IF(AND(G3988="",H3988=""),"",N(G3988)-N(H3988))</f>
        <v/>
      </c>
      <c r="J3988" s="52" t="str">
        <f aca="false">IF(I3988="","",ABS(I3988))</f>
        <v/>
      </c>
      <c r="K3988" s="56" t="str">
        <f aca="false">IF(S3988="","",0)</f>
        <v/>
      </c>
      <c r="L3988" s="56" t="str">
        <f aca="false">IF(J3988="","",IF(AND(J3988&gt;'Revenue Testing'!$E$9,K3988=0),1,0))</f>
        <v/>
      </c>
      <c r="M3988" s="57" t="n">
        <v>0.363579241398</v>
      </c>
      <c r="N3988" s="56" t="str">
        <f aca="false">IF(OR(A3988="",I3988=""),"",IF(COUNTIFS($A$2:$A$4500,A3988,$D$2:$D$4500,D3988,$I$2:$I$4500,I3988)&gt;1,"Possible duplicate",""))</f>
        <v/>
      </c>
      <c r="O3988" s="56" t="str">
        <f aca="false">IF(J3988="","",IF(AND(L3988=0,K3988=0),1,0))</f>
        <v/>
      </c>
      <c r="P3988" s="56" t="str">
        <f aca="false">IF(L3988=1,J3988+ROW()/10^7,"")</f>
        <v/>
      </c>
      <c r="Q3988" s="56" t="str">
        <f aca="false">IF(O3988=1,M3988,"")</f>
        <v/>
      </c>
      <c r="R3988" s="56" t="str">
        <f aca="false">IF(K3988=1,ROW(),"")</f>
        <v/>
      </c>
      <c r="S3988" s="56" t="str">
        <f aca="false">IF(D3988="","",TRIM(D3988))</f>
        <v/>
      </c>
    </row>
    <row r="3989" customFormat="false" ht="15" hidden="false" customHeight="false" outlineLevel="0" collapsed="false">
      <c r="A3989" s="50"/>
      <c r="B3989" s="50"/>
      <c r="C3989" s="50" t="str">
        <f aca="false">IF(S3989="","",IFERROR(IF(INDEX('Ledger Codes'!$C$6:$C$205,MATCH(S3989,'Ledger Codes'!$B$6:$B$205,0))="","",INDEX('Ledger Codes'!$C$6:$C$205,MATCH(S3989,'Ledger Codes'!$B$6:$B$205,0))),""))</f>
        <v/>
      </c>
      <c r="D3989" s="50"/>
      <c r="E3989" s="50"/>
      <c r="F3989" s="50"/>
      <c r="G3989" s="50"/>
      <c r="H3989" s="50"/>
      <c r="I3989" s="52" t="str">
        <f aca="false">IF(AND(G3989="",H3989=""),"",N(G3989)-N(H3989))</f>
        <v/>
      </c>
      <c r="J3989" s="52" t="str">
        <f aca="false">IF(I3989="","",ABS(I3989))</f>
        <v/>
      </c>
      <c r="K3989" s="56" t="str">
        <f aca="false">IF(S3989="","",0)</f>
        <v/>
      </c>
      <c r="L3989" s="56" t="str">
        <f aca="false">IF(J3989="","",IF(AND(J3989&gt;'Revenue Testing'!$E$9,K3989=0),1,0))</f>
        <v/>
      </c>
      <c r="M3989" s="57" t="n">
        <v>0.998115095953</v>
      </c>
      <c r="N3989" s="56" t="str">
        <f aca="false">IF(OR(A3989="",I3989=""),"",IF(COUNTIFS($A$2:$A$4500,A3989,$D$2:$D$4500,D3989,$I$2:$I$4500,I3989)&gt;1,"Possible duplicate",""))</f>
        <v/>
      </c>
      <c r="O3989" s="56" t="str">
        <f aca="false">IF(J3989="","",IF(AND(L3989=0,K3989=0),1,0))</f>
        <v/>
      </c>
      <c r="P3989" s="56" t="str">
        <f aca="false">IF(L3989=1,J3989+ROW()/10^7,"")</f>
        <v/>
      </c>
      <c r="Q3989" s="56" t="str">
        <f aca="false">IF(O3989=1,M3989,"")</f>
        <v/>
      </c>
      <c r="R3989" s="56" t="str">
        <f aca="false">IF(K3989=1,ROW(),"")</f>
        <v/>
      </c>
      <c r="S3989" s="56" t="str">
        <f aca="false">IF(D3989="","",TRIM(D3989))</f>
        <v/>
      </c>
    </row>
    <row r="3990" customFormat="false" ht="15" hidden="false" customHeight="false" outlineLevel="0" collapsed="false">
      <c r="A3990" s="50"/>
      <c r="B3990" s="50"/>
      <c r="C3990" s="50" t="str">
        <f aca="false">IF(S3990="","",IFERROR(IF(INDEX('Ledger Codes'!$C$6:$C$205,MATCH(S3990,'Ledger Codes'!$B$6:$B$205,0))="","",INDEX('Ledger Codes'!$C$6:$C$205,MATCH(S3990,'Ledger Codes'!$B$6:$B$205,0))),""))</f>
        <v/>
      </c>
      <c r="D3990" s="50"/>
      <c r="E3990" s="50"/>
      <c r="F3990" s="50"/>
      <c r="G3990" s="50"/>
      <c r="H3990" s="50"/>
      <c r="I3990" s="52" t="str">
        <f aca="false">IF(AND(G3990="",H3990=""),"",N(G3990)-N(H3990))</f>
        <v/>
      </c>
      <c r="J3990" s="52" t="str">
        <f aca="false">IF(I3990="","",ABS(I3990))</f>
        <v/>
      </c>
      <c r="K3990" s="56" t="str">
        <f aca="false">IF(S3990="","",0)</f>
        <v/>
      </c>
      <c r="L3990" s="56" t="str">
        <f aca="false">IF(J3990="","",IF(AND(J3990&gt;'Revenue Testing'!$E$9,K3990=0),1,0))</f>
        <v/>
      </c>
      <c r="M3990" s="57" t="n">
        <v>0.599203973219</v>
      </c>
      <c r="N3990" s="56" t="str">
        <f aca="false">IF(OR(A3990="",I3990=""),"",IF(COUNTIFS($A$2:$A$4500,A3990,$D$2:$D$4500,D3990,$I$2:$I$4500,I3990)&gt;1,"Possible duplicate",""))</f>
        <v/>
      </c>
      <c r="O3990" s="56" t="str">
        <f aca="false">IF(J3990="","",IF(AND(L3990=0,K3990=0),1,0))</f>
        <v/>
      </c>
      <c r="P3990" s="56" t="str">
        <f aca="false">IF(L3990=1,J3990+ROW()/10^7,"")</f>
        <v/>
      </c>
      <c r="Q3990" s="56" t="str">
        <f aca="false">IF(O3990=1,M3990,"")</f>
        <v/>
      </c>
      <c r="R3990" s="56" t="str">
        <f aca="false">IF(K3990=1,ROW(),"")</f>
        <v/>
      </c>
      <c r="S3990" s="56" t="str">
        <f aca="false">IF(D3990="","",TRIM(D3990))</f>
        <v/>
      </c>
    </row>
    <row r="3991" customFormat="false" ht="15" hidden="false" customHeight="false" outlineLevel="0" collapsed="false">
      <c r="A3991" s="50"/>
      <c r="B3991" s="50"/>
      <c r="C3991" s="50" t="str">
        <f aca="false">IF(S3991="","",IFERROR(IF(INDEX('Ledger Codes'!$C$6:$C$205,MATCH(S3991,'Ledger Codes'!$B$6:$B$205,0))="","",INDEX('Ledger Codes'!$C$6:$C$205,MATCH(S3991,'Ledger Codes'!$B$6:$B$205,0))),""))</f>
        <v/>
      </c>
      <c r="D3991" s="50"/>
      <c r="E3991" s="50"/>
      <c r="F3991" s="50"/>
      <c r="G3991" s="50"/>
      <c r="H3991" s="50"/>
      <c r="I3991" s="52" t="str">
        <f aca="false">IF(AND(G3991="",H3991=""),"",N(G3991)-N(H3991))</f>
        <v/>
      </c>
      <c r="J3991" s="52" t="str">
        <f aca="false">IF(I3991="","",ABS(I3991))</f>
        <v/>
      </c>
      <c r="K3991" s="56" t="str">
        <f aca="false">IF(S3991="","",0)</f>
        <v/>
      </c>
      <c r="L3991" s="56" t="str">
        <f aca="false">IF(J3991="","",IF(AND(J3991&gt;'Revenue Testing'!$E$9,K3991=0),1,0))</f>
        <v/>
      </c>
      <c r="M3991" s="57" t="n">
        <v>0.278371893249</v>
      </c>
      <c r="N3991" s="56" t="str">
        <f aca="false">IF(OR(A3991="",I3991=""),"",IF(COUNTIFS($A$2:$A$4500,A3991,$D$2:$D$4500,D3991,$I$2:$I$4500,I3991)&gt;1,"Possible duplicate",""))</f>
        <v/>
      </c>
      <c r="O3991" s="56" t="str">
        <f aca="false">IF(J3991="","",IF(AND(L3991=0,K3991=0),1,0))</f>
        <v/>
      </c>
      <c r="P3991" s="56" t="str">
        <f aca="false">IF(L3991=1,J3991+ROW()/10^7,"")</f>
        <v/>
      </c>
      <c r="Q3991" s="56" t="str">
        <f aca="false">IF(O3991=1,M3991,"")</f>
        <v/>
      </c>
      <c r="R3991" s="56" t="str">
        <f aca="false">IF(K3991=1,ROW(),"")</f>
        <v/>
      </c>
      <c r="S3991" s="56" t="str">
        <f aca="false">IF(D3991="","",TRIM(D3991))</f>
        <v/>
      </c>
    </row>
    <row r="3992" customFormat="false" ht="15" hidden="false" customHeight="false" outlineLevel="0" collapsed="false">
      <c r="A3992" s="50"/>
      <c r="B3992" s="50"/>
      <c r="C3992" s="50" t="str">
        <f aca="false">IF(S3992="","",IFERROR(IF(INDEX('Ledger Codes'!$C$6:$C$205,MATCH(S3992,'Ledger Codes'!$B$6:$B$205,0))="","",INDEX('Ledger Codes'!$C$6:$C$205,MATCH(S3992,'Ledger Codes'!$B$6:$B$205,0))),""))</f>
        <v/>
      </c>
      <c r="D3992" s="50"/>
      <c r="E3992" s="50"/>
      <c r="F3992" s="50"/>
      <c r="G3992" s="50"/>
      <c r="H3992" s="50"/>
      <c r="I3992" s="52" t="str">
        <f aca="false">IF(AND(G3992="",H3992=""),"",N(G3992)-N(H3992))</f>
        <v/>
      </c>
      <c r="J3992" s="52" t="str">
        <f aca="false">IF(I3992="","",ABS(I3992))</f>
        <v/>
      </c>
      <c r="K3992" s="56" t="str">
        <f aca="false">IF(S3992="","",0)</f>
        <v/>
      </c>
      <c r="L3992" s="56" t="str">
        <f aca="false">IF(J3992="","",IF(AND(J3992&gt;'Revenue Testing'!$E$9,K3992=0),1,0))</f>
        <v/>
      </c>
      <c r="M3992" s="57" t="n">
        <v>0.700196255586</v>
      </c>
      <c r="N3992" s="56" t="str">
        <f aca="false">IF(OR(A3992="",I3992=""),"",IF(COUNTIFS($A$2:$A$4500,A3992,$D$2:$D$4500,D3992,$I$2:$I$4500,I3992)&gt;1,"Possible duplicate",""))</f>
        <v/>
      </c>
      <c r="O3992" s="56" t="str">
        <f aca="false">IF(J3992="","",IF(AND(L3992=0,K3992=0),1,0))</f>
        <v/>
      </c>
      <c r="P3992" s="56" t="str">
        <f aca="false">IF(L3992=1,J3992+ROW()/10^7,"")</f>
        <v/>
      </c>
      <c r="Q3992" s="56" t="str">
        <f aca="false">IF(O3992=1,M3992,"")</f>
        <v/>
      </c>
      <c r="R3992" s="56" t="str">
        <f aca="false">IF(K3992=1,ROW(),"")</f>
        <v/>
      </c>
      <c r="S3992" s="56" t="str">
        <f aca="false">IF(D3992="","",TRIM(D3992))</f>
        <v/>
      </c>
    </row>
    <row r="3993" customFormat="false" ht="15" hidden="false" customHeight="false" outlineLevel="0" collapsed="false">
      <c r="A3993" s="50"/>
      <c r="B3993" s="50"/>
      <c r="C3993" s="50" t="str">
        <f aca="false">IF(S3993="","",IFERROR(IF(INDEX('Ledger Codes'!$C$6:$C$205,MATCH(S3993,'Ledger Codes'!$B$6:$B$205,0))="","",INDEX('Ledger Codes'!$C$6:$C$205,MATCH(S3993,'Ledger Codes'!$B$6:$B$205,0))),""))</f>
        <v/>
      </c>
      <c r="D3993" s="50"/>
      <c r="E3993" s="50"/>
      <c r="F3993" s="50"/>
      <c r="G3993" s="50"/>
      <c r="H3993" s="50"/>
      <c r="I3993" s="52" t="str">
        <f aca="false">IF(AND(G3993="",H3993=""),"",N(G3993)-N(H3993))</f>
        <v/>
      </c>
      <c r="J3993" s="52" t="str">
        <f aca="false">IF(I3993="","",ABS(I3993))</f>
        <v/>
      </c>
      <c r="K3993" s="56" t="str">
        <f aca="false">IF(S3993="","",0)</f>
        <v/>
      </c>
      <c r="L3993" s="56" t="str">
        <f aca="false">IF(J3993="","",IF(AND(J3993&gt;'Revenue Testing'!$E$9,K3993=0),1,0))</f>
        <v/>
      </c>
      <c r="M3993" s="57" t="n">
        <v>0.905178265284</v>
      </c>
      <c r="N3993" s="56" t="str">
        <f aca="false">IF(OR(A3993="",I3993=""),"",IF(COUNTIFS($A$2:$A$4500,A3993,$D$2:$D$4500,D3993,$I$2:$I$4500,I3993)&gt;1,"Possible duplicate",""))</f>
        <v/>
      </c>
      <c r="O3993" s="56" t="str">
        <f aca="false">IF(J3993="","",IF(AND(L3993=0,K3993=0),1,0))</f>
        <v/>
      </c>
      <c r="P3993" s="56" t="str">
        <f aca="false">IF(L3993=1,J3993+ROW()/10^7,"")</f>
        <v/>
      </c>
      <c r="Q3993" s="56" t="str">
        <f aca="false">IF(O3993=1,M3993,"")</f>
        <v/>
      </c>
      <c r="R3993" s="56" t="str">
        <f aca="false">IF(K3993=1,ROW(),"")</f>
        <v/>
      </c>
      <c r="S3993" s="56" t="str">
        <f aca="false">IF(D3993="","",TRIM(D3993))</f>
        <v/>
      </c>
    </row>
    <row r="3994" customFormat="false" ht="15" hidden="false" customHeight="false" outlineLevel="0" collapsed="false">
      <c r="A3994" s="50"/>
      <c r="B3994" s="50"/>
      <c r="C3994" s="50" t="str">
        <f aca="false">IF(S3994="","",IFERROR(IF(INDEX('Ledger Codes'!$C$6:$C$205,MATCH(S3994,'Ledger Codes'!$B$6:$B$205,0))="","",INDEX('Ledger Codes'!$C$6:$C$205,MATCH(S3994,'Ledger Codes'!$B$6:$B$205,0))),""))</f>
        <v/>
      </c>
      <c r="D3994" s="50"/>
      <c r="E3994" s="50"/>
      <c r="F3994" s="50"/>
      <c r="G3994" s="50"/>
      <c r="H3994" s="50"/>
      <c r="I3994" s="52" t="str">
        <f aca="false">IF(AND(G3994="",H3994=""),"",N(G3994)-N(H3994))</f>
        <v/>
      </c>
      <c r="J3994" s="52" t="str">
        <f aca="false">IF(I3994="","",ABS(I3994))</f>
        <v/>
      </c>
      <c r="K3994" s="56" t="str">
        <f aca="false">IF(S3994="","",0)</f>
        <v/>
      </c>
      <c r="L3994" s="56" t="str">
        <f aca="false">IF(J3994="","",IF(AND(J3994&gt;'Revenue Testing'!$E$9,K3994=0),1,0))</f>
        <v/>
      </c>
      <c r="M3994" s="57" t="n">
        <v>0.042701249013</v>
      </c>
      <c r="N3994" s="56" t="str">
        <f aca="false">IF(OR(A3994="",I3994=""),"",IF(COUNTIFS($A$2:$A$4500,A3994,$D$2:$D$4500,D3994,$I$2:$I$4500,I3994)&gt;1,"Possible duplicate",""))</f>
        <v/>
      </c>
      <c r="O3994" s="56" t="str">
        <f aca="false">IF(J3994="","",IF(AND(L3994=0,K3994=0),1,0))</f>
        <v/>
      </c>
      <c r="P3994" s="56" t="str">
        <f aca="false">IF(L3994=1,J3994+ROW()/10^7,"")</f>
        <v/>
      </c>
      <c r="Q3994" s="56" t="str">
        <f aca="false">IF(O3994=1,M3994,"")</f>
        <v/>
      </c>
      <c r="R3994" s="56" t="str">
        <f aca="false">IF(K3994=1,ROW(),"")</f>
        <v/>
      </c>
      <c r="S3994" s="56" t="str">
        <f aca="false">IF(D3994="","",TRIM(D3994))</f>
        <v/>
      </c>
    </row>
    <row r="3995" customFormat="false" ht="15" hidden="false" customHeight="false" outlineLevel="0" collapsed="false">
      <c r="A3995" s="50"/>
      <c r="B3995" s="50"/>
      <c r="C3995" s="50" t="str">
        <f aca="false">IF(S3995="","",IFERROR(IF(INDEX('Ledger Codes'!$C$6:$C$205,MATCH(S3995,'Ledger Codes'!$B$6:$B$205,0))="","",INDEX('Ledger Codes'!$C$6:$C$205,MATCH(S3995,'Ledger Codes'!$B$6:$B$205,0))),""))</f>
        <v/>
      </c>
      <c r="D3995" s="50"/>
      <c r="E3995" s="50"/>
      <c r="F3995" s="50"/>
      <c r="G3995" s="50"/>
      <c r="H3995" s="50"/>
      <c r="I3995" s="52" t="str">
        <f aca="false">IF(AND(G3995="",H3995=""),"",N(G3995)-N(H3995))</f>
        <v/>
      </c>
      <c r="J3995" s="52" t="str">
        <f aca="false">IF(I3995="","",ABS(I3995))</f>
        <v/>
      </c>
      <c r="K3995" s="56" t="str">
        <f aca="false">IF(S3995="","",0)</f>
        <v/>
      </c>
      <c r="L3995" s="56" t="str">
        <f aca="false">IF(J3995="","",IF(AND(J3995&gt;'Revenue Testing'!$E$9,K3995=0),1,0))</f>
        <v/>
      </c>
      <c r="M3995" s="57" t="n">
        <v>0.28040166035</v>
      </c>
      <c r="N3995" s="56" t="str">
        <f aca="false">IF(OR(A3995="",I3995=""),"",IF(COUNTIFS($A$2:$A$4500,A3995,$D$2:$D$4500,D3995,$I$2:$I$4500,I3995)&gt;1,"Possible duplicate",""))</f>
        <v/>
      </c>
      <c r="O3995" s="56" t="str">
        <f aca="false">IF(J3995="","",IF(AND(L3995=0,K3995=0),1,0))</f>
        <v/>
      </c>
      <c r="P3995" s="56" t="str">
        <f aca="false">IF(L3995=1,J3995+ROW()/10^7,"")</f>
        <v/>
      </c>
      <c r="Q3995" s="56" t="str">
        <f aca="false">IF(O3995=1,M3995,"")</f>
        <v/>
      </c>
      <c r="R3995" s="56" t="str">
        <f aca="false">IF(K3995=1,ROW(),"")</f>
        <v/>
      </c>
      <c r="S3995" s="56" t="str">
        <f aca="false">IF(D3995="","",TRIM(D3995))</f>
        <v/>
      </c>
    </row>
    <row r="3996" customFormat="false" ht="15" hidden="false" customHeight="false" outlineLevel="0" collapsed="false">
      <c r="A3996" s="50"/>
      <c r="B3996" s="50"/>
      <c r="C3996" s="50" t="str">
        <f aca="false">IF(S3996="","",IFERROR(IF(INDEX('Ledger Codes'!$C$6:$C$205,MATCH(S3996,'Ledger Codes'!$B$6:$B$205,0))="","",INDEX('Ledger Codes'!$C$6:$C$205,MATCH(S3996,'Ledger Codes'!$B$6:$B$205,0))),""))</f>
        <v/>
      </c>
      <c r="D3996" s="50"/>
      <c r="E3996" s="50"/>
      <c r="F3996" s="50"/>
      <c r="G3996" s="50"/>
      <c r="H3996" s="50"/>
      <c r="I3996" s="52" t="str">
        <f aca="false">IF(AND(G3996="",H3996=""),"",N(G3996)-N(H3996))</f>
        <v/>
      </c>
      <c r="J3996" s="52" t="str">
        <f aca="false">IF(I3996="","",ABS(I3996))</f>
        <v/>
      </c>
      <c r="K3996" s="56" t="str">
        <f aca="false">IF(S3996="","",0)</f>
        <v/>
      </c>
      <c r="L3996" s="56" t="str">
        <f aca="false">IF(J3996="","",IF(AND(J3996&gt;'Revenue Testing'!$E$9,K3996=0),1,0))</f>
        <v/>
      </c>
      <c r="M3996" s="57" t="n">
        <v>0.933822393237</v>
      </c>
      <c r="N3996" s="56" t="str">
        <f aca="false">IF(OR(A3996="",I3996=""),"",IF(COUNTIFS($A$2:$A$4500,A3996,$D$2:$D$4500,D3996,$I$2:$I$4500,I3996)&gt;1,"Possible duplicate",""))</f>
        <v/>
      </c>
      <c r="O3996" s="56" t="str">
        <f aca="false">IF(J3996="","",IF(AND(L3996=0,K3996=0),1,0))</f>
        <v/>
      </c>
      <c r="P3996" s="56" t="str">
        <f aca="false">IF(L3996=1,J3996+ROW()/10^7,"")</f>
        <v/>
      </c>
      <c r="Q3996" s="56" t="str">
        <f aca="false">IF(O3996=1,M3996,"")</f>
        <v/>
      </c>
      <c r="R3996" s="56" t="str">
        <f aca="false">IF(K3996=1,ROW(),"")</f>
        <v/>
      </c>
      <c r="S3996" s="56" t="str">
        <f aca="false">IF(D3996="","",TRIM(D3996))</f>
        <v/>
      </c>
    </row>
    <row r="3997" customFormat="false" ht="15" hidden="false" customHeight="false" outlineLevel="0" collapsed="false">
      <c r="A3997" s="50"/>
      <c r="B3997" s="50"/>
      <c r="C3997" s="50" t="str">
        <f aca="false">IF(S3997="","",IFERROR(IF(INDEX('Ledger Codes'!$C$6:$C$205,MATCH(S3997,'Ledger Codes'!$B$6:$B$205,0))="","",INDEX('Ledger Codes'!$C$6:$C$205,MATCH(S3997,'Ledger Codes'!$B$6:$B$205,0))),""))</f>
        <v/>
      </c>
      <c r="D3997" s="50"/>
      <c r="E3997" s="50"/>
      <c r="F3997" s="50"/>
      <c r="G3997" s="50"/>
      <c r="H3997" s="50"/>
      <c r="I3997" s="52" t="str">
        <f aca="false">IF(AND(G3997="",H3997=""),"",N(G3997)-N(H3997))</f>
        <v/>
      </c>
      <c r="J3997" s="52" t="str">
        <f aca="false">IF(I3997="","",ABS(I3997))</f>
        <v/>
      </c>
      <c r="K3997" s="56" t="str">
        <f aca="false">IF(S3997="","",0)</f>
        <v/>
      </c>
      <c r="L3997" s="56" t="str">
        <f aca="false">IF(J3997="","",IF(AND(J3997&gt;'Revenue Testing'!$E$9,K3997=0),1,0))</f>
        <v/>
      </c>
      <c r="M3997" s="57" t="n">
        <v>0.977336319332</v>
      </c>
      <c r="N3997" s="56" t="str">
        <f aca="false">IF(OR(A3997="",I3997=""),"",IF(COUNTIFS($A$2:$A$4500,A3997,$D$2:$D$4500,D3997,$I$2:$I$4500,I3997)&gt;1,"Possible duplicate",""))</f>
        <v/>
      </c>
      <c r="O3997" s="56" t="str">
        <f aca="false">IF(J3997="","",IF(AND(L3997=0,K3997=0),1,0))</f>
        <v/>
      </c>
      <c r="P3997" s="56" t="str">
        <f aca="false">IF(L3997=1,J3997+ROW()/10^7,"")</f>
        <v/>
      </c>
      <c r="Q3997" s="56" t="str">
        <f aca="false">IF(O3997=1,M3997,"")</f>
        <v/>
      </c>
      <c r="R3997" s="56" t="str">
        <f aca="false">IF(K3997=1,ROW(),"")</f>
        <v/>
      </c>
      <c r="S3997" s="56" t="str">
        <f aca="false">IF(D3997="","",TRIM(D3997))</f>
        <v/>
      </c>
    </row>
    <row r="3998" customFormat="false" ht="15" hidden="false" customHeight="false" outlineLevel="0" collapsed="false">
      <c r="A3998" s="50"/>
      <c r="B3998" s="50"/>
      <c r="C3998" s="50" t="str">
        <f aca="false">IF(S3998="","",IFERROR(IF(INDEX('Ledger Codes'!$C$6:$C$205,MATCH(S3998,'Ledger Codes'!$B$6:$B$205,0))="","",INDEX('Ledger Codes'!$C$6:$C$205,MATCH(S3998,'Ledger Codes'!$B$6:$B$205,0))),""))</f>
        <v/>
      </c>
      <c r="D3998" s="50"/>
      <c r="E3998" s="50"/>
      <c r="F3998" s="50"/>
      <c r="G3998" s="50"/>
      <c r="H3998" s="50"/>
      <c r="I3998" s="52" t="str">
        <f aca="false">IF(AND(G3998="",H3998=""),"",N(G3998)-N(H3998))</f>
        <v/>
      </c>
      <c r="J3998" s="52" t="str">
        <f aca="false">IF(I3998="","",ABS(I3998))</f>
        <v/>
      </c>
      <c r="K3998" s="56" t="str">
        <f aca="false">IF(S3998="","",0)</f>
        <v/>
      </c>
      <c r="L3998" s="56" t="str">
        <f aca="false">IF(J3998="","",IF(AND(J3998&gt;'Revenue Testing'!$E$9,K3998=0),1,0))</f>
        <v/>
      </c>
      <c r="M3998" s="57" t="n">
        <v>0.681598493366</v>
      </c>
      <c r="N3998" s="56" t="str">
        <f aca="false">IF(OR(A3998="",I3998=""),"",IF(COUNTIFS($A$2:$A$4500,A3998,$D$2:$D$4500,D3998,$I$2:$I$4500,I3998)&gt;1,"Possible duplicate",""))</f>
        <v/>
      </c>
      <c r="O3998" s="56" t="str">
        <f aca="false">IF(J3998="","",IF(AND(L3998=0,K3998=0),1,0))</f>
        <v/>
      </c>
      <c r="P3998" s="56" t="str">
        <f aca="false">IF(L3998=1,J3998+ROW()/10^7,"")</f>
        <v/>
      </c>
      <c r="Q3998" s="56" t="str">
        <f aca="false">IF(O3998=1,M3998,"")</f>
        <v/>
      </c>
      <c r="R3998" s="56" t="str">
        <f aca="false">IF(K3998=1,ROW(),"")</f>
        <v/>
      </c>
      <c r="S3998" s="56" t="str">
        <f aca="false">IF(D3998="","",TRIM(D3998))</f>
        <v/>
      </c>
    </row>
    <row r="3999" customFormat="false" ht="15" hidden="false" customHeight="false" outlineLevel="0" collapsed="false">
      <c r="A3999" s="50"/>
      <c r="B3999" s="50"/>
      <c r="C3999" s="50" t="str">
        <f aca="false">IF(S3999="","",IFERROR(IF(INDEX('Ledger Codes'!$C$6:$C$205,MATCH(S3999,'Ledger Codes'!$B$6:$B$205,0))="","",INDEX('Ledger Codes'!$C$6:$C$205,MATCH(S3999,'Ledger Codes'!$B$6:$B$205,0))),""))</f>
        <v/>
      </c>
      <c r="D3999" s="50"/>
      <c r="E3999" s="50"/>
      <c r="F3999" s="50"/>
      <c r="G3999" s="50"/>
      <c r="H3999" s="50"/>
      <c r="I3999" s="52" t="str">
        <f aca="false">IF(AND(G3999="",H3999=""),"",N(G3999)-N(H3999))</f>
        <v/>
      </c>
      <c r="J3999" s="52" t="str">
        <f aca="false">IF(I3999="","",ABS(I3999))</f>
        <v/>
      </c>
      <c r="K3999" s="56" t="str">
        <f aca="false">IF(S3999="","",0)</f>
        <v/>
      </c>
      <c r="L3999" s="56" t="str">
        <f aca="false">IF(J3999="","",IF(AND(J3999&gt;'Revenue Testing'!$E$9,K3999=0),1,0))</f>
        <v/>
      </c>
      <c r="M3999" s="57" t="n">
        <v>0.726828197906</v>
      </c>
      <c r="N3999" s="56" t="str">
        <f aca="false">IF(OR(A3999="",I3999=""),"",IF(COUNTIFS($A$2:$A$4500,A3999,$D$2:$D$4500,D3999,$I$2:$I$4500,I3999)&gt;1,"Possible duplicate",""))</f>
        <v/>
      </c>
      <c r="O3999" s="56" t="str">
        <f aca="false">IF(J3999="","",IF(AND(L3999=0,K3999=0),1,0))</f>
        <v/>
      </c>
      <c r="P3999" s="56" t="str">
        <f aca="false">IF(L3999=1,J3999+ROW()/10^7,"")</f>
        <v/>
      </c>
      <c r="Q3999" s="56" t="str">
        <f aca="false">IF(O3999=1,M3999,"")</f>
        <v/>
      </c>
      <c r="R3999" s="56" t="str">
        <f aca="false">IF(K3999=1,ROW(),"")</f>
        <v/>
      </c>
      <c r="S3999" s="56" t="str">
        <f aca="false">IF(D3999="","",TRIM(D3999))</f>
        <v/>
      </c>
    </row>
    <row r="4000" customFormat="false" ht="15" hidden="false" customHeight="false" outlineLevel="0" collapsed="false">
      <c r="A4000" s="50"/>
      <c r="B4000" s="50"/>
      <c r="C4000" s="50" t="str">
        <f aca="false">IF(S4000="","",IFERROR(IF(INDEX('Ledger Codes'!$C$6:$C$205,MATCH(S4000,'Ledger Codes'!$B$6:$B$205,0))="","",INDEX('Ledger Codes'!$C$6:$C$205,MATCH(S4000,'Ledger Codes'!$B$6:$B$205,0))),""))</f>
        <v/>
      </c>
      <c r="D4000" s="50"/>
      <c r="E4000" s="50"/>
      <c r="F4000" s="50"/>
      <c r="G4000" s="50"/>
      <c r="H4000" s="50"/>
      <c r="I4000" s="52" t="str">
        <f aca="false">IF(AND(G4000="",H4000=""),"",N(G4000)-N(H4000))</f>
        <v/>
      </c>
      <c r="J4000" s="52" t="str">
        <f aca="false">IF(I4000="","",ABS(I4000))</f>
        <v/>
      </c>
      <c r="K4000" s="56" t="str">
        <f aca="false">IF(S4000="","",0)</f>
        <v/>
      </c>
      <c r="L4000" s="56" t="str">
        <f aca="false">IF(J4000="","",IF(AND(J4000&gt;'Revenue Testing'!$E$9,K4000=0),1,0))</f>
        <v/>
      </c>
      <c r="M4000" s="57" t="n">
        <v>0.431658649551</v>
      </c>
      <c r="N4000" s="56" t="str">
        <f aca="false">IF(OR(A4000="",I4000=""),"",IF(COUNTIFS($A$2:$A$4500,A4000,$D$2:$D$4500,D4000,$I$2:$I$4500,I4000)&gt;1,"Possible duplicate",""))</f>
        <v/>
      </c>
      <c r="O4000" s="56" t="str">
        <f aca="false">IF(J4000="","",IF(AND(L4000=0,K4000=0),1,0))</f>
        <v/>
      </c>
      <c r="P4000" s="56" t="str">
        <f aca="false">IF(L4000=1,J4000+ROW()/10^7,"")</f>
        <v/>
      </c>
      <c r="Q4000" s="56" t="str">
        <f aca="false">IF(O4000=1,M4000,"")</f>
        <v/>
      </c>
      <c r="R4000" s="56" t="str">
        <f aca="false">IF(K4000=1,ROW(),"")</f>
        <v/>
      </c>
      <c r="S4000" s="56" t="str">
        <f aca="false">IF(D4000="","",TRIM(D4000))</f>
        <v/>
      </c>
    </row>
    <row r="4001" customFormat="false" ht="15" hidden="false" customHeight="false" outlineLevel="0" collapsed="false">
      <c r="A4001" s="50"/>
      <c r="B4001" s="50"/>
      <c r="C4001" s="50" t="str">
        <f aca="false">IF(S4001="","",IFERROR(IF(INDEX('Ledger Codes'!$C$6:$C$205,MATCH(S4001,'Ledger Codes'!$B$6:$B$205,0))="","",INDEX('Ledger Codes'!$C$6:$C$205,MATCH(S4001,'Ledger Codes'!$B$6:$B$205,0))),""))</f>
        <v/>
      </c>
      <c r="D4001" s="50"/>
      <c r="E4001" s="50"/>
      <c r="F4001" s="50"/>
      <c r="G4001" s="50"/>
      <c r="H4001" s="50"/>
      <c r="I4001" s="52" t="str">
        <f aca="false">IF(AND(G4001="",H4001=""),"",N(G4001)-N(H4001))</f>
        <v/>
      </c>
      <c r="J4001" s="52" t="str">
        <f aca="false">IF(I4001="","",ABS(I4001))</f>
        <v/>
      </c>
      <c r="K4001" s="56" t="str">
        <f aca="false">IF(S4001="","",0)</f>
        <v/>
      </c>
      <c r="L4001" s="56" t="str">
        <f aca="false">IF(J4001="","",IF(AND(J4001&gt;'Revenue Testing'!$E$9,K4001=0),1,0))</f>
        <v/>
      </c>
      <c r="M4001" s="57" t="n">
        <v>0.900512648786</v>
      </c>
      <c r="N4001" s="56" t="str">
        <f aca="false">IF(OR(A4001="",I4001=""),"",IF(COUNTIFS($A$2:$A$4500,A4001,$D$2:$D$4500,D4001,$I$2:$I$4500,I4001)&gt;1,"Possible duplicate",""))</f>
        <v/>
      </c>
      <c r="O4001" s="56" t="str">
        <f aca="false">IF(J4001="","",IF(AND(L4001=0,K4001=0),1,0))</f>
        <v/>
      </c>
      <c r="P4001" s="56" t="str">
        <f aca="false">IF(L4001=1,J4001+ROW()/10^7,"")</f>
        <v/>
      </c>
      <c r="Q4001" s="56" t="str">
        <f aca="false">IF(O4001=1,M4001,"")</f>
        <v/>
      </c>
      <c r="R4001" s="56" t="str">
        <f aca="false">IF(K4001=1,ROW(),"")</f>
        <v/>
      </c>
      <c r="S4001" s="56" t="str">
        <f aca="false">IF(D4001="","",TRIM(D4001))</f>
        <v/>
      </c>
    </row>
    <row r="4002" customFormat="false" ht="15" hidden="false" customHeight="false" outlineLevel="0" collapsed="false">
      <c r="A4002" s="50"/>
      <c r="B4002" s="50"/>
      <c r="C4002" s="50" t="str">
        <f aca="false">IF(S4002="","",IFERROR(IF(INDEX('Ledger Codes'!$C$6:$C$205,MATCH(S4002,'Ledger Codes'!$B$6:$B$205,0))="","",INDEX('Ledger Codes'!$C$6:$C$205,MATCH(S4002,'Ledger Codes'!$B$6:$B$205,0))),""))</f>
        <v/>
      </c>
      <c r="D4002" s="50"/>
      <c r="E4002" s="50"/>
      <c r="F4002" s="50"/>
      <c r="G4002" s="50"/>
      <c r="H4002" s="50"/>
      <c r="I4002" s="52" t="str">
        <f aca="false">IF(AND(G4002="",H4002=""),"",N(G4002)-N(H4002))</f>
        <v/>
      </c>
      <c r="J4002" s="52" t="str">
        <f aca="false">IF(I4002="","",ABS(I4002))</f>
        <v/>
      </c>
      <c r="K4002" s="56" t="str">
        <f aca="false">IF(S4002="","",0)</f>
        <v/>
      </c>
      <c r="L4002" s="56" t="str">
        <f aca="false">IF(J4002="","",IF(AND(J4002&gt;'Revenue Testing'!$E$9,K4002=0),1,0))</f>
        <v/>
      </c>
      <c r="M4002" s="57" t="n">
        <v>0.877987494692</v>
      </c>
      <c r="N4002" s="56" t="str">
        <f aca="false">IF(OR(A4002="",I4002=""),"",IF(COUNTIFS($A$2:$A$4500,A4002,$D$2:$D$4500,D4002,$I$2:$I$4500,I4002)&gt;1,"Possible duplicate",""))</f>
        <v/>
      </c>
      <c r="O4002" s="56" t="str">
        <f aca="false">IF(J4002="","",IF(AND(L4002=0,K4002=0),1,0))</f>
        <v/>
      </c>
      <c r="P4002" s="56" t="str">
        <f aca="false">IF(L4002=1,J4002+ROW()/10^7,"")</f>
        <v/>
      </c>
      <c r="Q4002" s="56" t="str">
        <f aca="false">IF(O4002=1,M4002,"")</f>
        <v/>
      </c>
      <c r="R4002" s="56" t="str">
        <f aca="false">IF(K4002=1,ROW(),"")</f>
        <v/>
      </c>
      <c r="S4002" s="56" t="str">
        <f aca="false">IF(D4002="","",TRIM(D4002))</f>
        <v/>
      </c>
    </row>
    <row r="4003" customFormat="false" ht="15" hidden="false" customHeight="false" outlineLevel="0" collapsed="false">
      <c r="A4003" s="50"/>
      <c r="B4003" s="50"/>
      <c r="C4003" s="50" t="str">
        <f aca="false">IF(S4003="","",IFERROR(IF(INDEX('Ledger Codes'!$C$6:$C$205,MATCH(S4003,'Ledger Codes'!$B$6:$B$205,0))="","",INDEX('Ledger Codes'!$C$6:$C$205,MATCH(S4003,'Ledger Codes'!$B$6:$B$205,0))),""))</f>
        <v/>
      </c>
      <c r="D4003" s="50"/>
      <c r="E4003" s="50"/>
      <c r="F4003" s="50"/>
      <c r="G4003" s="50"/>
      <c r="H4003" s="50"/>
      <c r="I4003" s="52" t="str">
        <f aca="false">IF(AND(G4003="",H4003=""),"",N(G4003)-N(H4003))</f>
        <v/>
      </c>
      <c r="J4003" s="52" t="str">
        <f aca="false">IF(I4003="","",ABS(I4003))</f>
        <v/>
      </c>
      <c r="K4003" s="56" t="str">
        <f aca="false">IF(S4003="","",0)</f>
        <v/>
      </c>
      <c r="L4003" s="56" t="str">
        <f aca="false">IF(J4003="","",IF(AND(J4003&gt;'Revenue Testing'!$E$9,K4003=0),1,0))</f>
        <v/>
      </c>
      <c r="M4003" s="57" t="n">
        <v>0.453291462793</v>
      </c>
      <c r="N4003" s="56" t="str">
        <f aca="false">IF(OR(A4003="",I4003=""),"",IF(COUNTIFS($A$2:$A$4500,A4003,$D$2:$D$4500,D4003,$I$2:$I$4500,I4003)&gt;1,"Possible duplicate",""))</f>
        <v/>
      </c>
      <c r="O4003" s="56" t="str">
        <f aca="false">IF(J4003="","",IF(AND(L4003=0,K4003=0),1,0))</f>
        <v/>
      </c>
      <c r="P4003" s="56" t="str">
        <f aca="false">IF(L4003=1,J4003+ROW()/10^7,"")</f>
        <v/>
      </c>
      <c r="Q4003" s="56" t="str">
        <f aca="false">IF(O4003=1,M4003,"")</f>
        <v/>
      </c>
      <c r="R4003" s="56" t="str">
        <f aca="false">IF(K4003=1,ROW(),"")</f>
        <v/>
      </c>
      <c r="S4003" s="56" t="str">
        <f aca="false">IF(D4003="","",TRIM(D4003))</f>
        <v/>
      </c>
    </row>
    <row r="4004" customFormat="false" ht="15" hidden="false" customHeight="false" outlineLevel="0" collapsed="false">
      <c r="A4004" s="50"/>
      <c r="B4004" s="50"/>
      <c r="C4004" s="50" t="str">
        <f aca="false">IF(S4004="","",IFERROR(IF(INDEX('Ledger Codes'!$C$6:$C$205,MATCH(S4004,'Ledger Codes'!$B$6:$B$205,0))="","",INDEX('Ledger Codes'!$C$6:$C$205,MATCH(S4004,'Ledger Codes'!$B$6:$B$205,0))),""))</f>
        <v/>
      </c>
      <c r="D4004" s="50"/>
      <c r="E4004" s="50"/>
      <c r="F4004" s="50"/>
      <c r="G4004" s="50"/>
      <c r="H4004" s="50"/>
      <c r="I4004" s="52" t="str">
        <f aca="false">IF(AND(G4004="",H4004=""),"",N(G4004)-N(H4004))</f>
        <v/>
      </c>
      <c r="J4004" s="52" t="str">
        <f aca="false">IF(I4004="","",ABS(I4004))</f>
        <v/>
      </c>
      <c r="K4004" s="56" t="str">
        <f aca="false">IF(S4004="","",0)</f>
        <v/>
      </c>
      <c r="L4004" s="56" t="str">
        <f aca="false">IF(J4004="","",IF(AND(J4004&gt;'Revenue Testing'!$E$9,K4004=0),1,0))</f>
        <v/>
      </c>
      <c r="M4004" s="57" t="n">
        <v>0.569394295039</v>
      </c>
      <c r="N4004" s="56" t="str">
        <f aca="false">IF(OR(A4004="",I4004=""),"",IF(COUNTIFS($A$2:$A$4500,A4004,$D$2:$D$4500,D4004,$I$2:$I$4500,I4004)&gt;1,"Possible duplicate",""))</f>
        <v/>
      </c>
      <c r="O4004" s="56" t="str">
        <f aca="false">IF(J4004="","",IF(AND(L4004=0,K4004=0),1,0))</f>
        <v/>
      </c>
      <c r="P4004" s="56" t="str">
        <f aca="false">IF(L4004=1,J4004+ROW()/10^7,"")</f>
        <v/>
      </c>
      <c r="Q4004" s="56" t="str">
        <f aca="false">IF(O4004=1,M4004,"")</f>
        <v/>
      </c>
      <c r="R4004" s="56" t="str">
        <f aca="false">IF(K4004=1,ROW(),"")</f>
        <v/>
      </c>
      <c r="S4004" s="56" t="str">
        <f aca="false">IF(D4004="","",TRIM(D4004))</f>
        <v/>
      </c>
    </row>
    <row r="4005" customFormat="false" ht="15" hidden="false" customHeight="false" outlineLevel="0" collapsed="false">
      <c r="A4005" s="50"/>
      <c r="B4005" s="50"/>
      <c r="C4005" s="50" t="str">
        <f aca="false">IF(S4005="","",IFERROR(IF(INDEX('Ledger Codes'!$C$6:$C$205,MATCH(S4005,'Ledger Codes'!$B$6:$B$205,0))="","",INDEX('Ledger Codes'!$C$6:$C$205,MATCH(S4005,'Ledger Codes'!$B$6:$B$205,0))),""))</f>
        <v/>
      </c>
      <c r="D4005" s="50"/>
      <c r="E4005" s="50"/>
      <c r="F4005" s="50"/>
      <c r="G4005" s="50"/>
      <c r="H4005" s="50"/>
      <c r="I4005" s="52" t="str">
        <f aca="false">IF(AND(G4005="",H4005=""),"",N(G4005)-N(H4005))</f>
        <v/>
      </c>
      <c r="J4005" s="52" t="str">
        <f aca="false">IF(I4005="","",ABS(I4005))</f>
        <v/>
      </c>
      <c r="K4005" s="56" t="str">
        <f aca="false">IF(S4005="","",0)</f>
        <v/>
      </c>
      <c r="L4005" s="56" t="str">
        <f aca="false">IF(J4005="","",IF(AND(J4005&gt;'Revenue Testing'!$E$9,K4005=0),1,0))</f>
        <v/>
      </c>
      <c r="M4005" s="57" t="n">
        <v>0.621020758877</v>
      </c>
      <c r="N4005" s="56" t="str">
        <f aca="false">IF(OR(A4005="",I4005=""),"",IF(COUNTIFS($A$2:$A$4500,A4005,$D$2:$D$4500,D4005,$I$2:$I$4500,I4005)&gt;1,"Possible duplicate",""))</f>
        <v/>
      </c>
      <c r="O4005" s="56" t="str">
        <f aca="false">IF(J4005="","",IF(AND(L4005=0,K4005=0),1,0))</f>
        <v/>
      </c>
      <c r="P4005" s="56" t="str">
        <f aca="false">IF(L4005=1,J4005+ROW()/10^7,"")</f>
        <v/>
      </c>
      <c r="Q4005" s="56" t="str">
        <f aca="false">IF(O4005=1,M4005,"")</f>
        <v/>
      </c>
      <c r="R4005" s="56" t="str">
        <f aca="false">IF(K4005=1,ROW(),"")</f>
        <v/>
      </c>
      <c r="S4005" s="56" t="str">
        <f aca="false">IF(D4005="","",TRIM(D4005))</f>
        <v/>
      </c>
    </row>
    <row r="4006" customFormat="false" ht="15" hidden="false" customHeight="false" outlineLevel="0" collapsed="false">
      <c r="A4006" s="50"/>
      <c r="B4006" s="50"/>
      <c r="C4006" s="50" t="str">
        <f aca="false">IF(S4006="","",IFERROR(IF(INDEX('Ledger Codes'!$C$6:$C$205,MATCH(S4006,'Ledger Codes'!$B$6:$B$205,0))="","",INDEX('Ledger Codes'!$C$6:$C$205,MATCH(S4006,'Ledger Codes'!$B$6:$B$205,0))),""))</f>
        <v/>
      </c>
      <c r="D4006" s="50"/>
      <c r="E4006" s="50"/>
      <c r="F4006" s="50"/>
      <c r="G4006" s="50"/>
      <c r="H4006" s="50"/>
      <c r="I4006" s="52" t="str">
        <f aca="false">IF(AND(G4006="",H4006=""),"",N(G4006)-N(H4006))</f>
        <v/>
      </c>
      <c r="J4006" s="52" t="str">
        <f aca="false">IF(I4006="","",ABS(I4006))</f>
        <v/>
      </c>
      <c r="K4006" s="56" t="str">
        <f aca="false">IF(S4006="","",0)</f>
        <v/>
      </c>
      <c r="L4006" s="56" t="str">
        <f aca="false">IF(J4006="","",IF(AND(J4006&gt;'Revenue Testing'!$E$9,K4006=0),1,0))</f>
        <v/>
      </c>
      <c r="M4006" s="57" t="n">
        <v>0.825473181646</v>
      </c>
      <c r="N4006" s="56" t="str">
        <f aca="false">IF(OR(A4006="",I4006=""),"",IF(COUNTIFS($A$2:$A$4500,A4006,$D$2:$D$4500,D4006,$I$2:$I$4500,I4006)&gt;1,"Possible duplicate",""))</f>
        <v/>
      </c>
      <c r="O4006" s="56" t="str">
        <f aca="false">IF(J4006="","",IF(AND(L4006=0,K4006=0),1,0))</f>
        <v/>
      </c>
      <c r="P4006" s="56" t="str">
        <f aca="false">IF(L4006=1,J4006+ROW()/10^7,"")</f>
        <v/>
      </c>
      <c r="Q4006" s="56" t="str">
        <f aca="false">IF(O4006=1,M4006,"")</f>
        <v/>
      </c>
      <c r="R4006" s="56" t="str">
        <f aca="false">IF(K4006=1,ROW(),"")</f>
        <v/>
      </c>
      <c r="S4006" s="56" t="str">
        <f aca="false">IF(D4006="","",TRIM(D4006))</f>
        <v/>
      </c>
    </row>
    <row r="4007" customFormat="false" ht="15" hidden="false" customHeight="false" outlineLevel="0" collapsed="false">
      <c r="A4007" s="50"/>
      <c r="B4007" s="50"/>
      <c r="C4007" s="50" t="str">
        <f aca="false">IF(S4007="","",IFERROR(IF(INDEX('Ledger Codes'!$C$6:$C$205,MATCH(S4007,'Ledger Codes'!$B$6:$B$205,0))="","",INDEX('Ledger Codes'!$C$6:$C$205,MATCH(S4007,'Ledger Codes'!$B$6:$B$205,0))),""))</f>
        <v/>
      </c>
      <c r="D4007" s="50"/>
      <c r="E4007" s="50"/>
      <c r="F4007" s="50"/>
      <c r="G4007" s="50"/>
      <c r="H4007" s="50"/>
      <c r="I4007" s="52" t="str">
        <f aca="false">IF(AND(G4007="",H4007=""),"",N(G4007)-N(H4007))</f>
        <v/>
      </c>
      <c r="J4007" s="52" t="str">
        <f aca="false">IF(I4007="","",ABS(I4007))</f>
        <v/>
      </c>
      <c r="K4007" s="56" t="str">
        <f aca="false">IF(S4007="","",0)</f>
        <v/>
      </c>
      <c r="L4007" s="56" t="str">
        <f aca="false">IF(J4007="","",IF(AND(J4007&gt;'Revenue Testing'!$E$9,K4007=0),1,0))</f>
        <v/>
      </c>
      <c r="M4007" s="57" t="n">
        <v>0.621592983468</v>
      </c>
      <c r="N4007" s="56" t="str">
        <f aca="false">IF(OR(A4007="",I4007=""),"",IF(COUNTIFS($A$2:$A$4500,A4007,$D$2:$D$4500,D4007,$I$2:$I$4500,I4007)&gt;1,"Possible duplicate",""))</f>
        <v/>
      </c>
      <c r="O4007" s="56" t="str">
        <f aca="false">IF(J4007="","",IF(AND(L4007=0,K4007=0),1,0))</f>
        <v/>
      </c>
      <c r="P4007" s="56" t="str">
        <f aca="false">IF(L4007=1,J4007+ROW()/10^7,"")</f>
        <v/>
      </c>
      <c r="Q4007" s="56" t="str">
        <f aca="false">IF(O4007=1,M4007,"")</f>
        <v/>
      </c>
      <c r="R4007" s="56" t="str">
        <f aca="false">IF(K4007=1,ROW(),"")</f>
        <v/>
      </c>
      <c r="S4007" s="56" t="str">
        <f aca="false">IF(D4007="","",TRIM(D4007))</f>
        <v/>
      </c>
    </row>
    <row r="4008" customFormat="false" ht="15" hidden="false" customHeight="false" outlineLevel="0" collapsed="false">
      <c r="A4008" s="50"/>
      <c r="B4008" s="50"/>
      <c r="C4008" s="50" t="str">
        <f aca="false">IF(S4008="","",IFERROR(IF(INDEX('Ledger Codes'!$C$6:$C$205,MATCH(S4008,'Ledger Codes'!$B$6:$B$205,0))="","",INDEX('Ledger Codes'!$C$6:$C$205,MATCH(S4008,'Ledger Codes'!$B$6:$B$205,0))),""))</f>
        <v/>
      </c>
      <c r="D4008" s="50"/>
      <c r="E4008" s="50"/>
      <c r="F4008" s="50"/>
      <c r="G4008" s="50"/>
      <c r="H4008" s="50"/>
      <c r="I4008" s="52" t="str">
        <f aca="false">IF(AND(G4008="",H4008=""),"",N(G4008)-N(H4008))</f>
        <v/>
      </c>
      <c r="J4008" s="52" t="str">
        <f aca="false">IF(I4008="","",ABS(I4008))</f>
        <v/>
      </c>
      <c r="K4008" s="56" t="str">
        <f aca="false">IF(S4008="","",0)</f>
        <v/>
      </c>
      <c r="L4008" s="56" t="str">
        <f aca="false">IF(J4008="","",IF(AND(J4008&gt;'Revenue Testing'!$E$9,K4008=0),1,0))</f>
        <v/>
      </c>
      <c r="M4008" s="57" t="n">
        <v>0.536833490091</v>
      </c>
      <c r="N4008" s="56" t="str">
        <f aca="false">IF(OR(A4008="",I4008=""),"",IF(COUNTIFS($A$2:$A$4500,A4008,$D$2:$D$4500,D4008,$I$2:$I$4500,I4008)&gt;1,"Possible duplicate",""))</f>
        <v/>
      </c>
      <c r="O4008" s="56" t="str">
        <f aca="false">IF(J4008="","",IF(AND(L4008=0,K4008=0),1,0))</f>
        <v/>
      </c>
      <c r="P4008" s="56" t="str">
        <f aca="false">IF(L4008=1,J4008+ROW()/10^7,"")</f>
        <v/>
      </c>
      <c r="Q4008" s="56" t="str">
        <f aca="false">IF(O4008=1,M4008,"")</f>
        <v/>
      </c>
      <c r="R4008" s="56" t="str">
        <f aca="false">IF(K4008=1,ROW(),"")</f>
        <v/>
      </c>
      <c r="S4008" s="56" t="str">
        <f aca="false">IF(D4008="","",TRIM(D4008))</f>
        <v/>
      </c>
    </row>
    <row r="4009" customFormat="false" ht="15" hidden="false" customHeight="false" outlineLevel="0" collapsed="false">
      <c r="A4009" s="50"/>
      <c r="B4009" s="50"/>
      <c r="C4009" s="50" t="str">
        <f aca="false">IF(S4009="","",IFERROR(IF(INDEX('Ledger Codes'!$C$6:$C$205,MATCH(S4009,'Ledger Codes'!$B$6:$B$205,0))="","",INDEX('Ledger Codes'!$C$6:$C$205,MATCH(S4009,'Ledger Codes'!$B$6:$B$205,0))),""))</f>
        <v/>
      </c>
      <c r="D4009" s="50"/>
      <c r="E4009" s="50"/>
      <c r="F4009" s="50"/>
      <c r="G4009" s="50"/>
      <c r="H4009" s="50"/>
      <c r="I4009" s="52" t="str">
        <f aca="false">IF(AND(G4009="",H4009=""),"",N(G4009)-N(H4009))</f>
        <v/>
      </c>
      <c r="J4009" s="52" t="str">
        <f aca="false">IF(I4009="","",ABS(I4009))</f>
        <v/>
      </c>
      <c r="K4009" s="56" t="str">
        <f aca="false">IF(S4009="","",0)</f>
        <v/>
      </c>
      <c r="L4009" s="56" t="str">
        <f aca="false">IF(J4009="","",IF(AND(J4009&gt;'Revenue Testing'!$E$9,K4009=0),1,0))</f>
        <v/>
      </c>
      <c r="M4009" s="57" t="n">
        <v>0.567322366002</v>
      </c>
      <c r="N4009" s="56" t="str">
        <f aca="false">IF(OR(A4009="",I4009=""),"",IF(COUNTIFS($A$2:$A$4500,A4009,$D$2:$D$4500,D4009,$I$2:$I$4500,I4009)&gt;1,"Possible duplicate",""))</f>
        <v/>
      </c>
      <c r="O4009" s="56" t="str">
        <f aca="false">IF(J4009="","",IF(AND(L4009=0,K4009=0),1,0))</f>
        <v/>
      </c>
      <c r="P4009" s="56" t="str">
        <f aca="false">IF(L4009=1,J4009+ROW()/10^7,"")</f>
        <v/>
      </c>
      <c r="Q4009" s="56" t="str">
        <f aca="false">IF(O4009=1,M4009,"")</f>
        <v/>
      </c>
      <c r="R4009" s="56" t="str">
        <f aca="false">IF(K4009=1,ROW(),"")</f>
        <v/>
      </c>
      <c r="S4009" s="56" t="str">
        <f aca="false">IF(D4009="","",TRIM(D4009))</f>
        <v/>
      </c>
    </row>
    <row r="4010" customFormat="false" ht="15" hidden="false" customHeight="false" outlineLevel="0" collapsed="false">
      <c r="A4010" s="50"/>
      <c r="B4010" s="50"/>
      <c r="C4010" s="50" t="str">
        <f aca="false">IF(S4010="","",IFERROR(IF(INDEX('Ledger Codes'!$C$6:$C$205,MATCH(S4010,'Ledger Codes'!$B$6:$B$205,0))="","",INDEX('Ledger Codes'!$C$6:$C$205,MATCH(S4010,'Ledger Codes'!$B$6:$B$205,0))),""))</f>
        <v/>
      </c>
      <c r="D4010" s="50"/>
      <c r="E4010" s="50"/>
      <c r="F4010" s="50"/>
      <c r="G4010" s="50"/>
      <c r="H4010" s="50"/>
      <c r="I4010" s="52" t="str">
        <f aca="false">IF(AND(G4010="",H4010=""),"",N(G4010)-N(H4010))</f>
        <v/>
      </c>
      <c r="J4010" s="52" t="str">
        <f aca="false">IF(I4010="","",ABS(I4010))</f>
        <v/>
      </c>
      <c r="K4010" s="56" t="str">
        <f aca="false">IF(S4010="","",0)</f>
        <v/>
      </c>
      <c r="L4010" s="56" t="str">
        <f aca="false">IF(J4010="","",IF(AND(J4010&gt;'Revenue Testing'!$E$9,K4010=0),1,0))</f>
        <v/>
      </c>
      <c r="M4010" s="57" t="n">
        <v>0.600740023234</v>
      </c>
      <c r="N4010" s="56" t="str">
        <f aca="false">IF(OR(A4010="",I4010=""),"",IF(COUNTIFS($A$2:$A$4500,A4010,$D$2:$D$4500,D4010,$I$2:$I$4500,I4010)&gt;1,"Possible duplicate",""))</f>
        <v/>
      </c>
      <c r="O4010" s="56" t="str">
        <f aca="false">IF(J4010="","",IF(AND(L4010=0,K4010=0),1,0))</f>
        <v/>
      </c>
      <c r="P4010" s="56" t="str">
        <f aca="false">IF(L4010=1,J4010+ROW()/10^7,"")</f>
        <v/>
      </c>
      <c r="Q4010" s="56" t="str">
        <f aca="false">IF(O4010=1,M4010,"")</f>
        <v/>
      </c>
      <c r="R4010" s="56" t="str">
        <f aca="false">IF(K4010=1,ROW(),"")</f>
        <v/>
      </c>
      <c r="S4010" s="56" t="str">
        <f aca="false">IF(D4010="","",TRIM(D4010))</f>
        <v/>
      </c>
    </row>
    <row r="4011" customFormat="false" ht="15" hidden="false" customHeight="false" outlineLevel="0" collapsed="false">
      <c r="A4011" s="50"/>
      <c r="B4011" s="50"/>
      <c r="C4011" s="50" t="str">
        <f aca="false">IF(S4011="","",IFERROR(IF(INDEX('Ledger Codes'!$C$6:$C$205,MATCH(S4011,'Ledger Codes'!$B$6:$B$205,0))="","",INDEX('Ledger Codes'!$C$6:$C$205,MATCH(S4011,'Ledger Codes'!$B$6:$B$205,0))),""))</f>
        <v/>
      </c>
      <c r="D4011" s="50"/>
      <c r="E4011" s="50"/>
      <c r="F4011" s="50"/>
      <c r="G4011" s="50"/>
      <c r="H4011" s="50"/>
      <c r="I4011" s="52" t="str">
        <f aca="false">IF(AND(G4011="",H4011=""),"",N(G4011)-N(H4011))</f>
        <v/>
      </c>
      <c r="J4011" s="52" t="str">
        <f aca="false">IF(I4011="","",ABS(I4011))</f>
        <v/>
      </c>
      <c r="K4011" s="56" t="str">
        <f aca="false">IF(S4011="","",0)</f>
        <v/>
      </c>
      <c r="L4011" s="56" t="str">
        <f aca="false">IF(J4011="","",IF(AND(J4011&gt;'Revenue Testing'!$E$9,K4011=0),1,0))</f>
        <v/>
      </c>
      <c r="M4011" s="57" t="n">
        <v>0.959437000121</v>
      </c>
      <c r="N4011" s="56" t="str">
        <f aca="false">IF(OR(A4011="",I4011=""),"",IF(COUNTIFS($A$2:$A$4500,A4011,$D$2:$D$4500,D4011,$I$2:$I$4500,I4011)&gt;1,"Possible duplicate",""))</f>
        <v/>
      </c>
      <c r="O4011" s="56" t="str">
        <f aca="false">IF(J4011="","",IF(AND(L4011=0,K4011=0),1,0))</f>
        <v/>
      </c>
      <c r="P4011" s="56" t="str">
        <f aca="false">IF(L4011=1,J4011+ROW()/10^7,"")</f>
        <v/>
      </c>
      <c r="Q4011" s="56" t="str">
        <f aca="false">IF(O4011=1,M4011,"")</f>
        <v/>
      </c>
      <c r="R4011" s="56" t="str">
        <f aca="false">IF(K4011=1,ROW(),"")</f>
        <v/>
      </c>
      <c r="S4011" s="56" t="str">
        <f aca="false">IF(D4011="","",TRIM(D4011))</f>
        <v/>
      </c>
    </row>
    <row r="4012" customFormat="false" ht="15" hidden="false" customHeight="false" outlineLevel="0" collapsed="false">
      <c r="A4012" s="50"/>
      <c r="B4012" s="50"/>
      <c r="C4012" s="50" t="str">
        <f aca="false">IF(S4012="","",IFERROR(IF(INDEX('Ledger Codes'!$C$6:$C$205,MATCH(S4012,'Ledger Codes'!$B$6:$B$205,0))="","",INDEX('Ledger Codes'!$C$6:$C$205,MATCH(S4012,'Ledger Codes'!$B$6:$B$205,0))),""))</f>
        <v/>
      </c>
      <c r="D4012" s="50"/>
      <c r="E4012" s="50"/>
      <c r="F4012" s="50"/>
      <c r="G4012" s="50"/>
      <c r="H4012" s="50"/>
      <c r="I4012" s="52" t="str">
        <f aca="false">IF(AND(G4012="",H4012=""),"",N(G4012)-N(H4012))</f>
        <v/>
      </c>
      <c r="J4012" s="52" t="str">
        <f aca="false">IF(I4012="","",ABS(I4012))</f>
        <v/>
      </c>
      <c r="K4012" s="56" t="str">
        <f aca="false">IF(S4012="","",0)</f>
        <v/>
      </c>
      <c r="L4012" s="56" t="str">
        <f aca="false">IF(J4012="","",IF(AND(J4012&gt;'Revenue Testing'!$E$9,K4012=0),1,0))</f>
        <v/>
      </c>
      <c r="M4012" s="57" t="n">
        <v>0.483862257752</v>
      </c>
      <c r="N4012" s="56" t="str">
        <f aca="false">IF(OR(A4012="",I4012=""),"",IF(COUNTIFS($A$2:$A$4500,A4012,$D$2:$D$4500,D4012,$I$2:$I$4500,I4012)&gt;1,"Possible duplicate",""))</f>
        <v/>
      </c>
      <c r="O4012" s="56" t="str">
        <f aca="false">IF(J4012="","",IF(AND(L4012=0,K4012=0),1,0))</f>
        <v/>
      </c>
      <c r="P4012" s="56" t="str">
        <f aca="false">IF(L4012=1,J4012+ROW()/10^7,"")</f>
        <v/>
      </c>
      <c r="Q4012" s="56" t="str">
        <f aca="false">IF(O4012=1,M4012,"")</f>
        <v/>
      </c>
      <c r="R4012" s="56" t="str">
        <f aca="false">IF(K4012=1,ROW(),"")</f>
        <v/>
      </c>
      <c r="S4012" s="56" t="str">
        <f aca="false">IF(D4012="","",TRIM(D4012))</f>
        <v/>
      </c>
    </row>
    <row r="4013" customFormat="false" ht="15" hidden="false" customHeight="false" outlineLevel="0" collapsed="false">
      <c r="A4013" s="50"/>
      <c r="B4013" s="50"/>
      <c r="C4013" s="50" t="str">
        <f aca="false">IF(S4013="","",IFERROR(IF(INDEX('Ledger Codes'!$C$6:$C$205,MATCH(S4013,'Ledger Codes'!$B$6:$B$205,0))="","",INDEX('Ledger Codes'!$C$6:$C$205,MATCH(S4013,'Ledger Codes'!$B$6:$B$205,0))),""))</f>
        <v/>
      </c>
      <c r="D4013" s="50"/>
      <c r="E4013" s="50"/>
      <c r="F4013" s="50"/>
      <c r="G4013" s="50"/>
      <c r="H4013" s="50"/>
      <c r="I4013" s="52" t="str">
        <f aca="false">IF(AND(G4013="",H4013=""),"",N(G4013)-N(H4013))</f>
        <v/>
      </c>
      <c r="J4013" s="52" t="str">
        <f aca="false">IF(I4013="","",ABS(I4013))</f>
        <v/>
      </c>
      <c r="K4013" s="56" t="str">
        <f aca="false">IF(S4013="","",0)</f>
        <v/>
      </c>
      <c r="L4013" s="56" t="str">
        <f aca="false">IF(J4013="","",IF(AND(J4013&gt;'Revenue Testing'!$E$9,K4013=0),1,0))</f>
        <v/>
      </c>
      <c r="M4013" s="57" t="n">
        <v>0.504066756449</v>
      </c>
      <c r="N4013" s="56" t="str">
        <f aca="false">IF(OR(A4013="",I4013=""),"",IF(COUNTIFS($A$2:$A$4500,A4013,$D$2:$D$4500,D4013,$I$2:$I$4500,I4013)&gt;1,"Possible duplicate",""))</f>
        <v/>
      </c>
      <c r="O4013" s="56" t="str">
        <f aca="false">IF(J4013="","",IF(AND(L4013=0,K4013=0),1,0))</f>
        <v/>
      </c>
      <c r="P4013" s="56" t="str">
        <f aca="false">IF(L4013=1,J4013+ROW()/10^7,"")</f>
        <v/>
      </c>
      <c r="Q4013" s="56" t="str">
        <f aca="false">IF(O4013=1,M4013,"")</f>
        <v/>
      </c>
      <c r="R4013" s="56" t="str">
        <f aca="false">IF(K4013=1,ROW(),"")</f>
        <v/>
      </c>
      <c r="S4013" s="56" t="str">
        <f aca="false">IF(D4013="","",TRIM(D4013))</f>
        <v/>
      </c>
    </row>
    <row r="4014" customFormat="false" ht="15" hidden="false" customHeight="false" outlineLevel="0" collapsed="false">
      <c r="A4014" s="50"/>
      <c r="B4014" s="50"/>
      <c r="C4014" s="50" t="str">
        <f aca="false">IF(S4014="","",IFERROR(IF(INDEX('Ledger Codes'!$C$6:$C$205,MATCH(S4014,'Ledger Codes'!$B$6:$B$205,0))="","",INDEX('Ledger Codes'!$C$6:$C$205,MATCH(S4014,'Ledger Codes'!$B$6:$B$205,0))),""))</f>
        <v/>
      </c>
      <c r="D4014" s="50"/>
      <c r="E4014" s="50"/>
      <c r="F4014" s="50"/>
      <c r="G4014" s="50"/>
      <c r="H4014" s="50"/>
      <c r="I4014" s="52" t="str">
        <f aca="false">IF(AND(G4014="",H4014=""),"",N(G4014)-N(H4014))</f>
        <v/>
      </c>
      <c r="J4014" s="52" t="str">
        <f aca="false">IF(I4014="","",ABS(I4014))</f>
        <v/>
      </c>
      <c r="K4014" s="56" t="str">
        <f aca="false">IF(S4014="","",0)</f>
        <v/>
      </c>
      <c r="L4014" s="56" t="str">
        <f aca="false">IF(J4014="","",IF(AND(J4014&gt;'Revenue Testing'!$E$9,K4014=0),1,0))</f>
        <v/>
      </c>
      <c r="M4014" s="57" t="n">
        <v>0.566978018301</v>
      </c>
      <c r="N4014" s="56" t="str">
        <f aca="false">IF(OR(A4014="",I4014=""),"",IF(COUNTIFS($A$2:$A$4500,A4014,$D$2:$D$4500,D4014,$I$2:$I$4500,I4014)&gt;1,"Possible duplicate",""))</f>
        <v/>
      </c>
      <c r="O4014" s="56" t="str">
        <f aca="false">IF(J4014="","",IF(AND(L4014=0,K4014=0),1,0))</f>
        <v/>
      </c>
      <c r="P4014" s="56" t="str">
        <f aca="false">IF(L4014=1,J4014+ROW()/10^7,"")</f>
        <v/>
      </c>
      <c r="Q4014" s="56" t="str">
        <f aca="false">IF(O4014=1,M4014,"")</f>
        <v/>
      </c>
      <c r="R4014" s="56" t="str">
        <f aca="false">IF(K4014=1,ROW(),"")</f>
        <v/>
      </c>
      <c r="S4014" s="56" t="str">
        <f aca="false">IF(D4014="","",TRIM(D4014))</f>
        <v/>
      </c>
    </row>
    <row r="4015" customFormat="false" ht="15" hidden="false" customHeight="false" outlineLevel="0" collapsed="false">
      <c r="A4015" s="50"/>
      <c r="B4015" s="50"/>
      <c r="C4015" s="50" t="str">
        <f aca="false">IF(S4015="","",IFERROR(IF(INDEX('Ledger Codes'!$C$6:$C$205,MATCH(S4015,'Ledger Codes'!$B$6:$B$205,0))="","",INDEX('Ledger Codes'!$C$6:$C$205,MATCH(S4015,'Ledger Codes'!$B$6:$B$205,0))),""))</f>
        <v/>
      </c>
      <c r="D4015" s="50"/>
      <c r="E4015" s="50"/>
      <c r="F4015" s="50"/>
      <c r="G4015" s="50"/>
      <c r="H4015" s="50"/>
      <c r="I4015" s="52" t="str">
        <f aca="false">IF(AND(G4015="",H4015=""),"",N(G4015)-N(H4015))</f>
        <v/>
      </c>
      <c r="J4015" s="52" t="str">
        <f aca="false">IF(I4015="","",ABS(I4015))</f>
        <v/>
      </c>
      <c r="K4015" s="56" t="str">
        <f aca="false">IF(S4015="","",0)</f>
        <v/>
      </c>
      <c r="L4015" s="56" t="str">
        <f aca="false">IF(J4015="","",IF(AND(J4015&gt;'Revenue Testing'!$E$9,K4015=0),1,0))</f>
        <v/>
      </c>
      <c r="M4015" s="57" t="n">
        <v>0.668447069377</v>
      </c>
      <c r="N4015" s="56" t="str">
        <f aca="false">IF(OR(A4015="",I4015=""),"",IF(COUNTIFS($A$2:$A$4500,A4015,$D$2:$D$4500,D4015,$I$2:$I$4500,I4015)&gt;1,"Possible duplicate",""))</f>
        <v/>
      </c>
      <c r="O4015" s="56" t="str">
        <f aca="false">IF(J4015="","",IF(AND(L4015=0,K4015=0),1,0))</f>
        <v/>
      </c>
      <c r="P4015" s="56" t="str">
        <f aca="false">IF(L4015=1,J4015+ROW()/10^7,"")</f>
        <v/>
      </c>
      <c r="Q4015" s="56" t="str">
        <f aca="false">IF(O4015=1,M4015,"")</f>
        <v/>
      </c>
      <c r="R4015" s="56" t="str">
        <f aca="false">IF(K4015=1,ROW(),"")</f>
        <v/>
      </c>
      <c r="S4015" s="56" t="str">
        <f aca="false">IF(D4015="","",TRIM(D4015))</f>
        <v/>
      </c>
    </row>
    <row r="4016" customFormat="false" ht="15" hidden="false" customHeight="false" outlineLevel="0" collapsed="false">
      <c r="A4016" s="50"/>
      <c r="B4016" s="50"/>
      <c r="C4016" s="50" t="str">
        <f aca="false">IF(S4016="","",IFERROR(IF(INDEX('Ledger Codes'!$C$6:$C$205,MATCH(S4016,'Ledger Codes'!$B$6:$B$205,0))="","",INDEX('Ledger Codes'!$C$6:$C$205,MATCH(S4016,'Ledger Codes'!$B$6:$B$205,0))),""))</f>
        <v/>
      </c>
      <c r="D4016" s="50"/>
      <c r="E4016" s="50"/>
      <c r="F4016" s="50"/>
      <c r="G4016" s="50"/>
      <c r="H4016" s="50"/>
      <c r="I4016" s="52" t="str">
        <f aca="false">IF(AND(G4016="",H4016=""),"",N(G4016)-N(H4016))</f>
        <v/>
      </c>
      <c r="J4016" s="52" t="str">
        <f aca="false">IF(I4016="","",ABS(I4016))</f>
        <v/>
      </c>
      <c r="K4016" s="56" t="str">
        <f aca="false">IF(S4016="","",0)</f>
        <v/>
      </c>
      <c r="L4016" s="56" t="str">
        <f aca="false">IF(J4016="","",IF(AND(J4016&gt;'Revenue Testing'!$E$9,K4016=0),1,0))</f>
        <v/>
      </c>
      <c r="M4016" s="57" t="n">
        <v>0.827344240151</v>
      </c>
      <c r="N4016" s="56" t="str">
        <f aca="false">IF(OR(A4016="",I4016=""),"",IF(COUNTIFS($A$2:$A$4500,A4016,$D$2:$D$4500,D4016,$I$2:$I$4500,I4016)&gt;1,"Possible duplicate",""))</f>
        <v/>
      </c>
      <c r="O4016" s="56" t="str">
        <f aca="false">IF(J4016="","",IF(AND(L4016=0,K4016=0),1,0))</f>
        <v/>
      </c>
      <c r="P4016" s="56" t="str">
        <f aca="false">IF(L4016=1,J4016+ROW()/10^7,"")</f>
        <v/>
      </c>
      <c r="Q4016" s="56" t="str">
        <f aca="false">IF(O4016=1,M4016,"")</f>
        <v/>
      </c>
      <c r="R4016" s="56" t="str">
        <f aca="false">IF(K4016=1,ROW(),"")</f>
        <v/>
      </c>
      <c r="S4016" s="56" t="str">
        <f aca="false">IF(D4016="","",TRIM(D4016))</f>
        <v/>
      </c>
    </row>
    <row r="4017" customFormat="false" ht="15" hidden="false" customHeight="false" outlineLevel="0" collapsed="false">
      <c r="A4017" s="50"/>
      <c r="B4017" s="50"/>
      <c r="C4017" s="50" t="str">
        <f aca="false">IF(S4017="","",IFERROR(IF(INDEX('Ledger Codes'!$C$6:$C$205,MATCH(S4017,'Ledger Codes'!$B$6:$B$205,0))="","",INDEX('Ledger Codes'!$C$6:$C$205,MATCH(S4017,'Ledger Codes'!$B$6:$B$205,0))),""))</f>
        <v/>
      </c>
      <c r="D4017" s="50"/>
      <c r="E4017" s="50"/>
      <c r="F4017" s="50"/>
      <c r="G4017" s="50"/>
      <c r="H4017" s="50"/>
      <c r="I4017" s="52" t="str">
        <f aca="false">IF(AND(G4017="",H4017=""),"",N(G4017)-N(H4017))</f>
        <v/>
      </c>
      <c r="J4017" s="52" t="str">
        <f aca="false">IF(I4017="","",ABS(I4017))</f>
        <v/>
      </c>
      <c r="K4017" s="56" t="str">
        <f aca="false">IF(S4017="","",0)</f>
        <v/>
      </c>
      <c r="L4017" s="56" t="str">
        <f aca="false">IF(J4017="","",IF(AND(J4017&gt;'Revenue Testing'!$E$9,K4017=0),1,0))</f>
        <v/>
      </c>
      <c r="M4017" s="57" t="n">
        <v>0.249700884711</v>
      </c>
      <c r="N4017" s="56" t="str">
        <f aca="false">IF(OR(A4017="",I4017=""),"",IF(COUNTIFS($A$2:$A$4500,A4017,$D$2:$D$4500,D4017,$I$2:$I$4500,I4017)&gt;1,"Possible duplicate",""))</f>
        <v/>
      </c>
      <c r="O4017" s="56" t="str">
        <f aca="false">IF(J4017="","",IF(AND(L4017=0,K4017=0),1,0))</f>
        <v/>
      </c>
      <c r="P4017" s="56" t="str">
        <f aca="false">IF(L4017=1,J4017+ROW()/10^7,"")</f>
        <v/>
      </c>
      <c r="Q4017" s="56" t="str">
        <f aca="false">IF(O4017=1,M4017,"")</f>
        <v/>
      </c>
      <c r="R4017" s="56" t="str">
        <f aca="false">IF(K4017=1,ROW(),"")</f>
        <v/>
      </c>
      <c r="S4017" s="56" t="str">
        <f aca="false">IF(D4017="","",TRIM(D4017))</f>
        <v/>
      </c>
    </row>
    <row r="4018" customFormat="false" ht="15" hidden="false" customHeight="false" outlineLevel="0" collapsed="false">
      <c r="A4018" s="50"/>
      <c r="B4018" s="50"/>
      <c r="C4018" s="50" t="str">
        <f aca="false">IF(S4018="","",IFERROR(IF(INDEX('Ledger Codes'!$C$6:$C$205,MATCH(S4018,'Ledger Codes'!$B$6:$B$205,0))="","",INDEX('Ledger Codes'!$C$6:$C$205,MATCH(S4018,'Ledger Codes'!$B$6:$B$205,0))),""))</f>
        <v/>
      </c>
      <c r="D4018" s="50"/>
      <c r="E4018" s="50"/>
      <c r="F4018" s="50"/>
      <c r="G4018" s="50"/>
      <c r="H4018" s="50"/>
      <c r="I4018" s="52" t="str">
        <f aca="false">IF(AND(G4018="",H4018=""),"",N(G4018)-N(H4018))</f>
        <v/>
      </c>
      <c r="J4018" s="52" t="str">
        <f aca="false">IF(I4018="","",ABS(I4018))</f>
        <v/>
      </c>
      <c r="K4018" s="56" t="str">
        <f aca="false">IF(S4018="","",0)</f>
        <v/>
      </c>
      <c r="L4018" s="56" t="str">
        <f aca="false">IF(J4018="","",IF(AND(J4018&gt;'Revenue Testing'!$E$9,K4018=0),1,0))</f>
        <v/>
      </c>
      <c r="M4018" s="57" t="n">
        <v>0.704960868434</v>
      </c>
      <c r="N4018" s="56" t="str">
        <f aca="false">IF(OR(A4018="",I4018=""),"",IF(COUNTIFS($A$2:$A$4500,A4018,$D$2:$D$4500,D4018,$I$2:$I$4500,I4018)&gt;1,"Possible duplicate",""))</f>
        <v/>
      </c>
      <c r="O4018" s="56" t="str">
        <f aca="false">IF(J4018="","",IF(AND(L4018=0,K4018=0),1,0))</f>
        <v/>
      </c>
      <c r="P4018" s="56" t="str">
        <f aca="false">IF(L4018=1,J4018+ROW()/10^7,"")</f>
        <v/>
      </c>
      <c r="Q4018" s="56" t="str">
        <f aca="false">IF(O4018=1,M4018,"")</f>
        <v/>
      </c>
      <c r="R4018" s="56" t="str">
        <f aca="false">IF(K4018=1,ROW(),"")</f>
        <v/>
      </c>
      <c r="S4018" s="56" t="str">
        <f aca="false">IF(D4018="","",TRIM(D4018))</f>
        <v/>
      </c>
    </row>
    <row r="4019" customFormat="false" ht="15" hidden="false" customHeight="false" outlineLevel="0" collapsed="false">
      <c r="A4019" s="50"/>
      <c r="B4019" s="50"/>
      <c r="C4019" s="50" t="str">
        <f aca="false">IF(S4019="","",IFERROR(IF(INDEX('Ledger Codes'!$C$6:$C$205,MATCH(S4019,'Ledger Codes'!$B$6:$B$205,0))="","",INDEX('Ledger Codes'!$C$6:$C$205,MATCH(S4019,'Ledger Codes'!$B$6:$B$205,0))),""))</f>
        <v/>
      </c>
      <c r="D4019" s="50"/>
      <c r="E4019" s="50"/>
      <c r="F4019" s="50"/>
      <c r="G4019" s="50"/>
      <c r="H4019" s="50"/>
      <c r="I4019" s="52" t="str">
        <f aca="false">IF(AND(G4019="",H4019=""),"",N(G4019)-N(H4019))</f>
        <v/>
      </c>
      <c r="J4019" s="52" t="str">
        <f aca="false">IF(I4019="","",ABS(I4019))</f>
        <v/>
      </c>
      <c r="K4019" s="56" t="str">
        <f aca="false">IF(S4019="","",0)</f>
        <v/>
      </c>
      <c r="L4019" s="56" t="str">
        <f aca="false">IF(J4019="","",IF(AND(J4019&gt;'Revenue Testing'!$E$9,K4019=0),1,0))</f>
        <v/>
      </c>
      <c r="M4019" s="57" t="n">
        <v>0.941116321962</v>
      </c>
      <c r="N4019" s="56" t="str">
        <f aca="false">IF(OR(A4019="",I4019=""),"",IF(COUNTIFS($A$2:$A$4500,A4019,$D$2:$D$4500,D4019,$I$2:$I$4500,I4019)&gt;1,"Possible duplicate",""))</f>
        <v/>
      </c>
      <c r="O4019" s="56" t="str">
        <f aca="false">IF(J4019="","",IF(AND(L4019=0,K4019=0),1,0))</f>
        <v/>
      </c>
      <c r="P4019" s="56" t="str">
        <f aca="false">IF(L4019=1,J4019+ROW()/10^7,"")</f>
        <v/>
      </c>
      <c r="Q4019" s="56" t="str">
        <f aca="false">IF(O4019=1,M4019,"")</f>
        <v/>
      </c>
      <c r="R4019" s="56" t="str">
        <f aca="false">IF(K4019=1,ROW(),"")</f>
        <v/>
      </c>
      <c r="S4019" s="56" t="str">
        <f aca="false">IF(D4019="","",TRIM(D4019))</f>
        <v/>
      </c>
    </row>
    <row r="4020" customFormat="false" ht="15" hidden="false" customHeight="false" outlineLevel="0" collapsed="false">
      <c r="A4020" s="50"/>
      <c r="B4020" s="50"/>
      <c r="C4020" s="50" t="str">
        <f aca="false">IF(S4020="","",IFERROR(IF(INDEX('Ledger Codes'!$C$6:$C$205,MATCH(S4020,'Ledger Codes'!$B$6:$B$205,0))="","",INDEX('Ledger Codes'!$C$6:$C$205,MATCH(S4020,'Ledger Codes'!$B$6:$B$205,0))),""))</f>
        <v/>
      </c>
      <c r="D4020" s="50"/>
      <c r="E4020" s="50"/>
      <c r="F4020" s="50"/>
      <c r="G4020" s="50"/>
      <c r="H4020" s="50"/>
      <c r="I4020" s="52" t="str">
        <f aca="false">IF(AND(G4020="",H4020=""),"",N(G4020)-N(H4020))</f>
        <v/>
      </c>
      <c r="J4020" s="52" t="str">
        <f aca="false">IF(I4020="","",ABS(I4020))</f>
        <v/>
      </c>
      <c r="K4020" s="56" t="str">
        <f aca="false">IF(S4020="","",0)</f>
        <v/>
      </c>
      <c r="L4020" s="56" t="str">
        <f aca="false">IF(J4020="","",IF(AND(J4020&gt;'Revenue Testing'!$E$9,K4020=0),1,0))</f>
        <v/>
      </c>
      <c r="M4020" s="57" t="n">
        <v>0.697035993125</v>
      </c>
      <c r="N4020" s="56" t="str">
        <f aca="false">IF(OR(A4020="",I4020=""),"",IF(COUNTIFS($A$2:$A$4500,A4020,$D$2:$D$4500,D4020,$I$2:$I$4500,I4020)&gt;1,"Possible duplicate",""))</f>
        <v/>
      </c>
      <c r="O4020" s="56" t="str">
        <f aca="false">IF(J4020="","",IF(AND(L4020=0,K4020=0),1,0))</f>
        <v/>
      </c>
      <c r="P4020" s="56" t="str">
        <f aca="false">IF(L4020=1,J4020+ROW()/10^7,"")</f>
        <v/>
      </c>
      <c r="Q4020" s="56" t="str">
        <f aca="false">IF(O4020=1,M4020,"")</f>
        <v/>
      </c>
      <c r="R4020" s="56" t="str">
        <f aca="false">IF(K4020=1,ROW(),"")</f>
        <v/>
      </c>
      <c r="S4020" s="56" t="str">
        <f aca="false">IF(D4020="","",TRIM(D4020))</f>
        <v/>
      </c>
    </row>
    <row r="4021" customFormat="false" ht="15" hidden="false" customHeight="false" outlineLevel="0" collapsed="false">
      <c r="A4021" s="50"/>
      <c r="B4021" s="50"/>
      <c r="C4021" s="50" t="str">
        <f aca="false">IF(S4021="","",IFERROR(IF(INDEX('Ledger Codes'!$C$6:$C$205,MATCH(S4021,'Ledger Codes'!$B$6:$B$205,0))="","",INDEX('Ledger Codes'!$C$6:$C$205,MATCH(S4021,'Ledger Codes'!$B$6:$B$205,0))),""))</f>
        <v/>
      </c>
      <c r="D4021" s="50"/>
      <c r="E4021" s="50"/>
      <c r="F4021" s="50"/>
      <c r="G4021" s="50"/>
      <c r="H4021" s="50"/>
      <c r="I4021" s="52" t="str">
        <f aca="false">IF(AND(G4021="",H4021=""),"",N(G4021)-N(H4021))</f>
        <v/>
      </c>
      <c r="J4021" s="52" t="str">
        <f aca="false">IF(I4021="","",ABS(I4021))</f>
        <v/>
      </c>
      <c r="K4021" s="56" t="str">
        <f aca="false">IF(S4021="","",0)</f>
        <v/>
      </c>
      <c r="L4021" s="56" t="str">
        <f aca="false">IF(J4021="","",IF(AND(J4021&gt;'Revenue Testing'!$E$9,K4021=0),1,0))</f>
        <v/>
      </c>
      <c r="M4021" s="57" t="n">
        <v>0.76341032367</v>
      </c>
      <c r="N4021" s="56" t="str">
        <f aca="false">IF(OR(A4021="",I4021=""),"",IF(COUNTIFS($A$2:$A$4500,A4021,$D$2:$D$4500,D4021,$I$2:$I$4500,I4021)&gt;1,"Possible duplicate",""))</f>
        <v/>
      </c>
      <c r="O4021" s="56" t="str">
        <f aca="false">IF(J4021="","",IF(AND(L4021=0,K4021=0),1,0))</f>
        <v/>
      </c>
      <c r="P4021" s="56" t="str">
        <f aca="false">IF(L4021=1,J4021+ROW()/10^7,"")</f>
        <v/>
      </c>
      <c r="Q4021" s="56" t="str">
        <f aca="false">IF(O4021=1,M4021,"")</f>
        <v/>
      </c>
      <c r="R4021" s="56" t="str">
        <f aca="false">IF(K4021=1,ROW(),"")</f>
        <v/>
      </c>
      <c r="S4021" s="56" t="str">
        <f aca="false">IF(D4021="","",TRIM(D4021))</f>
        <v/>
      </c>
    </row>
    <row r="4022" customFormat="false" ht="15" hidden="false" customHeight="false" outlineLevel="0" collapsed="false">
      <c r="A4022" s="50"/>
      <c r="B4022" s="50"/>
      <c r="C4022" s="50" t="str">
        <f aca="false">IF(S4022="","",IFERROR(IF(INDEX('Ledger Codes'!$C$6:$C$205,MATCH(S4022,'Ledger Codes'!$B$6:$B$205,0))="","",INDEX('Ledger Codes'!$C$6:$C$205,MATCH(S4022,'Ledger Codes'!$B$6:$B$205,0))),""))</f>
        <v/>
      </c>
      <c r="D4022" s="50"/>
      <c r="E4022" s="50"/>
      <c r="F4022" s="50"/>
      <c r="G4022" s="50"/>
      <c r="H4022" s="50"/>
      <c r="I4022" s="52" t="str">
        <f aca="false">IF(AND(G4022="",H4022=""),"",N(G4022)-N(H4022))</f>
        <v/>
      </c>
      <c r="J4022" s="52" t="str">
        <f aca="false">IF(I4022="","",ABS(I4022))</f>
        <v/>
      </c>
      <c r="K4022" s="56" t="str">
        <f aca="false">IF(S4022="","",0)</f>
        <v/>
      </c>
      <c r="L4022" s="56" t="str">
        <f aca="false">IF(J4022="","",IF(AND(J4022&gt;'Revenue Testing'!$E$9,K4022=0),1,0))</f>
        <v/>
      </c>
      <c r="M4022" s="57" t="n">
        <v>0.919405934554</v>
      </c>
      <c r="N4022" s="56" t="str">
        <f aca="false">IF(OR(A4022="",I4022=""),"",IF(COUNTIFS($A$2:$A$4500,A4022,$D$2:$D$4500,D4022,$I$2:$I$4500,I4022)&gt;1,"Possible duplicate",""))</f>
        <v/>
      </c>
      <c r="O4022" s="56" t="str">
        <f aca="false">IF(J4022="","",IF(AND(L4022=0,K4022=0),1,0))</f>
        <v/>
      </c>
      <c r="P4022" s="56" t="str">
        <f aca="false">IF(L4022=1,J4022+ROW()/10^7,"")</f>
        <v/>
      </c>
      <c r="Q4022" s="56" t="str">
        <f aca="false">IF(O4022=1,M4022,"")</f>
        <v/>
      </c>
      <c r="R4022" s="56" t="str">
        <f aca="false">IF(K4022=1,ROW(),"")</f>
        <v/>
      </c>
      <c r="S4022" s="56" t="str">
        <f aca="false">IF(D4022="","",TRIM(D4022))</f>
        <v/>
      </c>
    </row>
    <row r="4023" customFormat="false" ht="15" hidden="false" customHeight="false" outlineLevel="0" collapsed="false">
      <c r="A4023" s="50"/>
      <c r="B4023" s="50"/>
      <c r="C4023" s="50" t="str">
        <f aca="false">IF(S4023="","",IFERROR(IF(INDEX('Ledger Codes'!$C$6:$C$205,MATCH(S4023,'Ledger Codes'!$B$6:$B$205,0))="","",INDEX('Ledger Codes'!$C$6:$C$205,MATCH(S4023,'Ledger Codes'!$B$6:$B$205,0))),""))</f>
        <v/>
      </c>
      <c r="D4023" s="50"/>
      <c r="E4023" s="50"/>
      <c r="F4023" s="50"/>
      <c r="G4023" s="50"/>
      <c r="H4023" s="50"/>
      <c r="I4023" s="52" t="str">
        <f aca="false">IF(AND(G4023="",H4023=""),"",N(G4023)-N(H4023))</f>
        <v/>
      </c>
      <c r="J4023" s="52" t="str">
        <f aca="false">IF(I4023="","",ABS(I4023))</f>
        <v/>
      </c>
      <c r="K4023" s="56" t="str">
        <f aca="false">IF(S4023="","",0)</f>
        <v/>
      </c>
      <c r="L4023" s="56" t="str">
        <f aca="false">IF(J4023="","",IF(AND(J4023&gt;'Revenue Testing'!$E$9,K4023=0),1,0))</f>
        <v/>
      </c>
      <c r="M4023" s="57" t="n">
        <v>0.389590583398</v>
      </c>
      <c r="N4023" s="56" t="str">
        <f aca="false">IF(OR(A4023="",I4023=""),"",IF(COUNTIFS($A$2:$A$4500,A4023,$D$2:$D$4500,D4023,$I$2:$I$4500,I4023)&gt;1,"Possible duplicate",""))</f>
        <v/>
      </c>
      <c r="O4023" s="56" t="str">
        <f aca="false">IF(J4023="","",IF(AND(L4023=0,K4023=0),1,0))</f>
        <v/>
      </c>
      <c r="P4023" s="56" t="str">
        <f aca="false">IF(L4023=1,J4023+ROW()/10^7,"")</f>
        <v/>
      </c>
      <c r="Q4023" s="56" t="str">
        <f aca="false">IF(O4023=1,M4023,"")</f>
        <v/>
      </c>
      <c r="R4023" s="56" t="str">
        <f aca="false">IF(K4023=1,ROW(),"")</f>
        <v/>
      </c>
      <c r="S4023" s="56" t="str">
        <f aca="false">IF(D4023="","",TRIM(D4023))</f>
        <v/>
      </c>
    </row>
    <row r="4024" customFormat="false" ht="15" hidden="false" customHeight="false" outlineLevel="0" collapsed="false">
      <c r="A4024" s="50"/>
      <c r="B4024" s="50"/>
      <c r="C4024" s="50" t="str">
        <f aca="false">IF(S4024="","",IFERROR(IF(INDEX('Ledger Codes'!$C$6:$C$205,MATCH(S4024,'Ledger Codes'!$B$6:$B$205,0))="","",INDEX('Ledger Codes'!$C$6:$C$205,MATCH(S4024,'Ledger Codes'!$B$6:$B$205,0))),""))</f>
        <v/>
      </c>
      <c r="D4024" s="50"/>
      <c r="E4024" s="50"/>
      <c r="F4024" s="50"/>
      <c r="G4024" s="50"/>
      <c r="H4024" s="50"/>
      <c r="I4024" s="52" t="str">
        <f aca="false">IF(AND(G4024="",H4024=""),"",N(G4024)-N(H4024))</f>
        <v/>
      </c>
      <c r="J4024" s="52" t="str">
        <f aca="false">IF(I4024="","",ABS(I4024))</f>
        <v/>
      </c>
      <c r="K4024" s="56" t="str">
        <f aca="false">IF(S4024="","",0)</f>
        <v/>
      </c>
      <c r="L4024" s="56" t="str">
        <f aca="false">IF(J4024="","",IF(AND(J4024&gt;'Revenue Testing'!$E$9,K4024=0),1,0))</f>
        <v/>
      </c>
      <c r="M4024" s="57" t="n">
        <v>0.493768959409</v>
      </c>
      <c r="N4024" s="56" t="str">
        <f aca="false">IF(OR(A4024="",I4024=""),"",IF(COUNTIFS($A$2:$A$4500,A4024,$D$2:$D$4500,D4024,$I$2:$I$4500,I4024)&gt;1,"Possible duplicate",""))</f>
        <v/>
      </c>
      <c r="O4024" s="56" t="str">
        <f aca="false">IF(J4024="","",IF(AND(L4024=0,K4024=0),1,0))</f>
        <v/>
      </c>
      <c r="P4024" s="56" t="str">
        <f aca="false">IF(L4024=1,J4024+ROW()/10^7,"")</f>
        <v/>
      </c>
      <c r="Q4024" s="56" t="str">
        <f aca="false">IF(O4024=1,M4024,"")</f>
        <v/>
      </c>
      <c r="R4024" s="56" t="str">
        <f aca="false">IF(K4024=1,ROW(),"")</f>
        <v/>
      </c>
      <c r="S4024" s="56" t="str">
        <f aca="false">IF(D4024="","",TRIM(D4024))</f>
        <v/>
      </c>
    </row>
    <row r="4025" customFormat="false" ht="15" hidden="false" customHeight="false" outlineLevel="0" collapsed="false">
      <c r="A4025" s="50"/>
      <c r="B4025" s="50"/>
      <c r="C4025" s="50" t="str">
        <f aca="false">IF(S4025="","",IFERROR(IF(INDEX('Ledger Codes'!$C$6:$C$205,MATCH(S4025,'Ledger Codes'!$B$6:$B$205,0))="","",INDEX('Ledger Codes'!$C$6:$C$205,MATCH(S4025,'Ledger Codes'!$B$6:$B$205,0))),""))</f>
        <v/>
      </c>
      <c r="D4025" s="50"/>
      <c r="E4025" s="50"/>
      <c r="F4025" s="50"/>
      <c r="G4025" s="50"/>
      <c r="H4025" s="50"/>
      <c r="I4025" s="52" t="str">
        <f aca="false">IF(AND(G4025="",H4025=""),"",N(G4025)-N(H4025))</f>
        <v/>
      </c>
      <c r="J4025" s="52" t="str">
        <f aca="false">IF(I4025="","",ABS(I4025))</f>
        <v/>
      </c>
      <c r="K4025" s="56" t="str">
        <f aca="false">IF(S4025="","",0)</f>
        <v/>
      </c>
      <c r="L4025" s="56" t="str">
        <f aca="false">IF(J4025="","",IF(AND(J4025&gt;'Revenue Testing'!$E$9,K4025=0),1,0))</f>
        <v/>
      </c>
      <c r="M4025" s="57" t="n">
        <v>0.226025564251</v>
      </c>
      <c r="N4025" s="56" t="str">
        <f aca="false">IF(OR(A4025="",I4025=""),"",IF(COUNTIFS($A$2:$A$4500,A4025,$D$2:$D$4500,D4025,$I$2:$I$4500,I4025)&gt;1,"Possible duplicate",""))</f>
        <v/>
      </c>
      <c r="O4025" s="56" t="str">
        <f aca="false">IF(J4025="","",IF(AND(L4025=0,K4025=0),1,0))</f>
        <v/>
      </c>
      <c r="P4025" s="56" t="str">
        <f aca="false">IF(L4025=1,J4025+ROW()/10^7,"")</f>
        <v/>
      </c>
      <c r="Q4025" s="56" t="str">
        <f aca="false">IF(O4025=1,M4025,"")</f>
        <v/>
      </c>
      <c r="R4025" s="56" t="str">
        <f aca="false">IF(K4025=1,ROW(),"")</f>
        <v/>
      </c>
      <c r="S4025" s="56" t="str">
        <f aca="false">IF(D4025="","",TRIM(D4025))</f>
        <v/>
      </c>
    </row>
    <row r="4026" customFormat="false" ht="15" hidden="false" customHeight="false" outlineLevel="0" collapsed="false">
      <c r="A4026" s="50"/>
      <c r="B4026" s="50"/>
      <c r="C4026" s="50" t="str">
        <f aca="false">IF(S4026="","",IFERROR(IF(INDEX('Ledger Codes'!$C$6:$C$205,MATCH(S4026,'Ledger Codes'!$B$6:$B$205,0))="","",INDEX('Ledger Codes'!$C$6:$C$205,MATCH(S4026,'Ledger Codes'!$B$6:$B$205,0))),""))</f>
        <v/>
      </c>
      <c r="D4026" s="50"/>
      <c r="E4026" s="50"/>
      <c r="F4026" s="50"/>
      <c r="G4026" s="50"/>
      <c r="H4026" s="50"/>
      <c r="I4026" s="52" t="str">
        <f aca="false">IF(AND(G4026="",H4026=""),"",N(G4026)-N(H4026))</f>
        <v/>
      </c>
      <c r="J4026" s="52" t="str">
        <f aca="false">IF(I4026="","",ABS(I4026))</f>
        <v/>
      </c>
      <c r="K4026" s="56" t="str">
        <f aca="false">IF(S4026="","",0)</f>
        <v/>
      </c>
      <c r="L4026" s="56" t="str">
        <f aca="false">IF(J4026="","",IF(AND(J4026&gt;'Revenue Testing'!$E$9,K4026=0),1,0))</f>
        <v/>
      </c>
      <c r="M4026" s="57" t="n">
        <v>0.017700867688</v>
      </c>
      <c r="N4026" s="56" t="str">
        <f aca="false">IF(OR(A4026="",I4026=""),"",IF(COUNTIFS($A$2:$A$4500,A4026,$D$2:$D$4500,D4026,$I$2:$I$4500,I4026)&gt;1,"Possible duplicate",""))</f>
        <v/>
      </c>
      <c r="O4026" s="56" t="str">
        <f aca="false">IF(J4026="","",IF(AND(L4026=0,K4026=0),1,0))</f>
        <v/>
      </c>
      <c r="P4026" s="56" t="str">
        <f aca="false">IF(L4026=1,J4026+ROW()/10^7,"")</f>
        <v/>
      </c>
      <c r="Q4026" s="56" t="str">
        <f aca="false">IF(O4026=1,M4026,"")</f>
        <v/>
      </c>
      <c r="R4026" s="56" t="str">
        <f aca="false">IF(K4026=1,ROW(),"")</f>
        <v/>
      </c>
      <c r="S4026" s="56" t="str">
        <f aca="false">IF(D4026="","",TRIM(D4026))</f>
        <v/>
      </c>
    </row>
    <row r="4027" customFormat="false" ht="15" hidden="false" customHeight="false" outlineLevel="0" collapsed="false">
      <c r="A4027" s="50"/>
      <c r="B4027" s="50"/>
      <c r="C4027" s="50" t="str">
        <f aca="false">IF(S4027="","",IFERROR(IF(INDEX('Ledger Codes'!$C$6:$C$205,MATCH(S4027,'Ledger Codes'!$B$6:$B$205,0))="","",INDEX('Ledger Codes'!$C$6:$C$205,MATCH(S4027,'Ledger Codes'!$B$6:$B$205,0))),""))</f>
        <v/>
      </c>
      <c r="D4027" s="50"/>
      <c r="E4027" s="50"/>
      <c r="F4027" s="50"/>
      <c r="G4027" s="50"/>
      <c r="H4027" s="50"/>
      <c r="I4027" s="52" t="str">
        <f aca="false">IF(AND(G4027="",H4027=""),"",N(G4027)-N(H4027))</f>
        <v/>
      </c>
      <c r="J4027" s="52" t="str">
        <f aca="false">IF(I4027="","",ABS(I4027))</f>
        <v/>
      </c>
      <c r="K4027" s="56" t="str">
        <f aca="false">IF(S4027="","",0)</f>
        <v/>
      </c>
      <c r="L4027" s="56" t="str">
        <f aca="false">IF(J4027="","",IF(AND(J4027&gt;'Revenue Testing'!$E$9,K4027=0),1,0))</f>
        <v/>
      </c>
      <c r="M4027" s="57" t="n">
        <v>0.225650041048</v>
      </c>
      <c r="N4027" s="56" t="str">
        <f aca="false">IF(OR(A4027="",I4027=""),"",IF(COUNTIFS($A$2:$A$4500,A4027,$D$2:$D$4500,D4027,$I$2:$I$4500,I4027)&gt;1,"Possible duplicate",""))</f>
        <v/>
      </c>
      <c r="O4027" s="56" t="str">
        <f aca="false">IF(J4027="","",IF(AND(L4027=0,K4027=0),1,0))</f>
        <v/>
      </c>
      <c r="P4027" s="56" t="str">
        <f aca="false">IF(L4027=1,J4027+ROW()/10^7,"")</f>
        <v/>
      </c>
      <c r="Q4027" s="56" t="str">
        <f aca="false">IF(O4027=1,M4027,"")</f>
        <v/>
      </c>
      <c r="R4027" s="56" t="str">
        <f aca="false">IF(K4027=1,ROW(),"")</f>
        <v/>
      </c>
      <c r="S4027" s="56" t="str">
        <f aca="false">IF(D4027="","",TRIM(D4027))</f>
        <v/>
      </c>
    </row>
    <row r="4028" customFormat="false" ht="15" hidden="false" customHeight="false" outlineLevel="0" collapsed="false">
      <c r="A4028" s="50"/>
      <c r="B4028" s="50"/>
      <c r="C4028" s="50" t="str">
        <f aca="false">IF(S4028="","",IFERROR(IF(INDEX('Ledger Codes'!$C$6:$C$205,MATCH(S4028,'Ledger Codes'!$B$6:$B$205,0))="","",INDEX('Ledger Codes'!$C$6:$C$205,MATCH(S4028,'Ledger Codes'!$B$6:$B$205,0))),""))</f>
        <v/>
      </c>
      <c r="D4028" s="50"/>
      <c r="E4028" s="50"/>
      <c r="F4028" s="50"/>
      <c r="G4028" s="50"/>
      <c r="H4028" s="50"/>
      <c r="I4028" s="52" t="str">
        <f aca="false">IF(AND(G4028="",H4028=""),"",N(G4028)-N(H4028))</f>
        <v/>
      </c>
      <c r="J4028" s="52" t="str">
        <f aca="false">IF(I4028="","",ABS(I4028))</f>
        <v/>
      </c>
      <c r="K4028" s="56" t="str">
        <f aca="false">IF(S4028="","",0)</f>
        <v/>
      </c>
      <c r="L4028" s="56" t="str">
        <f aca="false">IF(J4028="","",IF(AND(J4028&gt;'Revenue Testing'!$E$9,K4028=0),1,0))</f>
        <v/>
      </c>
      <c r="M4028" s="57" t="n">
        <v>0.974954276864</v>
      </c>
      <c r="N4028" s="56" t="str">
        <f aca="false">IF(OR(A4028="",I4028=""),"",IF(COUNTIFS($A$2:$A$4500,A4028,$D$2:$D$4500,D4028,$I$2:$I$4500,I4028)&gt;1,"Possible duplicate",""))</f>
        <v/>
      </c>
      <c r="O4028" s="56" t="str">
        <f aca="false">IF(J4028="","",IF(AND(L4028=0,K4028=0),1,0))</f>
        <v/>
      </c>
      <c r="P4028" s="56" t="str">
        <f aca="false">IF(L4028=1,J4028+ROW()/10^7,"")</f>
        <v/>
      </c>
      <c r="Q4028" s="56" t="str">
        <f aca="false">IF(O4028=1,M4028,"")</f>
        <v/>
      </c>
      <c r="R4028" s="56" t="str">
        <f aca="false">IF(K4028=1,ROW(),"")</f>
        <v/>
      </c>
      <c r="S4028" s="56" t="str">
        <f aca="false">IF(D4028="","",TRIM(D4028))</f>
        <v/>
      </c>
    </row>
    <row r="4029" customFormat="false" ht="15" hidden="false" customHeight="false" outlineLevel="0" collapsed="false">
      <c r="A4029" s="50"/>
      <c r="B4029" s="50"/>
      <c r="C4029" s="50" t="str">
        <f aca="false">IF(S4029="","",IFERROR(IF(INDEX('Ledger Codes'!$C$6:$C$205,MATCH(S4029,'Ledger Codes'!$B$6:$B$205,0))="","",INDEX('Ledger Codes'!$C$6:$C$205,MATCH(S4029,'Ledger Codes'!$B$6:$B$205,0))),""))</f>
        <v/>
      </c>
      <c r="D4029" s="50"/>
      <c r="E4029" s="50"/>
      <c r="F4029" s="50"/>
      <c r="G4029" s="50"/>
      <c r="H4029" s="50"/>
      <c r="I4029" s="52" t="str">
        <f aca="false">IF(AND(G4029="",H4029=""),"",N(G4029)-N(H4029))</f>
        <v/>
      </c>
      <c r="J4029" s="52" t="str">
        <f aca="false">IF(I4029="","",ABS(I4029))</f>
        <v/>
      </c>
      <c r="K4029" s="56" t="str">
        <f aca="false">IF(S4029="","",0)</f>
        <v/>
      </c>
      <c r="L4029" s="56" t="str">
        <f aca="false">IF(J4029="","",IF(AND(J4029&gt;'Revenue Testing'!$E$9,K4029=0),1,0))</f>
        <v/>
      </c>
      <c r="M4029" s="57" t="n">
        <v>0.634467673006</v>
      </c>
      <c r="N4029" s="56" t="str">
        <f aca="false">IF(OR(A4029="",I4029=""),"",IF(COUNTIFS($A$2:$A$4500,A4029,$D$2:$D$4500,D4029,$I$2:$I$4500,I4029)&gt;1,"Possible duplicate",""))</f>
        <v/>
      </c>
      <c r="O4029" s="56" t="str">
        <f aca="false">IF(J4029="","",IF(AND(L4029=0,K4029=0),1,0))</f>
        <v/>
      </c>
      <c r="P4029" s="56" t="str">
        <f aca="false">IF(L4029=1,J4029+ROW()/10^7,"")</f>
        <v/>
      </c>
      <c r="Q4029" s="56" t="str">
        <f aca="false">IF(O4029=1,M4029,"")</f>
        <v/>
      </c>
      <c r="R4029" s="56" t="str">
        <f aca="false">IF(K4029=1,ROW(),"")</f>
        <v/>
      </c>
      <c r="S4029" s="56" t="str">
        <f aca="false">IF(D4029="","",TRIM(D4029))</f>
        <v/>
      </c>
    </row>
    <row r="4030" customFormat="false" ht="15" hidden="false" customHeight="false" outlineLevel="0" collapsed="false">
      <c r="A4030" s="50"/>
      <c r="B4030" s="50"/>
      <c r="C4030" s="50" t="str">
        <f aca="false">IF(S4030="","",IFERROR(IF(INDEX('Ledger Codes'!$C$6:$C$205,MATCH(S4030,'Ledger Codes'!$B$6:$B$205,0))="","",INDEX('Ledger Codes'!$C$6:$C$205,MATCH(S4030,'Ledger Codes'!$B$6:$B$205,0))),""))</f>
        <v/>
      </c>
      <c r="D4030" s="50"/>
      <c r="E4030" s="50"/>
      <c r="F4030" s="50"/>
      <c r="G4030" s="50"/>
      <c r="H4030" s="50"/>
      <c r="I4030" s="52" t="str">
        <f aca="false">IF(AND(G4030="",H4030=""),"",N(G4030)-N(H4030))</f>
        <v/>
      </c>
      <c r="J4030" s="52" t="str">
        <f aca="false">IF(I4030="","",ABS(I4030))</f>
        <v/>
      </c>
      <c r="K4030" s="56" t="str">
        <f aca="false">IF(S4030="","",0)</f>
        <v/>
      </c>
      <c r="L4030" s="56" t="str">
        <f aca="false">IF(J4030="","",IF(AND(J4030&gt;'Revenue Testing'!$E$9,K4030=0),1,0))</f>
        <v/>
      </c>
      <c r="M4030" s="57" t="n">
        <v>0.007345662322</v>
      </c>
      <c r="N4030" s="56" t="str">
        <f aca="false">IF(OR(A4030="",I4030=""),"",IF(COUNTIFS($A$2:$A$4500,A4030,$D$2:$D$4500,D4030,$I$2:$I$4500,I4030)&gt;1,"Possible duplicate",""))</f>
        <v/>
      </c>
      <c r="O4030" s="56" t="str">
        <f aca="false">IF(J4030="","",IF(AND(L4030=0,K4030=0),1,0))</f>
        <v/>
      </c>
      <c r="P4030" s="56" t="str">
        <f aca="false">IF(L4030=1,J4030+ROW()/10^7,"")</f>
        <v/>
      </c>
      <c r="Q4030" s="56" t="str">
        <f aca="false">IF(O4030=1,M4030,"")</f>
        <v/>
      </c>
      <c r="R4030" s="56" t="str">
        <f aca="false">IF(K4030=1,ROW(),"")</f>
        <v/>
      </c>
      <c r="S4030" s="56" t="str">
        <f aca="false">IF(D4030="","",TRIM(D4030))</f>
        <v/>
      </c>
    </row>
    <row r="4031" customFormat="false" ht="15" hidden="false" customHeight="false" outlineLevel="0" collapsed="false">
      <c r="A4031" s="50"/>
      <c r="B4031" s="50"/>
      <c r="C4031" s="50" t="str">
        <f aca="false">IF(S4031="","",IFERROR(IF(INDEX('Ledger Codes'!$C$6:$C$205,MATCH(S4031,'Ledger Codes'!$B$6:$B$205,0))="","",INDEX('Ledger Codes'!$C$6:$C$205,MATCH(S4031,'Ledger Codes'!$B$6:$B$205,0))),""))</f>
        <v/>
      </c>
      <c r="D4031" s="50"/>
      <c r="E4031" s="50"/>
      <c r="F4031" s="50"/>
      <c r="G4031" s="50"/>
      <c r="H4031" s="50"/>
      <c r="I4031" s="52" t="str">
        <f aca="false">IF(AND(G4031="",H4031=""),"",N(G4031)-N(H4031))</f>
        <v/>
      </c>
      <c r="J4031" s="52" t="str">
        <f aca="false">IF(I4031="","",ABS(I4031))</f>
        <v/>
      </c>
      <c r="K4031" s="56" t="str">
        <f aca="false">IF(S4031="","",0)</f>
        <v/>
      </c>
      <c r="L4031" s="56" t="str">
        <f aca="false">IF(J4031="","",IF(AND(J4031&gt;'Revenue Testing'!$E$9,K4031=0),1,0))</f>
        <v/>
      </c>
      <c r="M4031" s="57" t="n">
        <v>0.325937032883</v>
      </c>
      <c r="N4031" s="56" t="str">
        <f aca="false">IF(OR(A4031="",I4031=""),"",IF(COUNTIFS($A$2:$A$4500,A4031,$D$2:$D$4500,D4031,$I$2:$I$4500,I4031)&gt;1,"Possible duplicate",""))</f>
        <v/>
      </c>
      <c r="O4031" s="56" t="str">
        <f aca="false">IF(J4031="","",IF(AND(L4031=0,K4031=0),1,0))</f>
        <v/>
      </c>
      <c r="P4031" s="56" t="str">
        <f aca="false">IF(L4031=1,J4031+ROW()/10^7,"")</f>
        <v/>
      </c>
      <c r="Q4031" s="56" t="str">
        <f aca="false">IF(O4031=1,M4031,"")</f>
        <v/>
      </c>
      <c r="R4031" s="56" t="str">
        <f aca="false">IF(K4031=1,ROW(),"")</f>
        <v/>
      </c>
      <c r="S4031" s="56" t="str">
        <f aca="false">IF(D4031="","",TRIM(D4031))</f>
        <v/>
      </c>
    </row>
    <row r="4032" customFormat="false" ht="15" hidden="false" customHeight="false" outlineLevel="0" collapsed="false">
      <c r="A4032" s="50"/>
      <c r="B4032" s="50"/>
      <c r="C4032" s="50" t="str">
        <f aca="false">IF(S4032="","",IFERROR(IF(INDEX('Ledger Codes'!$C$6:$C$205,MATCH(S4032,'Ledger Codes'!$B$6:$B$205,0))="","",INDEX('Ledger Codes'!$C$6:$C$205,MATCH(S4032,'Ledger Codes'!$B$6:$B$205,0))),""))</f>
        <v/>
      </c>
      <c r="D4032" s="50"/>
      <c r="E4032" s="50"/>
      <c r="F4032" s="50"/>
      <c r="G4032" s="50"/>
      <c r="H4032" s="50"/>
      <c r="I4032" s="52" t="str">
        <f aca="false">IF(AND(G4032="",H4032=""),"",N(G4032)-N(H4032))</f>
        <v/>
      </c>
      <c r="J4032" s="52" t="str">
        <f aca="false">IF(I4032="","",ABS(I4032))</f>
        <v/>
      </c>
      <c r="K4032" s="56" t="str">
        <f aca="false">IF(S4032="","",0)</f>
        <v/>
      </c>
      <c r="L4032" s="56" t="str">
        <f aca="false">IF(J4032="","",IF(AND(J4032&gt;'Revenue Testing'!$E$9,K4032=0),1,0))</f>
        <v/>
      </c>
      <c r="M4032" s="57" t="n">
        <v>0.59414919758</v>
      </c>
      <c r="N4032" s="56" t="str">
        <f aca="false">IF(OR(A4032="",I4032=""),"",IF(COUNTIFS($A$2:$A$4500,A4032,$D$2:$D$4500,D4032,$I$2:$I$4500,I4032)&gt;1,"Possible duplicate",""))</f>
        <v/>
      </c>
      <c r="O4032" s="56" t="str">
        <f aca="false">IF(J4032="","",IF(AND(L4032=0,K4032=0),1,0))</f>
        <v/>
      </c>
      <c r="P4032" s="56" t="str">
        <f aca="false">IF(L4032=1,J4032+ROW()/10^7,"")</f>
        <v/>
      </c>
      <c r="Q4032" s="56" t="str">
        <f aca="false">IF(O4032=1,M4032,"")</f>
        <v/>
      </c>
      <c r="R4032" s="56" t="str">
        <f aca="false">IF(K4032=1,ROW(),"")</f>
        <v/>
      </c>
      <c r="S4032" s="56" t="str">
        <f aca="false">IF(D4032="","",TRIM(D4032))</f>
        <v/>
      </c>
    </row>
    <row r="4033" customFormat="false" ht="15" hidden="false" customHeight="false" outlineLevel="0" collapsed="false">
      <c r="A4033" s="50"/>
      <c r="B4033" s="50"/>
      <c r="C4033" s="50" t="str">
        <f aca="false">IF(S4033="","",IFERROR(IF(INDEX('Ledger Codes'!$C$6:$C$205,MATCH(S4033,'Ledger Codes'!$B$6:$B$205,0))="","",INDEX('Ledger Codes'!$C$6:$C$205,MATCH(S4033,'Ledger Codes'!$B$6:$B$205,0))),""))</f>
        <v/>
      </c>
      <c r="D4033" s="50"/>
      <c r="E4033" s="50"/>
      <c r="F4033" s="50"/>
      <c r="G4033" s="50"/>
      <c r="H4033" s="50"/>
      <c r="I4033" s="52" t="str">
        <f aca="false">IF(AND(G4033="",H4033=""),"",N(G4033)-N(H4033))</f>
        <v/>
      </c>
      <c r="J4033" s="52" t="str">
        <f aca="false">IF(I4033="","",ABS(I4033))</f>
        <v/>
      </c>
      <c r="K4033" s="56" t="str">
        <f aca="false">IF(S4033="","",0)</f>
        <v/>
      </c>
      <c r="L4033" s="56" t="str">
        <f aca="false">IF(J4033="","",IF(AND(J4033&gt;'Revenue Testing'!$E$9,K4033=0),1,0))</f>
        <v/>
      </c>
      <c r="M4033" s="57" t="n">
        <v>0.448419941046</v>
      </c>
      <c r="N4033" s="56" t="str">
        <f aca="false">IF(OR(A4033="",I4033=""),"",IF(COUNTIFS($A$2:$A$4500,A4033,$D$2:$D$4500,D4033,$I$2:$I$4500,I4033)&gt;1,"Possible duplicate",""))</f>
        <v/>
      </c>
      <c r="O4033" s="56" t="str">
        <f aca="false">IF(J4033="","",IF(AND(L4033=0,K4033=0),1,0))</f>
        <v/>
      </c>
      <c r="P4033" s="56" t="str">
        <f aca="false">IF(L4033=1,J4033+ROW()/10^7,"")</f>
        <v/>
      </c>
      <c r="Q4033" s="56" t="str">
        <f aca="false">IF(O4033=1,M4033,"")</f>
        <v/>
      </c>
      <c r="R4033" s="56" t="str">
        <f aca="false">IF(K4033=1,ROW(),"")</f>
        <v/>
      </c>
      <c r="S4033" s="56" t="str">
        <f aca="false">IF(D4033="","",TRIM(D4033))</f>
        <v/>
      </c>
    </row>
    <row r="4034" customFormat="false" ht="15" hidden="false" customHeight="false" outlineLevel="0" collapsed="false">
      <c r="A4034" s="50"/>
      <c r="B4034" s="50"/>
      <c r="C4034" s="50" t="str">
        <f aca="false">IF(S4034="","",IFERROR(IF(INDEX('Ledger Codes'!$C$6:$C$205,MATCH(S4034,'Ledger Codes'!$B$6:$B$205,0))="","",INDEX('Ledger Codes'!$C$6:$C$205,MATCH(S4034,'Ledger Codes'!$B$6:$B$205,0))),""))</f>
        <v/>
      </c>
      <c r="D4034" s="50"/>
      <c r="E4034" s="50"/>
      <c r="F4034" s="50"/>
      <c r="G4034" s="50"/>
      <c r="H4034" s="50"/>
      <c r="I4034" s="52" t="str">
        <f aca="false">IF(AND(G4034="",H4034=""),"",N(G4034)-N(H4034))</f>
        <v/>
      </c>
      <c r="J4034" s="52" t="str">
        <f aca="false">IF(I4034="","",ABS(I4034))</f>
        <v/>
      </c>
      <c r="K4034" s="56" t="str">
        <f aca="false">IF(S4034="","",0)</f>
        <v/>
      </c>
      <c r="L4034" s="56" t="str">
        <f aca="false">IF(J4034="","",IF(AND(J4034&gt;'Revenue Testing'!$E$9,K4034=0),1,0))</f>
        <v/>
      </c>
      <c r="M4034" s="57" t="n">
        <v>0.787006062128</v>
      </c>
      <c r="N4034" s="56" t="str">
        <f aca="false">IF(OR(A4034="",I4034=""),"",IF(COUNTIFS($A$2:$A$4500,A4034,$D$2:$D$4500,D4034,$I$2:$I$4500,I4034)&gt;1,"Possible duplicate",""))</f>
        <v/>
      </c>
      <c r="O4034" s="56" t="str">
        <f aca="false">IF(J4034="","",IF(AND(L4034=0,K4034=0),1,0))</f>
        <v/>
      </c>
      <c r="P4034" s="56" t="str">
        <f aca="false">IF(L4034=1,J4034+ROW()/10^7,"")</f>
        <v/>
      </c>
      <c r="Q4034" s="56" t="str">
        <f aca="false">IF(O4034=1,M4034,"")</f>
        <v/>
      </c>
      <c r="R4034" s="56" t="str">
        <f aca="false">IF(K4034=1,ROW(),"")</f>
        <v/>
      </c>
      <c r="S4034" s="56" t="str">
        <f aca="false">IF(D4034="","",TRIM(D4034))</f>
        <v/>
      </c>
    </row>
    <row r="4035" customFormat="false" ht="15" hidden="false" customHeight="false" outlineLevel="0" collapsed="false">
      <c r="A4035" s="50"/>
      <c r="B4035" s="50"/>
      <c r="C4035" s="50" t="str">
        <f aca="false">IF(S4035="","",IFERROR(IF(INDEX('Ledger Codes'!$C$6:$C$205,MATCH(S4035,'Ledger Codes'!$B$6:$B$205,0))="","",INDEX('Ledger Codes'!$C$6:$C$205,MATCH(S4035,'Ledger Codes'!$B$6:$B$205,0))),""))</f>
        <v/>
      </c>
      <c r="D4035" s="50"/>
      <c r="E4035" s="50"/>
      <c r="F4035" s="50"/>
      <c r="G4035" s="50"/>
      <c r="H4035" s="50"/>
      <c r="I4035" s="52" t="str">
        <f aca="false">IF(AND(G4035="",H4035=""),"",N(G4035)-N(H4035))</f>
        <v/>
      </c>
      <c r="J4035" s="52" t="str">
        <f aca="false">IF(I4035="","",ABS(I4035))</f>
        <v/>
      </c>
      <c r="K4035" s="56" t="str">
        <f aca="false">IF(S4035="","",0)</f>
        <v/>
      </c>
      <c r="L4035" s="56" t="str">
        <f aca="false">IF(J4035="","",IF(AND(J4035&gt;'Revenue Testing'!$E$9,K4035=0),1,0))</f>
        <v/>
      </c>
      <c r="M4035" s="57" t="n">
        <v>0.214640825136</v>
      </c>
      <c r="N4035" s="56" t="str">
        <f aca="false">IF(OR(A4035="",I4035=""),"",IF(COUNTIFS($A$2:$A$4500,A4035,$D$2:$D$4500,D4035,$I$2:$I$4500,I4035)&gt;1,"Possible duplicate",""))</f>
        <v/>
      </c>
      <c r="O4035" s="56" t="str">
        <f aca="false">IF(J4035="","",IF(AND(L4035=0,K4035=0),1,0))</f>
        <v/>
      </c>
      <c r="P4035" s="56" t="str">
        <f aca="false">IF(L4035=1,J4035+ROW()/10^7,"")</f>
        <v/>
      </c>
      <c r="Q4035" s="56" t="str">
        <f aca="false">IF(O4035=1,M4035,"")</f>
        <v/>
      </c>
      <c r="R4035" s="56" t="str">
        <f aca="false">IF(K4035=1,ROW(),"")</f>
        <v/>
      </c>
      <c r="S4035" s="56" t="str">
        <f aca="false">IF(D4035="","",TRIM(D4035))</f>
        <v/>
      </c>
    </row>
    <row r="4036" customFormat="false" ht="15" hidden="false" customHeight="false" outlineLevel="0" collapsed="false">
      <c r="A4036" s="50"/>
      <c r="B4036" s="50"/>
      <c r="C4036" s="50" t="str">
        <f aca="false">IF(S4036="","",IFERROR(IF(INDEX('Ledger Codes'!$C$6:$C$205,MATCH(S4036,'Ledger Codes'!$B$6:$B$205,0))="","",INDEX('Ledger Codes'!$C$6:$C$205,MATCH(S4036,'Ledger Codes'!$B$6:$B$205,0))),""))</f>
        <v/>
      </c>
      <c r="D4036" s="50"/>
      <c r="E4036" s="50"/>
      <c r="F4036" s="50"/>
      <c r="G4036" s="50"/>
      <c r="H4036" s="50"/>
      <c r="I4036" s="52" t="str">
        <f aca="false">IF(AND(G4036="",H4036=""),"",N(G4036)-N(H4036))</f>
        <v/>
      </c>
      <c r="J4036" s="52" t="str">
        <f aca="false">IF(I4036="","",ABS(I4036))</f>
        <v/>
      </c>
      <c r="K4036" s="56" t="str">
        <f aca="false">IF(S4036="","",0)</f>
        <v/>
      </c>
      <c r="L4036" s="56" t="str">
        <f aca="false">IF(J4036="","",IF(AND(J4036&gt;'Revenue Testing'!$E$9,K4036=0),1,0))</f>
        <v/>
      </c>
      <c r="M4036" s="57" t="n">
        <v>0.065324267941</v>
      </c>
      <c r="N4036" s="56" t="str">
        <f aca="false">IF(OR(A4036="",I4036=""),"",IF(COUNTIFS($A$2:$A$4500,A4036,$D$2:$D$4500,D4036,$I$2:$I$4500,I4036)&gt;1,"Possible duplicate",""))</f>
        <v/>
      </c>
      <c r="O4036" s="56" t="str">
        <f aca="false">IF(J4036="","",IF(AND(L4036=0,K4036=0),1,0))</f>
        <v/>
      </c>
      <c r="P4036" s="56" t="str">
        <f aca="false">IF(L4036=1,J4036+ROW()/10^7,"")</f>
        <v/>
      </c>
      <c r="Q4036" s="56" t="str">
        <f aca="false">IF(O4036=1,M4036,"")</f>
        <v/>
      </c>
      <c r="R4036" s="56" t="str">
        <f aca="false">IF(K4036=1,ROW(),"")</f>
        <v/>
      </c>
      <c r="S4036" s="56" t="str">
        <f aca="false">IF(D4036="","",TRIM(D4036))</f>
        <v/>
      </c>
    </row>
    <row r="4037" customFormat="false" ht="15" hidden="false" customHeight="false" outlineLevel="0" collapsed="false">
      <c r="A4037" s="50"/>
      <c r="B4037" s="50"/>
      <c r="C4037" s="50" t="str">
        <f aca="false">IF(S4037="","",IFERROR(IF(INDEX('Ledger Codes'!$C$6:$C$205,MATCH(S4037,'Ledger Codes'!$B$6:$B$205,0))="","",INDEX('Ledger Codes'!$C$6:$C$205,MATCH(S4037,'Ledger Codes'!$B$6:$B$205,0))),""))</f>
        <v/>
      </c>
      <c r="D4037" s="50"/>
      <c r="E4037" s="50"/>
      <c r="F4037" s="50"/>
      <c r="G4037" s="50"/>
      <c r="H4037" s="50"/>
      <c r="I4037" s="52" t="str">
        <f aca="false">IF(AND(G4037="",H4037=""),"",N(G4037)-N(H4037))</f>
        <v/>
      </c>
      <c r="J4037" s="52" t="str">
        <f aca="false">IF(I4037="","",ABS(I4037))</f>
        <v/>
      </c>
      <c r="K4037" s="56" t="str">
        <f aca="false">IF(S4037="","",0)</f>
        <v/>
      </c>
      <c r="L4037" s="56" t="str">
        <f aca="false">IF(J4037="","",IF(AND(J4037&gt;'Revenue Testing'!$E$9,K4037=0),1,0))</f>
        <v/>
      </c>
      <c r="M4037" s="57" t="n">
        <v>0.482079166657</v>
      </c>
      <c r="N4037" s="56" t="str">
        <f aca="false">IF(OR(A4037="",I4037=""),"",IF(COUNTIFS($A$2:$A$4500,A4037,$D$2:$D$4500,D4037,$I$2:$I$4500,I4037)&gt;1,"Possible duplicate",""))</f>
        <v/>
      </c>
      <c r="O4037" s="56" t="str">
        <f aca="false">IF(J4037="","",IF(AND(L4037=0,K4037=0),1,0))</f>
        <v/>
      </c>
      <c r="P4037" s="56" t="str">
        <f aca="false">IF(L4037=1,J4037+ROW()/10^7,"")</f>
        <v/>
      </c>
      <c r="Q4037" s="56" t="str">
        <f aca="false">IF(O4037=1,M4037,"")</f>
        <v/>
      </c>
      <c r="R4037" s="56" t="str">
        <f aca="false">IF(K4037=1,ROW(),"")</f>
        <v/>
      </c>
      <c r="S4037" s="56" t="str">
        <f aca="false">IF(D4037="","",TRIM(D4037))</f>
        <v/>
      </c>
    </row>
    <row r="4038" customFormat="false" ht="15" hidden="false" customHeight="false" outlineLevel="0" collapsed="false">
      <c r="A4038" s="50"/>
      <c r="B4038" s="50"/>
      <c r="C4038" s="50" t="str">
        <f aca="false">IF(S4038="","",IFERROR(IF(INDEX('Ledger Codes'!$C$6:$C$205,MATCH(S4038,'Ledger Codes'!$B$6:$B$205,0))="","",INDEX('Ledger Codes'!$C$6:$C$205,MATCH(S4038,'Ledger Codes'!$B$6:$B$205,0))),""))</f>
        <v/>
      </c>
      <c r="D4038" s="50"/>
      <c r="E4038" s="50"/>
      <c r="F4038" s="50"/>
      <c r="G4038" s="50"/>
      <c r="H4038" s="50"/>
      <c r="I4038" s="52" t="str">
        <f aca="false">IF(AND(G4038="",H4038=""),"",N(G4038)-N(H4038))</f>
        <v/>
      </c>
      <c r="J4038" s="52" t="str">
        <f aca="false">IF(I4038="","",ABS(I4038))</f>
        <v/>
      </c>
      <c r="K4038" s="56" t="str">
        <f aca="false">IF(S4038="","",0)</f>
        <v/>
      </c>
      <c r="L4038" s="56" t="str">
        <f aca="false">IF(J4038="","",IF(AND(J4038&gt;'Revenue Testing'!$E$9,K4038=0),1,0))</f>
        <v/>
      </c>
      <c r="M4038" s="57" t="n">
        <v>0.891716753228</v>
      </c>
      <c r="N4038" s="56" t="str">
        <f aca="false">IF(OR(A4038="",I4038=""),"",IF(COUNTIFS($A$2:$A$4500,A4038,$D$2:$D$4500,D4038,$I$2:$I$4500,I4038)&gt;1,"Possible duplicate",""))</f>
        <v/>
      </c>
      <c r="O4038" s="56" t="str">
        <f aca="false">IF(J4038="","",IF(AND(L4038=0,K4038=0),1,0))</f>
        <v/>
      </c>
      <c r="P4038" s="56" t="str">
        <f aca="false">IF(L4038=1,J4038+ROW()/10^7,"")</f>
        <v/>
      </c>
      <c r="Q4038" s="56" t="str">
        <f aca="false">IF(O4038=1,M4038,"")</f>
        <v/>
      </c>
      <c r="R4038" s="56" t="str">
        <f aca="false">IF(K4038=1,ROW(),"")</f>
        <v/>
      </c>
      <c r="S4038" s="56" t="str">
        <f aca="false">IF(D4038="","",TRIM(D4038))</f>
        <v/>
      </c>
    </row>
    <row r="4039" customFormat="false" ht="15" hidden="false" customHeight="false" outlineLevel="0" collapsed="false">
      <c r="A4039" s="50"/>
      <c r="B4039" s="50"/>
      <c r="C4039" s="50" t="str">
        <f aca="false">IF(S4039="","",IFERROR(IF(INDEX('Ledger Codes'!$C$6:$C$205,MATCH(S4039,'Ledger Codes'!$B$6:$B$205,0))="","",INDEX('Ledger Codes'!$C$6:$C$205,MATCH(S4039,'Ledger Codes'!$B$6:$B$205,0))),""))</f>
        <v/>
      </c>
      <c r="D4039" s="50"/>
      <c r="E4039" s="50"/>
      <c r="F4039" s="50"/>
      <c r="G4039" s="50"/>
      <c r="H4039" s="50"/>
      <c r="I4039" s="52" t="str">
        <f aca="false">IF(AND(G4039="",H4039=""),"",N(G4039)-N(H4039))</f>
        <v/>
      </c>
      <c r="J4039" s="52" t="str">
        <f aca="false">IF(I4039="","",ABS(I4039))</f>
        <v/>
      </c>
      <c r="K4039" s="56" t="str">
        <f aca="false">IF(S4039="","",0)</f>
        <v/>
      </c>
      <c r="L4039" s="56" t="str">
        <f aca="false">IF(J4039="","",IF(AND(J4039&gt;'Revenue Testing'!$E$9,K4039=0),1,0))</f>
        <v/>
      </c>
      <c r="M4039" s="57" t="n">
        <v>0.969418720307</v>
      </c>
      <c r="N4039" s="56" t="str">
        <f aca="false">IF(OR(A4039="",I4039=""),"",IF(COUNTIFS($A$2:$A$4500,A4039,$D$2:$D$4500,D4039,$I$2:$I$4500,I4039)&gt;1,"Possible duplicate",""))</f>
        <v/>
      </c>
      <c r="O4039" s="56" t="str">
        <f aca="false">IF(J4039="","",IF(AND(L4039=0,K4039=0),1,0))</f>
        <v/>
      </c>
      <c r="P4039" s="56" t="str">
        <f aca="false">IF(L4039=1,J4039+ROW()/10^7,"")</f>
        <v/>
      </c>
      <c r="Q4039" s="56" t="str">
        <f aca="false">IF(O4039=1,M4039,"")</f>
        <v/>
      </c>
      <c r="R4039" s="56" t="str">
        <f aca="false">IF(K4039=1,ROW(),"")</f>
        <v/>
      </c>
      <c r="S4039" s="56" t="str">
        <f aca="false">IF(D4039="","",TRIM(D4039))</f>
        <v/>
      </c>
    </row>
    <row r="4040" customFormat="false" ht="15" hidden="false" customHeight="false" outlineLevel="0" collapsed="false">
      <c r="A4040" s="50"/>
      <c r="B4040" s="50"/>
      <c r="C4040" s="50" t="str">
        <f aca="false">IF(S4040="","",IFERROR(IF(INDEX('Ledger Codes'!$C$6:$C$205,MATCH(S4040,'Ledger Codes'!$B$6:$B$205,0))="","",INDEX('Ledger Codes'!$C$6:$C$205,MATCH(S4040,'Ledger Codes'!$B$6:$B$205,0))),""))</f>
        <v/>
      </c>
      <c r="D4040" s="50"/>
      <c r="E4040" s="50"/>
      <c r="F4040" s="50"/>
      <c r="G4040" s="50"/>
      <c r="H4040" s="50"/>
      <c r="I4040" s="52" t="str">
        <f aca="false">IF(AND(G4040="",H4040=""),"",N(G4040)-N(H4040))</f>
        <v/>
      </c>
      <c r="J4040" s="52" t="str">
        <f aca="false">IF(I4040="","",ABS(I4040))</f>
        <v/>
      </c>
      <c r="K4040" s="56" t="str">
        <f aca="false">IF(S4040="","",0)</f>
        <v/>
      </c>
      <c r="L4040" s="56" t="str">
        <f aca="false">IF(J4040="","",IF(AND(J4040&gt;'Revenue Testing'!$E$9,K4040=0),1,0))</f>
        <v/>
      </c>
      <c r="M4040" s="57" t="n">
        <v>0.751182519529</v>
      </c>
      <c r="N4040" s="56" t="str">
        <f aca="false">IF(OR(A4040="",I4040=""),"",IF(COUNTIFS($A$2:$A$4500,A4040,$D$2:$D$4500,D4040,$I$2:$I$4500,I4040)&gt;1,"Possible duplicate",""))</f>
        <v/>
      </c>
      <c r="O4040" s="56" t="str">
        <f aca="false">IF(J4040="","",IF(AND(L4040=0,K4040=0),1,0))</f>
        <v/>
      </c>
      <c r="P4040" s="56" t="str">
        <f aca="false">IF(L4040=1,J4040+ROW()/10^7,"")</f>
        <v/>
      </c>
      <c r="Q4040" s="56" t="str">
        <f aca="false">IF(O4040=1,M4040,"")</f>
        <v/>
      </c>
      <c r="R4040" s="56" t="str">
        <f aca="false">IF(K4040=1,ROW(),"")</f>
        <v/>
      </c>
      <c r="S4040" s="56" t="str">
        <f aca="false">IF(D4040="","",TRIM(D4040))</f>
        <v/>
      </c>
    </row>
    <row r="4041" customFormat="false" ht="15" hidden="false" customHeight="false" outlineLevel="0" collapsed="false">
      <c r="A4041" s="50"/>
      <c r="B4041" s="50"/>
      <c r="C4041" s="50" t="str">
        <f aca="false">IF(S4041="","",IFERROR(IF(INDEX('Ledger Codes'!$C$6:$C$205,MATCH(S4041,'Ledger Codes'!$B$6:$B$205,0))="","",INDEX('Ledger Codes'!$C$6:$C$205,MATCH(S4041,'Ledger Codes'!$B$6:$B$205,0))),""))</f>
        <v/>
      </c>
      <c r="D4041" s="50"/>
      <c r="E4041" s="50"/>
      <c r="F4041" s="50"/>
      <c r="G4041" s="50"/>
      <c r="H4041" s="50"/>
      <c r="I4041" s="52" t="str">
        <f aca="false">IF(AND(G4041="",H4041=""),"",N(G4041)-N(H4041))</f>
        <v/>
      </c>
      <c r="J4041" s="52" t="str">
        <f aca="false">IF(I4041="","",ABS(I4041))</f>
        <v/>
      </c>
      <c r="K4041" s="56" t="str">
        <f aca="false">IF(S4041="","",0)</f>
        <v/>
      </c>
      <c r="L4041" s="56" t="str">
        <f aca="false">IF(J4041="","",IF(AND(J4041&gt;'Revenue Testing'!$E$9,K4041=0),1,0))</f>
        <v/>
      </c>
      <c r="M4041" s="57" t="n">
        <v>0.216675381391</v>
      </c>
      <c r="N4041" s="56" t="str">
        <f aca="false">IF(OR(A4041="",I4041=""),"",IF(COUNTIFS($A$2:$A$4500,A4041,$D$2:$D$4500,D4041,$I$2:$I$4500,I4041)&gt;1,"Possible duplicate",""))</f>
        <v/>
      </c>
      <c r="O4041" s="56" t="str">
        <f aca="false">IF(J4041="","",IF(AND(L4041=0,K4041=0),1,0))</f>
        <v/>
      </c>
      <c r="P4041" s="56" t="str">
        <f aca="false">IF(L4041=1,J4041+ROW()/10^7,"")</f>
        <v/>
      </c>
      <c r="Q4041" s="56" t="str">
        <f aca="false">IF(O4041=1,M4041,"")</f>
        <v/>
      </c>
      <c r="R4041" s="56" t="str">
        <f aca="false">IF(K4041=1,ROW(),"")</f>
        <v/>
      </c>
      <c r="S4041" s="56" t="str">
        <f aca="false">IF(D4041="","",TRIM(D4041))</f>
        <v/>
      </c>
    </row>
    <row r="4042" customFormat="false" ht="15" hidden="false" customHeight="false" outlineLevel="0" collapsed="false">
      <c r="A4042" s="50"/>
      <c r="B4042" s="50"/>
      <c r="C4042" s="50" t="str">
        <f aca="false">IF(S4042="","",IFERROR(IF(INDEX('Ledger Codes'!$C$6:$C$205,MATCH(S4042,'Ledger Codes'!$B$6:$B$205,0))="","",INDEX('Ledger Codes'!$C$6:$C$205,MATCH(S4042,'Ledger Codes'!$B$6:$B$205,0))),""))</f>
        <v/>
      </c>
      <c r="D4042" s="50"/>
      <c r="E4042" s="50"/>
      <c r="F4042" s="50"/>
      <c r="G4042" s="50"/>
      <c r="H4042" s="50"/>
      <c r="I4042" s="52" t="str">
        <f aca="false">IF(AND(G4042="",H4042=""),"",N(G4042)-N(H4042))</f>
        <v/>
      </c>
      <c r="J4042" s="52" t="str">
        <f aca="false">IF(I4042="","",ABS(I4042))</f>
        <v/>
      </c>
      <c r="K4042" s="56" t="str">
        <f aca="false">IF(S4042="","",0)</f>
        <v/>
      </c>
      <c r="L4042" s="56" t="str">
        <f aca="false">IF(J4042="","",IF(AND(J4042&gt;'Revenue Testing'!$E$9,K4042=0),1,0))</f>
        <v/>
      </c>
      <c r="M4042" s="57" t="n">
        <v>0.394162214993</v>
      </c>
      <c r="N4042" s="56" t="str">
        <f aca="false">IF(OR(A4042="",I4042=""),"",IF(COUNTIFS($A$2:$A$4500,A4042,$D$2:$D$4500,D4042,$I$2:$I$4500,I4042)&gt;1,"Possible duplicate",""))</f>
        <v/>
      </c>
      <c r="O4042" s="56" t="str">
        <f aca="false">IF(J4042="","",IF(AND(L4042=0,K4042=0),1,0))</f>
        <v/>
      </c>
      <c r="P4042" s="56" t="str">
        <f aca="false">IF(L4042=1,J4042+ROW()/10^7,"")</f>
        <v/>
      </c>
      <c r="Q4042" s="56" t="str">
        <f aca="false">IF(O4042=1,M4042,"")</f>
        <v/>
      </c>
      <c r="R4042" s="56" t="str">
        <f aca="false">IF(K4042=1,ROW(),"")</f>
        <v/>
      </c>
      <c r="S4042" s="56" t="str">
        <f aca="false">IF(D4042="","",TRIM(D4042))</f>
        <v/>
      </c>
    </row>
    <row r="4043" customFormat="false" ht="15" hidden="false" customHeight="false" outlineLevel="0" collapsed="false">
      <c r="A4043" s="50"/>
      <c r="B4043" s="50"/>
      <c r="C4043" s="50" t="str">
        <f aca="false">IF(S4043="","",IFERROR(IF(INDEX('Ledger Codes'!$C$6:$C$205,MATCH(S4043,'Ledger Codes'!$B$6:$B$205,0))="","",INDEX('Ledger Codes'!$C$6:$C$205,MATCH(S4043,'Ledger Codes'!$B$6:$B$205,0))),""))</f>
        <v/>
      </c>
      <c r="D4043" s="50"/>
      <c r="E4043" s="50"/>
      <c r="F4043" s="50"/>
      <c r="G4043" s="50"/>
      <c r="H4043" s="50"/>
      <c r="I4043" s="52" t="str">
        <f aca="false">IF(AND(G4043="",H4043=""),"",N(G4043)-N(H4043))</f>
        <v/>
      </c>
      <c r="J4043" s="52" t="str">
        <f aca="false">IF(I4043="","",ABS(I4043))</f>
        <v/>
      </c>
      <c r="K4043" s="56" t="str">
        <f aca="false">IF(S4043="","",0)</f>
        <v/>
      </c>
      <c r="L4043" s="56" t="str">
        <f aca="false">IF(J4043="","",IF(AND(J4043&gt;'Revenue Testing'!$E$9,K4043=0),1,0))</f>
        <v/>
      </c>
      <c r="M4043" s="57" t="n">
        <v>0.257324490054</v>
      </c>
      <c r="N4043" s="56" t="str">
        <f aca="false">IF(OR(A4043="",I4043=""),"",IF(COUNTIFS($A$2:$A$4500,A4043,$D$2:$D$4500,D4043,$I$2:$I$4500,I4043)&gt;1,"Possible duplicate",""))</f>
        <v/>
      </c>
      <c r="O4043" s="56" t="str">
        <f aca="false">IF(J4043="","",IF(AND(L4043=0,K4043=0),1,0))</f>
        <v/>
      </c>
      <c r="P4043" s="56" t="str">
        <f aca="false">IF(L4043=1,J4043+ROW()/10^7,"")</f>
        <v/>
      </c>
      <c r="Q4043" s="56" t="str">
        <f aca="false">IF(O4043=1,M4043,"")</f>
        <v/>
      </c>
      <c r="R4043" s="56" t="str">
        <f aca="false">IF(K4043=1,ROW(),"")</f>
        <v/>
      </c>
      <c r="S4043" s="56" t="str">
        <f aca="false">IF(D4043="","",TRIM(D4043))</f>
        <v/>
      </c>
    </row>
    <row r="4044" customFormat="false" ht="15" hidden="false" customHeight="false" outlineLevel="0" collapsed="false">
      <c r="A4044" s="50"/>
      <c r="B4044" s="50"/>
      <c r="C4044" s="50" t="str">
        <f aca="false">IF(S4044="","",IFERROR(IF(INDEX('Ledger Codes'!$C$6:$C$205,MATCH(S4044,'Ledger Codes'!$B$6:$B$205,0))="","",INDEX('Ledger Codes'!$C$6:$C$205,MATCH(S4044,'Ledger Codes'!$B$6:$B$205,0))),""))</f>
        <v/>
      </c>
      <c r="D4044" s="50"/>
      <c r="E4044" s="50"/>
      <c r="F4044" s="50"/>
      <c r="G4044" s="50"/>
      <c r="H4044" s="50"/>
      <c r="I4044" s="52" t="str">
        <f aca="false">IF(AND(G4044="",H4044=""),"",N(G4044)-N(H4044))</f>
        <v/>
      </c>
      <c r="J4044" s="52" t="str">
        <f aca="false">IF(I4044="","",ABS(I4044))</f>
        <v/>
      </c>
      <c r="K4044" s="56" t="str">
        <f aca="false">IF(S4044="","",0)</f>
        <v/>
      </c>
      <c r="L4044" s="56" t="str">
        <f aca="false">IF(J4044="","",IF(AND(J4044&gt;'Revenue Testing'!$E$9,K4044=0),1,0))</f>
        <v/>
      </c>
      <c r="M4044" s="57" t="n">
        <v>0.315710603106</v>
      </c>
      <c r="N4044" s="56" t="str">
        <f aca="false">IF(OR(A4044="",I4044=""),"",IF(COUNTIFS($A$2:$A$4500,A4044,$D$2:$D$4500,D4044,$I$2:$I$4500,I4044)&gt;1,"Possible duplicate",""))</f>
        <v/>
      </c>
      <c r="O4044" s="56" t="str">
        <f aca="false">IF(J4044="","",IF(AND(L4044=0,K4044=0),1,0))</f>
        <v/>
      </c>
      <c r="P4044" s="56" t="str">
        <f aca="false">IF(L4044=1,J4044+ROW()/10^7,"")</f>
        <v/>
      </c>
      <c r="Q4044" s="56" t="str">
        <f aca="false">IF(O4044=1,M4044,"")</f>
        <v/>
      </c>
      <c r="R4044" s="56" t="str">
        <f aca="false">IF(K4044=1,ROW(),"")</f>
        <v/>
      </c>
      <c r="S4044" s="56" t="str">
        <f aca="false">IF(D4044="","",TRIM(D4044))</f>
        <v/>
      </c>
    </row>
    <row r="4045" customFormat="false" ht="15" hidden="false" customHeight="false" outlineLevel="0" collapsed="false">
      <c r="A4045" s="50"/>
      <c r="B4045" s="50"/>
      <c r="C4045" s="50" t="str">
        <f aca="false">IF(S4045="","",IFERROR(IF(INDEX('Ledger Codes'!$C$6:$C$205,MATCH(S4045,'Ledger Codes'!$B$6:$B$205,0))="","",INDEX('Ledger Codes'!$C$6:$C$205,MATCH(S4045,'Ledger Codes'!$B$6:$B$205,0))),""))</f>
        <v/>
      </c>
      <c r="D4045" s="50"/>
      <c r="E4045" s="50"/>
      <c r="F4045" s="50"/>
      <c r="G4045" s="50"/>
      <c r="H4045" s="50"/>
      <c r="I4045" s="52" t="str">
        <f aca="false">IF(AND(G4045="",H4045=""),"",N(G4045)-N(H4045))</f>
        <v/>
      </c>
      <c r="J4045" s="52" t="str">
        <f aca="false">IF(I4045="","",ABS(I4045))</f>
        <v/>
      </c>
      <c r="K4045" s="56" t="str">
        <f aca="false">IF(S4045="","",0)</f>
        <v/>
      </c>
      <c r="L4045" s="56" t="str">
        <f aca="false">IF(J4045="","",IF(AND(J4045&gt;'Revenue Testing'!$E$9,K4045=0),1,0))</f>
        <v/>
      </c>
      <c r="M4045" s="57" t="n">
        <v>0.267216581939</v>
      </c>
      <c r="N4045" s="56" t="str">
        <f aca="false">IF(OR(A4045="",I4045=""),"",IF(COUNTIFS($A$2:$A$4500,A4045,$D$2:$D$4500,D4045,$I$2:$I$4500,I4045)&gt;1,"Possible duplicate",""))</f>
        <v/>
      </c>
      <c r="O4045" s="56" t="str">
        <f aca="false">IF(J4045="","",IF(AND(L4045=0,K4045=0),1,0))</f>
        <v/>
      </c>
      <c r="P4045" s="56" t="str">
        <f aca="false">IF(L4045=1,J4045+ROW()/10^7,"")</f>
        <v/>
      </c>
      <c r="Q4045" s="56" t="str">
        <f aca="false">IF(O4045=1,M4045,"")</f>
        <v/>
      </c>
      <c r="R4045" s="56" t="str">
        <f aca="false">IF(K4045=1,ROW(),"")</f>
        <v/>
      </c>
      <c r="S4045" s="56" t="str">
        <f aca="false">IF(D4045="","",TRIM(D4045))</f>
        <v/>
      </c>
    </row>
    <row r="4046" customFormat="false" ht="15" hidden="false" customHeight="false" outlineLevel="0" collapsed="false">
      <c r="A4046" s="50"/>
      <c r="B4046" s="50"/>
      <c r="C4046" s="50" t="str">
        <f aca="false">IF(S4046="","",IFERROR(IF(INDEX('Ledger Codes'!$C$6:$C$205,MATCH(S4046,'Ledger Codes'!$B$6:$B$205,0))="","",INDEX('Ledger Codes'!$C$6:$C$205,MATCH(S4046,'Ledger Codes'!$B$6:$B$205,0))),""))</f>
        <v/>
      </c>
      <c r="D4046" s="50"/>
      <c r="E4046" s="50"/>
      <c r="F4046" s="50"/>
      <c r="G4046" s="50"/>
      <c r="H4046" s="50"/>
      <c r="I4046" s="52" t="str">
        <f aca="false">IF(AND(G4046="",H4046=""),"",N(G4046)-N(H4046))</f>
        <v/>
      </c>
      <c r="J4046" s="52" t="str">
        <f aca="false">IF(I4046="","",ABS(I4046))</f>
        <v/>
      </c>
      <c r="K4046" s="56" t="str">
        <f aca="false">IF(S4046="","",0)</f>
        <v/>
      </c>
      <c r="L4046" s="56" t="str">
        <f aca="false">IF(J4046="","",IF(AND(J4046&gt;'Revenue Testing'!$E$9,K4046=0),1,0))</f>
        <v/>
      </c>
      <c r="M4046" s="57" t="n">
        <v>0.455837847571</v>
      </c>
      <c r="N4046" s="56" t="str">
        <f aca="false">IF(OR(A4046="",I4046=""),"",IF(COUNTIFS($A$2:$A$4500,A4046,$D$2:$D$4500,D4046,$I$2:$I$4500,I4046)&gt;1,"Possible duplicate",""))</f>
        <v/>
      </c>
      <c r="O4046" s="56" t="str">
        <f aca="false">IF(J4046="","",IF(AND(L4046=0,K4046=0),1,0))</f>
        <v/>
      </c>
      <c r="P4046" s="56" t="str">
        <f aca="false">IF(L4046=1,J4046+ROW()/10^7,"")</f>
        <v/>
      </c>
      <c r="Q4046" s="56" t="str">
        <f aca="false">IF(O4046=1,M4046,"")</f>
        <v/>
      </c>
      <c r="R4046" s="56" t="str">
        <f aca="false">IF(K4046=1,ROW(),"")</f>
        <v/>
      </c>
      <c r="S4046" s="56" t="str">
        <f aca="false">IF(D4046="","",TRIM(D4046))</f>
        <v/>
      </c>
    </row>
    <row r="4047" customFormat="false" ht="15" hidden="false" customHeight="false" outlineLevel="0" collapsed="false">
      <c r="A4047" s="50"/>
      <c r="B4047" s="50"/>
      <c r="C4047" s="50" t="str">
        <f aca="false">IF(S4047="","",IFERROR(IF(INDEX('Ledger Codes'!$C$6:$C$205,MATCH(S4047,'Ledger Codes'!$B$6:$B$205,0))="","",INDEX('Ledger Codes'!$C$6:$C$205,MATCH(S4047,'Ledger Codes'!$B$6:$B$205,0))),""))</f>
        <v/>
      </c>
      <c r="D4047" s="50"/>
      <c r="E4047" s="50"/>
      <c r="F4047" s="50"/>
      <c r="G4047" s="50"/>
      <c r="H4047" s="50"/>
      <c r="I4047" s="52" t="str">
        <f aca="false">IF(AND(G4047="",H4047=""),"",N(G4047)-N(H4047))</f>
        <v/>
      </c>
      <c r="J4047" s="52" t="str">
        <f aca="false">IF(I4047="","",ABS(I4047))</f>
        <v/>
      </c>
      <c r="K4047" s="56" t="str">
        <f aca="false">IF(S4047="","",0)</f>
        <v/>
      </c>
      <c r="L4047" s="56" t="str">
        <f aca="false">IF(J4047="","",IF(AND(J4047&gt;'Revenue Testing'!$E$9,K4047=0),1,0))</f>
        <v/>
      </c>
      <c r="M4047" s="57" t="n">
        <v>0.1938099436</v>
      </c>
      <c r="N4047" s="56" t="str">
        <f aca="false">IF(OR(A4047="",I4047=""),"",IF(COUNTIFS($A$2:$A$4500,A4047,$D$2:$D$4500,D4047,$I$2:$I$4500,I4047)&gt;1,"Possible duplicate",""))</f>
        <v/>
      </c>
      <c r="O4047" s="56" t="str">
        <f aca="false">IF(J4047="","",IF(AND(L4047=0,K4047=0),1,0))</f>
        <v/>
      </c>
      <c r="P4047" s="56" t="str">
        <f aca="false">IF(L4047=1,J4047+ROW()/10^7,"")</f>
        <v/>
      </c>
      <c r="Q4047" s="56" t="str">
        <f aca="false">IF(O4047=1,M4047,"")</f>
        <v/>
      </c>
      <c r="R4047" s="56" t="str">
        <f aca="false">IF(K4047=1,ROW(),"")</f>
        <v/>
      </c>
      <c r="S4047" s="56" t="str">
        <f aca="false">IF(D4047="","",TRIM(D4047))</f>
        <v/>
      </c>
    </row>
    <row r="4048" customFormat="false" ht="15" hidden="false" customHeight="false" outlineLevel="0" collapsed="false">
      <c r="A4048" s="50"/>
      <c r="B4048" s="50"/>
      <c r="C4048" s="50" t="str">
        <f aca="false">IF(S4048="","",IFERROR(IF(INDEX('Ledger Codes'!$C$6:$C$205,MATCH(S4048,'Ledger Codes'!$B$6:$B$205,0))="","",INDEX('Ledger Codes'!$C$6:$C$205,MATCH(S4048,'Ledger Codes'!$B$6:$B$205,0))),""))</f>
        <v/>
      </c>
      <c r="D4048" s="50"/>
      <c r="E4048" s="50"/>
      <c r="F4048" s="50"/>
      <c r="G4048" s="50"/>
      <c r="H4048" s="50"/>
      <c r="I4048" s="52" t="str">
        <f aca="false">IF(AND(G4048="",H4048=""),"",N(G4048)-N(H4048))</f>
        <v/>
      </c>
      <c r="J4048" s="52" t="str">
        <f aca="false">IF(I4048="","",ABS(I4048))</f>
        <v/>
      </c>
      <c r="K4048" s="56" t="str">
        <f aca="false">IF(S4048="","",0)</f>
        <v/>
      </c>
      <c r="L4048" s="56" t="str">
        <f aca="false">IF(J4048="","",IF(AND(J4048&gt;'Revenue Testing'!$E$9,K4048=0),1,0))</f>
        <v/>
      </c>
      <c r="M4048" s="57" t="n">
        <v>0.228872881688</v>
      </c>
      <c r="N4048" s="56" t="str">
        <f aca="false">IF(OR(A4048="",I4048=""),"",IF(COUNTIFS($A$2:$A$4500,A4048,$D$2:$D$4500,D4048,$I$2:$I$4500,I4048)&gt;1,"Possible duplicate",""))</f>
        <v/>
      </c>
      <c r="O4048" s="56" t="str">
        <f aca="false">IF(J4048="","",IF(AND(L4048=0,K4048=0),1,0))</f>
        <v/>
      </c>
      <c r="P4048" s="56" t="str">
        <f aca="false">IF(L4048=1,J4048+ROW()/10^7,"")</f>
        <v/>
      </c>
      <c r="Q4048" s="56" t="str">
        <f aca="false">IF(O4048=1,M4048,"")</f>
        <v/>
      </c>
      <c r="R4048" s="56" t="str">
        <f aca="false">IF(K4048=1,ROW(),"")</f>
        <v/>
      </c>
      <c r="S4048" s="56" t="str">
        <f aca="false">IF(D4048="","",TRIM(D4048))</f>
        <v/>
      </c>
    </row>
    <row r="4049" customFormat="false" ht="15" hidden="false" customHeight="false" outlineLevel="0" collapsed="false">
      <c r="A4049" s="50"/>
      <c r="B4049" s="50"/>
      <c r="C4049" s="50" t="str">
        <f aca="false">IF(S4049="","",IFERROR(IF(INDEX('Ledger Codes'!$C$6:$C$205,MATCH(S4049,'Ledger Codes'!$B$6:$B$205,0))="","",INDEX('Ledger Codes'!$C$6:$C$205,MATCH(S4049,'Ledger Codes'!$B$6:$B$205,0))),""))</f>
        <v/>
      </c>
      <c r="D4049" s="50"/>
      <c r="E4049" s="50"/>
      <c r="F4049" s="50"/>
      <c r="G4049" s="50"/>
      <c r="H4049" s="50"/>
      <c r="I4049" s="52" t="str">
        <f aca="false">IF(AND(G4049="",H4049=""),"",N(G4049)-N(H4049))</f>
        <v/>
      </c>
      <c r="J4049" s="52" t="str">
        <f aca="false">IF(I4049="","",ABS(I4049))</f>
        <v/>
      </c>
      <c r="K4049" s="56" t="str">
        <f aca="false">IF(S4049="","",0)</f>
        <v/>
      </c>
      <c r="L4049" s="56" t="str">
        <f aca="false">IF(J4049="","",IF(AND(J4049&gt;'Revenue Testing'!$E$9,K4049=0),1,0))</f>
        <v/>
      </c>
      <c r="M4049" s="57" t="n">
        <v>0.496984323529</v>
      </c>
      <c r="N4049" s="56" t="str">
        <f aca="false">IF(OR(A4049="",I4049=""),"",IF(COUNTIFS($A$2:$A$4500,A4049,$D$2:$D$4500,D4049,$I$2:$I$4500,I4049)&gt;1,"Possible duplicate",""))</f>
        <v/>
      </c>
      <c r="O4049" s="56" t="str">
        <f aca="false">IF(J4049="","",IF(AND(L4049=0,K4049=0),1,0))</f>
        <v/>
      </c>
      <c r="P4049" s="56" t="str">
        <f aca="false">IF(L4049=1,J4049+ROW()/10^7,"")</f>
        <v/>
      </c>
      <c r="Q4049" s="56" t="str">
        <f aca="false">IF(O4049=1,M4049,"")</f>
        <v/>
      </c>
      <c r="R4049" s="56" t="str">
        <f aca="false">IF(K4049=1,ROW(),"")</f>
        <v/>
      </c>
      <c r="S4049" s="56" t="str">
        <f aca="false">IF(D4049="","",TRIM(D4049))</f>
        <v/>
      </c>
    </row>
    <row r="4050" customFormat="false" ht="15" hidden="false" customHeight="false" outlineLevel="0" collapsed="false">
      <c r="A4050" s="50"/>
      <c r="B4050" s="50"/>
      <c r="C4050" s="50" t="str">
        <f aca="false">IF(S4050="","",IFERROR(IF(INDEX('Ledger Codes'!$C$6:$C$205,MATCH(S4050,'Ledger Codes'!$B$6:$B$205,0))="","",INDEX('Ledger Codes'!$C$6:$C$205,MATCH(S4050,'Ledger Codes'!$B$6:$B$205,0))),""))</f>
        <v/>
      </c>
      <c r="D4050" s="50"/>
      <c r="E4050" s="50"/>
      <c r="F4050" s="50"/>
      <c r="G4050" s="50"/>
      <c r="H4050" s="50"/>
      <c r="I4050" s="52" t="str">
        <f aca="false">IF(AND(G4050="",H4050=""),"",N(G4050)-N(H4050))</f>
        <v/>
      </c>
      <c r="J4050" s="52" t="str">
        <f aca="false">IF(I4050="","",ABS(I4050))</f>
        <v/>
      </c>
      <c r="K4050" s="56" t="str">
        <f aca="false">IF(S4050="","",0)</f>
        <v/>
      </c>
      <c r="L4050" s="56" t="str">
        <f aca="false">IF(J4050="","",IF(AND(J4050&gt;'Revenue Testing'!$E$9,K4050=0),1,0))</f>
        <v/>
      </c>
      <c r="M4050" s="57" t="n">
        <v>0.48049630959</v>
      </c>
      <c r="N4050" s="56" t="str">
        <f aca="false">IF(OR(A4050="",I4050=""),"",IF(COUNTIFS($A$2:$A$4500,A4050,$D$2:$D$4500,D4050,$I$2:$I$4500,I4050)&gt;1,"Possible duplicate",""))</f>
        <v/>
      </c>
      <c r="O4050" s="56" t="str">
        <f aca="false">IF(J4050="","",IF(AND(L4050=0,K4050=0),1,0))</f>
        <v/>
      </c>
      <c r="P4050" s="56" t="str">
        <f aca="false">IF(L4050=1,J4050+ROW()/10^7,"")</f>
        <v/>
      </c>
      <c r="Q4050" s="56" t="str">
        <f aca="false">IF(O4050=1,M4050,"")</f>
        <v/>
      </c>
      <c r="R4050" s="56" t="str">
        <f aca="false">IF(K4050=1,ROW(),"")</f>
        <v/>
      </c>
      <c r="S4050" s="56" t="str">
        <f aca="false">IF(D4050="","",TRIM(D4050))</f>
        <v/>
      </c>
    </row>
    <row r="4051" customFormat="false" ht="15" hidden="false" customHeight="false" outlineLevel="0" collapsed="false">
      <c r="A4051" s="50"/>
      <c r="B4051" s="50"/>
      <c r="C4051" s="50" t="str">
        <f aca="false">IF(S4051="","",IFERROR(IF(INDEX('Ledger Codes'!$C$6:$C$205,MATCH(S4051,'Ledger Codes'!$B$6:$B$205,0))="","",INDEX('Ledger Codes'!$C$6:$C$205,MATCH(S4051,'Ledger Codes'!$B$6:$B$205,0))),""))</f>
        <v/>
      </c>
      <c r="D4051" s="50"/>
      <c r="E4051" s="50"/>
      <c r="F4051" s="50"/>
      <c r="G4051" s="50"/>
      <c r="H4051" s="50"/>
      <c r="I4051" s="52" t="str">
        <f aca="false">IF(AND(G4051="",H4051=""),"",N(G4051)-N(H4051))</f>
        <v/>
      </c>
      <c r="J4051" s="52" t="str">
        <f aca="false">IF(I4051="","",ABS(I4051))</f>
        <v/>
      </c>
      <c r="K4051" s="56" t="str">
        <f aca="false">IF(S4051="","",0)</f>
        <v/>
      </c>
      <c r="L4051" s="56" t="str">
        <f aca="false">IF(J4051="","",IF(AND(J4051&gt;'Revenue Testing'!$E$9,K4051=0),1,0))</f>
        <v/>
      </c>
      <c r="M4051" s="57" t="n">
        <v>0.701742870972</v>
      </c>
      <c r="N4051" s="56" t="str">
        <f aca="false">IF(OR(A4051="",I4051=""),"",IF(COUNTIFS($A$2:$A$4500,A4051,$D$2:$D$4500,D4051,$I$2:$I$4500,I4051)&gt;1,"Possible duplicate",""))</f>
        <v/>
      </c>
      <c r="O4051" s="56" t="str">
        <f aca="false">IF(J4051="","",IF(AND(L4051=0,K4051=0),1,0))</f>
        <v/>
      </c>
      <c r="P4051" s="56" t="str">
        <f aca="false">IF(L4051=1,J4051+ROW()/10^7,"")</f>
        <v/>
      </c>
      <c r="Q4051" s="56" t="str">
        <f aca="false">IF(O4051=1,M4051,"")</f>
        <v/>
      </c>
      <c r="R4051" s="56" t="str">
        <f aca="false">IF(K4051=1,ROW(),"")</f>
        <v/>
      </c>
      <c r="S4051" s="56" t="str">
        <f aca="false">IF(D4051="","",TRIM(D4051))</f>
        <v/>
      </c>
    </row>
    <row r="4052" customFormat="false" ht="15" hidden="false" customHeight="false" outlineLevel="0" collapsed="false">
      <c r="A4052" s="50"/>
      <c r="B4052" s="50"/>
      <c r="C4052" s="50" t="str">
        <f aca="false">IF(S4052="","",IFERROR(IF(INDEX('Ledger Codes'!$C$6:$C$205,MATCH(S4052,'Ledger Codes'!$B$6:$B$205,0))="","",INDEX('Ledger Codes'!$C$6:$C$205,MATCH(S4052,'Ledger Codes'!$B$6:$B$205,0))),""))</f>
        <v/>
      </c>
      <c r="D4052" s="50"/>
      <c r="E4052" s="50"/>
      <c r="F4052" s="50"/>
      <c r="G4052" s="50"/>
      <c r="H4052" s="50"/>
      <c r="I4052" s="52" t="str">
        <f aca="false">IF(AND(G4052="",H4052=""),"",N(G4052)-N(H4052))</f>
        <v/>
      </c>
      <c r="J4052" s="52" t="str">
        <f aca="false">IF(I4052="","",ABS(I4052))</f>
        <v/>
      </c>
      <c r="K4052" s="56" t="str">
        <f aca="false">IF(S4052="","",0)</f>
        <v/>
      </c>
      <c r="L4052" s="56" t="str">
        <f aca="false">IF(J4052="","",IF(AND(J4052&gt;'Revenue Testing'!$E$9,K4052=0),1,0))</f>
        <v/>
      </c>
      <c r="M4052" s="57" t="n">
        <v>0.009674605451</v>
      </c>
      <c r="N4052" s="56" t="str">
        <f aca="false">IF(OR(A4052="",I4052=""),"",IF(COUNTIFS($A$2:$A$4500,A4052,$D$2:$D$4500,D4052,$I$2:$I$4500,I4052)&gt;1,"Possible duplicate",""))</f>
        <v/>
      </c>
      <c r="O4052" s="56" t="str">
        <f aca="false">IF(J4052="","",IF(AND(L4052=0,K4052=0),1,0))</f>
        <v/>
      </c>
      <c r="P4052" s="56" t="str">
        <f aca="false">IF(L4052=1,J4052+ROW()/10^7,"")</f>
        <v/>
      </c>
      <c r="Q4052" s="56" t="str">
        <f aca="false">IF(O4052=1,M4052,"")</f>
        <v/>
      </c>
      <c r="R4052" s="56" t="str">
        <f aca="false">IF(K4052=1,ROW(),"")</f>
        <v/>
      </c>
      <c r="S4052" s="56" t="str">
        <f aca="false">IF(D4052="","",TRIM(D4052))</f>
        <v/>
      </c>
    </row>
    <row r="4053" customFormat="false" ht="15" hidden="false" customHeight="false" outlineLevel="0" collapsed="false">
      <c r="A4053" s="50"/>
      <c r="B4053" s="50"/>
      <c r="C4053" s="50" t="str">
        <f aca="false">IF(S4053="","",IFERROR(IF(INDEX('Ledger Codes'!$C$6:$C$205,MATCH(S4053,'Ledger Codes'!$B$6:$B$205,0))="","",INDEX('Ledger Codes'!$C$6:$C$205,MATCH(S4053,'Ledger Codes'!$B$6:$B$205,0))),""))</f>
        <v/>
      </c>
      <c r="D4053" s="50"/>
      <c r="E4053" s="50"/>
      <c r="F4053" s="50"/>
      <c r="G4053" s="50"/>
      <c r="H4053" s="50"/>
      <c r="I4053" s="52" t="str">
        <f aca="false">IF(AND(G4053="",H4053=""),"",N(G4053)-N(H4053))</f>
        <v/>
      </c>
      <c r="J4053" s="52" t="str">
        <f aca="false">IF(I4053="","",ABS(I4053))</f>
        <v/>
      </c>
      <c r="K4053" s="56" t="str">
        <f aca="false">IF(S4053="","",0)</f>
        <v/>
      </c>
      <c r="L4053" s="56" t="str">
        <f aca="false">IF(J4053="","",IF(AND(J4053&gt;'Revenue Testing'!$E$9,K4053=0),1,0))</f>
        <v/>
      </c>
      <c r="M4053" s="57" t="n">
        <v>0.377566803297</v>
      </c>
      <c r="N4053" s="56" t="str">
        <f aca="false">IF(OR(A4053="",I4053=""),"",IF(COUNTIFS($A$2:$A$4500,A4053,$D$2:$D$4500,D4053,$I$2:$I$4500,I4053)&gt;1,"Possible duplicate",""))</f>
        <v/>
      </c>
      <c r="O4053" s="56" t="str">
        <f aca="false">IF(J4053="","",IF(AND(L4053=0,K4053=0),1,0))</f>
        <v/>
      </c>
      <c r="P4053" s="56" t="str">
        <f aca="false">IF(L4053=1,J4053+ROW()/10^7,"")</f>
        <v/>
      </c>
      <c r="Q4053" s="56" t="str">
        <f aca="false">IF(O4053=1,M4053,"")</f>
        <v/>
      </c>
      <c r="R4053" s="56" t="str">
        <f aca="false">IF(K4053=1,ROW(),"")</f>
        <v/>
      </c>
      <c r="S4053" s="56" t="str">
        <f aca="false">IF(D4053="","",TRIM(D4053))</f>
        <v/>
      </c>
    </row>
    <row r="4054" customFormat="false" ht="15" hidden="false" customHeight="false" outlineLevel="0" collapsed="false">
      <c r="A4054" s="50"/>
      <c r="B4054" s="50"/>
      <c r="C4054" s="50" t="str">
        <f aca="false">IF(S4054="","",IFERROR(IF(INDEX('Ledger Codes'!$C$6:$C$205,MATCH(S4054,'Ledger Codes'!$B$6:$B$205,0))="","",INDEX('Ledger Codes'!$C$6:$C$205,MATCH(S4054,'Ledger Codes'!$B$6:$B$205,0))),""))</f>
        <v/>
      </c>
      <c r="D4054" s="50"/>
      <c r="E4054" s="50"/>
      <c r="F4054" s="50"/>
      <c r="G4054" s="50"/>
      <c r="H4054" s="50"/>
      <c r="I4054" s="52" t="str">
        <f aca="false">IF(AND(G4054="",H4054=""),"",N(G4054)-N(H4054))</f>
        <v/>
      </c>
      <c r="J4054" s="52" t="str">
        <f aca="false">IF(I4054="","",ABS(I4054))</f>
        <v/>
      </c>
      <c r="K4054" s="56" t="str">
        <f aca="false">IF(S4054="","",0)</f>
        <v/>
      </c>
      <c r="L4054" s="56" t="str">
        <f aca="false">IF(J4054="","",IF(AND(J4054&gt;'Revenue Testing'!$E$9,K4054=0),1,0))</f>
        <v/>
      </c>
      <c r="M4054" s="57" t="n">
        <v>0.015000413411</v>
      </c>
      <c r="N4054" s="56" t="str">
        <f aca="false">IF(OR(A4054="",I4054=""),"",IF(COUNTIFS($A$2:$A$4500,A4054,$D$2:$D$4500,D4054,$I$2:$I$4500,I4054)&gt;1,"Possible duplicate",""))</f>
        <v/>
      </c>
      <c r="O4054" s="56" t="str">
        <f aca="false">IF(J4054="","",IF(AND(L4054=0,K4054=0),1,0))</f>
        <v/>
      </c>
      <c r="P4054" s="56" t="str">
        <f aca="false">IF(L4054=1,J4054+ROW()/10^7,"")</f>
        <v/>
      </c>
      <c r="Q4054" s="56" t="str">
        <f aca="false">IF(O4054=1,M4054,"")</f>
        <v/>
      </c>
      <c r="R4054" s="56" t="str">
        <f aca="false">IF(K4054=1,ROW(),"")</f>
        <v/>
      </c>
      <c r="S4054" s="56" t="str">
        <f aca="false">IF(D4054="","",TRIM(D4054))</f>
        <v/>
      </c>
    </row>
    <row r="4055" customFormat="false" ht="15" hidden="false" customHeight="false" outlineLevel="0" collapsed="false">
      <c r="A4055" s="50"/>
      <c r="B4055" s="50"/>
      <c r="C4055" s="50" t="str">
        <f aca="false">IF(S4055="","",IFERROR(IF(INDEX('Ledger Codes'!$C$6:$C$205,MATCH(S4055,'Ledger Codes'!$B$6:$B$205,0))="","",INDEX('Ledger Codes'!$C$6:$C$205,MATCH(S4055,'Ledger Codes'!$B$6:$B$205,0))),""))</f>
        <v/>
      </c>
      <c r="D4055" s="50"/>
      <c r="E4055" s="50"/>
      <c r="F4055" s="50"/>
      <c r="G4055" s="50"/>
      <c r="H4055" s="50"/>
      <c r="I4055" s="52" t="str">
        <f aca="false">IF(AND(G4055="",H4055=""),"",N(G4055)-N(H4055))</f>
        <v/>
      </c>
      <c r="J4055" s="52" t="str">
        <f aca="false">IF(I4055="","",ABS(I4055))</f>
        <v/>
      </c>
      <c r="K4055" s="56" t="str">
        <f aca="false">IF(S4055="","",0)</f>
        <v/>
      </c>
      <c r="L4055" s="56" t="str">
        <f aca="false">IF(J4055="","",IF(AND(J4055&gt;'Revenue Testing'!$E$9,K4055=0),1,0))</f>
        <v/>
      </c>
      <c r="M4055" s="57" t="n">
        <v>0.227479583083</v>
      </c>
      <c r="N4055" s="56" t="str">
        <f aca="false">IF(OR(A4055="",I4055=""),"",IF(COUNTIFS($A$2:$A$4500,A4055,$D$2:$D$4500,D4055,$I$2:$I$4500,I4055)&gt;1,"Possible duplicate",""))</f>
        <v/>
      </c>
      <c r="O4055" s="56" t="str">
        <f aca="false">IF(J4055="","",IF(AND(L4055=0,K4055=0),1,0))</f>
        <v/>
      </c>
      <c r="P4055" s="56" t="str">
        <f aca="false">IF(L4055=1,J4055+ROW()/10^7,"")</f>
        <v/>
      </c>
      <c r="Q4055" s="56" t="str">
        <f aca="false">IF(O4055=1,M4055,"")</f>
        <v/>
      </c>
      <c r="R4055" s="56" t="str">
        <f aca="false">IF(K4055=1,ROW(),"")</f>
        <v/>
      </c>
      <c r="S4055" s="56" t="str">
        <f aca="false">IF(D4055="","",TRIM(D4055))</f>
        <v/>
      </c>
    </row>
    <row r="4056" customFormat="false" ht="15" hidden="false" customHeight="false" outlineLevel="0" collapsed="false">
      <c r="A4056" s="50"/>
      <c r="B4056" s="50"/>
      <c r="C4056" s="50" t="str">
        <f aca="false">IF(S4056="","",IFERROR(IF(INDEX('Ledger Codes'!$C$6:$C$205,MATCH(S4056,'Ledger Codes'!$B$6:$B$205,0))="","",INDEX('Ledger Codes'!$C$6:$C$205,MATCH(S4056,'Ledger Codes'!$B$6:$B$205,0))),""))</f>
        <v/>
      </c>
      <c r="D4056" s="50"/>
      <c r="E4056" s="50"/>
      <c r="F4056" s="50"/>
      <c r="G4056" s="50"/>
      <c r="H4056" s="50"/>
      <c r="I4056" s="52" t="str">
        <f aca="false">IF(AND(G4056="",H4056=""),"",N(G4056)-N(H4056))</f>
        <v/>
      </c>
      <c r="J4056" s="52" t="str">
        <f aca="false">IF(I4056="","",ABS(I4056))</f>
        <v/>
      </c>
      <c r="K4056" s="56" t="str">
        <f aca="false">IF(S4056="","",0)</f>
        <v/>
      </c>
      <c r="L4056" s="56" t="str">
        <f aca="false">IF(J4056="","",IF(AND(J4056&gt;'Revenue Testing'!$E$9,K4056=0),1,0))</f>
        <v/>
      </c>
      <c r="M4056" s="57" t="n">
        <v>0.549751245472</v>
      </c>
      <c r="N4056" s="56" t="str">
        <f aca="false">IF(OR(A4056="",I4056=""),"",IF(COUNTIFS($A$2:$A$4500,A4056,$D$2:$D$4500,D4056,$I$2:$I$4500,I4056)&gt;1,"Possible duplicate",""))</f>
        <v/>
      </c>
      <c r="O4056" s="56" t="str">
        <f aca="false">IF(J4056="","",IF(AND(L4056=0,K4056=0),1,0))</f>
        <v/>
      </c>
      <c r="P4056" s="56" t="str">
        <f aca="false">IF(L4056=1,J4056+ROW()/10^7,"")</f>
        <v/>
      </c>
      <c r="Q4056" s="56" t="str">
        <f aca="false">IF(O4056=1,M4056,"")</f>
        <v/>
      </c>
      <c r="R4056" s="56" t="str">
        <f aca="false">IF(K4056=1,ROW(),"")</f>
        <v/>
      </c>
      <c r="S4056" s="56" t="str">
        <f aca="false">IF(D4056="","",TRIM(D4056))</f>
        <v/>
      </c>
    </row>
    <row r="4057" customFormat="false" ht="15" hidden="false" customHeight="false" outlineLevel="0" collapsed="false">
      <c r="A4057" s="50"/>
      <c r="B4057" s="50"/>
      <c r="C4057" s="50" t="str">
        <f aca="false">IF(S4057="","",IFERROR(IF(INDEX('Ledger Codes'!$C$6:$C$205,MATCH(S4057,'Ledger Codes'!$B$6:$B$205,0))="","",INDEX('Ledger Codes'!$C$6:$C$205,MATCH(S4057,'Ledger Codes'!$B$6:$B$205,0))),""))</f>
        <v/>
      </c>
      <c r="D4057" s="50"/>
      <c r="E4057" s="50"/>
      <c r="F4057" s="50"/>
      <c r="G4057" s="50"/>
      <c r="H4057" s="50"/>
      <c r="I4057" s="52" t="str">
        <f aca="false">IF(AND(G4057="",H4057=""),"",N(G4057)-N(H4057))</f>
        <v/>
      </c>
      <c r="J4057" s="52" t="str">
        <f aca="false">IF(I4057="","",ABS(I4057))</f>
        <v/>
      </c>
      <c r="K4057" s="56" t="str">
        <f aca="false">IF(S4057="","",0)</f>
        <v/>
      </c>
      <c r="L4057" s="56" t="str">
        <f aca="false">IF(J4057="","",IF(AND(J4057&gt;'Revenue Testing'!$E$9,K4057=0),1,0))</f>
        <v/>
      </c>
      <c r="M4057" s="57" t="n">
        <v>0.769049123165</v>
      </c>
      <c r="N4057" s="56" t="str">
        <f aca="false">IF(OR(A4057="",I4057=""),"",IF(COUNTIFS($A$2:$A$4500,A4057,$D$2:$D$4500,D4057,$I$2:$I$4500,I4057)&gt;1,"Possible duplicate",""))</f>
        <v/>
      </c>
      <c r="O4057" s="56" t="str">
        <f aca="false">IF(J4057="","",IF(AND(L4057=0,K4057=0),1,0))</f>
        <v/>
      </c>
      <c r="P4057" s="56" t="str">
        <f aca="false">IF(L4057=1,J4057+ROW()/10^7,"")</f>
        <v/>
      </c>
      <c r="Q4057" s="56" t="str">
        <f aca="false">IF(O4057=1,M4057,"")</f>
        <v/>
      </c>
      <c r="R4057" s="56" t="str">
        <f aca="false">IF(K4057=1,ROW(),"")</f>
        <v/>
      </c>
      <c r="S4057" s="56" t="str">
        <f aca="false">IF(D4057="","",TRIM(D4057))</f>
        <v/>
      </c>
    </row>
    <row r="4058" customFormat="false" ht="15" hidden="false" customHeight="false" outlineLevel="0" collapsed="false">
      <c r="A4058" s="50"/>
      <c r="B4058" s="50"/>
      <c r="C4058" s="50" t="str">
        <f aca="false">IF(S4058="","",IFERROR(IF(INDEX('Ledger Codes'!$C$6:$C$205,MATCH(S4058,'Ledger Codes'!$B$6:$B$205,0))="","",INDEX('Ledger Codes'!$C$6:$C$205,MATCH(S4058,'Ledger Codes'!$B$6:$B$205,0))),""))</f>
        <v/>
      </c>
      <c r="D4058" s="50"/>
      <c r="E4058" s="50"/>
      <c r="F4058" s="50"/>
      <c r="G4058" s="50"/>
      <c r="H4058" s="50"/>
      <c r="I4058" s="52" t="str">
        <f aca="false">IF(AND(G4058="",H4058=""),"",N(G4058)-N(H4058))</f>
        <v/>
      </c>
      <c r="J4058" s="52" t="str">
        <f aca="false">IF(I4058="","",ABS(I4058))</f>
        <v/>
      </c>
      <c r="K4058" s="56" t="str">
        <f aca="false">IF(S4058="","",0)</f>
        <v/>
      </c>
      <c r="L4058" s="56" t="str">
        <f aca="false">IF(J4058="","",IF(AND(J4058&gt;'Revenue Testing'!$E$9,K4058=0),1,0))</f>
        <v/>
      </c>
      <c r="M4058" s="57" t="n">
        <v>0.009808226983</v>
      </c>
      <c r="N4058" s="56" t="str">
        <f aca="false">IF(OR(A4058="",I4058=""),"",IF(COUNTIFS($A$2:$A$4500,A4058,$D$2:$D$4500,D4058,$I$2:$I$4500,I4058)&gt;1,"Possible duplicate",""))</f>
        <v/>
      </c>
      <c r="O4058" s="56" t="str">
        <f aca="false">IF(J4058="","",IF(AND(L4058=0,K4058=0),1,0))</f>
        <v/>
      </c>
      <c r="P4058" s="56" t="str">
        <f aca="false">IF(L4058=1,J4058+ROW()/10^7,"")</f>
        <v/>
      </c>
      <c r="Q4058" s="56" t="str">
        <f aca="false">IF(O4058=1,M4058,"")</f>
        <v/>
      </c>
      <c r="R4058" s="56" t="str">
        <f aca="false">IF(K4058=1,ROW(),"")</f>
        <v/>
      </c>
      <c r="S4058" s="56" t="str">
        <f aca="false">IF(D4058="","",TRIM(D4058))</f>
        <v/>
      </c>
    </row>
    <row r="4059" customFormat="false" ht="15" hidden="false" customHeight="false" outlineLevel="0" collapsed="false">
      <c r="A4059" s="50"/>
      <c r="B4059" s="50"/>
      <c r="C4059" s="50" t="str">
        <f aca="false">IF(S4059="","",IFERROR(IF(INDEX('Ledger Codes'!$C$6:$C$205,MATCH(S4059,'Ledger Codes'!$B$6:$B$205,0))="","",INDEX('Ledger Codes'!$C$6:$C$205,MATCH(S4059,'Ledger Codes'!$B$6:$B$205,0))),""))</f>
        <v/>
      </c>
      <c r="D4059" s="50"/>
      <c r="E4059" s="50"/>
      <c r="F4059" s="50"/>
      <c r="G4059" s="50"/>
      <c r="H4059" s="50"/>
      <c r="I4059" s="52" t="str">
        <f aca="false">IF(AND(G4059="",H4059=""),"",N(G4059)-N(H4059))</f>
        <v/>
      </c>
      <c r="J4059" s="52" t="str">
        <f aca="false">IF(I4059="","",ABS(I4059))</f>
        <v/>
      </c>
      <c r="K4059" s="56" t="str">
        <f aca="false">IF(S4059="","",0)</f>
        <v/>
      </c>
      <c r="L4059" s="56" t="str">
        <f aca="false">IF(J4059="","",IF(AND(J4059&gt;'Revenue Testing'!$E$9,K4059=0),1,0))</f>
        <v/>
      </c>
      <c r="M4059" s="57" t="n">
        <v>0.884528370636</v>
      </c>
      <c r="N4059" s="56" t="str">
        <f aca="false">IF(OR(A4059="",I4059=""),"",IF(COUNTIFS($A$2:$A$4500,A4059,$D$2:$D$4500,D4059,$I$2:$I$4500,I4059)&gt;1,"Possible duplicate",""))</f>
        <v/>
      </c>
      <c r="O4059" s="56" t="str">
        <f aca="false">IF(J4059="","",IF(AND(L4059=0,K4059=0),1,0))</f>
        <v/>
      </c>
      <c r="P4059" s="56" t="str">
        <f aca="false">IF(L4059=1,J4059+ROW()/10^7,"")</f>
        <v/>
      </c>
      <c r="Q4059" s="56" t="str">
        <f aca="false">IF(O4059=1,M4059,"")</f>
        <v/>
      </c>
      <c r="R4059" s="56" t="str">
        <f aca="false">IF(K4059=1,ROW(),"")</f>
        <v/>
      </c>
      <c r="S4059" s="56" t="str">
        <f aca="false">IF(D4059="","",TRIM(D4059))</f>
        <v/>
      </c>
    </row>
    <row r="4060" customFormat="false" ht="15" hidden="false" customHeight="false" outlineLevel="0" collapsed="false">
      <c r="A4060" s="50"/>
      <c r="B4060" s="50"/>
      <c r="C4060" s="50" t="str">
        <f aca="false">IF(S4060="","",IFERROR(IF(INDEX('Ledger Codes'!$C$6:$C$205,MATCH(S4060,'Ledger Codes'!$B$6:$B$205,0))="","",INDEX('Ledger Codes'!$C$6:$C$205,MATCH(S4060,'Ledger Codes'!$B$6:$B$205,0))),""))</f>
        <v/>
      </c>
      <c r="D4060" s="50"/>
      <c r="E4060" s="50"/>
      <c r="F4060" s="50"/>
      <c r="G4060" s="50"/>
      <c r="H4060" s="50"/>
      <c r="I4060" s="52" t="str">
        <f aca="false">IF(AND(G4060="",H4060=""),"",N(G4060)-N(H4060))</f>
        <v/>
      </c>
      <c r="J4060" s="52" t="str">
        <f aca="false">IF(I4060="","",ABS(I4060))</f>
        <v/>
      </c>
      <c r="K4060" s="56" t="str">
        <f aca="false">IF(S4060="","",0)</f>
        <v/>
      </c>
      <c r="L4060" s="56" t="str">
        <f aca="false">IF(J4060="","",IF(AND(J4060&gt;'Revenue Testing'!$E$9,K4060=0),1,0))</f>
        <v/>
      </c>
      <c r="M4060" s="57" t="n">
        <v>0.441852654759</v>
      </c>
      <c r="N4060" s="56" t="str">
        <f aca="false">IF(OR(A4060="",I4060=""),"",IF(COUNTIFS($A$2:$A$4500,A4060,$D$2:$D$4500,D4060,$I$2:$I$4500,I4060)&gt;1,"Possible duplicate",""))</f>
        <v/>
      </c>
      <c r="O4060" s="56" t="str">
        <f aca="false">IF(J4060="","",IF(AND(L4060=0,K4060=0),1,0))</f>
        <v/>
      </c>
      <c r="P4060" s="56" t="str">
        <f aca="false">IF(L4060=1,J4060+ROW()/10^7,"")</f>
        <v/>
      </c>
      <c r="Q4060" s="56" t="str">
        <f aca="false">IF(O4060=1,M4060,"")</f>
        <v/>
      </c>
      <c r="R4060" s="56" t="str">
        <f aca="false">IF(K4060=1,ROW(),"")</f>
        <v/>
      </c>
      <c r="S4060" s="56" t="str">
        <f aca="false">IF(D4060="","",TRIM(D4060))</f>
        <v/>
      </c>
    </row>
    <row r="4061" customFormat="false" ht="15" hidden="false" customHeight="false" outlineLevel="0" collapsed="false">
      <c r="A4061" s="50"/>
      <c r="B4061" s="50"/>
      <c r="C4061" s="50" t="str">
        <f aca="false">IF(S4061="","",IFERROR(IF(INDEX('Ledger Codes'!$C$6:$C$205,MATCH(S4061,'Ledger Codes'!$B$6:$B$205,0))="","",INDEX('Ledger Codes'!$C$6:$C$205,MATCH(S4061,'Ledger Codes'!$B$6:$B$205,0))),""))</f>
        <v/>
      </c>
      <c r="D4061" s="50"/>
      <c r="E4061" s="50"/>
      <c r="F4061" s="50"/>
      <c r="G4061" s="50"/>
      <c r="H4061" s="50"/>
      <c r="I4061" s="52" t="str">
        <f aca="false">IF(AND(G4061="",H4061=""),"",N(G4061)-N(H4061))</f>
        <v/>
      </c>
      <c r="J4061" s="52" t="str">
        <f aca="false">IF(I4061="","",ABS(I4061))</f>
        <v/>
      </c>
      <c r="K4061" s="56" t="str">
        <f aca="false">IF(S4061="","",0)</f>
        <v/>
      </c>
      <c r="L4061" s="56" t="str">
        <f aca="false">IF(J4061="","",IF(AND(J4061&gt;'Revenue Testing'!$E$9,K4061=0),1,0))</f>
        <v/>
      </c>
      <c r="M4061" s="57" t="n">
        <v>0.700382378196</v>
      </c>
      <c r="N4061" s="56" t="str">
        <f aca="false">IF(OR(A4061="",I4061=""),"",IF(COUNTIFS($A$2:$A$4500,A4061,$D$2:$D$4500,D4061,$I$2:$I$4500,I4061)&gt;1,"Possible duplicate",""))</f>
        <v/>
      </c>
      <c r="O4061" s="56" t="str">
        <f aca="false">IF(J4061="","",IF(AND(L4061=0,K4061=0),1,0))</f>
        <v/>
      </c>
      <c r="P4061" s="56" t="str">
        <f aca="false">IF(L4061=1,J4061+ROW()/10^7,"")</f>
        <v/>
      </c>
      <c r="Q4061" s="56" t="str">
        <f aca="false">IF(O4061=1,M4061,"")</f>
        <v/>
      </c>
      <c r="R4061" s="56" t="str">
        <f aca="false">IF(K4061=1,ROW(),"")</f>
        <v/>
      </c>
      <c r="S4061" s="56" t="str">
        <f aca="false">IF(D4061="","",TRIM(D4061))</f>
        <v/>
      </c>
    </row>
    <row r="4062" customFormat="false" ht="15" hidden="false" customHeight="false" outlineLevel="0" collapsed="false">
      <c r="A4062" s="50"/>
      <c r="B4062" s="50"/>
      <c r="C4062" s="50" t="str">
        <f aca="false">IF(S4062="","",IFERROR(IF(INDEX('Ledger Codes'!$C$6:$C$205,MATCH(S4062,'Ledger Codes'!$B$6:$B$205,0))="","",INDEX('Ledger Codes'!$C$6:$C$205,MATCH(S4062,'Ledger Codes'!$B$6:$B$205,0))),""))</f>
        <v/>
      </c>
      <c r="D4062" s="50"/>
      <c r="E4062" s="50"/>
      <c r="F4062" s="50"/>
      <c r="G4062" s="50"/>
      <c r="H4062" s="50"/>
      <c r="I4062" s="52" t="str">
        <f aca="false">IF(AND(G4062="",H4062=""),"",N(G4062)-N(H4062))</f>
        <v/>
      </c>
      <c r="J4062" s="52" t="str">
        <f aca="false">IF(I4062="","",ABS(I4062))</f>
        <v/>
      </c>
      <c r="K4062" s="56" t="str">
        <f aca="false">IF(S4062="","",0)</f>
        <v/>
      </c>
      <c r="L4062" s="56" t="str">
        <f aca="false">IF(J4062="","",IF(AND(J4062&gt;'Revenue Testing'!$E$9,K4062=0),1,0))</f>
        <v/>
      </c>
      <c r="M4062" s="57" t="n">
        <v>0.384744687667</v>
      </c>
      <c r="N4062" s="56" t="str">
        <f aca="false">IF(OR(A4062="",I4062=""),"",IF(COUNTIFS($A$2:$A$4500,A4062,$D$2:$D$4500,D4062,$I$2:$I$4500,I4062)&gt;1,"Possible duplicate",""))</f>
        <v/>
      </c>
      <c r="O4062" s="56" t="str">
        <f aca="false">IF(J4062="","",IF(AND(L4062=0,K4062=0),1,0))</f>
        <v/>
      </c>
      <c r="P4062" s="56" t="str">
        <f aca="false">IF(L4062=1,J4062+ROW()/10^7,"")</f>
        <v/>
      </c>
      <c r="Q4062" s="56" t="str">
        <f aca="false">IF(O4062=1,M4062,"")</f>
        <v/>
      </c>
      <c r="R4062" s="56" t="str">
        <f aca="false">IF(K4062=1,ROW(),"")</f>
        <v/>
      </c>
      <c r="S4062" s="56" t="str">
        <f aca="false">IF(D4062="","",TRIM(D4062))</f>
        <v/>
      </c>
    </row>
    <row r="4063" customFormat="false" ht="15" hidden="false" customHeight="false" outlineLevel="0" collapsed="false">
      <c r="A4063" s="50"/>
      <c r="B4063" s="50"/>
      <c r="C4063" s="50" t="str">
        <f aca="false">IF(S4063="","",IFERROR(IF(INDEX('Ledger Codes'!$C$6:$C$205,MATCH(S4063,'Ledger Codes'!$B$6:$B$205,0))="","",INDEX('Ledger Codes'!$C$6:$C$205,MATCH(S4063,'Ledger Codes'!$B$6:$B$205,0))),""))</f>
        <v/>
      </c>
      <c r="D4063" s="50"/>
      <c r="E4063" s="50"/>
      <c r="F4063" s="50"/>
      <c r="G4063" s="50"/>
      <c r="H4063" s="50"/>
      <c r="I4063" s="52" t="str">
        <f aca="false">IF(AND(G4063="",H4063=""),"",N(G4063)-N(H4063))</f>
        <v/>
      </c>
      <c r="J4063" s="52" t="str">
        <f aca="false">IF(I4063="","",ABS(I4063))</f>
        <v/>
      </c>
      <c r="K4063" s="56" t="str">
        <f aca="false">IF(S4063="","",0)</f>
        <v/>
      </c>
      <c r="L4063" s="56" t="str">
        <f aca="false">IF(J4063="","",IF(AND(J4063&gt;'Revenue Testing'!$E$9,K4063=0),1,0))</f>
        <v/>
      </c>
      <c r="M4063" s="57" t="n">
        <v>0.091315855431</v>
      </c>
      <c r="N4063" s="56" t="str">
        <f aca="false">IF(OR(A4063="",I4063=""),"",IF(COUNTIFS($A$2:$A$4500,A4063,$D$2:$D$4500,D4063,$I$2:$I$4500,I4063)&gt;1,"Possible duplicate",""))</f>
        <v/>
      </c>
      <c r="O4063" s="56" t="str">
        <f aca="false">IF(J4063="","",IF(AND(L4063=0,K4063=0),1,0))</f>
        <v/>
      </c>
      <c r="P4063" s="56" t="str">
        <f aca="false">IF(L4063=1,J4063+ROW()/10^7,"")</f>
        <v/>
      </c>
      <c r="Q4063" s="56" t="str">
        <f aca="false">IF(O4063=1,M4063,"")</f>
        <v/>
      </c>
      <c r="R4063" s="56" t="str">
        <f aca="false">IF(K4063=1,ROW(),"")</f>
        <v/>
      </c>
      <c r="S4063" s="56" t="str">
        <f aca="false">IF(D4063="","",TRIM(D4063))</f>
        <v/>
      </c>
    </row>
    <row r="4064" customFormat="false" ht="15" hidden="false" customHeight="false" outlineLevel="0" collapsed="false">
      <c r="A4064" s="50"/>
      <c r="B4064" s="50"/>
      <c r="C4064" s="50" t="str">
        <f aca="false">IF(S4064="","",IFERROR(IF(INDEX('Ledger Codes'!$C$6:$C$205,MATCH(S4064,'Ledger Codes'!$B$6:$B$205,0))="","",INDEX('Ledger Codes'!$C$6:$C$205,MATCH(S4064,'Ledger Codes'!$B$6:$B$205,0))),""))</f>
        <v/>
      </c>
      <c r="D4064" s="50"/>
      <c r="E4064" s="50"/>
      <c r="F4064" s="50"/>
      <c r="G4064" s="50"/>
      <c r="H4064" s="50"/>
      <c r="I4064" s="52" t="str">
        <f aca="false">IF(AND(G4064="",H4064=""),"",N(G4064)-N(H4064))</f>
        <v/>
      </c>
      <c r="J4064" s="52" t="str">
        <f aca="false">IF(I4064="","",ABS(I4064))</f>
        <v/>
      </c>
      <c r="K4064" s="56" t="str">
        <f aca="false">IF(S4064="","",0)</f>
        <v/>
      </c>
      <c r="L4064" s="56" t="str">
        <f aca="false">IF(J4064="","",IF(AND(J4064&gt;'Revenue Testing'!$E$9,K4064=0),1,0))</f>
        <v/>
      </c>
      <c r="M4064" s="57" t="n">
        <v>0.625165421347</v>
      </c>
      <c r="N4064" s="56" t="str">
        <f aca="false">IF(OR(A4064="",I4064=""),"",IF(COUNTIFS($A$2:$A$4500,A4064,$D$2:$D$4500,D4064,$I$2:$I$4500,I4064)&gt;1,"Possible duplicate",""))</f>
        <v/>
      </c>
      <c r="O4064" s="56" t="str">
        <f aca="false">IF(J4064="","",IF(AND(L4064=0,K4064=0),1,0))</f>
        <v/>
      </c>
      <c r="P4064" s="56" t="str">
        <f aca="false">IF(L4064=1,J4064+ROW()/10^7,"")</f>
        <v/>
      </c>
      <c r="Q4064" s="56" t="str">
        <f aca="false">IF(O4064=1,M4064,"")</f>
        <v/>
      </c>
      <c r="R4064" s="56" t="str">
        <f aca="false">IF(K4064=1,ROW(),"")</f>
        <v/>
      </c>
      <c r="S4064" s="56" t="str">
        <f aca="false">IF(D4064="","",TRIM(D4064))</f>
        <v/>
      </c>
    </row>
    <row r="4065" customFormat="false" ht="15" hidden="false" customHeight="false" outlineLevel="0" collapsed="false">
      <c r="A4065" s="50"/>
      <c r="B4065" s="50"/>
      <c r="C4065" s="50" t="str">
        <f aca="false">IF(S4065="","",IFERROR(IF(INDEX('Ledger Codes'!$C$6:$C$205,MATCH(S4065,'Ledger Codes'!$B$6:$B$205,0))="","",INDEX('Ledger Codes'!$C$6:$C$205,MATCH(S4065,'Ledger Codes'!$B$6:$B$205,0))),""))</f>
        <v/>
      </c>
      <c r="D4065" s="50"/>
      <c r="E4065" s="50"/>
      <c r="F4065" s="50"/>
      <c r="G4065" s="50"/>
      <c r="H4065" s="50"/>
      <c r="I4065" s="52" t="str">
        <f aca="false">IF(AND(G4065="",H4065=""),"",N(G4065)-N(H4065))</f>
        <v/>
      </c>
      <c r="J4065" s="52" t="str">
        <f aca="false">IF(I4065="","",ABS(I4065))</f>
        <v/>
      </c>
      <c r="K4065" s="56" t="str">
        <f aca="false">IF(S4065="","",0)</f>
        <v/>
      </c>
      <c r="L4065" s="56" t="str">
        <f aca="false">IF(J4065="","",IF(AND(J4065&gt;'Revenue Testing'!$E$9,K4065=0),1,0))</f>
        <v/>
      </c>
      <c r="M4065" s="57" t="n">
        <v>0.843334271644</v>
      </c>
      <c r="N4065" s="56" t="str">
        <f aca="false">IF(OR(A4065="",I4065=""),"",IF(COUNTIFS($A$2:$A$4500,A4065,$D$2:$D$4500,D4065,$I$2:$I$4500,I4065)&gt;1,"Possible duplicate",""))</f>
        <v/>
      </c>
      <c r="O4065" s="56" t="str">
        <f aca="false">IF(J4065="","",IF(AND(L4065=0,K4065=0),1,0))</f>
        <v/>
      </c>
      <c r="P4065" s="56" t="str">
        <f aca="false">IF(L4065=1,J4065+ROW()/10^7,"")</f>
        <v/>
      </c>
      <c r="Q4065" s="56" t="str">
        <f aca="false">IF(O4065=1,M4065,"")</f>
        <v/>
      </c>
      <c r="R4065" s="56" t="str">
        <f aca="false">IF(K4065=1,ROW(),"")</f>
        <v/>
      </c>
      <c r="S4065" s="56" t="str">
        <f aca="false">IF(D4065="","",TRIM(D4065))</f>
        <v/>
      </c>
    </row>
    <row r="4066" customFormat="false" ht="15" hidden="false" customHeight="false" outlineLevel="0" collapsed="false">
      <c r="A4066" s="50"/>
      <c r="B4066" s="50"/>
      <c r="C4066" s="50" t="str">
        <f aca="false">IF(S4066="","",IFERROR(IF(INDEX('Ledger Codes'!$C$6:$C$205,MATCH(S4066,'Ledger Codes'!$B$6:$B$205,0))="","",INDEX('Ledger Codes'!$C$6:$C$205,MATCH(S4066,'Ledger Codes'!$B$6:$B$205,0))),""))</f>
        <v/>
      </c>
      <c r="D4066" s="50"/>
      <c r="E4066" s="50"/>
      <c r="F4066" s="50"/>
      <c r="G4066" s="50"/>
      <c r="H4066" s="50"/>
      <c r="I4066" s="52" t="str">
        <f aca="false">IF(AND(G4066="",H4066=""),"",N(G4066)-N(H4066))</f>
        <v/>
      </c>
      <c r="J4066" s="52" t="str">
        <f aca="false">IF(I4066="","",ABS(I4066))</f>
        <v/>
      </c>
      <c r="K4066" s="56" t="str">
        <f aca="false">IF(S4066="","",0)</f>
        <v/>
      </c>
      <c r="L4066" s="56" t="str">
        <f aca="false">IF(J4066="","",IF(AND(J4066&gt;'Revenue Testing'!$E$9,K4066=0),1,0))</f>
        <v/>
      </c>
      <c r="M4066" s="57" t="n">
        <v>0.781597782596</v>
      </c>
      <c r="N4066" s="56" t="str">
        <f aca="false">IF(OR(A4066="",I4066=""),"",IF(COUNTIFS($A$2:$A$4500,A4066,$D$2:$D$4500,D4066,$I$2:$I$4500,I4066)&gt;1,"Possible duplicate",""))</f>
        <v/>
      </c>
      <c r="O4066" s="56" t="str">
        <f aca="false">IF(J4066="","",IF(AND(L4066=0,K4066=0),1,0))</f>
        <v/>
      </c>
      <c r="P4066" s="56" t="str">
        <f aca="false">IF(L4066=1,J4066+ROW()/10^7,"")</f>
        <v/>
      </c>
      <c r="Q4066" s="56" t="str">
        <f aca="false">IF(O4066=1,M4066,"")</f>
        <v/>
      </c>
      <c r="R4066" s="56" t="str">
        <f aca="false">IF(K4066=1,ROW(),"")</f>
        <v/>
      </c>
      <c r="S4066" s="56" t="str">
        <f aca="false">IF(D4066="","",TRIM(D4066))</f>
        <v/>
      </c>
    </row>
    <row r="4067" customFormat="false" ht="15" hidden="false" customHeight="false" outlineLevel="0" collapsed="false">
      <c r="A4067" s="50"/>
      <c r="B4067" s="50"/>
      <c r="C4067" s="50" t="str">
        <f aca="false">IF(S4067="","",IFERROR(IF(INDEX('Ledger Codes'!$C$6:$C$205,MATCH(S4067,'Ledger Codes'!$B$6:$B$205,0))="","",INDEX('Ledger Codes'!$C$6:$C$205,MATCH(S4067,'Ledger Codes'!$B$6:$B$205,0))),""))</f>
        <v/>
      </c>
      <c r="D4067" s="50"/>
      <c r="E4067" s="50"/>
      <c r="F4067" s="50"/>
      <c r="G4067" s="50"/>
      <c r="H4067" s="50"/>
      <c r="I4067" s="52" t="str">
        <f aca="false">IF(AND(G4067="",H4067=""),"",N(G4067)-N(H4067))</f>
        <v/>
      </c>
      <c r="J4067" s="52" t="str">
        <f aca="false">IF(I4067="","",ABS(I4067))</f>
        <v/>
      </c>
      <c r="K4067" s="56" t="str">
        <f aca="false">IF(S4067="","",0)</f>
        <v/>
      </c>
      <c r="L4067" s="56" t="str">
        <f aca="false">IF(J4067="","",IF(AND(J4067&gt;'Revenue Testing'!$E$9,K4067=0),1,0))</f>
        <v/>
      </c>
      <c r="M4067" s="57" t="n">
        <v>0.362987938692</v>
      </c>
      <c r="N4067" s="56" t="str">
        <f aca="false">IF(OR(A4067="",I4067=""),"",IF(COUNTIFS($A$2:$A$4500,A4067,$D$2:$D$4500,D4067,$I$2:$I$4500,I4067)&gt;1,"Possible duplicate",""))</f>
        <v/>
      </c>
      <c r="O4067" s="56" t="str">
        <f aca="false">IF(J4067="","",IF(AND(L4067=0,K4067=0),1,0))</f>
        <v/>
      </c>
      <c r="P4067" s="56" t="str">
        <f aca="false">IF(L4067=1,J4067+ROW()/10^7,"")</f>
        <v/>
      </c>
      <c r="Q4067" s="56" t="str">
        <f aca="false">IF(O4067=1,M4067,"")</f>
        <v/>
      </c>
      <c r="R4067" s="56" t="str">
        <f aca="false">IF(K4067=1,ROW(),"")</f>
        <v/>
      </c>
      <c r="S4067" s="56" t="str">
        <f aca="false">IF(D4067="","",TRIM(D4067))</f>
        <v/>
      </c>
    </row>
    <row r="4068" customFormat="false" ht="15" hidden="false" customHeight="false" outlineLevel="0" collapsed="false">
      <c r="A4068" s="50"/>
      <c r="B4068" s="50"/>
      <c r="C4068" s="50" t="str">
        <f aca="false">IF(S4068="","",IFERROR(IF(INDEX('Ledger Codes'!$C$6:$C$205,MATCH(S4068,'Ledger Codes'!$B$6:$B$205,0))="","",INDEX('Ledger Codes'!$C$6:$C$205,MATCH(S4068,'Ledger Codes'!$B$6:$B$205,0))),""))</f>
        <v/>
      </c>
      <c r="D4068" s="50"/>
      <c r="E4068" s="50"/>
      <c r="F4068" s="50"/>
      <c r="G4068" s="50"/>
      <c r="H4068" s="50"/>
      <c r="I4068" s="52" t="str">
        <f aca="false">IF(AND(G4068="",H4068=""),"",N(G4068)-N(H4068))</f>
        <v/>
      </c>
      <c r="J4068" s="52" t="str">
        <f aca="false">IF(I4068="","",ABS(I4068))</f>
        <v/>
      </c>
      <c r="K4068" s="56" t="str">
        <f aca="false">IF(S4068="","",0)</f>
        <v/>
      </c>
      <c r="L4068" s="56" t="str">
        <f aca="false">IF(J4068="","",IF(AND(J4068&gt;'Revenue Testing'!$E$9,K4068=0),1,0))</f>
        <v/>
      </c>
      <c r="M4068" s="57" t="n">
        <v>0.434856434904</v>
      </c>
      <c r="N4068" s="56" t="str">
        <f aca="false">IF(OR(A4068="",I4068=""),"",IF(COUNTIFS($A$2:$A$4500,A4068,$D$2:$D$4500,D4068,$I$2:$I$4500,I4068)&gt;1,"Possible duplicate",""))</f>
        <v/>
      </c>
      <c r="O4068" s="56" t="str">
        <f aca="false">IF(J4068="","",IF(AND(L4068=0,K4068=0),1,0))</f>
        <v/>
      </c>
      <c r="P4068" s="56" t="str">
        <f aca="false">IF(L4068=1,J4068+ROW()/10^7,"")</f>
        <v/>
      </c>
      <c r="Q4068" s="56" t="str">
        <f aca="false">IF(O4068=1,M4068,"")</f>
        <v/>
      </c>
      <c r="R4068" s="56" t="str">
        <f aca="false">IF(K4068=1,ROW(),"")</f>
        <v/>
      </c>
      <c r="S4068" s="56" t="str">
        <f aca="false">IF(D4068="","",TRIM(D4068))</f>
        <v/>
      </c>
    </row>
    <row r="4069" customFormat="false" ht="15" hidden="false" customHeight="false" outlineLevel="0" collapsed="false">
      <c r="A4069" s="50"/>
      <c r="B4069" s="50"/>
      <c r="C4069" s="50" t="str">
        <f aca="false">IF(S4069="","",IFERROR(IF(INDEX('Ledger Codes'!$C$6:$C$205,MATCH(S4069,'Ledger Codes'!$B$6:$B$205,0))="","",INDEX('Ledger Codes'!$C$6:$C$205,MATCH(S4069,'Ledger Codes'!$B$6:$B$205,0))),""))</f>
        <v/>
      </c>
      <c r="D4069" s="50"/>
      <c r="E4069" s="50"/>
      <c r="F4069" s="50"/>
      <c r="G4069" s="50"/>
      <c r="H4069" s="50"/>
      <c r="I4069" s="52" t="str">
        <f aca="false">IF(AND(G4069="",H4069=""),"",N(G4069)-N(H4069))</f>
        <v/>
      </c>
      <c r="J4069" s="52" t="str">
        <f aca="false">IF(I4069="","",ABS(I4069))</f>
        <v/>
      </c>
      <c r="K4069" s="56" t="str">
        <f aca="false">IF(S4069="","",0)</f>
        <v/>
      </c>
      <c r="L4069" s="56" t="str">
        <f aca="false">IF(J4069="","",IF(AND(J4069&gt;'Revenue Testing'!$E$9,K4069=0),1,0))</f>
        <v/>
      </c>
      <c r="M4069" s="57" t="n">
        <v>0.300914579687</v>
      </c>
      <c r="N4069" s="56" t="str">
        <f aca="false">IF(OR(A4069="",I4069=""),"",IF(COUNTIFS($A$2:$A$4500,A4069,$D$2:$D$4500,D4069,$I$2:$I$4500,I4069)&gt;1,"Possible duplicate",""))</f>
        <v/>
      </c>
      <c r="O4069" s="56" t="str">
        <f aca="false">IF(J4069="","",IF(AND(L4069=0,K4069=0),1,0))</f>
        <v/>
      </c>
      <c r="P4069" s="56" t="str">
        <f aca="false">IF(L4069=1,J4069+ROW()/10^7,"")</f>
        <v/>
      </c>
      <c r="Q4069" s="56" t="str">
        <f aca="false">IF(O4069=1,M4069,"")</f>
        <v/>
      </c>
      <c r="R4069" s="56" t="str">
        <f aca="false">IF(K4069=1,ROW(),"")</f>
        <v/>
      </c>
      <c r="S4069" s="56" t="str">
        <f aca="false">IF(D4069="","",TRIM(D4069))</f>
        <v/>
      </c>
    </row>
    <row r="4070" customFormat="false" ht="15" hidden="false" customHeight="false" outlineLevel="0" collapsed="false">
      <c r="A4070" s="50"/>
      <c r="B4070" s="50"/>
      <c r="C4070" s="50" t="str">
        <f aca="false">IF(S4070="","",IFERROR(IF(INDEX('Ledger Codes'!$C$6:$C$205,MATCH(S4070,'Ledger Codes'!$B$6:$B$205,0))="","",INDEX('Ledger Codes'!$C$6:$C$205,MATCH(S4070,'Ledger Codes'!$B$6:$B$205,0))),""))</f>
        <v/>
      </c>
      <c r="D4070" s="50"/>
      <c r="E4070" s="50"/>
      <c r="F4070" s="50"/>
      <c r="G4070" s="50"/>
      <c r="H4070" s="50"/>
      <c r="I4070" s="52" t="str">
        <f aca="false">IF(AND(G4070="",H4070=""),"",N(G4070)-N(H4070))</f>
        <v/>
      </c>
      <c r="J4070" s="52" t="str">
        <f aca="false">IF(I4070="","",ABS(I4070))</f>
        <v/>
      </c>
      <c r="K4070" s="56" t="str">
        <f aca="false">IF(S4070="","",0)</f>
        <v/>
      </c>
      <c r="L4070" s="56" t="str">
        <f aca="false">IF(J4070="","",IF(AND(J4070&gt;'Revenue Testing'!$E$9,K4070=0),1,0))</f>
        <v/>
      </c>
      <c r="M4070" s="57" t="n">
        <v>0.713348147004</v>
      </c>
      <c r="N4070" s="56" t="str">
        <f aca="false">IF(OR(A4070="",I4070=""),"",IF(COUNTIFS($A$2:$A$4500,A4070,$D$2:$D$4500,D4070,$I$2:$I$4500,I4070)&gt;1,"Possible duplicate",""))</f>
        <v/>
      </c>
      <c r="O4070" s="56" t="str">
        <f aca="false">IF(J4070="","",IF(AND(L4070=0,K4070=0),1,0))</f>
        <v/>
      </c>
      <c r="P4070" s="56" t="str">
        <f aca="false">IF(L4070=1,J4070+ROW()/10^7,"")</f>
        <v/>
      </c>
      <c r="Q4070" s="56" t="str">
        <f aca="false">IF(O4070=1,M4070,"")</f>
        <v/>
      </c>
      <c r="R4070" s="56" t="str">
        <f aca="false">IF(K4070=1,ROW(),"")</f>
        <v/>
      </c>
      <c r="S4070" s="56" t="str">
        <f aca="false">IF(D4070="","",TRIM(D4070))</f>
        <v/>
      </c>
    </row>
    <row r="4071" customFormat="false" ht="15" hidden="false" customHeight="false" outlineLevel="0" collapsed="false">
      <c r="A4071" s="50"/>
      <c r="B4071" s="50"/>
      <c r="C4071" s="50" t="str">
        <f aca="false">IF(S4071="","",IFERROR(IF(INDEX('Ledger Codes'!$C$6:$C$205,MATCH(S4071,'Ledger Codes'!$B$6:$B$205,0))="","",INDEX('Ledger Codes'!$C$6:$C$205,MATCH(S4071,'Ledger Codes'!$B$6:$B$205,0))),""))</f>
        <v/>
      </c>
      <c r="D4071" s="50"/>
      <c r="E4071" s="50"/>
      <c r="F4071" s="50"/>
      <c r="G4071" s="50"/>
      <c r="H4071" s="50"/>
      <c r="I4071" s="52" t="str">
        <f aca="false">IF(AND(G4071="",H4071=""),"",N(G4071)-N(H4071))</f>
        <v/>
      </c>
      <c r="J4071" s="52" t="str">
        <f aca="false">IF(I4071="","",ABS(I4071))</f>
        <v/>
      </c>
      <c r="K4071" s="56" t="str">
        <f aca="false">IF(S4071="","",0)</f>
        <v/>
      </c>
      <c r="L4071" s="56" t="str">
        <f aca="false">IF(J4071="","",IF(AND(J4071&gt;'Revenue Testing'!$E$9,K4071=0),1,0))</f>
        <v/>
      </c>
      <c r="M4071" s="57" t="n">
        <v>0.31663006089</v>
      </c>
      <c r="N4071" s="56" t="str">
        <f aca="false">IF(OR(A4071="",I4071=""),"",IF(COUNTIFS($A$2:$A$4500,A4071,$D$2:$D$4500,D4071,$I$2:$I$4500,I4071)&gt;1,"Possible duplicate",""))</f>
        <v/>
      </c>
      <c r="O4071" s="56" t="str">
        <f aca="false">IF(J4071="","",IF(AND(L4071=0,K4071=0),1,0))</f>
        <v/>
      </c>
      <c r="P4071" s="56" t="str">
        <f aca="false">IF(L4071=1,J4071+ROW()/10^7,"")</f>
        <v/>
      </c>
      <c r="Q4071" s="56" t="str">
        <f aca="false">IF(O4071=1,M4071,"")</f>
        <v/>
      </c>
      <c r="R4071" s="56" t="str">
        <f aca="false">IF(K4071=1,ROW(),"")</f>
        <v/>
      </c>
      <c r="S4071" s="56" t="str">
        <f aca="false">IF(D4071="","",TRIM(D4071))</f>
        <v/>
      </c>
    </row>
    <row r="4072" customFormat="false" ht="15" hidden="false" customHeight="false" outlineLevel="0" collapsed="false">
      <c r="A4072" s="50"/>
      <c r="B4072" s="50"/>
      <c r="C4072" s="50" t="str">
        <f aca="false">IF(S4072="","",IFERROR(IF(INDEX('Ledger Codes'!$C$6:$C$205,MATCH(S4072,'Ledger Codes'!$B$6:$B$205,0))="","",INDEX('Ledger Codes'!$C$6:$C$205,MATCH(S4072,'Ledger Codes'!$B$6:$B$205,0))),""))</f>
        <v/>
      </c>
      <c r="D4072" s="50"/>
      <c r="E4072" s="50"/>
      <c r="F4072" s="50"/>
      <c r="G4072" s="50"/>
      <c r="H4072" s="50"/>
      <c r="I4072" s="52" t="str">
        <f aca="false">IF(AND(G4072="",H4072=""),"",N(G4072)-N(H4072))</f>
        <v/>
      </c>
      <c r="J4072" s="52" t="str">
        <f aca="false">IF(I4072="","",ABS(I4072))</f>
        <v/>
      </c>
      <c r="K4072" s="56" t="str">
        <f aca="false">IF(S4072="","",0)</f>
        <v/>
      </c>
      <c r="L4072" s="56" t="str">
        <f aca="false">IF(J4072="","",IF(AND(J4072&gt;'Revenue Testing'!$E$9,K4072=0),1,0))</f>
        <v/>
      </c>
      <c r="M4072" s="57" t="n">
        <v>0.199302083444</v>
      </c>
      <c r="N4072" s="56" t="str">
        <f aca="false">IF(OR(A4072="",I4072=""),"",IF(COUNTIFS($A$2:$A$4500,A4072,$D$2:$D$4500,D4072,$I$2:$I$4500,I4072)&gt;1,"Possible duplicate",""))</f>
        <v/>
      </c>
      <c r="O4072" s="56" t="str">
        <f aca="false">IF(J4072="","",IF(AND(L4072=0,K4072=0),1,0))</f>
        <v/>
      </c>
      <c r="P4072" s="56" t="str">
        <f aca="false">IF(L4072=1,J4072+ROW()/10^7,"")</f>
        <v/>
      </c>
      <c r="Q4072" s="56" t="str">
        <f aca="false">IF(O4072=1,M4072,"")</f>
        <v/>
      </c>
      <c r="R4072" s="56" t="str">
        <f aca="false">IF(K4072=1,ROW(),"")</f>
        <v/>
      </c>
      <c r="S4072" s="56" t="str">
        <f aca="false">IF(D4072="","",TRIM(D4072))</f>
        <v/>
      </c>
    </row>
    <row r="4073" customFormat="false" ht="15" hidden="false" customHeight="false" outlineLevel="0" collapsed="false">
      <c r="A4073" s="50"/>
      <c r="B4073" s="50"/>
      <c r="C4073" s="50" t="str">
        <f aca="false">IF(S4073="","",IFERROR(IF(INDEX('Ledger Codes'!$C$6:$C$205,MATCH(S4073,'Ledger Codes'!$B$6:$B$205,0))="","",INDEX('Ledger Codes'!$C$6:$C$205,MATCH(S4073,'Ledger Codes'!$B$6:$B$205,0))),""))</f>
        <v/>
      </c>
      <c r="D4073" s="50"/>
      <c r="E4073" s="50"/>
      <c r="F4073" s="50"/>
      <c r="G4073" s="50"/>
      <c r="H4073" s="50"/>
      <c r="I4073" s="52" t="str">
        <f aca="false">IF(AND(G4073="",H4073=""),"",N(G4073)-N(H4073))</f>
        <v/>
      </c>
      <c r="J4073" s="52" t="str">
        <f aca="false">IF(I4073="","",ABS(I4073))</f>
        <v/>
      </c>
      <c r="K4073" s="56" t="str">
        <f aca="false">IF(S4073="","",0)</f>
        <v/>
      </c>
      <c r="L4073" s="56" t="str">
        <f aca="false">IF(J4073="","",IF(AND(J4073&gt;'Revenue Testing'!$E$9,K4073=0),1,0))</f>
        <v/>
      </c>
      <c r="M4073" s="57" t="n">
        <v>0.082441512266</v>
      </c>
      <c r="N4073" s="56" t="str">
        <f aca="false">IF(OR(A4073="",I4073=""),"",IF(COUNTIFS($A$2:$A$4500,A4073,$D$2:$D$4500,D4073,$I$2:$I$4500,I4073)&gt;1,"Possible duplicate",""))</f>
        <v/>
      </c>
      <c r="O4073" s="56" t="str">
        <f aca="false">IF(J4073="","",IF(AND(L4073=0,K4073=0),1,0))</f>
        <v/>
      </c>
      <c r="P4073" s="56" t="str">
        <f aca="false">IF(L4073=1,J4073+ROW()/10^7,"")</f>
        <v/>
      </c>
      <c r="Q4073" s="56" t="str">
        <f aca="false">IF(O4073=1,M4073,"")</f>
        <v/>
      </c>
      <c r="R4073" s="56" t="str">
        <f aca="false">IF(K4073=1,ROW(),"")</f>
        <v/>
      </c>
      <c r="S4073" s="56" t="str">
        <f aca="false">IF(D4073="","",TRIM(D4073))</f>
        <v/>
      </c>
    </row>
    <row r="4074" customFormat="false" ht="15" hidden="false" customHeight="false" outlineLevel="0" collapsed="false">
      <c r="A4074" s="50"/>
      <c r="B4074" s="50"/>
      <c r="C4074" s="50" t="str">
        <f aca="false">IF(S4074="","",IFERROR(IF(INDEX('Ledger Codes'!$C$6:$C$205,MATCH(S4074,'Ledger Codes'!$B$6:$B$205,0))="","",INDEX('Ledger Codes'!$C$6:$C$205,MATCH(S4074,'Ledger Codes'!$B$6:$B$205,0))),""))</f>
        <v/>
      </c>
      <c r="D4074" s="50"/>
      <c r="E4074" s="50"/>
      <c r="F4074" s="50"/>
      <c r="G4074" s="50"/>
      <c r="H4074" s="50"/>
      <c r="I4074" s="52" t="str">
        <f aca="false">IF(AND(G4074="",H4074=""),"",N(G4074)-N(H4074))</f>
        <v/>
      </c>
      <c r="J4074" s="52" t="str">
        <f aca="false">IF(I4074="","",ABS(I4074))</f>
        <v/>
      </c>
      <c r="K4074" s="56" t="str">
        <f aca="false">IF(S4074="","",0)</f>
        <v/>
      </c>
      <c r="L4074" s="56" t="str">
        <f aca="false">IF(J4074="","",IF(AND(J4074&gt;'Revenue Testing'!$E$9,K4074=0),1,0))</f>
        <v/>
      </c>
      <c r="M4074" s="57" t="n">
        <v>0.854921569773</v>
      </c>
      <c r="N4074" s="56" t="str">
        <f aca="false">IF(OR(A4074="",I4074=""),"",IF(COUNTIFS($A$2:$A$4500,A4074,$D$2:$D$4500,D4074,$I$2:$I$4500,I4074)&gt;1,"Possible duplicate",""))</f>
        <v/>
      </c>
      <c r="O4074" s="56" t="str">
        <f aca="false">IF(J4074="","",IF(AND(L4074=0,K4074=0),1,0))</f>
        <v/>
      </c>
      <c r="P4074" s="56" t="str">
        <f aca="false">IF(L4074=1,J4074+ROW()/10^7,"")</f>
        <v/>
      </c>
      <c r="Q4074" s="56" t="str">
        <f aca="false">IF(O4074=1,M4074,"")</f>
        <v/>
      </c>
      <c r="R4074" s="56" t="str">
        <f aca="false">IF(K4074=1,ROW(),"")</f>
        <v/>
      </c>
      <c r="S4074" s="56" t="str">
        <f aca="false">IF(D4074="","",TRIM(D4074))</f>
        <v/>
      </c>
    </row>
    <row r="4075" customFormat="false" ht="15" hidden="false" customHeight="false" outlineLevel="0" collapsed="false">
      <c r="A4075" s="50"/>
      <c r="B4075" s="50"/>
      <c r="C4075" s="50" t="str">
        <f aca="false">IF(S4075="","",IFERROR(IF(INDEX('Ledger Codes'!$C$6:$C$205,MATCH(S4075,'Ledger Codes'!$B$6:$B$205,0))="","",INDEX('Ledger Codes'!$C$6:$C$205,MATCH(S4075,'Ledger Codes'!$B$6:$B$205,0))),""))</f>
        <v/>
      </c>
      <c r="D4075" s="50"/>
      <c r="E4075" s="50"/>
      <c r="F4075" s="50"/>
      <c r="G4075" s="50"/>
      <c r="H4075" s="50"/>
      <c r="I4075" s="52" t="str">
        <f aca="false">IF(AND(G4075="",H4075=""),"",N(G4075)-N(H4075))</f>
        <v/>
      </c>
      <c r="J4075" s="52" t="str">
        <f aca="false">IF(I4075="","",ABS(I4075))</f>
        <v/>
      </c>
      <c r="K4075" s="56" t="str">
        <f aca="false">IF(S4075="","",0)</f>
        <v/>
      </c>
      <c r="L4075" s="56" t="str">
        <f aca="false">IF(J4075="","",IF(AND(J4075&gt;'Revenue Testing'!$E$9,K4075=0),1,0))</f>
        <v/>
      </c>
      <c r="M4075" s="57" t="n">
        <v>0.808694024653</v>
      </c>
      <c r="N4075" s="56" t="str">
        <f aca="false">IF(OR(A4075="",I4075=""),"",IF(COUNTIFS($A$2:$A$4500,A4075,$D$2:$D$4500,D4075,$I$2:$I$4500,I4075)&gt;1,"Possible duplicate",""))</f>
        <v/>
      </c>
      <c r="O4075" s="56" t="str">
        <f aca="false">IF(J4075="","",IF(AND(L4075=0,K4075=0),1,0))</f>
        <v/>
      </c>
      <c r="P4075" s="56" t="str">
        <f aca="false">IF(L4075=1,J4075+ROW()/10^7,"")</f>
        <v/>
      </c>
      <c r="Q4075" s="56" t="str">
        <f aca="false">IF(O4075=1,M4075,"")</f>
        <v/>
      </c>
      <c r="R4075" s="56" t="str">
        <f aca="false">IF(K4075=1,ROW(),"")</f>
        <v/>
      </c>
      <c r="S4075" s="56" t="str">
        <f aca="false">IF(D4075="","",TRIM(D4075))</f>
        <v/>
      </c>
    </row>
    <row r="4076" customFormat="false" ht="15" hidden="false" customHeight="false" outlineLevel="0" collapsed="false">
      <c r="A4076" s="50"/>
      <c r="B4076" s="50"/>
      <c r="C4076" s="50" t="str">
        <f aca="false">IF(S4076="","",IFERROR(IF(INDEX('Ledger Codes'!$C$6:$C$205,MATCH(S4076,'Ledger Codes'!$B$6:$B$205,0))="","",INDEX('Ledger Codes'!$C$6:$C$205,MATCH(S4076,'Ledger Codes'!$B$6:$B$205,0))),""))</f>
        <v/>
      </c>
      <c r="D4076" s="50"/>
      <c r="E4076" s="50"/>
      <c r="F4076" s="50"/>
      <c r="G4076" s="50"/>
      <c r="H4076" s="50"/>
      <c r="I4076" s="52" t="str">
        <f aca="false">IF(AND(G4076="",H4076=""),"",N(G4076)-N(H4076))</f>
        <v/>
      </c>
      <c r="J4076" s="52" t="str">
        <f aca="false">IF(I4076="","",ABS(I4076))</f>
        <v/>
      </c>
      <c r="K4076" s="56" t="str">
        <f aca="false">IF(S4076="","",0)</f>
        <v/>
      </c>
      <c r="L4076" s="56" t="str">
        <f aca="false">IF(J4076="","",IF(AND(J4076&gt;'Revenue Testing'!$E$9,K4076=0),1,0))</f>
        <v/>
      </c>
      <c r="M4076" s="57" t="n">
        <v>0.114320383445</v>
      </c>
      <c r="N4076" s="56" t="str">
        <f aca="false">IF(OR(A4076="",I4076=""),"",IF(COUNTIFS($A$2:$A$4500,A4076,$D$2:$D$4500,D4076,$I$2:$I$4500,I4076)&gt;1,"Possible duplicate",""))</f>
        <v/>
      </c>
      <c r="O4076" s="56" t="str">
        <f aca="false">IF(J4076="","",IF(AND(L4076=0,K4076=0),1,0))</f>
        <v/>
      </c>
      <c r="P4076" s="56" t="str">
        <f aca="false">IF(L4076=1,J4076+ROW()/10^7,"")</f>
        <v/>
      </c>
      <c r="Q4076" s="56" t="str">
        <f aca="false">IF(O4076=1,M4076,"")</f>
        <v/>
      </c>
      <c r="R4076" s="56" t="str">
        <f aca="false">IF(K4076=1,ROW(),"")</f>
        <v/>
      </c>
      <c r="S4076" s="56" t="str">
        <f aca="false">IF(D4076="","",TRIM(D4076))</f>
        <v/>
      </c>
    </row>
    <row r="4077" customFormat="false" ht="15" hidden="false" customHeight="false" outlineLevel="0" collapsed="false">
      <c r="A4077" s="50"/>
      <c r="B4077" s="50"/>
      <c r="C4077" s="50" t="str">
        <f aca="false">IF(S4077="","",IFERROR(IF(INDEX('Ledger Codes'!$C$6:$C$205,MATCH(S4077,'Ledger Codes'!$B$6:$B$205,0))="","",INDEX('Ledger Codes'!$C$6:$C$205,MATCH(S4077,'Ledger Codes'!$B$6:$B$205,0))),""))</f>
        <v/>
      </c>
      <c r="D4077" s="50"/>
      <c r="E4077" s="50"/>
      <c r="F4077" s="50"/>
      <c r="G4077" s="50"/>
      <c r="H4077" s="50"/>
      <c r="I4077" s="52" t="str">
        <f aca="false">IF(AND(G4077="",H4077=""),"",N(G4077)-N(H4077))</f>
        <v/>
      </c>
      <c r="J4077" s="52" t="str">
        <f aca="false">IF(I4077="","",ABS(I4077))</f>
        <v/>
      </c>
      <c r="K4077" s="56" t="str">
        <f aca="false">IF(S4077="","",0)</f>
        <v/>
      </c>
      <c r="L4077" s="56" t="str">
        <f aca="false">IF(J4077="","",IF(AND(J4077&gt;'Revenue Testing'!$E$9,K4077=0),1,0))</f>
        <v/>
      </c>
      <c r="M4077" s="57" t="n">
        <v>0.56966874857</v>
      </c>
      <c r="N4077" s="56" t="str">
        <f aca="false">IF(OR(A4077="",I4077=""),"",IF(COUNTIFS($A$2:$A$4500,A4077,$D$2:$D$4500,D4077,$I$2:$I$4500,I4077)&gt;1,"Possible duplicate",""))</f>
        <v/>
      </c>
      <c r="O4077" s="56" t="str">
        <f aca="false">IF(J4077="","",IF(AND(L4077=0,K4077=0),1,0))</f>
        <v/>
      </c>
      <c r="P4077" s="56" t="str">
        <f aca="false">IF(L4077=1,J4077+ROW()/10^7,"")</f>
        <v/>
      </c>
      <c r="Q4077" s="56" t="str">
        <f aca="false">IF(O4077=1,M4077,"")</f>
        <v/>
      </c>
      <c r="R4077" s="56" t="str">
        <f aca="false">IF(K4077=1,ROW(),"")</f>
        <v/>
      </c>
      <c r="S4077" s="56" t="str">
        <f aca="false">IF(D4077="","",TRIM(D4077))</f>
        <v/>
      </c>
    </row>
    <row r="4078" customFormat="false" ht="15" hidden="false" customHeight="false" outlineLevel="0" collapsed="false">
      <c r="A4078" s="50"/>
      <c r="B4078" s="50"/>
      <c r="C4078" s="50" t="str">
        <f aca="false">IF(S4078="","",IFERROR(IF(INDEX('Ledger Codes'!$C$6:$C$205,MATCH(S4078,'Ledger Codes'!$B$6:$B$205,0))="","",INDEX('Ledger Codes'!$C$6:$C$205,MATCH(S4078,'Ledger Codes'!$B$6:$B$205,0))),""))</f>
        <v/>
      </c>
      <c r="D4078" s="50"/>
      <c r="E4078" s="50"/>
      <c r="F4078" s="50"/>
      <c r="G4078" s="50"/>
      <c r="H4078" s="50"/>
      <c r="I4078" s="52" t="str">
        <f aca="false">IF(AND(G4078="",H4078=""),"",N(G4078)-N(H4078))</f>
        <v/>
      </c>
      <c r="J4078" s="52" t="str">
        <f aca="false">IF(I4078="","",ABS(I4078))</f>
        <v/>
      </c>
      <c r="K4078" s="56" t="str">
        <f aca="false">IF(S4078="","",0)</f>
        <v/>
      </c>
      <c r="L4078" s="56" t="str">
        <f aca="false">IF(J4078="","",IF(AND(J4078&gt;'Revenue Testing'!$E$9,K4078=0),1,0))</f>
        <v/>
      </c>
      <c r="M4078" s="57" t="n">
        <v>0.953340091663</v>
      </c>
      <c r="N4078" s="56" t="str">
        <f aca="false">IF(OR(A4078="",I4078=""),"",IF(COUNTIFS($A$2:$A$4500,A4078,$D$2:$D$4500,D4078,$I$2:$I$4500,I4078)&gt;1,"Possible duplicate",""))</f>
        <v/>
      </c>
      <c r="O4078" s="56" t="str">
        <f aca="false">IF(J4078="","",IF(AND(L4078=0,K4078=0),1,0))</f>
        <v/>
      </c>
      <c r="P4078" s="56" t="str">
        <f aca="false">IF(L4078=1,J4078+ROW()/10^7,"")</f>
        <v/>
      </c>
      <c r="Q4078" s="56" t="str">
        <f aca="false">IF(O4078=1,M4078,"")</f>
        <v/>
      </c>
      <c r="R4078" s="56" t="str">
        <f aca="false">IF(K4078=1,ROW(),"")</f>
        <v/>
      </c>
      <c r="S4078" s="56" t="str">
        <f aca="false">IF(D4078="","",TRIM(D4078))</f>
        <v/>
      </c>
    </row>
    <row r="4079" customFormat="false" ht="15" hidden="false" customHeight="false" outlineLevel="0" collapsed="false">
      <c r="A4079" s="50"/>
      <c r="B4079" s="50"/>
      <c r="C4079" s="50" t="str">
        <f aca="false">IF(S4079="","",IFERROR(IF(INDEX('Ledger Codes'!$C$6:$C$205,MATCH(S4079,'Ledger Codes'!$B$6:$B$205,0))="","",INDEX('Ledger Codes'!$C$6:$C$205,MATCH(S4079,'Ledger Codes'!$B$6:$B$205,0))),""))</f>
        <v/>
      </c>
      <c r="D4079" s="50"/>
      <c r="E4079" s="50"/>
      <c r="F4079" s="50"/>
      <c r="G4079" s="50"/>
      <c r="H4079" s="50"/>
      <c r="I4079" s="52" t="str">
        <f aca="false">IF(AND(G4079="",H4079=""),"",N(G4079)-N(H4079))</f>
        <v/>
      </c>
      <c r="J4079" s="52" t="str">
        <f aca="false">IF(I4079="","",ABS(I4079))</f>
        <v/>
      </c>
      <c r="K4079" s="56" t="str">
        <f aca="false">IF(S4079="","",0)</f>
        <v/>
      </c>
      <c r="L4079" s="56" t="str">
        <f aca="false">IF(J4079="","",IF(AND(J4079&gt;'Revenue Testing'!$E$9,K4079=0),1,0))</f>
        <v/>
      </c>
      <c r="M4079" s="57" t="n">
        <v>0.825786540404</v>
      </c>
      <c r="N4079" s="56" t="str">
        <f aca="false">IF(OR(A4079="",I4079=""),"",IF(COUNTIFS($A$2:$A$4500,A4079,$D$2:$D$4500,D4079,$I$2:$I$4500,I4079)&gt;1,"Possible duplicate",""))</f>
        <v/>
      </c>
      <c r="O4079" s="56" t="str">
        <f aca="false">IF(J4079="","",IF(AND(L4079=0,K4079=0),1,0))</f>
        <v/>
      </c>
      <c r="P4079" s="56" t="str">
        <f aca="false">IF(L4079=1,J4079+ROW()/10^7,"")</f>
        <v/>
      </c>
      <c r="Q4079" s="56" t="str">
        <f aca="false">IF(O4079=1,M4079,"")</f>
        <v/>
      </c>
      <c r="R4079" s="56" t="str">
        <f aca="false">IF(K4079=1,ROW(),"")</f>
        <v/>
      </c>
      <c r="S4079" s="56" t="str">
        <f aca="false">IF(D4079="","",TRIM(D4079))</f>
        <v/>
      </c>
    </row>
    <row r="4080" customFormat="false" ht="15" hidden="false" customHeight="false" outlineLevel="0" collapsed="false">
      <c r="A4080" s="50"/>
      <c r="B4080" s="50"/>
      <c r="C4080" s="50" t="str">
        <f aca="false">IF(S4080="","",IFERROR(IF(INDEX('Ledger Codes'!$C$6:$C$205,MATCH(S4080,'Ledger Codes'!$B$6:$B$205,0))="","",INDEX('Ledger Codes'!$C$6:$C$205,MATCH(S4080,'Ledger Codes'!$B$6:$B$205,0))),""))</f>
        <v/>
      </c>
      <c r="D4080" s="50"/>
      <c r="E4080" s="50"/>
      <c r="F4080" s="50"/>
      <c r="G4080" s="50"/>
      <c r="H4080" s="50"/>
      <c r="I4080" s="52" t="str">
        <f aca="false">IF(AND(G4080="",H4080=""),"",N(G4080)-N(H4080))</f>
        <v/>
      </c>
      <c r="J4080" s="52" t="str">
        <f aca="false">IF(I4080="","",ABS(I4080))</f>
        <v/>
      </c>
      <c r="K4080" s="56" t="str">
        <f aca="false">IF(S4080="","",0)</f>
        <v/>
      </c>
      <c r="L4080" s="56" t="str">
        <f aca="false">IF(J4080="","",IF(AND(J4080&gt;'Revenue Testing'!$E$9,K4080=0),1,0))</f>
        <v/>
      </c>
      <c r="M4080" s="57" t="n">
        <v>0.252049666485</v>
      </c>
      <c r="N4080" s="56" t="str">
        <f aca="false">IF(OR(A4080="",I4080=""),"",IF(COUNTIFS($A$2:$A$4500,A4080,$D$2:$D$4500,D4080,$I$2:$I$4500,I4080)&gt;1,"Possible duplicate",""))</f>
        <v/>
      </c>
      <c r="O4080" s="56" t="str">
        <f aca="false">IF(J4080="","",IF(AND(L4080=0,K4080=0),1,0))</f>
        <v/>
      </c>
      <c r="P4080" s="56" t="str">
        <f aca="false">IF(L4080=1,J4080+ROW()/10^7,"")</f>
        <v/>
      </c>
      <c r="Q4080" s="56" t="str">
        <f aca="false">IF(O4080=1,M4080,"")</f>
        <v/>
      </c>
      <c r="R4080" s="56" t="str">
        <f aca="false">IF(K4080=1,ROW(),"")</f>
        <v/>
      </c>
      <c r="S4080" s="56" t="str">
        <f aca="false">IF(D4080="","",TRIM(D4080))</f>
        <v/>
      </c>
    </row>
    <row r="4081" customFormat="false" ht="15" hidden="false" customHeight="false" outlineLevel="0" collapsed="false">
      <c r="A4081" s="50"/>
      <c r="B4081" s="50"/>
      <c r="C4081" s="50" t="str">
        <f aca="false">IF(S4081="","",IFERROR(IF(INDEX('Ledger Codes'!$C$6:$C$205,MATCH(S4081,'Ledger Codes'!$B$6:$B$205,0))="","",INDEX('Ledger Codes'!$C$6:$C$205,MATCH(S4081,'Ledger Codes'!$B$6:$B$205,0))),""))</f>
        <v/>
      </c>
      <c r="D4081" s="50"/>
      <c r="E4081" s="50"/>
      <c r="F4081" s="50"/>
      <c r="G4081" s="50"/>
      <c r="H4081" s="50"/>
      <c r="I4081" s="52" t="str">
        <f aca="false">IF(AND(G4081="",H4081=""),"",N(G4081)-N(H4081))</f>
        <v/>
      </c>
      <c r="J4081" s="52" t="str">
        <f aca="false">IF(I4081="","",ABS(I4081))</f>
        <v/>
      </c>
      <c r="K4081" s="56" t="str">
        <f aca="false">IF(S4081="","",0)</f>
        <v/>
      </c>
      <c r="L4081" s="56" t="str">
        <f aca="false">IF(J4081="","",IF(AND(J4081&gt;'Revenue Testing'!$E$9,K4081=0),1,0))</f>
        <v/>
      </c>
      <c r="M4081" s="57" t="n">
        <v>0.819640423497</v>
      </c>
      <c r="N4081" s="56" t="str">
        <f aca="false">IF(OR(A4081="",I4081=""),"",IF(COUNTIFS($A$2:$A$4500,A4081,$D$2:$D$4500,D4081,$I$2:$I$4500,I4081)&gt;1,"Possible duplicate",""))</f>
        <v/>
      </c>
      <c r="O4081" s="56" t="str">
        <f aca="false">IF(J4081="","",IF(AND(L4081=0,K4081=0),1,0))</f>
        <v/>
      </c>
      <c r="P4081" s="56" t="str">
        <f aca="false">IF(L4081=1,J4081+ROW()/10^7,"")</f>
        <v/>
      </c>
      <c r="Q4081" s="56" t="str">
        <f aca="false">IF(O4081=1,M4081,"")</f>
        <v/>
      </c>
      <c r="R4081" s="56" t="str">
        <f aca="false">IF(K4081=1,ROW(),"")</f>
        <v/>
      </c>
      <c r="S4081" s="56" t="str">
        <f aca="false">IF(D4081="","",TRIM(D4081))</f>
        <v/>
      </c>
    </row>
    <row r="4082" customFormat="false" ht="15" hidden="false" customHeight="false" outlineLevel="0" collapsed="false">
      <c r="A4082" s="50"/>
      <c r="B4082" s="50"/>
      <c r="C4082" s="50" t="str">
        <f aca="false">IF(S4082="","",IFERROR(IF(INDEX('Ledger Codes'!$C$6:$C$205,MATCH(S4082,'Ledger Codes'!$B$6:$B$205,0))="","",INDEX('Ledger Codes'!$C$6:$C$205,MATCH(S4082,'Ledger Codes'!$B$6:$B$205,0))),""))</f>
        <v/>
      </c>
      <c r="D4082" s="50"/>
      <c r="E4082" s="50"/>
      <c r="F4082" s="50"/>
      <c r="G4082" s="50"/>
      <c r="H4082" s="50"/>
      <c r="I4082" s="52" t="str">
        <f aca="false">IF(AND(G4082="",H4082=""),"",N(G4082)-N(H4082))</f>
        <v/>
      </c>
      <c r="J4082" s="52" t="str">
        <f aca="false">IF(I4082="","",ABS(I4082))</f>
        <v/>
      </c>
      <c r="K4082" s="56" t="str">
        <f aca="false">IF(S4082="","",0)</f>
        <v/>
      </c>
      <c r="L4082" s="56" t="str">
        <f aca="false">IF(J4082="","",IF(AND(J4082&gt;'Revenue Testing'!$E$9,K4082=0),1,0))</f>
        <v/>
      </c>
      <c r="M4082" s="57" t="n">
        <v>0.059374861682</v>
      </c>
      <c r="N4082" s="56" t="str">
        <f aca="false">IF(OR(A4082="",I4082=""),"",IF(COUNTIFS($A$2:$A$4500,A4082,$D$2:$D$4500,D4082,$I$2:$I$4500,I4082)&gt;1,"Possible duplicate",""))</f>
        <v/>
      </c>
      <c r="O4082" s="56" t="str">
        <f aca="false">IF(J4082="","",IF(AND(L4082=0,K4082=0),1,0))</f>
        <v/>
      </c>
      <c r="P4082" s="56" t="str">
        <f aca="false">IF(L4082=1,J4082+ROW()/10^7,"")</f>
        <v/>
      </c>
      <c r="Q4082" s="56" t="str">
        <f aca="false">IF(O4082=1,M4082,"")</f>
        <v/>
      </c>
      <c r="R4082" s="56" t="str">
        <f aca="false">IF(K4082=1,ROW(),"")</f>
        <v/>
      </c>
      <c r="S4082" s="56" t="str">
        <f aca="false">IF(D4082="","",TRIM(D4082))</f>
        <v/>
      </c>
    </row>
    <row r="4083" customFormat="false" ht="15" hidden="false" customHeight="false" outlineLevel="0" collapsed="false">
      <c r="A4083" s="50"/>
      <c r="B4083" s="50"/>
      <c r="C4083" s="50" t="str">
        <f aca="false">IF(S4083="","",IFERROR(IF(INDEX('Ledger Codes'!$C$6:$C$205,MATCH(S4083,'Ledger Codes'!$B$6:$B$205,0))="","",INDEX('Ledger Codes'!$C$6:$C$205,MATCH(S4083,'Ledger Codes'!$B$6:$B$205,0))),""))</f>
        <v/>
      </c>
      <c r="D4083" s="50"/>
      <c r="E4083" s="50"/>
      <c r="F4083" s="50"/>
      <c r="G4083" s="50"/>
      <c r="H4083" s="50"/>
      <c r="I4083" s="52" t="str">
        <f aca="false">IF(AND(G4083="",H4083=""),"",N(G4083)-N(H4083))</f>
        <v/>
      </c>
      <c r="J4083" s="52" t="str">
        <f aca="false">IF(I4083="","",ABS(I4083))</f>
        <v/>
      </c>
      <c r="K4083" s="56" t="str">
        <f aca="false">IF(S4083="","",0)</f>
        <v/>
      </c>
      <c r="L4083" s="56" t="str">
        <f aca="false">IF(J4083="","",IF(AND(J4083&gt;'Revenue Testing'!$E$9,K4083=0),1,0))</f>
        <v/>
      </c>
      <c r="M4083" s="57" t="n">
        <v>0.660469816848</v>
      </c>
      <c r="N4083" s="56" t="str">
        <f aca="false">IF(OR(A4083="",I4083=""),"",IF(COUNTIFS($A$2:$A$4500,A4083,$D$2:$D$4500,D4083,$I$2:$I$4500,I4083)&gt;1,"Possible duplicate",""))</f>
        <v/>
      </c>
      <c r="O4083" s="56" t="str">
        <f aca="false">IF(J4083="","",IF(AND(L4083=0,K4083=0),1,0))</f>
        <v/>
      </c>
      <c r="P4083" s="56" t="str">
        <f aca="false">IF(L4083=1,J4083+ROW()/10^7,"")</f>
        <v/>
      </c>
      <c r="Q4083" s="56" t="str">
        <f aca="false">IF(O4083=1,M4083,"")</f>
        <v/>
      </c>
      <c r="R4083" s="56" t="str">
        <f aca="false">IF(K4083=1,ROW(),"")</f>
        <v/>
      </c>
      <c r="S4083" s="56" t="str">
        <f aca="false">IF(D4083="","",TRIM(D4083))</f>
        <v/>
      </c>
    </row>
    <row r="4084" customFormat="false" ht="15" hidden="false" customHeight="false" outlineLevel="0" collapsed="false">
      <c r="A4084" s="50"/>
      <c r="B4084" s="50"/>
      <c r="C4084" s="50" t="str">
        <f aca="false">IF(S4084="","",IFERROR(IF(INDEX('Ledger Codes'!$C$6:$C$205,MATCH(S4084,'Ledger Codes'!$B$6:$B$205,0))="","",INDEX('Ledger Codes'!$C$6:$C$205,MATCH(S4084,'Ledger Codes'!$B$6:$B$205,0))),""))</f>
        <v/>
      </c>
      <c r="D4084" s="50"/>
      <c r="E4084" s="50"/>
      <c r="F4084" s="50"/>
      <c r="G4084" s="50"/>
      <c r="H4084" s="50"/>
      <c r="I4084" s="52" t="str">
        <f aca="false">IF(AND(G4084="",H4084=""),"",N(G4084)-N(H4084))</f>
        <v/>
      </c>
      <c r="J4084" s="52" t="str">
        <f aca="false">IF(I4084="","",ABS(I4084))</f>
        <v/>
      </c>
      <c r="K4084" s="56" t="str">
        <f aca="false">IF(S4084="","",0)</f>
        <v/>
      </c>
      <c r="L4084" s="56" t="str">
        <f aca="false">IF(J4084="","",IF(AND(J4084&gt;'Revenue Testing'!$E$9,K4084=0),1,0))</f>
        <v/>
      </c>
      <c r="M4084" s="57" t="n">
        <v>0.971148073813</v>
      </c>
      <c r="N4084" s="56" t="str">
        <f aca="false">IF(OR(A4084="",I4084=""),"",IF(COUNTIFS($A$2:$A$4500,A4084,$D$2:$D$4500,D4084,$I$2:$I$4500,I4084)&gt;1,"Possible duplicate",""))</f>
        <v/>
      </c>
      <c r="O4084" s="56" t="str">
        <f aca="false">IF(J4084="","",IF(AND(L4084=0,K4084=0),1,0))</f>
        <v/>
      </c>
      <c r="P4084" s="56" t="str">
        <f aca="false">IF(L4084=1,J4084+ROW()/10^7,"")</f>
        <v/>
      </c>
      <c r="Q4084" s="56" t="str">
        <f aca="false">IF(O4084=1,M4084,"")</f>
        <v/>
      </c>
      <c r="R4084" s="56" t="str">
        <f aca="false">IF(K4084=1,ROW(),"")</f>
        <v/>
      </c>
      <c r="S4084" s="56" t="str">
        <f aca="false">IF(D4084="","",TRIM(D4084))</f>
        <v/>
      </c>
    </row>
    <row r="4085" customFormat="false" ht="15" hidden="false" customHeight="false" outlineLevel="0" collapsed="false">
      <c r="A4085" s="50"/>
      <c r="B4085" s="50"/>
      <c r="C4085" s="50" t="str">
        <f aca="false">IF(S4085="","",IFERROR(IF(INDEX('Ledger Codes'!$C$6:$C$205,MATCH(S4085,'Ledger Codes'!$B$6:$B$205,0))="","",INDEX('Ledger Codes'!$C$6:$C$205,MATCH(S4085,'Ledger Codes'!$B$6:$B$205,0))),""))</f>
        <v/>
      </c>
      <c r="D4085" s="50"/>
      <c r="E4085" s="50"/>
      <c r="F4085" s="50"/>
      <c r="G4085" s="50"/>
      <c r="H4085" s="50"/>
      <c r="I4085" s="52" t="str">
        <f aca="false">IF(AND(G4085="",H4085=""),"",N(G4085)-N(H4085))</f>
        <v/>
      </c>
      <c r="J4085" s="52" t="str">
        <f aca="false">IF(I4085="","",ABS(I4085))</f>
        <v/>
      </c>
      <c r="K4085" s="56" t="str">
        <f aca="false">IF(S4085="","",0)</f>
        <v/>
      </c>
      <c r="L4085" s="56" t="str">
        <f aca="false">IF(J4085="","",IF(AND(J4085&gt;'Revenue Testing'!$E$9,K4085=0),1,0))</f>
        <v/>
      </c>
      <c r="M4085" s="57" t="n">
        <v>0.721526101736</v>
      </c>
      <c r="N4085" s="56" t="str">
        <f aca="false">IF(OR(A4085="",I4085=""),"",IF(COUNTIFS($A$2:$A$4500,A4085,$D$2:$D$4500,D4085,$I$2:$I$4500,I4085)&gt;1,"Possible duplicate",""))</f>
        <v/>
      </c>
      <c r="O4085" s="56" t="str">
        <f aca="false">IF(J4085="","",IF(AND(L4085=0,K4085=0),1,0))</f>
        <v/>
      </c>
      <c r="P4085" s="56" t="str">
        <f aca="false">IF(L4085=1,J4085+ROW()/10^7,"")</f>
        <v/>
      </c>
      <c r="Q4085" s="56" t="str">
        <f aca="false">IF(O4085=1,M4085,"")</f>
        <v/>
      </c>
      <c r="R4085" s="56" t="str">
        <f aca="false">IF(K4085=1,ROW(),"")</f>
        <v/>
      </c>
      <c r="S4085" s="56" t="str">
        <f aca="false">IF(D4085="","",TRIM(D4085))</f>
        <v/>
      </c>
    </row>
    <row r="4086" customFormat="false" ht="15" hidden="false" customHeight="false" outlineLevel="0" collapsed="false">
      <c r="A4086" s="50"/>
      <c r="B4086" s="50"/>
      <c r="C4086" s="50" t="str">
        <f aca="false">IF(S4086="","",IFERROR(IF(INDEX('Ledger Codes'!$C$6:$C$205,MATCH(S4086,'Ledger Codes'!$B$6:$B$205,0))="","",INDEX('Ledger Codes'!$C$6:$C$205,MATCH(S4086,'Ledger Codes'!$B$6:$B$205,0))),""))</f>
        <v/>
      </c>
      <c r="D4086" s="50"/>
      <c r="E4086" s="50"/>
      <c r="F4086" s="50"/>
      <c r="G4086" s="50"/>
      <c r="H4086" s="50"/>
      <c r="I4086" s="52" t="str">
        <f aca="false">IF(AND(G4086="",H4086=""),"",N(G4086)-N(H4086))</f>
        <v/>
      </c>
      <c r="J4086" s="52" t="str">
        <f aca="false">IF(I4086="","",ABS(I4086))</f>
        <v/>
      </c>
      <c r="K4086" s="56" t="str">
        <f aca="false">IF(S4086="","",0)</f>
        <v/>
      </c>
      <c r="L4086" s="56" t="str">
        <f aca="false">IF(J4086="","",IF(AND(J4086&gt;'Revenue Testing'!$E$9,K4086=0),1,0))</f>
        <v/>
      </c>
      <c r="M4086" s="57" t="n">
        <v>0.186039317892</v>
      </c>
      <c r="N4086" s="56" t="str">
        <f aca="false">IF(OR(A4086="",I4086=""),"",IF(COUNTIFS($A$2:$A$4500,A4086,$D$2:$D$4500,D4086,$I$2:$I$4500,I4086)&gt;1,"Possible duplicate",""))</f>
        <v/>
      </c>
      <c r="O4086" s="56" t="str">
        <f aca="false">IF(J4086="","",IF(AND(L4086=0,K4086=0),1,0))</f>
        <v/>
      </c>
      <c r="P4086" s="56" t="str">
        <f aca="false">IF(L4086=1,J4086+ROW()/10^7,"")</f>
        <v/>
      </c>
      <c r="Q4086" s="56" t="str">
        <f aca="false">IF(O4086=1,M4086,"")</f>
        <v/>
      </c>
      <c r="R4086" s="56" t="str">
        <f aca="false">IF(K4086=1,ROW(),"")</f>
        <v/>
      </c>
      <c r="S4086" s="56" t="str">
        <f aca="false">IF(D4086="","",TRIM(D4086))</f>
        <v/>
      </c>
    </row>
    <row r="4087" customFormat="false" ht="15" hidden="false" customHeight="false" outlineLevel="0" collapsed="false">
      <c r="A4087" s="50"/>
      <c r="B4087" s="50"/>
      <c r="C4087" s="50" t="str">
        <f aca="false">IF(S4087="","",IFERROR(IF(INDEX('Ledger Codes'!$C$6:$C$205,MATCH(S4087,'Ledger Codes'!$B$6:$B$205,0))="","",INDEX('Ledger Codes'!$C$6:$C$205,MATCH(S4087,'Ledger Codes'!$B$6:$B$205,0))),""))</f>
        <v/>
      </c>
      <c r="D4087" s="50"/>
      <c r="E4087" s="50"/>
      <c r="F4087" s="50"/>
      <c r="G4087" s="50"/>
      <c r="H4087" s="50"/>
      <c r="I4087" s="52" t="str">
        <f aca="false">IF(AND(G4087="",H4087=""),"",N(G4087)-N(H4087))</f>
        <v/>
      </c>
      <c r="J4087" s="52" t="str">
        <f aca="false">IF(I4087="","",ABS(I4087))</f>
        <v/>
      </c>
      <c r="K4087" s="56" t="str">
        <f aca="false">IF(S4087="","",0)</f>
        <v/>
      </c>
      <c r="L4087" s="56" t="str">
        <f aca="false">IF(J4087="","",IF(AND(J4087&gt;'Revenue Testing'!$E$9,K4087=0),1,0))</f>
        <v/>
      </c>
      <c r="M4087" s="57" t="n">
        <v>0.45917439595</v>
      </c>
      <c r="N4087" s="56" t="str">
        <f aca="false">IF(OR(A4087="",I4087=""),"",IF(COUNTIFS($A$2:$A$4500,A4087,$D$2:$D$4500,D4087,$I$2:$I$4500,I4087)&gt;1,"Possible duplicate",""))</f>
        <v/>
      </c>
      <c r="O4087" s="56" t="str">
        <f aca="false">IF(J4087="","",IF(AND(L4087=0,K4087=0),1,0))</f>
        <v/>
      </c>
      <c r="P4087" s="56" t="str">
        <f aca="false">IF(L4087=1,J4087+ROW()/10^7,"")</f>
        <v/>
      </c>
      <c r="Q4087" s="56" t="str">
        <f aca="false">IF(O4087=1,M4087,"")</f>
        <v/>
      </c>
      <c r="R4087" s="56" t="str">
        <f aca="false">IF(K4087=1,ROW(),"")</f>
        <v/>
      </c>
      <c r="S4087" s="56" t="str">
        <f aca="false">IF(D4087="","",TRIM(D4087))</f>
        <v/>
      </c>
    </row>
    <row r="4088" customFormat="false" ht="15" hidden="false" customHeight="false" outlineLevel="0" collapsed="false">
      <c r="A4088" s="50"/>
      <c r="B4088" s="50"/>
      <c r="C4088" s="50" t="str">
        <f aca="false">IF(S4088="","",IFERROR(IF(INDEX('Ledger Codes'!$C$6:$C$205,MATCH(S4088,'Ledger Codes'!$B$6:$B$205,0))="","",INDEX('Ledger Codes'!$C$6:$C$205,MATCH(S4088,'Ledger Codes'!$B$6:$B$205,0))),""))</f>
        <v/>
      </c>
      <c r="D4088" s="50"/>
      <c r="E4088" s="50"/>
      <c r="F4088" s="50"/>
      <c r="G4088" s="50"/>
      <c r="H4088" s="50"/>
      <c r="I4088" s="52" t="str">
        <f aca="false">IF(AND(G4088="",H4088=""),"",N(G4088)-N(H4088))</f>
        <v/>
      </c>
      <c r="J4088" s="52" t="str">
        <f aca="false">IF(I4088="","",ABS(I4088))</f>
        <v/>
      </c>
      <c r="K4088" s="56" t="str">
        <f aca="false">IF(S4088="","",0)</f>
        <v/>
      </c>
      <c r="L4088" s="56" t="str">
        <f aca="false">IF(J4088="","",IF(AND(J4088&gt;'Revenue Testing'!$E$9,K4088=0),1,0))</f>
        <v/>
      </c>
      <c r="M4088" s="57" t="n">
        <v>0.791394839593</v>
      </c>
      <c r="N4088" s="56" t="str">
        <f aca="false">IF(OR(A4088="",I4088=""),"",IF(COUNTIFS($A$2:$A$4500,A4088,$D$2:$D$4500,D4088,$I$2:$I$4500,I4088)&gt;1,"Possible duplicate",""))</f>
        <v/>
      </c>
      <c r="O4088" s="56" t="str">
        <f aca="false">IF(J4088="","",IF(AND(L4088=0,K4088=0),1,0))</f>
        <v/>
      </c>
      <c r="P4088" s="56" t="str">
        <f aca="false">IF(L4088=1,J4088+ROW()/10^7,"")</f>
        <v/>
      </c>
      <c r="Q4088" s="56" t="str">
        <f aca="false">IF(O4088=1,M4088,"")</f>
        <v/>
      </c>
      <c r="R4088" s="56" t="str">
        <f aca="false">IF(K4088=1,ROW(),"")</f>
        <v/>
      </c>
      <c r="S4088" s="56" t="str">
        <f aca="false">IF(D4088="","",TRIM(D4088))</f>
        <v/>
      </c>
    </row>
    <row r="4089" customFormat="false" ht="15" hidden="false" customHeight="false" outlineLevel="0" collapsed="false">
      <c r="A4089" s="50"/>
      <c r="B4089" s="50"/>
      <c r="C4089" s="50" t="str">
        <f aca="false">IF(S4089="","",IFERROR(IF(INDEX('Ledger Codes'!$C$6:$C$205,MATCH(S4089,'Ledger Codes'!$B$6:$B$205,0))="","",INDEX('Ledger Codes'!$C$6:$C$205,MATCH(S4089,'Ledger Codes'!$B$6:$B$205,0))),""))</f>
        <v/>
      </c>
      <c r="D4089" s="50"/>
      <c r="E4089" s="50"/>
      <c r="F4089" s="50"/>
      <c r="G4089" s="50"/>
      <c r="H4089" s="50"/>
      <c r="I4089" s="52" t="str">
        <f aca="false">IF(AND(G4089="",H4089=""),"",N(G4089)-N(H4089))</f>
        <v/>
      </c>
      <c r="J4089" s="52" t="str">
        <f aca="false">IF(I4089="","",ABS(I4089))</f>
        <v/>
      </c>
      <c r="K4089" s="56" t="str">
        <f aca="false">IF(S4089="","",0)</f>
        <v/>
      </c>
      <c r="L4089" s="56" t="str">
        <f aca="false">IF(J4089="","",IF(AND(J4089&gt;'Revenue Testing'!$E$9,K4089=0),1,0))</f>
        <v/>
      </c>
      <c r="M4089" s="57" t="n">
        <v>0.901000207744</v>
      </c>
      <c r="N4089" s="56" t="str">
        <f aca="false">IF(OR(A4089="",I4089=""),"",IF(COUNTIFS($A$2:$A$4500,A4089,$D$2:$D$4500,D4089,$I$2:$I$4500,I4089)&gt;1,"Possible duplicate",""))</f>
        <v/>
      </c>
      <c r="O4089" s="56" t="str">
        <f aca="false">IF(J4089="","",IF(AND(L4089=0,K4089=0),1,0))</f>
        <v/>
      </c>
      <c r="P4089" s="56" t="str">
        <f aca="false">IF(L4089=1,J4089+ROW()/10^7,"")</f>
        <v/>
      </c>
      <c r="Q4089" s="56" t="str">
        <f aca="false">IF(O4089=1,M4089,"")</f>
        <v/>
      </c>
      <c r="R4089" s="56" t="str">
        <f aca="false">IF(K4089=1,ROW(),"")</f>
        <v/>
      </c>
      <c r="S4089" s="56" t="str">
        <f aca="false">IF(D4089="","",TRIM(D4089))</f>
        <v/>
      </c>
    </row>
    <row r="4090" customFormat="false" ht="15" hidden="false" customHeight="false" outlineLevel="0" collapsed="false">
      <c r="A4090" s="50"/>
      <c r="B4090" s="50"/>
      <c r="C4090" s="50" t="str">
        <f aca="false">IF(S4090="","",IFERROR(IF(INDEX('Ledger Codes'!$C$6:$C$205,MATCH(S4090,'Ledger Codes'!$B$6:$B$205,0))="","",INDEX('Ledger Codes'!$C$6:$C$205,MATCH(S4090,'Ledger Codes'!$B$6:$B$205,0))),""))</f>
        <v/>
      </c>
      <c r="D4090" s="50"/>
      <c r="E4090" s="50"/>
      <c r="F4090" s="50"/>
      <c r="G4090" s="50"/>
      <c r="H4090" s="50"/>
      <c r="I4090" s="52" t="str">
        <f aca="false">IF(AND(G4090="",H4090=""),"",N(G4090)-N(H4090))</f>
        <v/>
      </c>
      <c r="J4090" s="52" t="str">
        <f aca="false">IF(I4090="","",ABS(I4090))</f>
        <v/>
      </c>
      <c r="K4090" s="56" t="str">
        <f aca="false">IF(S4090="","",0)</f>
        <v/>
      </c>
      <c r="L4090" s="56" t="str">
        <f aca="false">IF(J4090="","",IF(AND(J4090&gt;'Revenue Testing'!$E$9,K4090=0),1,0))</f>
        <v/>
      </c>
      <c r="M4090" s="57" t="n">
        <v>0.326508795429</v>
      </c>
      <c r="N4090" s="56" t="str">
        <f aca="false">IF(OR(A4090="",I4090=""),"",IF(COUNTIFS($A$2:$A$4500,A4090,$D$2:$D$4500,D4090,$I$2:$I$4500,I4090)&gt;1,"Possible duplicate",""))</f>
        <v/>
      </c>
      <c r="O4090" s="56" t="str">
        <f aca="false">IF(J4090="","",IF(AND(L4090=0,K4090=0),1,0))</f>
        <v/>
      </c>
      <c r="P4090" s="56" t="str">
        <f aca="false">IF(L4090=1,J4090+ROW()/10^7,"")</f>
        <v/>
      </c>
      <c r="Q4090" s="56" t="str">
        <f aca="false">IF(O4090=1,M4090,"")</f>
        <v/>
      </c>
      <c r="R4090" s="56" t="str">
        <f aca="false">IF(K4090=1,ROW(),"")</f>
        <v/>
      </c>
      <c r="S4090" s="56" t="str">
        <f aca="false">IF(D4090="","",TRIM(D4090))</f>
        <v/>
      </c>
    </row>
    <row r="4091" customFormat="false" ht="15" hidden="false" customHeight="false" outlineLevel="0" collapsed="false">
      <c r="A4091" s="50"/>
      <c r="B4091" s="50"/>
      <c r="C4091" s="50" t="str">
        <f aca="false">IF(S4091="","",IFERROR(IF(INDEX('Ledger Codes'!$C$6:$C$205,MATCH(S4091,'Ledger Codes'!$B$6:$B$205,0))="","",INDEX('Ledger Codes'!$C$6:$C$205,MATCH(S4091,'Ledger Codes'!$B$6:$B$205,0))),""))</f>
        <v/>
      </c>
      <c r="D4091" s="50"/>
      <c r="E4091" s="50"/>
      <c r="F4091" s="50"/>
      <c r="G4091" s="50"/>
      <c r="H4091" s="50"/>
      <c r="I4091" s="52" t="str">
        <f aca="false">IF(AND(G4091="",H4091=""),"",N(G4091)-N(H4091))</f>
        <v/>
      </c>
      <c r="J4091" s="52" t="str">
        <f aca="false">IF(I4091="","",ABS(I4091))</f>
        <v/>
      </c>
      <c r="K4091" s="56" t="str">
        <f aca="false">IF(S4091="","",0)</f>
        <v/>
      </c>
      <c r="L4091" s="56" t="str">
        <f aca="false">IF(J4091="","",IF(AND(J4091&gt;'Revenue Testing'!$E$9,K4091=0),1,0))</f>
        <v/>
      </c>
      <c r="M4091" s="57" t="n">
        <v>0.097738765592</v>
      </c>
      <c r="N4091" s="56" t="str">
        <f aca="false">IF(OR(A4091="",I4091=""),"",IF(COUNTIFS($A$2:$A$4500,A4091,$D$2:$D$4500,D4091,$I$2:$I$4500,I4091)&gt;1,"Possible duplicate",""))</f>
        <v/>
      </c>
      <c r="O4091" s="56" t="str">
        <f aca="false">IF(J4091="","",IF(AND(L4091=0,K4091=0),1,0))</f>
        <v/>
      </c>
      <c r="P4091" s="56" t="str">
        <f aca="false">IF(L4091=1,J4091+ROW()/10^7,"")</f>
        <v/>
      </c>
      <c r="Q4091" s="56" t="str">
        <f aca="false">IF(O4091=1,M4091,"")</f>
        <v/>
      </c>
      <c r="R4091" s="56" t="str">
        <f aca="false">IF(K4091=1,ROW(),"")</f>
        <v/>
      </c>
      <c r="S4091" s="56" t="str">
        <f aca="false">IF(D4091="","",TRIM(D4091))</f>
        <v/>
      </c>
    </row>
    <row r="4092" customFormat="false" ht="15" hidden="false" customHeight="false" outlineLevel="0" collapsed="false">
      <c r="A4092" s="50"/>
      <c r="B4092" s="50"/>
      <c r="C4092" s="50" t="str">
        <f aca="false">IF(S4092="","",IFERROR(IF(INDEX('Ledger Codes'!$C$6:$C$205,MATCH(S4092,'Ledger Codes'!$B$6:$B$205,0))="","",INDEX('Ledger Codes'!$C$6:$C$205,MATCH(S4092,'Ledger Codes'!$B$6:$B$205,0))),""))</f>
        <v/>
      </c>
      <c r="D4092" s="50"/>
      <c r="E4092" s="50"/>
      <c r="F4092" s="50"/>
      <c r="G4092" s="50"/>
      <c r="H4092" s="50"/>
      <c r="I4092" s="52" t="str">
        <f aca="false">IF(AND(G4092="",H4092=""),"",N(G4092)-N(H4092))</f>
        <v/>
      </c>
      <c r="J4092" s="52" t="str">
        <f aca="false">IF(I4092="","",ABS(I4092))</f>
        <v/>
      </c>
      <c r="K4092" s="56" t="str">
        <f aca="false">IF(S4092="","",0)</f>
        <v/>
      </c>
      <c r="L4092" s="56" t="str">
        <f aca="false">IF(J4092="","",IF(AND(J4092&gt;'Revenue Testing'!$E$9,K4092=0),1,0))</f>
        <v/>
      </c>
      <c r="M4092" s="57" t="n">
        <v>0.385600321889</v>
      </c>
      <c r="N4092" s="56" t="str">
        <f aca="false">IF(OR(A4092="",I4092=""),"",IF(COUNTIFS($A$2:$A$4500,A4092,$D$2:$D$4500,D4092,$I$2:$I$4500,I4092)&gt;1,"Possible duplicate",""))</f>
        <v/>
      </c>
      <c r="O4092" s="56" t="str">
        <f aca="false">IF(J4092="","",IF(AND(L4092=0,K4092=0),1,0))</f>
        <v/>
      </c>
      <c r="P4092" s="56" t="str">
        <f aca="false">IF(L4092=1,J4092+ROW()/10^7,"")</f>
        <v/>
      </c>
      <c r="Q4092" s="56" t="str">
        <f aca="false">IF(O4092=1,M4092,"")</f>
        <v/>
      </c>
      <c r="R4092" s="56" t="str">
        <f aca="false">IF(K4092=1,ROW(),"")</f>
        <v/>
      </c>
      <c r="S4092" s="56" t="str">
        <f aca="false">IF(D4092="","",TRIM(D4092))</f>
        <v/>
      </c>
    </row>
    <row r="4093" customFormat="false" ht="15" hidden="false" customHeight="false" outlineLevel="0" collapsed="false">
      <c r="A4093" s="50"/>
      <c r="B4093" s="50"/>
      <c r="C4093" s="50" t="str">
        <f aca="false">IF(S4093="","",IFERROR(IF(INDEX('Ledger Codes'!$C$6:$C$205,MATCH(S4093,'Ledger Codes'!$B$6:$B$205,0))="","",INDEX('Ledger Codes'!$C$6:$C$205,MATCH(S4093,'Ledger Codes'!$B$6:$B$205,0))),""))</f>
        <v/>
      </c>
      <c r="D4093" s="50"/>
      <c r="E4093" s="50"/>
      <c r="F4093" s="50"/>
      <c r="G4093" s="50"/>
      <c r="H4093" s="50"/>
      <c r="I4093" s="52" t="str">
        <f aca="false">IF(AND(G4093="",H4093=""),"",N(G4093)-N(H4093))</f>
        <v/>
      </c>
      <c r="J4093" s="52" t="str">
        <f aca="false">IF(I4093="","",ABS(I4093))</f>
        <v/>
      </c>
      <c r="K4093" s="56" t="str">
        <f aca="false">IF(S4093="","",0)</f>
        <v/>
      </c>
      <c r="L4093" s="56" t="str">
        <f aca="false">IF(J4093="","",IF(AND(J4093&gt;'Revenue Testing'!$E$9,K4093=0),1,0))</f>
        <v/>
      </c>
      <c r="M4093" s="57" t="n">
        <v>0.441536426678</v>
      </c>
      <c r="N4093" s="56" t="str">
        <f aca="false">IF(OR(A4093="",I4093=""),"",IF(COUNTIFS($A$2:$A$4500,A4093,$D$2:$D$4500,D4093,$I$2:$I$4500,I4093)&gt;1,"Possible duplicate",""))</f>
        <v/>
      </c>
      <c r="O4093" s="56" t="str">
        <f aca="false">IF(J4093="","",IF(AND(L4093=0,K4093=0),1,0))</f>
        <v/>
      </c>
      <c r="P4093" s="56" t="str">
        <f aca="false">IF(L4093=1,J4093+ROW()/10^7,"")</f>
        <v/>
      </c>
      <c r="Q4093" s="56" t="str">
        <f aca="false">IF(O4093=1,M4093,"")</f>
        <v/>
      </c>
      <c r="R4093" s="56" t="str">
        <f aca="false">IF(K4093=1,ROW(),"")</f>
        <v/>
      </c>
      <c r="S4093" s="56" t="str">
        <f aca="false">IF(D4093="","",TRIM(D4093))</f>
        <v/>
      </c>
    </row>
    <row r="4094" customFormat="false" ht="15" hidden="false" customHeight="false" outlineLevel="0" collapsed="false">
      <c r="A4094" s="50"/>
      <c r="B4094" s="50"/>
      <c r="C4094" s="50" t="str">
        <f aca="false">IF(S4094="","",IFERROR(IF(INDEX('Ledger Codes'!$C$6:$C$205,MATCH(S4094,'Ledger Codes'!$B$6:$B$205,0))="","",INDEX('Ledger Codes'!$C$6:$C$205,MATCH(S4094,'Ledger Codes'!$B$6:$B$205,0))),""))</f>
        <v/>
      </c>
      <c r="D4094" s="50"/>
      <c r="E4094" s="50"/>
      <c r="F4094" s="50"/>
      <c r="G4094" s="50"/>
      <c r="H4094" s="50"/>
      <c r="I4094" s="52" t="str">
        <f aca="false">IF(AND(G4094="",H4094=""),"",N(G4094)-N(H4094))</f>
        <v/>
      </c>
      <c r="J4094" s="52" t="str">
        <f aca="false">IF(I4094="","",ABS(I4094))</f>
        <v/>
      </c>
      <c r="K4094" s="56" t="str">
        <f aca="false">IF(S4094="","",0)</f>
        <v/>
      </c>
      <c r="L4094" s="56" t="str">
        <f aca="false">IF(J4094="","",IF(AND(J4094&gt;'Revenue Testing'!$E$9,K4094=0),1,0))</f>
        <v/>
      </c>
      <c r="M4094" s="57" t="n">
        <v>0.410375498156</v>
      </c>
      <c r="N4094" s="56" t="str">
        <f aca="false">IF(OR(A4094="",I4094=""),"",IF(COUNTIFS($A$2:$A$4500,A4094,$D$2:$D$4500,D4094,$I$2:$I$4500,I4094)&gt;1,"Possible duplicate",""))</f>
        <v/>
      </c>
      <c r="O4094" s="56" t="str">
        <f aca="false">IF(J4094="","",IF(AND(L4094=0,K4094=0),1,0))</f>
        <v/>
      </c>
      <c r="P4094" s="56" t="str">
        <f aca="false">IF(L4094=1,J4094+ROW()/10^7,"")</f>
        <v/>
      </c>
      <c r="Q4094" s="56" t="str">
        <f aca="false">IF(O4094=1,M4094,"")</f>
        <v/>
      </c>
      <c r="R4094" s="56" t="str">
        <f aca="false">IF(K4094=1,ROW(),"")</f>
        <v/>
      </c>
      <c r="S4094" s="56" t="str">
        <f aca="false">IF(D4094="","",TRIM(D4094))</f>
        <v/>
      </c>
    </row>
    <row r="4095" customFormat="false" ht="15" hidden="false" customHeight="false" outlineLevel="0" collapsed="false">
      <c r="A4095" s="50"/>
      <c r="B4095" s="50"/>
      <c r="C4095" s="50" t="str">
        <f aca="false">IF(S4095="","",IFERROR(IF(INDEX('Ledger Codes'!$C$6:$C$205,MATCH(S4095,'Ledger Codes'!$B$6:$B$205,0))="","",INDEX('Ledger Codes'!$C$6:$C$205,MATCH(S4095,'Ledger Codes'!$B$6:$B$205,0))),""))</f>
        <v/>
      </c>
      <c r="D4095" s="50"/>
      <c r="E4095" s="50"/>
      <c r="F4095" s="50"/>
      <c r="G4095" s="50"/>
      <c r="H4095" s="50"/>
      <c r="I4095" s="52" t="str">
        <f aca="false">IF(AND(G4095="",H4095=""),"",N(G4095)-N(H4095))</f>
        <v/>
      </c>
      <c r="J4095" s="52" t="str">
        <f aca="false">IF(I4095="","",ABS(I4095))</f>
        <v/>
      </c>
      <c r="K4095" s="56" t="str">
        <f aca="false">IF(S4095="","",0)</f>
        <v/>
      </c>
      <c r="L4095" s="56" t="str">
        <f aca="false">IF(J4095="","",IF(AND(J4095&gt;'Revenue Testing'!$E$9,K4095=0),1,0))</f>
        <v/>
      </c>
      <c r="M4095" s="57" t="n">
        <v>0.872277024531</v>
      </c>
      <c r="N4095" s="56" t="str">
        <f aca="false">IF(OR(A4095="",I4095=""),"",IF(COUNTIFS($A$2:$A$4500,A4095,$D$2:$D$4500,D4095,$I$2:$I$4500,I4095)&gt;1,"Possible duplicate",""))</f>
        <v/>
      </c>
      <c r="O4095" s="56" t="str">
        <f aca="false">IF(J4095="","",IF(AND(L4095=0,K4095=0),1,0))</f>
        <v/>
      </c>
      <c r="P4095" s="56" t="str">
        <f aca="false">IF(L4095=1,J4095+ROW()/10^7,"")</f>
        <v/>
      </c>
      <c r="Q4095" s="56" t="str">
        <f aca="false">IF(O4095=1,M4095,"")</f>
        <v/>
      </c>
      <c r="R4095" s="56" t="str">
        <f aca="false">IF(K4095=1,ROW(),"")</f>
        <v/>
      </c>
      <c r="S4095" s="56" t="str">
        <f aca="false">IF(D4095="","",TRIM(D4095))</f>
        <v/>
      </c>
    </row>
    <row r="4096" customFormat="false" ht="15" hidden="false" customHeight="false" outlineLevel="0" collapsed="false">
      <c r="A4096" s="50"/>
      <c r="B4096" s="50"/>
      <c r="C4096" s="50" t="str">
        <f aca="false">IF(S4096="","",IFERROR(IF(INDEX('Ledger Codes'!$C$6:$C$205,MATCH(S4096,'Ledger Codes'!$B$6:$B$205,0))="","",INDEX('Ledger Codes'!$C$6:$C$205,MATCH(S4096,'Ledger Codes'!$B$6:$B$205,0))),""))</f>
        <v/>
      </c>
      <c r="D4096" s="50"/>
      <c r="E4096" s="50"/>
      <c r="F4096" s="50"/>
      <c r="G4096" s="50"/>
      <c r="H4096" s="50"/>
      <c r="I4096" s="52" t="str">
        <f aca="false">IF(AND(G4096="",H4096=""),"",N(G4096)-N(H4096))</f>
        <v/>
      </c>
      <c r="J4096" s="52" t="str">
        <f aca="false">IF(I4096="","",ABS(I4096))</f>
        <v/>
      </c>
      <c r="K4096" s="56" t="str">
        <f aca="false">IF(S4096="","",0)</f>
        <v/>
      </c>
      <c r="L4096" s="56" t="str">
        <f aca="false">IF(J4096="","",IF(AND(J4096&gt;'Revenue Testing'!$E$9,K4096=0),1,0))</f>
        <v/>
      </c>
      <c r="M4096" s="57" t="n">
        <v>0.377632149809</v>
      </c>
      <c r="N4096" s="56" t="str">
        <f aca="false">IF(OR(A4096="",I4096=""),"",IF(COUNTIFS($A$2:$A$4500,A4096,$D$2:$D$4500,D4096,$I$2:$I$4500,I4096)&gt;1,"Possible duplicate",""))</f>
        <v/>
      </c>
      <c r="O4096" s="56" t="str">
        <f aca="false">IF(J4096="","",IF(AND(L4096=0,K4096=0),1,0))</f>
        <v/>
      </c>
      <c r="P4096" s="56" t="str">
        <f aca="false">IF(L4096=1,J4096+ROW()/10^7,"")</f>
        <v/>
      </c>
      <c r="Q4096" s="56" t="str">
        <f aca="false">IF(O4096=1,M4096,"")</f>
        <v/>
      </c>
      <c r="R4096" s="56" t="str">
        <f aca="false">IF(K4096=1,ROW(),"")</f>
        <v/>
      </c>
      <c r="S4096" s="56" t="str">
        <f aca="false">IF(D4096="","",TRIM(D4096))</f>
        <v/>
      </c>
    </row>
    <row r="4097" customFormat="false" ht="15" hidden="false" customHeight="false" outlineLevel="0" collapsed="false">
      <c r="A4097" s="50"/>
      <c r="B4097" s="50"/>
      <c r="C4097" s="50" t="str">
        <f aca="false">IF(S4097="","",IFERROR(IF(INDEX('Ledger Codes'!$C$6:$C$205,MATCH(S4097,'Ledger Codes'!$B$6:$B$205,0))="","",INDEX('Ledger Codes'!$C$6:$C$205,MATCH(S4097,'Ledger Codes'!$B$6:$B$205,0))),""))</f>
        <v/>
      </c>
      <c r="D4097" s="50"/>
      <c r="E4097" s="50"/>
      <c r="F4097" s="50"/>
      <c r="G4097" s="50"/>
      <c r="H4097" s="50"/>
      <c r="I4097" s="52" t="str">
        <f aca="false">IF(AND(G4097="",H4097=""),"",N(G4097)-N(H4097))</f>
        <v/>
      </c>
      <c r="J4097" s="52" t="str">
        <f aca="false">IF(I4097="","",ABS(I4097))</f>
        <v/>
      </c>
      <c r="K4097" s="56" t="str">
        <f aca="false">IF(S4097="","",0)</f>
        <v/>
      </c>
      <c r="L4097" s="56" t="str">
        <f aca="false">IF(J4097="","",IF(AND(J4097&gt;'Revenue Testing'!$E$9,K4097=0),1,0))</f>
        <v/>
      </c>
      <c r="M4097" s="57" t="n">
        <v>0.031034253768</v>
      </c>
      <c r="N4097" s="56" t="str">
        <f aca="false">IF(OR(A4097="",I4097=""),"",IF(COUNTIFS($A$2:$A$4500,A4097,$D$2:$D$4500,D4097,$I$2:$I$4500,I4097)&gt;1,"Possible duplicate",""))</f>
        <v/>
      </c>
      <c r="O4097" s="56" t="str">
        <f aca="false">IF(J4097="","",IF(AND(L4097=0,K4097=0),1,0))</f>
        <v/>
      </c>
      <c r="P4097" s="56" t="str">
        <f aca="false">IF(L4097=1,J4097+ROW()/10^7,"")</f>
        <v/>
      </c>
      <c r="Q4097" s="56" t="str">
        <f aca="false">IF(O4097=1,M4097,"")</f>
        <v/>
      </c>
      <c r="R4097" s="56" t="str">
        <f aca="false">IF(K4097=1,ROW(),"")</f>
        <v/>
      </c>
      <c r="S4097" s="56" t="str">
        <f aca="false">IF(D4097="","",TRIM(D4097))</f>
        <v/>
      </c>
    </row>
    <row r="4098" customFormat="false" ht="15" hidden="false" customHeight="false" outlineLevel="0" collapsed="false">
      <c r="A4098" s="50"/>
      <c r="B4098" s="50"/>
      <c r="C4098" s="50" t="str">
        <f aca="false">IF(S4098="","",IFERROR(IF(INDEX('Ledger Codes'!$C$6:$C$205,MATCH(S4098,'Ledger Codes'!$B$6:$B$205,0))="","",INDEX('Ledger Codes'!$C$6:$C$205,MATCH(S4098,'Ledger Codes'!$B$6:$B$205,0))),""))</f>
        <v/>
      </c>
      <c r="D4098" s="50"/>
      <c r="E4098" s="50"/>
      <c r="F4098" s="50"/>
      <c r="G4098" s="50"/>
      <c r="H4098" s="50"/>
      <c r="I4098" s="52" t="str">
        <f aca="false">IF(AND(G4098="",H4098=""),"",N(G4098)-N(H4098))</f>
        <v/>
      </c>
      <c r="J4098" s="52" t="str">
        <f aca="false">IF(I4098="","",ABS(I4098))</f>
        <v/>
      </c>
      <c r="K4098" s="56" t="str">
        <f aca="false">IF(S4098="","",0)</f>
        <v/>
      </c>
      <c r="L4098" s="56" t="str">
        <f aca="false">IF(J4098="","",IF(AND(J4098&gt;'Revenue Testing'!$E$9,K4098=0),1,0))</f>
        <v/>
      </c>
      <c r="M4098" s="57" t="n">
        <v>0.927413718711</v>
      </c>
      <c r="N4098" s="56" t="str">
        <f aca="false">IF(OR(A4098="",I4098=""),"",IF(COUNTIFS($A$2:$A$4500,A4098,$D$2:$D$4500,D4098,$I$2:$I$4500,I4098)&gt;1,"Possible duplicate",""))</f>
        <v/>
      </c>
      <c r="O4098" s="56" t="str">
        <f aca="false">IF(J4098="","",IF(AND(L4098=0,K4098=0),1,0))</f>
        <v/>
      </c>
      <c r="P4098" s="56" t="str">
        <f aca="false">IF(L4098=1,J4098+ROW()/10^7,"")</f>
        <v/>
      </c>
      <c r="Q4098" s="56" t="str">
        <f aca="false">IF(O4098=1,M4098,"")</f>
        <v/>
      </c>
      <c r="R4098" s="56" t="str">
        <f aca="false">IF(K4098=1,ROW(),"")</f>
        <v/>
      </c>
      <c r="S4098" s="56" t="str">
        <f aca="false">IF(D4098="","",TRIM(D4098))</f>
        <v/>
      </c>
    </row>
    <row r="4099" customFormat="false" ht="15" hidden="false" customHeight="false" outlineLevel="0" collapsed="false">
      <c r="A4099" s="50"/>
      <c r="B4099" s="50"/>
      <c r="C4099" s="50" t="str">
        <f aca="false">IF(S4099="","",IFERROR(IF(INDEX('Ledger Codes'!$C$6:$C$205,MATCH(S4099,'Ledger Codes'!$B$6:$B$205,0))="","",INDEX('Ledger Codes'!$C$6:$C$205,MATCH(S4099,'Ledger Codes'!$B$6:$B$205,0))),""))</f>
        <v/>
      </c>
      <c r="D4099" s="50"/>
      <c r="E4099" s="50"/>
      <c r="F4099" s="50"/>
      <c r="G4099" s="50"/>
      <c r="H4099" s="50"/>
      <c r="I4099" s="52" t="str">
        <f aca="false">IF(AND(G4099="",H4099=""),"",N(G4099)-N(H4099))</f>
        <v/>
      </c>
      <c r="J4099" s="52" t="str">
        <f aca="false">IF(I4099="","",ABS(I4099))</f>
        <v/>
      </c>
      <c r="K4099" s="56" t="str">
        <f aca="false">IF(S4099="","",0)</f>
        <v/>
      </c>
      <c r="L4099" s="56" t="str">
        <f aca="false">IF(J4099="","",IF(AND(J4099&gt;'Revenue Testing'!$E$9,K4099=0),1,0))</f>
        <v/>
      </c>
      <c r="M4099" s="57" t="n">
        <v>0.229329555093</v>
      </c>
      <c r="N4099" s="56" t="str">
        <f aca="false">IF(OR(A4099="",I4099=""),"",IF(COUNTIFS($A$2:$A$4500,A4099,$D$2:$D$4500,D4099,$I$2:$I$4500,I4099)&gt;1,"Possible duplicate",""))</f>
        <v/>
      </c>
      <c r="O4099" s="56" t="str">
        <f aca="false">IF(J4099="","",IF(AND(L4099=0,K4099=0),1,0))</f>
        <v/>
      </c>
      <c r="P4099" s="56" t="str">
        <f aca="false">IF(L4099=1,J4099+ROW()/10^7,"")</f>
        <v/>
      </c>
      <c r="Q4099" s="56" t="str">
        <f aca="false">IF(O4099=1,M4099,"")</f>
        <v/>
      </c>
      <c r="R4099" s="56" t="str">
        <f aca="false">IF(K4099=1,ROW(),"")</f>
        <v/>
      </c>
      <c r="S4099" s="56" t="str">
        <f aca="false">IF(D4099="","",TRIM(D4099))</f>
        <v/>
      </c>
    </row>
    <row r="4100" customFormat="false" ht="15" hidden="false" customHeight="false" outlineLevel="0" collapsed="false">
      <c r="A4100" s="50"/>
      <c r="B4100" s="50"/>
      <c r="C4100" s="50" t="str">
        <f aca="false">IF(S4100="","",IFERROR(IF(INDEX('Ledger Codes'!$C$6:$C$205,MATCH(S4100,'Ledger Codes'!$B$6:$B$205,0))="","",INDEX('Ledger Codes'!$C$6:$C$205,MATCH(S4100,'Ledger Codes'!$B$6:$B$205,0))),""))</f>
        <v/>
      </c>
      <c r="D4100" s="50"/>
      <c r="E4100" s="50"/>
      <c r="F4100" s="50"/>
      <c r="G4100" s="50"/>
      <c r="H4100" s="50"/>
      <c r="I4100" s="52" t="str">
        <f aca="false">IF(AND(G4100="",H4100=""),"",N(G4100)-N(H4100))</f>
        <v/>
      </c>
      <c r="J4100" s="52" t="str">
        <f aca="false">IF(I4100="","",ABS(I4100))</f>
        <v/>
      </c>
      <c r="K4100" s="56" t="str">
        <f aca="false">IF(S4100="","",0)</f>
        <v/>
      </c>
      <c r="L4100" s="56" t="str">
        <f aca="false">IF(J4100="","",IF(AND(J4100&gt;'Revenue Testing'!$E$9,K4100=0),1,0))</f>
        <v/>
      </c>
      <c r="M4100" s="57" t="n">
        <v>0.42516745536</v>
      </c>
      <c r="N4100" s="56" t="str">
        <f aca="false">IF(OR(A4100="",I4100=""),"",IF(COUNTIFS($A$2:$A$4500,A4100,$D$2:$D$4500,D4100,$I$2:$I$4500,I4100)&gt;1,"Possible duplicate",""))</f>
        <v/>
      </c>
      <c r="O4100" s="56" t="str">
        <f aca="false">IF(J4100="","",IF(AND(L4100=0,K4100=0),1,0))</f>
        <v/>
      </c>
      <c r="P4100" s="56" t="str">
        <f aca="false">IF(L4100=1,J4100+ROW()/10^7,"")</f>
        <v/>
      </c>
      <c r="Q4100" s="56" t="str">
        <f aca="false">IF(O4100=1,M4100,"")</f>
        <v/>
      </c>
      <c r="R4100" s="56" t="str">
        <f aca="false">IF(K4100=1,ROW(),"")</f>
        <v/>
      </c>
      <c r="S4100" s="56" t="str">
        <f aca="false">IF(D4100="","",TRIM(D4100))</f>
        <v/>
      </c>
    </row>
    <row r="4101" customFormat="false" ht="15" hidden="false" customHeight="false" outlineLevel="0" collapsed="false">
      <c r="A4101" s="50"/>
      <c r="B4101" s="50"/>
      <c r="C4101" s="50" t="str">
        <f aca="false">IF(S4101="","",IFERROR(IF(INDEX('Ledger Codes'!$C$6:$C$205,MATCH(S4101,'Ledger Codes'!$B$6:$B$205,0))="","",INDEX('Ledger Codes'!$C$6:$C$205,MATCH(S4101,'Ledger Codes'!$B$6:$B$205,0))),""))</f>
        <v/>
      </c>
      <c r="D4101" s="50"/>
      <c r="E4101" s="50"/>
      <c r="F4101" s="50"/>
      <c r="G4101" s="50"/>
      <c r="H4101" s="50"/>
      <c r="I4101" s="52" t="str">
        <f aca="false">IF(AND(G4101="",H4101=""),"",N(G4101)-N(H4101))</f>
        <v/>
      </c>
      <c r="J4101" s="52" t="str">
        <f aca="false">IF(I4101="","",ABS(I4101))</f>
        <v/>
      </c>
      <c r="K4101" s="56" t="str">
        <f aca="false">IF(S4101="","",0)</f>
        <v/>
      </c>
      <c r="L4101" s="56" t="str">
        <f aca="false">IF(J4101="","",IF(AND(J4101&gt;'Revenue Testing'!$E$9,K4101=0),1,0))</f>
        <v/>
      </c>
      <c r="M4101" s="57" t="n">
        <v>0.956166643991</v>
      </c>
      <c r="N4101" s="56" t="str">
        <f aca="false">IF(OR(A4101="",I4101=""),"",IF(COUNTIFS($A$2:$A$4500,A4101,$D$2:$D$4500,D4101,$I$2:$I$4500,I4101)&gt;1,"Possible duplicate",""))</f>
        <v/>
      </c>
      <c r="O4101" s="56" t="str">
        <f aca="false">IF(J4101="","",IF(AND(L4101=0,K4101=0),1,0))</f>
        <v/>
      </c>
      <c r="P4101" s="56" t="str">
        <f aca="false">IF(L4101=1,J4101+ROW()/10^7,"")</f>
        <v/>
      </c>
      <c r="Q4101" s="56" t="str">
        <f aca="false">IF(O4101=1,M4101,"")</f>
        <v/>
      </c>
      <c r="R4101" s="56" t="str">
        <f aca="false">IF(K4101=1,ROW(),"")</f>
        <v/>
      </c>
      <c r="S4101" s="56" t="str">
        <f aca="false">IF(D4101="","",TRIM(D4101))</f>
        <v/>
      </c>
    </row>
    <row r="4102" customFormat="false" ht="15" hidden="false" customHeight="false" outlineLevel="0" collapsed="false">
      <c r="A4102" s="50"/>
      <c r="B4102" s="50"/>
      <c r="C4102" s="50" t="str">
        <f aca="false">IF(S4102="","",IFERROR(IF(INDEX('Ledger Codes'!$C$6:$C$205,MATCH(S4102,'Ledger Codes'!$B$6:$B$205,0))="","",INDEX('Ledger Codes'!$C$6:$C$205,MATCH(S4102,'Ledger Codes'!$B$6:$B$205,0))),""))</f>
        <v/>
      </c>
      <c r="D4102" s="50"/>
      <c r="E4102" s="50"/>
      <c r="F4102" s="50"/>
      <c r="G4102" s="50"/>
      <c r="H4102" s="50"/>
      <c r="I4102" s="52" t="str">
        <f aca="false">IF(AND(G4102="",H4102=""),"",N(G4102)-N(H4102))</f>
        <v/>
      </c>
      <c r="J4102" s="52" t="str">
        <f aca="false">IF(I4102="","",ABS(I4102))</f>
        <v/>
      </c>
      <c r="K4102" s="56" t="str">
        <f aca="false">IF(S4102="","",0)</f>
        <v/>
      </c>
      <c r="L4102" s="56" t="str">
        <f aca="false">IF(J4102="","",IF(AND(J4102&gt;'Revenue Testing'!$E$9,K4102=0),1,0))</f>
        <v/>
      </c>
      <c r="M4102" s="57" t="n">
        <v>0.800504376613</v>
      </c>
      <c r="N4102" s="56" t="str">
        <f aca="false">IF(OR(A4102="",I4102=""),"",IF(COUNTIFS($A$2:$A$4500,A4102,$D$2:$D$4500,D4102,$I$2:$I$4500,I4102)&gt;1,"Possible duplicate",""))</f>
        <v/>
      </c>
      <c r="O4102" s="56" t="str">
        <f aca="false">IF(J4102="","",IF(AND(L4102=0,K4102=0),1,0))</f>
        <v/>
      </c>
      <c r="P4102" s="56" t="str">
        <f aca="false">IF(L4102=1,J4102+ROW()/10^7,"")</f>
        <v/>
      </c>
      <c r="Q4102" s="56" t="str">
        <f aca="false">IF(O4102=1,M4102,"")</f>
        <v/>
      </c>
      <c r="R4102" s="56" t="str">
        <f aca="false">IF(K4102=1,ROW(),"")</f>
        <v/>
      </c>
      <c r="S4102" s="56" t="str">
        <f aca="false">IF(D4102="","",TRIM(D4102))</f>
        <v/>
      </c>
    </row>
    <row r="4103" customFormat="false" ht="15" hidden="false" customHeight="false" outlineLevel="0" collapsed="false">
      <c r="A4103" s="50"/>
      <c r="B4103" s="50"/>
      <c r="C4103" s="50" t="str">
        <f aca="false">IF(S4103="","",IFERROR(IF(INDEX('Ledger Codes'!$C$6:$C$205,MATCH(S4103,'Ledger Codes'!$B$6:$B$205,0))="","",INDEX('Ledger Codes'!$C$6:$C$205,MATCH(S4103,'Ledger Codes'!$B$6:$B$205,0))),""))</f>
        <v/>
      </c>
      <c r="D4103" s="50"/>
      <c r="E4103" s="50"/>
      <c r="F4103" s="50"/>
      <c r="G4103" s="50"/>
      <c r="H4103" s="50"/>
      <c r="I4103" s="52" t="str">
        <f aca="false">IF(AND(G4103="",H4103=""),"",N(G4103)-N(H4103))</f>
        <v/>
      </c>
      <c r="J4103" s="52" t="str">
        <f aca="false">IF(I4103="","",ABS(I4103))</f>
        <v/>
      </c>
      <c r="K4103" s="56" t="str">
        <f aca="false">IF(S4103="","",0)</f>
        <v/>
      </c>
      <c r="L4103" s="56" t="str">
        <f aca="false">IF(J4103="","",IF(AND(J4103&gt;'Revenue Testing'!$E$9,K4103=0),1,0))</f>
        <v/>
      </c>
      <c r="M4103" s="57" t="n">
        <v>0.876138479393</v>
      </c>
      <c r="N4103" s="56" t="str">
        <f aca="false">IF(OR(A4103="",I4103=""),"",IF(COUNTIFS($A$2:$A$4500,A4103,$D$2:$D$4500,D4103,$I$2:$I$4500,I4103)&gt;1,"Possible duplicate",""))</f>
        <v/>
      </c>
      <c r="O4103" s="56" t="str">
        <f aca="false">IF(J4103="","",IF(AND(L4103=0,K4103=0),1,0))</f>
        <v/>
      </c>
      <c r="P4103" s="56" t="str">
        <f aca="false">IF(L4103=1,J4103+ROW()/10^7,"")</f>
        <v/>
      </c>
      <c r="Q4103" s="56" t="str">
        <f aca="false">IF(O4103=1,M4103,"")</f>
        <v/>
      </c>
      <c r="R4103" s="56" t="str">
        <f aca="false">IF(K4103=1,ROW(),"")</f>
        <v/>
      </c>
      <c r="S4103" s="56" t="str">
        <f aca="false">IF(D4103="","",TRIM(D4103))</f>
        <v/>
      </c>
    </row>
    <row r="4104" customFormat="false" ht="15" hidden="false" customHeight="false" outlineLevel="0" collapsed="false">
      <c r="A4104" s="50"/>
      <c r="B4104" s="50"/>
      <c r="C4104" s="50" t="str">
        <f aca="false">IF(S4104="","",IFERROR(IF(INDEX('Ledger Codes'!$C$6:$C$205,MATCH(S4104,'Ledger Codes'!$B$6:$B$205,0))="","",INDEX('Ledger Codes'!$C$6:$C$205,MATCH(S4104,'Ledger Codes'!$B$6:$B$205,0))),""))</f>
        <v/>
      </c>
      <c r="D4104" s="50"/>
      <c r="E4104" s="50"/>
      <c r="F4104" s="50"/>
      <c r="G4104" s="50"/>
      <c r="H4104" s="50"/>
      <c r="I4104" s="52" t="str">
        <f aca="false">IF(AND(G4104="",H4104=""),"",N(G4104)-N(H4104))</f>
        <v/>
      </c>
      <c r="J4104" s="52" t="str">
        <f aca="false">IF(I4104="","",ABS(I4104))</f>
        <v/>
      </c>
      <c r="K4104" s="56" t="str">
        <f aca="false">IF(S4104="","",0)</f>
        <v/>
      </c>
      <c r="L4104" s="56" t="str">
        <f aca="false">IF(J4104="","",IF(AND(J4104&gt;'Revenue Testing'!$E$9,K4104=0),1,0))</f>
        <v/>
      </c>
      <c r="M4104" s="57" t="n">
        <v>0.931704938933</v>
      </c>
      <c r="N4104" s="56" t="str">
        <f aca="false">IF(OR(A4104="",I4104=""),"",IF(COUNTIFS($A$2:$A$4500,A4104,$D$2:$D$4500,D4104,$I$2:$I$4500,I4104)&gt;1,"Possible duplicate",""))</f>
        <v/>
      </c>
      <c r="O4104" s="56" t="str">
        <f aca="false">IF(J4104="","",IF(AND(L4104=0,K4104=0),1,0))</f>
        <v/>
      </c>
      <c r="P4104" s="56" t="str">
        <f aca="false">IF(L4104=1,J4104+ROW()/10^7,"")</f>
        <v/>
      </c>
      <c r="Q4104" s="56" t="str">
        <f aca="false">IF(O4104=1,M4104,"")</f>
        <v/>
      </c>
      <c r="R4104" s="56" t="str">
        <f aca="false">IF(K4104=1,ROW(),"")</f>
        <v/>
      </c>
      <c r="S4104" s="56" t="str">
        <f aca="false">IF(D4104="","",TRIM(D4104))</f>
        <v/>
      </c>
    </row>
    <row r="4105" customFormat="false" ht="15" hidden="false" customHeight="false" outlineLevel="0" collapsed="false">
      <c r="A4105" s="50"/>
      <c r="B4105" s="50"/>
      <c r="C4105" s="50" t="str">
        <f aca="false">IF(S4105="","",IFERROR(IF(INDEX('Ledger Codes'!$C$6:$C$205,MATCH(S4105,'Ledger Codes'!$B$6:$B$205,0))="","",INDEX('Ledger Codes'!$C$6:$C$205,MATCH(S4105,'Ledger Codes'!$B$6:$B$205,0))),""))</f>
        <v/>
      </c>
      <c r="D4105" s="50"/>
      <c r="E4105" s="50"/>
      <c r="F4105" s="50"/>
      <c r="G4105" s="50"/>
      <c r="H4105" s="50"/>
      <c r="I4105" s="52" t="str">
        <f aca="false">IF(AND(G4105="",H4105=""),"",N(G4105)-N(H4105))</f>
        <v/>
      </c>
      <c r="J4105" s="52" t="str">
        <f aca="false">IF(I4105="","",ABS(I4105))</f>
        <v/>
      </c>
      <c r="K4105" s="56" t="str">
        <f aca="false">IF(S4105="","",0)</f>
        <v/>
      </c>
      <c r="L4105" s="56" t="str">
        <f aca="false">IF(J4105="","",IF(AND(J4105&gt;'Revenue Testing'!$E$9,K4105=0),1,0))</f>
        <v/>
      </c>
      <c r="M4105" s="57" t="n">
        <v>0.672717871528</v>
      </c>
      <c r="N4105" s="56" t="str">
        <f aca="false">IF(OR(A4105="",I4105=""),"",IF(COUNTIFS($A$2:$A$4500,A4105,$D$2:$D$4500,D4105,$I$2:$I$4500,I4105)&gt;1,"Possible duplicate",""))</f>
        <v/>
      </c>
      <c r="O4105" s="56" t="str">
        <f aca="false">IF(J4105="","",IF(AND(L4105=0,K4105=0),1,0))</f>
        <v/>
      </c>
      <c r="P4105" s="56" t="str">
        <f aca="false">IF(L4105=1,J4105+ROW()/10^7,"")</f>
        <v/>
      </c>
      <c r="Q4105" s="56" t="str">
        <f aca="false">IF(O4105=1,M4105,"")</f>
        <v/>
      </c>
      <c r="R4105" s="56" t="str">
        <f aca="false">IF(K4105=1,ROW(),"")</f>
        <v/>
      </c>
      <c r="S4105" s="56" t="str">
        <f aca="false">IF(D4105="","",TRIM(D4105))</f>
        <v/>
      </c>
    </row>
    <row r="4106" customFormat="false" ht="15" hidden="false" customHeight="false" outlineLevel="0" collapsed="false">
      <c r="A4106" s="50"/>
      <c r="B4106" s="50"/>
      <c r="C4106" s="50" t="str">
        <f aca="false">IF(S4106="","",IFERROR(IF(INDEX('Ledger Codes'!$C$6:$C$205,MATCH(S4106,'Ledger Codes'!$B$6:$B$205,0))="","",INDEX('Ledger Codes'!$C$6:$C$205,MATCH(S4106,'Ledger Codes'!$B$6:$B$205,0))),""))</f>
        <v/>
      </c>
      <c r="D4106" s="50"/>
      <c r="E4106" s="50"/>
      <c r="F4106" s="50"/>
      <c r="G4106" s="50"/>
      <c r="H4106" s="50"/>
      <c r="I4106" s="52" t="str">
        <f aca="false">IF(AND(G4106="",H4106=""),"",N(G4106)-N(H4106))</f>
        <v/>
      </c>
      <c r="J4106" s="52" t="str">
        <f aca="false">IF(I4106="","",ABS(I4106))</f>
        <v/>
      </c>
      <c r="K4106" s="56" t="str">
        <f aca="false">IF(S4106="","",0)</f>
        <v/>
      </c>
      <c r="L4106" s="56" t="str">
        <f aca="false">IF(J4106="","",IF(AND(J4106&gt;'Revenue Testing'!$E$9,K4106=0),1,0))</f>
        <v/>
      </c>
      <c r="M4106" s="57" t="n">
        <v>0.36405060373</v>
      </c>
      <c r="N4106" s="56" t="str">
        <f aca="false">IF(OR(A4106="",I4106=""),"",IF(COUNTIFS($A$2:$A$4500,A4106,$D$2:$D$4500,D4106,$I$2:$I$4500,I4106)&gt;1,"Possible duplicate",""))</f>
        <v/>
      </c>
      <c r="O4106" s="56" t="str">
        <f aca="false">IF(J4106="","",IF(AND(L4106=0,K4106=0),1,0))</f>
        <v/>
      </c>
      <c r="P4106" s="56" t="str">
        <f aca="false">IF(L4106=1,J4106+ROW()/10^7,"")</f>
        <v/>
      </c>
      <c r="Q4106" s="56" t="str">
        <f aca="false">IF(O4106=1,M4106,"")</f>
        <v/>
      </c>
      <c r="R4106" s="56" t="str">
        <f aca="false">IF(K4106=1,ROW(),"")</f>
        <v/>
      </c>
      <c r="S4106" s="56" t="str">
        <f aca="false">IF(D4106="","",TRIM(D4106))</f>
        <v/>
      </c>
    </row>
    <row r="4107" customFormat="false" ht="15" hidden="false" customHeight="false" outlineLevel="0" collapsed="false">
      <c r="A4107" s="50"/>
      <c r="B4107" s="50"/>
      <c r="C4107" s="50" t="str">
        <f aca="false">IF(S4107="","",IFERROR(IF(INDEX('Ledger Codes'!$C$6:$C$205,MATCH(S4107,'Ledger Codes'!$B$6:$B$205,0))="","",INDEX('Ledger Codes'!$C$6:$C$205,MATCH(S4107,'Ledger Codes'!$B$6:$B$205,0))),""))</f>
        <v/>
      </c>
      <c r="D4107" s="50"/>
      <c r="E4107" s="50"/>
      <c r="F4107" s="50"/>
      <c r="G4107" s="50"/>
      <c r="H4107" s="50"/>
      <c r="I4107" s="52" t="str">
        <f aca="false">IF(AND(G4107="",H4107=""),"",N(G4107)-N(H4107))</f>
        <v/>
      </c>
      <c r="J4107" s="52" t="str">
        <f aca="false">IF(I4107="","",ABS(I4107))</f>
        <v/>
      </c>
      <c r="K4107" s="56" t="str">
        <f aca="false">IF(S4107="","",0)</f>
        <v/>
      </c>
      <c r="L4107" s="56" t="str">
        <f aca="false">IF(J4107="","",IF(AND(J4107&gt;'Revenue Testing'!$E$9,K4107=0),1,0))</f>
        <v/>
      </c>
      <c r="M4107" s="57" t="n">
        <v>0.642010974328</v>
      </c>
      <c r="N4107" s="56" t="str">
        <f aca="false">IF(OR(A4107="",I4107=""),"",IF(COUNTIFS($A$2:$A$4500,A4107,$D$2:$D$4500,D4107,$I$2:$I$4500,I4107)&gt;1,"Possible duplicate",""))</f>
        <v/>
      </c>
      <c r="O4107" s="56" t="str">
        <f aca="false">IF(J4107="","",IF(AND(L4107=0,K4107=0),1,0))</f>
        <v/>
      </c>
      <c r="P4107" s="56" t="str">
        <f aca="false">IF(L4107=1,J4107+ROW()/10^7,"")</f>
        <v/>
      </c>
      <c r="Q4107" s="56" t="str">
        <f aca="false">IF(O4107=1,M4107,"")</f>
        <v/>
      </c>
      <c r="R4107" s="56" t="str">
        <f aca="false">IF(K4107=1,ROW(),"")</f>
        <v/>
      </c>
      <c r="S4107" s="56" t="str">
        <f aca="false">IF(D4107="","",TRIM(D4107))</f>
        <v/>
      </c>
    </row>
    <row r="4108" customFormat="false" ht="15" hidden="false" customHeight="false" outlineLevel="0" collapsed="false">
      <c r="A4108" s="50"/>
      <c r="B4108" s="50"/>
      <c r="C4108" s="50" t="str">
        <f aca="false">IF(S4108="","",IFERROR(IF(INDEX('Ledger Codes'!$C$6:$C$205,MATCH(S4108,'Ledger Codes'!$B$6:$B$205,0))="","",INDEX('Ledger Codes'!$C$6:$C$205,MATCH(S4108,'Ledger Codes'!$B$6:$B$205,0))),""))</f>
        <v/>
      </c>
      <c r="D4108" s="50"/>
      <c r="E4108" s="50"/>
      <c r="F4108" s="50"/>
      <c r="G4108" s="50"/>
      <c r="H4108" s="50"/>
      <c r="I4108" s="52" t="str">
        <f aca="false">IF(AND(G4108="",H4108=""),"",N(G4108)-N(H4108))</f>
        <v/>
      </c>
      <c r="J4108" s="52" t="str">
        <f aca="false">IF(I4108="","",ABS(I4108))</f>
        <v/>
      </c>
      <c r="K4108" s="56" t="str">
        <f aca="false">IF(S4108="","",0)</f>
        <v/>
      </c>
      <c r="L4108" s="56" t="str">
        <f aca="false">IF(J4108="","",IF(AND(J4108&gt;'Revenue Testing'!$E$9,K4108=0),1,0))</f>
        <v/>
      </c>
      <c r="M4108" s="57" t="n">
        <v>0.71932420223</v>
      </c>
      <c r="N4108" s="56" t="str">
        <f aca="false">IF(OR(A4108="",I4108=""),"",IF(COUNTIFS($A$2:$A$4500,A4108,$D$2:$D$4500,D4108,$I$2:$I$4500,I4108)&gt;1,"Possible duplicate",""))</f>
        <v/>
      </c>
      <c r="O4108" s="56" t="str">
        <f aca="false">IF(J4108="","",IF(AND(L4108=0,K4108=0),1,0))</f>
        <v/>
      </c>
      <c r="P4108" s="56" t="str">
        <f aca="false">IF(L4108=1,J4108+ROW()/10^7,"")</f>
        <v/>
      </c>
      <c r="Q4108" s="56" t="str">
        <f aca="false">IF(O4108=1,M4108,"")</f>
        <v/>
      </c>
      <c r="R4108" s="56" t="str">
        <f aca="false">IF(K4108=1,ROW(),"")</f>
        <v/>
      </c>
      <c r="S4108" s="56" t="str">
        <f aca="false">IF(D4108="","",TRIM(D4108))</f>
        <v/>
      </c>
    </row>
    <row r="4109" customFormat="false" ht="15" hidden="false" customHeight="false" outlineLevel="0" collapsed="false">
      <c r="A4109" s="50"/>
      <c r="B4109" s="50"/>
      <c r="C4109" s="50" t="str">
        <f aca="false">IF(S4109="","",IFERROR(IF(INDEX('Ledger Codes'!$C$6:$C$205,MATCH(S4109,'Ledger Codes'!$B$6:$B$205,0))="","",INDEX('Ledger Codes'!$C$6:$C$205,MATCH(S4109,'Ledger Codes'!$B$6:$B$205,0))),""))</f>
        <v/>
      </c>
      <c r="D4109" s="50"/>
      <c r="E4109" s="50"/>
      <c r="F4109" s="50"/>
      <c r="G4109" s="50"/>
      <c r="H4109" s="50"/>
      <c r="I4109" s="52" t="str">
        <f aca="false">IF(AND(G4109="",H4109=""),"",N(G4109)-N(H4109))</f>
        <v/>
      </c>
      <c r="J4109" s="52" t="str">
        <f aca="false">IF(I4109="","",ABS(I4109))</f>
        <v/>
      </c>
      <c r="K4109" s="56" t="str">
        <f aca="false">IF(S4109="","",0)</f>
        <v/>
      </c>
      <c r="L4109" s="56" t="str">
        <f aca="false">IF(J4109="","",IF(AND(J4109&gt;'Revenue Testing'!$E$9,K4109=0),1,0))</f>
        <v/>
      </c>
      <c r="M4109" s="57" t="n">
        <v>0.451975839832</v>
      </c>
      <c r="N4109" s="56" t="str">
        <f aca="false">IF(OR(A4109="",I4109=""),"",IF(COUNTIFS($A$2:$A$4500,A4109,$D$2:$D$4500,D4109,$I$2:$I$4500,I4109)&gt;1,"Possible duplicate",""))</f>
        <v/>
      </c>
      <c r="O4109" s="56" t="str">
        <f aca="false">IF(J4109="","",IF(AND(L4109=0,K4109=0),1,0))</f>
        <v/>
      </c>
      <c r="P4109" s="56" t="str">
        <f aca="false">IF(L4109=1,J4109+ROW()/10^7,"")</f>
        <v/>
      </c>
      <c r="Q4109" s="56" t="str">
        <f aca="false">IF(O4109=1,M4109,"")</f>
        <v/>
      </c>
      <c r="R4109" s="56" t="str">
        <f aca="false">IF(K4109=1,ROW(),"")</f>
        <v/>
      </c>
      <c r="S4109" s="56" t="str">
        <f aca="false">IF(D4109="","",TRIM(D4109))</f>
        <v/>
      </c>
    </row>
    <row r="4110" customFormat="false" ht="15" hidden="false" customHeight="false" outlineLevel="0" collapsed="false">
      <c r="A4110" s="50"/>
      <c r="B4110" s="50"/>
      <c r="C4110" s="50" t="str">
        <f aca="false">IF(S4110="","",IFERROR(IF(INDEX('Ledger Codes'!$C$6:$C$205,MATCH(S4110,'Ledger Codes'!$B$6:$B$205,0))="","",INDEX('Ledger Codes'!$C$6:$C$205,MATCH(S4110,'Ledger Codes'!$B$6:$B$205,0))),""))</f>
        <v/>
      </c>
      <c r="D4110" s="50"/>
      <c r="E4110" s="50"/>
      <c r="F4110" s="50"/>
      <c r="G4110" s="50"/>
      <c r="H4110" s="50"/>
      <c r="I4110" s="52" t="str">
        <f aca="false">IF(AND(G4110="",H4110=""),"",N(G4110)-N(H4110))</f>
        <v/>
      </c>
      <c r="J4110" s="52" t="str">
        <f aca="false">IF(I4110="","",ABS(I4110))</f>
        <v/>
      </c>
      <c r="K4110" s="56" t="str">
        <f aca="false">IF(S4110="","",0)</f>
        <v/>
      </c>
      <c r="L4110" s="56" t="str">
        <f aca="false">IF(J4110="","",IF(AND(J4110&gt;'Revenue Testing'!$E$9,K4110=0),1,0))</f>
        <v/>
      </c>
      <c r="M4110" s="57" t="n">
        <v>0.102691167995</v>
      </c>
      <c r="N4110" s="56" t="str">
        <f aca="false">IF(OR(A4110="",I4110=""),"",IF(COUNTIFS($A$2:$A$4500,A4110,$D$2:$D$4500,D4110,$I$2:$I$4500,I4110)&gt;1,"Possible duplicate",""))</f>
        <v/>
      </c>
      <c r="O4110" s="56" t="str">
        <f aca="false">IF(J4110="","",IF(AND(L4110=0,K4110=0),1,0))</f>
        <v/>
      </c>
      <c r="P4110" s="56" t="str">
        <f aca="false">IF(L4110=1,J4110+ROW()/10^7,"")</f>
        <v/>
      </c>
      <c r="Q4110" s="56" t="str">
        <f aca="false">IF(O4110=1,M4110,"")</f>
        <v/>
      </c>
      <c r="R4110" s="56" t="str">
        <f aca="false">IF(K4110=1,ROW(),"")</f>
        <v/>
      </c>
      <c r="S4110" s="56" t="str">
        <f aca="false">IF(D4110="","",TRIM(D4110))</f>
        <v/>
      </c>
    </row>
    <row r="4111" customFormat="false" ht="15" hidden="false" customHeight="false" outlineLevel="0" collapsed="false">
      <c r="A4111" s="50"/>
      <c r="B4111" s="50"/>
      <c r="C4111" s="50" t="str">
        <f aca="false">IF(S4111="","",IFERROR(IF(INDEX('Ledger Codes'!$C$6:$C$205,MATCH(S4111,'Ledger Codes'!$B$6:$B$205,0))="","",INDEX('Ledger Codes'!$C$6:$C$205,MATCH(S4111,'Ledger Codes'!$B$6:$B$205,0))),""))</f>
        <v/>
      </c>
      <c r="D4111" s="50"/>
      <c r="E4111" s="50"/>
      <c r="F4111" s="50"/>
      <c r="G4111" s="50"/>
      <c r="H4111" s="50"/>
      <c r="I4111" s="52" t="str">
        <f aca="false">IF(AND(G4111="",H4111=""),"",N(G4111)-N(H4111))</f>
        <v/>
      </c>
      <c r="J4111" s="52" t="str">
        <f aca="false">IF(I4111="","",ABS(I4111))</f>
        <v/>
      </c>
      <c r="K4111" s="56" t="str">
        <f aca="false">IF(S4111="","",0)</f>
        <v/>
      </c>
      <c r="L4111" s="56" t="str">
        <f aca="false">IF(J4111="","",IF(AND(J4111&gt;'Revenue Testing'!$E$9,K4111=0),1,0))</f>
        <v/>
      </c>
      <c r="M4111" s="57" t="n">
        <v>0.820339680422</v>
      </c>
      <c r="N4111" s="56" t="str">
        <f aca="false">IF(OR(A4111="",I4111=""),"",IF(COUNTIFS($A$2:$A$4500,A4111,$D$2:$D$4500,D4111,$I$2:$I$4500,I4111)&gt;1,"Possible duplicate",""))</f>
        <v/>
      </c>
      <c r="O4111" s="56" t="str">
        <f aca="false">IF(J4111="","",IF(AND(L4111=0,K4111=0),1,0))</f>
        <v/>
      </c>
      <c r="P4111" s="56" t="str">
        <f aca="false">IF(L4111=1,J4111+ROW()/10^7,"")</f>
        <v/>
      </c>
      <c r="Q4111" s="56" t="str">
        <f aca="false">IF(O4111=1,M4111,"")</f>
        <v/>
      </c>
      <c r="R4111" s="56" t="str">
        <f aca="false">IF(K4111=1,ROW(),"")</f>
        <v/>
      </c>
      <c r="S4111" s="56" t="str">
        <f aca="false">IF(D4111="","",TRIM(D4111))</f>
        <v/>
      </c>
    </row>
    <row r="4112" customFormat="false" ht="15" hidden="false" customHeight="false" outlineLevel="0" collapsed="false">
      <c r="A4112" s="50"/>
      <c r="B4112" s="50"/>
      <c r="C4112" s="50" t="str">
        <f aca="false">IF(S4112="","",IFERROR(IF(INDEX('Ledger Codes'!$C$6:$C$205,MATCH(S4112,'Ledger Codes'!$B$6:$B$205,0))="","",INDEX('Ledger Codes'!$C$6:$C$205,MATCH(S4112,'Ledger Codes'!$B$6:$B$205,0))),""))</f>
        <v/>
      </c>
      <c r="D4112" s="50"/>
      <c r="E4112" s="50"/>
      <c r="F4112" s="50"/>
      <c r="G4112" s="50"/>
      <c r="H4112" s="50"/>
      <c r="I4112" s="52" t="str">
        <f aca="false">IF(AND(G4112="",H4112=""),"",N(G4112)-N(H4112))</f>
        <v/>
      </c>
      <c r="J4112" s="52" t="str">
        <f aca="false">IF(I4112="","",ABS(I4112))</f>
        <v/>
      </c>
      <c r="K4112" s="56" t="str">
        <f aca="false">IF(S4112="","",0)</f>
        <v/>
      </c>
      <c r="L4112" s="56" t="str">
        <f aca="false">IF(J4112="","",IF(AND(J4112&gt;'Revenue Testing'!$E$9,K4112=0),1,0))</f>
        <v/>
      </c>
      <c r="M4112" s="57" t="n">
        <v>0.337803930004</v>
      </c>
      <c r="N4112" s="56" t="str">
        <f aca="false">IF(OR(A4112="",I4112=""),"",IF(COUNTIFS($A$2:$A$4500,A4112,$D$2:$D$4500,D4112,$I$2:$I$4500,I4112)&gt;1,"Possible duplicate",""))</f>
        <v/>
      </c>
      <c r="O4112" s="56" t="str">
        <f aca="false">IF(J4112="","",IF(AND(L4112=0,K4112=0),1,0))</f>
        <v/>
      </c>
      <c r="P4112" s="56" t="str">
        <f aca="false">IF(L4112=1,J4112+ROW()/10^7,"")</f>
        <v/>
      </c>
      <c r="Q4112" s="56" t="str">
        <f aca="false">IF(O4112=1,M4112,"")</f>
        <v/>
      </c>
      <c r="R4112" s="56" t="str">
        <f aca="false">IF(K4112=1,ROW(),"")</f>
        <v/>
      </c>
      <c r="S4112" s="56" t="str">
        <f aca="false">IF(D4112="","",TRIM(D4112))</f>
        <v/>
      </c>
    </row>
    <row r="4113" customFormat="false" ht="15" hidden="false" customHeight="false" outlineLevel="0" collapsed="false">
      <c r="A4113" s="50"/>
      <c r="B4113" s="50"/>
      <c r="C4113" s="50" t="str">
        <f aca="false">IF(S4113="","",IFERROR(IF(INDEX('Ledger Codes'!$C$6:$C$205,MATCH(S4113,'Ledger Codes'!$B$6:$B$205,0))="","",INDEX('Ledger Codes'!$C$6:$C$205,MATCH(S4113,'Ledger Codes'!$B$6:$B$205,0))),""))</f>
        <v/>
      </c>
      <c r="D4113" s="50"/>
      <c r="E4113" s="50"/>
      <c r="F4113" s="50"/>
      <c r="G4113" s="50"/>
      <c r="H4113" s="50"/>
      <c r="I4113" s="52" t="str">
        <f aca="false">IF(AND(G4113="",H4113=""),"",N(G4113)-N(H4113))</f>
        <v/>
      </c>
      <c r="J4113" s="52" t="str">
        <f aca="false">IF(I4113="","",ABS(I4113))</f>
        <v/>
      </c>
      <c r="K4113" s="56" t="str">
        <f aca="false">IF(S4113="","",0)</f>
        <v/>
      </c>
      <c r="L4113" s="56" t="str">
        <f aca="false">IF(J4113="","",IF(AND(J4113&gt;'Revenue Testing'!$E$9,K4113=0),1,0))</f>
        <v/>
      </c>
      <c r="M4113" s="57" t="n">
        <v>0.599685061974</v>
      </c>
      <c r="N4113" s="56" t="str">
        <f aca="false">IF(OR(A4113="",I4113=""),"",IF(COUNTIFS($A$2:$A$4500,A4113,$D$2:$D$4500,D4113,$I$2:$I$4500,I4113)&gt;1,"Possible duplicate",""))</f>
        <v/>
      </c>
      <c r="O4113" s="56" t="str">
        <f aca="false">IF(J4113="","",IF(AND(L4113=0,K4113=0),1,0))</f>
        <v/>
      </c>
      <c r="P4113" s="56" t="str">
        <f aca="false">IF(L4113=1,J4113+ROW()/10^7,"")</f>
        <v/>
      </c>
      <c r="Q4113" s="56" t="str">
        <f aca="false">IF(O4113=1,M4113,"")</f>
        <v/>
      </c>
      <c r="R4113" s="56" t="str">
        <f aca="false">IF(K4113=1,ROW(),"")</f>
        <v/>
      </c>
      <c r="S4113" s="56" t="str">
        <f aca="false">IF(D4113="","",TRIM(D4113))</f>
        <v/>
      </c>
    </row>
    <row r="4114" customFormat="false" ht="15" hidden="false" customHeight="false" outlineLevel="0" collapsed="false">
      <c r="A4114" s="50"/>
      <c r="B4114" s="50"/>
      <c r="C4114" s="50" t="str">
        <f aca="false">IF(S4114="","",IFERROR(IF(INDEX('Ledger Codes'!$C$6:$C$205,MATCH(S4114,'Ledger Codes'!$B$6:$B$205,0))="","",INDEX('Ledger Codes'!$C$6:$C$205,MATCH(S4114,'Ledger Codes'!$B$6:$B$205,0))),""))</f>
        <v/>
      </c>
      <c r="D4114" s="50"/>
      <c r="E4114" s="50"/>
      <c r="F4114" s="50"/>
      <c r="G4114" s="50"/>
      <c r="H4114" s="50"/>
      <c r="I4114" s="52" t="str">
        <f aca="false">IF(AND(G4114="",H4114=""),"",N(G4114)-N(H4114))</f>
        <v/>
      </c>
      <c r="J4114" s="52" t="str">
        <f aca="false">IF(I4114="","",ABS(I4114))</f>
        <v/>
      </c>
      <c r="K4114" s="56" t="str">
        <f aca="false">IF(S4114="","",0)</f>
        <v/>
      </c>
      <c r="L4114" s="56" t="str">
        <f aca="false">IF(J4114="","",IF(AND(J4114&gt;'Revenue Testing'!$E$9,K4114=0),1,0))</f>
        <v/>
      </c>
      <c r="M4114" s="57" t="n">
        <v>0.261964849837</v>
      </c>
      <c r="N4114" s="56" t="str">
        <f aca="false">IF(OR(A4114="",I4114=""),"",IF(COUNTIFS($A$2:$A$4500,A4114,$D$2:$D$4500,D4114,$I$2:$I$4500,I4114)&gt;1,"Possible duplicate",""))</f>
        <v/>
      </c>
      <c r="O4114" s="56" t="str">
        <f aca="false">IF(J4114="","",IF(AND(L4114=0,K4114=0),1,0))</f>
        <v/>
      </c>
      <c r="P4114" s="56" t="str">
        <f aca="false">IF(L4114=1,J4114+ROW()/10^7,"")</f>
        <v/>
      </c>
      <c r="Q4114" s="56" t="str">
        <f aca="false">IF(O4114=1,M4114,"")</f>
        <v/>
      </c>
      <c r="R4114" s="56" t="str">
        <f aca="false">IF(K4114=1,ROW(),"")</f>
        <v/>
      </c>
      <c r="S4114" s="56" t="str">
        <f aca="false">IF(D4114="","",TRIM(D4114))</f>
        <v/>
      </c>
    </row>
    <row r="4115" customFormat="false" ht="15" hidden="false" customHeight="false" outlineLevel="0" collapsed="false">
      <c r="A4115" s="50"/>
      <c r="B4115" s="50"/>
      <c r="C4115" s="50" t="str">
        <f aca="false">IF(S4115="","",IFERROR(IF(INDEX('Ledger Codes'!$C$6:$C$205,MATCH(S4115,'Ledger Codes'!$B$6:$B$205,0))="","",INDEX('Ledger Codes'!$C$6:$C$205,MATCH(S4115,'Ledger Codes'!$B$6:$B$205,0))),""))</f>
        <v/>
      </c>
      <c r="D4115" s="50"/>
      <c r="E4115" s="50"/>
      <c r="F4115" s="50"/>
      <c r="G4115" s="50"/>
      <c r="H4115" s="50"/>
      <c r="I4115" s="52" t="str">
        <f aca="false">IF(AND(G4115="",H4115=""),"",N(G4115)-N(H4115))</f>
        <v/>
      </c>
      <c r="J4115" s="52" t="str">
        <f aca="false">IF(I4115="","",ABS(I4115))</f>
        <v/>
      </c>
      <c r="K4115" s="56" t="str">
        <f aca="false">IF(S4115="","",0)</f>
        <v/>
      </c>
      <c r="L4115" s="56" t="str">
        <f aca="false">IF(J4115="","",IF(AND(J4115&gt;'Revenue Testing'!$E$9,K4115=0),1,0))</f>
        <v/>
      </c>
      <c r="M4115" s="57" t="n">
        <v>0.931636434913</v>
      </c>
      <c r="N4115" s="56" t="str">
        <f aca="false">IF(OR(A4115="",I4115=""),"",IF(COUNTIFS($A$2:$A$4500,A4115,$D$2:$D$4500,D4115,$I$2:$I$4500,I4115)&gt;1,"Possible duplicate",""))</f>
        <v/>
      </c>
      <c r="O4115" s="56" t="str">
        <f aca="false">IF(J4115="","",IF(AND(L4115=0,K4115=0),1,0))</f>
        <v/>
      </c>
      <c r="P4115" s="56" t="str">
        <f aca="false">IF(L4115=1,J4115+ROW()/10^7,"")</f>
        <v/>
      </c>
      <c r="Q4115" s="56" t="str">
        <f aca="false">IF(O4115=1,M4115,"")</f>
        <v/>
      </c>
      <c r="R4115" s="56" t="str">
        <f aca="false">IF(K4115=1,ROW(),"")</f>
        <v/>
      </c>
      <c r="S4115" s="56" t="str">
        <f aca="false">IF(D4115="","",TRIM(D4115))</f>
        <v/>
      </c>
    </row>
    <row r="4116" customFormat="false" ht="15" hidden="false" customHeight="false" outlineLevel="0" collapsed="false">
      <c r="A4116" s="50"/>
      <c r="B4116" s="50"/>
      <c r="C4116" s="50" t="str">
        <f aca="false">IF(S4116="","",IFERROR(IF(INDEX('Ledger Codes'!$C$6:$C$205,MATCH(S4116,'Ledger Codes'!$B$6:$B$205,0))="","",INDEX('Ledger Codes'!$C$6:$C$205,MATCH(S4116,'Ledger Codes'!$B$6:$B$205,0))),""))</f>
        <v/>
      </c>
      <c r="D4116" s="50"/>
      <c r="E4116" s="50"/>
      <c r="F4116" s="50"/>
      <c r="G4116" s="50"/>
      <c r="H4116" s="50"/>
      <c r="I4116" s="52" t="str">
        <f aca="false">IF(AND(G4116="",H4116=""),"",N(G4116)-N(H4116))</f>
        <v/>
      </c>
      <c r="J4116" s="52" t="str">
        <f aca="false">IF(I4116="","",ABS(I4116))</f>
        <v/>
      </c>
      <c r="K4116" s="56" t="str">
        <f aca="false">IF(S4116="","",0)</f>
        <v/>
      </c>
      <c r="L4116" s="56" t="str">
        <f aca="false">IF(J4116="","",IF(AND(J4116&gt;'Revenue Testing'!$E$9,K4116=0),1,0))</f>
        <v/>
      </c>
      <c r="M4116" s="57" t="n">
        <v>0.727066537429</v>
      </c>
      <c r="N4116" s="56" t="str">
        <f aca="false">IF(OR(A4116="",I4116=""),"",IF(COUNTIFS($A$2:$A$4500,A4116,$D$2:$D$4500,D4116,$I$2:$I$4500,I4116)&gt;1,"Possible duplicate",""))</f>
        <v/>
      </c>
      <c r="O4116" s="56" t="str">
        <f aca="false">IF(J4116="","",IF(AND(L4116=0,K4116=0),1,0))</f>
        <v/>
      </c>
      <c r="P4116" s="56" t="str">
        <f aca="false">IF(L4116=1,J4116+ROW()/10^7,"")</f>
        <v/>
      </c>
      <c r="Q4116" s="56" t="str">
        <f aca="false">IF(O4116=1,M4116,"")</f>
        <v/>
      </c>
      <c r="R4116" s="56" t="str">
        <f aca="false">IF(K4116=1,ROW(),"")</f>
        <v/>
      </c>
      <c r="S4116" s="56" t="str">
        <f aca="false">IF(D4116="","",TRIM(D4116))</f>
        <v/>
      </c>
    </row>
    <row r="4117" customFormat="false" ht="15" hidden="false" customHeight="false" outlineLevel="0" collapsed="false">
      <c r="A4117" s="50"/>
      <c r="B4117" s="50"/>
      <c r="C4117" s="50" t="str">
        <f aca="false">IF(S4117="","",IFERROR(IF(INDEX('Ledger Codes'!$C$6:$C$205,MATCH(S4117,'Ledger Codes'!$B$6:$B$205,0))="","",INDEX('Ledger Codes'!$C$6:$C$205,MATCH(S4117,'Ledger Codes'!$B$6:$B$205,0))),""))</f>
        <v/>
      </c>
      <c r="D4117" s="50"/>
      <c r="E4117" s="50"/>
      <c r="F4117" s="50"/>
      <c r="G4117" s="50"/>
      <c r="H4117" s="50"/>
      <c r="I4117" s="52" t="str">
        <f aca="false">IF(AND(G4117="",H4117=""),"",N(G4117)-N(H4117))</f>
        <v/>
      </c>
      <c r="J4117" s="52" t="str">
        <f aca="false">IF(I4117="","",ABS(I4117))</f>
        <v/>
      </c>
      <c r="K4117" s="56" t="str">
        <f aca="false">IF(S4117="","",0)</f>
        <v/>
      </c>
      <c r="L4117" s="56" t="str">
        <f aca="false">IF(J4117="","",IF(AND(J4117&gt;'Revenue Testing'!$E$9,K4117=0),1,0))</f>
        <v/>
      </c>
      <c r="M4117" s="57" t="n">
        <v>0.595075981483</v>
      </c>
      <c r="N4117" s="56" t="str">
        <f aca="false">IF(OR(A4117="",I4117=""),"",IF(COUNTIFS($A$2:$A$4500,A4117,$D$2:$D$4500,D4117,$I$2:$I$4500,I4117)&gt;1,"Possible duplicate",""))</f>
        <v/>
      </c>
      <c r="O4117" s="56" t="str">
        <f aca="false">IF(J4117="","",IF(AND(L4117=0,K4117=0),1,0))</f>
        <v/>
      </c>
      <c r="P4117" s="56" t="str">
        <f aca="false">IF(L4117=1,J4117+ROW()/10^7,"")</f>
        <v/>
      </c>
      <c r="Q4117" s="56" t="str">
        <f aca="false">IF(O4117=1,M4117,"")</f>
        <v/>
      </c>
      <c r="R4117" s="56" t="str">
        <f aca="false">IF(K4117=1,ROW(),"")</f>
        <v/>
      </c>
      <c r="S4117" s="56" t="str">
        <f aca="false">IF(D4117="","",TRIM(D4117))</f>
        <v/>
      </c>
    </row>
    <row r="4118" customFormat="false" ht="15" hidden="false" customHeight="false" outlineLevel="0" collapsed="false">
      <c r="A4118" s="50"/>
      <c r="B4118" s="50"/>
      <c r="C4118" s="50" t="str">
        <f aca="false">IF(S4118="","",IFERROR(IF(INDEX('Ledger Codes'!$C$6:$C$205,MATCH(S4118,'Ledger Codes'!$B$6:$B$205,0))="","",INDEX('Ledger Codes'!$C$6:$C$205,MATCH(S4118,'Ledger Codes'!$B$6:$B$205,0))),""))</f>
        <v/>
      </c>
      <c r="D4118" s="50"/>
      <c r="E4118" s="50"/>
      <c r="F4118" s="50"/>
      <c r="G4118" s="50"/>
      <c r="H4118" s="50"/>
      <c r="I4118" s="52" t="str">
        <f aca="false">IF(AND(G4118="",H4118=""),"",N(G4118)-N(H4118))</f>
        <v/>
      </c>
      <c r="J4118" s="52" t="str">
        <f aca="false">IF(I4118="","",ABS(I4118))</f>
        <v/>
      </c>
      <c r="K4118" s="56" t="str">
        <f aca="false">IF(S4118="","",0)</f>
        <v/>
      </c>
      <c r="L4118" s="56" t="str">
        <f aca="false">IF(J4118="","",IF(AND(J4118&gt;'Revenue Testing'!$E$9,K4118=0),1,0))</f>
        <v/>
      </c>
      <c r="M4118" s="57" t="n">
        <v>0.081647615497</v>
      </c>
      <c r="N4118" s="56" t="str">
        <f aca="false">IF(OR(A4118="",I4118=""),"",IF(COUNTIFS($A$2:$A$4500,A4118,$D$2:$D$4500,D4118,$I$2:$I$4500,I4118)&gt;1,"Possible duplicate",""))</f>
        <v/>
      </c>
      <c r="O4118" s="56" t="str">
        <f aca="false">IF(J4118="","",IF(AND(L4118=0,K4118=0),1,0))</f>
        <v/>
      </c>
      <c r="P4118" s="56" t="str">
        <f aca="false">IF(L4118=1,J4118+ROW()/10^7,"")</f>
        <v/>
      </c>
      <c r="Q4118" s="56" t="str">
        <f aca="false">IF(O4118=1,M4118,"")</f>
        <v/>
      </c>
      <c r="R4118" s="56" t="str">
        <f aca="false">IF(K4118=1,ROW(),"")</f>
        <v/>
      </c>
      <c r="S4118" s="56" t="str">
        <f aca="false">IF(D4118="","",TRIM(D4118))</f>
        <v/>
      </c>
    </row>
    <row r="4119" customFormat="false" ht="15" hidden="false" customHeight="false" outlineLevel="0" collapsed="false">
      <c r="A4119" s="50"/>
      <c r="B4119" s="50"/>
      <c r="C4119" s="50" t="str">
        <f aca="false">IF(S4119="","",IFERROR(IF(INDEX('Ledger Codes'!$C$6:$C$205,MATCH(S4119,'Ledger Codes'!$B$6:$B$205,0))="","",INDEX('Ledger Codes'!$C$6:$C$205,MATCH(S4119,'Ledger Codes'!$B$6:$B$205,0))),""))</f>
        <v/>
      </c>
      <c r="D4119" s="50"/>
      <c r="E4119" s="50"/>
      <c r="F4119" s="50"/>
      <c r="G4119" s="50"/>
      <c r="H4119" s="50"/>
      <c r="I4119" s="52" t="str">
        <f aca="false">IF(AND(G4119="",H4119=""),"",N(G4119)-N(H4119))</f>
        <v/>
      </c>
      <c r="J4119" s="52" t="str">
        <f aca="false">IF(I4119="","",ABS(I4119))</f>
        <v/>
      </c>
      <c r="K4119" s="56" t="str">
        <f aca="false">IF(S4119="","",0)</f>
        <v/>
      </c>
      <c r="L4119" s="56" t="str">
        <f aca="false">IF(J4119="","",IF(AND(J4119&gt;'Revenue Testing'!$E$9,K4119=0),1,0))</f>
        <v/>
      </c>
      <c r="M4119" s="57" t="n">
        <v>0.234964446128</v>
      </c>
      <c r="N4119" s="56" t="str">
        <f aca="false">IF(OR(A4119="",I4119=""),"",IF(COUNTIFS($A$2:$A$4500,A4119,$D$2:$D$4500,D4119,$I$2:$I$4500,I4119)&gt;1,"Possible duplicate",""))</f>
        <v/>
      </c>
      <c r="O4119" s="56" t="str">
        <f aca="false">IF(J4119="","",IF(AND(L4119=0,K4119=0),1,0))</f>
        <v/>
      </c>
      <c r="P4119" s="56" t="str">
        <f aca="false">IF(L4119=1,J4119+ROW()/10^7,"")</f>
        <v/>
      </c>
      <c r="Q4119" s="56" t="str">
        <f aca="false">IF(O4119=1,M4119,"")</f>
        <v/>
      </c>
      <c r="R4119" s="56" t="str">
        <f aca="false">IF(K4119=1,ROW(),"")</f>
        <v/>
      </c>
      <c r="S4119" s="56" t="str">
        <f aca="false">IF(D4119="","",TRIM(D4119))</f>
        <v/>
      </c>
    </row>
    <row r="4120" customFormat="false" ht="15" hidden="false" customHeight="false" outlineLevel="0" collapsed="false">
      <c r="A4120" s="50"/>
      <c r="B4120" s="50"/>
      <c r="C4120" s="50" t="str">
        <f aca="false">IF(S4120="","",IFERROR(IF(INDEX('Ledger Codes'!$C$6:$C$205,MATCH(S4120,'Ledger Codes'!$B$6:$B$205,0))="","",INDEX('Ledger Codes'!$C$6:$C$205,MATCH(S4120,'Ledger Codes'!$B$6:$B$205,0))),""))</f>
        <v/>
      </c>
      <c r="D4120" s="50"/>
      <c r="E4120" s="50"/>
      <c r="F4120" s="50"/>
      <c r="G4120" s="50"/>
      <c r="H4120" s="50"/>
      <c r="I4120" s="52" t="str">
        <f aca="false">IF(AND(G4120="",H4120=""),"",N(G4120)-N(H4120))</f>
        <v/>
      </c>
      <c r="J4120" s="52" t="str">
        <f aca="false">IF(I4120="","",ABS(I4120))</f>
        <v/>
      </c>
      <c r="K4120" s="56" t="str">
        <f aca="false">IF(S4120="","",0)</f>
        <v/>
      </c>
      <c r="L4120" s="56" t="str">
        <f aca="false">IF(J4120="","",IF(AND(J4120&gt;'Revenue Testing'!$E$9,K4120=0),1,0))</f>
        <v/>
      </c>
      <c r="M4120" s="57" t="n">
        <v>0.859024997943</v>
      </c>
      <c r="N4120" s="56" t="str">
        <f aca="false">IF(OR(A4120="",I4120=""),"",IF(COUNTIFS($A$2:$A$4500,A4120,$D$2:$D$4500,D4120,$I$2:$I$4500,I4120)&gt;1,"Possible duplicate",""))</f>
        <v/>
      </c>
      <c r="O4120" s="56" t="str">
        <f aca="false">IF(J4120="","",IF(AND(L4120=0,K4120=0),1,0))</f>
        <v/>
      </c>
      <c r="P4120" s="56" t="str">
        <f aca="false">IF(L4120=1,J4120+ROW()/10^7,"")</f>
        <v/>
      </c>
      <c r="Q4120" s="56" t="str">
        <f aca="false">IF(O4120=1,M4120,"")</f>
        <v/>
      </c>
      <c r="R4120" s="56" t="str">
        <f aca="false">IF(K4120=1,ROW(),"")</f>
        <v/>
      </c>
      <c r="S4120" s="56" t="str">
        <f aca="false">IF(D4120="","",TRIM(D4120))</f>
        <v/>
      </c>
    </row>
    <row r="4121" customFormat="false" ht="15" hidden="false" customHeight="false" outlineLevel="0" collapsed="false">
      <c r="A4121" s="50"/>
      <c r="B4121" s="50"/>
      <c r="C4121" s="50" t="str">
        <f aca="false">IF(S4121="","",IFERROR(IF(INDEX('Ledger Codes'!$C$6:$C$205,MATCH(S4121,'Ledger Codes'!$B$6:$B$205,0))="","",INDEX('Ledger Codes'!$C$6:$C$205,MATCH(S4121,'Ledger Codes'!$B$6:$B$205,0))),""))</f>
        <v/>
      </c>
      <c r="D4121" s="50"/>
      <c r="E4121" s="50"/>
      <c r="F4121" s="50"/>
      <c r="G4121" s="50"/>
      <c r="H4121" s="50"/>
      <c r="I4121" s="52" t="str">
        <f aca="false">IF(AND(G4121="",H4121=""),"",N(G4121)-N(H4121))</f>
        <v/>
      </c>
      <c r="J4121" s="52" t="str">
        <f aca="false">IF(I4121="","",ABS(I4121))</f>
        <v/>
      </c>
      <c r="K4121" s="56" t="str">
        <f aca="false">IF(S4121="","",0)</f>
        <v/>
      </c>
      <c r="L4121" s="56" t="str">
        <f aca="false">IF(J4121="","",IF(AND(J4121&gt;'Revenue Testing'!$E$9,K4121=0),1,0))</f>
        <v/>
      </c>
      <c r="M4121" s="57" t="n">
        <v>0.922940734647</v>
      </c>
      <c r="N4121" s="56" t="str">
        <f aca="false">IF(OR(A4121="",I4121=""),"",IF(COUNTIFS($A$2:$A$4500,A4121,$D$2:$D$4500,D4121,$I$2:$I$4500,I4121)&gt;1,"Possible duplicate",""))</f>
        <v/>
      </c>
      <c r="O4121" s="56" t="str">
        <f aca="false">IF(J4121="","",IF(AND(L4121=0,K4121=0),1,0))</f>
        <v/>
      </c>
      <c r="P4121" s="56" t="str">
        <f aca="false">IF(L4121=1,J4121+ROW()/10^7,"")</f>
        <v/>
      </c>
      <c r="Q4121" s="56" t="str">
        <f aca="false">IF(O4121=1,M4121,"")</f>
        <v/>
      </c>
      <c r="R4121" s="56" t="str">
        <f aca="false">IF(K4121=1,ROW(),"")</f>
        <v/>
      </c>
      <c r="S4121" s="56" t="str">
        <f aca="false">IF(D4121="","",TRIM(D4121))</f>
        <v/>
      </c>
    </row>
    <row r="4122" customFormat="false" ht="15" hidden="false" customHeight="false" outlineLevel="0" collapsed="false">
      <c r="A4122" s="50"/>
      <c r="B4122" s="50"/>
      <c r="C4122" s="50" t="str">
        <f aca="false">IF(S4122="","",IFERROR(IF(INDEX('Ledger Codes'!$C$6:$C$205,MATCH(S4122,'Ledger Codes'!$B$6:$B$205,0))="","",INDEX('Ledger Codes'!$C$6:$C$205,MATCH(S4122,'Ledger Codes'!$B$6:$B$205,0))),""))</f>
        <v/>
      </c>
      <c r="D4122" s="50"/>
      <c r="E4122" s="50"/>
      <c r="F4122" s="50"/>
      <c r="G4122" s="50"/>
      <c r="H4122" s="50"/>
      <c r="I4122" s="52" t="str">
        <f aca="false">IF(AND(G4122="",H4122=""),"",N(G4122)-N(H4122))</f>
        <v/>
      </c>
      <c r="J4122" s="52" t="str">
        <f aca="false">IF(I4122="","",ABS(I4122))</f>
        <v/>
      </c>
      <c r="K4122" s="56" t="str">
        <f aca="false">IF(S4122="","",0)</f>
        <v/>
      </c>
      <c r="L4122" s="56" t="str">
        <f aca="false">IF(J4122="","",IF(AND(J4122&gt;'Revenue Testing'!$E$9,K4122=0),1,0))</f>
        <v/>
      </c>
      <c r="M4122" s="57" t="n">
        <v>0.88097874901</v>
      </c>
      <c r="N4122" s="56" t="str">
        <f aca="false">IF(OR(A4122="",I4122=""),"",IF(COUNTIFS($A$2:$A$4500,A4122,$D$2:$D$4500,D4122,$I$2:$I$4500,I4122)&gt;1,"Possible duplicate",""))</f>
        <v/>
      </c>
      <c r="O4122" s="56" t="str">
        <f aca="false">IF(J4122="","",IF(AND(L4122=0,K4122=0),1,0))</f>
        <v/>
      </c>
      <c r="P4122" s="56" t="str">
        <f aca="false">IF(L4122=1,J4122+ROW()/10^7,"")</f>
        <v/>
      </c>
      <c r="Q4122" s="56" t="str">
        <f aca="false">IF(O4122=1,M4122,"")</f>
        <v/>
      </c>
      <c r="R4122" s="56" t="str">
        <f aca="false">IF(K4122=1,ROW(),"")</f>
        <v/>
      </c>
      <c r="S4122" s="56" t="str">
        <f aca="false">IF(D4122="","",TRIM(D4122))</f>
        <v/>
      </c>
    </row>
    <row r="4123" customFormat="false" ht="15" hidden="false" customHeight="false" outlineLevel="0" collapsed="false">
      <c r="A4123" s="50"/>
      <c r="B4123" s="50"/>
      <c r="C4123" s="50" t="str">
        <f aca="false">IF(S4123="","",IFERROR(IF(INDEX('Ledger Codes'!$C$6:$C$205,MATCH(S4123,'Ledger Codes'!$B$6:$B$205,0))="","",INDEX('Ledger Codes'!$C$6:$C$205,MATCH(S4123,'Ledger Codes'!$B$6:$B$205,0))),""))</f>
        <v/>
      </c>
      <c r="D4123" s="50"/>
      <c r="E4123" s="50"/>
      <c r="F4123" s="50"/>
      <c r="G4123" s="50"/>
      <c r="H4123" s="50"/>
      <c r="I4123" s="52" t="str">
        <f aca="false">IF(AND(G4123="",H4123=""),"",N(G4123)-N(H4123))</f>
        <v/>
      </c>
      <c r="J4123" s="52" t="str">
        <f aca="false">IF(I4123="","",ABS(I4123))</f>
        <v/>
      </c>
      <c r="K4123" s="56" t="str">
        <f aca="false">IF(S4123="","",0)</f>
        <v/>
      </c>
      <c r="L4123" s="56" t="str">
        <f aca="false">IF(J4123="","",IF(AND(J4123&gt;'Revenue Testing'!$E$9,K4123=0),1,0))</f>
        <v/>
      </c>
      <c r="M4123" s="57" t="n">
        <v>0.664887008453</v>
      </c>
      <c r="N4123" s="56" t="str">
        <f aca="false">IF(OR(A4123="",I4123=""),"",IF(COUNTIFS($A$2:$A$4500,A4123,$D$2:$D$4500,D4123,$I$2:$I$4500,I4123)&gt;1,"Possible duplicate",""))</f>
        <v/>
      </c>
      <c r="O4123" s="56" t="str">
        <f aca="false">IF(J4123="","",IF(AND(L4123=0,K4123=0),1,0))</f>
        <v/>
      </c>
      <c r="P4123" s="56" t="str">
        <f aca="false">IF(L4123=1,J4123+ROW()/10^7,"")</f>
        <v/>
      </c>
      <c r="Q4123" s="56" t="str">
        <f aca="false">IF(O4123=1,M4123,"")</f>
        <v/>
      </c>
      <c r="R4123" s="56" t="str">
        <f aca="false">IF(K4123=1,ROW(),"")</f>
        <v/>
      </c>
      <c r="S4123" s="56" t="str">
        <f aca="false">IF(D4123="","",TRIM(D4123))</f>
        <v/>
      </c>
    </row>
    <row r="4124" customFormat="false" ht="15" hidden="false" customHeight="false" outlineLevel="0" collapsed="false">
      <c r="A4124" s="50"/>
      <c r="B4124" s="50"/>
      <c r="C4124" s="50" t="str">
        <f aca="false">IF(S4124="","",IFERROR(IF(INDEX('Ledger Codes'!$C$6:$C$205,MATCH(S4124,'Ledger Codes'!$B$6:$B$205,0))="","",INDEX('Ledger Codes'!$C$6:$C$205,MATCH(S4124,'Ledger Codes'!$B$6:$B$205,0))),""))</f>
        <v/>
      </c>
      <c r="D4124" s="50"/>
      <c r="E4124" s="50"/>
      <c r="F4124" s="50"/>
      <c r="G4124" s="50"/>
      <c r="H4124" s="50"/>
      <c r="I4124" s="52" t="str">
        <f aca="false">IF(AND(G4124="",H4124=""),"",N(G4124)-N(H4124))</f>
        <v/>
      </c>
      <c r="J4124" s="52" t="str">
        <f aca="false">IF(I4124="","",ABS(I4124))</f>
        <v/>
      </c>
      <c r="K4124" s="56" t="str">
        <f aca="false">IF(S4124="","",0)</f>
        <v/>
      </c>
      <c r="L4124" s="56" t="str">
        <f aca="false">IF(J4124="","",IF(AND(J4124&gt;'Revenue Testing'!$E$9,K4124=0),1,0))</f>
        <v/>
      </c>
      <c r="M4124" s="57" t="n">
        <v>0.99945224482</v>
      </c>
      <c r="N4124" s="56" t="str">
        <f aca="false">IF(OR(A4124="",I4124=""),"",IF(COUNTIFS($A$2:$A$4500,A4124,$D$2:$D$4500,D4124,$I$2:$I$4500,I4124)&gt;1,"Possible duplicate",""))</f>
        <v/>
      </c>
      <c r="O4124" s="56" t="str">
        <f aca="false">IF(J4124="","",IF(AND(L4124=0,K4124=0),1,0))</f>
        <v/>
      </c>
      <c r="P4124" s="56" t="str">
        <f aca="false">IF(L4124=1,J4124+ROW()/10^7,"")</f>
        <v/>
      </c>
      <c r="Q4124" s="56" t="str">
        <f aca="false">IF(O4124=1,M4124,"")</f>
        <v/>
      </c>
      <c r="R4124" s="56" t="str">
        <f aca="false">IF(K4124=1,ROW(),"")</f>
        <v/>
      </c>
      <c r="S4124" s="56" t="str">
        <f aca="false">IF(D4124="","",TRIM(D4124))</f>
        <v/>
      </c>
    </row>
    <row r="4125" customFormat="false" ht="15" hidden="false" customHeight="false" outlineLevel="0" collapsed="false">
      <c r="A4125" s="50"/>
      <c r="B4125" s="50"/>
      <c r="C4125" s="50" t="str">
        <f aca="false">IF(S4125="","",IFERROR(IF(INDEX('Ledger Codes'!$C$6:$C$205,MATCH(S4125,'Ledger Codes'!$B$6:$B$205,0))="","",INDEX('Ledger Codes'!$C$6:$C$205,MATCH(S4125,'Ledger Codes'!$B$6:$B$205,0))),""))</f>
        <v/>
      </c>
      <c r="D4125" s="50"/>
      <c r="E4125" s="50"/>
      <c r="F4125" s="50"/>
      <c r="G4125" s="50"/>
      <c r="H4125" s="50"/>
      <c r="I4125" s="52" t="str">
        <f aca="false">IF(AND(G4125="",H4125=""),"",N(G4125)-N(H4125))</f>
        <v/>
      </c>
      <c r="J4125" s="52" t="str">
        <f aca="false">IF(I4125="","",ABS(I4125))</f>
        <v/>
      </c>
      <c r="K4125" s="56" t="str">
        <f aca="false">IF(S4125="","",0)</f>
        <v/>
      </c>
      <c r="L4125" s="56" t="str">
        <f aca="false">IF(J4125="","",IF(AND(J4125&gt;'Revenue Testing'!$E$9,K4125=0),1,0))</f>
        <v/>
      </c>
      <c r="M4125" s="57" t="n">
        <v>0.534946834958</v>
      </c>
      <c r="N4125" s="56" t="str">
        <f aca="false">IF(OR(A4125="",I4125=""),"",IF(COUNTIFS($A$2:$A$4500,A4125,$D$2:$D$4500,D4125,$I$2:$I$4500,I4125)&gt;1,"Possible duplicate",""))</f>
        <v/>
      </c>
      <c r="O4125" s="56" t="str">
        <f aca="false">IF(J4125="","",IF(AND(L4125=0,K4125=0),1,0))</f>
        <v/>
      </c>
      <c r="P4125" s="56" t="str">
        <f aca="false">IF(L4125=1,J4125+ROW()/10^7,"")</f>
        <v/>
      </c>
      <c r="Q4125" s="56" t="str">
        <f aca="false">IF(O4125=1,M4125,"")</f>
        <v/>
      </c>
      <c r="R4125" s="56" t="str">
        <f aca="false">IF(K4125=1,ROW(),"")</f>
        <v/>
      </c>
      <c r="S4125" s="56" t="str">
        <f aca="false">IF(D4125="","",TRIM(D4125))</f>
        <v/>
      </c>
    </row>
    <row r="4126" customFormat="false" ht="15" hidden="false" customHeight="false" outlineLevel="0" collapsed="false">
      <c r="A4126" s="50"/>
      <c r="B4126" s="50"/>
      <c r="C4126" s="50" t="str">
        <f aca="false">IF(S4126="","",IFERROR(IF(INDEX('Ledger Codes'!$C$6:$C$205,MATCH(S4126,'Ledger Codes'!$B$6:$B$205,0))="","",INDEX('Ledger Codes'!$C$6:$C$205,MATCH(S4126,'Ledger Codes'!$B$6:$B$205,0))),""))</f>
        <v/>
      </c>
      <c r="D4126" s="50"/>
      <c r="E4126" s="50"/>
      <c r="F4126" s="50"/>
      <c r="G4126" s="50"/>
      <c r="H4126" s="50"/>
      <c r="I4126" s="52" t="str">
        <f aca="false">IF(AND(G4126="",H4126=""),"",N(G4126)-N(H4126))</f>
        <v/>
      </c>
      <c r="J4126" s="52" t="str">
        <f aca="false">IF(I4126="","",ABS(I4126))</f>
        <v/>
      </c>
      <c r="K4126" s="56" t="str">
        <f aca="false">IF(S4126="","",0)</f>
        <v/>
      </c>
      <c r="L4126" s="56" t="str">
        <f aca="false">IF(J4126="","",IF(AND(J4126&gt;'Revenue Testing'!$E$9,K4126=0),1,0))</f>
        <v/>
      </c>
      <c r="M4126" s="57" t="n">
        <v>0.044733493817</v>
      </c>
      <c r="N4126" s="56" t="str">
        <f aca="false">IF(OR(A4126="",I4126=""),"",IF(COUNTIFS($A$2:$A$4500,A4126,$D$2:$D$4500,D4126,$I$2:$I$4500,I4126)&gt;1,"Possible duplicate",""))</f>
        <v/>
      </c>
      <c r="O4126" s="56" t="str">
        <f aca="false">IF(J4126="","",IF(AND(L4126=0,K4126=0),1,0))</f>
        <v/>
      </c>
      <c r="P4126" s="56" t="str">
        <f aca="false">IF(L4126=1,J4126+ROW()/10^7,"")</f>
        <v/>
      </c>
      <c r="Q4126" s="56" t="str">
        <f aca="false">IF(O4126=1,M4126,"")</f>
        <v/>
      </c>
      <c r="R4126" s="56" t="str">
        <f aca="false">IF(K4126=1,ROW(),"")</f>
        <v/>
      </c>
      <c r="S4126" s="56" t="str">
        <f aca="false">IF(D4126="","",TRIM(D4126))</f>
        <v/>
      </c>
    </row>
    <row r="4127" customFormat="false" ht="15" hidden="false" customHeight="false" outlineLevel="0" collapsed="false">
      <c r="A4127" s="50"/>
      <c r="B4127" s="50"/>
      <c r="C4127" s="50" t="str">
        <f aca="false">IF(S4127="","",IFERROR(IF(INDEX('Ledger Codes'!$C$6:$C$205,MATCH(S4127,'Ledger Codes'!$B$6:$B$205,0))="","",INDEX('Ledger Codes'!$C$6:$C$205,MATCH(S4127,'Ledger Codes'!$B$6:$B$205,0))),""))</f>
        <v/>
      </c>
      <c r="D4127" s="50"/>
      <c r="E4127" s="50"/>
      <c r="F4127" s="50"/>
      <c r="G4127" s="50"/>
      <c r="H4127" s="50"/>
      <c r="I4127" s="52" t="str">
        <f aca="false">IF(AND(G4127="",H4127=""),"",N(G4127)-N(H4127))</f>
        <v/>
      </c>
      <c r="J4127" s="52" t="str">
        <f aca="false">IF(I4127="","",ABS(I4127))</f>
        <v/>
      </c>
      <c r="K4127" s="56" t="str">
        <f aca="false">IF(S4127="","",0)</f>
        <v/>
      </c>
      <c r="L4127" s="56" t="str">
        <f aca="false">IF(J4127="","",IF(AND(J4127&gt;'Revenue Testing'!$E$9,K4127=0),1,0))</f>
        <v/>
      </c>
      <c r="M4127" s="57" t="n">
        <v>0.183656175427</v>
      </c>
      <c r="N4127" s="56" t="str">
        <f aca="false">IF(OR(A4127="",I4127=""),"",IF(COUNTIFS($A$2:$A$4500,A4127,$D$2:$D$4500,D4127,$I$2:$I$4500,I4127)&gt;1,"Possible duplicate",""))</f>
        <v/>
      </c>
      <c r="O4127" s="56" t="str">
        <f aca="false">IF(J4127="","",IF(AND(L4127=0,K4127=0),1,0))</f>
        <v/>
      </c>
      <c r="P4127" s="56" t="str">
        <f aca="false">IF(L4127=1,J4127+ROW()/10^7,"")</f>
        <v/>
      </c>
      <c r="Q4127" s="56" t="str">
        <f aca="false">IF(O4127=1,M4127,"")</f>
        <v/>
      </c>
      <c r="R4127" s="56" t="str">
        <f aca="false">IF(K4127=1,ROW(),"")</f>
        <v/>
      </c>
      <c r="S4127" s="56" t="str">
        <f aca="false">IF(D4127="","",TRIM(D4127))</f>
        <v/>
      </c>
    </row>
    <row r="4128" customFormat="false" ht="15" hidden="false" customHeight="false" outlineLevel="0" collapsed="false">
      <c r="A4128" s="50"/>
      <c r="B4128" s="50"/>
      <c r="C4128" s="50" t="str">
        <f aca="false">IF(S4128="","",IFERROR(IF(INDEX('Ledger Codes'!$C$6:$C$205,MATCH(S4128,'Ledger Codes'!$B$6:$B$205,0))="","",INDEX('Ledger Codes'!$C$6:$C$205,MATCH(S4128,'Ledger Codes'!$B$6:$B$205,0))),""))</f>
        <v/>
      </c>
      <c r="D4128" s="50"/>
      <c r="E4128" s="50"/>
      <c r="F4128" s="50"/>
      <c r="G4128" s="50"/>
      <c r="H4128" s="50"/>
      <c r="I4128" s="52" t="str">
        <f aca="false">IF(AND(G4128="",H4128=""),"",N(G4128)-N(H4128))</f>
        <v/>
      </c>
      <c r="J4128" s="52" t="str">
        <f aca="false">IF(I4128="","",ABS(I4128))</f>
        <v/>
      </c>
      <c r="K4128" s="56" t="str">
        <f aca="false">IF(S4128="","",0)</f>
        <v/>
      </c>
      <c r="L4128" s="56" t="str">
        <f aca="false">IF(J4128="","",IF(AND(J4128&gt;'Revenue Testing'!$E$9,K4128=0),1,0))</f>
        <v/>
      </c>
      <c r="M4128" s="57" t="n">
        <v>0.720431381666</v>
      </c>
      <c r="N4128" s="56" t="str">
        <f aca="false">IF(OR(A4128="",I4128=""),"",IF(COUNTIFS($A$2:$A$4500,A4128,$D$2:$D$4500,D4128,$I$2:$I$4500,I4128)&gt;1,"Possible duplicate",""))</f>
        <v/>
      </c>
      <c r="O4128" s="56" t="str">
        <f aca="false">IF(J4128="","",IF(AND(L4128=0,K4128=0),1,0))</f>
        <v/>
      </c>
      <c r="P4128" s="56" t="str">
        <f aca="false">IF(L4128=1,J4128+ROW()/10^7,"")</f>
        <v/>
      </c>
      <c r="Q4128" s="56" t="str">
        <f aca="false">IF(O4128=1,M4128,"")</f>
        <v/>
      </c>
      <c r="R4128" s="56" t="str">
        <f aca="false">IF(K4128=1,ROW(),"")</f>
        <v/>
      </c>
      <c r="S4128" s="56" t="str">
        <f aca="false">IF(D4128="","",TRIM(D4128))</f>
        <v/>
      </c>
    </row>
    <row r="4129" customFormat="false" ht="15" hidden="false" customHeight="false" outlineLevel="0" collapsed="false">
      <c r="A4129" s="50"/>
      <c r="B4129" s="50"/>
      <c r="C4129" s="50" t="str">
        <f aca="false">IF(S4129="","",IFERROR(IF(INDEX('Ledger Codes'!$C$6:$C$205,MATCH(S4129,'Ledger Codes'!$B$6:$B$205,0))="","",INDEX('Ledger Codes'!$C$6:$C$205,MATCH(S4129,'Ledger Codes'!$B$6:$B$205,0))),""))</f>
        <v/>
      </c>
      <c r="D4129" s="50"/>
      <c r="E4129" s="50"/>
      <c r="F4129" s="50"/>
      <c r="G4129" s="50"/>
      <c r="H4129" s="50"/>
      <c r="I4129" s="52" t="str">
        <f aca="false">IF(AND(G4129="",H4129=""),"",N(G4129)-N(H4129))</f>
        <v/>
      </c>
      <c r="J4129" s="52" t="str">
        <f aca="false">IF(I4129="","",ABS(I4129))</f>
        <v/>
      </c>
      <c r="K4129" s="56" t="str">
        <f aca="false">IF(S4129="","",0)</f>
        <v/>
      </c>
      <c r="L4129" s="56" t="str">
        <f aca="false">IF(J4129="","",IF(AND(J4129&gt;'Revenue Testing'!$E$9,K4129=0),1,0))</f>
        <v/>
      </c>
      <c r="M4129" s="57" t="n">
        <v>0.157441125227</v>
      </c>
      <c r="N4129" s="56" t="str">
        <f aca="false">IF(OR(A4129="",I4129=""),"",IF(COUNTIFS($A$2:$A$4500,A4129,$D$2:$D$4500,D4129,$I$2:$I$4500,I4129)&gt;1,"Possible duplicate",""))</f>
        <v/>
      </c>
      <c r="O4129" s="56" t="str">
        <f aca="false">IF(J4129="","",IF(AND(L4129=0,K4129=0),1,0))</f>
        <v/>
      </c>
      <c r="P4129" s="56" t="str">
        <f aca="false">IF(L4129=1,J4129+ROW()/10^7,"")</f>
        <v/>
      </c>
      <c r="Q4129" s="56" t="str">
        <f aca="false">IF(O4129=1,M4129,"")</f>
        <v/>
      </c>
      <c r="R4129" s="56" t="str">
        <f aca="false">IF(K4129=1,ROW(),"")</f>
        <v/>
      </c>
      <c r="S4129" s="56" t="str">
        <f aca="false">IF(D4129="","",TRIM(D4129))</f>
        <v/>
      </c>
    </row>
    <row r="4130" customFormat="false" ht="15" hidden="false" customHeight="false" outlineLevel="0" collapsed="false">
      <c r="A4130" s="50"/>
      <c r="B4130" s="50"/>
      <c r="C4130" s="50" t="str">
        <f aca="false">IF(S4130="","",IFERROR(IF(INDEX('Ledger Codes'!$C$6:$C$205,MATCH(S4130,'Ledger Codes'!$B$6:$B$205,0))="","",INDEX('Ledger Codes'!$C$6:$C$205,MATCH(S4130,'Ledger Codes'!$B$6:$B$205,0))),""))</f>
        <v/>
      </c>
      <c r="D4130" s="50"/>
      <c r="E4130" s="50"/>
      <c r="F4130" s="50"/>
      <c r="G4130" s="50"/>
      <c r="H4130" s="50"/>
      <c r="I4130" s="52" t="str">
        <f aca="false">IF(AND(G4130="",H4130=""),"",N(G4130)-N(H4130))</f>
        <v/>
      </c>
      <c r="J4130" s="52" t="str">
        <f aca="false">IF(I4130="","",ABS(I4130))</f>
        <v/>
      </c>
      <c r="K4130" s="56" t="str">
        <f aca="false">IF(S4130="","",0)</f>
        <v/>
      </c>
      <c r="L4130" s="56" t="str">
        <f aca="false">IF(J4130="","",IF(AND(J4130&gt;'Revenue Testing'!$E$9,K4130=0),1,0))</f>
        <v/>
      </c>
      <c r="M4130" s="57" t="n">
        <v>0.611655060081</v>
      </c>
      <c r="N4130" s="56" t="str">
        <f aca="false">IF(OR(A4130="",I4130=""),"",IF(COUNTIFS($A$2:$A$4500,A4130,$D$2:$D$4500,D4130,$I$2:$I$4500,I4130)&gt;1,"Possible duplicate",""))</f>
        <v/>
      </c>
      <c r="O4130" s="56" t="str">
        <f aca="false">IF(J4130="","",IF(AND(L4130=0,K4130=0),1,0))</f>
        <v/>
      </c>
      <c r="P4130" s="56" t="str">
        <f aca="false">IF(L4130=1,J4130+ROW()/10^7,"")</f>
        <v/>
      </c>
      <c r="Q4130" s="56" t="str">
        <f aca="false">IF(O4130=1,M4130,"")</f>
        <v/>
      </c>
      <c r="R4130" s="56" t="str">
        <f aca="false">IF(K4130=1,ROW(),"")</f>
        <v/>
      </c>
      <c r="S4130" s="56" t="str">
        <f aca="false">IF(D4130="","",TRIM(D4130))</f>
        <v/>
      </c>
    </row>
    <row r="4131" customFormat="false" ht="15" hidden="false" customHeight="false" outlineLevel="0" collapsed="false">
      <c r="A4131" s="50"/>
      <c r="B4131" s="50"/>
      <c r="C4131" s="50" t="str">
        <f aca="false">IF(S4131="","",IFERROR(IF(INDEX('Ledger Codes'!$C$6:$C$205,MATCH(S4131,'Ledger Codes'!$B$6:$B$205,0))="","",INDEX('Ledger Codes'!$C$6:$C$205,MATCH(S4131,'Ledger Codes'!$B$6:$B$205,0))),""))</f>
        <v/>
      </c>
      <c r="D4131" s="50"/>
      <c r="E4131" s="50"/>
      <c r="F4131" s="50"/>
      <c r="G4131" s="50"/>
      <c r="H4131" s="50"/>
      <c r="I4131" s="52" t="str">
        <f aca="false">IF(AND(G4131="",H4131=""),"",N(G4131)-N(H4131))</f>
        <v/>
      </c>
      <c r="J4131" s="52" t="str">
        <f aca="false">IF(I4131="","",ABS(I4131))</f>
        <v/>
      </c>
      <c r="K4131" s="56" t="str">
        <f aca="false">IF(S4131="","",0)</f>
        <v/>
      </c>
      <c r="L4131" s="56" t="str">
        <f aca="false">IF(J4131="","",IF(AND(J4131&gt;'Revenue Testing'!$E$9,K4131=0),1,0))</f>
        <v/>
      </c>
      <c r="M4131" s="57" t="n">
        <v>0.353016180276</v>
      </c>
      <c r="N4131" s="56" t="str">
        <f aca="false">IF(OR(A4131="",I4131=""),"",IF(COUNTIFS($A$2:$A$4500,A4131,$D$2:$D$4500,D4131,$I$2:$I$4500,I4131)&gt;1,"Possible duplicate",""))</f>
        <v/>
      </c>
      <c r="O4131" s="56" t="str">
        <f aca="false">IF(J4131="","",IF(AND(L4131=0,K4131=0),1,0))</f>
        <v/>
      </c>
      <c r="P4131" s="56" t="str">
        <f aca="false">IF(L4131=1,J4131+ROW()/10^7,"")</f>
        <v/>
      </c>
      <c r="Q4131" s="56" t="str">
        <f aca="false">IF(O4131=1,M4131,"")</f>
        <v/>
      </c>
      <c r="R4131" s="56" t="str">
        <f aca="false">IF(K4131=1,ROW(),"")</f>
        <v/>
      </c>
      <c r="S4131" s="56" t="str">
        <f aca="false">IF(D4131="","",TRIM(D4131))</f>
        <v/>
      </c>
    </row>
    <row r="4132" customFormat="false" ht="15" hidden="false" customHeight="false" outlineLevel="0" collapsed="false">
      <c r="A4132" s="50"/>
      <c r="B4132" s="50"/>
      <c r="C4132" s="50" t="str">
        <f aca="false">IF(S4132="","",IFERROR(IF(INDEX('Ledger Codes'!$C$6:$C$205,MATCH(S4132,'Ledger Codes'!$B$6:$B$205,0))="","",INDEX('Ledger Codes'!$C$6:$C$205,MATCH(S4132,'Ledger Codes'!$B$6:$B$205,0))),""))</f>
        <v/>
      </c>
      <c r="D4132" s="50"/>
      <c r="E4132" s="50"/>
      <c r="F4132" s="50"/>
      <c r="G4132" s="50"/>
      <c r="H4132" s="50"/>
      <c r="I4132" s="52" t="str">
        <f aca="false">IF(AND(G4132="",H4132=""),"",N(G4132)-N(H4132))</f>
        <v/>
      </c>
      <c r="J4132" s="52" t="str">
        <f aca="false">IF(I4132="","",ABS(I4132))</f>
        <v/>
      </c>
      <c r="K4132" s="56" t="str">
        <f aca="false">IF(S4132="","",0)</f>
        <v/>
      </c>
      <c r="L4132" s="56" t="str">
        <f aca="false">IF(J4132="","",IF(AND(J4132&gt;'Revenue Testing'!$E$9,K4132=0),1,0))</f>
        <v/>
      </c>
      <c r="M4132" s="57" t="n">
        <v>0.997939004858</v>
      </c>
      <c r="N4132" s="56" t="str">
        <f aca="false">IF(OR(A4132="",I4132=""),"",IF(COUNTIFS($A$2:$A$4500,A4132,$D$2:$D$4500,D4132,$I$2:$I$4500,I4132)&gt;1,"Possible duplicate",""))</f>
        <v/>
      </c>
      <c r="O4132" s="56" t="str">
        <f aca="false">IF(J4132="","",IF(AND(L4132=0,K4132=0),1,0))</f>
        <v/>
      </c>
      <c r="P4132" s="56" t="str">
        <f aca="false">IF(L4132=1,J4132+ROW()/10^7,"")</f>
        <v/>
      </c>
      <c r="Q4132" s="56" t="str">
        <f aca="false">IF(O4132=1,M4132,"")</f>
        <v/>
      </c>
      <c r="R4132" s="56" t="str">
        <f aca="false">IF(K4132=1,ROW(),"")</f>
        <v/>
      </c>
      <c r="S4132" s="56" t="str">
        <f aca="false">IF(D4132="","",TRIM(D4132))</f>
        <v/>
      </c>
    </row>
    <row r="4133" customFormat="false" ht="15" hidden="false" customHeight="false" outlineLevel="0" collapsed="false">
      <c r="A4133" s="50"/>
      <c r="B4133" s="50"/>
      <c r="C4133" s="50" t="str">
        <f aca="false">IF(S4133="","",IFERROR(IF(INDEX('Ledger Codes'!$C$6:$C$205,MATCH(S4133,'Ledger Codes'!$B$6:$B$205,0))="","",INDEX('Ledger Codes'!$C$6:$C$205,MATCH(S4133,'Ledger Codes'!$B$6:$B$205,0))),""))</f>
        <v/>
      </c>
      <c r="D4133" s="50"/>
      <c r="E4133" s="50"/>
      <c r="F4133" s="50"/>
      <c r="G4133" s="50"/>
      <c r="H4133" s="50"/>
      <c r="I4133" s="52" t="str">
        <f aca="false">IF(AND(G4133="",H4133=""),"",N(G4133)-N(H4133))</f>
        <v/>
      </c>
      <c r="J4133" s="52" t="str">
        <f aca="false">IF(I4133="","",ABS(I4133))</f>
        <v/>
      </c>
      <c r="K4133" s="56" t="str">
        <f aca="false">IF(S4133="","",0)</f>
        <v/>
      </c>
      <c r="L4133" s="56" t="str">
        <f aca="false">IF(J4133="","",IF(AND(J4133&gt;'Revenue Testing'!$E$9,K4133=0),1,0))</f>
        <v/>
      </c>
      <c r="M4133" s="57" t="n">
        <v>0.808702619164</v>
      </c>
      <c r="N4133" s="56" t="str">
        <f aca="false">IF(OR(A4133="",I4133=""),"",IF(COUNTIFS($A$2:$A$4500,A4133,$D$2:$D$4500,D4133,$I$2:$I$4500,I4133)&gt;1,"Possible duplicate",""))</f>
        <v/>
      </c>
      <c r="O4133" s="56" t="str">
        <f aca="false">IF(J4133="","",IF(AND(L4133=0,K4133=0),1,0))</f>
        <v/>
      </c>
      <c r="P4133" s="56" t="str">
        <f aca="false">IF(L4133=1,J4133+ROW()/10^7,"")</f>
        <v/>
      </c>
      <c r="Q4133" s="56" t="str">
        <f aca="false">IF(O4133=1,M4133,"")</f>
        <v/>
      </c>
      <c r="R4133" s="56" t="str">
        <f aca="false">IF(K4133=1,ROW(),"")</f>
        <v/>
      </c>
      <c r="S4133" s="56" t="str">
        <f aca="false">IF(D4133="","",TRIM(D4133))</f>
        <v/>
      </c>
    </row>
    <row r="4134" customFormat="false" ht="15" hidden="false" customHeight="false" outlineLevel="0" collapsed="false">
      <c r="A4134" s="50"/>
      <c r="B4134" s="50"/>
      <c r="C4134" s="50" t="str">
        <f aca="false">IF(S4134="","",IFERROR(IF(INDEX('Ledger Codes'!$C$6:$C$205,MATCH(S4134,'Ledger Codes'!$B$6:$B$205,0))="","",INDEX('Ledger Codes'!$C$6:$C$205,MATCH(S4134,'Ledger Codes'!$B$6:$B$205,0))),""))</f>
        <v/>
      </c>
      <c r="D4134" s="50"/>
      <c r="E4134" s="50"/>
      <c r="F4134" s="50"/>
      <c r="G4134" s="50"/>
      <c r="H4134" s="50"/>
      <c r="I4134" s="52" t="str">
        <f aca="false">IF(AND(G4134="",H4134=""),"",N(G4134)-N(H4134))</f>
        <v/>
      </c>
      <c r="J4134" s="52" t="str">
        <f aca="false">IF(I4134="","",ABS(I4134))</f>
        <v/>
      </c>
      <c r="K4134" s="56" t="str">
        <f aca="false">IF(S4134="","",0)</f>
        <v/>
      </c>
      <c r="L4134" s="56" t="str">
        <f aca="false">IF(J4134="","",IF(AND(J4134&gt;'Revenue Testing'!$E$9,K4134=0),1,0))</f>
        <v/>
      </c>
      <c r="M4134" s="57" t="n">
        <v>0.337569714846</v>
      </c>
      <c r="N4134" s="56" t="str">
        <f aca="false">IF(OR(A4134="",I4134=""),"",IF(COUNTIFS($A$2:$A$4500,A4134,$D$2:$D$4500,D4134,$I$2:$I$4500,I4134)&gt;1,"Possible duplicate",""))</f>
        <v/>
      </c>
      <c r="O4134" s="56" t="str">
        <f aca="false">IF(J4134="","",IF(AND(L4134=0,K4134=0),1,0))</f>
        <v/>
      </c>
      <c r="P4134" s="56" t="str">
        <f aca="false">IF(L4134=1,J4134+ROW()/10^7,"")</f>
        <v/>
      </c>
      <c r="Q4134" s="56" t="str">
        <f aca="false">IF(O4134=1,M4134,"")</f>
        <v/>
      </c>
      <c r="R4134" s="56" t="str">
        <f aca="false">IF(K4134=1,ROW(),"")</f>
        <v/>
      </c>
      <c r="S4134" s="56" t="str">
        <f aca="false">IF(D4134="","",TRIM(D4134))</f>
        <v/>
      </c>
    </row>
    <row r="4135" customFormat="false" ht="15" hidden="false" customHeight="false" outlineLevel="0" collapsed="false">
      <c r="A4135" s="50"/>
      <c r="B4135" s="50"/>
      <c r="C4135" s="50" t="str">
        <f aca="false">IF(S4135="","",IFERROR(IF(INDEX('Ledger Codes'!$C$6:$C$205,MATCH(S4135,'Ledger Codes'!$B$6:$B$205,0))="","",INDEX('Ledger Codes'!$C$6:$C$205,MATCH(S4135,'Ledger Codes'!$B$6:$B$205,0))),""))</f>
        <v/>
      </c>
      <c r="D4135" s="50"/>
      <c r="E4135" s="50"/>
      <c r="F4135" s="50"/>
      <c r="G4135" s="50"/>
      <c r="H4135" s="50"/>
      <c r="I4135" s="52" t="str">
        <f aca="false">IF(AND(G4135="",H4135=""),"",N(G4135)-N(H4135))</f>
        <v/>
      </c>
      <c r="J4135" s="52" t="str">
        <f aca="false">IF(I4135="","",ABS(I4135))</f>
        <v/>
      </c>
      <c r="K4135" s="56" t="str">
        <f aca="false">IF(S4135="","",0)</f>
        <v/>
      </c>
      <c r="L4135" s="56" t="str">
        <f aca="false">IF(J4135="","",IF(AND(J4135&gt;'Revenue Testing'!$E$9,K4135=0),1,0))</f>
        <v/>
      </c>
      <c r="M4135" s="57" t="n">
        <v>0.594756339902</v>
      </c>
      <c r="N4135" s="56" t="str">
        <f aca="false">IF(OR(A4135="",I4135=""),"",IF(COUNTIFS($A$2:$A$4500,A4135,$D$2:$D$4500,D4135,$I$2:$I$4500,I4135)&gt;1,"Possible duplicate",""))</f>
        <v/>
      </c>
      <c r="O4135" s="56" t="str">
        <f aca="false">IF(J4135="","",IF(AND(L4135=0,K4135=0),1,0))</f>
        <v/>
      </c>
      <c r="P4135" s="56" t="str">
        <f aca="false">IF(L4135=1,J4135+ROW()/10^7,"")</f>
        <v/>
      </c>
      <c r="Q4135" s="56" t="str">
        <f aca="false">IF(O4135=1,M4135,"")</f>
        <v/>
      </c>
      <c r="R4135" s="56" t="str">
        <f aca="false">IF(K4135=1,ROW(),"")</f>
        <v/>
      </c>
      <c r="S4135" s="56" t="str">
        <f aca="false">IF(D4135="","",TRIM(D4135))</f>
        <v/>
      </c>
    </row>
    <row r="4136" customFormat="false" ht="15" hidden="false" customHeight="false" outlineLevel="0" collapsed="false">
      <c r="A4136" s="50"/>
      <c r="B4136" s="50"/>
      <c r="C4136" s="50" t="str">
        <f aca="false">IF(S4136="","",IFERROR(IF(INDEX('Ledger Codes'!$C$6:$C$205,MATCH(S4136,'Ledger Codes'!$B$6:$B$205,0))="","",INDEX('Ledger Codes'!$C$6:$C$205,MATCH(S4136,'Ledger Codes'!$B$6:$B$205,0))),""))</f>
        <v/>
      </c>
      <c r="D4136" s="50"/>
      <c r="E4136" s="50"/>
      <c r="F4136" s="50"/>
      <c r="G4136" s="50"/>
      <c r="H4136" s="50"/>
      <c r="I4136" s="52" t="str">
        <f aca="false">IF(AND(G4136="",H4136=""),"",N(G4136)-N(H4136))</f>
        <v/>
      </c>
      <c r="J4136" s="52" t="str">
        <f aca="false">IF(I4136="","",ABS(I4136))</f>
        <v/>
      </c>
      <c r="K4136" s="56" t="str">
        <f aca="false">IF(S4136="","",0)</f>
        <v/>
      </c>
      <c r="L4136" s="56" t="str">
        <f aca="false">IF(J4136="","",IF(AND(J4136&gt;'Revenue Testing'!$E$9,K4136=0),1,0))</f>
        <v/>
      </c>
      <c r="M4136" s="57" t="n">
        <v>0.228979450143</v>
      </c>
      <c r="N4136" s="56" t="str">
        <f aca="false">IF(OR(A4136="",I4136=""),"",IF(COUNTIFS($A$2:$A$4500,A4136,$D$2:$D$4500,D4136,$I$2:$I$4500,I4136)&gt;1,"Possible duplicate",""))</f>
        <v/>
      </c>
      <c r="O4136" s="56" t="str">
        <f aca="false">IF(J4136="","",IF(AND(L4136=0,K4136=0),1,0))</f>
        <v/>
      </c>
      <c r="P4136" s="56" t="str">
        <f aca="false">IF(L4136=1,J4136+ROW()/10^7,"")</f>
        <v/>
      </c>
      <c r="Q4136" s="56" t="str">
        <f aca="false">IF(O4136=1,M4136,"")</f>
        <v/>
      </c>
      <c r="R4136" s="56" t="str">
        <f aca="false">IF(K4136=1,ROW(),"")</f>
        <v/>
      </c>
      <c r="S4136" s="56" t="str">
        <f aca="false">IF(D4136="","",TRIM(D4136))</f>
        <v/>
      </c>
    </row>
    <row r="4137" customFormat="false" ht="15" hidden="false" customHeight="false" outlineLevel="0" collapsed="false">
      <c r="A4137" s="50"/>
      <c r="B4137" s="50"/>
      <c r="C4137" s="50" t="str">
        <f aca="false">IF(S4137="","",IFERROR(IF(INDEX('Ledger Codes'!$C$6:$C$205,MATCH(S4137,'Ledger Codes'!$B$6:$B$205,0))="","",INDEX('Ledger Codes'!$C$6:$C$205,MATCH(S4137,'Ledger Codes'!$B$6:$B$205,0))),""))</f>
        <v/>
      </c>
      <c r="D4137" s="50"/>
      <c r="E4137" s="50"/>
      <c r="F4137" s="50"/>
      <c r="G4137" s="50"/>
      <c r="H4137" s="50"/>
      <c r="I4137" s="52" t="str">
        <f aca="false">IF(AND(G4137="",H4137=""),"",N(G4137)-N(H4137))</f>
        <v/>
      </c>
      <c r="J4137" s="52" t="str">
        <f aca="false">IF(I4137="","",ABS(I4137))</f>
        <v/>
      </c>
      <c r="K4137" s="56" t="str">
        <f aca="false">IF(S4137="","",0)</f>
        <v/>
      </c>
      <c r="L4137" s="56" t="str">
        <f aca="false">IF(J4137="","",IF(AND(J4137&gt;'Revenue Testing'!$E$9,K4137=0),1,0))</f>
        <v/>
      </c>
      <c r="M4137" s="57" t="n">
        <v>0.213599807876</v>
      </c>
      <c r="N4137" s="56" t="str">
        <f aca="false">IF(OR(A4137="",I4137=""),"",IF(COUNTIFS($A$2:$A$4500,A4137,$D$2:$D$4500,D4137,$I$2:$I$4500,I4137)&gt;1,"Possible duplicate",""))</f>
        <v/>
      </c>
      <c r="O4137" s="56" t="str">
        <f aca="false">IF(J4137="","",IF(AND(L4137=0,K4137=0),1,0))</f>
        <v/>
      </c>
      <c r="P4137" s="56" t="str">
        <f aca="false">IF(L4137=1,J4137+ROW()/10^7,"")</f>
        <v/>
      </c>
      <c r="Q4137" s="56" t="str">
        <f aca="false">IF(O4137=1,M4137,"")</f>
        <v/>
      </c>
      <c r="R4137" s="56" t="str">
        <f aca="false">IF(K4137=1,ROW(),"")</f>
        <v/>
      </c>
      <c r="S4137" s="56" t="str">
        <f aca="false">IF(D4137="","",TRIM(D4137))</f>
        <v/>
      </c>
    </row>
    <row r="4138" customFormat="false" ht="15" hidden="false" customHeight="false" outlineLevel="0" collapsed="false">
      <c r="A4138" s="50"/>
      <c r="B4138" s="50"/>
      <c r="C4138" s="50" t="str">
        <f aca="false">IF(S4138="","",IFERROR(IF(INDEX('Ledger Codes'!$C$6:$C$205,MATCH(S4138,'Ledger Codes'!$B$6:$B$205,0))="","",INDEX('Ledger Codes'!$C$6:$C$205,MATCH(S4138,'Ledger Codes'!$B$6:$B$205,0))),""))</f>
        <v/>
      </c>
      <c r="D4138" s="50"/>
      <c r="E4138" s="50"/>
      <c r="F4138" s="50"/>
      <c r="G4138" s="50"/>
      <c r="H4138" s="50"/>
      <c r="I4138" s="52" t="str">
        <f aca="false">IF(AND(G4138="",H4138=""),"",N(G4138)-N(H4138))</f>
        <v/>
      </c>
      <c r="J4138" s="52" t="str">
        <f aca="false">IF(I4138="","",ABS(I4138))</f>
        <v/>
      </c>
      <c r="K4138" s="56" t="str">
        <f aca="false">IF(S4138="","",0)</f>
        <v/>
      </c>
      <c r="L4138" s="56" t="str">
        <f aca="false">IF(J4138="","",IF(AND(J4138&gt;'Revenue Testing'!$E$9,K4138=0),1,0))</f>
        <v/>
      </c>
      <c r="M4138" s="57" t="n">
        <v>0.40316537338</v>
      </c>
      <c r="N4138" s="56" t="str">
        <f aca="false">IF(OR(A4138="",I4138=""),"",IF(COUNTIFS($A$2:$A$4500,A4138,$D$2:$D$4500,D4138,$I$2:$I$4500,I4138)&gt;1,"Possible duplicate",""))</f>
        <v/>
      </c>
      <c r="O4138" s="56" t="str">
        <f aca="false">IF(J4138="","",IF(AND(L4138=0,K4138=0),1,0))</f>
        <v/>
      </c>
      <c r="P4138" s="56" t="str">
        <f aca="false">IF(L4138=1,J4138+ROW()/10^7,"")</f>
        <v/>
      </c>
      <c r="Q4138" s="56" t="str">
        <f aca="false">IF(O4138=1,M4138,"")</f>
        <v/>
      </c>
      <c r="R4138" s="56" t="str">
        <f aca="false">IF(K4138=1,ROW(),"")</f>
        <v/>
      </c>
      <c r="S4138" s="56" t="str">
        <f aca="false">IF(D4138="","",TRIM(D4138))</f>
        <v/>
      </c>
    </row>
    <row r="4139" customFormat="false" ht="15" hidden="false" customHeight="false" outlineLevel="0" collapsed="false">
      <c r="A4139" s="50"/>
      <c r="B4139" s="50"/>
      <c r="C4139" s="50" t="str">
        <f aca="false">IF(S4139="","",IFERROR(IF(INDEX('Ledger Codes'!$C$6:$C$205,MATCH(S4139,'Ledger Codes'!$B$6:$B$205,0))="","",INDEX('Ledger Codes'!$C$6:$C$205,MATCH(S4139,'Ledger Codes'!$B$6:$B$205,0))),""))</f>
        <v/>
      </c>
      <c r="D4139" s="50"/>
      <c r="E4139" s="50"/>
      <c r="F4139" s="50"/>
      <c r="G4139" s="50"/>
      <c r="H4139" s="50"/>
      <c r="I4139" s="52" t="str">
        <f aca="false">IF(AND(G4139="",H4139=""),"",N(G4139)-N(H4139))</f>
        <v/>
      </c>
      <c r="J4139" s="52" t="str">
        <f aca="false">IF(I4139="","",ABS(I4139))</f>
        <v/>
      </c>
      <c r="K4139" s="56" t="str">
        <f aca="false">IF(S4139="","",0)</f>
        <v/>
      </c>
      <c r="L4139" s="56" t="str">
        <f aca="false">IF(J4139="","",IF(AND(J4139&gt;'Revenue Testing'!$E$9,K4139=0),1,0))</f>
        <v/>
      </c>
      <c r="M4139" s="57" t="n">
        <v>0.786126025777</v>
      </c>
      <c r="N4139" s="56" t="str">
        <f aca="false">IF(OR(A4139="",I4139=""),"",IF(COUNTIFS($A$2:$A$4500,A4139,$D$2:$D$4500,D4139,$I$2:$I$4500,I4139)&gt;1,"Possible duplicate",""))</f>
        <v/>
      </c>
      <c r="O4139" s="56" t="str">
        <f aca="false">IF(J4139="","",IF(AND(L4139=0,K4139=0),1,0))</f>
        <v/>
      </c>
      <c r="P4139" s="56" t="str">
        <f aca="false">IF(L4139=1,J4139+ROW()/10^7,"")</f>
        <v/>
      </c>
      <c r="Q4139" s="56" t="str">
        <f aca="false">IF(O4139=1,M4139,"")</f>
        <v/>
      </c>
      <c r="R4139" s="56" t="str">
        <f aca="false">IF(K4139=1,ROW(),"")</f>
        <v/>
      </c>
      <c r="S4139" s="56" t="str">
        <f aca="false">IF(D4139="","",TRIM(D4139))</f>
        <v/>
      </c>
    </row>
    <row r="4140" customFormat="false" ht="15" hidden="false" customHeight="false" outlineLevel="0" collapsed="false">
      <c r="A4140" s="50"/>
      <c r="B4140" s="50"/>
      <c r="C4140" s="50" t="str">
        <f aca="false">IF(S4140="","",IFERROR(IF(INDEX('Ledger Codes'!$C$6:$C$205,MATCH(S4140,'Ledger Codes'!$B$6:$B$205,0))="","",INDEX('Ledger Codes'!$C$6:$C$205,MATCH(S4140,'Ledger Codes'!$B$6:$B$205,0))),""))</f>
        <v/>
      </c>
      <c r="D4140" s="50"/>
      <c r="E4140" s="50"/>
      <c r="F4140" s="50"/>
      <c r="G4140" s="50"/>
      <c r="H4140" s="50"/>
      <c r="I4140" s="52" t="str">
        <f aca="false">IF(AND(G4140="",H4140=""),"",N(G4140)-N(H4140))</f>
        <v/>
      </c>
      <c r="J4140" s="52" t="str">
        <f aca="false">IF(I4140="","",ABS(I4140))</f>
        <v/>
      </c>
      <c r="K4140" s="56" t="str">
        <f aca="false">IF(S4140="","",0)</f>
        <v/>
      </c>
      <c r="L4140" s="56" t="str">
        <f aca="false">IF(J4140="","",IF(AND(J4140&gt;'Revenue Testing'!$E$9,K4140=0),1,0))</f>
        <v/>
      </c>
      <c r="M4140" s="57" t="n">
        <v>0.969031122621</v>
      </c>
      <c r="N4140" s="56" t="str">
        <f aca="false">IF(OR(A4140="",I4140=""),"",IF(COUNTIFS($A$2:$A$4500,A4140,$D$2:$D$4500,D4140,$I$2:$I$4500,I4140)&gt;1,"Possible duplicate",""))</f>
        <v/>
      </c>
      <c r="O4140" s="56" t="str">
        <f aca="false">IF(J4140="","",IF(AND(L4140=0,K4140=0),1,0))</f>
        <v/>
      </c>
      <c r="P4140" s="56" t="str">
        <f aca="false">IF(L4140=1,J4140+ROW()/10^7,"")</f>
        <v/>
      </c>
      <c r="Q4140" s="56" t="str">
        <f aca="false">IF(O4140=1,M4140,"")</f>
        <v/>
      </c>
      <c r="R4140" s="56" t="str">
        <f aca="false">IF(K4140=1,ROW(),"")</f>
        <v/>
      </c>
      <c r="S4140" s="56" t="str">
        <f aca="false">IF(D4140="","",TRIM(D4140))</f>
        <v/>
      </c>
    </row>
    <row r="4141" customFormat="false" ht="15" hidden="false" customHeight="false" outlineLevel="0" collapsed="false">
      <c r="A4141" s="50"/>
      <c r="B4141" s="50"/>
      <c r="C4141" s="50" t="str">
        <f aca="false">IF(S4141="","",IFERROR(IF(INDEX('Ledger Codes'!$C$6:$C$205,MATCH(S4141,'Ledger Codes'!$B$6:$B$205,0))="","",INDEX('Ledger Codes'!$C$6:$C$205,MATCH(S4141,'Ledger Codes'!$B$6:$B$205,0))),""))</f>
        <v/>
      </c>
      <c r="D4141" s="50"/>
      <c r="E4141" s="50"/>
      <c r="F4141" s="50"/>
      <c r="G4141" s="50"/>
      <c r="H4141" s="50"/>
      <c r="I4141" s="52" t="str">
        <f aca="false">IF(AND(G4141="",H4141=""),"",N(G4141)-N(H4141))</f>
        <v/>
      </c>
      <c r="J4141" s="52" t="str">
        <f aca="false">IF(I4141="","",ABS(I4141))</f>
        <v/>
      </c>
      <c r="K4141" s="56" t="str">
        <f aca="false">IF(S4141="","",0)</f>
        <v/>
      </c>
      <c r="L4141" s="56" t="str">
        <f aca="false">IF(J4141="","",IF(AND(J4141&gt;'Revenue Testing'!$E$9,K4141=0),1,0))</f>
        <v/>
      </c>
      <c r="M4141" s="57" t="n">
        <v>0.693849843024</v>
      </c>
      <c r="N4141" s="56" t="str">
        <f aca="false">IF(OR(A4141="",I4141=""),"",IF(COUNTIFS($A$2:$A$4500,A4141,$D$2:$D$4500,D4141,$I$2:$I$4500,I4141)&gt;1,"Possible duplicate",""))</f>
        <v/>
      </c>
      <c r="O4141" s="56" t="str">
        <f aca="false">IF(J4141="","",IF(AND(L4141=0,K4141=0),1,0))</f>
        <v/>
      </c>
      <c r="P4141" s="56" t="str">
        <f aca="false">IF(L4141=1,J4141+ROW()/10^7,"")</f>
        <v/>
      </c>
      <c r="Q4141" s="56" t="str">
        <f aca="false">IF(O4141=1,M4141,"")</f>
        <v/>
      </c>
      <c r="R4141" s="56" t="str">
        <f aca="false">IF(K4141=1,ROW(),"")</f>
        <v/>
      </c>
      <c r="S4141" s="56" t="str">
        <f aca="false">IF(D4141="","",TRIM(D4141))</f>
        <v/>
      </c>
    </row>
    <row r="4142" customFormat="false" ht="15" hidden="false" customHeight="false" outlineLevel="0" collapsed="false">
      <c r="A4142" s="50"/>
      <c r="B4142" s="50"/>
      <c r="C4142" s="50" t="str">
        <f aca="false">IF(S4142="","",IFERROR(IF(INDEX('Ledger Codes'!$C$6:$C$205,MATCH(S4142,'Ledger Codes'!$B$6:$B$205,0))="","",INDEX('Ledger Codes'!$C$6:$C$205,MATCH(S4142,'Ledger Codes'!$B$6:$B$205,0))),""))</f>
        <v/>
      </c>
      <c r="D4142" s="50"/>
      <c r="E4142" s="50"/>
      <c r="F4142" s="50"/>
      <c r="G4142" s="50"/>
      <c r="H4142" s="50"/>
      <c r="I4142" s="52" t="str">
        <f aca="false">IF(AND(G4142="",H4142=""),"",N(G4142)-N(H4142))</f>
        <v/>
      </c>
      <c r="J4142" s="52" t="str">
        <f aca="false">IF(I4142="","",ABS(I4142))</f>
        <v/>
      </c>
      <c r="K4142" s="56" t="str">
        <f aca="false">IF(S4142="","",0)</f>
        <v/>
      </c>
      <c r="L4142" s="56" t="str">
        <f aca="false">IF(J4142="","",IF(AND(J4142&gt;'Revenue Testing'!$E$9,K4142=0),1,0))</f>
        <v/>
      </c>
      <c r="M4142" s="57" t="n">
        <v>0.472186592752</v>
      </c>
      <c r="N4142" s="56" t="str">
        <f aca="false">IF(OR(A4142="",I4142=""),"",IF(COUNTIFS($A$2:$A$4500,A4142,$D$2:$D$4500,D4142,$I$2:$I$4500,I4142)&gt;1,"Possible duplicate",""))</f>
        <v/>
      </c>
      <c r="O4142" s="56" t="str">
        <f aca="false">IF(J4142="","",IF(AND(L4142=0,K4142=0),1,0))</f>
        <v/>
      </c>
      <c r="P4142" s="56" t="str">
        <f aca="false">IF(L4142=1,J4142+ROW()/10^7,"")</f>
        <v/>
      </c>
      <c r="Q4142" s="56" t="str">
        <f aca="false">IF(O4142=1,M4142,"")</f>
        <v/>
      </c>
      <c r="R4142" s="56" t="str">
        <f aca="false">IF(K4142=1,ROW(),"")</f>
        <v/>
      </c>
      <c r="S4142" s="56" t="str">
        <f aca="false">IF(D4142="","",TRIM(D4142))</f>
        <v/>
      </c>
    </row>
    <row r="4143" customFormat="false" ht="15" hidden="false" customHeight="false" outlineLevel="0" collapsed="false">
      <c r="A4143" s="50"/>
      <c r="B4143" s="50"/>
      <c r="C4143" s="50" t="str">
        <f aca="false">IF(S4143="","",IFERROR(IF(INDEX('Ledger Codes'!$C$6:$C$205,MATCH(S4143,'Ledger Codes'!$B$6:$B$205,0))="","",INDEX('Ledger Codes'!$C$6:$C$205,MATCH(S4143,'Ledger Codes'!$B$6:$B$205,0))),""))</f>
        <v/>
      </c>
      <c r="D4143" s="50"/>
      <c r="E4143" s="50"/>
      <c r="F4143" s="50"/>
      <c r="G4143" s="50"/>
      <c r="H4143" s="50"/>
      <c r="I4143" s="52" t="str">
        <f aca="false">IF(AND(G4143="",H4143=""),"",N(G4143)-N(H4143))</f>
        <v/>
      </c>
      <c r="J4143" s="52" t="str">
        <f aca="false">IF(I4143="","",ABS(I4143))</f>
        <v/>
      </c>
      <c r="K4143" s="56" t="str">
        <f aca="false">IF(S4143="","",0)</f>
        <v/>
      </c>
      <c r="L4143" s="56" t="str">
        <f aca="false">IF(J4143="","",IF(AND(J4143&gt;'Revenue Testing'!$E$9,K4143=0),1,0))</f>
        <v/>
      </c>
      <c r="M4143" s="57" t="n">
        <v>0.010263185514</v>
      </c>
      <c r="N4143" s="56" t="str">
        <f aca="false">IF(OR(A4143="",I4143=""),"",IF(COUNTIFS($A$2:$A$4500,A4143,$D$2:$D$4500,D4143,$I$2:$I$4500,I4143)&gt;1,"Possible duplicate",""))</f>
        <v/>
      </c>
      <c r="O4143" s="56" t="str">
        <f aca="false">IF(J4143="","",IF(AND(L4143=0,K4143=0),1,0))</f>
        <v/>
      </c>
      <c r="P4143" s="56" t="str">
        <f aca="false">IF(L4143=1,J4143+ROW()/10^7,"")</f>
        <v/>
      </c>
      <c r="Q4143" s="56" t="str">
        <f aca="false">IF(O4143=1,M4143,"")</f>
        <v/>
      </c>
      <c r="R4143" s="56" t="str">
        <f aca="false">IF(K4143=1,ROW(),"")</f>
        <v/>
      </c>
      <c r="S4143" s="56" t="str">
        <f aca="false">IF(D4143="","",TRIM(D4143))</f>
        <v/>
      </c>
    </row>
    <row r="4144" customFormat="false" ht="15" hidden="false" customHeight="false" outlineLevel="0" collapsed="false">
      <c r="A4144" s="50"/>
      <c r="B4144" s="50"/>
      <c r="C4144" s="50" t="str">
        <f aca="false">IF(S4144="","",IFERROR(IF(INDEX('Ledger Codes'!$C$6:$C$205,MATCH(S4144,'Ledger Codes'!$B$6:$B$205,0))="","",INDEX('Ledger Codes'!$C$6:$C$205,MATCH(S4144,'Ledger Codes'!$B$6:$B$205,0))),""))</f>
        <v/>
      </c>
      <c r="D4144" s="50"/>
      <c r="E4144" s="50"/>
      <c r="F4144" s="50"/>
      <c r="G4144" s="50"/>
      <c r="H4144" s="50"/>
      <c r="I4144" s="52" t="str">
        <f aca="false">IF(AND(G4144="",H4144=""),"",N(G4144)-N(H4144))</f>
        <v/>
      </c>
      <c r="J4144" s="52" t="str">
        <f aca="false">IF(I4144="","",ABS(I4144))</f>
        <v/>
      </c>
      <c r="K4144" s="56" t="str">
        <f aca="false">IF(S4144="","",0)</f>
        <v/>
      </c>
      <c r="L4144" s="56" t="str">
        <f aca="false">IF(J4144="","",IF(AND(J4144&gt;'Revenue Testing'!$E$9,K4144=0),1,0))</f>
        <v/>
      </c>
      <c r="M4144" s="57" t="n">
        <v>0.253578520558</v>
      </c>
      <c r="N4144" s="56" t="str">
        <f aca="false">IF(OR(A4144="",I4144=""),"",IF(COUNTIFS($A$2:$A$4500,A4144,$D$2:$D$4500,D4144,$I$2:$I$4500,I4144)&gt;1,"Possible duplicate",""))</f>
        <v/>
      </c>
      <c r="O4144" s="56" t="str">
        <f aca="false">IF(J4144="","",IF(AND(L4144=0,K4144=0),1,0))</f>
        <v/>
      </c>
      <c r="P4144" s="56" t="str">
        <f aca="false">IF(L4144=1,J4144+ROW()/10^7,"")</f>
        <v/>
      </c>
      <c r="Q4144" s="56" t="str">
        <f aca="false">IF(O4144=1,M4144,"")</f>
        <v/>
      </c>
      <c r="R4144" s="56" t="str">
        <f aca="false">IF(K4144=1,ROW(),"")</f>
        <v/>
      </c>
      <c r="S4144" s="56" t="str">
        <f aca="false">IF(D4144="","",TRIM(D4144))</f>
        <v/>
      </c>
    </row>
    <row r="4145" customFormat="false" ht="15" hidden="false" customHeight="false" outlineLevel="0" collapsed="false">
      <c r="A4145" s="50"/>
      <c r="B4145" s="50"/>
      <c r="C4145" s="50" t="str">
        <f aca="false">IF(S4145="","",IFERROR(IF(INDEX('Ledger Codes'!$C$6:$C$205,MATCH(S4145,'Ledger Codes'!$B$6:$B$205,0))="","",INDEX('Ledger Codes'!$C$6:$C$205,MATCH(S4145,'Ledger Codes'!$B$6:$B$205,0))),""))</f>
        <v/>
      </c>
      <c r="D4145" s="50"/>
      <c r="E4145" s="50"/>
      <c r="F4145" s="50"/>
      <c r="G4145" s="50"/>
      <c r="H4145" s="50"/>
      <c r="I4145" s="52" t="str">
        <f aca="false">IF(AND(G4145="",H4145=""),"",N(G4145)-N(H4145))</f>
        <v/>
      </c>
      <c r="J4145" s="52" t="str">
        <f aca="false">IF(I4145="","",ABS(I4145))</f>
        <v/>
      </c>
      <c r="K4145" s="56" t="str">
        <f aca="false">IF(S4145="","",0)</f>
        <v/>
      </c>
      <c r="L4145" s="56" t="str">
        <f aca="false">IF(J4145="","",IF(AND(J4145&gt;'Revenue Testing'!$E$9,K4145=0),1,0))</f>
        <v/>
      </c>
      <c r="M4145" s="57" t="n">
        <v>0.286986651433</v>
      </c>
      <c r="N4145" s="56" t="str">
        <f aca="false">IF(OR(A4145="",I4145=""),"",IF(COUNTIFS($A$2:$A$4500,A4145,$D$2:$D$4500,D4145,$I$2:$I$4500,I4145)&gt;1,"Possible duplicate",""))</f>
        <v/>
      </c>
      <c r="O4145" s="56" t="str">
        <f aca="false">IF(J4145="","",IF(AND(L4145=0,K4145=0),1,0))</f>
        <v/>
      </c>
      <c r="P4145" s="56" t="str">
        <f aca="false">IF(L4145=1,J4145+ROW()/10^7,"")</f>
        <v/>
      </c>
      <c r="Q4145" s="56" t="str">
        <f aca="false">IF(O4145=1,M4145,"")</f>
        <v/>
      </c>
      <c r="R4145" s="56" t="str">
        <f aca="false">IF(K4145=1,ROW(),"")</f>
        <v/>
      </c>
      <c r="S4145" s="56" t="str">
        <f aca="false">IF(D4145="","",TRIM(D4145))</f>
        <v/>
      </c>
    </row>
    <row r="4146" customFormat="false" ht="15" hidden="false" customHeight="false" outlineLevel="0" collapsed="false">
      <c r="A4146" s="50"/>
      <c r="B4146" s="50"/>
      <c r="C4146" s="50" t="str">
        <f aca="false">IF(S4146="","",IFERROR(IF(INDEX('Ledger Codes'!$C$6:$C$205,MATCH(S4146,'Ledger Codes'!$B$6:$B$205,0))="","",INDEX('Ledger Codes'!$C$6:$C$205,MATCH(S4146,'Ledger Codes'!$B$6:$B$205,0))),""))</f>
        <v/>
      </c>
      <c r="D4146" s="50"/>
      <c r="E4146" s="50"/>
      <c r="F4146" s="50"/>
      <c r="G4146" s="50"/>
      <c r="H4146" s="50"/>
      <c r="I4146" s="52" t="str">
        <f aca="false">IF(AND(G4146="",H4146=""),"",N(G4146)-N(H4146))</f>
        <v/>
      </c>
      <c r="J4146" s="52" t="str">
        <f aca="false">IF(I4146="","",ABS(I4146))</f>
        <v/>
      </c>
      <c r="K4146" s="56" t="str">
        <f aca="false">IF(S4146="","",0)</f>
        <v/>
      </c>
      <c r="L4146" s="56" t="str">
        <f aca="false">IF(J4146="","",IF(AND(J4146&gt;'Revenue Testing'!$E$9,K4146=0),1,0))</f>
        <v/>
      </c>
      <c r="M4146" s="57" t="n">
        <v>0.820915178623</v>
      </c>
      <c r="N4146" s="56" t="str">
        <f aca="false">IF(OR(A4146="",I4146=""),"",IF(COUNTIFS($A$2:$A$4500,A4146,$D$2:$D$4500,D4146,$I$2:$I$4500,I4146)&gt;1,"Possible duplicate",""))</f>
        <v/>
      </c>
      <c r="O4146" s="56" t="str">
        <f aca="false">IF(J4146="","",IF(AND(L4146=0,K4146=0),1,0))</f>
        <v/>
      </c>
      <c r="P4146" s="56" t="str">
        <f aca="false">IF(L4146=1,J4146+ROW()/10^7,"")</f>
        <v/>
      </c>
      <c r="Q4146" s="56" t="str">
        <f aca="false">IF(O4146=1,M4146,"")</f>
        <v/>
      </c>
      <c r="R4146" s="56" t="str">
        <f aca="false">IF(K4146=1,ROW(),"")</f>
        <v/>
      </c>
      <c r="S4146" s="56" t="str">
        <f aca="false">IF(D4146="","",TRIM(D4146))</f>
        <v/>
      </c>
    </row>
    <row r="4147" customFormat="false" ht="15" hidden="false" customHeight="false" outlineLevel="0" collapsed="false">
      <c r="A4147" s="50"/>
      <c r="B4147" s="50"/>
      <c r="C4147" s="50" t="str">
        <f aca="false">IF(S4147="","",IFERROR(IF(INDEX('Ledger Codes'!$C$6:$C$205,MATCH(S4147,'Ledger Codes'!$B$6:$B$205,0))="","",INDEX('Ledger Codes'!$C$6:$C$205,MATCH(S4147,'Ledger Codes'!$B$6:$B$205,0))),""))</f>
        <v/>
      </c>
      <c r="D4147" s="50"/>
      <c r="E4147" s="50"/>
      <c r="F4147" s="50"/>
      <c r="G4147" s="50"/>
      <c r="H4147" s="50"/>
      <c r="I4147" s="52" t="str">
        <f aca="false">IF(AND(G4147="",H4147=""),"",N(G4147)-N(H4147))</f>
        <v/>
      </c>
      <c r="J4147" s="52" t="str">
        <f aca="false">IF(I4147="","",ABS(I4147))</f>
        <v/>
      </c>
      <c r="K4147" s="56" t="str">
        <f aca="false">IF(S4147="","",0)</f>
        <v/>
      </c>
      <c r="L4147" s="56" t="str">
        <f aca="false">IF(J4147="","",IF(AND(J4147&gt;'Revenue Testing'!$E$9,K4147=0),1,0))</f>
        <v/>
      </c>
      <c r="M4147" s="57" t="n">
        <v>0.617163554378</v>
      </c>
      <c r="N4147" s="56" t="str">
        <f aca="false">IF(OR(A4147="",I4147=""),"",IF(COUNTIFS($A$2:$A$4500,A4147,$D$2:$D$4500,D4147,$I$2:$I$4500,I4147)&gt;1,"Possible duplicate",""))</f>
        <v/>
      </c>
      <c r="O4147" s="56" t="str">
        <f aca="false">IF(J4147="","",IF(AND(L4147=0,K4147=0),1,0))</f>
        <v/>
      </c>
      <c r="P4147" s="56" t="str">
        <f aca="false">IF(L4147=1,J4147+ROW()/10^7,"")</f>
        <v/>
      </c>
      <c r="Q4147" s="56" t="str">
        <f aca="false">IF(O4147=1,M4147,"")</f>
        <v/>
      </c>
      <c r="R4147" s="56" t="str">
        <f aca="false">IF(K4147=1,ROW(),"")</f>
        <v/>
      </c>
      <c r="S4147" s="56" t="str">
        <f aca="false">IF(D4147="","",TRIM(D4147))</f>
        <v/>
      </c>
    </row>
    <row r="4148" customFormat="false" ht="15" hidden="false" customHeight="false" outlineLevel="0" collapsed="false">
      <c r="A4148" s="50"/>
      <c r="B4148" s="50"/>
      <c r="C4148" s="50" t="str">
        <f aca="false">IF(S4148="","",IFERROR(IF(INDEX('Ledger Codes'!$C$6:$C$205,MATCH(S4148,'Ledger Codes'!$B$6:$B$205,0))="","",INDEX('Ledger Codes'!$C$6:$C$205,MATCH(S4148,'Ledger Codes'!$B$6:$B$205,0))),""))</f>
        <v/>
      </c>
      <c r="D4148" s="50"/>
      <c r="E4148" s="50"/>
      <c r="F4148" s="50"/>
      <c r="G4148" s="50"/>
      <c r="H4148" s="50"/>
      <c r="I4148" s="52" t="str">
        <f aca="false">IF(AND(G4148="",H4148=""),"",N(G4148)-N(H4148))</f>
        <v/>
      </c>
      <c r="J4148" s="52" t="str">
        <f aca="false">IF(I4148="","",ABS(I4148))</f>
        <v/>
      </c>
      <c r="K4148" s="56" t="str">
        <f aca="false">IF(S4148="","",0)</f>
        <v/>
      </c>
      <c r="L4148" s="56" t="str">
        <f aca="false">IF(J4148="","",IF(AND(J4148&gt;'Revenue Testing'!$E$9,K4148=0),1,0))</f>
        <v/>
      </c>
      <c r="M4148" s="57" t="n">
        <v>0.845125366727</v>
      </c>
      <c r="N4148" s="56" t="str">
        <f aca="false">IF(OR(A4148="",I4148=""),"",IF(COUNTIFS($A$2:$A$4500,A4148,$D$2:$D$4500,D4148,$I$2:$I$4500,I4148)&gt;1,"Possible duplicate",""))</f>
        <v/>
      </c>
      <c r="O4148" s="56" t="str">
        <f aca="false">IF(J4148="","",IF(AND(L4148=0,K4148=0),1,0))</f>
        <v/>
      </c>
      <c r="P4148" s="56" t="str">
        <f aca="false">IF(L4148=1,J4148+ROW()/10^7,"")</f>
        <v/>
      </c>
      <c r="Q4148" s="56" t="str">
        <f aca="false">IF(O4148=1,M4148,"")</f>
        <v/>
      </c>
      <c r="R4148" s="56" t="str">
        <f aca="false">IF(K4148=1,ROW(),"")</f>
        <v/>
      </c>
      <c r="S4148" s="56" t="str">
        <f aca="false">IF(D4148="","",TRIM(D4148))</f>
        <v/>
      </c>
    </row>
    <row r="4149" customFormat="false" ht="15" hidden="false" customHeight="false" outlineLevel="0" collapsed="false">
      <c r="A4149" s="50"/>
      <c r="B4149" s="50"/>
      <c r="C4149" s="50" t="str">
        <f aca="false">IF(S4149="","",IFERROR(IF(INDEX('Ledger Codes'!$C$6:$C$205,MATCH(S4149,'Ledger Codes'!$B$6:$B$205,0))="","",INDEX('Ledger Codes'!$C$6:$C$205,MATCH(S4149,'Ledger Codes'!$B$6:$B$205,0))),""))</f>
        <v/>
      </c>
      <c r="D4149" s="50"/>
      <c r="E4149" s="50"/>
      <c r="F4149" s="50"/>
      <c r="G4149" s="50"/>
      <c r="H4149" s="50"/>
      <c r="I4149" s="52" t="str">
        <f aca="false">IF(AND(G4149="",H4149=""),"",N(G4149)-N(H4149))</f>
        <v/>
      </c>
      <c r="J4149" s="52" t="str">
        <f aca="false">IF(I4149="","",ABS(I4149))</f>
        <v/>
      </c>
      <c r="K4149" s="56" t="str">
        <f aca="false">IF(S4149="","",0)</f>
        <v/>
      </c>
      <c r="L4149" s="56" t="str">
        <f aca="false">IF(J4149="","",IF(AND(J4149&gt;'Revenue Testing'!$E$9,K4149=0),1,0))</f>
        <v/>
      </c>
      <c r="M4149" s="57" t="n">
        <v>0.312877755666</v>
      </c>
      <c r="N4149" s="56" t="str">
        <f aca="false">IF(OR(A4149="",I4149=""),"",IF(COUNTIFS($A$2:$A$4500,A4149,$D$2:$D$4500,D4149,$I$2:$I$4500,I4149)&gt;1,"Possible duplicate",""))</f>
        <v/>
      </c>
      <c r="O4149" s="56" t="str">
        <f aca="false">IF(J4149="","",IF(AND(L4149=0,K4149=0),1,0))</f>
        <v/>
      </c>
      <c r="P4149" s="56" t="str">
        <f aca="false">IF(L4149=1,J4149+ROW()/10^7,"")</f>
        <v/>
      </c>
      <c r="Q4149" s="56" t="str">
        <f aca="false">IF(O4149=1,M4149,"")</f>
        <v/>
      </c>
      <c r="R4149" s="56" t="str">
        <f aca="false">IF(K4149=1,ROW(),"")</f>
        <v/>
      </c>
      <c r="S4149" s="56" t="str">
        <f aca="false">IF(D4149="","",TRIM(D4149))</f>
        <v/>
      </c>
    </row>
    <row r="4150" customFormat="false" ht="15" hidden="false" customHeight="false" outlineLevel="0" collapsed="false">
      <c r="A4150" s="50"/>
      <c r="B4150" s="50"/>
      <c r="C4150" s="50" t="str">
        <f aca="false">IF(S4150="","",IFERROR(IF(INDEX('Ledger Codes'!$C$6:$C$205,MATCH(S4150,'Ledger Codes'!$B$6:$B$205,0))="","",INDEX('Ledger Codes'!$C$6:$C$205,MATCH(S4150,'Ledger Codes'!$B$6:$B$205,0))),""))</f>
        <v/>
      </c>
      <c r="D4150" s="50"/>
      <c r="E4150" s="50"/>
      <c r="F4150" s="50"/>
      <c r="G4150" s="50"/>
      <c r="H4150" s="50"/>
      <c r="I4150" s="52" t="str">
        <f aca="false">IF(AND(G4150="",H4150=""),"",N(G4150)-N(H4150))</f>
        <v/>
      </c>
      <c r="J4150" s="52" t="str">
        <f aca="false">IF(I4150="","",ABS(I4150))</f>
        <v/>
      </c>
      <c r="K4150" s="56" t="str">
        <f aca="false">IF(S4150="","",0)</f>
        <v/>
      </c>
      <c r="L4150" s="56" t="str">
        <f aca="false">IF(J4150="","",IF(AND(J4150&gt;'Revenue Testing'!$E$9,K4150=0),1,0))</f>
        <v/>
      </c>
      <c r="M4150" s="57" t="n">
        <v>0.25352619129</v>
      </c>
      <c r="N4150" s="56" t="str">
        <f aca="false">IF(OR(A4150="",I4150=""),"",IF(COUNTIFS($A$2:$A$4500,A4150,$D$2:$D$4500,D4150,$I$2:$I$4500,I4150)&gt;1,"Possible duplicate",""))</f>
        <v/>
      </c>
      <c r="O4150" s="56" t="str">
        <f aca="false">IF(J4150="","",IF(AND(L4150=0,K4150=0),1,0))</f>
        <v/>
      </c>
      <c r="P4150" s="56" t="str">
        <f aca="false">IF(L4150=1,J4150+ROW()/10^7,"")</f>
        <v/>
      </c>
      <c r="Q4150" s="56" t="str">
        <f aca="false">IF(O4150=1,M4150,"")</f>
        <v/>
      </c>
      <c r="R4150" s="56" t="str">
        <f aca="false">IF(K4150=1,ROW(),"")</f>
        <v/>
      </c>
      <c r="S4150" s="56" t="str">
        <f aca="false">IF(D4150="","",TRIM(D4150))</f>
        <v/>
      </c>
    </row>
    <row r="4151" customFormat="false" ht="15" hidden="false" customHeight="false" outlineLevel="0" collapsed="false">
      <c r="A4151" s="50"/>
      <c r="B4151" s="50"/>
      <c r="C4151" s="50" t="str">
        <f aca="false">IF(S4151="","",IFERROR(IF(INDEX('Ledger Codes'!$C$6:$C$205,MATCH(S4151,'Ledger Codes'!$B$6:$B$205,0))="","",INDEX('Ledger Codes'!$C$6:$C$205,MATCH(S4151,'Ledger Codes'!$B$6:$B$205,0))),""))</f>
        <v/>
      </c>
      <c r="D4151" s="50"/>
      <c r="E4151" s="50"/>
      <c r="F4151" s="50"/>
      <c r="G4151" s="50"/>
      <c r="H4151" s="50"/>
      <c r="I4151" s="52" t="str">
        <f aca="false">IF(AND(G4151="",H4151=""),"",N(G4151)-N(H4151))</f>
        <v/>
      </c>
      <c r="J4151" s="52" t="str">
        <f aca="false">IF(I4151="","",ABS(I4151))</f>
        <v/>
      </c>
      <c r="K4151" s="56" t="str">
        <f aca="false">IF(S4151="","",0)</f>
        <v/>
      </c>
      <c r="L4151" s="56" t="str">
        <f aca="false">IF(J4151="","",IF(AND(J4151&gt;'Revenue Testing'!$E$9,K4151=0),1,0))</f>
        <v/>
      </c>
      <c r="M4151" s="57" t="n">
        <v>0.859273763262</v>
      </c>
      <c r="N4151" s="56" t="str">
        <f aca="false">IF(OR(A4151="",I4151=""),"",IF(COUNTIFS($A$2:$A$4500,A4151,$D$2:$D$4500,D4151,$I$2:$I$4500,I4151)&gt;1,"Possible duplicate",""))</f>
        <v/>
      </c>
      <c r="O4151" s="56" t="str">
        <f aca="false">IF(J4151="","",IF(AND(L4151=0,K4151=0),1,0))</f>
        <v/>
      </c>
      <c r="P4151" s="56" t="str">
        <f aca="false">IF(L4151=1,J4151+ROW()/10^7,"")</f>
        <v/>
      </c>
      <c r="Q4151" s="56" t="str">
        <f aca="false">IF(O4151=1,M4151,"")</f>
        <v/>
      </c>
      <c r="R4151" s="56" t="str">
        <f aca="false">IF(K4151=1,ROW(),"")</f>
        <v/>
      </c>
      <c r="S4151" s="56" t="str">
        <f aca="false">IF(D4151="","",TRIM(D4151))</f>
        <v/>
      </c>
    </row>
    <row r="4152" customFormat="false" ht="15" hidden="false" customHeight="false" outlineLevel="0" collapsed="false">
      <c r="A4152" s="50"/>
      <c r="B4152" s="50"/>
      <c r="C4152" s="50" t="str">
        <f aca="false">IF(S4152="","",IFERROR(IF(INDEX('Ledger Codes'!$C$6:$C$205,MATCH(S4152,'Ledger Codes'!$B$6:$B$205,0))="","",INDEX('Ledger Codes'!$C$6:$C$205,MATCH(S4152,'Ledger Codes'!$B$6:$B$205,0))),""))</f>
        <v/>
      </c>
      <c r="D4152" s="50"/>
      <c r="E4152" s="50"/>
      <c r="F4152" s="50"/>
      <c r="G4152" s="50"/>
      <c r="H4152" s="50"/>
      <c r="I4152" s="52" t="str">
        <f aca="false">IF(AND(G4152="",H4152=""),"",N(G4152)-N(H4152))</f>
        <v/>
      </c>
      <c r="J4152" s="52" t="str">
        <f aca="false">IF(I4152="","",ABS(I4152))</f>
        <v/>
      </c>
      <c r="K4152" s="56" t="str">
        <f aca="false">IF(S4152="","",0)</f>
        <v/>
      </c>
      <c r="L4152" s="56" t="str">
        <f aca="false">IF(J4152="","",IF(AND(J4152&gt;'Revenue Testing'!$E$9,K4152=0),1,0))</f>
        <v/>
      </c>
      <c r="M4152" s="57" t="n">
        <v>0.373688366848</v>
      </c>
      <c r="N4152" s="56" t="str">
        <f aca="false">IF(OR(A4152="",I4152=""),"",IF(COUNTIFS($A$2:$A$4500,A4152,$D$2:$D$4500,D4152,$I$2:$I$4500,I4152)&gt;1,"Possible duplicate",""))</f>
        <v/>
      </c>
      <c r="O4152" s="56" t="str">
        <f aca="false">IF(J4152="","",IF(AND(L4152=0,K4152=0),1,0))</f>
        <v/>
      </c>
      <c r="P4152" s="56" t="str">
        <f aca="false">IF(L4152=1,J4152+ROW()/10^7,"")</f>
        <v/>
      </c>
      <c r="Q4152" s="56" t="str">
        <f aca="false">IF(O4152=1,M4152,"")</f>
        <v/>
      </c>
      <c r="R4152" s="56" t="str">
        <f aca="false">IF(K4152=1,ROW(),"")</f>
        <v/>
      </c>
      <c r="S4152" s="56" t="str">
        <f aca="false">IF(D4152="","",TRIM(D4152))</f>
        <v/>
      </c>
    </row>
    <row r="4153" customFormat="false" ht="15" hidden="false" customHeight="false" outlineLevel="0" collapsed="false">
      <c r="A4153" s="50"/>
      <c r="B4153" s="50"/>
      <c r="C4153" s="50" t="str">
        <f aca="false">IF(S4153="","",IFERROR(IF(INDEX('Ledger Codes'!$C$6:$C$205,MATCH(S4153,'Ledger Codes'!$B$6:$B$205,0))="","",INDEX('Ledger Codes'!$C$6:$C$205,MATCH(S4153,'Ledger Codes'!$B$6:$B$205,0))),""))</f>
        <v/>
      </c>
      <c r="D4153" s="50"/>
      <c r="E4153" s="50"/>
      <c r="F4153" s="50"/>
      <c r="G4153" s="50"/>
      <c r="H4153" s="50"/>
      <c r="I4153" s="52" t="str">
        <f aca="false">IF(AND(G4153="",H4153=""),"",N(G4153)-N(H4153))</f>
        <v/>
      </c>
      <c r="J4153" s="52" t="str">
        <f aca="false">IF(I4153="","",ABS(I4153))</f>
        <v/>
      </c>
      <c r="K4153" s="56" t="str">
        <f aca="false">IF(S4153="","",0)</f>
        <v/>
      </c>
      <c r="L4153" s="56" t="str">
        <f aca="false">IF(J4153="","",IF(AND(J4153&gt;'Revenue Testing'!$E$9,K4153=0),1,0))</f>
        <v/>
      </c>
      <c r="M4153" s="57" t="n">
        <v>0.599933829249</v>
      </c>
      <c r="N4153" s="56" t="str">
        <f aca="false">IF(OR(A4153="",I4153=""),"",IF(COUNTIFS($A$2:$A$4500,A4153,$D$2:$D$4500,D4153,$I$2:$I$4500,I4153)&gt;1,"Possible duplicate",""))</f>
        <v/>
      </c>
      <c r="O4153" s="56" t="str">
        <f aca="false">IF(J4153="","",IF(AND(L4153=0,K4153=0),1,0))</f>
        <v/>
      </c>
      <c r="P4153" s="56" t="str">
        <f aca="false">IF(L4153=1,J4153+ROW()/10^7,"")</f>
        <v/>
      </c>
      <c r="Q4153" s="56" t="str">
        <f aca="false">IF(O4153=1,M4153,"")</f>
        <v/>
      </c>
      <c r="R4153" s="56" t="str">
        <f aca="false">IF(K4153=1,ROW(),"")</f>
        <v/>
      </c>
      <c r="S4153" s="56" t="str">
        <f aca="false">IF(D4153="","",TRIM(D4153))</f>
        <v/>
      </c>
    </row>
    <row r="4154" customFormat="false" ht="15" hidden="false" customHeight="false" outlineLevel="0" collapsed="false">
      <c r="A4154" s="50"/>
      <c r="B4154" s="50"/>
      <c r="C4154" s="50" t="str">
        <f aca="false">IF(S4154="","",IFERROR(IF(INDEX('Ledger Codes'!$C$6:$C$205,MATCH(S4154,'Ledger Codes'!$B$6:$B$205,0))="","",INDEX('Ledger Codes'!$C$6:$C$205,MATCH(S4154,'Ledger Codes'!$B$6:$B$205,0))),""))</f>
        <v/>
      </c>
      <c r="D4154" s="50"/>
      <c r="E4154" s="50"/>
      <c r="F4154" s="50"/>
      <c r="G4154" s="50"/>
      <c r="H4154" s="50"/>
      <c r="I4154" s="52" t="str">
        <f aca="false">IF(AND(G4154="",H4154=""),"",N(G4154)-N(H4154))</f>
        <v/>
      </c>
      <c r="J4154" s="52" t="str">
        <f aca="false">IF(I4154="","",ABS(I4154))</f>
        <v/>
      </c>
      <c r="K4154" s="56" t="str">
        <f aca="false">IF(S4154="","",0)</f>
        <v/>
      </c>
      <c r="L4154" s="56" t="str">
        <f aca="false">IF(J4154="","",IF(AND(J4154&gt;'Revenue Testing'!$E$9,K4154=0),1,0))</f>
        <v/>
      </c>
      <c r="M4154" s="57" t="n">
        <v>0.471638722457</v>
      </c>
      <c r="N4154" s="56" t="str">
        <f aca="false">IF(OR(A4154="",I4154=""),"",IF(COUNTIFS($A$2:$A$4500,A4154,$D$2:$D$4500,D4154,$I$2:$I$4500,I4154)&gt;1,"Possible duplicate",""))</f>
        <v/>
      </c>
      <c r="O4154" s="56" t="str">
        <f aca="false">IF(J4154="","",IF(AND(L4154=0,K4154=0),1,0))</f>
        <v/>
      </c>
      <c r="P4154" s="56" t="str">
        <f aca="false">IF(L4154=1,J4154+ROW()/10^7,"")</f>
        <v/>
      </c>
      <c r="Q4154" s="56" t="str">
        <f aca="false">IF(O4154=1,M4154,"")</f>
        <v/>
      </c>
      <c r="R4154" s="56" t="str">
        <f aca="false">IF(K4154=1,ROW(),"")</f>
        <v/>
      </c>
      <c r="S4154" s="56" t="str">
        <f aca="false">IF(D4154="","",TRIM(D4154))</f>
        <v/>
      </c>
    </row>
    <row r="4155" customFormat="false" ht="15" hidden="false" customHeight="false" outlineLevel="0" collapsed="false">
      <c r="A4155" s="50"/>
      <c r="B4155" s="50"/>
      <c r="C4155" s="50" t="str">
        <f aca="false">IF(S4155="","",IFERROR(IF(INDEX('Ledger Codes'!$C$6:$C$205,MATCH(S4155,'Ledger Codes'!$B$6:$B$205,0))="","",INDEX('Ledger Codes'!$C$6:$C$205,MATCH(S4155,'Ledger Codes'!$B$6:$B$205,0))),""))</f>
        <v/>
      </c>
      <c r="D4155" s="50"/>
      <c r="E4155" s="50"/>
      <c r="F4155" s="50"/>
      <c r="G4155" s="50"/>
      <c r="H4155" s="50"/>
      <c r="I4155" s="52" t="str">
        <f aca="false">IF(AND(G4155="",H4155=""),"",N(G4155)-N(H4155))</f>
        <v/>
      </c>
      <c r="J4155" s="52" t="str">
        <f aca="false">IF(I4155="","",ABS(I4155))</f>
        <v/>
      </c>
      <c r="K4155" s="56" t="str">
        <f aca="false">IF(S4155="","",0)</f>
        <v/>
      </c>
      <c r="L4155" s="56" t="str">
        <f aca="false">IF(J4155="","",IF(AND(J4155&gt;'Revenue Testing'!$E$9,K4155=0),1,0))</f>
        <v/>
      </c>
      <c r="M4155" s="57" t="n">
        <v>0.218737395317</v>
      </c>
      <c r="N4155" s="56" t="str">
        <f aca="false">IF(OR(A4155="",I4155=""),"",IF(COUNTIFS($A$2:$A$4500,A4155,$D$2:$D$4500,D4155,$I$2:$I$4500,I4155)&gt;1,"Possible duplicate",""))</f>
        <v/>
      </c>
      <c r="O4155" s="56" t="str">
        <f aca="false">IF(J4155="","",IF(AND(L4155=0,K4155=0),1,0))</f>
        <v/>
      </c>
      <c r="P4155" s="56" t="str">
        <f aca="false">IF(L4155=1,J4155+ROW()/10^7,"")</f>
        <v/>
      </c>
      <c r="Q4155" s="56" t="str">
        <f aca="false">IF(O4155=1,M4155,"")</f>
        <v/>
      </c>
      <c r="R4155" s="56" t="str">
        <f aca="false">IF(K4155=1,ROW(),"")</f>
        <v/>
      </c>
      <c r="S4155" s="56" t="str">
        <f aca="false">IF(D4155="","",TRIM(D4155))</f>
        <v/>
      </c>
    </row>
    <row r="4156" customFormat="false" ht="15" hidden="false" customHeight="false" outlineLevel="0" collapsed="false">
      <c r="A4156" s="50"/>
      <c r="B4156" s="50"/>
      <c r="C4156" s="50" t="str">
        <f aca="false">IF(S4156="","",IFERROR(IF(INDEX('Ledger Codes'!$C$6:$C$205,MATCH(S4156,'Ledger Codes'!$B$6:$B$205,0))="","",INDEX('Ledger Codes'!$C$6:$C$205,MATCH(S4156,'Ledger Codes'!$B$6:$B$205,0))),""))</f>
        <v/>
      </c>
      <c r="D4156" s="50"/>
      <c r="E4156" s="50"/>
      <c r="F4156" s="50"/>
      <c r="G4156" s="50"/>
      <c r="H4156" s="50"/>
      <c r="I4156" s="52" t="str">
        <f aca="false">IF(AND(G4156="",H4156=""),"",N(G4156)-N(H4156))</f>
        <v/>
      </c>
      <c r="J4156" s="52" t="str">
        <f aca="false">IF(I4156="","",ABS(I4156))</f>
        <v/>
      </c>
      <c r="K4156" s="56" t="str">
        <f aca="false">IF(S4156="","",0)</f>
        <v/>
      </c>
      <c r="L4156" s="56" t="str">
        <f aca="false">IF(J4156="","",IF(AND(J4156&gt;'Revenue Testing'!$E$9,K4156=0),1,0))</f>
        <v/>
      </c>
      <c r="M4156" s="57" t="n">
        <v>0.113383945215</v>
      </c>
      <c r="N4156" s="56" t="str">
        <f aca="false">IF(OR(A4156="",I4156=""),"",IF(COUNTIFS($A$2:$A$4500,A4156,$D$2:$D$4500,D4156,$I$2:$I$4500,I4156)&gt;1,"Possible duplicate",""))</f>
        <v/>
      </c>
      <c r="O4156" s="56" t="str">
        <f aca="false">IF(J4156="","",IF(AND(L4156=0,K4156=0),1,0))</f>
        <v/>
      </c>
      <c r="P4156" s="56" t="str">
        <f aca="false">IF(L4156=1,J4156+ROW()/10^7,"")</f>
        <v/>
      </c>
      <c r="Q4156" s="56" t="str">
        <f aca="false">IF(O4156=1,M4156,"")</f>
        <v/>
      </c>
      <c r="R4156" s="56" t="str">
        <f aca="false">IF(K4156=1,ROW(),"")</f>
        <v/>
      </c>
      <c r="S4156" s="56" t="str">
        <f aca="false">IF(D4156="","",TRIM(D4156))</f>
        <v/>
      </c>
    </row>
    <row r="4157" customFormat="false" ht="15" hidden="false" customHeight="false" outlineLevel="0" collapsed="false">
      <c r="A4157" s="50"/>
      <c r="B4157" s="50"/>
      <c r="C4157" s="50" t="str">
        <f aca="false">IF(S4157="","",IFERROR(IF(INDEX('Ledger Codes'!$C$6:$C$205,MATCH(S4157,'Ledger Codes'!$B$6:$B$205,0))="","",INDEX('Ledger Codes'!$C$6:$C$205,MATCH(S4157,'Ledger Codes'!$B$6:$B$205,0))),""))</f>
        <v/>
      </c>
      <c r="D4157" s="50"/>
      <c r="E4157" s="50"/>
      <c r="F4157" s="50"/>
      <c r="G4157" s="50"/>
      <c r="H4157" s="50"/>
      <c r="I4157" s="52" t="str">
        <f aca="false">IF(AND(G4157="",H4157=""),"",N(G4157)-N(H4157))</f>
        <v/>
      </c>
      <c r="J4157" s="52" t="str">
        <f aca="false">IF(I4157="","",ABS(I4157))</f>
        <v/>
      </c>
      <c r="K4157" s="56" t="str">
        <f aca="false">IF(S4157="","",0)</f>
        <v/>
      </c>
      <c r="L4157" s="56" t="str">
        <f aca="false">IF(J4157="","",IF(AND(J4157&gt;'Revenue Testing'!$E$9,K4157=0),1,0))</f>
        <v/>
      </c>
      <c r="M4157" s="57" t="n">
        <v>0.61589727882</v>
      </c>
      <c r="N4157" s="56" t="str">
        <f aca="false">IF(OR(A4157="",I4157=""),"",IF(COUNTIFS($A$2:$A$4500,A4157,$D$2:$D$4500,D4157,$I$2:$I$4500,I4157)&gt;1,"Possible duplicate",""))</f>
        <v/>
      </c>
      <c r="O4157" s="56" t="str">
        <f aca="false">IF(J4157="","",IF(AND(L4157=0,K4157=0),1,0))</f>
        <v/>
      </c>
      <c r="P4157" s="56" t="str">
        <f aca="false">IF(L4157=1,J4157+ROW()/10^7,"")</f>
        <v/>
      </c>
      <c r="Q4157" s="56" t="str">
        <f aca="false">IF(O4157=1,M4157,"")</f>
        <v/>
      </c>
      <c r="R4157" s="56" t="str">
        <f aca="false">IF(K4157=1,ROW(),"")</f>
        <v/>
      </c>
      <c r="S4157" s="56" t="str">
        <f aca="false">IF(D4157="","",TRIM(D4157))</f>
        <v/>
      </c>
    </row>
    <row r="4158" customFormat="false" ht="15" hidden="false" customHeight="false" outlineLevel="0" collapsed="false">
      <c r="A4158" s="50"/>
      <c r="B4158" s="50"/>
      <c r="C4158" s="50" t="str">
        <f aca="false">IF(S4158="","",IFERROR(IF(INDEX('Ledger Codes'!$C$6:$C$205,MATCH(S4158,'Ledger Codes'!$B$6:$B$205,0))="","",INDEX('Ledger Codes'!$C$6:$C$205,MATCH(S4158,'Ledger Codes'!$B$6:$B$205,0))),""))</f>
        <v/>
      </c>
      <c r="D4158" s="50"/>
      <c r="E4158" s="50"/>
      <c r="F4158" s="50"/>
      <c r="G4158" s="50"/>
      <c r="H4158" s="50"/>
      <c r="I4158" s="52" t="str">
        <f aca="false">IF(AND(G4158="",H4158=""),"",N(G4158)-N(H4158))</f>
        <v/>
      </c>
      <c r="J4158" s="52" t="str">
        <f aca="false">IF(I4158="","",ABS(I4158))</f>
        <v/>
      </c>
      <c r="K4158" s="56" t="str">
        <f aca="false">IF(S4158="","",0)</f>
        <v/>
      </c>
      <c r="L4158" s="56" t="str">
        <f aca="false">IF(J4158="","",IF(AND(J4158&gt;'Revenue Testing'!$E$9,K4158=0),1,0))</f>
        <v/>
      </c>
      <c r="M4158" s="57" t="n">
        <v>0.088249697232</v>
      </c>
      <c r="N4158" s="56" t="str">
        <f aca="false">IF(OR(A4158="",I4158=""),"",IF(COUNTIFS($A$2:$A$4500,A4158,$D$2:$D$4500,D4158,$I$2:$I$4500,I4158)&gt;1,"Possible duplicate",""))</f>
        <v/>
      </c>
      <c r="O4158" s="56" t="str">
        <f aca="false">IF(J4158="","",IF(AND(L4158=0,K4158=0),1,0))</f>
        <v/>
      </c>
      <c r="P4158" s="56" t="str">
        <f aca="false">IF(L4158=1,J4158+ROW()/10^7,"")</f>
        <v/>
      </c>
      <c r="Q4158" s="56" t="str">
        <f aca="false">IF(O4158=1,M4158,"")</f>
        <v/>
      </c>
      <c r="R4158" s="56" t="str">
        <f aca="false">IF(K4158=1,ROW(),"")</f>
        <v/>
      </c>
      <c r="S4158" s="56" t="str">
        <f aca="false">IF(D4158="","",TRIM(D4158))</f>
        <v/>
      </c>
    </row>
    <row r="4159" customFormat="false" ht="15" hidden="false" customHeight="false" outlineLevel="0" collapsed="false">
      <c r="A4159" s="50"/>
      <c r="B4159" s="50"/>
      <c r="C4159" s="50" t="str">
        <f aca="false">IF(S4159="","",IFERROR(IF(INDEX('Ledger Codes'!$C$6:$C$205,MATCH(S4159,'Ledger Codes'!$B$6:$B$205,0))="","",INDEX('Ledger Codes'!$C$6:$C$205,MATCH(S4159,'Ledger Codes'!$B$6:$B$205,0))),""))</f>
        <v/>
      </c>
      <c r="D4159" s="50"/>
      <c r="E4159" s="50"/>
      <c r="F4159" s="50"/>
      <c r="G4159" s="50"/>
      <c r="H4159" s="50"/>
      <c r="I4159" s="52" t="str">
        <f aca="false">IF(AND(G4159="",H4159=""),"",N(G4159)-N(H4159))</f>
        <v/>
      </c>
      <c r="J4159" s="52" t="str">
        <f aca="false">IF(I4159="","",ABS(I4159))</f>
        <v/>
      </c>
      <c r="K4159" s="56" t="str">
        <f aca="false">IF(S4159="","",0)</f>
        <v/>
      </c>
      <c r="L4159" s="56" t="str">
        <f aca="false">IF(J4159="","",IF(AND(J4159&gt;'Revenue Testing'!$E$9,K4159=0),1,0))</f>
        <v/>
      </c>
      <c r="M4159" s="57" t="n">
        <v>0.756225197869</v>
      </c>
      <c r="N4159" s="56" t="str">
        <f aca="false">IF(OR(A4159="",I4159=""),"",IF(COUNTIFS($A$2:$A$4500,A4159,$D$2:$D$4500,D4159,$I$2:$I$4500,I4159)&gt;1,"Possible duplicate",""))</f>
        <v/>
      </c>
      <c r="O4159" s="56" t="str">
        <f aca="false">IF(J4159="","",IF(AND(L4159=0,K4159=0),1,0))</f>
        <v/>
      </c>
      <c r="P4159" s="56" t="str">
        <f aca="false">IF(L4159=1,J4159+ROW()/10^7,"")</f>
        <v/>
      </c>
      <c r="Q4159" s="56" t="str">
        <f aca="false">IF(O4159=1,M4159,"")</f>
        <v/>
      </c>
      <c r="R4159" s="56" t="str">
        <f aca="false">IF(K4159=1,ROW(),"")</f>
        <v/>
      </c>
      <c r="S4159" s="56" t="str">
        <f aca="false">IF(D4159="","",TRIM(D4159))</f>
        <v/>
      </c>
    </row>
    <row r="4160" customFormat="false" ht="15" hidden="false" customHeight="false" outlineLevel="0" collapsed="false">
      <c r="A4160" s="50"/>
      <c r="B4160" s="50"/>
      <c r="C4160" s="50" t="str">
        <f aca="false">IF(S4160="","",IFERROR(IF(INDEX('Ledger Codes'!$C$6:$C$205,MATCH(S4160,'Ledger Codes'!$B$6:$B$205,0))="","",INDEX('Ledger Codes'!$C$6:$C$205,MATCH(S4160,'Ledger Codes'!$B$6:$B$205,0))),""))</f>
        <v/>
      </c>
      <c r="D4160" s="50"/>
      <c r="E4160" s="50"/>
      <c r="F4160" s="50"/>
      <c r="G4160" s="50"/>
      <c r="H4160" s="50"/>
      <c r="I4160" s="52" t="str">
        <f aca="false">IF(AND(G4160="",H4160=""),"",N(G4160)-N(H4160))</f>
        <v/>
      </c>
      <c r="J4160" s="52" t="str">
        <f aca="false">IF(I4160="","",ABS(I4160))</f>
        <v/>
      </c>
      <c r="K4160" s="56" t="str">
        <f aca="false">IF(S4160="","",0)</f>
        <v/>
      </c>
      <c r="L4160" s="56" t="str">
        <f aca="false">IF(J4160="","",IF(AND(J4160&gt;'Revenue Testing'!$E$9,K4160=0),1,0))</f>
        <v/>
      </c>
      <c r="M4160" s="57" t="n">
        <v>0.02944196818</v>
      </c>
      <c r="N4160" s="56" t="str">
        <f aca="false">IF(OR(A4160="",I4160=""),"",IF(COUNTIFS($A$2:$A$4500,A4160,$D$2:$D$4500,D4160,$I$2:$I$4500,I4160)&gt;1,"Possible duplicate",""))</f>
        <v/>
      </c>
      <c r="O4160" s="56" t="str">
        <f aca="false">IF(J4160="","",IF(AND(L4160=0,K4160=0),1,0))</f>
        <v/>
      </c>
      <c r="P4160" s="56" t="str">
        <f aca="false">IF(L4160=1,J4160+ROW()/10^7,"")</f>
        <v/>
      </c>
      <c r="Q4160" s="56" t="str">
        <f aca="false">IF(O4160=1,M4160,"")</f>
        <v/>
      </c>
      <c r="R4160" s="56" t="str">
        <f aca="false">IF(K4160=1,ROW(),"")</f>
        <v/>
      </c>
      <c r="S4160" s="56" t="str">
        <f aca="false">IF(D4160="","",TRIM(D4160))</f>
        <v/>
      </c>
    </row>
    <row r="4161" customFormat="false" ht="15" hidden="false" customHeight="false" outlineLevel="0" collapsed="false">
      <c r="A4161" s="50"/>
      <c r="B4161" s="50"/>
      <c r="C4161" s="50" t="str">
        <f aca="false">IF(S4161="","",IFERROR(IF(INDEX('Ledger Codes'!$C$6:$C$205,MATCH(S4161,'Ledger Codes'!$B$6:$B$205,0))="","",INDEX('Ledger Codes'!$C$6:$C$205,MATCH(S4161,'Ledger Codes'!$B$6:$B$205,0))),""))</f>
        <v/>
      </c>
      <c r="D4161" s="50"/>
      <c r="E4161" s="50"/>
      <c r="F4161" s="50"/>
      <c r="G4161" s="50"/>
      <c r="H4161" s="50"/>
      <c r="I4161" s="52" t="str">
        <f aca="false">IF(AND(G4161="",H4161=""),"",N(G4161)-N(H4161))</f>
        <v/>
      </c>
      <c r="J4161" s="52" t="str">
        <f aca="false">IF(I4161="","",ABS(I4161))</f>
        <v/>
      </c>
      <c r="K4161" s="56" t="str">
        <f aca="false">IF(S4161="","",0)</f>
        <v/>
      </c>
      <c r="L4161" s="56" t="str">
        <f aca="false">IF(J4161="","",IF(AND(J4161&gt;'Revenue Testing'!$E$9,K4161=0),1,0))</f>
        <v/>
      </c>
      <c r="M4161" s="57" t="n">
        <v>0.423606833764</v>
      </c>
      <c r="N4161" s="56" t="str">
        <f aca="false">IF(OR(A4161="",I4161=""),"",IF(COUNTIFS($A$2:$A$4500,A4161,$D$2:$D$4500,D4161,$I$2:$I$4500,I4161)&gt;1,"Possible duplicate",""))</f>
        <v/>
      </c>
      <c r="O4161" s="56" t="str">
        <f aca="false">IF(J4161="","",IF(AND(L4161=0,K4161=0),1,0))</f>
        <v/>
      </c>
      <c r="P4161" s="56" t="str">
        <f aca="false">IF(L4161=1,J4161+ROW()/10^7,"")</f>
        <v/>
      </c>
      <c r="Q4161" s="56" t="str">
        <f aca="false">IF(O4161=1,M4161,"")</f>
        <v/>
      </c>
      <c r="R4161" s="56" t="str">
        <f aca="false">IF(K4161=1,ROW(),"")</f>
        <v/>
      </c>
      <c r="S4161" s="56" t="str">
        <f aca="false">IF(D4161="","",TRIM(D4161))</f>
        <v/>
      </c>
    </row>
    <row r="4162" customFormat="false" ht="15" hidden="false" customHeight="false" outlineLevel="0" collapsed="false">
      <c r="A4162" s="50"/>
      <c r="B4162" s="50"/>
      <c r="C4162" s="50" t="str">
        <f aca="false">IF(S4162="","",IFERROR(IF(INDEX('Ledger Codes'!$C$6:$C$205,MATCH(S4162,'Ledger Codes'!$B$6:$B$205,0))="","",INDEX('Ledger Codes'!$C$6:$C$205,MATCH(S4162,'Ledger Codes'!$B$6:$B$205,0))),""))</f>
        <v/>
      </c>
      <c r="D4162" s="50"/>
      <c r="E4162" s="50"/>
      <c r="F4162" s="50"/>
      <c r="G4162" s="50"/>
      <c r="H4162" s="50"/>
      <c r="I4162" s="52" t="str">
        <f aca="false">IF(AND(G4162="",H4162=""),"",N(G4162)-N(H4162))</f>
        <v/>
      </c>
      <c r="J4162" s="52" t="str">
        <f aca="false">IF(I4162="","",ABS(I4162))</f>
        <v/>
      </c>
      <c r="K4162" s="56" t="str">
        <f aca="false">IF(S4162="","",0)</f>
        <v/>
      </c>
      <c r="L4162" s="56" t="str">
        <f aca="false">IF(J4162="","",IF(AND(J4162&gt;'Revenue Testing'!$E$9,K4162=0),1,0))</f>
        <v/>
      </c>
      <c r="M4162" s="57" t="n">
        <v>0.386768680418</v>
      </c>
      <c r="N4162" s="56" t="str">
        <f aca="false">IF(OR(A4162="",I4162=""),"",IF(COUNTIFS($A$2:$A$4500,A4162,$D$2:$D$4500,D4162,$I$2:$I$4500,I4162)&gt;1,"Possible duplicate",""))</f>
        <v/>
      </c>
      <c r="O4162" s="56" t="str">
        <f aca="false">IF(J4162="","",IF(AND(L4162=0,K4162=0),1,0))</f>
        <v/>
      </c>
      <c r="P4162" s="56" t="str">
        <f aca="false">IF(L4162=1,J4162+ROW()/10^7,"")</f>
        <v/>
      </c>
      <c r="Q4162" s="56" t="str">
        <f aca="false">IF(O4162=1,M4162,"")</f>
        <v/>
      </c>
      <c r="R4162" s="56" t="str">
        <f aca="false">IF(K4162=1,ROW(),"")</f>
        <v/>
      </c>
      <c r="S4162" s="56" t="str">
        <f aca="false">IF(D4162="","",TRIM(D4162))</f>
        <v/>
      </c>
    </row>
    <row r="4163" customFormat="false" ht="15" hidden="false" customHeight="false" outlineLevel="0" collapsed="false">
      <c r="A4163" s="50"/>
      <c r="B4163" s="50"/>
      <c r="C4163" s="50" t="str">
        <f aca="false">IF(S4163="","",IFERROR(IF(INDEX('Ledger Codes'!$C$6:$C$205,MATCH(S4163,'Ledger Codes'!$B$6:$B$205,0))="","",INDEX('Ledger Codes'!$C$6:$C$205,MATCH(S4163,'Ledger Codes'!$B$6:$B$205,0))),""))</f>
        <v/>
      </c>
      <c r="D4163" s="50"/>
      <c r="E4163" s="50"/>
      <c r="F4163" s="50"/>
      <c r="G4163" s="50"/>
      <c r="H4163" s="50"/>
      <c r="I4163" s="52" t="str">
        <f aca="false">IF(AND(G4163="",H4163=""),"",N(G4163)-N(H4163))</f>
        <v/>
      </c>
      <c r="J4163" s="52" t="str">
        <f aca="false">IF(I4163="","",ABS(I4163))</f>
        <v/>
      </c>
      <c r="K4163" s="56" t="str">
        <f aca="false">IF(S4163="","",0)</f>
        <v/>
      </c>
      <c r="L4163" s="56" t="str">
        <f aca="false">IF(J4163="","",IF(AND(J4163&gt;'Revenue Testing'!$E$9,K4163=0),1,0))</f>
        <v/>
      </c>
      <c r="M4163" s="57" t="n">
        <v>0.221087596461</v>
      </c>
      <c r="N4163" s="56" t="str">
        <f aca="false">IF(OR(A4163="",I4163=""),"",IF(COUNTIFS($A$2:$A$4500,A4163,$D$2:$D$4500,D4163,$I$2:$I$4500,I4163)&gt;1,"Possible duplicate",""))</f>
        <v/>
      </c>
      <c r="O4163" s="56" t="str">
        <f aca="false">IF(J4163="","",IF(AND(L4163=0,K4163=0),1,0))</f>
        <v/>
      </c>
      <c r="P4163" s="56" t="str">
        <f aca="false">IF(L4163=1,J4163+ROW()/10^7,"")</f>
        <v/>
      </c>
      <c r="Q4163" s="56" t="str">
        <f aca="false">IF(O4163=1,M4163,"")</f>
        <v/>
      </c>
      <c r="R4163" s="56" t="str">
        <f aca="false">IF(K4163=1,ROW(),"")</f>
        <v/>
      </c>
      <c r="S4163" s="56" t="str">
        <f aca="false">IF(D4163="","",TRIM(D4163))</f>
        <v/>
      </c>
    </row>
    <row r="4164" customFormat="false" ht="15" hidden="false" customHeight="false" outlineLevel="0" collapsed="false">
      <c r="A4164" s="50"/>
      <c r="B4164" s="50"/>
      <c r="C4164" s="50" t="str">
        <f aca="false">IF(S4164="","",IFERROR(IF(INDEX('Ledger Codes'!$C$6:$C$205,MATCH(S4164,'Ledger Codes'!$B$6:$B$205,0))="","",INDEX('Ledger Codes'!$C$6:$C$205,MATCH(S4164,'Ledger Codes'!$B$6:$B$205,0))),""))</f>
        <v/>
      </c>
      <c r="D4164" s="50"/>
      <c r="E4164" s="50"/>
      <c r="F4164" s="50"/>
      <c r="G4164" s="50"/>
      <c r="H4164" s="50"/>
      <c r="I4164" s="52" t="str">
        <f aca="false">IF(AND(G4164="",H4164=""),"",N(G4164)-N(H4164))</f>
        <v/>
      </c>
      <c r="J4164" s="52" t="str">
        <f aca="false">IF(I4164="","",ABS(I4164))</f>
        <v/>
      </c>
      <c r="K4164" s="56" t="str">
        <f aca="false">IF(S4164="","",0)</f>
        <v/>
      </c>
      <c r="L4164" s="56" t="str">
        <f aca="false">IF(J4164="","",IF(AND(J4164&gt;'Revenue Testing'!$E$9,K4164=0),1,0))</f>
        <v/>
      </c>
      <c r="M4164" s="57" t="n">
        <v>0.017739526653</v>
      </c>
      <c r="N4164" s="56" t="str">
        <f aca="false">IF(OR(A4164="",I4164=""),"",IF(COUNTIFS($A$2:$A$4500,A4164,$D$2:$D$4500,D4164,$I$2:$I$4500,I4164)&gt;1,"Possible duplicate",""))</f>
        <v/>
      </c>
      <c r="O4164" s="56" t="str">
        <f aca="false">IF(J4164="","",IF(AND(L4164=0,K4164=0),1,0))</f>
        <v/>
      </c>
      <c r="P4164" s="56" t="str">
        <f aca="false">IF(L4164=1,J4164+ROW()/10^7,"")</f>
        <v/>
      </c>
      <c r="Q4164" s="56" t="str">
        <f aca="false">IF(O4164=1,M4164,"")</f>
        <v/>
      </c>
      <c r="R4164" s="56" t="str">
        <f aca="false">IF(K4164=1,ROW(),"")</f>
        <v/>
      </c>
      <c r="S4164" s="56" t="str">
        <f aca="false">IF(D4164="","",TRIM(D4164))</f>
        <v/>
      </c>
    </row>
    <row r="4165" customFormat="false" ht="15" hidden="false" customHeight="false" outlineLevel="0" collapsed="false">
      <c r="A4165" s="50"/>
      <c r="B4165" s="50"/>
      <c r="C4165" s="50" t="str">
        <f aca="false">IF(S4165="","",IFERROR(IF(INDEX('Ledger Codes'!$C$6:$C$205,MATCH(S4165,'Ledger Codes'!$B$6:$B$205,0))="","",INDEX('Ledger Codes'!$C$6:$C$205,MATCH(S4165,'Ledger Codes'!$B$6:$B$205,0))),""))</f>
        <v/>
      </c>
      <c r="D4165" s="50"/>
      <c r="E4165" s="50"/>
      <c r="F4165" s="50"/>
      <c r="G4165" s="50"/>
      <c r="H4165" s="50"/>
      <c r="I4165" s="52" t="str">
        <f aca="false">IF(AND(G4165="",H4165=""),"",N(G4165)-N(H4165))</f>
        <v/>
      </c>
      <c r="J4165" s="52" t="str">
        <f aca="false">IF(I4165="","",ABS(I4165))</f>
        <v/>
      </c>
      <c r="K4165" s="56" t="str">
        <f aca="false">IF(S4165="","",0)</f>
        <v/>
      </c>
      <c r="L4165" s="56" t="str">
        <f aca="false">IF(J4165="","",IF(AND(J4165&gt;'Revenue Testing'!$E$9,K4165=0),1,0))</f>
        <v/>
      </c>
      <c r="M4165" s="57" t="n">
        <v>0.113372053453</v>
      </c>
      <c r="N4165" s="56" t="str">
        <f aca="false">IF(OR(A4165="",I4165=""),"",IF(COUNTIFS($A$2:$A$4500,A4165,$D$2:$D$4500,D4165,$I$2:$I$4500,I4165)&gt;1,"Possible duplicate",""))</f>
        <v/>
      </c>
      <c r="O4165" s="56" t="str">
        <f aca="false">IF(J4165="","",IF(AND(L4165=0,K4165=0),1,0))</f>
        <v/>
      </c>
      <c r="P4165" s="56" t="str">
        <f aca="false">IF(L4165=1,J4165+ROW()/10^7,"")</f>
        <v/>
      </c>
      <c r="Q4165" s="56" t="str">
        <f aca="false">IF(O4165=1,M4165,"")</f>
        <v/>
      </c>
      <c r="R4165" s="56" t="str">
        <f aca="false">IF(K4165=1,ROW(),"")</f>
        <v/>
      </c>
      <c r="S4165" s="56" t="str">
        <f aca="false">IF(D4165="","",TRIM(D4165))</f>
        <v/>
      </c>
    </row>
    <row r="4166" customFormat="false" ht="15" hidden="false" customHeight="false" outlineLevel="0" collapsed="false">
      <c r="A4166" s="50"/>
      <c r="B4166" s="50"/>
      <c r="C4166" s="50" t="str">
        <f aca="false">IF(S4166="","",IFERROR(IF(INDEX('Ledger Codes'!$C$6:$C$205,MATCH(S4166,'Ledger Codes'!$B$6:$B$205,0))="","",INDEX('Ledger Codes'!$C$6:$C$205,MATCH(S4166,'Ledger Codes'!$B$6:$B$205,0))),""))</f>
        <v/>
      </c>
      <c r="D4166" s="50"/>
      <c r="E4166" s="50"/>
      <c r="F4166" s="50"/>
      <c r="G4166" s="50"/>
      <c r="H4166" s="50"/>
      <c r="I4166" s="52" t="str">
        <f aca="false">IF(AND(G4166="",H4166=""),"",N(G4166)-N(H4166))</f>
        <v/>
      </c>
      <c r="J4166" s="52" t="str">
        <f aca="false">IF(I4166="","",ABS(I4166))</f>
        <v/>
      </c>
      <c r="K4166" s="56" t="str">
        <f aca="false">IF(S4166="","",0)</f>
        <v/>
      </c>
      <c r="L4166" s="56" t="str">
        <f aca="false">IF(J4166="","",IF(AND(J4166&gt;'Revenue Testing'!$E$9,K4166=0),1,0))</f>
        <v/>
      </c>
      <c r="M4166" s="57" t="n">
        <v>0.932657712788</v>
      </c>
      <c r="N4166" s="56" t="str">
        <f aca="false">IF(OR(A4166="",I4166=""),"",IF(COUNTIFS($A$2:$A$4500,A4166,$D$2:$D$4500,D4166,$I$2:$I$4500,I4166)&gt;1,"Possible duplicate",""))</f>
        <v/>
      </c>
      <c r="O4166" s="56" t="str">
        <f aca="false">IF(J4166="","",IF(AND(L4166=0,K4166=0),1,0))</f>
        <v/>
      </c>
      <c r="P4166" s="56" t="str">
        <f aca="false">IF(L4166=1,J4166+ROW()/10^7,"")</f>
        <v/>
      </c>
      <c r="Q4166" s="56" t="str">
        <f aca="false">IF(O4166=1,M4166,"")</f>
        <v/>
      </c>
      <c r="R4166" s="56" t="str">
        <f aca="false">IF(K4166=1,ROW(),"")</f>
        <v/>
      </c>
      <c r="S4166" s="56" t="str">
        <f aca="false">IF(D4166="","",TRIM(D4166))</f>
        <v/>
      </c>
    </row>
    <row r="4167" customFormat="false" ht="15" hidden="false" customHeight="false" outlineLevel="0" collapsed="false">
      <c r="A4167" s="50"/>
      <c r="B4167" s="50"/>
      <c r="C4167" s="50" t="str">
        <f aca="false">IF(S4167="","",IFERROR(IF(INDEX('Ledger Codes'!$C$6:$C$205,MATCH(S4167,'Ledger Codes'!$B$6:$B$205,0))="","",INDEX('Ledger Codes'!$C$6:$C$205,MATCH(S4167,'Ledger Codes'!$B$6:$B$205,0))),""))</f>
        <v/>
      </c>
      <c r="D4167" s="50"/>
      <c r="E4167" s="50"/>
      <c r="F4167" s="50"/>
      <c r="G4167" s="50"/>
      <c r="H4167" s="50"/>
      <c r="I4167" s="52" t="str">
        <f aca="false">IF(AND(G4167="",H4167=""),"",N(G4167)-N(H4167))</f>
        <v/>
      </c>
      <c r="J4167" s="52" t="str">
        <f aca="false">IF(I4167="","",ABS(I4167))</f>
        <v/>
      </c>
      <c r="K4167" s="56" t="str">
        <f aca="false">IF(S4167="","",0)</f>
        <v/>
      </c>
      <c r="L4167" s="56" t="str">
        <f aca="false">IF(J4167="","",IF(AND(J4167&gt;'Revenue Testing'!$E$9,K4167=0),1,0))</f>
        <v/>
      </c>
      <c r="M4167" s="57" t="n">
        <v>0.60716624255</v>
      </c>
      <c r="N4167" s="56" t="str">
        <f aca="false">IF(OR(A4167="",I4167=""),"",IF(COUNTIFS($A$2:$A$4500,A4167,$D$2:$D$4500,D4167,$I$2:$I$4500,I4167)&gt;1,"Possible duplicate",""))</f>
        <v/>
      </c>
      <c r="O4167" s="56" t="str">
        <f aca="false">IF(J4167="","",IF(AND(L4167=0,K4167=0),1,0))</f>
        <v/>
      </c>
      <c r="P4167" s="56" t="str">
        <f aca="false">IF(L4167=1,J4167+ROW()/10^7,"")</f>
        <v/>
      </c>
      <c r="Q4167" s="56" t="str">
        <f aca="false">IF(O4167=1,M4167,"")</f>
        <v/>
      </c>
      <c r="R4167" s="56" t="str">
        <f aca="false">IF(K4167=1,ROW(),"")</f>
        <v/>
      </c>
      <c r="S4167" s="56" t="str">
        <f aca="false">IF(D4167="","",TRIM(D4167))</f>
        <v/>
      </c>
    </row>
    <row r="4168" customFormat="false" ht="15" hidden="false" customHeight="false" outlineLevel="0" collapsed="false">
      <c r="A4168" s="50"/>
      <c r="B4168" s="50"/>
      <c r="C4168" s="50" t="str">
        <f aca="false">IF(S4168="","",IFERROR(IF(INDEX('Ledger Codes'!$C$6:$C$205,MATCH(S4168,'Ledger Codes'!$B$6:$B$205,0))="","",INDEX('Ledger Codes'!$C$6:$C$205,MATCH(S4168,'Ledger Codes'!$B$6:$B$205,0))),""))</f>
        <v/>
      </c>
      <c r="D4168" s="50"/>
      <c r="E4168" s="50"/>
      <c r="F4168" s="50"/>
      <c r="G4168" s="50"/>
      <c r="H4168" s="50"/>
      <c r="I4168" s="52" t="str">
        <f aca="false">IF(AND(G4168="",H4168=""),"",N(G4168)-N(H4168))</f>
        <v/>
      </c>
      <c r="J4168" s="52" t="str">
        <f aca="false">IF(I4168="","",ABS(I4168))</f>
        <v/>
      </c>
      <c r="K4168" s="56" t="str">
        <f aca="false">IF(S4168="","",0)</f>
        <v/>
      </c>
      <c r="L4168" s="56" t="str">
        <f aca="false">IF(J4168="","",IF(AND(J4168&gt;'Revenue Testing'!$E$9,K4168=0),1,0))</f>
        <v/>
      </c>
      <c r="M4168" s="57" t="n">
        <v>0.391605731683</v>
      </c>
      <c r="N4168" s="56" t="str">
        <f aca="false">IF(OR(A4168="",I4168=""),"",IF(COUNTIFS($A$2:$A$4500,A4168,$D$2:$D$4500,D4168,$I$2:$I$4500,I4168)&gt;1,"Possible duplicate",""))</f>
        <v/>
      </c>
      <c r="O4168" s="56" t="str">
        <f aca="false">IF(J4168="","",IF(AND(L4168=0,K4168=0),1,0))</f>
        <v/>
      </c>
      <c r="P4168" s="56" t="str">
        <f aca="false">IF(L4168=1,J4168+ROW()/10^7,"")</f>
        <v/>
      </c>
      <c r="Q4168" s="56" t="str">
        <f aca="false">IF(O4168=1,M4168,"")</f>
        <v/>
      </c>
      <c r="R4168" s="56" t="str">
        <f aca="false">IF(K4168=1,ROW(),"")</f>
        <v/>
      </c>
      <c r="S4168" s="56" t="str">
        <f aca="false">IF(D4168="","",TRIM(D4168))</f>
        <v/>
      </c>
    </row>
    <row r="4169" customFormat="false" ht="15" hidden="false" customHeight="false" outlineLevel="0" collapsed="false">
      <c r="A4169" s="50"/>
      <c r="B4169" s="50"/>
      <c r="C4169" s="50" t="str">
        <f aca="false">IF(S4169="","",IFERROR(IF(INDEX('Ledger Codes'!$C$6:$C$205,MATCH(S4169,'Ledger Codes'!$B$6:$B$205,0))="","",INDEX('Ledger Codes'!$C$6:$C$205,MATCH(S4169,'Ledger Codes'!$B$6:$B$205,0))),""))</f>
        <v/>
      </c>
      <c r="D4169" s="50"/>
      <c r="E4169" s="50"/>
      <c r="F4169" s="50"/>
      <c r="G4169" s="50"/>
      <c r="H4169" s="50"/>
      <c r="I4169" s="52" t="str">
        <f aca="false">IF(AND(G4169="",H4169=""),"",N(G4169)-N(H4169))</f>
        <v/>
      </c>
      <c r="J4169" s="52" t="str">
        <f aca="false">IF(I4169="","",ABS(I4169))</f>
        <v/>
      </c>
      <c r="K4169" s="56" t="str">
        <f aca="false">IF(S4169="","",0)</f>
        <v/>
      </c>
      <c r="L4169" s="56" t="str">
        <f aca="false">IF(J4169="","",IF(AND(J4169&gt;'Revenue Testing'!$E$9,K4169=0),1,0))</f>
        <v/>
      </c>
      <c r="M4169" s="57" t="n">
        <v>0.995815876063</v>
      </c>
      <c r="N4169" s="56" t="str">
        <f aca="false">IF(OR(A4169="",I4169=""),"",IF(COUNTIFS($A$2:$A$4500,A4169,$D$2:$D$4500,D4169,$I$2:$I$4500,I4169)&gt;1,"Possible duplicate",""))</f>
        <v/>
      </c>
      <c r="O4169" s="56" t="str">
        <f aca="false">IF(J4169="","",IF(AND(L4169=0,K4169=0),1,0))</f>
        <v/>
      </c>
      <c r="P4169" s="56" t="str">
        <f aca="false">IF(L4169=1,J4169+ROW()/10^7,"")</f>
        <v/>
      </c>
      <c r="Q4169" s="56" t="str">
        <f aca="false">IF(O4169=1,M4169,"")</f>
        <v/>
      </c>
      <c r="R4169" s="56" t="str">
        <f aca="false">IF(K4169=1,ROW(),"")</f>
        <v/>
      </c>
      <c r="S4169" s="56" t="str">
        <f aca="false">IF(D4169="","",TRIM(D4169))</f>
        <v/>
      </c>
    </row>
    <row r="4170" customFormat="false" ht="15" hidden="false" customHeight="false" outlineLevel="0" collapsed="false">
      <c r="A4170" s="50"/>
      <c r="B4170" s="50"/>
      <c r="C4170" s="50" t="str">
        <f aca="false">IF(S4170="","",IFERROR(IF(INDEX('Ledger Codes'!$C$6:$C$205,MATCH(S4170,'Ledger Codes'!$B$6:$B$205,0))="","",INDEX('Ledger Codes'!$C$6:$C$205,MATCH(S4170,'Ledger Codes'!$B$6:$B$205,0))),""))</f>
        <v/>
      </c>
      <c r="D4170" s="50"/>
      <c r="E4170" s="50"/>
      <c r="F4170" s="50"/>
      <c r="G4170" s="50"/>
      <c r="H4170" s="50"/>
      <c r="I4170" s="52" t="str">
        <f aca="false">IF(AND(G4170="",H4170=""),"",N(G4170)-N(H4170))</f>
        <v/>
      </c>
      <c r="J4170" s="52" t="str">
        <f aca="false">IF(I4170="","",ABS(I4170))</f>
        <v/>
      </c>
      <c r="K4170" s="56" t="str">
        <f aca="false">IF(S4170="","",0)</f>
        <v/>
      </c>
      <c r="L4170" s="56" t="str">
        <f aca="false">IF(J4170="","",IF(AND(J4170&gt;'Revenue Testing'!$E$9,K4170=0),1,0))</f>
        <v/>
      </c>
      <c r="M4170" s="57" t="n">
        <v>0.170814284679</v>
      </c>
      <c r="N4170" s="56" t="str">
        <f aca="false">IF(OR(A4170="",I4170=""),"",IF(COUNTIFS($A$2:$A$4500,A4170,$D$2:$D$4500,D4170,$I$2:$I$4500,I4170)&gt;1,"Possible duplicate",""))</f>
        <v/>
      </c>
      <c r="O4170" s="56" t="str">
        <f aca="false">IF(J4170="","",IF(AND(L4170=0,K4170=0),1,0))</f>
        <v/>
      </c>
      <c r="P4170" s="56" t="str">
        <f aca="false">IF(L4170=1,J4170+ROW()/10^7,"")</f>
        <v/>
      </c>
      <c r="Q4170" s="56" t="str">
        <f aca="false">IF(O4170=1,M4170,"")</f>
        <v/>
      </c>
      <c r="R4170" s="56" t="str">
        <f aca="false">IF(K4170=1,ROW(),"")</f>
        <v/>
      </c>
      <c r="S4170" s="56" t="str">
        <f aca="false">IF(D4170="","",TRIM(D4170))</f>
        <v/>
      </c>
    </row>
    <row r="4171" customFormat="false" ht="15" hidden="false" customHeight="false" outlineLevel="0" collapsed="false">
      <c r="A4171" s="50"/>
      <c r="B4171" s="50"/>
      <c r="C4171" s="50" t="str">
        <f aca="false">IF(S4171="","",IFERROR(IF(INDEX('Ledger Codes'!$C$6:$C$205,MATCH(S4171,'Ledger Codes'!$B$6:$B$205,0))="","",INDEX('Ledger Codes'!$C$6:$C$205,MATCH(S4171,'Ledger Codes'!$B$6:$B$205,0))),""))</f>
        <v/>
      </c>
      <c r="D4171" s="50"/>
      <c r="E4171" s="50"/>
      <c r="F4171" s="50"/>
      <c r="G4171" s="50"/>
      <c r="H4171" s="50"/>
      <c r="I4171" s="52" t="str">
        <f aca="false">IF(AND(G4171="",H4171=""),"",N(G4171)-N(H4171))</f>
        <v/>
      </c>
      <c r="J4171" s="52" t="str">
        <f aca="false">IF(I4171="","",ABS(I4171))</f>
        <v/>
      </c>
      <c r="K4171" s="56" t="str">
        <f aca="false">IF(S4171="","",0)</f>
        <v/>
      </c>
      <c r="L4171" s="56" t="str">
        <f aca="false">IF(J4171="","",IF(AND(J4171&gt;'Revenue Testing'!$E$9,K4171=0),1,0))</f>
        <v/>
      </c>
      <c r="M4171" s="57" t="n">
        <v>0.744541531326</v>
      </c>
      <c r="N4171" s="56" t="str">
        <f aca="false">IF(OR(A4171="",I4171=""),"",IF(COUNTIFS($A$2:$A$4500,A4171,$D$2:$D$4500,D4171,$I$2:$I$4500,I4171)&gt;1,"Possible duplicate",""))</f>
        <v/>
      </c>
      <c r="O4171" s="56" t="str">
        <f aca="false">IF(J4171="","",IF(AND(L4171=0,K4171=0),1,0))</f>
        <v/>
      </c>
      <c r="P4171" s="56" t="str">
        <f aca="false">IF(L4171=1,J4171+ROW()/10^7,"")</f>
        <v/>
      </c>
      <c r="Q4171" s="56" t="str">
        <f aca="false">IF(O4171=1,M4171,"")</f>
        <v/>
      </c>
      <c r="R4171" s="56" t="str">
        <f aca="false">IF(K4171=1,ROW(),"")</f>
        <v/>
      </c>
      <c r="S4171" s="56" t="str">
        <f aca="false">IF(D4171="","",TRIM(D4171))</f>
        <v/>
      </c>
    </row>
    <row r="4172" customFormat="false" ht="15" hidden="false" customHeight="false" outlineLevel="0" collapsed="false">
      <c r="A4172" s="50"/>
      <c r="B4172" s="50"/>
      <c r="C4172" s="50" t="str">
        <f aca="false">IF(S4172="","",IFERROR(IF(INDEX('Ledger Codes'!$C$6:$C$205,MATCH(S4172,'Ledger Codes'!$B$6:$B$205,0))="","",INDEX('Ledger Codes'!$C$6:$C$205,MATCH(S4172,'Ledger Codes'!$B$6:$B$205,0))),""))</f>
        <v/>
      </c>
      <c r="D4172" s="50"/>
      <c r="E4172" s="50"/>
      <c r="F4172" s="50"/>
      <c r="G4172" s="50"/>
      <c r="H4172" s="50"/>
      <c r="I4172" s="52" t="str">
        <f aca="false">IF(AND(G4172="",H4172=""),"",N(G4172)-N(H4172))</f>
        <v/>
      </c>
      <c r="J4172" s="52" t="str">
        <f aca="false">IF(I4172="","",ABS(I4172))</f>
        <v/>
      </c>
      <c r="K4172" s="56" t="str">
        <f aca="false">IF(S4172="","",0)</f>
        <v/>
      </c>
      <c r="L4172" s="56" t="str">
        <f aca="false">IF(J4172="","",IF(AND(J4172&gt;'Revenue Testing'!$E$9,K4172=0),1,0))</f>
        <v/>
      </c>
      <c r="M4172" s="57" t="n">
        <v>0.532877358205</v>
      </c>
      <c r="N4172" s="56" t="str">
        <f aca="false">IF(OR(A4172="",I4172=""),"",IF(COUNTIFS($A$2:$A$4500,A4172,$D$2:$D$4500,D4172,$I$2:$I$4500,I4172)&gt;1,"Possible duplicate",""))</f>
        <v/>
      </c>
      <c r="O4172" s="56" t="str">
        <f aca="false">IF(J4172="","",IF(AND(L4172=0,K4172=0),1,0))</f>
        <v/>
      </c>
      <c r="P4172" s="56" t="str">
        <f aca="false">IF(L4172=1,J4172+ROW()/10^7,"")</f>
        <v/>
      </c>
      <c r="Q4172" s="56" t="str">
        <f aca="false">IF(O4172=1,M4172,"")</f>
        <v/>
      </c>
      <c r="R4172" s="56" t="str">
        <f aca="false">IF(K4172=1,ROW(),"")</f>
        <v/>
      </c>
      <c r="S4172" s="56" t="str">
        <f aca="false">IF(D4172="","",TRIM(D4172))</f>
        <v/>
      </c>
    </row>
    <row r="4173" customFormat="false" ht="15" hidden="false" customHeight="false" outlineLevel="0" collapsed="false">
      <c r="A4173" s="50"/>
      <c r="B4173" s="50"/>
      <c r="C4173" s="50" t="str">
        <f aca="false">IF(S4173="","",IFERROR(IF(INDEX('Ledger Codes'!$C$6:$C$205,MATCH(S4173,'Ledger Codes'!$B$6:$B$205,0))="","",INDEX('Ledger Codes'!$C$6:$C$205,MATCH(S4173,'Ledger Codes'!$B$6:$B$205,0))),""))</f>
        <v/>
      </c>
      <c r="D4173" s="50"/>
      <c r="E4173" s="50"/>
      <c r="F4173" s="50"/>
      <c r="G4173" s="50"/>
      <c r="H4173" s="50"/>
      <c r="I4173" s="52" t="str">
        <f aca="false">IF(AND(G4173="",H4173=""),"",N(G4173)-N(H4173))</f>
        <v/>
      </c>
      <c r="J4173" s="52" t="str">
        <f aca="false">IF(I4173="","",ABS(I4173))</f>
        <v/>
      </c>
      <c r="K4173" s="56" t="str">
        <f aca="false">IF(S4173="","",0)</f>
        <v/>
      </c>
      <c r="L4173" s="56" t="str">
        <f aca="false">IF(J4173="","",IF(AND(J4173&gt;'Revenue Testing'!$E$9,K4173=0),1,0))</f>
        <v/>
      </c>
      <c r="M4173" s="57" t="n">
        <v>0.579887210398</v>
      </c>
      <c r="N4173" s="56" t="str">
        <f aca="false">IF(OR(A4173="",I4173=""),"",IF(COUNTIFS($A$2:$A$4500,A4173,$D$2:$D$4500,D4173,$I$2:$I$4500,I4173)&gt;1,"Possible duplicate",""))</f>
        <v/>
      </c>
      <c r="O4173" s="56" t="str">
        <f aca="false">IF(J4173="","",IF(AND(L4173=0,K4173=0),1,0))</f>
        <v/>
      </c>
      <c r="P4173" s="56" t="str">
        <f aca="false">IF(L4173=1,J4173+ROW()/10^7,"")</f>
        <v/>
      </c>
      <c r="Q4173" s="56" t="str">
        <f aca="false">IF(O4173=1,M4173,"")</f>
        <v/>
      </c>
      <c r="R4173" s="56" t="str">
        <f aca="false">IF(K4173=1,ROW(),"")</f>
        <v/>
      </c>
      <c r="S4173" s="56" t="str">
        <f aca="false">IF(D4173="","",TRIM(D4173))</f>
        <v/>
      </c>
    </row>
    <row r="4174" customFormat="false" ht="15" hidden="false" customHeight="false" outlineLevel="0" collapsed="false">
      <c r="A4174" s="50"/>
      <c r="B4174" s="50"/>
      <c r="C4174" s="50" t="str">
        <f aca="false">IF(S4174="","",IFERROR(IF(INDEX('Ledger Codes'!$C$6:$C$205,MATCH(S4174,'Ledger Codes'!$B$6:$B$205,0))="","",INDEX('Ledger Codes'!$C$6:$C$205,MATCH(S4174,'Ledger Codes'!$B$6:$B$205,0))),""))</f>
        <v/>
      </c>
      <c r="D4174" s="50"/>
      <c r="E4174" s="50"/>
      <c r="F4174" s="50"/>
      <c r="G4174" s="50"/>
      <c r="H4174" s="50"/>
      <c r="I4174" s="52" t="str">
        <f aca="false">IF(AND(G4174="",H4174=""),"",N(G4174)-N(H4174))</f>
        <v/>
      </c>
      <c r="J4174" s="52" t="str">
        <f aca="false">IF(I4174="","",ABS(I4174))</f>
        <v/>
      </c>
      <c r="K4174" s="56" t="str">
        <f aca="false">IF(S4174="","",0)</f>
        <v/>
      </c>
      <c r="L4174" s="56" t="str">
        <f aca="false">IF(J4174="","",IF(AND(J4174&gt;'Revenue Testing'!$E$9,K4174=0),1,0))</f>
        <v/>
      </c>
      <c r="M4174" s="57" t="n">
        <v>0.187819467784</v>
      </c>
      <c r="N4174" s="56" t="str">
        <f aca="false">IF(OR(A4174="",I4174=""),"",IF(COUNTIFS($A$2:$A$4500,A4174,$D$2:$D$4500,D4174,$I$2:$I$4500,I4174)&gt;1,"Possible duplicate",""))</f>
        <v/>
      </c>
      <c r="O4174" s="56" t="str">
        <f aca="false">IF(J4174="","",IF(AND(L4174=0,K4174=0),1,0))</f>
        <v/>
      </c>
      <c r="P4174" s="56" t="str">
        <f aca="false">IF(L4174=1,J4174+ROW()/10^7,"")</f>
        <v/>
      </c>
      <c r="Q4174" s="56" t="str">
        <f aca="false">IF(O4174=1,M4174,"")</f>
        <v/>
      </c>
      <c r="R4174" s="56" t="str">
        <f aca="false">IF(K4174=1,ROW(),"")</f>
        <v/>
      </c>
      <c r="S4174" s="56" t="str">
        <f aca="false">IF(D4174="","",TRIM(D4174))</f>
        <v/>
      </c>
    </row>
    <row r="4175" customFormat="false" ht="15" hidden="false" customHeight="false" outlineLevel="0" collapsed="false">
      <c r="A4175" s="50"/>
      <c r="B4175" s="50"/>
      <c r="C4175" s="50" t="str">
        <f aca="false">IF(S4175="","",IFERROR(IF(INDEX('Ledger Codes'!$C$6:$C$205,MATCH(S4175,'Ledger Codes'!$B$6:$B$205,0))="","",INDEX('Ledger Codes'!$C$6:$C$205,MATCH(S4175,'Ledger Codes'!$B$6:$B$205,0))),""))</f>
        <v/>
      </c>
      <c r="D4175" s="50"/>
      <c r="E4175" s="50"/>
      <c r="F4175" s="50"/>
      <c r="G4175" s="50"/>
      <c r="H4175" s="50"/>
      <c r="I4175" s="52" t="str">
        <f aca="false">IF(AND(G4175="",H4175=""),"",N(G4175)-N(H4175))</f>
        <v/>
      </c>
      <c r="J4175" s="52" t="str">
        <f aca="false">IF(I4175="","",ABS(I4175))</f>
        <v/>
      </c>
      <c r="K4175" s="56" t="str">
        <f aca="false">IF(S4175="","",0)</f>
        <v/>
      </c>
      <c r="L4175" s="56" t="str">
        <f aca="false">IF(J4175="","",IF(AND(J4175&gt;'Revenue Testing'!$E$9,K4175=0),1,0))</f>
        <v/>
      </c>
      <c r="M4175" s="57" t="n">
        <v>0.342890193113</v>
      </c>
      <c r="N4175" s="56" t="str">
        <f aca="false">IF(OR(A4175="",I4175=""),"",IF(COUNTIFS($A$2:$A$4500,A4175,$D$2:$D$4500,D4175,$I$2:$I$4500,I4175)&gt;1,"Possible duplicate",""))</f>
        <v/>
      </c>
      <c r="O4175" s="56" t="str">
        <f aca="false">IF(J4175="","",IF(AND(L4175=0,K4175=0),1,0))</f>
        <v/>
      </c>
      <c r="P4175" s="56" t="str">
        <f aca="false">IF(L4175=1,J4175+ROW()/10^7,"")</f>
        <v/>
      </c>
      <c r="Q4175" s="56" t="str">
        <f aca="false">IF(O4175=1,M4175,"")</f>
        <v/>
      </c>
      <c r="R4175" s="56" t="str">
        <f aca="false">IF(K4175=1,ROW(),"")</f>
        <v/>
      </c>
      <c r="S4175" s="56" t="str">
        <f aca="false">IF(D4175="","",TRIM(D4175))</f>
        <v/>
      </c>
    </row>
    <row r="4176" customFormat="false" ht="15" hidden="false" customHeight="false" outlineLevel="0" collapsed="false">
      <c r="A4176" s="50"/>
      <c r="B4176" s="50"/>
      <c r="C4176" s="50" t="str">
        <f aca="false">IF(S4176="","",IFERROR(IF(INDEX('Ledger Codes'!$C$6:$C$205,MATCH(S4176,'Ledger Codes'!$B$6:$B$205,0))="","",INDEX('Ledger Codes'!$C$6:$C$205,MATCH(S4176,'Ledger Codes'!$B$6:$B$205,0))),""))</f>
        <v/>
      </c>
      <c r="D4176" s="50"/>
      <c r="E4176" s="50"/>
      <c r="F4176" s="50"/>
      <c r="G4176" s="50"/>
      <c r="H4176" s="50"/>
      <c r="I4176" s="52" t="str">
        <f aca="false">IF(AND(G4176="",H4176=""),"",N(G4176)-N(H4176))</f>
        <v/>
      </c>
      <c r="J4176" s="52" t="str">
        <f aca="false">IF(I4176="","",ABS(I4176))</f>
        <v/>
      </c>
      <c r="K4176" s="56" t="str">
        <f aca="false">IF(S4176="","",0)</f>
        <v/>
      </c>
      <c r="L4176" s="56" t="str">
        <f aca="false">IF(J4176="","",IF(AND(J4176&gt;'Revenue Testing'!$E$9,K4176=0),1,0))</f>
        <v/>
      </c>
      <c r="M4176" s="57" t="n">
        <v>0.92881105385</v>
      </c>
      <c r="N4176" s="56" t="str">
        <f aca="false">IF(OR(A4176="",I4176=""),"",IF(COUNTIFS($A$2:$A$4500,A4176,$D$2:$D$4500,D4176,$I$2:$I$4500,I4176)&gt;1,"Possible duplicate",""))</f>
        <v/>
      </c>
      <c r="O4176" s="56" t="str">
        <f aca="false">IF(J4176="","",IF(AND(L4176=0,K4176=0),1,0))</f>
        <v/>
      </c>
      <c r="P4176" s="56" t="str">
        <f aca="false">IF(L4176=1,J4176+ROW()/10^7,"")</f>
        <v/>
      </c>
      <c r="Q4176" s="56" t="str">
        <f aca="false">IF(O4176=1,M4176,"")</f>
        <v/>
      </c>
      <c r="R4176" s="56" t="str">
        <f aca="false">IF(K4176=1,ROW(),"")</f>
        <v/>
      </c>
      <c r="S4176" s="56" t="str">
        <f aca="false">IF(D4176="","",TRIM(D4176))</f>
        <v/>
      </c>
    </row>
    <row r="4177" customFormat="false" ht="15" hidden="false" customHeight="false" outlineLevel="0" collapsed="false">
      <c r="A4177" s="50"/>
      <c r="B4177" s="50"/>
      <c r="C4177" s="50" t="str">
        <f aca="false">IF(S4177="","",IFERROR(IF(INDEX('Ledger Codes'!$C$6:$C$205,MATCH(S4177,'Ledger Codes'!$B$6:$B$205,0))="","",INDEX('Ledger Codes'!$C$6:$C$205,MATCH(S4177,'Ledger Codes'!$B$6:$B$205,0))),""))</f>
        <v/>
      </c>
      <c r="D4177" s="50"/>
      <c r="E4177" s="50"/>
      <c r="F4177" s="50"/>
      <c r="G4177" s="50"/>
      <c r="H4177" s="50"/>
      <c r="I4177" s="52" t="str">
        <f aca="false">IF(AND(G4177="",H4177=""),"",N(G4177)-N(H4177))</f>
        <v/>
      </c>
      <c r="J4177" s="52" t="str">
        <f aca="false">IF(I4177="","",ABS(I4177))</f>
        <v/>
      </c>
      <c r="K4177" s="56" t="str">
        <f aca="false">IF(S4177="","",0)</f>
        <v/>
      </c>
      <c r="L4177" s="56" t="str">
        <f aca="false">IF(J4177="","",IF(AND(J4177&gt;'Revenue Testing'!$E$9,K4177=0),1,0))</f>
        <v/>
      </c>
      <c r="M4177" s="57" t="n">
        <v>0.307664538419</v>
      </c>
      <c r="N4177" s="56" t="str">
        <f aca="false">IF(OR(A4177="",I4177=""),"",IF(COUNTIFS($A$2:$A$4500,A4177,$D$2:$D$4500,D4177,$I$2:$I$4500,I4177)&gt;1,"Possible duplicate",""))</f>
        <v/>
      </c>
      <c r="O4177" s="56" t="str">
        <f aca="false">IF(J4177="","",IF(AND(L4177=0,K4177=0),1,0))</f>
        <v/>
      </c>
      <c r="P4177" s="56" t="str">
        <f aca="false">IF(L4177=1,J4177+ROW()/10^7,"")</f>
        <v/>
      </c>
      <c r="Q4177" s="56" t="str">
        <f aca="false">IF(O4177=1,M4177,"")</f>
        <v/>
      </c>
      <c r="R4177" s="56" t="str">
        <f aca="false">IF(K4177=1,ROW(),"")</f>
        <v/>
      </c>
      <c r="S4177" s="56" t="str">
        <f aca="false">IF(D4177="","",TRIM(D4177))</f>
        <v/>
      </c>
    </row>
    <row r="4178" customFormat="false" ht="15" hidden="false" customHeight="false" outlineLevel="0" collapsed="false">
      <c r="A4178" s="50"/>
      <c r="B4178" s="50"/>
      <c r="C4178" s="50" t="str">
        <f aca="false">IF(S4178="","",IFERROR(IF(INDEX('Ledger Codes'!$C$6:$C$205,MATCH(S4178,'Ledger Codes'!$B$6:$B$205,0))="","",INDEX('Ledger Codes'!$C$6:$C$205,MATCH(S4178,'Ledger Codes'!$B$6:$B$205,0))),""))</f>
        <v/>
      </c>
      <c r="D4178" s="50"/>
      <c r="E4178" s="50"/>
      <c r="F4178" s="50"/>
      <c r="G4178" s="50"/>
      <c r="H4178" s="50"/>
      <c r="I4178" s="52" t="str">
        <f aca="false">IF(AND(G4178="",H4178=""),"",N(G4178)-N(H4178))</f>
        <v/>
      </c>
      <c r="J4178" s="52" t="str">
        <f aca="false">IF(I4178="","",ABS(I4178))</f>
        <v/>
      </c>
      <c r="K4178" s="56" t="str">
        <f aca="false">IF(S4178="","",0)</f>
        <v/>
      </c>
      <c r="L4178" s="56" t="str">
        <f aca="false">IF(J4178="","",IF(AND(J4178&gt;'Revenue Testing'!$E$9,K4178=0),1,0))</f>
        <v/>
      </c>
      <c r="M4178" s="57" t="n">
        <v>0.261296528257</v>
      </c>
      <c r="N4178" s="56" t="str">
        <f aca="false">IF(OR(A4178="",I4178=""),"",IF(COUNTIFS($A$2:$A$4500,A4178,$D$2:$D$4500,D4178,$I$2:$I$4500,I4178)&gt;1,"Possible duplicate",""))</f>
        <v/>
      </c>
      <c r="O4178" s="56" t="str">
        <f aca="false">IF(J4178="","",IF(AND(L4178=0,K4178=0),1,0))</f>
        <v/>
      </c>
      <c r="P4178" s="56" t="str">
        <f aca="false">IF(L4178=1,J4178+ROW()/10^7,"")</f>
        <v/>
      </c>
      <c r="Q4178" s="56" t="str">
        <f aca="false">IF(O4178=1,M4178,"")</f>
        <v/>
      </c>
      <c r="R4178" s="56" t="str">
        <f aca="false">IF(K4178=1,ROW(),"")</f>
        <v/>
      </c>
      <c r="S4178" s="56" t="str">
        <f aca="false">IF(D4178="","",TRIM(D4178))</f>
        <v/>
      </c>
    </row>
    <row r="4179" customFormat="false" ht="15" hidden="false" customHeight="false" outlineLevel="0" collapsed="false">
      <c r="A4179" s="50"/>
      <c r="B4179" s="50"/>
      <c r="C4179" s="50" t="str">
        <f aca="false">IF(S4179="","",IFERROR(IF(INDEX('Ledger Codes'!$C$6:$C$205,MATCH(S4179,'Ledger Codes'!$B$6:$B$205,0))="","",INDEX('Ledger Codes'!$C$6:$C$205,MATCH(S4179,'Ledger Codes'!$B$6:$B$205,0))),""))</f>
        <v/>
      </c>
      <c r="D4179" s="50"/>
      <c r="E4179" s="50"/>
      <c r="F4179" s="50"/>
      <c r="G4179" s="50"/>
      <c r="H4179" s="50"/>
      <c r="I4179" s="52" t="str">
        <f aca="false">IF(AND(G4179="",H4179=""),"",N(G4179)-N(H4179))</f>
        <v/>
      </c>
      <c r="J4179" s="52" t="str">
        <f aca="false">IF(I4179="","",ABS(I4179))</f>
        <v/>
      </c>
      <c r="K4179" s="56" t="str">
        <f aca="false">IF(S4179="","",0)</f>
        <v/>
      </c>
      <c r="L4179" s="56" t="str">
        <f aca="false">IF(J4179="","",IF(AND(J4179&gt;'Revenue Testing'!$E$9,K4179=0),1,0))</f>
        <v/>
      </c>
      <c r="M4179" s="57" t="n">
        <v>0.112618330592</v>
      </c>
      <c r="N4179" s="56" t="str">
        <f aca="false">IF(OR(A4179="",I4179=""),"",IF(COUNTIFS($A$2:$A$4500,A4179,$D$2:$D$4500,D4179,$I$2:$I$4500,I4179)&gt;1,"Possible duplicate",""))</f>
        <v/>
      </c>
      <c r="O4179" s="56" t="str">
        <f aca="false">IF(J4179="","",IF(AND(L4179=0,K4179=0),1,0))</f>
        <v/>
      </c>
      <c r="P4179" s="56" t="str">
        <f aca="false">IF(L4179=1,J4179+ROW()/10^7,"")</f>
        <v/>
      </c>
      <c r="Q4179" s="56" t="str">
        <f aca="false">IF(O4179=1,M4179,"")</f>
        <v/>
      </c>
      <c r="R4179" s="56" t="str">
        <f aca="false">IF(K4179=1,ROW(),"")</f>
        <v/>
      </c>
      <c r="S4179" s="56" t="str">
        <f aca="false">IF(D4179="","",TRIM(D4179))</f>
        <v/>
      </c>
    </row>
    <row r="4180" customFormat="false" ht="15" hidden="false" customHeight="false" outlineLevel="0" collapsed="false">
      <c r="A4180" s="50"/>
      <c r="B4180" s="50"/>
      <c r="C4180" s="50" t="str">
        <f aca="false">IF(S4180="","",IFERROR(IF(INDEX('Ledger Codes'!$C$6:$C$205,MATCH(S4180,'Ledger Codes'!$B$6:$B$205,0))="","",INDEX('Ledger Codes'!$C$6:$C$205,MATCH(S4180,'Ledger Codes'!$B$6:$B$205,0))),""))</f>
        <v/>
      </c>
      <c r="D4180" s="50"/>
      <c r="E4180" s="50"/>
      <c r="F4180" s="50"/>
      <c r="G4180" s="50"/>
      <c r="H4180" s="50"/>
      <c r="I4180" s="52" t="str">
        <f aca="false">IF(AND(G4180="",H4180=""),"",N(G4180)-N(H4180))</f>
        <v/>
      </c>
      <c r="J4180" s="52" t="str">
        <f aca="false">IF(I4180="","",ABS(I4180))</f>
        <v/>
      </c>
      <c r="K4180" s="56" t="str">
        <f aca="false">IF(S4180="","",0)</f>
        <v/>
      </c>
      <c r="L4180" s="56" t="str">
        <f aca="false">IF(J4180="","",IF(AND(J4180&gt;'Revenue Testing'!$E$9,K4180=0),1,0))</f>
        <v/>
      </c>
      <c r="M4180" s="57" t="n">
        <v>0.930065802939</v>
      </c>
      <c r="N4180" s="56" t="str">
        <f aca="false">IF(OR(A4180="",I4180=""),"",IF(COUNTIFS($A$2:$A$4500,A4180,$D$2:$D$4500,D4180,$I$2:$I$4500,I4180)&gt;1,"Possible duplicate",""))</f>
        <v/>
      </c>
      <c r="O4180" s="56" t="str">
        <f aca="false">IF(J4180="","",IF(AND(L4180=0,K4180=0),1,0))</f>
        <v/>
      </c>
      <c r="P4180" s="56" t="str">
        <f aca="false">IF(L4180=1,J4180+ROW()/10^7,"")</f>
        <v/>
      </c>
      <c r="Q4180" s="56" t="str">
        <f aca="false">IF(O4180=1,M4180,"")</f>
        <v/>
      </c>
      <c r="R4180" s="56" t="str">
        <f aca="false">IF(K4180=1,ROW(),"")</f>
        <v/>
      </c>
      <c r="S4180" s="56" t="str">
        <f aca="false">IF(D4180="","",TRIM(D4180))</f>
        <v/>
      </c>
    </row>
    <row r="4181" customFormat="false" ht="15" hidden="false" customHeight="false" outlineLevel="0" collapsed="false">
      <c r="A4181" s="50"/>
      <c r="B4181" s="50"/>
      <c r="C4181" s="50" t="str">
        <f aca="false">IF(S4181="","",IFERROR(IF(INDEX('Ledger Codes'!$C$6:$C$205,MATCH(S4181,'Ledger Codes'!$B$6:$B$205,0))="","",INDEX('Ledger Codes'!$C$6:$C$205,MATCH(S4181,'Ledger Codes'!$B$6:$B$205,0))),""))</f>
        <v/>
      </c>
      <c r="D4181" s="50"/>
      <c r="E4181" s="50"/>
      <c r="F4181" s="50"/>
      <c r="G4181" s="50"/>
      <c r="H4181" s="50"/>
      <c r="I4181" s="52" t="str">
        <f aca="false">IF(AND(G4181="",H4181=""),"",N(G4181)-N(H4181))</f>
        <v/>
      </c>
      <c r="J4181" s="52" t="str">
        <f aca="false">IF(I4181="","",ABS(I4181))</f>
        <v/>
      </c>
      <c r="K4181" s="56" t="str">
        <f aca="false">IF(S4181="","",0)</f>
        <v/>
      </c>
      <c r="L4181" s="56" t="str">
        <f aca="false">IF(J4181="","",IF(AND(J4181&gt;'Revenue Testing'!$E$9,K4181=0),1,0))</f>
        <v/>
      </c>
      <c r="M4181" s="57" t="n">
        <v>0.733490755565</v>
      </c>
      <c r="N4181" s="56" t="str">
        <f aca="false">IF(OR(A4181="",I4181=""),"",IF(COUNTIFS($A$2:$A$4500,A4181,$D$2:$D$4500,D4181,$I$2:$I$4500,I4181)&gt;1,"Possible duplicate",""))</f>
        <v/>
      </c>
      <c r="O4181" s="56" t="str">
        <f aca="false">IF(J4181="","",IF(AND(L4181=0,K4181=0),1,0))</f>
        <v/>
      </c>
      <c r="P4181" s="56" t="str">
        <f aca="false">IF(L4181=1,J4181+ROW()/10^7,"")</f>
        <v/>
      </c>
      <c r="Q4181" s="56" t="str">
        <f aca="false">IF(O4181=1,M4181,"")</f>
        <v/>
      </c>
      <c r="R4181" s="56" t="str">
        <f aca="false">IF(K4181=1,ROW(),"")</f>
        <v/>
      </c>
      <c r="S4181" s="56" t="str">
        <f aca="false">IF(D4181="","",TRIM(D4181))</f>
        <v/>
      </c>
    </row>
    <row r="4182" customFormat="false" ht="15" hidden="false" customHeight="false" outlineLevel="0" collapsed="false">
      <c r="A4182" s="50"/>
      <c r="B4182" s="50"/>
      <c r="C4182" s="50" t="str">
        <f aca="false">IF(S4182="","",IFERROR(IF(INDEX('Ledger Codes'!$C$6:$C$205,MATCH(S4182,'Ledger Codes'!$B$6:$B$205,0))="","",INDEX('Ledger Codes'!$C$6:$C$205,MATCH(S4182,'Ledger Codes'!$B$6:$B$205,0))),""))</f>
        <v/>
      </c>
      <c r="D4182" s="50"/>
      <c r="E4182" s="50"/>
      <c r="F4182" s="50"/>
      <c r="G4182" s="50"/>
      <c r="H4182" s="50"/>
      <c r="I4182" s="52" t="str">
        <f aca="false">IF(AND(G4182="",H4182=""),"",N(G4182)-N(H4182))</f>
        <v/>
      </c>
      <c r="J4182" s="52" t="str">
        <f aca="false">IF(I4182="","",ABS(I4182))</f>
        <v/>
      </c>
      <c r="K4182" s="56" t="str">
        <f aca="false">IF(S4182="","",0)</f>
        <v/>
      </c>
      <c r="L4182" s="56" t="str">
        <f aca="false">IF(J4182="","",IF(AND(J4182&gt;'Revenue Testing'!$E$9,K4182=0),1,0))</f>
        <v/>
      </c>
      <c r="M4182" s="57" t="n">
        <v>0.810364209924</v>
      </c>
      <c r="N4182" s="56" t="str">
        <f aca="false">IF(OR(A4182="",I4182=""),"",IF(COUNTIFS($A$2:$A$4500,A4182,$D$2:$D$4500,D4182,$I$2:$I$4500,I4182)&gt;1,"Possible duplicate",""))</f>
        <v/>
      </c>
      <c r="O4182" s="56" t="str">
        <f aca="false">IF(J4182="","",IF(AND(L4182=0,K4182=0),1,0))</f>
        <v/>
      </c>
      <c r="P4182" s="56" t="str">
        <f aca="false">IF(L4182=1,J4182+ROW()/10^7,"")</f>
        <v/>
      </c>
      <c r="Q4182" s="56" t="str">
        <f aca="false">IF(O4182=1,M4182,"")</f>
        <v/>
      </c>
      <c r="R4182" s="56" t="str">
        <f aca="false">IF(K4182=1,ROW(),"")</f>
        <v/>
      </c>
      <c r="S4182" s="56" t="str">
        <f aca="false">IF(D4182="","",TRIM(D4182))</f>
        <v/>
      </c>
    </row>
    <row r="4183" customFormat="false" ht="15" hidden="false" customHeight="false" outlineLevel="0" collapsed="false">
      <c r="A4183" s="50"/>
      <c r="B4183" s="50"/>
      <c r="C4183" s="50" t="str">
        <f aca="false">IF(S4183="","",IFERROR(IF(INDEX('Ledger Codes'!$C$6:$C$205,MATCH(S4183,'Ledger Codes'!$B$6:$B$205,0))="","",INDEX('Ledger Codes'!$C$6:$C$205,MATCH(S4183,'Ledger Codes'!$B$6:$B$205,0))),""))</f>
        <v/>
      </c>
      <c r="D4183" s="50"/>
      <c r="E4183" s="50"/>
      <c r="F4183" s="50"/>
      <c r="G4183" s="50"/>
      <c r="H4183" s="50"/>
      <c r="I4183" s="52" t="str">
        <f aca="false">IF(AND(G4183="",H4183=""),"",N(G4183)-N(H4183))</f>
        <v/>
      </c>
      <c r="J4183" s="52" t="str">
        <f aca="false">IF(I4183="","",ABS(I4183))</f>
        <v/>
      </c>
      <c r="K4183" s="56" t="str">
        <f aca="false">IF(S4183="","",0)</f>
        <v/>
      </c>
      <c r="L4183" s="56" t="str">
        <f aca="false">IF(J4183="","",IF(AND(J4183&gt;'Revenue Testing'!$E$9,K4183=0),1,0))</f>
        <v/>
      </c>
      <c r="M4183" s="57" t="n">
        <v>0.539743020299</v>
      </c>
      <c r="N4183" s="56" t="str">
        <f aca="false">IF(OR(A4183="",I4183=""),"",IF(COUNTIFS($A$2:$A$4500,A4183,$D$2:$D$4500,D4183,$I$2:$I$4500,I4183)&gt;1,"Possible duplicate",""))</f>
        <v/>
      </c>
      <c r="O4183" s="56" t="str">
        <f aca="false">IF(J4183="","",IF(AND(L4183=0,K4183=0),1,0))</f>
        <v/>
      </c>
      <c r="P4183" s="56" t="str">
        <f aca="false">IF(L4183=1,J4183+ROW()/10^7,"")</f>
        <v/>
      </c>
      <c r="Q4183" s="56" t="str">
        <f aca="false">IF(O4183=1,M4183,"")</f>
        <v/>
      </c>
      <c r="R4183" s="56" t="str">
        <f aca="false">IF(K4183=1,ROW(),"")</f>
        <v/>
      </c>
      <c r="S4183" s="56" t="str">
        <f aca="false">IF(D4183="","",TRIM(D4183))</f>
        <v/>
      </c>
    </row>
    <row r="4184" customFormat="false" ht="15" hidden="false" customHeight="false" outlineLevel="0" collapsed="false">
      <c r="A4184" s="50"/>
      <c r="B4184" s="50"/>
      <c r="C4184" s="50" t="str">
        <f aca="false">IF(S4184="","",IFERROR(IF(INDEX('Ledger Codes'!$C$6:$C$205,MATCH(S4184,'Ledger Codes'!$B$6:$B$205,0))="","",INDEX('Ledger Codes'!$C$6:$C$205,MATCH(S4184,'Ledger Codes'!$B$6:$B$205,0))),""))</f>
        <v/>
      </c>
      <c r="D4184" s="50"/>
      <c r="E4184" s="50"/>
      <c r="F4184" s="50"/>
      <c r="G4184" s="50"/>
      <c r="H4184" s="50"/>
      <c r="I4184" s="52" t="str">
        <f aca="false">IF(AND(G4184="",H4184=""),"",N(G4184)-N(H4184))</f>
        <v/>
      </c>
      <c r="J4184" s="52" t="str">
        <f aca="false">IF(I4184="","",ABS(I4184))</f>
        <v/>
      </c>
      <c r="K4184" s="56" t="str">
        <f aca="false">IF(S4184="","",0)</f>
        <v/>
      </c>
      <c r="L4184" s="56" t="str">
        <f aca="false">IF(J4184="","",IF(AND(J4184&gt;'Revenue Testing'!$E$9,K4184=0),1,0))</f>
        <v/>
      </c>
      <c r="M4184" s="57" t="n">
        <v>0.713948645898</v>
      </c>
      <c r="N4184" s="56" t="str">
        <f aca="false">IF(OR(A4184="",I4184=""),"",IF(COUNTIFS($A$2:$A$4500,A4184,$D$2:$D$4500,D4184,$I$2:$I$4500,I4184)&gt;1,"Possible duplicate",""))</f>
        <v/>
      </c>
      <c r="O4184" s="56" t="str">
        <f aca="false">IF(J4184="","",IF(AND(L4184=0,K4184=0),1,0))</f>
        <v/>
      </c>
      <c r="P4184" s="56" t="str">
        <f aca="false">IF(L4184=1,J4184+ROW()/10^7,"")</f>
        <v/>
      </c>
      <c r="Q4184" s="56" t="str">
        <f aca="false">IF(O4184=1,M4184,"")</f>
        <v/>
      </c>
      <c r="R4184" s="56" t="str">
        <f aca="false">IF(K4184=1,ROW(),"")</f>
        <v/>
      </c>
      <c r="S4184" s="56" t="str">
        <f aca="false">IF(D4184="","",TRIM(D4184))</f>
        <v/>
      </c>
    </row>
    <row r="4185" customFormat="false" ht="15" hidden="false" customHeight="false" outlineLevel="0" collapsed="false">
      <c r="A4185" s="50"/>
      <c r="B4185" s="50"/>
      <c r="C4185" s="50" t="str">
        <f aca="false">IF(S4185="","",IFERROR(IF(INDEX('Ledger Codes'!$C$6:$C$205,MATCH(S4185,'Ledger Codes'!$B$6:$B$205,0))="","",INDEX('Ledger Codes'!$C$6:$C$205,MATCH(S4185,'Ledger Codes'!$B$6:$B$205,0))),""))</f>
        <v/>
      </c>
      <c r="D4185" s="50"/>
      <c r="E4185" s="50"/>
      <c r="F4185" s="50"/>
      <c r="G4185" s="50"/>
      <c r="H4185" s="50"/>
      <c r="I4185" s="52" t="str">
        <f aca="false">IF(AND(G4185="",H4185=""),"",N(G4185)-N(H4185))</f>
        <v/>
      </c>
      <c r="J4185" s="52" t="str">
        <f aca="false">IF(I4185="","",ABS(I4185))</f>
        <v/>
      </c>
      <c r="K4185" s="56" t="str">
        <f aca="false">IF(S4185="","",0)</f>
        <v/>
      </c>
      <c r="L4185" s="56" t="str">
        <f aca="false">IF(J4185="","",IF(AND(J4185&gt;'Revenue Testing'!$E$9,K4185=0),1,0))</f>
        <v/>
      </c>
      <c r="M4185" s="57" t="n">
        <v>0.435731066168</v>
      </c>
      <c r="N4185" s="56" t="str">
        <f aca="false">IF(OR(A4185="",I4185=""),"",IF(COUNTIFS($A$2:$A$4500,A4185,$D$2:$D$4500,D4185,$I$2:$I$4500,I4185)&gt;1,"Possible duplicate",""))</f>
        <v/>
      </c>
      <c r="O4185" s="56" t="str">
        <f aca="false">IF(J4185="","",IF(AND(L4185=0,K4185=0),1,0))</f>
        <v/>
      </c>
      <c r="P4185" s="56" t="str">
        <f aca="false">IF(L4185=1,J4185+ROW()/10^7,"")</f>
        <v/>
      </c>
      <c r="Q4185" s="56" t="str">
        <f aca="false">IF(O4185=1,M4185,"")</f>
        <v/>
      </c>
      <c r="R4185" s="56" t="str">
        <f aca="false">IF(K4185=1,ROW(),"")</f>
        <v/>
      </c>
      <c r="S4185" s="56" t="str">
        <f aca="false">IF(D4185="","",TRIM(D4185))</f>
        <v/>
      </c>
    </row>
    <row r="4186" customFormat="false" ht="15" hidden="false" customHeight="false" outlineLevel="0" collapsed="false">
      <c r="A4186" s="50"/>
      <c r="B4186" s="50"/>
      <c r="C4186" s="50" t="str">
        <f aca="false">IF(S4186="","",IFERROR(IF(INDEX('Ledger Codes'!$C$6:$C$205,MATCH(S4186,'Ledger Codes'!$B$6:$B$205,0))="","",INDEX('Ledger Codes'!$C$6:$C$205,MATCH(S4186,'Ledger Codes'!$B$6:$B$205,0))),""))</f>
        <v/>
      </c>
      <c r="D4186" s="50"/>
      <c r="E4186" s="50"/>
      <c r="F4186" s="50"/>
      <c r="G4186" s="50"/>
      <c r="H4186" s="50"/>
      <c r="I4186" s="52" t="str">
        <f aca="false">IF(AND(G4186="",H4186=""),"",N(G4186)-N(H4186))</f>
        <v/>
      </c>
      <c r="J4186" s="52" t="str">
        <f aca="false">IF(I4186="","",ABS(I4186))</f>
        <v/>
      </c>
      <c r="K4186" s="56" t="str">
        <f aca="false">IF(S4186="","",0)</f>
        <v/>
      </c>
      <c r="L4186" s="56" t="str">
        <f aca="false">IF(J4186="","",IF(AND(J4186&gt;'Revenue Testing'!$E$9,K4186=0),1,0))</f>
        <v/>
      </c>
      <c r="M4186" s="57" t="n">
        <v>0.481557051834</v>
      </c>
      <c r="N4186" s="56" t="str">
        <f aca="false">IF(OR(A4186="",I4186=""),"",IF(COUNTIFS($A$2:$A$4500,A4186,$D$2:$D$4500,D4186,$I$2:$I$4500,I4186)&gt;1,"Possible duplicate",""))</f>
        <v/>
      </c>
      <c r="O4186" s="56" t="str">
        <f aca="false">IF(J4186="","",IF(AND(L4186=0,K4186=0),1,0))</f>
        <v/>
      </c>
      <c r="P4186" s="56" t="str">
        <f aca="false">IF(L4186=1,J4186+ROW()/10^7,"")</f>
        <v/>
      </c>
      <c r="Q4186" s="56" t="str">
        <f aca="false">IF(O4186=1,M4186,"")</f>
        <v/>
      </c>
      <c r="R4186" s="56" t="str">
        <f aca="false">IF(K4186=1,ROW(),"")</f>
        <v/>
      </c>
      <c r="S4186" s="56" t="str">
        <f aca="false">IF(D4186="","",TRIM(D4186))</f>
        <v/>
      </c>
    </row>
    <row r="4187" customFormat="false" ht="15" hidden="false" customHeight="false" outlineLevel="0" collapsed="false">
      <c r="A4187" s="50"/>
      <c r="B4187" s="50"/>
      <c r="C4187" s="50" t="str">
        <f aca="false">IF(S4187="","",IFERROR(IF(INDEX('Ledger Codes'!$C$6:$C$205,MATCH(S4187,'Ledger Codes'!$B$6:$B$205,0))="","",INDEX('Ledger Codes'!$C$6:$C$205,MATCH(S4187,'Ledger Codes'!$B$6:$B$205,0))),""))</f>
        <v/>
      </c>
      <c r="D4187" s="50"/>
      <c r="E4187" s="50"/>
      <c r="F4187" s="50"/>
      <c r="G4187" s="50"/>
      <c r="H4187" s="50"/>
      <c r="I4187" s="52" t="str">
        <f aca="false">IF(AND(G4187="",H4187=""),"",N(G4187)-N(H4187))</f>
        <v/>
      </c>
      <c r="J4187" s="52" t="str">
        <f aca="false">IF(I4187="","",ABS(I4187))</f>
        <v/>
      </c>
      <c r="K4187" s="56" t="str">
        <f aca="false">IF(S4187="","",0)</f>
        <v/>
      </c>
      <c r="L4187" s="56" t="str">
        <f aca="false">IF(J4187="","",IF(AND(J4187&gt;'Revenue Testing'!$E$9,K4187=0),1,0))</f>
        <v/>
      </c>
      <c r="M4187" s="57" t="n">
        <v>0.192441595723</v>
      </c>
      <c r="N4187" s="56" t="str">
        <f aca="false">IF(OR(A4187="",I4187=""),"",IF(COUNTIFS($A$2:$A$4500,A4187,$D$2:$D$4500,D4187,$I$2:$I$4500,I4187)&gt;1,"Possible duplicate",""))</f>
        <v/>
      </c>
      <c r="O4187" s="56" t="str">
        <f aca="false">IF(J4187="","",IF(AND(L4187=0,K4187=0),1,0))</f>
        <v/>
      </c>
      <c r="P4187" s="56" t="str">
        <f aca="false">IF(L4187=1,J4187+ROW()/10^7,"")</f>
        <v/>
      </c>
      <c r="Q4187" s="56" t="str">
        <f aca="false">IF(O4187=1,M4187,"")</f>
        <v/>
      </c>
      <c r="R4187" s="56" t="str">
        <f aca="false">IF(K4187=1,ROW(),"")</f>
        <v/>
      </c>
      <c r="S4187" s="56" t="str">
        <f aca="false">IF(D4187="","",TRIM(D4187))</f>
        <v/>
      </c>
    </row>
    <row r="4188" customFormat="false" ht="15" hidden="false" customHeight="false" outlineLevel="0" collapsed="false">
      <c r="A4188" s="50"/>
      <c r="B4188" s="50"/>
      <c r="C4188" s="50" t="str">
        <f aca="false">IF(S4188="","",IFERROR(IF(INDEX('Ledger Codes'!$C$6:$C$205,MATCH(S4188,'Ledger Codes'!$B$6:$B$205,0))="","",INDEX('Ledger Codes'!$C$6:$C$205,MATCH(S4188,'Ledger Codes'!$B$6:$B$205,0))),""))</f>
        <v/>
      </c>
      <c r="D4188" s="50"/>
      <c r="E4188" s="50"/>
      <c r="F4188" s="50"/>
      <c r="G4188" s="50"/>
      <c r="H4188" s="50"/>
      <c r="I4188" s="52" t="str">
        <f aca="false">IF(AND(G4188="",H4188=""),"",N(G4188)-N(H4188))</f>
        <v/>
      </c>
      <c r="J4188" s="52" t="str">
        <f aca="false">IF(I4188="","",ABS(I4188))</f>
        <v/>
      </c>
      <c r="K4188" s="56" t="str">
        <f aca="false">IF(S4188="","",0)</f>
        <v/>
      </c>
      <c r="L4188" s="56" t="str">
        <f aca="false">IF(J4188="","",IF(AND(J4188&gt;'Revenue Testing'!$E$9,K4188=0),1,0))</f>
        <v/>
      </c>
      <c r="M4188" s="57" t="n">
        <v>0.565763551681</v>
      </c>
      <c r="N4188" s="56" t="str">
        <f aca="false">IF(OR(A4188="",I4188=""),"",IF(COUNTIFS($A$2:$A$4500,A4188,$D$2:$D$4500,D4188,$I$2:$I$4500,I4188)&gt;1,"Possible duplicate",""))</f>
        <v/>
      </c>
      <c r="O4188" s="56" t="str">
        <f aca="false">IF(J4188="","",IF(AND(L4188=0,K4188=0),1,0))</f>
        <v/>
      </c>
      <c r="P4188" s="56" t="str">
        <f aca="false">IF(L4188=1,J4188+ROW()/10^7,"")</f>
        <v/>
      </c>
      <c r="Q4188" s="56" t="str">
        <f aca="false">IF(O4188=1,M4188,"")</f>
        <v/>
      </c>
      <c r="R4188" s="56" t="str">
        <f aca="false">IF(K4188=1,ROW(),"")</f>
        <v/>
      </c>
      <c r="S4188" s="56" t="str">
        <f aca="false">IF(D4188="","",TRIM(D4188))</f>
        <v/>
      </c>
    </row>
    <row r="4189" customFormat="false" ht="15" hidden="false" customHeight="false" outlineLevel="0" collapsed="false">
      <c r="A4189" s="50"/>
      <c r="B4189" s="50"/>
      <c r="C4189" s="50" t="str">
        <f aca="false">IF(S4189="","",IFERROR(IF(INDEX('Ledger Codes'!$C$6:$C$205,MATCH(S4189,'Ledger Codes'!$B$6:$B$205,0))="","",INDEX('Ledger Codes'!$C$6:$C$205,MATCH(S4189,'Ledger Codes'!$B$6:$B$205,0))),""))</f>
        <v/>
      </c>
      <c r="D4189" s="50"/>
      <c r="E4189" s="50"/>
      <c r="F4189" s="50"/>
      <c r="G4189" s="50"/>
      <c r="H4189" s="50"/>
      <c r="I4189" s="52" t="str">
        <f aca="false">IF(AND(G4189="",H4189=""),"",N(G4189)-N(H4189))</f>
        <v/>
      </c>
      <c r="J4189" s="52" t="str">
        <f aca="false">IF(I4189="","",ABS(I4189))</f>
        <v/>
      </c>
      <c r="K4189" s="56" t="str">
        <f aca="false">IF(S4189="","",0)</f>
        <v/>
      </c>
      <c r="L4189" s="56" t="str">
        <f aca="false">IF(J4189="","",IF(AND(J4189&gt;'Revenue Testing'!$E$9,K4189=0),1,0))</f>
        <v/>
      </c>
      <c r="M4189" s="57" t="n">
        <v>0.824171882621</v>
      </c>
      <c r="N4189" s="56" t="str">
        <f aca="false">IF(OR(A4189="",I4189=""),"",IF(COUNTIFS($A$2:$A$4500,A4189,$D$2:$D$4500,D4189,$I$2:$I$4500,I4189)&gt;1,"Possible duplicate",""))</f>
        <v/>
      </c>
      <c r="O4189" s="56" t="str">
        <f aca="false">IF(J4189="","",IF(AND(L4189=0,K4189=0),1,0))</f>
        <v/>
      </c>
      <c r="P4189" s="56" t="str">
        <f aca="false">IF(L4189=1,J4189+ROW()/10^7,"")</f>
        <v/>
      </c>
      <c r="Q4189" s="56" t="str">
        <f aca="false">IF(O4189=1,M4189,"")</f>
        <v/>
      </c>
      <c r="R4189" s="56" t="str">
        <f aca="false">IF(K4189=1,ROW(),"")</f>
        <v/>
      </c>
      <c r="S4189" s="56" t="str">
        <f aca="false">IF(D4189="","",TRIM(D4189))</f>
        <v/>
      </c>
    </row>
    <row r="4190" customFormat="false" ht="15" hidden="false" customHeight="false" outlineLevel="0" collapsed="false">
      <c r="A4190" s="50"/>
      <c r="B4190" s="50"/>
      <c r="C4190" s="50" t="str">
        <f aca="false">IF(S4190="","",IFERROR(IF(INDEX('Ledger Codes'!$C$6:$C$205,MATCH(S4190,'Ledger Codes'!$B$6:$B$205,0))="","",INDEX('Ledger Codes'!$C$6:$C$205,MATCH(S4190,'Ledger Codes'!$B$6:$B$205,0))),""))</f>
        <v/>
      </c>
      <c r="D4190" s="50"/>
      <c r="E4190" s="50"/>
      <c r="F4190" s="50"/>
      <c r="G4190" s="50"/>
      <c r="H4190" s="50"/>
      <c r="I4190" s="52" t="str">
        <f aca="false">IF(AND(G4190="",H4190=""),"",N(G4190)-N(H4190))</f>
        <v/>
      </c>
      <c r="J4190" s="52" t="str">
        <f aca="false">IF(I4190="","",ABS(I4190))</f>
        <v/>
      </c>
      <c r="K4190" s="56" t="str">
        <f aca="false">IF(S4190="","",0)</f>
        <v/>
      </c>
      <c r="L4190" s="56" t="str">
        <f aca="false">IF(J4190="","",IF(AND(J4190&gt;'Revenue Testing'!$E$9,K4190=0),1,0))</f>
        <v/>
      </c>
      <c r="M4190" s="57" t="n">
        <v>0.651895401387</v>
      </c>
      <c r="N4190" s="56" t="str">
        <f aca="false">IF(OR(A4190="",I4190=""),"",IF(COUNTIFS($A$2:$A$4500,A4190,$D$2:$D$4500,D4190,$I$2:$I$4500,I4190)&gt;1,"Possible duplicate",""))</f>
        <v/>
      </c>
      <c r="O4190" s="56" t="str">
        <f aca="false">IF(J4190="","",IF(AND(L4190=0,K4190=0),1,0))</f>
        <v/>
      </c>
      <c r="P4190" s="56" t="str">
        <f aca="false">IF(L4190=1,J4190+ROW()/10^7,"")</f>
        <v/>
      </c>
      <c r="Q4190" s="56" t="str">
        <f aca="false">IF(O4190=1,M4190,"")</f>
        <v/>
      </c>
      <c r="R4190" s="56" t="str">
        <f aca="false">IF(K4190=1,ROW(),"")</f>
        <v/>
      </c>
      <c r="S4190" s="56" t="str">
        <f aca="false">IF(D4190="","",TRIM(D4190))</f>
        <v/>
      </c>
    </row>
    <row r="4191" customFormat="false" ht="15" hidden="false" customHeight="false" outlineLevel="0" collapsed="false">
      <c r="A4191" s="50"/>
      <c r="B4191" s="50"/>
      <c r="C4191" s="50" t="str">
        <f aca="false">IF(S4191="","",IFERROR(IF(INDEX('Ledger Codes'!$C$6:$C$205,MATCH(S4191,'Ledger Codes'!$B$6:$B$205,0))="","",INDEX('Ledger Codes'!$C$6:$C$205,MATCH(S4191,'Ledger Codes'!$B$6:$B$205,0))),""))</f>
        <v/>
      </c>
      <c r="D4191" s="50"/>
      <c r="E4191" s="50"/>
      <c r="F4191" s="50"/>
      <c r="G4191" s="50"/>
      <c r="H4191" s="50"/>
      <c r="I4191" s="52" t="str">
        <f aca="false">IF(AND(G4191="",H4191=""),"",N(G4191)-N(H4191))</f>
        <v/>
      </c>
      <c r="J4191" s="52" t="str">
        <f aca="false">IF(I4191="","",ABS(I4191))</f>
        <v/>
      </c>
      <c r="K4191" s="56" t="str">
        <f aca="false">IF(S4191="","",0)</f>
        <v/>
      </c>
      <c r="L4191" s="56" t="str">
        <f aca="false">IF(J4191="","",IF(AND(J4191&gt;'Revenue Testing'!$E$9,K4191=0),1,0))</f>
        <v/>
      </c>
      <c r="M4191" s="57" t="n">
        <v>0.75834720306</v>
      </c>
      <c r="N4191" s="56" t="str">
        <f aca="false">IF(OR(A4191="",I4191=""),"",IF(COUNTIFS($A$2:$A$4500,A4191,$D$2:$D$4500,D4191,$I$2:$I$4500,I4191)&gt;1,"Possible duplicate",""))</f>
        <v/>
      </c>
      <c r="O4191" s="56" t="str">
        <f aca="false">IF(J4191="","",IF(AND(L4191=0,K4191=0),1,0))</f>
        <v/>
      </c>
      <c r="P4191" s="56" t="str">
        <f aca="false">IF(L4191=1,J4191+ROW()/10^7,"")</f>
        <v/>
      </c>
      <c r="Q4191" s="56" t="str">
        <f aca="false">IF(O4191=1,M4191,"")</f>
        <v/>
      </c>
      <c r="R4191" s="56" t="str">
        <f aca="false">IF(K4191=1,ROW(),"")</f>
        <v/>
      </c>
      <c r="S4191" s="56" t="str">
        <f aca="false">IF(D4191="","",TRIM(D4191))</f>
        <v/>
      </c>
    </row>
    <row r="4192" customFormat="false" ht="15" hidden="false" customHeight="false" outlineLevel="0" collapsed="false">
      <c r="A4192" s="50"/>
      <c r="B4192" s="50"/>
      <c r="C4192" s="50" t="str">
        <f aca="false">IF(S4192="","",IFERROR(IF(INDEX('Ledger Codes'!$C$6:$C$205,MATCH(S4192,'Ledger Codes'!$B$6:$B$205,0))="","",INDEX('Ledger Codes'!$C$6:$C$205,MATCH(S4192,'Ledger Codes'!$B$6:$B$205,0))),""))</f>
        <v/>
      </c>
      <c r="D4192" s="50"/>
      <c r="E4192" s="50"/>
      <c r="F4192" s="50"/>
      <c r="G4192" s="50"/>
      <c r="H4192" s="50"/>
      <c r="I4192" s="52" t="str">
        <f aca="false">IF(AND(G4192="",H4192=""),"",N(G4192)-N(H4192))</f>
        <v/>
      </c>
      <c r="J4192" s="52" t="str">
        <f aca="false">IF(I4192="","",ABS(I4192))</f>
        <v/>
      </c>
      <c r="K4192" s="56" t="str">
        <f aca="false">IF(S4192="","",0)</f>
        <v/>
      </c>
      <c r="L4192" s="56" t="str">
        <f aca="false">IF(J4192="","",IF(AND(J4192&gt;'Revenue Testing'!$E$9,K4192=0),1,0))</f>
        <v/>
      </c>
      <c r="M4192" s="57" t="n">
        <v>0.091166856875</v>
      </c>
      <c r="N4192" s="56" t="str">
        <f aca="false">IF(OR(A4192="",I4192=""),"",IF(COUNTIFS($A$2:$A$4500,A4192,$D$2:$D$4500,D4192,$I$2:$I$4500,I4192)&gt;1,"Possible duplicate",""))</f>
        <v/>
      </c>
      <c r="O4192" s="56" t="str">
        <f aca="false">IF(J4192="","",IF(AND(L4192=0,K4192=0),1,0))</f>
        <v/>
      </c>
      <c r="P4192" s="56" t="str">
        <f aca="false">IF(L4192=1,J4192+ROW()/10^7,"")</f>
        <v/>
      </c>
      <c r="Q4192" s="56" t="str">
        <f aca="false">IF(O4192=1,M4192,"")</f>
        <v/>
      </c>
      <c r="R4192" s="56" t="str">
        <f aca="false">IF(K4192=1,ROW(),"")</f>
        <v/>
      </c>
      <c r="S4192" s="56" t="str">
        <f aca="false">IF(D4192="","",TRIM(D4192))</f>
        <v/>
      </c>
    </row>
    <row r="4193" customFormat="false" ht="15" hidden="false" customHeight="false" outlineLevel="0" collapsed="false">
      <c r="A4193" s="50"/>
      <c r="B4193" s="50"/>
      <c r="C4193" s="50" t="str">
        <f aca="false">IF(S4193="","",IFERROR(IF(INDEX('Ledger Codes'!$C$6:$C$205,MATCH(S4193,'Ledger Codes'!$B$6:$B$205,0))="","",INDEX('Ledger Codes'!$C$6:$C$205,MATCH(S4193,'Ledger Codes'!$B$6:$B$205,0))),""))</f>
        <v/>
      </c>
      <c r="D4193" s="50"/>
      <c r="E4193" s="50"/>
      <c r="F4193" s="50"/>
      <c r="G4193" s="50"/>
      <c r="H4193" s="50"/>
      <c r="I4193" s="52" t="str">
        <f aca="false">IF(AND(G4193="",H4193=""),"",N(G4193)-N(H4193))</f>
        <v/>
      </c>
      <c r="J4193" s="52" t="str">
        <f aca="false">IF(I4193="","",ABS(I4193))</f>
        <v/>
      </c>
      <c r="K4193" s="56" t="str">
        <f aca="false">IF(S4193="","",0)</f>
        <v/>
      </c>
      <c r="L4193" s="56" t="str">
        <f aca="false">IF(J4193="","",IF(AND(J4193&gt;'Revenue Testing'!$E$9,K4193=0),1,0))</f>
        <v/>
      </c>
      <c r="M4193" s="57" t="n">
        <v>0.705542705064</v>
      </c>
      <c r="N4193" s="56" t="str">
        <f aca="false">IF(OR(A4193="",I4193=""),"",IF(COUNTIFS($A$2:$A$4500,A4193,$D$2:$D$4500,D4193,$I$2:$I$4500,I4193)&gt;1,"Possible duplicate",""))</f>
        <v/>
      </c>
      <c r="O4193" s="56" t="str">
        <f aca="false">IF(J4193="","",IF(AND(L4193=0,K4193=0),1,0))</f>
        <v/>
      </c>
      <c r="P4193" s="56" t="str">
        <f aca="false">IF(L4193=1,J4193+ROW()/10^7,"")</f>
        <v/>
      </c>
      <c r="Q4193" s="56" t="str">
        <f aca="false">IF(O4193=1,M4193,"")</f>
        <v/>
      </c>
      <c r="R4193" s="56" t="str">
        <f aca="false">IF(K4193=1,ROW(),"")</f>
        <v/>
      </c>
      <c r="S4193" s="56" t="str">
        <f aca="false">IF(D4193="","",TRIM(D4193))</f>
        <v/>
      </c>
    </row>
    <row r="4194" customFormat="false" ht="15" hidden="false" customHeight="false" outlineLevel="0" collapsed="false">
      <c r="A4194" s="50"/>
      <c r="B4194" s="50"/>
      <c r="C4194" s="50" t="str">
        <f aca="false">IF(S4194="","",IFERROR(IF(INDEX('Ledger Codes'!$C$6:$C$205,MATCH(S4194,'Ledger Codes'!$B$6:$B$205,0))="","",INDEX('Ledger Codes'!$C$6:$C$205,MATCH(S4194,'Ledger Codes'!$B$6:$B$205,0))),""))</f>
        <v/>
      </c>
      <c r="D4194" s="50"/>
      <c r="E4194" s="50"/>
      <c r="F4194" s="50"/>
      <c r="G4194" s="50"/>
      <c r="H4194" s="50"/>
      <c r="I4194" s="52" t="str">
        <f aca="false">IF(AND(G4194="",H4194=""),"",N(G4194)-N(H4194))</f>
        <v/>
      </c>
      <c r="J4194" s="52" t="str">
        <f aca="false">IF(I4194="","",ABS(I4194))</f>
        <v/>
      </c>
      <c r="K4194" s="56" t="str">
        <f aca="false">IF(S4194="","",0)</f>
        <v/>
      </c>
      <c r="L4194" s="56" t="str">
        <f aca="false">IF(J4194="","",IF(AND(J4194&gt;'Revenue Testing'!$E$9,K4194=0),1,0))</f>
        <v/>
      </c>
      <c r="M4194" s="57" t="n">
        <v>0.881445839372</v>
      </c>
      <c r="N4194" s="56" t="str">
        <f aca="false">IF(OR(A4194="",I4194=""),"",IF(COUNTIFS($A$2:$A$4500,A4194,$D$2:$D$4500,D4194,$I$2:$I$4500,I4194)&gt;1,"Possible duplicate",""))</f>
        <v/>
      </c>
      <c r="O4194" s="56" t="str">
        <f aca="false">IF(J4194="","",IF(AND(L4194=0,K4194=0),1,0))</f>
        <v/>
      </c>
      <c r="P4194" s="56" t="str">
        <f aca="false">IF(L4194=1,J4194+ROW()/10^7,"")</f>
        <v/>
      </c>
      <c r="Q4194" s="56" t="str">
        <f aca="false">IF(O4194=1,M4194,"")</f>
        <v/>
      </c>
      <c r="R4194" s="56" t="str">
        <f aca="false">IF(K4194=1,ROW(),"")</f>
        <v/>
      </c>
      <c r="S4194" s="56" t="str">
        <f aca="false">IF(D4194="","",TRIM(D4194))</f>
        <v/>
      </c>
    </row>
    <row r="4195" customFormat="false" ht="15" hidden="false" customHeight="false" outlineLevel="0" collapsed="false">
      <c r="A4195" s="50"/>
      <c r="B4195" s="50"/>
      <c r="C4195" s="50" t="str">
        <f aca="false">IF(S4195="","",IFERROR(IF(INDEX('Ledger Codes'!$C$6:$C$205,MATCH(S4195,'Ledger Codes'!$B$6:$B$205,0))="","",INDEX('Ledger Codes'!$C$6:$C$205,MATCH(S4195,'Ledger Codes'!$B$6:$B$205,0))),""))</f>
        <v/>
      </c>
      <c r="D4195" s="50"/>
      <c r="E4195" s="50"/>
      <c r="F4195" s="50"/>
      <c r="G4195" s="50"/>
      <c r="H4195" s="50"/>
      <c r="I4195" s="52" t="str">
        <f aca="false">IF(AND(G4195="",H4195=""),"",N(G4195)-N(H4195))</f>
        <v/>
      </c>
      <c r="J4195" s="52" t="str">
        <f aca="false">IF(I4195="","",ABS(I4195))</f>
        <v/>
      </c>
      <c r="K4195" s="56" t="str">
        <f aca="false">IF(S4195="","",0)</f>
        <v/>
      </c>
      <c r="L4195" s="56" t="str">
        <f aca="false">IF(J4195="","",IF(AND(J4195&gt;'Revenue Testing'!$E$9,K4195=0),1,0))</f>
        <v/>
      </c>
      <c r="M4195" s="57" t="n">
        <v>0.563597627268</v>
      </c>
      <c r="N4195" s="56" t="str">
        <f aca="false">IF(OR(A4195="",I4195=""),"",IF(COUNTIFS($A$2:$A$4500,A4195,$D$2:$D$4500,D4195,$I$2:$I$4500,I4195)&gt;1,"Possible duplicate",""))</f>
        <v/>
      </c>
      <c r="O4195" s="56" t="str">
        <f aca="false">IF(J4195="","",IF(AND(L4195=0,K4195=0),1,0))</f>
        <v/>
      </c>
      <c r="P4195" s="56" t="str">
        <f aca="false">IF(L4195=1,J4195+ROW()/10^7,"")</f>
        <v/>
      </c>
      <c r="Q4195" s="56" t="str">
        <f aca="false">IF(O4195=1,M4195,"")</f>
        <v/>
      </c>
      <c r="R4195" s="56" t="str">
        <f aca="false">IF(K4195=1,ROW(),"")</f>
        <v/>
      </c>
      <c r="S4195" s="56" t="str">
        <f aca="false">IF(D4195="","",TRIM(D4195))</f>
        <v/>
      </c>
    </row>
    <row r="4196" customFormat="false" ht="15" hidden="false" customHeight="false" outlineLevel="0" collapsed="false">
      <c r="A4196" s="50"/>
      <c r="B4196" s="50"/>
      <c r="C4196" s="50" t="str">
        <f aca="false">IF(S4196="","",IFERROR(IF(INDEX('Ledger Codes'!$C$6:$C$205,MATCH(S4196,'Ledger Codes'!$B$6:$B$205,0))="","",INDEX('Ledger Codes'!$C$6:$C$205,MATCH(S4196,'Ledger Codes'!$B$6:$B$205,0))),""))</f>
        <v/>
      </c>
      <c r="D4196" s="50"/>
      <c r="E4196" s="50"/>
      <c r="F4196" s="50"/>
      <c r="G4196" s="50"/>
      <c r="H4196" s="50"/>
      <c r="I4196" s="52" t="str">
        <f aca="false">IF(AND(G4196="",H4196=""),"",N(G4196)-N(H4196))</f>
        <v/>
      </c>
      <c r="J4196" s="52" t="str">
        <f aca="false">IF(I4196="","",ABS(I4196))</f>
        <v/>
      </c>
      <c r="K4196" s="56" t="str">
        <f aca="false">IF(S4196="","",0)</f>
        <v/>
      </c>
      <c r="L4196" s="56" t="str">
        <f aca="false">IF(J4196="","",IF(AND(J4196&gt;'Revenue Testing'!$E$9,K4196=0),1,0))</f>
        <v/>
      </c>
      <c r="M4196" s="57" t="n">
        <v>0.132812964724</v>
      </c>
      <c r="N4196" s="56" t="str">
        <f aca="false">IF(OR(A4196="",I4196=""),"",IF(COUNTIFS($A$2:$A$4500,A4196,$D$2:$D$4500,D4196,$I$2:$I$4500,I4196)&gt;1,"Possible duplicate",""))</f>
        <v/>
      </c>
      <c r="O4196" s="56" t="str">
        <f aca="false">IF(J4196="","",IF(AND(L4196=0,K4196=0),1,0))</f>
        <v/>
      </c>
      <c r="P4196" s="56" t="str">
        <f aca="false">IF(L4196=1,J4196+ROW()/10^7,"")</f>
        <v/>
      </c>
      <c r="Q4196" s="56" t="str">
        <f aca="false">IF(O4196=1,M4196,"")</f>
        <v/>
      </c>
      <c r="R4196" s="56" t="str">
        <f aca="false">IF(K4196=1,ROW(),"")</f>
        <v/>
      </c>
      <c r="S4196" s="56" t="str">
        <f aca="false">IF(D4196="","",TRIM(D4196))</f>
        <v/>
      </c>
    </row>
    <row r="4197" customFormat="false" ht="15" hidden="false" customHeight="false" outlineLevel="0" collapsed="false">
      <c r="A4197" s="50"/>
      <c r="B4197" s="50"/>
      <c r="C4197" s="50" t="str">
        <f aca="false">IF(S4197="","",IFERROR(IF(INDEX('Ledger Codes'!$C$6:$C$205,MATCH(S4197,'Ledger Codes'!$B$6:$B$205,0))="","",INDEX('Ledger Codes'!$C$6:$C$205,MATCH(S4197,'Ledger Codes'!$B$6:$B$205,0))),""))</f>
        <v/>
      </c>
      <c r="D4197" s="50"/>
      <c r="E4197" s="50"/>
      <c r="F4197" s="50"/>
      <c r="G4197" s="50"/>
      <c r="H4197" s="50"/>
      <c r="I4197" s="52" t="str">
        <f aca="false">IF(AND(G4197="",H4197=""),"",N(G4197)-N(H4197))</f>
        <v/>
      </c>
      <c r="J4197" s="52" t="str">
        <f aca="false">IF(I4197="","",ABS(I4197))</f>
        <v/>
      </c>
      <c r="K4197" s="56" t="str">
        <f aca="false">IF(S4197="","",0)</f>
        <v/>
      </c>
      <c r="L4197" s="56" t="str">
        <f aca="false">IF(J4197="","",IF(AND(J4197&gt;'Revenue Testing'!$E$9,K4197=0),1,0))</f>
        <v/>
      </c>
      <c r="M4197" s="57" t="n">
        <v>0.389936260732</v>
      </c>
      <c r="N4197" s="56" t="str">
        <f aca="false">IF(OR(A4197="",I4197=""),"",IF(COUNTIFS($A$2:$A$4500,A4197,$D$2:$D$4500,D4197,$I$2:$I$4500,I4197)&gt;1,"Possible duplicate",""))</f>
        <v/>
      </c>
      <c r="O4197" s="56" t="str">
        <f aca="false">IF(J4197="","",IF(AND(L4197=0,K4197=0),1,0))</f>
        <v/>
      </c>
      <c r="P4197" s="56" t="str">
        <f aca="false">IF(L4197=1,J4197+ROW()/10^7,"")</f>
        <v/>
      </c>
      <c r="Q4197" s="56" t="str">
        <f aca="false">IF(O4197=1,M4197,"")</f>
        <v/>
      </c>
      <c r="R4197" s="56" t="str">
        <f aca="false">IF(K4197=1,ROW(),"")</f>
        <v/>
      </c>
      <c r="S4197" s="56" t="str">
        <f aca="false">IF(D4197="","",TRIM(D4197))</f>
        <v/>
      </c>
    </row>
    <row r="4198" customFormat="false" ht="15" hidden="false" customHeight="false" outlineLevel="0" collapsed="false">
      <c r="A4198" s="50"/>
      <c r="B4198" s="50"/>
      <c r="C4198" s="50" t="str">
        <f aca="false">IF(S4198="","",IFERROR(IF(INDEX('Ledger Codes'!$C$6:$C$205,MATCH(S4198,'Ledger Codes'!$B$6:$B$205,0))="","",INDEX('Ledger Codes'!$C$6:$C$205,MATCH(S4198,'Ledger Codes'!$B$6:$B$205,0))),""))</f>
        <v/>
      </c>
      <c r="D4198" s="50"/>
      <c r="E4198" s="50"/>
      <c r="F4198" s="50"/>
      <c r="G4198" s="50"/>
      <c r="H4198" s="50"/>
      <c r="I4198" s="52" t="str">
        <f aca="false">IF(AND(G4198="",H4198=""),"",N(G4198)-N(H4198))</f>
        <v/>
      </c>
      <c r="J4198" s="52" t="str">
        <f aca="false">IF(I4198="","",ABS(I4198))</f>
        <v/>
      </c>
      <c r="K4198" s="56" t="str">
        <f aca="false">IF(S4198="","",0)</f>
        <v/>
      </c>
      <c r="L4198" s="56" t="str">
        <f aca="false">IF(J4198="","",IF(AND(J4198&gt;'Revenue Testing'!$E$9,K4198=0),1,0))</f>
        <v/>
      </c>
      <c r="M4198" s="57" t="n">
        <v>0.758001008341</v>
      </c>
      <c r="N4198" s="56" t="str">
        <f aca="false">IF(OR(A4198="",I4198=""),"",IF(COUNTIFS($A$2:$A$4500,A4198,$D$2:$D$4500,D4198,$I$2:$I$4500,I4198)&gt;1,"Possible duplicate",""))</f>
        <v/>
      </c>
      <c r="O4198" s="56" t="str">
        <f aca="false">IF(J4198="","",IF(AND(L4198=0,K4198=0),1,0))</f>
        <v/>
      </c>
      <c r="P4198" s="56" t="str">
        <f aca="false">IF(L4198=1,J4198+ROW()/10^7,"")</f>
        <v/>
      </c>
      <c r="Q4198" s="56" t="str">
        <f aca="false">IF(O4198=1,M4198,"")</f>
        <v/>
      </c>
      <c r="R4198" s="56" t="str">
        <f aca="false">IF(K4198=1,ROW(),"")</f>
        <v/>
      </c>
      <c r="S4198" s="56" t="str">
        <f aca="false">IF(D4198="","",TRIM(D4198))</f>
        <v/>
      </c>
    </row>
    <row r="4199" customFormat="false" ht="15" hidden="false" customHeight="false" outlineLevel="0" collapsed="false">
      <c r="A4199" s="50"/>
      <c r="B4199" s="50"/>
      <c r="C4199" s="50" t="str">
        <f aca="false">IF(S4199="","",IFERROR(IF(INDEX('Ledger Codes'!$C$6:$C$205,MATCH(S4199,'Ledger Codes'!$B$6:$B$205,0))="","",INDEX('Ledger Codes'!$C$6:$C$205,MATCH(S4199,'Ledger Codes'!$B$6:$B$205,0))),""))</f>
        <v/>
      </c>
      <c r="D4199" s="50"/>
      <c r="E4199" s="50"/>
      <c r="F4199" s="50"/>
      <c r="G4199" s="50"/>
      <c r="H4199" s="50"/>
      <c r="I4199" s="52" t="str">
        <f aca="false">IF(AND(G4199="",H4199=""),"",N(G4199)-N(H4199))</f>
        <v/>
      </c>
      <c r="J4199" s="52" t="str">
        <f aca="false">IF(I4199="","",ABS(I4199))</f>
        <v/>
      </c>
      <c r="K4199" s="56" t="str">
        <f aca="false">IF(S4199="","",0)</f>
        <v/>
      </c>
      <c r="L4199" s="56" t="str">
        <f aca="false">IF(J4199="","",IF(AND(J4199&gt;'Revenue Testing'!$E$9,K4199=0),1,0))</f>
        <v/>
      </c>
      <c r="M4199" s="57" t="n">
        <v>0.446919527124</v>
      </c>
      <c r="N4199" s="56" t="str">
        <f aca="false">IF(OR(A4199="",I4199=""),"",IF(COUNTIFS($A$2:$A$4500,A4199,$D$2:$D$4500,D4199,$I$2:$I$4500,I4199)&gt;1,"Possible duplicate",""))</f>
        <v/>
      </c>
      <c r="O4199" s="56" t="str">
        <f aca="false">IF(J4199="","",IF(AND(L4199=0,K4199=0),1,0))</f>
        <v/>
      </c>
      <c r="P4199" s="56" t="str">
        <f aca="false">IF(L4199=1,J4199+ROW()/10^7,"")</f>
        <v/>
      </c>
      <c r="Q4199" s="56" t="str">
        <f aca="false">IF(O4199=1,M4199,"")</f>
        <v/>
      </c>
      <c r="R4199" s="56" t="str">
        <f aca="false">IF(K4199=1,ROW(),"")</f>
        <v/>
      </c>
      <c r="S4199" s="56" t="str">
        <f aca="false">IF(D4199="","",TRIM(D4199))</f>
        <v/>
      </c>
    </row>
    <row r="4200" customFormat="false" ht="15" hidden="false" customHeight="false" outlineLevel="0" collapsed="false">
      <c r="A4200" s="50"/>
      <c r="B4200" s="50"/>
      <c r="C4200" s="50" t="str">
        <f aca="false">IF(S4200="","",IFERROR(IF(INDEX('Ledger Codes'!$C$6:$C$205,MATCH(S4200,'Ledger Codes'!$B$6:$B$205,0))="","",INDEX('Ledger Codes'!$C$6:$C$205,MATCH(S4200,'Ledger Codes'!$B$6:$B$205,0))),""))</f>
        <v/>
      </c>
      <c r="D4200" s="50"/>
      <c r="E4200" s="50"/>
      <c r="F4200" s="50"/>
      <c r="G4200" s="50"/>
      <c r="H4200" s="50"/>
      <c r="I4200" s="52" t="str">
        <f aca="false">IF(AND(G4200="",H4200=""),"",N(G4200)-N(H4200))</f>
        <v/>
      </c>
      <c r="J4200" s="52" t="str">
        <f aca="false">IF(I4200="","",ABS(I4200))</f>
        <v/>
      </c>
      <c r="K4200" s="56" t="str">
        <f aca="false">IF(S4200="","",0)</f>
        <v/>
      </c>
      <c r="L4200" s="56" t="str">
        <f aca="false">IF(J4200="","",IF(AND(J4200&gt;'Revenue Testing'!$E$9,K4200=0),1,0))</f>
        <v/>
      </c>
      <c r="M4200" s="57" t="n">
        <v>0.960801212886</v>
      </c>
      <c r="N4200" s="56" t="str">
        <f aca="false">IF(OR(A4200="",I4200=""),"",IF(COUNTIFS($A$2:$A$4500,A4200,$D$2:$D$4500,D4200,$I$2:$I$4500,I4200)&gt;1,"Possible duplicate",""))</f>
        <v/>
      </c>
      <c r="O4200" s="56" t="str">
        <f aca="false">IF(J4200="","",IF(AND(L4200=0,K4200=0),1,0))</f>
        <v/>
      </c>
      <c r="P4200" s="56" t="str">
        <f aca="false">IF(L4200=1,J4200+ROW()/10^7,"")</f>
        <v/>
      </c>
      <c r="Q4200" s="56" t="str">
        <f aca="false">IF(O4200=1,M4200,"")</f>
        <v/>
      </c>
      <c r="R4200" s="56" t="str">
        <f aca="false">IF(K4200=1,ROW(),"")</f>
        <v/>
      </c>
      <c r="S4200" s="56" t="str">
        <f aca="false">IF(D4200="","",TRIM(D4200))</f>
        <v/>
      </c>
    </row>
    <row r="4201" customFormat="false" ht="15" hidden="false" customHeight="false" outlineLevel="0" collapsed="false">
      <c r="A4201" s="50"/>
      <c r="B4201" s="50"/>
      <c r="C4201" s="50" t="str">
        <f aca="false">IF(S4201="","",IFERROR(IF(INDEX('Ledger Codes'!$C$6:$C$205,MATCH(S4201,'Ledger Codes'!$B$6:$B$205,0))="","",INDEX('Ledger Codes'!$C$6:$C$205,MATCH(S4201,'Ledger Codes'!$B$6:$B$205,0))),""))</f>
        <v/>
      </c>
      <c r="D4201" s="50"/>
      <c r="E4201" s="50"/>
      <c r="F4201" s="50"/>
      <c r="G4201" s="50"/>
      <c r="H4201" s="50"/>
      <c r="I4201" s="52" t="str">
        <f aca="false">IF(AND(G4201="",H4201=""),"",N(G4201)-N(H4201))</f>
        <v/>
      </c>
      <c r="J4201" s="52" t="str">
        <f aca="false">IF(I4201="","",ABS(I4201))</f>
        <v/>
      </c>
      <c r="K4201" s="56" t="str">
        <f aca="false">IF(S4201="","",0)</f>
        <v/>
      </c>
      <c r="L4201" s="56" t="str">
        <f aca="false">IF(J4201="","",IF(AND(J4201&gt;'Revenue Testing'!$E$9,K4201=0),1,0))</f>
        <v/>
      </c>
      <c r="M4201" s="57" t="n">
        <v>0.465033020904</v>
      </c>
      <c r="N4201" s="56" t="str">
        <f aca="false">IF(OR(A4201="",I4201=""),"",IF(COUNTIFS($A$2:$A$4500,A4201,$D$2:$D$4500,D4201,$I$2:$I$4500,I4201)&gt;1,"Possible duplicate",""))</f>
        <v/>
      </c>
      <c r="O4201" s="56" t="str">
        <f aca="false">IF(J4201="","",IF(AND(L4201=0,K4201=0),1,0))</f>
        <v/>
      </c>
      <c r="P4201" s="56" t="str">
        <f aca="false">IF(L4201=1,J4201+ROW()/10^7,"")</f>
        <v/>
      </c>
      <c r="Q4201" s="56" t="str">
        <f aca="false">IF(O4201=1,M4201,"")</f>
        <v/>
      </c>
      <c r="R4201" s="56" t="str">
        <f aca="false">IF(K4201=1,ROW(),"")</f>
        <v/>
      </c>
      <c r="S4201" s="56" t="str">
        <f aca="false">IF(D4201="","",TRIM(D4201))</f>
        <v/>
      </c>
    </row>
    <row r="4202" customFormat="false" ht="15" hidden="false" customHeight="false" outlineLevel="0" collapsed="false">
      <c r="A4202" s="50"/>
      <c r="B4202" s="50"/>
      <c r="C4202" s="50" t="str">
        <f aca="false">IF(S4202="","",IFERROR(IF(INDEX('Ledger Codes'!$C$6:$C$205,MATCH(S4202,'Ledger Codes'!$B$6:$B$205,0))="","",INDEX('Ledger Codes'!$C$6:$C$205,MATCH(S4202,'Ledger Codes'!$B$6:$B$205,0))),""))</f>
        <v/>
      </c>
      <c r="D4202" s="50"/>
      <c r="E4202" s="50"/>
      <c r="F4202" s="50"/>
      <c r="G4202" s="50"/>
      <c r="H4202" s="50"/>
      <c r="I4202" s="52" t="str">
        <f aca="false">IF(AND(G4202="",H4202=""),"",N(G4202)-N(H4202))</f>
        <v/>
      </c>
      <c r="J4202" s="52" t="str">
        <f aca="false">IF(I4202="","",ABS(I4202))</f>
        <v/>
      </c>
      <c r="K4202" s="56" t="str">
        <f aca="false">IF(S4202="","",0)</f>
        <v/>
      </c>
      <c r="L4202" s="56" t="str">
        <f aca="false">IF(J4202="","",IF(AND(J4202&gt;'Revenue Testing'!$E$9,K4202=0),1,0))</f>
        <v/>
      </c>
      <c r="M4202" s="57" t="n">
        <v>0.381480580159</v>
      </c>
      <c r="N4202" s="56" t="str">
        <f aca="false">IF(OR(A4202="",I4202=""),"",IF(COUNTIFS($A$2:$A$4500,A4202,$D$2:$D$4500,D4202,$I$2:$I$4500,I4202)&gt;1,"Possible duplicate",""))</f>
        <v/>
      </c>
      <c r="O4202" s="56" t="str">
        <f aca="false">IF(J4202="","",IF(AND(L4202=0,K4202=0),1,0))</f>
        <v/>
      </c>
      <c r="P4202" s="56" t="str">
        <f aca="false">IF(L4202=1,J4202+ROW()/10^7,"")</f>
        <v/>
      </c>
      <c r="Q4202" s="56" t="str">
        <f aca="false">IF(O4202=1,M4202,"")</f>
        <v/>
      </c>
      <c r="R4202" s="56" t="str">
        <f aca="false">IF(K4202=1,ROW(),"")</f>
        <v/>
      </c>
      <c r="S4202" s="56" t="str">
        <f aca="false">IF(D4202="","",TRIM(D4202))</f>
        <v/>
      </c>
    </row>
    <row r="4203" customFormat="false" ht="15" hidden="false" customHeight="false" outlineLevel="0" collapsed="false">
      <c r="A4203" s="50"/>
      <c r="B4203" s="50"/>
      <c r="C4203" s="50" t="str">
        <f aca="false">IF(S4203="","",IFERROR(IF(INDEX('Ledger Codes'!$C$6:$C$205,MATCH(S4203,'Ledger Codes'!$B$6:$B$205,0))="","",INDEX('Ledger Codes'!$C$6:$C$205,MATCH(S4203,'Ledger Codes'!$B$6:$B$205,0))),""))</f>
        <v/>
      </c>
      <c r="D4203" s="50"/>
      <c r="E4203" s="50"/>
      <c r="F4203" s="50"/>
      <c r="G4203" s="50"/>
      <c r="H4203" s="50"/>
      <c r="I4203" s="52" t="str">
        <f aca="false">IF(AND(G4203="",H4203=""),"",N(G4203)-N(H4203))</f>
        <v/>
      </c>
      <c r="J4203" s="52" t="str">
        <f aca="false">IF(I4203="","",ABS(I4203))</f>
        <v/>
      </c>
      <c r="K4203" s="56" t="str">
        <f aca="false">IF(S4203="","",0)</f>
        <v/>
      </c>
      <c r="L4203" s="56" t="str">
        <f aca="false">IF(J4203="","",IF(AND(J4203&gt;'Revenue Testing'!$E$9,K4203=0),1,0))</f>
        <v/>
      </c>
      <c r="M4203" s="57" t="n">
        <v>0.112353046671</v>
      </c>
      <c r="N4203" s="56" t="str">
        <f aca="false">IF(OR(A4203="",I4203=""),"",IF(COUNTIFS($A$2:$A$4500,A4203,$D$2:$D$4500,D4203,$I$2:$I$4500,I4203)&gt;1,"Possible duplicate",""))</f>
        <v/>
      </c>
      <c r="O4203" s="56" t="str">
        <f aca="false">IF(J4203="","",IF(AND(L4203=0,K4203=0),1,0))</f>
        <v/>
      </c>
      <c r="P4203" s="56" t="str">
        <f aca="false">IF(L4203=1,J4203+ROW()/10^7,"")</f>
        <v/>
      </c>
      <c r="Q4203" s="56" t="str">
        <f aca="false">IF(O4203=1,M4203,"")</f>
        <v/>
      </c>
      <c r="R4203" s="56" t="str">
        <f aca="false">IF(K4203=1,ROW(),"")</f>
        <v/>
      </c>
      <c r="S4203" s="56" t="str">
        <f aca="false">IF(D4203="","",TRIM(D4203))</f>
        <v/>
      </c>
    </row>
    <row r="4204" customFormat="false" ht="15" hidden="false" customHeight="false" outlineLevel="0" collapsed="false">
      <c r="A4204" s="50"/>
      <c r="B4204" s="50"/>
      <c r="C4204" s="50" t="str">
        <f aca="false">IF(S4204="","",IFERROR(IF(INDEX('Ledger Codes'!$C$6:$C$205,MATCH(S4204,'Ledger Codes'!$B$6:$B$205,0))="","",INDEX('Ledger Codes'!$C$6:$C$205,MATCH(S4204,'Ledger Codes'!$B$6:$B$205,0))),""))</f>
        <v/>
      </c>
      <c r="D4204" s="50"/>
      <c r="E4204" s="50"/>
      <c r="F4204" s="50"/>
      <c r="G4204" s="50"/>
      <c r="H4204" s="50"/>
      <c r="I4204" s="52" t="str">
        <f aca="false">IF(AND(G4204="",H4204=""),"",N(G4204)-N(H4204))</f>
        <v/>
      </c>
      <c r="J4204" s="52" t="str">
        <f aca="false">IF(I4204="","",ABS(I4204))</f>
        <v/>
      </c>
      <c r="K4204" s="56" t="str">
        <f aca="false">IF(S4204="","",0)</f>
        <v/>
      </c>
      <c r="L4204" s="56" t="str">
        <f aca="false">IF(J4204="","",IF(AND(J4204&gt;'Revenue Testing'!$E$9,K4204=0),1,0))</f>
        <v/>
      </c>
      <c r="M4204" s="57" t="n">
        <v>0.532186540224</v>
      </c>
      <c r="N4204" s="56" t="str">
        <f aca="false">IF(OR(A4204="",I4204=""),"",IF(COUNTIFS($A$2:$A$4500,A4204,$D$2:$D$4500,D4204,$I$2:$I$4500,I4204)&gt;1,"Possible duplicate",""))</f>
        <v/>
      </c>
      <c r="O4204" s="56" t="str">
        <f aca="false">IF(J4204="","",IF(AND(L4204=0,K4204=0),1,0))</f>
        <v/>
      </c>
      <c r="P4204" s="56" t="str">
        <f aca="false">IF(L4204=1,J4204+ROW()/10^7,"")</f>
        <v/>
      </c>
      <c r="Q4204" s="56" t="str">
        <f aca="false">IF(O4204=1,M4204,"")</f>
        <v/>
      </c>
      <c r="R4204" s="56" t="str">
        <f aca="false">IF(K4204=1,ROW(),"")</f>
        <v/>
      </c>
      <c r="S4204" s="56" t="str">
        <f aca="false">IF(D4204="","",TRIM(D4204))</f>
        <v/>
      </c>
    </row>
    <row r="4205" customFormat="false" ht="15" hidden="false" customHeight="false" outlineLevel="0" collapsed="false">
      <c r="A4205" s="50"/>
      <c r="B4205" s="50"/>
      <c r="C4205" s="50" t="str">
        <f aca="false">IF(S4205="","",IFERROR(IF(INDEX('Ledger Codes'!$C$6:$C$205,MATCH(S4205,'Ledger Codes'!$B$6:$B$205,0))="","",INDEX('Ledger Codes'!$C$6:$C$205,MATCH(S4205,'Ledger Codes'!$B$6:$B$205,0))),""))</f>
        <v/>
      </c>
      <c r="D4205" s="50"/>
      <c r="E4205" s="50"/>
      <c r="F4205" s="50"/>
      <c r="G4205" s="50"/>
      <c r="H4205" s="50"/>
      <c r="I4205" s="52" t="str">
        <f aca="false">IF(AND(G4205="",H4205=""),"",N(G4205)-N(H4205))</f>
        <v/>
      </c>
      <c r="J4205" s="52" t="str">
        <f aca="false">IF(I4205="","",ABS(I4205))</f>
        <v/>
      </c>
      <c r="K4205" s="56" t="str">
        <f aca="false">IF(S4205="","",0)</f>
        <v/>
      </c>
      <c r="L4205" s="56" t="str">
        <f aca="false">IF(J4205="","",IF(AND(J4205&gt;'Revenue Testing'!$E$9,K4205=0),1,0))</f>
        <v/>
      </c>
      <c r="M4205" s="57" t="n">
        <v>0.678212149595</v>
      </c>
      <c r="N4205" s="56" t="str">
        <f aca="false">IF(OR(A4205="",I4205=""),"",IF(COUNTIFS($A$2:$A$4500,A4205,$D$2:$D$4500,D4205,$I$2:$I$4500,I4205)&gt;1,"Possible duplicate",""))</f>
        <v/>
      </c>
      <c r="O4205" s="56" t="str">
        <f aca="false">IF(J4205="","",IF(AND(L4205=0,K4205=0),1,0))</f>
        <v/>
      </c>
      <c r="P4205" s="56" t="str">
        <f aca="false">IF(L4205=1,J4205+ROW()/10^7,"")</f>
        <v/>
      </c>
      <c r="Q4205" s="56" t="str">
        <f aca="false">IF(O4205=1,M4205,"")</f>
        <v/>
      </c>
      <c r="R4205" s="56" t="str">
        <f aca="false">IF(K4205=1,ROW(),"")</f>
        <v/>
      </c>
      <c r="S4205" s="56" t="str">
        <f aca="false">IF(D4205="","",TRIM(D4205))</f>
        <v/>
      </c>
    </row>
    <row r="4206" customFormat="false" ht="15" hidden="false" customHeight="false" outlineLevel="0" collapsed="false">
      <c r="A4206" s="50"/>
      <c r="B4206" s="50"/>
      <c r="C4206" s="50" t="str">
        <f aca="false">IF(S4206="","",IFERROR(IF(INDEX('Ledger Codes'!$C$6:$C$205,MATCH(S4206,'Ledger Codes'!$B$6:$B$205,0))="","",INDEX('Ledger Codes'!$C$6:$C$205,MATCH(S4206,'Ledger Codes'!$B$6:$B$205,0))),""))</f>
        <v/>
      </c>
      <c r="D4206" s="50"/>
      <c r="E4206" s="50"/>
      <c r="F4206" s="50"/>
      <c r="G4206" s="50"/>
      <c r="H4206" s="50"/>
      <c r="I4206" s="52" t="str">
        <f aca="false">IF(AND(G4206="",H4206=""),"",N(G4206)-N(H4206))</f>
        <v/>
      </c>
      <c r="J4206" s="52" t="str">
        <f aca="false">IF(I4206="","",ABS(I4206))</f>
        <v/>
      </c>
      <c r="K4206" s="56" t="str">
        <f aca="false">IF(S4206="","",0)</f>
        <v/>
      </c>
      <c r="L4206" s="56" t="str">
        <f aca="false">IF(J4206="","",IF(AND(J4206&gt;'Revenue Testing'!$E$9,K4206=0),1,0))</f>
        <v/>
      </c>
      <c r="M4206" s="57" t="n">
        <v>0.64200887341</v>
      </c>
      <c r="N4206" s="56" t="str">
        <f aca="false">IF(OR(A4206="",I4206=""),"",IF(COUNTIFS($A$2:$A$4500,A4206,$D$2:$D$4500,D4206,$I$2:$I$4500,I4206)&gt;1,"Possible duplicate",""))</f>
        <v/>
      </c>
      <c r="O4206" s="56" t="str">
        <f aca="false">IF(J4206="","",IF(AND(L4206=0,K4206=0),1,0))</f>
        <v/>
      </c>
      <c r="P4206" s="56" t="str">
        <f aca="false">IF(L4206=1,J4206+ROW()/10^7,"")</f>
        <v/>
      </c>
      <c r="Q4206" s="56" t="str">
        <f aca="false">IF(O4206=1,M4206,"")</f>
        <v/>
      </c>
      <c r="R4206" s="56" t="str">
        <f aca="false">IF(K4206=1,ROW(),"")</f>
        <v/>
      </c>
      <c r="S4206" s="56" t="str">
        <f aca="false">IF(D4206="","",TRIM(D4206))</f>
        <v/>
      </c>
    </row>
    <row r="4207" customFormat="false" ht="15" hidden="false" customHeight="false" outlineLevel="0" collapsed="false">
      <c r="A4207" s="50"/>
      <c r="B4207" s="50"/>
      <c r="C4207" s="50" t="str">
        <f aca="false">IF(S4207="","",IFERROR(IF(INDEX('Ledger Codes'!$C$6:$C$205,MATCH(S4207,'Ledger Codes'!$B$6:$B$205,0))="","",INDEX('Ledger Codes'!$C$6:$C$205,MATCH(S4207,'Ledger Codes'!$B$6:$B$205,0))),""))</f>
        <v/>
      </c>
      <c r="D4207" s="50"/>
      <c r="E4207" s="50"/>
      <c r="F4207" s="50"/>
      <c r="G4207" s="50"/>
      <c r="H4207" s="50"/>
      <c r="I4207" s="52" t="str">
        <f aca="false">IF(AND(G4207="",H4207=""),"",N(G4207)-N(H4207))</f>
        <v/>
      </c>
      <c r="J4207" s="52" t="str">
        <f aca="false">IF(I4207="","",ABS(I4207))</f>
        <v/>
      </c>
      <c r="K4207" s="56" t="str">
        <f aca="false">IF(S4207="","",0)</f>
        <v/>
      </c>
      <c r="L4207" s="56" t="str">
        <f aca="false">IF(J4207="","",IF(AND(J4207&gt;'Revenue Testing'!$E$9,K4207=0),1,0))</f>
        <v/>
      </c>
      <c r="M4207" s="57" t="n">
        <v>0.452999605373</v>
      </c>
      <c r="N4207" s="56" t="str">
        <f aca="false">IF(OR(A4207="",I4207=""),"",IF(COUNTIFS($A$2:$A$4500,A4207,$D$2:$D$4500,D4207,$I$2:$I$4500,I4207)&gt;1,"Possible duplicate",""))</f>
        <v/>
      </c>
      <c r="O4207" s="56" t="str">
        <f aca="false">IF(J4207="","",IF(AND(L4207=0,K4207=0),1,0))</f>
        <v/>
      </c>
      <c r="P4207" s="56" t="str">
        <f aca="false">IF(L4207=1,J4207+ROW()/10^7,"")</f>
        <v/>
      </c>
      <c r="Q4207" s="56" t="str">
        <f aca="false">IF(O4207=1,M4207,"")</f>
        <v/>
      </c>
      <c r="R4207" s="56" t="str">
        <f aca="false">IF(K4207=1,ROW(),"")</f>
        <v/>
      </c>
      <c r="S4207" s="56" t="str">
        <f aca="false">IF(D4207="","",TRIM(D4207))</f>
        <v/>
      </c>
    </row>
    <row r="4208" customFormat="false" ht="15" hidden="false" customHeight="false" outlineLevel="0" collapsed="false">
      <c r="A4208" s="50"/>
      <c r="B4208" s="50"/>
      <c r="C4208" s="50" t="str">
        <f aca="false">IF(S4208="","",IFERROR(IF(INDEX('Ledger Codes'!$C$6:$C$205,MATCH(S4208,'Ledger Codes'!$B$6:$B$205,0))="","",INDEX('Ledger Codes'!$C$6:$C$205,MATCH(S4208,'Ledger Codes'!$B$6:$B$205,0))),""))</f>
        <v/>
      </c>
      <c r="D4208" s="50"/>
      <c r="E4208" s="50"/>
      <c r="F4208" s="50"/>
      <c r="G4208" s="50"/>
      <c r="H4208" s="50"/>
      <c r="I4208" s="52" t="str">
        <f aca="false">IF(AND(G4208="",H4208=""),"",N(G4208)-N(H4208))</f>
        <v/>
      </c>
      <c r="J4208" s="52" t="str">
        <f aca="false">IF(I4208="","",ABS(I4208))</f>
        <v/>
      </c>
      <c r="K4208" s="56" t="str">
        <f aca="false">IF(S4208="","",0)</f>
        <v/>
      </c>
      <c r="L4208" s="56" t="str">
        <f aca="false">IF(J4208="","",IF(AND(J4208&gt;'Revenue Testing'!$E$9,K4208=0),1,0))</f>
        <v/>
      </c>
      <c r="M4208" s="57" t="n">
        <v>0.082456505297</v>
      </c>
      <c r="N4208" s="56" t="str">
        <f aca="false">IF(OR(A4208="",I4208=""),"",IF(COUNTIFS($A$2:$A$4500,A4208,$D$2:$D$4500,D4208,$I$2:$I$4500,I4208)&gt;1,"Possible duplicate",""))</f>
        <v/>
      </c>
      <c r="O4208" s="56" t="str">
        <f aca="false">IF(J4208="","",IF(AND(L4208=0,K4208=0),1,0))</f>
        <v/>
      </c>
      <c r="P4208" s="56" t="str">
        <f aca="false">IF(L4208=1,J4208+ROW()/10^7,"")</f>
        <v/>
      </c>
      <c r="Q4208" s="56" t="str">
        <f aca="false">IF(O4208=1,M4208,"")</f>
        <v/>
      </c>
      <c r="R4208" s="56" t="str">
        <f aca="false">IF(K4208=1,ROW(),"")</f>
        <v/>
      </c>
      <c r="S4208" s="56" t="str">
        <f aca="false">IF(D4208="","",TRIM(D4208))</f>
        <v/>
      </c>
    </row>
    <row r="4209" customFormat="false" ht="15" hidden="false" customHeight="false" outlineLevel="0" collapsed="false">
      <c r="A4209" s="50"/>
      <c r="B4209" s="50"/>
      <c r="C4209" s="50" t="str">
        <f aca="false">IF(S4209="","",IFERROR(IF(INDEX('Ledger Codes'!$C$6:$C$205,MATCH(S4209,'Ledger Codes'!$B$6:$B$205,0))="","",INDEX('Ledger Codes'!$C$6:$C$205,MATCH(S4209,'Ledger Codes'!$B$6:$B$205,0))),""))</f>
        <v/>
      </c>
      <c r="D4209" s="50"/>
      <c r="E4209" s="50"/>
      <c r="F4209" s="50"/>
      <c r="G4209" s="50"/>
      <c r="H4209" s="50"/>
      <c r="I4209" s="52" t="str">
        <f aca="false">IF(AND(G4209="",H4209=""),"",N(G4209)-N(H4209))</f>
        <v/>
      </c>
      <c r="J4209" s="52" t="str">
        <f aca="false">IF(I4209="","",ABS(I4209))</f>
        <v/>
      </c>
      <c r="K4209" s="56" t="str">
        <f aca="false">IF(S4209="","",0)</f>
        <v/>
      </c>
      <c r="L4209" s="56" t="str">
        <f aca="false">IF(J4209="","",IF(AND(J4209&gt;'Revenue Testing'!$E$9,K4209=0),1,0))</f>
        <v/>
      </c>
      <c r="M4209" s="57" t="n">
        <v>0.120154182088</v>
      </c>
      <c r="N4209" s="56" t="str">
        <f aca="false">IF(OR(A4209="",I4209=""),"",IF(COUNTIFS($A$2:$A$4500,A4209,$D$2:$D$4500,D4209,$I$2:$I$4500,I4209)&gt;1,"Possible duplicate",""))</f>
        <v/>
      </c>
      <c r="O4209" s="56" t="str">
        <f aca="false">IF(J4209="","",IF(AND(L4209=0,K4209=0),1,0))</f>
        <v/>
      </c>
      <c r="P4209" s="56" t="str">
        <f aca="false">IF(L4209=1,J4209+ROW()/10^7,"")</f>
        <v/>
      </c>
      <c r="Q4209" s="56" t="str">
        <f aca="false">IF(O4209=1,M4209,"")</f>
        <v/>
      </c>
      <c r="R4209" s="56" t="str">
        <f aca="false">IF(K4209=1,ROW(),"")</f>
        <v/>
      </c>
      <c r="S4209" s="56" t="str">
        <f aca="false">IF(D4209="","",TRIM(D4209))</f>
        <v/>
      </c>
    </row>
    <row r="4210" customFormat="false" ht="15" hidden="false" customHeight="false" outlineLevel="0" collapsed="false">
      <c r="A4210" s="50"/>
      <c r="B4210" s="50"/>
      <c r="C4210" s="50" t="str">
        <f aca="false">IF(S4210="","",IFERROR(IF(INDEX('Ledger Codes'!$C$6:$C$205,MATCH(S4210,'Ledger Codes'!$B$6:$B$205,0))="","",INDEX('Ledger Codes'!$C$6:$C$205,MATCH(S4210,'Ledger Codes'!$B$6:$B$205,0))),""))</f>
        <v/>
      </c>
      <c r="D4210" s="50"/>
      <c r="E4210" s="50"/>
      <c r="F4210" s="50"/>
      <c r="G4210" s="50"/>
      <c r="H4210" s="50"/>
      <c r="I4210" s="52" t="str">
        <f aca="false">IF(AND(G4210="",H4210=""),"",N(G4210)-N(H4210))</f>
        <v/>
      </c>
      <c r="J4210" s="52" t="str">
        <f aca="false">IF(I4210="","",ABS(I4210))</f>
        <v/>
      </c>
      <c r="K4210" s="56" t="str">
        <f aca="false">IF(S4210="","",0)</f>
        <v/>
      </c>
      <c r="L4210" s="56" t="str">
        <f aca="false">IF(J4210="","",IF(AND(J4210&gt;'Revenue Testing'!$E$9,K4210=0),1,0))</f>
        <v/>
      </c>
      <c r="M4210" s="57" t="n">
        <v>0.397224784221</v>
      </c>
      <c r="N4210" s="56" t="str">
        <f aca="false">IF(OR(A4210="",I4210=""),"",IF(COUNTIFS($A$2:$A$4500,A4210,$D$2:$D$4500,D4210,$I$2:$I$4500,I4210)&gt;1,"Possible duplicate",""))</f>
        <v/>
      </c>
      <c r="O4210" s="56" t="str">
        <f aca="false">IF(J4210="","",IF(AND(L4210=0,K4210=0),1,0))</f>
        <v/>
      </c>
      <c r="P4210" s="56" t="str">
        <f aca="false">IF(L4210=1,J4210+ROW()/10^7,"")</f>
        <v/>
      </c>
      <c r="Q4210" s="56" t="str">
        <f aca="false">IF(O4210=1,M4210,"")</f>
        <v/>
      </c>
      <c r="R4210" s="56" t="str">
        <f aca="false">IF(K4210=1,ROW(),"")</f>
        <v/>
      </c>
      <c r="S4210" s="56" t="str">
        <f aca="false">IF(D4210="","",TRIM(D4210))</f>
        <v/>
      </c>
    </row>
    <row r="4211" customFormat="false" ht="15" hidden="false" customHeight="false" outlineLevel="0" collapsed="false">
      <c r="A4211" s="50"/>
      <c r="B4211" s="50"/>
      <c r="C4211" s="50" t="str">
        <f aca="false">IF(S4211="","",IFERROR(IF(INDEX('Ledger Codes'!$C$6:$C$205,MATCH(S4211,'Ledger Codes'!$B$6:$B$205,0))="","",INDEX('Ledger Codes'!$C$6:$C$205,MATCH(S4211,'Ledger Codes'!$B$6:$B$205,0))),""))</f>
        <v/>
      </c>
      <c r="D4211" s="50"/>
      <c r="E4211" s="50"/>
      <c r="F4211" s="50"/>
      <c r="G4211" s="50"/>
      <c r="H4211" s="50"/>
      <c r="I4211" s="52" t="str">
        <f aca="false">IF(AND(G4211="",H4211=""),"",N(G4211)-N(H4211))</f>
        <v/>
      </c>
      <c r="J4211" s="52" t="str">
        <f aca="false">IF(I4211="","",ABS(I4211))</f>
        <v/>
      </c>
      <c r="K4211" s="56" t="str">
        <f aca="false">IF(S4211="","",0)</f>
        <v/>
      </c>
      <c r="L4211" s="56" t="str">
        <f aca="false">IF(J4211="","",IF(AND(J4211&gt;'Revenue Testing'!$E$9,K4211=0),1,0))</f>
        <v/>
      </c>
      <c r="M4211" s="57" t="n">
        <v>0.702157613275</v>
      </c>
      <c r="N4211" s="56" t="str">
        <f aca="false">IF(OR(A4211="",I4211=""),"",IF(COUNTIFS($A$2:$A$4500,A4211,$D$2:$D$4500,D4211,$I$2:$I$4500,I4211)&gt;1,"Possible duplicate",""))</f>
        <v/>
      </c>
      <c r="O4211" s="56" t="str">
        <f aca="false">IF(J4211="","",IF(AND(L4211=0,K4211=0),1,0))</f>
        <v/>
      </c>
      <c r="P4211" s="56" t="str">
        <f aca="false">IF(L4211=1,J4211+ROW()/10^7,"")</f>
        <v/>
      </c>
      <c r="Q4211" s="56" t="str">
        <f aca="false">IF(O4211=1,M4211,"")</f>
        <v/>
      </c>
      <c r="R4211" s="56" t="str">
        <f aca="false">IF(K4211=1,ROW(),"")</f>
        <v/>
      </c>
      <c r="S4211" s="56" t="str">
        <f aca="false">IF(D4211="","",TRIM(D4211))</f>
        <v/>
      </c>
    </row>
    <row r="4212" customFormat="false" ht="15" hidden="false" customHeight="false" outlineLevel="0" collapsed="false">
      <c r="A4212" s="50"/>
      <c r="B4212" s="50"/>
      <c r="C4212" s="50" t="str">
        <f aca="false">IF(S4212="","",IFERROR(IF(INDEX('Ledger Codes'!$C$6:$C$205,MATCH(S4212,'Ledger Codes'!$B$6:$B$205,0))="","",INDEX('Ledger Codes'!$C$6:$C$205,MATCH(S4212,'Ledger Codes'!$B$6:$B$205,0))),""))</f>
        <v/>
      </c>
      <c r="D4212" s="50"/>
      <c r="E4212" s="50"/>
      <c r="F4212" s="50"/>
      <c r="G4212" s="50"/>
      <c r="H4212" s="50"/>
      <c r="I4212" s="52" t="str">
        <f aca="false">IF(AND(G4212="",H4212=""),"",N(G4212)-N(H4212))</f>
        <v/>
      </c>
      <c r="J4212" s="52" t="str">
        <f aca="false">IF(I4212="","",ABS(I4212))</f>
        <v/>
      </c>
      <c r="K4212" s="56" t="str">
        <f aca="false">IF(S4212="","",0)</f>
        <v/>
      </c>
      <c r="L4212" s="56" t="str">
        <f aca="false">IF(J4212="","",IF(AND(J4212&gt;'Revenue Testing'!$E$9,K4212=0),1,0))</f>
        <v/>
      </c>
      <c r="M4212" s="57" t="n">
        <v>0.193983061724</v>
      </c>
      <c r="N4212" s="56" t="str">
        <f aca="false">IF(OR(A4212="",I4212=""),"",IF(COUNTIFS($A$2:$A$4500,A4212,$D$2:$D$4500,D4212,$I$2:$I$4500,I4212)&gt;1,"Possible duplicate",""))</f>
        <v/>
      </c>
      <c r="O4212" s="56" t="str">
        <f aca="false">IF(J4212="","",IF(AND(L4212=0,K4212=0),1,0))</f>
        <v/>
      </c>
      <c r="P4212" s="56" t="str">
        <f aca="false">IF(L4212=1,J4212+ROW()/10^7,"")</f>
        <v/>
      </c>
      <c r="Q4212" s="56" t="str">
        <f aca="false">IF(O4212=1,M4212,"")</f>
        <v/>
      </c>
      <c r="R4212" s="56" t="str">
        <f aca="false">IF(K4212=1,ROW(),"")</f>
        <v/>
      </c>
      <c r="S4212" s="56" t="str">
        <f aca="false">IF(D4212="","",TRIM(D4212))</f>
        <v/>
      </c>
    </row>
    <row r="4213" customFormat="false" ht="15" hidden="false" customHeight="false" outlineLevel="0" collapsed="false">
      <c r="A4213" s="50"/>
      <c r="B4213" s="50"/>
      <c r="C4213" s="50" t="str">
        <f aca="false">IF(S4213="","",IFERROR(IF(INDEX('Ledger Codes'!$C$6:$C$205,MATCH(S4213,'Ledger Codes'!$B$6:$B$205,0))="","",INDEX('Ledger Codes'!$C$6:$C$205,MATCH(S4213,'Ledger Codes'!$B$6:$B$205,0))),""))</f>
        <v/>
      </c>
      <c r="D4213" s="50"/>
      <c r="E4213" s="50"/>
      <c r="F4213" s="50"/>
      <c r="G4213" s="50"/>
      <c r="H4213" s="50"/>
      <c r="I4213" s="52" t="str">
        <f aca="false">IF(AND(G4213="",H4213=""),"",N(G4213)-N(H4213))</f>
        <v/>
      </c>
      <c r="J4213" s="52" t="str">
        <f aca="false">IF(I4213="","",ABS(I4213))</f>
        <v/>
      </c>
      <c r="K4213" s="56" t="str">
        <f aca="false">IF(S4213="","",0)</f>
        <v/>
      </c>
      <c r="L4213" s="56" t="str">
        <f aca="false">IF(J4213="","",IF(AND(J4213&gt;'Revenue Testing'!$E$9,K4213=0),1,0))</f>
        <v/>
      </c>
      <c r="M4213" s="57" t="n">
        <v>0.385560526166</v>
      </c>
      <c r="N4213" s="56" t="str">
        <f aca="false">IF(OR(A4213="",I4213=""),"",IF(COUNTIFS($A$2:$A$4500,A4213,$D$2:$D$4500,D4213,$I$2:$I$4500,I4213)&gt;1,"Possible duplicate",""))</f>
        <v/>
      </c>
      <c r="O4213" s="56" t="str">
        <f aca="false">IF(J4213="","",IF(AND(L4213=0,K4213=0),1,0))</f>
        <v/>
      </c>
      <c r="P4213" s="56" t="str">
        <f aca="false">IF(L4213=1,J4213+ROW()/10^7,"")</f>
        <v/>
      </c>
      <c r="Q4213" s="56" t="str">
        <f aca="false">IF(O4213=1,M4213,"")</f>
        <v/>
      </c>
      <c r="R4213" s="56" t="str">
        <f aca="false">IF(K4213=1,ROW(),"")</f>
        <v/>
      </c>
      <c r="S4213" s="56" t="str">
        <f aca="false">IF(D4213="","",TRIM(D4213))</f>
        <v/>
      </c>
    </row>
    <row r="4214" customFormat="false" ht="15" hidden="false" customHeight="false" outlineLevel="0" collapsed="false">
      <c r="A4214" s="50"/>
      <c r="B4214" s="50"/>
      <c r="C4214" s="50" t="str">
        <f aca="false">IF(S4214="","",IFERROR(IF(INDEX('Ledger Codes'!$C$6:$C$205,MATCH(S4214,'Ledger Codes'!$B$6:$B$205,0))="","",INDEX('Ledger Codes'!$C$6:$C$205,MATCH(S4214,'Ledger Codes'!$B$6:$B$205,0))),""))</f>
        <v/>
      </c>
      <c r="D4214" s="50"/>
      <c r="E4214" s="50"/>
      <c r="F4214" s="50"/>
      <c r="G4214" s="50"/>
      <c r="H4214" s="50"/>
      <c r="I4214" s="52" t="str">
        <f aca="false">IF(AND(G4214="",H4214=""),"",N(G4214)-N(H4214))</f>
        <v/>
      </c>
      <c r="J4214" s="52" t="str">
        <f aca="false">IF(I4214="","",ABS(I4214))</f>
        <v/>
      </c>
      <c r="K4214" s="56" t="str">
        <f aca="false">IF(S4214="","",0)</f>
        <v/>
      </c>
      <c r="L4214" s="56" t="str">
        <f aca="false">IF(J4214="","",IF(AND(J4214&gt;'Revenue Testing'!$E$9,K4214=0),1,0))</f>
        <v/>
      </c>
      <c r="M4214" s="57" t="n">
        <v>0.549735443926</v>
      </c>
      <c r="N4214" s="56" t="str">
        <f aca="false">IF(OR(A4214="",I4214=""),"",IF(COUNTIFS($A$2:$A$4500,A4214,$D$2:$D$4500,D4214,$I$2:$I$4500,I4214)&gt;1,"Possible duplicate",""))</f>
        <v/>
      </c>
      <c r="O4214" s="56" t="str">
        <f aca="false">IF(J4214="","",IF(AND(L4214=0,K4214=0),1,0))</f>
        <v/>
      </c>
      <c r="P4214" s="56" t="str">
        <f aca="false">IF(L4214=1,J4214+ROW()/10^7,"")</f>
        <v/>
      </c>
      <c r="Q4214" s="56" t="str">
        <f aca="false">IF(O4214=1,M4214,"")</f>
        <v/>
      </c>
      <c r="R4214" s="56" t="str">
        <f aca="false">IF(K4214=1,ROW(),"")</f>
        <v/>
      </c>
      <c r="S4214" s="56" t="str">
        <f aca="false">IF(D4214="","",TRIM(D4214))</f>
        <v/>
      </c>
    </row>
    <row r="4215" customFormat="false" ht="15" hidden="false" customHeight="false" outlineLevel="0" collapsed="false">
      <c r="A4215" s="50"/>
      <c r="B4215" s="50"/>
      <c r="C4215" s="50" t="str">
        <f aca="false">IF(S4215="","",IFERROR(IF(INDEX('Ledger Codes'!$C$6:$C$205,MATCH(S4215,'Ledger Codes'!$B$6:$B$205,0))="","",INDEX('Ledger Codes'!$C$6:$C$205,MATCH(S4215,'Ledger Codes'!$B$6:$B$205,0))),""))</f>
        <v/>
      </c>
      <c r="D4215" s="50"/>
      <c r="E4215" s="50"/>
      <c r="F4215" s="50"/>
      <c r="G4215" s="50"/>
      <c r="H4215" s="50"/>
      <c r="I4215" s="52" t="str">
        <f aca="false">IF(AND(G4215="",H4215=""),"",N(G4215)-N(H4215))</f>
        <v/>
      </c>
      <c r="J4215" s="52" t="str">
        <f aca="false">IF(I4215="","",ABS(I4215))</f>
        <v/>
      </c>
      <c r="K4215" s="56" t="str">
        <f aca="false">IF(S4215="","",0)</f>
        <v/>
      </c>
      <c r="L4215" s="56" t="str">
        <f aca="false">IF(J4215="","",IF(AND(J4215&gt;'Revenue Testing'!$E$9,K4215=0),1,0))</f>
        <v/>
      </c>
      <c r="M4215" s="57" t="n">
        <v>0.036263489787</v>
      </c>
      <c r="N4215" s="56" t="str">
        <f aca="false">IF(OR(A4215="",I4215=""),"",IF(COUNTIFS($A$2:$A$4500,A4215,$D$2:$D$4500,D4215,$I$2:$I$4500,I4215)&gt;1,"Possible duplicate",""))</f>
        <v/>
      </c>
      <c r="O4215" s="56" t="str">
        <f aca="false">IF(J4215="","",IF(AND(L4215=0,K4215=0),1,0))</f>
        <v/>
      </c>
      <c r="P4215" s="56" t="str">
        <f aca="false">IF(L4215=1,J4215+ROW()/10^7,"")</f>
        <v/>
      </c>
      <c r="Q4215" s="56" t="str">
        <f aca="false">IF(O4215=1,M4215,"")</f>
        <v/>
      </c>
      <c r="R4215" s="56" t="str">
        <f aca="false">IF(K4215=1,ROW(),"")</f>
        <v/>
      </c>
      <c r="S4215" s="56" t="str">
        <f aca="false">IF(D4215="","",TRIM(D4215))</f>
        <v/>
      </c>
    </row>
    <row r="4216" customFormat="false" ht="15" hidden="false" customHeight="false" outlineLevel="0" collapsed="false">
      <c r="A4216" s="50"/>
      <c r="B4216" s="50"/>
      <c r="C4216" s="50" t="str">
        <f aca="false">IF(S4216="","",IFERROR(IF(INDEX('Ledger Codes'!$C$6:$C$205,MATCH(S4216,'Ledger Codes'!$B$6:$B$205,0))="","",INDEX('Ledger Codes'!$C$6:$C$205,MATCH(S4216,'Ledger Codes'!$B$6:$B$205,0))),""))</f>
        <v/>
      </c>
      <c r="D4216" s="50"/>
      <c r="E4216" s="50"/>
      <c r="F4216" s="50"/>
      <c r="G4216" s="50"/>
      <c r="H4216" s="50"/>
      <c r="I4216" s="52" t="str">
        <f aca="false">IF(AND(G4216="",H4216=""),"",N(G4216)-N(H4216))</f>
        <v/>
      </c>
      <c r="J4216" s="52" t="str">
        <f aca="false">IF(I4216="","",ABS(I4216))</f>
        <v/>
      </c>
      <c r="K4216" s="56" t="str">
        <f aca="false">IF(S4216="","",0)</f>
        <v/>
      </c>
      <c r="L4216" s="56" t="str">
        <f aca="false">IF(J4216="","",IF(AND(J4216&gt;'Revenue Testing'!$E$9,K4216=0),1,0))</f>
        <v/>
      </c>
      <c r="M4216" s="57" t="n">
        <v>0.426892478394</v>
      </c>
      <c r="N4216" s="56" t="str">
        <f aca="false">IF(OR(A4216="",I4216=""),"",IF(COUNTIFS($A$2:$A$4500,A4216,$D$2:$D$4500,D4216,$I$2:$I$4500,I4216)&gt;1,"Possible duplicate",""))</f>
        <v/>
      </c>
      <c r="O4216" s="56" t="str">
        <f aca="false">IF(J4216="","",IF(AND(L4216=0,K4216=0),1,0))</f>
        <v/>
      </c>
      <c r="P4216" s="56" t="str">
        <f aca="false">IF(L4216=1,J4216+ROW()/10^7,"")</f>
        <v/>
      </c>
      <c r="Q4216" s="56" t="str">
        <f aca="false">IF(O4216=1,M4216,"")</f>
        <v/>
      </c>
      <c r="R4216" s="56" t="str">
        <f aca="false">IF(K4216=1,ROW(),"")</f>
        <v/>
      </c>
      <c r="S4216" s="56" t="str">
        <f aca="false">IF(D4216="","",TRIM(D4216))</f>
        <v/>
      </c>
    </row>
    <row r="4217" customFormat="false" ht="15" hidden="false" customHeight="false" outlineLevel="0" collapsed="false">
      <c r="A4217" s="50"/>
      <c r="B4217" s="50"/>
      <c r="C4217" s="50" t="str">
        <f aca="false">IF(S4217="","",IFERROR(IF(INDEX('Ledger Codes'!$C$6:$C$205,MATCH(S4217,'Ledger Codes'!$B$6:$B$205,0))="","",INDEX('Ledger Codes'!$C$6:$C$205,MATCH(S4217,'Ledger Codes'!$B$6:$B$205,0))),""))</f>
        <v/>
      </c>
      <c r="D4217" s="50"/>
      <c r="E4217" s="50"/>
      <c r="F4217" s="50"/>
      <c r="G4217" s="50"/>
      <c r="H4217" s="50"/>
      <c r="I4217" s="52" t="str">
        <f aca="false">IF(AND(G4217="",H4217=""),"",N(G4217)-N(H4217))</f>
        <v/>
      </c>
      <c r="J4217" s="52" t="str">
        <f aca="false">IF(I4217="","",ABS(I4217))</f>
        <v/>
      </c>
      <c r="K4217" s="56" t="str">
        <f aca="false">IF(S4217="","",0)</f>
        <v/>
      </c>
      <c r="L4217" s="56" t="str">
        <f aca="false">IF(J4217="","",IF(AND(J4217&gt;'Revenue Testing'!$E$9,K4217=0),1,0))</f>
        <v/>
      </c>
      <c r="M4217" s="57" t="n">
        <v>0.913156996457</v>
      </c>
      <c r="N4217" s="56" t="str">
        <f aca="false">IF(OR(A4217="",I4217=""),"",IF(COUNTIFS($A$2:$A$4500,A4217,$D$2:$D$4500,D4217,$I$2:$I$4500,I4217)&gt;1,"Possible duplicate",""))</f>
        <v/>
      </c>
      <c r="O4217" s="56" t="str">
        <f aca="false">IF(J4217="","",IF(AND(L4217=0,K4217=0),1,0))</f>
        <v/>
      </c>
      <c r="P4217" s="56" t="str">
        <f aca="false">IF(L4217=1,J4217+ROW()/10^7,"")</f>
        <v/>
      </c>
      <c r="Q4217" s="56" t="str">
        <f aca="false">IF(O4217=1,M4217,"")</f>
        <v/>
      </c>
      <c r="R4217" s="56" t="str">
        <f aca="false">IF(K4217=1,ROW(),"")</f>
        <v/>
      </c>
      <c r="S4217" s="56" t="str">
        <f aca="false">IF(D4217="","",TRIM(D4217))</f>
        <v/>
      </c>
    </row>
    <row r="4218" customFormat="false" ht="15" hidden="false" customHeight="false" outlineLevel="0" collapsed="false">
      <c r="A4218" s="50"/>
      <c r="B4218" s="50"/>
      <c r="C4218" s="50" t="str">
        <f aca="false">IF(S4218="","",IFERROR(IF(INDEX('Ledger Codes'!$C$6:$C$205,MATCH(S4218,'Ledger Codes'!$B$6:$B$205,0))="","",INDEX('Ledger Codes'!$C$6:$C$205,MATCH(S4218,'Ledger Codes'!$B$6:$B$205,0))),""))</f>
        <v/>
      </c>
      <c r="D4218" s="50"/>
      <c r="E4218" s="50"/>
      <c r="F4218" s="50"/>
      <c r="G4218" s="50"/>
      <c r="H4218" s="50"/>
      <c r="I4218" s="52" t="str">
        <f aca="false">IF(AND(G4218="",H4218=""),"",N(G4218)-N(H4218))</f>
        <v/>
      </c>
      <c r="J4218" s="52" t="str">
        <f aca="false">IF(I4218="","",ABS(I4218))</f>
        <v/>
      </c>
      <c r="K4218" s="56" t="str">
        <f aca="false">IF(S4218="","",0)</f>
        <v/>
      </c>
      <c r="L4218" s="56" t="str">
        <f aca="false">IF(J4218="","",IF(AND(J4218&gt;'Revenue Testing'!$E$9,K4218=0),1,0))</f>
        <v/>
      </c>
      <c r="M4218" s="57" t="n">
        <v>0.473625329848</v>
      </c>
      <c r="N4218" s="56" t="str">
        <f aca="false">IF(OR(A4218="",I4218=""),"",IF(COUNTIFS($A$2:$A$4500,A4218,$D$2:$D$4500,D4218,$I$2:$I$4500,I4218)&gt;1,"Possible duplicate",""))</f>
        <v/>
      </c>
      <c r="O4218" s="56" t="str">
        <f aca="false">IF(J4218="","",IF(AND(L4218=0,K4218=0),1,0))</f>
        <v/>
      </c>
      <c r="P4218" s="56" t="str">
        <f aca="false">IF(L4218=1,J4218+ROW()/10^7,"")</f>
        <v/>
      </c>
      <c r="Q4218" s="56" t="str">
        <f aca="false">IF(O4218=1,M4218,"")</f>
        <v/>
      </c>
      <c r="R4218" s="56" t="str">
        <f aca="false">IF(K4218=1,ROW(),"")</f>
        <v/>
      </c>
      <c r="S4218" s="56" t="str">
        <f aca="false">IF(D4218="","",TRIM(D4218))</f>
        <v/>
      </c>
    </row>
    <row r="4219" customFormat="false" ht="15" hidden="false" customHeight="false" outlineLevel="0" collapsed="false">
      <c r="A4219" s="50"/>
      <c r="B4219" s="50"/>
      <c r="C4219" s="50" t="str">
        <f aca="false">IF(S4219="","",IFERROR(IF(INDEX('Ledger Codes'!$C$6:$C$205,MATCH(S4219,'Ledger Codes'!$B$6:$B$205,0))="","",INDEX('Ledger Codes'!$C$6:$C$205,MATCH(S4219,'Ledger Codes'!$B$6:$B$205,0))),""))</f>
        <v/>
      </c>
      <c r="D4219" s="50"/>
      <c r="E4219" s="50"/>
      <c r="F4219" s="50"/>
      <c r="G4219" s="50"/>
      <c r="H4219" s="50"/>
      <c r="I4219" s="52" t="str">
        <f aca="false">IF(AND(G4219="",H4219=""),"",N(G4219)-N(H4219))</f>
        <v/>
      </c>
      <c r="J4219" s="52" t="str">
        <f aca="false">IF(I4219="","",ABS(I4219))</f>
        <v/>
      </c>
      <c r="K4219" s="56" t="str">
        <f aca="false">IF(S4219="","",0)</f>
        <v/>
      </c>
      <c r="L4219" s="56" t="str">
        <f aca="false">IF(J4219="","",IF(AND(J4219&gt;'Revenue Testing'!$E$9,K4219=0),1,0))</f>
        <v/>
      </c>
      <c r="M4219" s="57" t="n">
        <v>0.873017599726</v>
      </c>
      <c r="N4219" s="56" t="str">
        <f aca="false">IF(OR(A4219="",I4219=""),"",IF(COUNTIFS($A$2:$A$4500,A4219,$D$2:$D$4500,D4219,$I$2:$I$4500,I4219)&gt;1,"Possible duplicate",""))</f>
        <v/>
      </c>
      <c r="O4219" s="56" t="str">
        <f aca="false">IF(J4219="","",IF(AND(L4219=0,K4219=0),1,0))</f>
        <v/>
      </c>
      <c r="P4219" s="56" t="str">
        <f aca="false">IF(L4219=1,J4219+ROW()/10^7,"")</f>
        <v/>
      </c>
      <c r="Q4219" s="56" t="str">
        <f aca="false">IF(O4219=1,M4219,"")</f>
        <v/>
      </c>
      <c r="R4219" s="56" t="str">
        <f aca="false">IF(K4219=1,ROW(),"")</f>
        <v/>
      </c>
      <c r="S4219" s="56" t="str">
        <f aca="false">IF(D4219="","",TRIM(D4219))</f>
        <v/>
      </c>
    </row>
    <row r="4220" customFormat="false" ht="15" hidden="false" customHeight="false" outlineLevel="0" collapsed="false">
      <c r="A4220" s="50"/>
      <c r="B4220" s="50"/>
      <c r="C4220" s="50" t="str">
        <f aca="false">IF(S4220="","",IFERROR(IF(INDEX('Ledger Codes'!$C$6:$C$205,MATCH(S4220,'Ledger Codes'!$B$6:$B$205,0))="","",INDEX('Ledger Codes'!$C$6:$C$205,MATCH(S4220,'Ledger Codes'!$B$6:$B$205,0))),""))</f>
        <v/>
      </c>
      <c r="D4220" s="50"/>
      <c r="E4220" s="50"/>
      <c r="F4220" s="50"/>
      <c r="G4220" s="50"/>
      <c r="H4220" s="50"/>
      <c r="I4220" s="52" t="str">
        <f aca="false">IF(AND(G4220="",H4220=""),"",N(G4220)-N(H4220))</f>
        <v/>
      </c>
      <c r="J4220" s="52" t="str">
        <f aca="false">IF(I4220="","",ABS(I4220))</f>
        <v/>
      </c>
      <c r="K4220" s="56" t="str">
        <f aca="false">IF(S4220="","",0)</f>
        <v/>
      </c>
      <c r="L4220" s="56" t="str">
        <f aca="false">IF(J4220="","",IF(AND(J4220&gt;'Revenue Testing'!$E$9,K4220=0),1,0))</f>
        <v/>
      </c>
      <c r="M4220" s="57" t="n">
        <v>0.827736430339</v>
      </c>
      <c r="N4220" s="56" t="str">
        <f aca="false">IF(OR(A4220="",I4220=""),"",IF(COUNTIFS($A$2:$A$4500,A4220,$D$2:$D$4500,D4220,$I$2:$I$4500,I4220)&gt;1,"Possible duplicate",""))</f>
        <v/>
      </c>
      <c r="O4220" s="56" t="str">
        <f aca="false">IF(J4220="","",IF(AND(L4220=0,K4220=0),1,0))</f>
        <v/>
      </c>
      <c r="P4220" s="56" t="str">
        <f aca="false">IF(L4220=1,J4220+ROW()/10^7,"")</f>
        <v/>
      </c>
      <c r="Q4220" s="56" t="str">
        <f aca="false">IF(O4220=1,M4220,"")</f>
        <v/>
      </c>
      <c r="R4220" s="56" t="str">
        <f aca="false">IF(K4220=1,ROW(),"")</f>
        <v/>
      </c>
      <c r="S4220" s="56" t="str">
        <f aca="false">IF(D4220="","",TRIM(D4220))</f>
        <v/>
      </c>
    </row>
    <row r="4221" customFormat="false" ht="15" hidden="false" customHeight="false" outlineLevel="0" collapsed="false">
      <c r="A4221" s="50"/>
      <c r="B4221" s="50"/>
      <c r="C4221" s="50" t="str">
        <f aca="false">IF(S4221="","",IFERROR(IF(INDEX('Ledger Codes'!$C$6:$C$205,MATCH(S4221,'Ledger Codes'!$B$6:$B$205,0))="","",INDEX('Ledger Codes'!$C$6:$C$205,MATCH(S4221,'Ledger Codes'!$B$6:$B$205,0))),""))</f>
        <v/>
      </c>
      <c r="D4221" s="50"/>
      <c r="E4221" s="50"/>
      <c r="F4221" s="50"/>
      <c r="G4221" s="50"/>
      <c r="H4221" s="50"/>
      <c r="I4221" s="52" t="str">
        <f aca="false">IF(AND(G4221="",H4221=""),"",N(G4221)-N(H4221))</f>
        <v/>
      </c>
      <c r="J4221" s="52" t="str">
        <f aca="false">IF(I4221="","",ABS(I4221))</f>
        <v/>
      </c>
      <c r="K4221" s="56" t="str">
        <f aca="false">IF(S4221="","",0)</f>
        <v/>
      </c>
      <c r="L4221" s="56" t="str">
        <f aca="false">IF(J4221="","",IF(AND(J4221&gt;'Revenue Testing'!$E$9,K4221=0),1,0))</f>
        <v/>
      </c>
      <c r="M4221" s="57" t="n">
        <v>0.448844347549</v>
      </c>
      <c r="N4221" s="56" t="str">
        <f aca="false">IF(OR(A4221="",I4221=""),"",IF(COUNTIFS($A$2:$A$4500,A4221,$D$2:$D$4500,D4221,$I$2:$I$4500,I4221)&gt;1,"Possible duplicate",""))</f>
        <v/>
      </c>
      <c r="O4221" s="56" t="str">
        <f aca="false">IF(J4221="","",IF(AND(L4221=0,K4221=0),1,0))</f>
        <v/>
      </c>
      <c r="P4221" s="56" t="str">
        <f aca="false">IF(L4221=1,J4221+ROW()/10^7,"")</f>
        <v/>
      </c>
      <c r="Q4221" s="56" t="str">
        <f aca="false">IF(O4221=1,M4221,"")</f>
        <v/>
      </c>
      <c r="R4221" s="56" t="str">
        <f aca="false">IF(K4221=1,ROW(),"")</f>
        <v/>
      </c>
      <c r="S4221" s="56" t="str">
        <f aca="false">IF(D4221="","",TRIM(D4221))</f>
        <v/>
      </c>
    </row>
    <row r="4222" customFormat="false" ht="15" hidden="false" customHeight="false" outlineLevel="0" collapsed="false">
      <c r="A4222" s="50"/>
      <c r="B4222" s="50"/>
      <c r="C4222" s="50" t="str">
        <f aca="false">IF(S4222="","",IFERROR(IF(INDEX('Ledger Codes'!$C$6:$C$205,MATCH(S4222,'Ledger Codes'!$B$6:$B$205,0))="","",INDEX('Ledger Codes'!$C$6:$C$205,MATCH(S4222,'Ledger Codes'!$B$6:$B$205,0))),""))</f>
        <v/>
      </c>
      <c r="D4222" s="50"/>
      <c r="E4222" s="50"/>
      <c r="F4222" s="50"/>
      <c r="G4222" s="50"/>
      <c r="H4222" s="50"/>
      <c r="I4222" s="52" t="str">
        <f aca="false">IF(AND(G4222="",H4222=""),"",N(G4222)-N(H4222))</f>
        <v/>
      </c>
      <c r="J4222" s="52" t="str">
        <f aca="false">IF(I4222="","",ABS(I4222))</f>
        <v/>
      </c>
      <c r="K4222" s="56" t="str">
        <f aca="false">IF(S4222="","",0)</f>
        <v/>
      </c>
      <c r="L4222" s="56" t="str">
        <f aca="false">IF(J4222="","",IF(AND(J4222&gt;'Revenue Testing'!$E$9,K4222=0),1,0))</f>
        <v/>
      </c>
      <c r="M4222" s="57" t="n">
        <v>0.996561082516</v>
      </c>
      <c r="N4222" s="56" t="str">
        <f aca="false">IF(OR(A4222="",I4222=""),"",IF(COUNTIFS($A$2:$A$4500,A4222,$D$2:$D$4500,D4222,$I$2:$I$4500,I4222)&gt;1,"Possible duplicate",""))</f>
        <v/>
      </c>
      <c r="O4222" s="56" t="str">
        <f aca="false">IF(J4222="","",IF(AND(L4222=0,K4222=0),1,0))</f>
        <v/>
      </c>
      <c r="P4222" s="56" t="str">
        <f aca="false">IF(L4222=1,J4222+ROW()/10^7,"")</f>
        <v/>
      </c>
      <c r="Q4222" s="56" t="str">
        <f aca="false">IF(O4222=1,M4222,"")</f>
        <v/>
      </c>
      <c r="R4222" s="56" t="str">
        <f aca="false">IF(K4222=1,ROW(),"")</f>
        <v/>
      </c>
      <c r="S4222" s="56" t="str">
        <f aca="false">IF(D4222="","",TRIM(D4222))</f>
        <v/>
      </c>
    </row>
    <row r="4223" customFormat="false" ht="15" hidden="false" customHeight="false" outlineLevel="0" collapsed="false">
      <c r="A4223" s="50"/>
      <c r="B4223" s="50"/>
      <c r="C4223" s="50" t="str">
        <f aca="false">IF(S4223="","",IFERROR(IF(INDEX('Ledger Codes'!$C$6:$C$205,MATCH(S4223,'Ledger Codes'!$B$6:$B$205,0))="","",INDEX('Ledger Codes'!$C$6:$C$205,MATCH(S4223,'Ledger Codes'!$B$6:$B$205,0))),""))</f>
        <v/>
      </c>
      <c r="D4223" s="50"/>
      <c r="E4223" s="50"/>
      <c r="F4223" s="50"/>
      <c r="G4223" s="50"/>
      <c r="H4223" s="50"/>
      <c r="I4223" s="52" t="str">
        <f aca="false">IF(AND(G4223="",H4223=""),"",N(G4223)-N(H4223))</f>
        <v/>
      </c>
      <c r="J4223" s="52" t="str">
        <f aca="false">IF(I4223="","",ABS(I4223))</f>
        <v/>
      </c>
      <c r="K4223" s="56" t="str">
        <f aca="false">IF(S4223="","",0)</f>
        <v/>
      </c>
      <c r="L4223" s="56" t="str">
        <f aca="false">IF(J4223="","",IF(AND(J4223&gt;'Revenue Testing'!$E$9,K4223=0),1,0))</f>
        <v/>
      </c>
      <c r="M4223" s="57" t="n">
        <v>0.083927582053</v>
      </c>
      <c r="N4223" s="56" t="str">
        <f aca="false">IF(OR(A4223="",I4223=""),"",IF(COUNTIFS($A$2:$A$4500,A4223,$D$2:$D$4500,D4223,$I$2:$I$4500,I4223)&gt;1,"Possible duplicate",""))</f>
        <v/>
      </c>
      <c r="O4223" s="56" t="str">
        <f aca="false">IF(J4223="","",IF(AND(L4223=0,K4223=0),1,0))</f>
        <v/>
      </c>
      <c r="P4223" s="56" t="str">
        <f aca="false">IF(L4223=1,J4223+ROW()/10^7,"")</f>
        <v/>
      </c>
      <c r="Q4223" s="56" t="str">
        <f aca="false">IF(O4223=1,M4223,"")</f>
        <v/>
      </c>
      <c r="R4223" s="56" t="str">
        <f aca="false">IF(K4223=1,ROW(),"")</f>
        <v/>
      </c>
      <c r="S4223" s="56" t="str">
        <f aca="false">IF(D4223="","",TRIM(D4223))</f>
        <v/>
      </c>
    </row>
    <row r="4224" customFormat="false" ht="15" hidden="false" customHeight="false" outlineLevel="0" collapsed="false">
      <c r="A4224" s="50"/>
      <c r="B4224" s="50"/>
      <c r="C4224" s="50" t="str">
        <f aca="false">IF(S4224="","",IFERROR(IF(INDEX('Ledger Codes'!$C$6:$C$205,MATCH(S4224,'Ledger Codes'!$B$6:$B$205,0))="","",INDEX('Ledger Codes'!$C$6:$C$205,MATCH(S4224,'Ledger Codes'!$B$6:$B$205,0))),""))</f>
        <v/>
      </c>
      <c r="D4224" s="50"/>
      <c r="E4224" s="50"/>
      <c r="F4224" s="50"/>
      <c r="G4224" s="50"/>
      <c r="H4224" s="50"/>
      <c r="I4224" s="52" t="str">
        <f aca="false">IF(AND(G4224="",H4224=""),"",N(G4224)-N(H4224))</f>
        <v/>
      </c>
      <c r="J4224" s="52" t="str">
        <f aca="false">IF(I4224="","",ABS(I4224))</f>
        <v/>
      </c>
      <c r="K4224" s="56" t="str">
        <f aca="false">IF(S4224="","",0)</f>
        <v/>
      </c>
      <c r="L4224" s="56" t="str">
        <f aca="false">IF(J4224="","",IF(AND(J4224&gt;'Revenue Testing'!$E$9,K4224=0),1,0))</f>
        <v/>
      </c>
      <c r="M4224" s="57" t="n">
        <v>0.59519584046</v>
      </c>
      <c r="N4224" s="56" t="str">
        <f aca="false">IF(OR(A4224="",I4224=""),"",IF(COUNTIFS($A$2:$A$4500,A4224,$D$2:$D$4500,D4224,$I$2:$I$4500,I4224)&gt;1,"Possible duplicate",""))</f>
        <v/>
      </c>
      <c r="O4224" s="56" t="str">
        <f aca="false">IF(J4224="","",IF(AND(L4224=0,K4224=0),1,0))</f>
        <v/>
      </c>
      <c r="P4224" s="56" t="str">
        <f aca="false">IF(L4224=1,J4224+ROW()/10^7,"")</f>
        <v/>
      </c>
      <c r="Q4224" s="56" t="str">
        <f aca="false">IF(O4224=1,M4224,"")</f>
        <v/>
      </c>
      <c r="R4224" s="56" t="str">
        <f aca="false">IF(K4224=1,ROW(),"")</f>
        <v/>
      </c>
      <c r="S4224" s="56" t="str">
        <f aca="false">IF(D4224="","",TRIM(D4224))</f>
        <v/>
      </c>
    </row>
    <row r="4225" customFormat="false" ht="15" hidden="false" customHeight="false" outlineLevel="0" collapsed="false">
      <c r="A4225" s="50"/>
      <c r="B4225" s="50"/>
      <c r="C4225" s="50" t="str">
        <f aca="false">IF(S4225="","",IFERROR(IF(INDEX('Ledger Codes'!$C$6:$C$205,MATCH(S4225,'Ledger Codes'!$B$6:$B$205,0))="","",INDEX('Ledger Codes'!$C$6:$C$205,MATCH(S4225,'Ledger Codes'!$B$6:$B$205,0))),""))</f>
        <v/>
      </c>
      <c r="D4225" s="50"/>
      <c r="E4225" s="50"/>
      <c r="F4225" s="50"/>
      <c r="G4225" s="50"/>
      <c r="H4225" s="50"/>
      <c r="I4225" s="52" t="str">
        <f aca="false">IF(AND(G4225="",H4225=""),"",N(G4225)-N(H4225))</f>
        <v/>
      </c>
      <c r="J4225" s="52" t="str">
        <f aca="false">IF(I4225="","",ABS(I4225))</f>
        <v/>
      </c>
      <c r="K4225" s="56" t="str">
        <f aca="false">IF(S4225="","",0)</f>
        <v/>
      </c>
      <c r="L4225" s="56" t="str">
        <f aca="false">IF(J4225="","",IF(AND(J4225&gt;'Revenue Testing'!$E$9,K4225=0),1,0))</f>
        <v/>
      </c>
      <c r="M4225" s="57" t="n">
        <v>0.911711592755</v>
      </c>
      <c r="N4225" s="56" t="str">
        <f aca="false">IF(OR(A4225="",I4225=""),"",IF(COUNTIFS($A$2:$A$4500,A4225,$D$2:$D$4500,D4225,$I$2:$I$4500,I4225)&gt;1,"Possible duplicate",""))</f>
        <v/>
      </c>
      <c r="O4225" s="56" t="str">
        <f aca="false">IF(J4225="","",IF(AND(L4225=0,K4225=0),1,0))</f>
        <v/>
      </c>
      <c r="P4225" s="56" t="str">
        <f aca="false">IF(L4225=1,J4225+ROW()/10^7,"")</f>
        <v/>
      </c>
      <c r="Q4225" s="56" t="str">
        <f aca="false">IF(O4225=1,M4225,"")</f>
        <v/>
      </c>
      <c r="R4225" s="56" t="str">
        <f aca="false">IF(K4225=1,ROW(),"")</f>
        <v/>
      </c>
      <c r="S4225" s="56" t="str">
        <f aca="false">IF(D4225="","",TRIM(D4225))</f>
        <v/>
      </c>
    </row>
    <row r="4226" customFormat="false" ht="15" hidden="false" customHeight="false" outlineLevel="0" collapsed="false">
      <c r="A4226" s="50"/>
      <c r="B4226" s="50"/>
      <c r="C4226" s="50" t="str">
        <f aca="false">IF(S4226="","",IFERROR(IF(INDEX('Ledger Codes'!$C$6:$C$205,MATCH(S4226,'Ledger Codes'!$B$6:$B$205,0))="","",INDEX('Ledger Codes'!$C$6:$C$205,MATCH(S4226,'Ledger Codes'!$B$6:$B$205,0))),""))</f>
        <v/>
      </c>
      <c r="D4226" s="50"/>
      <c r="E4226" s="50"/>
      <c r="F4226" s="50"/>
      <c r="G4226" s="50"/>
      <c r="H4226" s="50"/>
      <c r="I4226" s="52" t="str">
        <f aca="false">IF(AND(G4226="",H4226=""),"",N(G4226)-N(H4226))</f>
        <v/>
      </c>
      <c r="J4226" s="52" t="str">
        <f aca="false">IF(I4226="","",ABS(I4226))</f>
        <v/>
      </c>
      <c r="K4226" s="56" t="str">
        <f aca="false">IF(S4226="","",0)</f>
        <v/>
      </c>
      <c r="L4226" s="56" t="str">
        <f aca="false">IF(J4226="","",IF(AND(J4226&gt;'Revenue Testing'!$E$9,K4226=0),1,0))</f>
        <v/>
      </c>
      <c r="M4226" s="57" t="n">
        <v>0.009754683475</v>
      </c>
      <c r="N4226" s="56" t="str">
        <f aca="false">IF(OR(A4226="",I4226=""),"",IF(COUNTIFS($A$2:$A$4500,A4226,$D$2:$D$4500,D4226,$I$2:$I$4500,I4226)&gt;1,"Possible duplicate",""))</f>
        <v/>
      </c>
      <c r="O4226" s="56" t="str">
        <f aca="false">IF(J4226="","",IF(AND(L4226=0,K4226=0),1,0))</f>
        <v/>
      </c>
      <c r="P4226" s="56" t="str">
        <f aca="false">IF(L4226=1,J4226+ROW()/10^7,"")</f>
        <v/>
      </c>
      <c r="Q4226" s="56" t="str">
        <f aca="false">IF(O4226=1,M4226,"")</f>
        <v/>
      </c>
      <c r="R4226" s="56" t="str">
        <f aca="false">IF(K4226=1,ROW(),"")</f>
        <v/>
      </c>
      <c r="S4226" s="56" t="str">
        <f aca="false">IF(D4226="","",TRIM(D4226))</f>
        <v/>
      </c>
    </row>
    <row r="4227" customFormat="false" ht="15" hidden="false" customHeight="false" outlineLevel="0" collapsed="false">
      <c r="A4227" s="50"/>
      <c r="B4227" s="50"/>
      <c r="C4227" s="50" t="str">
        <f aca="false">IF(S4227="","",IFERROR(IF(INDEX('Ledger Codes'!$C$6:$C$205,MATCH(S4227,'Ledger Codes'!$B$6:$B$205,0))="","",INDEX('Ledger Codes'!$C$6:$C$205,MATCH(S4227,'Ledger Codes'!$B$6:$B$205,0))),""))</f>
        <v/>
      </c>
      <c r="D4227" s="50"/>
      <c r="E4227" s="50"/>
      <c r="F4227" s="50"/>
      <c r="G4227" s="50"/>
      <c r="H4227" s="50"/>
      <c r="I4227" s="52" t="str">
        <f aca="false">IF(AND(G4227="",H4227=""),"",N(G4227)-N(H4227))</f>
        <v/>
      </c>
      <c r="J4227" s="52" t="str">
        <f aca="false">IF(I4227="","",ABS(I4227))</f>
        <v/>
      </c>
      <c r="K4227" s="56" t="str">
        <f aca="false">IF(S4227="","",0)</f>
        <v/>
      </c>
      <c r="L4227" s="56" t="str">
        <f aca="false">IF(J4227="","",IF(AND(J4227&gt;'Revenue Testing'!$E$9,K4227=0),1,0))</f>
        <v/>
      </c>
      <c r="M4227" s="57" t="n">
        <v>0.150697499551</v>
      </c>
      <c r="N4227" s="56" t="str">
        <f aca="false">IF(OR(A4227="",I4227=""),"",IF(COUNTIFS($A$2:$A$4500,A4227,$D$2:$D$4500,D4227,$I$2:$I$4500,I4227)&gt;1,"Possible duplicate",""))</f>
        <v/>
      </c>
      <c r="O4227" s="56" t="str">
        <f aca="false">IF(J4227="","",IF(AND(L4227=0,K4227=0),1,0))</f>
        <v/>
      </c>
      <c r="P4227" s="56" t="str">
        <f aca="false">IF(L4227=1,J4227+ROW()/10^7,"")</f>
        <v/>
      </c>
      <c r="Q4227" s="56" t="str">
        <f aca="false">IF(O4227=1,M4227,"")</f>
        <v/>
      </c>
      <c r="R4227" s="56" t="str">
        <f aca="false">IF(K4227=1,ROW(),"")</f>
        <v/>
      </c>
      <c r="S4227" s="56" t="str">
        <f aca="false">IF(D4227="","",TRIM(D4227))</f>
        <v/>
      </c>
    </row>
    <row r="4228" customFormat="false" ht="15" hidden="false" customHeight="false" outlineLevel="0" collapsed="false">
      <c r="A4228" s="50"/>
      <c r="B4228" s="50"/>
      <c r="C4228" s="50" t="str">
        <f aca="false">IF(S4228="","",IFERROR(IF(INDEX('Ledger Codes'!$C$6:$C$205,MATCH(S4228,'Ledger Codes'!$B$6:$B$205,0))="","",INDEX('Ledger Codes'!$C$6:$C$205,MATCH(S4228,'Ledger Codes'!$B$6:$B$205,0))),""))</f>
        <v/>
      </c>
      <c r="D4228" s="50"/>
      <c r="E4228" s="50"/>
      <c r="F4228" s="50"/>
      <c r="G4228" s="50"/>
      <c r="H4228" s="50"/>
      <c r="I4228" s="52" t="str">
        <f aca="false">IF(AND(G4228="",H4228=""),"",N(G4228)-N(H4228))</f>
        <v/>
      </c>
      <c r="J4228" s="52" t="str">
        <f aca="false">IF(I4228="","",ABS(I4228))</f>
        <v/>
      </c>
      <c r="K4228" s="56" t="str">
        <f aca="false">IF(S4228="","",0)</f>
        <v/>
      </c>
      <c r="L4228" s="56" t="str">
        <f aca="false">IF(J4228="","",IF(AND(J4228&gt;'Revenue Testing'!$E$9,K4228=0),1,0))</f>
        <v/>
      </c>
      <c r="M4228" s="57" t="n">
        <v>0.654663105426</v>
      </c>
      <c r="N4228" s="56" t="str">
        <f aca="false">IF(OR(A4228="",I4228=""),"",IF(COUNTIFS($A$2:$A$4500,A4228,$D$2:$D$4500,D4228,$I$2:$I$4500,I4228)&gt;1,"Possible duplicate",""))</f>
        <v/>
      </c>
      <c r="O4228" s="56" t="str">
        <f aca="false">IF(J4228="","",IF(AND(L4228=0,K4228=0),1,0))</f>
        <v/>
      </c>
      <c r="P4228" s="56" t="str">
        <f aca="false">IF(L4228=1,J4228+ROW()/10^7,"")</f>
        <v/>
      </c>
      <c r="Q4228" s="56" t="str">
        <f aca="false">IF(O4228=1,M4228,"")</f>
        <v/>
      </c>
      <c r="R4228" s="56" t="str">
        <f aca="false">IF(K4228=1,ROW(),"")</f>
        <v/>
      </c>
      <c r="S4228" s="56" t="str">
        <f aca="false">IF(D4228="","",TRIM(D4228))</f>
        <v/>
      </c>
    </row>
    <row r="4229" customFormat="false" ht="15" hidden="false" customHeight="false" outlineLevel="0" collapsed="false">
      <c r="A4229" s="50"/>
      <c r="B4229" s="50"/>
      <c r="C4229" s="50" t="str">
        <f aca="false">IF(S4229="","",IFERROR(IF(INDEX('Ledger Codes'!$C$6:$C$205,MATCH(S4229,'Ledger Codes'!$B$6:$B$205,0))="","",INDEX('Ledger Codes'!$C$6:$C$205,MATCH(S4229,'Ledger Codes'!$B$6:$B$205,0))),""))</f>
        <v/>
      </c>
      <c r="D4229" s="50"/>
      <c r="E4229" s="50"/>
      <c r="F4229" s="50"/>
      <c r="G4229" s="50"/>
      <c r="H4229" s="50"/>
      <c r="I4229" s="52" t="str">
        <f aca="false">IF(AND(G4229="",H4229=""),"",N(G4229)-N(H4229))</f>
        <v/>
      </c>
      <c r="J4229" s="52" t="str">
        <f aca="false">IF(I4229="","",ABS(I4229))</f>
        <v/>
      </c>
      <c r="K4229" s="56" t="str">
        <f aca="false">IF(S4229="","",0)</f>
        <v/>
      </c>
      <c r="L4229" s="56" t="str">
        <f aca="false">IF(J4229="","",IF(AND(J4229&gt;'Revenue Testing'!$E$9,K4229=0),1,0))</f>
        <v/>
      </c>
      <c r="M4229" s="57" t="n">
        <v>0.491340957004</v>
      </c>
      <c r="N4229" s="56" t="str">
        <f aca="false">IF(OR(A4229="",I4229=""),"",IF(COUNTIFS($A$2:$A$4500,A4229,$D$2:$D$4500,D4229,$I$2:$I$4500,I4229)&gt;1,"Possible duplicate",""))</f>
        <v/>
      </c>
      <c r="O4229" s="56" t="str">
        <f aca="false">IF(J4229="","",IF(AND(L4229=0,K4229=0),1,0))</f>
        <v/>
      </c>
      <c r="P4229" s="56" t="str">
        <f aca="false">IF(L4229=1,J4229+ROW()/10^7,"")</f>
        <v/>
      </c>
      <c r="Q4229" s="56" t="str">
        <f aca="false">IF(O4229=1,M4229,"")</f>
        <v/>
      </c>
      <c r="R4229" s="56" t="str">
        <f aca="false">IF(K4229=1,ROW(),"")</f>
        <v/>
      </c>
      <c r="S4229" s="56" t="str">
        <f aca="false">IF(D4229="","",TRIM(D4229))</f>
        <v/>
      </c>
    </row>
    <row r="4230" customFormat="false" ht="15" hidden="false" customHeight="false" outlineLevel="0" collapsed="false">
      <c r="A4230" s="50"/>
      <c r="B4230" s="50"/>
      <c r="C4230" s="50" t="str">
        <f aca="false">IF(S4230="","",IFERROR(IF(INDEX('Ledger Codes'!$C$6:$C$205,MATCH(S4230,'Ledger Codes'!$B$6:$B$205,0))="","",INDEX('Ledger Codes'!$C$6:$C$205,MATCH(S4230,'Ledger Codes'!$B$6:$B$205,0))),""))</f>
        <v/>
      </c>
      <c r="D4230" s="50"/>
      <c r="E4230" s="50"/>
      <c r="F4230" s="50"/>
      <c r="G4230" s="50"/>
      <c r="H4230" s="50"/>
      <c r="I4230" s="52" t="str">
        <f aca="false">IF(AND(G4230="",H4230=""),"",N(G4230)-N(H4230))</f>
        <v/>
      </c>
      <c r="J4230" s="52" t="str">
        <f aca="false">IF(I4230="","",ABS(I4230))</f>
        <v/>
      </c>
      <c r="K4230" s="56" t="str">
        <f aca="false">IF(S4230="","",0)</f>
        <v/>
      </c>
      <c r="L4230" s="56" t="str">
        <f aca="false">IF(J4230="","",IF(AND(J4230&gt;'Revenue Testing'!$E$9,K4230=0),1,0))</f>
        <v/>
      </c>
      <c r="M4230" s="57" t="n">
        <v>0.604919321205</v>
      </c>
      <c r="N4230" s="56" t="str">
        <f aca="false">IF(OR(A4230="",I4230=""),"",IF(COUNTIFS($A$2:$A$4500,A4230,$D$2:$D$4500,D4230,$I$2:$I$4500,I4230)&gt;1,"Possible duplicate",""))</f>
        <v/>
      </c>
      <c r="O4230" s="56" t="str">
        <f aca="false">IF(J4230="","",IF(AND(L4230=0,K4230=0),1,0))</f>
        <v/>
      </c>
      <c r="P4230" s="56" t="str">
        <f aca="false">IF(L4230=1,J4230+ROW()/10^7,"")</f>
        <v/>
      </c>
      <c r="Q4230" s="56" t="str">
        <f aca="false">IF(O4230=1,M4230,"")</f>
        <v/>
      </c>
      <c r="R4230" s="56" t="str">
        <f aca="false">IF(K4230=1,ROW(),"")</f>
        <v/>
      </c>
      <c r="S4230" s="56" t="str">
        <f aca="false">IF(D4230="","",TRIM(D4230))</f>
        <v/>
      </c>
    </row>
    <row r="4231" customFormat="false" ht="15" hidden="false" customHeight="false" outlineLevel="0" collapsed="false">
      <c r="A4231" s="50"/>
      <c r="B4231" s="50"/>
      <c r="C4231" s="50" t="str">
        <f aca="false">IF(S4231="","",IFERROR(IF(INDEX('Ledger Codes'!$C$6:$C$205,MATCH(S4231,'Ledger Codes'!$B$6:$B$205,0))="","",INDEX('Ledger Codes'!$C$6:$C$205,MATCH(S4231,'Ledger Codes'!$B$6:$B$205,0))),""))</f>
        <v/>
      </c>
      <c r="D4231" s="50"/>
      <c r="E4231" s="50"/>
      <c r="F4231" s="50"/>
      <c r="G4231" s="50"/>
      <c r="H4231" s="50"/>
      <c r="I4231" s="52" t="str">
        <f aca="false">IF(AND(G4231="",H4231=""),"",N(G4231)-N(H4231))</f>
        <v/>
      </c>
      <c r="J4231" s="52" t="str">
        <f aca="false">IF(I4231="","",ABS(I4231))</f>
        <v/>
      </c>
      <c r="K4231" s="56" t="str">
        <f aca="false">IF(S4231="","",0)</f>
        <v/>
      </c>
      <c r="L4231" s="56" t="str">
        <f aca="false">IF(J4231="","",IF(AND(J4231&gt;'Revenue Testing'!$E$9,K4231=0),1,0))</f>
        <v/>
      </c>
      <c r="M4231" s="57" t="n">
        <v>0.42602063782</v>
      </c>
      <c r="N4231" s="56" t="str">
        <f aca="false">IF(OR(A4231="",I4231=""),"",IF(COUNTIFS($A$2:$A$4500,A4231,$D$2:$D$4500,D4231,$I$2:$I$4500,I4231)&gt;1,"Possible duplicate",""))</f>
        <v/>
      </c>
      <c r="O4231" s="56" t="str">
        <f aca="false">IF(J4231="","",IF(AND(L4231=0,K4231=0),1,0))</f>
        <v/>
      </c>
      <c r="P4231" s="56" t="str">
        <f aca="false">IF(L4231=1,J4231+ROW()/10^7,"")</f>
        <v/>
      </c>
      <c r="Q4231" s="56" t="str">
        <f aca="false">IF(O4231=1,M4231,"")</f>
        <v/>
      </c>
      <c r="R4231" s="56" t="str">
        <f aca="false">IF(K4231=1,ROW(),"")</f>
        <v/>
      </c>
      <c r="S4231" s="56" t="str">
        <f aca="false">IF(D4231="","",TRIM(D4231))</f>
        <v/>
      </c>
    </row>
    <row r="4232" customFormat="false" ht="15" hidden="false" customHeight="false" outlineLevel="0" collapsed="false">
      <c r="A4232" s="50"/>
      <c r="B4232" s="50"/>
      <c r="C4232" s="50" t="str">
        <f aca="false">IF(S4232="","",IFERROR(IF(INDEX('Ledger Codes'!$C$6:$C$205,MATCH(S4232,'Ledger Codes'!$B$6:$B$205,0))="","",INDEX('Ledger Codes'!$C$6:$C$205,MATCH(S4232,'Ledger Codes'!$B$6:$B$205,0))),""))</f>
        <v/>
      </c>
      <c r="D4232" s="50"/>
      <c r="E4232" s="50"/>
      <c r="F4232" s="50"/>
      <c r="G4232" s="50"/>
      <c r="H4232" s="50"/>
      <c r="I4232" s="52" t="str">
        <f aca="false">IF(AND(G4232="",H4232=""),"",N(G4232)-N(H4232))</f>
        <v/>
      </c>
      <c r="J4232" s="52" t="str">
        <f aca="false">IF(I4232="","",ABS(I4232))</f>
        <v/>
      </c>
      <c r="K4232" s="56" t="str">
        <f aca="false">IF(S4232="","",0)</f>
        <v/>
      </c>
      <c r="L4232" s="56" t="str">
        <f aca="false">IF(J4232="","",IF(AND(J4232&gt;'Revenue Testing'!$E$9,K4232=0),1,0))</f>
        <v/>
      </c>
      <c r="M4232" s="57" t="n">
        <v>0.229950315193</v>
      </c>
      <c r="N4232" s="56" t="str">
        <f aca="false">IF(OR(A4232="",I4232=""),"",IF(COUNTIFS($A$2:$A$4500,A4232,$D$2:$D$4500,D4232,$I$2:$I$4500,I4232)&gt;1,"Possible duplicate",""))</f>
        <v/>
      </c>
      <c r="O4232" s="56" t="str">
        <f aca="false">IF(J4232="","",IF(AND(L4232=0,K4232=0),1,0))</f>
        <v/>
      </c>
      <c r="P4232" s="56" t="str">
        <f aca="false">IF(L4232=1,J4232+ROW()/10^7,"")</f>
        <v/>
      </c>
      <c r="Q4232" s="56" t="str">
        <f aca="false">IF(O4232=1,M4232,"")</f>
        <v/>
      </c>
      <c r="R4232" s="56" t="str">
        <f aca="false">IF(K4232=1,ROW(),"")</f>
        <v/>
      </c>
      <c r="S4232" s="56" t="str">
        <f aca="false">IF(D4232="","",TRIM(D4232))</f>
        <v/>
      </c>
    </row>
    <row r="4233" customFormat="false" ht="15" hidden="false" customHeight="false" outlineLevel="0" collapsed="false">
      <c r="A4233" s="50"/>
      <c r="B4233" s="50"/>
      <c r="C4233" s="50" t="str">
        <f aca="false">IF(S4233="","",IFERROR(IF(INDEX('Ledger Codes'!$C$6:$C$205,MATCH(S4233,'Ledger Codes'!$B$6:$B$205,0))="","",INDEX('Ledger Codes'!$C$6:$C$205,MATCH(S4233,'Ledger Codes'!$B$6:$B$205,0))),""))</f>
        <v/>
      </c>
      <c r="D4233" s="50"/>
      <c r="E4233" s="50"/>
      <c r="F4233" s="50"/>
      <c r="G4233" s="50"/>
      <c r="H4233" s="50"/>
      <c r="I4233" s="52" t="str">
        <f aca="false">IF(AND(G4233="",H4233=""),"",N(G4233)-N(H4233))</f>
        <v/>
      </c>
      <c r="J4233" s="52" t="str">
        <f aca="false">IF(I4233="","",ABS(I4233))</f>
        <v/>
      </c>
      <c r="K4233" s="56" t="str">
        <f aca="false">IF(S4233="","",0)</f>
        <v/>
      </c>
      <c r="L4233" s="56" t="str">
        <f aca="false">IF(J4233="","",IF(AND(J4233&gt;'Revenue Testing'!$E$9,K4233=0),1,0))</f>
        <v/>
      </c>
      <c r="M4233" s="57" t="n">
        <v>0.763674109543</v>
      </c>
      <c r="N4233" s="56" t="str">
        <f aca="false">IF(OR(A4233="",I4233=""),"",IF(COUNTIFS($A$2:$A$4500,A4233,$D$2:$D$4500,D4233,$I$2:$I$4500,I4233)&gt;1,"Possible duplicate",""))</f>
        <v/>
      </c>
      <c r="O4233" s="56" t="str">
        <f aca="false">IF(J4233="","",IF(AND(L4233=0,K4233=0),1,0))</f>
        <v/>
      </c>
      <c r="P4233" s="56" t="str">
        <f aca="false">IF(L4233=1,J4233+ROW()/10^7,"")</f>
        <v/>
      </c>
      <c r="Q4233" s="56" t="str">
        <f aca="false">IF(O4233=1,M4233,"")</f>
        <v/>
      </c>
      <c r="R4233" s="56" t="str">
        <f aca="false">IF(K4233=1,ROW(),"")</f>
        <v/>
      </c>
      <c r="S4233" s="56" t="str">
        <f aca="false">IF(D4233="","",TRIM(D4233))</f>
        <v/>
      </c>
    </row>
    <row r="4234" customFormat="false" ht="15" hidden="false" customHeight="false" outlineLevel="0" collapsed="false">
      <c r="A4234" s="50"/>
      <c r="B4234" s="50"/>
      <c r="C4234" s="50" t="str">
        <f aca="false">IF(S4234="","",IFERROR(IF(INDEX('Ledger Codes'!$C$6:$C$205,MATCH(S4234,'Ledger Codes'!$B$6:$B$205,0))="","",INDEX('Ledger Codes'!$C$6:$C$205,MATCH(S4234,'Ledger Codes'!$B$6:$B$205,0))),""))</f>
        <v/>
      </c>
      <c r="D4234" s="50"/>
      <c r="E4234" s="50"/>
      <c r="F4234" s="50"/>
      <c r="G4234" s="50"/>
      <c r="H4234" s="50"/>
      <c r="I4234" s="52" t="str">
        <f aca="false">IF(AND(G4234="",H4234=""),"",N(G4234)-N(H4234))</f>
        <v/>
      </c>
      <c r="J4234" s="52" t="str">
        <f aca="false">IF(I4234="","",ABS(I4234))</f>
        <v/>
      </c>
      <c r="K4234" s="56" t="str">
        <f aca="false">IF(S4234="","",0)</f>
        <v/>
      </c>
      <c r="L4234" s="56" t="str">
        <f aca="false">IF(J4234="","",IF(AND(J4234&gt;'Revenue Testing'!$E$9,K4234=0),1,0))</f>
        <v/>
      </c>
      <c r="M4234" s="57" t="n">
        <v>0.714411755873</v>
      </c>
      <c r="N4234" s="56" t="str">
        <f aca="false">IF(OR(A4234="",I4234=""),"",IF(COUNTIFS($A$2:$A$4500,A4234,$D$2:$D$4500,D4234,$I$2:$I$4500,I4234)&gt;1,"Possible duplicate",""))</f>
        <v/>
      </c>
      <c r="O4234" s="56" t="str">
        <f aca="false">IF(J4234="","",IF(AND(L4234=0,K4234=0),1,0))</f>
        <v/>
      </c>
      <c r="P4234" s="56" t="str">
        <f aca="false">IF(L4234=1,J4234+ROW()/10^7,"")</f>
        <v/>
      </c>
      <c r="Q4234" s="56" t="str">
        <f aca="false">IF(O4234=1,M4234,"")</f>
        <v/>
      </c>
      <c r="R4234" s="56" t="str">
        <f aca="false">IF(K4234=1,ROW(),"")</f>
        <v/>
      </c>
      <c r="S4234" s="56" t="str">
        <f aca="false">IF(D4234="","",TRIM(D4234))</f>
        <v/>
      </c>
    </row>
    <row r="4235" customFormat="false" ht="15" hidden="false" customHeight="false" outlineLevel="0" collapsed="false">
      <c r="A4235" s="50"/>
      <c r="B4235" s="50"/>
      <c r="C4235" s="50" t="str">
        <f aca="false">IF(S4235="","",IFERROR(IF(INDEX('Ledger Codes'!$C$6:$C$205,MATCH(S4235,'Ledger Codes'!$B$6:$B$205,0))="","",INDEX('Ledger Codes'!$C$6:$C$205,MATCH(S4235,'Ledger Codes'!$B$6:$B$205,0))),""))</f>
        <v/>
      </c>
      <c r="D4235" s="50"/>
      <c r="E4235" s="50"/>
      <c r="F4235" s="50"/>
      <c r="G4235" s="50"/>
      <c r="H4235" s="50"/>
      <c r="I4235" s="52" t="str">
        <f aca="false">IF(AND(G4235="",H4235=""),"",N(G4235)-N(H4235))</f>
        <v/>
      </c>
      <c r="J4235" s="52" t="str">
        <f aca="false">IF(I4235="","",ABS(I4235))</f>
        <v/>
      </c>
      <c r="K4235" s="56" t="str">
        <f aca="false">IF(S4235="","",0)</f>
        <v/>
      </c>
      <c r="L4235" s="56" t="str">
        <f aca="false">IF(J4235="","",IF(AND(J4235&gt;'Revenue Testing'!$E$9,K4235=0),1,0))</f>
        <v/>
      </c>
      <c r="M4235" s="57" t="n">
        <v>0.853837830113</v>
      </c>
      <c r="N4235" s="56" t="str">
        <f aca="false">IF(OR(A4235="",I4235=""),"",IF(COUNTIFS($A$2:$A$4500,A4235,$D$2:$D$4500,D4235,$I$2:$I$4500,I4235)&gt;1,"Possible duplicate",""))</f>
        <v/>
      </c>
      <c r="O4235" s="56" t="str">
        <f aca="false">IF(J4235="","",IF(AND(L4235=0,K4235=0),1,0))</f>
        <v/>
      </c>
      <c r="P4235" s="56" t="str">
        <f aca="false">IF(L4235=1,J4235+ROW()/10^7,"")</f>
        <v/>
      </c>
      <c r="Q4235" s="56" t="str">
        <f aca="false">IF(O4235=1,M4235,"")</f>
        <v/>
      </c>
      <c r="R4235" s="56" t="str">
        <f aca="false">IF(K4235=1,ROW(),"")</f>
        <v/>
      </c>
      <c r="S4235" s="56" t="str">
        <f aca="false">IF(D4235="","",TRIM(D4235))</f>
        <v/>
      </c>
    </row>
    <row r="4236" customFormat="false" ht="15" hidden="false" customHeight="false" outlineLevel="0" collapsed="false">
      <c r="A4236" s="50"/>
      <c r="B4236" s="50"/>
      <c r="C4236" s="50" t="str">
        <f aca="false">IF(S4236="","",IFERROR(IF(INDEX('Ledger Codes'!$C$6:$C$205,MATCH(S4236,'Ledger Codes'!$B$6:$B$205,0))="","",INDEX('Ledger Codes'!$C$6:$C$205,MATCH(S4236,'Ledger Codes'!$B$6:$B$205,0))),""))</f>
        <v/>
      </c>
      <c r="D4236" s="50"/>
      <c r="E4236" s="50"/>
      <c r="F4236" s="50"/>
      <c r="G4236" s="50"/>
      <c r="H4236" s="50"/>
      <c r="I4236" s="52" t="str">
        <f aca="false">IF(AND(G4236="",H4236=""),"",N(G4236)-N(H4236))</f>
        <v/>
      </c>
      <c r="J4236" s="52" t="str">
        <f aca="false">IF(I4236="","",ABS(I4236))</f>
        <v/>
      </c>
      <c r="K4236" s="56" t="str">
        <f aca="false">IF(S4236="","",0)</f>
        <v/>
      </c>
      <c r="L4236" s="56" t="str">
        <f aca="false">IF(J4236="","",IF(AND(J4236&gt;'Revenue Testing'!$E$9,K4236=0),1,0))</f>
        <v/>
      </c>
      <c r="M4236" s="57" t="n">
        <v>0.429814807523</v>
      </c>
      <c r="N4236" s="56" t="str">
        <f aca="false">IF(OR(A4236="",I4236=""),"",IF(COUNTIFS($A$2:$A$4500,A4236,$D$2:$D$4500,D4236,$I$2:$I$4500,I4236)&gt;1,"Possible duplicate",""))</f>
        <v/>
      </c>
      <c r="O4236" s="56" t="str">
        <f aca="false">IF(J4236="","",IF(AND(L4236=0,K4236=0),1,0))</f>
        <v/>
      </c>
      <c r="P4236" s="56" t="str">
        <f aca="false">IF(L4236=1,J4236+ROW()/10^7,"")</f>
        <v/>
      </c>
      <c r="Q4236" s="56" t="str">
        <f aca="false">IF(O4236=1,M4236,"")</f>
        <v/>
      </c>
      <c r="R4236" s="56" t="str">
        <f aca="false">IF(K4236=1,ROW(),"")</f>
        <v/>
      </c>
      <c r="S4236" s="56" t="str">
        <f aca="false">IF(D4236="","",TRIM(D4236))</f>
        <v/>
      </c>
    </row>
    <row r="4237" customFormat="false" ht="15" hidden="false" customHeight="false" outlineLevel="0" collapsed="false">
      <c r="A4237" s="50"/>
      <c r="B4237" s="50"/>
      <c r="C4237" s="50" t="str">
        <f aca="false">IF(S4237="","",IFERROR(IF(INDEX('Ledger Codes'!$C$6:$C$205,MATCH(S4237,'Ledger Codes'!$B$6:$B$205,0))="","",INDEX('Ledger Codes'!$C$6:$C$205,MATCH(S4237,'Ledger Codes'!$B$6:$B$205,0))),""))</f>
        <v/>
      </c>
      <c r="D4237" s="50"/>
      <c r="E4237" s="50"/>
      <c r="F4237" s="50"/>
      <c r="G4237" s="50"/>
      <c r="H4237" s="50"/>
      <c r="I4237" s="52" t="str">
        <f aca="false">IF(AND(G4237="",H4237=""),"",N(G4237)-N(H4237))</f>
        <v/>
      </c>
      <c r="J4237" s="52" t="str">
        <f aca="false">IF(I4237="","",ABS(I4237))</f>
        <v/>
      </c>
      <c r="K4237" s="56" t="str">
        <f aca="false">IF(S4237="","",0)</f>
        <v/>
      </c>
      <c r="L4237" s="56" t="str">
        <f aca="false">IF(J4237="","",IF(AND(J4237&gt;'Revenue Testing'!$E$9,K4237=0),1,0))</f>
        <v/>
      </c>
      <c r="M4237" s="57" t="n">
        <v>0.247511886631</v>
      </c>
      <c r="N4237" s="56" t="str">
        <f aca="false">IF(OR(A4237="",I4237=""),"",IF(COUNTIFS($A$2:$A$4500,A4237,$D$2:$D$4500,D4237,$I$2:$I$4500,I4237)&gt;1,"Possible duplicate",""))</f>
        <v/>
      </c>
      <c r="O4237" s="56" t="str">
        <f aca="false">IF(J4237="","",IF(AND(L4237=0,K4237=0),1,0))</f>
        <v/>
      </c>
      <c r="P4237" s="56" t="str">
        <f aca="false">IF(L4237=1,J4237+ROW()/10^7,"")</f>
        <v/>
      </c>
      <c r="Q4237" s="56" t="str">
        <f aca="false">IF(O4237=1,M4237,"")</f>
        <v/>
      </c>
      <c r="R4237" s="56" t="str">
        <f aca="false">IF(K4237=1,ROW(),"")</f>
        <v/>
      </c>
      <c r="S4237" s="56" t="str">
        <f aca="false">IF(D4237="","",TRIM(D4237))</f>
        <v/>
      </c>
    </row>
    <row r="4238" customFormat="false" ht="15" hidden="false" customHeight="false" outlineLevel="0" collapsed="false">
      <c r="A4238" s="50"/>
      <c r="B4238" s="50"/>
      <c r="C4238" s="50" t="str">
        <f aca="false">IF(S4238="","",IFERROR(IF(INDEX('Ledger Codes'!$C$6:$C$205,MATCH(S4238,'Ledger Codes'!$B$6:$B$205,0))="","",INDEX('Ledger Codes'!$C$6:$C$205,MATCH(S4238,'Ledger Codes'!$B$6:$B$205,0))),""))</f>
        <v/>
      </c>
      <c r="D4238" s="50"/>
      <c r="E4238" s="50"/>
      <c r="F4238" s="50"/>
      <c r="G4238" s="50"/>
      <c r="H4238" s="50"/>
      <c r="I4238" s="52" t="str">
        <f aca="false">IF(AND(G4238="",H4238=""),"",N(G4238)-N(H4238))</f>
        <v/>
      </c>
      <c r="J4238" s="52" t="str">
        <f aca="false">IF(I4238="","",ABS(I4238))</f>
        <v/>
      </c>
      <c r="K4238" s="56" t="str">
        <f aca="false">IF(S4238="","",0)</f>
        <v/>
      </c>
      <c r="L4238" s="56" t="str">
        <f aca="false">IF(J4238="","",IF(AND(J4238&gt;'Revenue Testing'!$E$9,K4238=0),1,0))</f>
        <v/>
      </c>
      <c r="M4238" s="57" t="n">
        <v>0.266388468176</v>
      </c>
      <c r="N4238" s="56" t="str">
        <f aca="false">IF(OR(A4238="",I4238=""),"",IF(COUNTIFS($A$2:$A$4500,A4238,$D$2:$D$4500,D4238,$I$2:$I$4500,I4238)&gt;1,"Possible duplicate",""))</f>
        <v/>
      </c>
      <c r="O4238" s="56" t="str">
        <f aca="false">IF(J4238="","",IF(AND(L4238=0,K4238=0),1,0))</f>
        <v/>
      </c>
      <c r="P4238" s="56" t="str">
        <f aca="false">IF(L4238=1,J4238+ROW()/10^7,"")</f>
        <v/>
      </c>
      <c r="Q4238" s="56" t="str">
        <f aca="false">IF(O4238=1,M4238,"")</f>
        <v/>
      </c>
      <c r="R4238" s="56" t="str">
        <f aca="false">IF(K4238=1,ROW(),"")</f>
        <v/>
      </c>
      <c r="S4238" s="56" t="str">
        <f aca="false">IF(D4238="","",TRIM(D4238))</f>
        <v/>
      </c>
    </row>
    <row r="4239" customFormat="false" ht="15" hidden="false" customHeight="false" outlineLevel="0" collapsed="false">
      <c r="A4239" s="50"/>
      <c r="B4239" s="50"/>
      <c r="C4239" s="50" t="str">
        <f aca="false">IF(S4239="","",IFERROR(IF(INDEX('Ledger Codes'!$C$6:$C$205,MATCH(S4239,'Ledger Codes'!$B$6:$B$205,0))="","",INDEX('Ledger Codes'!$C$6:$C$205,MATCH(S4239,'Ledger Codes'!$B$6:$B$205,0))),""))</f>
        <v/>
      </c>
      <c r="D4239" s="50"/>
      <c r="E4239" s="50"/>
      <c r="F4239" s="50"/>
      <c r="G4239" s="50"/>
      <c r="H4239" s="50"/>
      <c r="I4239" s="52" t="str">
        <f aca="false">IF(AND(G4239="",H4239=""),"",N(G4239)-N(H4239))</f>
        <v/>
      </c>
      <c r="J4239" s="52" t="str">
        <f aca="false">IF(I4239="","",ABS(I4239))</f>
        <v/>
      </c>
      <c r="K4239" s="56" t="str">
        <f aca="false">IF(S4239="","",0)</f>
        <v/>
      </c>
      <c r="L4239" s="56" t="str">
        <f aca="false">IF(J4239="","",IF(AND(J4239&gt;'Revenue Testing'!$E$9,K4239=0),1,0))</f>
        <v/>
      </c>
      <c r="M4239" s="57" t="n">
        <v>0.50517957712</v>
      </c>
      <c r="N4239" s="56" t="str">
        <f aca="false">IF(OR(A4239="",I4239=""),"",IF(COUNTIFS($A$2:$A$4500,A4239,$D$2:$D$4500,D4239,$I$2:$I$4500,I4239)&gt;1,"Possible duplicate",""))</f>
        <v/>
      </c>
      <c r="O4239" s="56" t="str">
        <f aca="false">IF(J4239="","",IF(AND(L4239=0,K4239=0),1,0))</f>
        <v/>
      </c>
      <c r="P4239" s="56" t="str">
        <f aca="false">IF(L4239=1,J4239+ROW()/10^7,"")</f>
        <v/>
      </c>
      <c r="Q4239" s="56" t="str">
        <f aca="false">IF(O4239=1,M4239,"")</f>
        <v/>
      </c>
      <c r="R4239" s="56" t="str">
        <f aca="false">IF(K4239=1,ROW(),"")</f>
        <v/>
      </c>
      <c r="S4239" s="56" t="str">
        <f aca="false">IF(D4239="","",TRIM(D4239))</f>
        <v/>
      </c>
    </row>
    <row r="4240" customFormat="false" ht="15" hidden="false" customHeight="false" outlineLevel="0" collapsed="false">
      <c r="A4240" s="50"/>
      <c r="B4240" s="50"/>
      <c r="C4240" s="50" t="str">
        <f aca="false">IF(S4240="","",IFERROR(IF(INDEX('Ledger Codes'!$C$6:$C$205,MATCH(S4240,'Ledger Codes'!$B$6:$B$205,0))="","",INDEX('Ledger Codes'!$C$6:$C$205,MATCH(S4240,'Ledger Codes'!$B$6:$B$205,0))),""))</f>
        <v/>
      </c>
      <c r="D4240" s="50"/>
      <c r="E4240" s="50"/>
      <c r="F4240" s="50"/>
      <c r="G4240" s="50"/>
      <c r="H4240" s="50"/>
      <c r="I4240" s="52" t="str">
        <f aca="false">IF(AND(G4240="",H4240=""),"",N(G4240)-N(H4240))</f>
        <v/>
      </c>
      <c r="J4240" s="52" t="str">
        <f aca="false">IF(I4240="","",ABS(I4240))</f>
        <v/>
      </c>
      <c r="K4240" s="56" t="str">
        <f aca="false">IF(S4240="","",0)</f>
        <v/>
      </c>
      <c r="L4240" s="56" t="str">
        <f aca="false">IF(J4240="","",IF(AND(J4240&gt;'Revenue Testing'!$E$9,K4240=0),1,0))</f>
        <v/>
      </c>
      <c r="M4240" s="57" t="n">
        <v>0.165083507676</v>
      </c>
      <c r="N4240" s="56" t="str">
        <f aca="false">IF(OR(A4240="",I4240=""),"",IF(COUNTIFS($A$2:$A$4500,A4240,$D$2:$D$4500,D4240,$I$2:$I$4500,I4240)&gt;1,"Possible duplicate",""))</f>
        <v/>
      </c>
      <c r="O4240" s="56" t="str">
        <f aca="false">IF(J4240="","",IF(AND(L4240=0,K4240=0),1,0))</f>
        <v/>
      </c>
      <c r="P4240" s="56" t="str">
        <f aca="false">IF(L4240=1,J4240+ROW()/10^7,"")</f>
        <v/>
      </c>
      <c r="Q4240" s="56" t="str">
        <f aca="false">IF(O4240=1,M4240,"")</f>
        <v/>
      </c>
      <c r="R4240" s="56" t="str">
        <f aca="false">IF(K4240=1,ROW(),"")</f>
        <v/>
      </c>
      <c r="S4240" s="56" t="str">
        <f aca="false">IF(D4240="","",TRIM(D4240))</f>
        <v/>
      </c>
    </row>
    <row r="4241" customFormat="false" ht="15" hidden="false" customHeight="false" outlineLevel="0" collapsed="false">
      <c r="A4241" s="50"/>
      <c r="B4241" s="50"/>
      <c r="C4241" s="50" t="str">
        <f aca="false">IF(S4241="","",IFERROR(IF(INDEX('Ledger Codes'!$C$6:$C$205,MATCH(S4241,'Ledger Codes'!$B$6:$B$205,0))="","",INDEX('Ledger Codes'!$C$6:$C$205,MATCH(S4241,'Ledger Codes'!$B$6:$B$205,0))),""))</f>
        <v/>
      </c>
      <c r="D4241" s="50"/>
      <c r="E4241" s="50"/>
      <c r="F4241" s="50"/>
      <c r="G4241" s="50"/>
      <c r="H4241" s="50"/>
      <c r="I4241" s="52" t="str">
        <f aca="false">IF(AND(G4241="",H4241=""),"",N(G4241)-N(H4241))</f>
        <v/>
      </c>
      <c r="J4241" s="52" t="str">
        <f aca="false">IF(I4241="","",ABS(I4241))</f>
        <v/>
      </c>
      <c r="K4241" s="56" t="str">
        <f aca="false">IF(S4241="","",0)</f>
        <v/>
      </c>
      <c r="L4241" s="56" t="str">
        <f aca="false">IF(J4241="","",IF(AND(J4241&gt;'Revenue Testing'!$E$9,K4241=0),1,0))</f>
        <v/>
      </c>
      <c r="M4241" s="57" t="n">
        <v>0.052516859762</v>
      </c>
      <c r="N4241" s="56" t="str">
        <f aca="false">IF(OR(A4241="",I4241=""),"",IF(COUNTIFS($A$2:$A$4500,A4241,$D$2:$D$4500,D4241,$I$2:$I$4500,I4241)&gt;1,"Possible duplicate",""))</f>
        <v/>
      </c>
      <c r="O4241" s="56" t="str">
        <f aca="false">IF(J4241="","",IF(AND(L4241=0,K4241=0),1,0))</f>
        <v/>
      </c>
      <c r="P4241" s="56" t="str">
        <f aca="false">IF(L4241=1,J4241+ROW()/10^7,"")</f>
        <v/>
      </c>
      <c r="Q4241" s="56" t="str">
        <f aca="false">IF(O4241=1,M4241,"")</f>
        <v/>
      </c>
      <c r="R4241" s="56" t="str">
        <f aca="false">IF(K4241=1,ROW(),"")</f>
        <v/>
      </c>
      <c r="S4241" s="56" t="str">
        <f aca="false">IF(D4241="","",TRIM(D4241))</f>
        <v/>
      </c>
    </row>
    <row r="4242" customFormat="false" ht="15" hidden="false" customHeight="false" outlineLevel="0" collapsed="false">
      <c r="A4242" s="50"/>
      <c r="B4242" s="50"/>
      <c r="C4242" s="50" t="str">
        <f aca="false">IF(S4242="","",IFERROR(IF(INDEX('Ledger Codes'!$C$6:$C$205,MATCH(S4242,'Ledger Codes'!$B$6:$B$205,0))="","",INDEX('Ledger Codes'!$C$6:$C$205,MATCH(S4242,'Ledger Codes'!$B$6:$B$205,0))),""))</f>
        <v/>
      </c>
      <c r="D4242" s="50"/>
      <c r="E4242" s="50"/>
      <c r="F4242" s="50"/>
      <c r="G4242" s="50"/>
      <c r="H4242" s="50"/>
      <c r="I4242" s="52" t="str">
        <f aca="false">IF(AND(G4242="",H4242=""),"",N(G4242)-N(H4242))</f>
        <v/>
      </c>
      <c r="J4242" s="52" t="str">
        <f aca="false">IF(I4242="","",ABS(I4242))</f>
        <v/>
      </c>
      <c r="K4242" s="56" t="str">
        <f aca="false">IF(S4242="","",0)</f>
        <v/>
      </c>
      <c r="L4242" s="56" t="str">
        <f aca="false">IF(J4242="","",IF(AND(J4242&gt;'Revenue Testing'!$E$9,K4242=0),1,0))</f>
        <v/>
      </c>
      <c r="M4242" s="57" t="n">
        <v>0.329785263144</v>
      </c>
      <c r="N4242" s="56" t="str">
        <f aca="false">IF(OR(A4242="",I4242=""),"",IF(COUNTIFS($A$2:$A$4500,A4242,$D$2:$D$4500,D4242,$I$2:$I$4500,I4242)&gt;1,"Possible duplicate",""))</f>
        <v/>
      </c>
      <c r="O4242" s="56" t="str">
        <f aca="false">IF(J4242="","",IF(AND(L4242=0,K4242=0),1,0))</f>
        <v/>
      </c>
      <c r="P4242" s="56" t="str">
        <f aca="false">IF(L4242=1,J4242+ROW()/10^7,"")</f>
        <v/>
      </c>
      <c r="Q4242" s="56" t="str">
        <f aca="false">IF(O4242=1,M4242,"")</f>
        <v/>
      </c>
      <c r="R4242" s="56" t="str">
        <f aca="false">IF(K4242=1,ROW(),"")</f>
        <v/>
      </c>
      <c r="S4242" s="56" t="str">
        <f aca="false">IF(D4242="","",TRIM(D4242))</f>
        <v/>
      </c>
    </row>
    <row r="4243" customFormat="false" ht="15" hidden="false" customHeight="false" outlineLevel="0" collapsed="false">
      <c r="A4243" s="50"/>
      <c r="B4243" s="50"/>
      <c r="C4243" s="50" t="str">
        <f aca="false">IF(S4243="","",IFERROR(IF(INDEX('Ledger Codes'!$C$6:$C$205,MATCH(S4243,'Ledger Codes'!$B$6:$B$205,0))="","",INDEX('Ledger Codes'!$C$6:$C$205,MATCH(S4243,'Ledger Codes'!$B$6:$B$205,0))),""))</f>
        <v/>
      </c>
      <c r="D4243" s="50"/>
      <c r="E4243" s="50"/>
      <c r="F4243" s="50"/>
      <c r="G4243" s="50"/>
      <c r="H4243" s="50"/>
      <c r="I4243" s="52" t="str">
        <f aca="false">IF(AND(G4243="",H4243=""),"",N(G4243)-N(H4243))</f>
        <v/>
      </c>
      <c r="J4243" s="52" t="str">
        <f aca="false">IF(I4243="","",ABS(I4243))</f>
        <v/>
      </c>
      <c r="K4243" s="56" t="str">
        <f aca="false">IF(S4243="","",0)</f>
        <v/>
      </c>
      <c r="L4243" s="56" t="str">
        <f aca="false">IF(J4243="","",IF(AND(J4243&gt;'Revenue Testing'!$E$9,K4243=0),1,0))</f>
        <v/>
      </c>
      <c r="M4243" s="57" t="n">
        <v>0.635997788974</v>
      </c>
      <c r="N4243" s="56" t="str">
        <f aca="false">IF(OR(A4243="",I4243=""),"",IF(COUNTIFS($A$2:$A$4500,A4243,$D$2:$D$4500,D4243,$I$2:$I$4500,I4243)&gt;1,"Possible duplicate",""))</f>
        <v/>
      </c>
      <c r="O4243" s="56" t="str">
        <f aca="false">IF(J4243="","",IF(AND(L4243=0,K4243=0),1,0))</f>
        <v/>
      </c>
      <c r="P4243" s="56" t="str">
        <f aca="false">IF(L4243=1,J4243+ROW()/10^7,"")</f>
        <v/>
      </c>
      <c r="Q4243" s="56" t="str">
        <f aca="false">IF(O4243=1,M4243,"")</f>
        <v/>
      </c>
      <c r="R4243" s="56" t="str">
        <f aca="false">IF(K4243=1,ROW(),"")</f>
        <v/>
      </c>
      <c r="S4243" s="56" t="str">
        <f aca="false">IF(D4243="","",TRIM(D4243))</f>
        <v/>
      </c>
    </row>
    <row r="4244" customFormat="false" ht="15" hidden="false" customHeight="false" outlineLevel="0" collapsed="false">
      <c r="A4244" s="50"/>
      <c r="B4244" s="50"/>
      <c r="C4244" s="50" t="str">
        <f aca="false">IF(S4244="","",IFERROR(IF(INDEX('Ledger Codes'!$C$6:$C$205,MATCH(S4244,'Ledger Codes'!$B$6:$B$205,0))="","",INDEX('Ledger Codes'!$C$6:$C$205,MATCH(S4244,'Ledger Codes'!$B$6:$B$205,0))),""))</f>
        <v/>
      </c>
      <c r="D4244" s="50"/>
      <c r="E4244" s="50"/>
      <c r="F4244" s="50"/>
      <c r="G4244" s="50"/>
      <c r="H4244" s="50"/>
      <c r="I4244" s="52" t="str">
        <f aca="false">IF(AND(G4244="",H4244=""),"",N(G4244)-N(H4244))</f>
        <v/>
      </c>
      <c r="J4244" s="52" t="str">
        <f aca="false">IF(I4244="","",ABS(I4244))</f>
        <v/>
      </c>
      <c r="K4244" s="56" t="str">
        <f aca="false">IF(S4244="","",0)</f>
        <v/>
      </c>
      <c r="L4244" s="56" t="str">
        <f aca="false">IF(J4244="","",IF(AND(J4244&gt;'Revenue Testing'!$E$9,K4244=0),1,0))</f>
        <v/>
      </c>
      <c r="M4244" s="57" t="n">
        <v>0.615266901564</v>
      </c>
      <c r="N4244" s="56" t="str">
        <f aca="false">IF(OR(A4244="",I4244=""),"",IF(COUNTIFS($A$2:$A$4500,A4244,$D$2:$D$4500,D4244,$I$2:$I$4500,I4244)&gt;1,"Possible duplicate",""))</f>
        <v/>
      </c>
      <c r="O4244" s="56" t="str">
        <f aca="false">IF(J4244="","",IF(AND(L4244=0,K4244=0),1,0))</f>
        <v/>
      </c>
      <c r="P4244" s="56" t="str">
        <f aca="false">IF(L4244=1,J4244+ROW()/10^7,"")</f>
        <v/>
      </c>
      <c r="Q4244" s="56" t="str">
        <f aca="false">IF(O4244=1,M4244,"")</f>
        <v/>
      </c>
      <c r="R4244" s="56" t="str">
        <f aca="false">IF(K4244=1,ROW(),"")</f>
        <v/>
      </c>
      <c r="S4244" s="56" t="str">
        <f aca="false">IF(D4244="","",TRIM(D4244))</f>
        <v/>
      </c>
    </row>
    <row r="4245" customFormat="false" ht="15" hidden="false" customHeight="false" outlineLevel="0" collapsed="false">
      <c r="A4245" s="50"/>
      <c r="B4245" s="50"/>
      <c r="C4245" s="50" t="str">
        <f aca="false">IF(S4245="","",IFERROR(IF(INDEX('Ledger Codes'!$C$6:$C$205,MATCH(S4245,'Ledger Codes'!$B$6:$B$205,0))="","",INDEX('Ledger Codes'!$C$6:$C$205,MATCH(S4245,'Ledger Codes'!$B$6:$B$205,0))),""))</f>
        <v/>
      </c>
      <c r="D4245" s="50"/>
      <c r="E4245" s="50"/>
      <c r="F4245" s="50"/>
      <c r="G4245" s="50"/>
      <c r="H4245" s="50"/>
      <c r="I4245" s="52" t="str">
        <f aca="false">IF(AND(G4245="",H4245=""),"",N(G4245)-N(H4245))</f>
        <v/>
      </c>
      <c r="J4245" s="52" t="str">
        <f aca="false">IF(I4245="","",ABS(I4245))</f>
        <v/>
      </c>
      <c r="K4245" s="56" t="str">
        <f aca="false">IF(S4245="","",0)</f>
        <v/>
      </c>
      <c r="L4245" s="56" t="str">
        <f aca="false">IF(J4245="","",IF(AND(J4245&gt;'Revenue Testing'!$E$9,K4245=0),1,0))</f>
        <v/>
      </c>
      <c r="M4245" s="57" t="n">
        <v>0.448007971529</v>
      </c>
      <c r="N4245" s="56" t="str">
        <f aca="false">IF(OR(A4245="",I4245=""),"",IF(COUNTIFS($A$2:$A$4500,A4245,$D$2:$D$4500,D4245,$I$2:$I$4500,I4245)&gt;1,"Possible duplicate",""))</f>
        <v/>
      </c>
      <c r="O4245" s="56" t="str">
        <f aca="false">IF(J4245="","",IF(AND(L4245=0,K4245=0),1,0))</f>
        <v/>
      </c>
      <c r="P4245" s="56" t="str">
        <f aca="false">IF(L4245=1,J4245+ROW()/10^7,"")</f>
        <v/>
      </c>
      <c r="Q4245" s="56" t="str">
        <f aca="false">IF(O4245=1,M4245,"")</f>
        <v/>
      </c>
      <c r="R4245" s="56" t="str">
        <f aca="false">IF(K4245=1,ROW(),"")</f>
        <v/>
      </c>
      <c r="S4245" s="56" t="str">
        <f aca="false">IF(D4245="","",TRIM(D4245))</f>
        <v/>
      </c>
    </row>
    <row r="4246" customFormat="false" ht="15" hidden="false" customHeight="false" outlineLevel="0" collapsed="false">
      <c r="A4246" s="50"/>
      <c r="B4246" s="50"/>
      <c r="C4246" s="50" t="str">
        <f aca="false">IF(S4246="","",IFERROR(IF(INDEX('Ledger Codes'!$C$6:$C$205,MATCH(S4246,'Ledger Codes'!$B$6:$B$205,0))="","",INDEX('Ledger Codes'!$C$6:$C$205,MATCH(S4246,'Ledger Codes'!$B$6:$B$205,0))),""))</f>
        <v/>
      </c>
      <c r="D4246" s="50"/>
      <c r="E4246" s="50"/>
      <c r="F4246" s="50"/>
      <c r="G4246" s="50"/>
      <c r="H4246" s="50"/>
      <c r="I4246" s="52" t="str">
        <f aca="false">IF(AND(G4246="",H4246=""),"",N(G4246)-N(H4246))</f>
        <v/>
      </c>
      <c r="J4246" s="52" t="str">
        <f aca="false">IF(I4246="","",ABS(I4246))</f>
        <v/>
      </c>
      <c r="K4246" s="56" t="str">
        <f aca="false">IF(S4246="","",0)</f>
        <v/>
      </c>
      <c r="L4246" s="56" t="str">
        <f aca="false">IF(J4246="","",IF(AND(J4246&gt;'Revenue Testing'!$E$9,K4246=0),1,0))</f>
        <v/>
      </c>
      <c r="M4246" s="57" t="n">
        <v>0.517437409399</v>
      </c>
      <c r="N4246" s="56" t="str">
        <f aca="false">IF(OR(A4246="",I4246=""),"",IF(COUNTIFS($A$2:$A$4500,A4246,$D$2:$D$4500,D4246,$I$2:$I$4500,I4246)&gt;1,"Possible duplicate",""))</f>
        <v/>
      </c>
      <c r="O4246" s="56" t="str">
        <f aca="false">IF(J4246="","",IF(AND(L4246=0,K4246=0),1,0))</f>
        <v/>
      </c>
      <c r="P4246" s="56" t="str">
        <f aca="false">IF(L4246=1,J4246+ROW()/10^7,"")</f>
        <v/>
      </c>
      <c r="Q4246" s="56" t="str">
        <f aca="false">IF(O4246=1,M4246,"")</f>
        <v/>
      </c>
      <c r="R4246" s="56" t="str">
        <f aca="false">IF(K4246=1,ROW(),"")</f>
        <v/>
      </c>
      <c r="S4246" s="56" t="str">
        <f aca="false">IF(D4246="","",TRIM(D4246))</f>
        <v/>
      </c>
    </row>
    <row r="4247" customFormat="false" ht="15" hidden="false" customHeight="false" outlineLevel="0" collapsed="false">
      <c r="A4247" s="50"/>
      <c r="B4247" s="50"/>
      <c r="C4247" s="50" t="str">
        <f aca="false">IF(S4247="","",IFERROR(IF(INDEX('Ledger Codes'!$C$6:$C$205,MATCH(S4247,'Ledger Codes'!$B$6:$B$205,0))="","",INDEX('Ledger Codes'!$C$6:$C$205,MATCH(S4247,'Ledger Codes'!$B$6:$B$205,0))),""))</f>
        <v/>
      </c>
      <c r="D4247" s="50"/>
      <c r="E4247" s="50"/>
      <c r="F4247" s="50"/>
      <c r="G4247" s="50"/>
      <c r="H4247" s="50"/>
      <c r="I4247" s="52" t="str">
        <f aca="false">IF(AND(G4247="",H4247=""),"",N(G4247)-N(H4247))</f>
        <v/>
      </c>
      <c r="J4247" s="52" t="str">
        <f aca="false">IF(I4247="","",ABS(I4247))</f>
        <v/>
      </c>
      <c r="K4247" s="56" t="str">
        <f aca="false">IF(S4247="","",0)</f>
        <v/>
      </c>
      <c r="L4247" s="56" t="str">
        <f aca="false">IF(J4247="","",IF(AND(J4247&gt;'Revenue Testing'!$E$9,K4247=0),1,0))</f>
        <v/>
      </c>
      <c r="M4247" s="57" t="n">
        <v>0.246846529496</v>
      </c>
      <c r="N4247" s="56" t="str">
        <f aca="false">IF(OR(A4247="",I4247=""),"",IF(COUNTIFS($A$2:$A$4500,A4247,$D$2:$D$4500,D4247,$I$2:$I$4500,I4247)&gt;1,"Possible duplicate",""))</f>
        <v/>
      </c>
      <c r="O4247" s="56" t="str">
        <f aca="false">IF(J4247="","",IF(AND(L4247=0,K4247=0),1,0))</f>
        <v/>
      </c>
      <c r="P4247" s="56" t="str">
        <f aca="false">IF(L4247=1,J4247+ROW()/10^7,"")</f>
        <v/>
      </c>
      <c r="Q4247" s="56" t="str">
        <f aca="false">IF(O4247=1,M4247,"")</f>
        <v/>
      </c>
      <c r="R4247" s="56" t="str">
        <f aca="false">IF(K4247=1,ROW(),"")</f>
        <v/>
      </c>
      <c r="S4247" s="56" t="str">
        <f aca="false">IF(D4247="","",TRIM(D4247))</f>
        <v/>
      </c>
    </row>
    <row r="4248" customFormat="false" ht="15" hidden="false" customHeight="false" outlineLevel="0" collapsed="false">
      <c r="A4248" s="50"/>
      <c r="B4248" s="50"/>
      <c r="C4248" s="50" t="str">
        <f aca="false">IF(S4248="","",IFERROR(IF(INDEX('Ledger Codes'!$C$6:$C$205,MATCH(S4248,'Ledger Codes'!$B$6:$B$205,0))="","",INDEX('Ledger Codes'!$C$6:$C$205,MATCH(S4248,'Ledger Codes'!$B$6:$B$205,0))),""))</f>
        <v/>
      </c>
      <c r="D4248" s="50"/>
      <c r="E4248" s="50"/>
      <c r="F4248" s="50"/>
      <c r="G4248" s="50"/>
      <c r="H4248" s="50"/>
      <c r="I4248" s="52" t="str">
        <f aca="false">IF(AND(G4248="",H4248=""),"",N(G4248)-N(H4248))</f>
        <v/>
      </c>
      <c r="J4248" s="52" t="str">
        <f aca="false">IF(I4248="","",ABS(I4248))</f>
        <v/>
      </c>
      <c r="K4248" s="56" t="str">
        <f aca="false">IF(S4248="","",0)</f>
        <v/>
      </c>
      <c r="L4248" s="56" t="str">
        <f aca="false">IF(J4248="","",IF(AND(J4248&gt;'Revenue Testing'!$E$9,K4248=0),1,0))</f>
        <v/>
      </c>
      <c r="M4248" s="57" t="n">
        <v>0.695914834246</v>
      </c>
      <c r="N4248" s="56" t="str">
        <f aca="false">IF(OR(A4248="",I4248=""),"",IF(COUNTIFS($A$2:$A$4500,A4248,$D$2:$D$4500,D4248,$I$2:$I$4500,I4248)&gt;1,"Possible duplicate",""))</f>
        <v/>
      </c>
      <c r="O4248" s="56" t="str">
        <f aca="false">IF(J4248="","",IF(AND(L4248=0,K4248=0),1,0))</f>
        <v/>
      </c>
      <c r="P4248" s="56" t="str">
        <f aca="false">IF(L4248=1,J4248+ROW()/10^7,"")</f>
        <v/>
      </c>
      <c r="Q4248" s="56" t="str">
        <f aca="false">IF(O4248=1,M4248,"")</f>
        <v/>
      </c>
      <c r="R4248" s="56" t="str">
        <f aca="false">IF(K4248=1,ROW(),"")</f>
        <v/>
      </c>
      <c r="S4248" s="56" t="str">
        <f aca="false">IF(D4248="","",TRIM(D4248))</f>
        <v/>
      </c>
    </row>
    <row r="4249" customFormat="false" ht="15" hidden="false" customHeight="false" outlineLevel="0" collapsed="false">
      <c r="A4249" s="50"/>
      <c r="B4249" s="50"/>
      <c r="C4249" s="50" t="str">
        <f aca="false">IF(S4249="","",IFERROR(IF(INDEX('Ledger Codes'!$C$6:$C$205,MATCH(S4249,'Ledger Codes'!$B$6:$B$205,0))="","",INDEX('Ledger Codes'!$C$6:$C$205,MATCH(S4249,'Ledger Codes'!$B$6:$B$205,0))),""))</f>
        <v/>
      </c>
      <c r="D4249" s="50"/>
      <c r="E4249" s="50"/>
      <c r="F4249" s="50"/>
      <c r="G4249" s="50"/>
      <c r="H4249" s="50"/>
      <c r="I4249" s="52" t="str">
        <f aca="false">IF(AND(G4249="",H4249=""),"",N(G4249)-N(H4249))</f>
        <v/>
      </c>
      <c r="J4249" s="52" t="str">
        <f aca="false">IF(I4249="","",ABS(I4249))</f>
        <v/>
      </c>
      <c r="K4249" s="56" t="str">
        <f aca="false">IF(S4249="","",0)</f>
        <v/>
      </c>
      <c r="L4249" s="56" t="str">
        <f aca="false">IF(J4249="","",IF(AND(J4249&gt;'Revenue Testing'!$E$9,K4249=0),1,0))</f>
        <v/>
      </c>
      <c r="M4249" s="57" t="n">
        <v>0.697047350163</v>
      </c>
      <c r="N4249" s="56" t="str">
        <f aca="false">IF(OR(A4249="",I4249=""),"",IF(COUNTIFS($A$2:$A$4500,A4249,$D$2:$D$4500,D4249,$I$2:$I$4500,I4249)&gt;1,"Possible duplicate",""))</f>
        <v/>
      </c>
      <c r="O4249" s="56" t="str">
        <f aca="false">IF(J4249="","",IF(AND(L4249=0,K4249=0),1,0))</f>
        <v/>
      </c>
      <c r="P4249" s="56" t="str">
        <f aca="false">IF(L4249=1,J4249+ROW()/10^7,"")</f>
        <v/>
      </c>
      <c r="Q4249" s="56" t="str">
        <f aca="false">IF(O4249=1,M4249,"")</f>
        <v/>
      </c>
      <c r="R4249" s="56" t="str">
        <f aca="false">IF(K4249=1,ROW(),"")</f>
        <v/>
      </c>
      <c r="S4249" s="56" t="str">
        <f aca="false">IF(D4249="","",TRIM(D4249))</f>
        <v/>
      </c>
    </row>
    <row r="4250" customFormat="false" ht="15" hidden="false" customHeight="false" outlineLevel="0" collapsed="false">
      <c r="A4250" s="50"/>
      <c r="B4250" s="50"/>
      <c r="C4250" s="50" t="str">
        <f aca="false">IF(S4250="","",IFERROR(IF(INDEX('Ledger Codes'!$C$6:$C$205,MATCH(S4250,'Ledger Codes'!$B$6:$B$205,0))="","",INDEX('Ledger Codes'!$C$6:$C$205,MATCH(S4250,'Ledger Codes'!$B$6:$B$205,0))),""))</f>
        <v/>
      </c>
      <c r="D4250" s="50"/>
      <c r="E4250" s="50"/>
      <c r="F4250" s="50"/>
      <c r="G4250" s="50"/>
      <c r="H4250" s="50"/>
      <c r="I4250" s="52" t="str">
        <f aca="false">IF(AND(G4250="",H4250=""),"",N(G4250)-N(H4250))</f>
        <v/>
      </c>
      <c r="J4250" s="52" t="str">
        <f aca="false">IF(I4250="","",ABS(I4250))</f>
        <v/>
      </c>
      <c r="K4250" s="56" t="str">
        <f aca="false">IF(S4250="","",0)</f>
        <v/>
      </c>
      <c r="L4250" s="56" t="str">
        <f aca="false">IF(J4250="","",IF(AND(J4250&gt;'Revenue Testing'!$E$9,K4250=0),1,0))</f>
        <v/>
      </c>
      <c r="M4250" s="57" t="n">
        <v>0.719856849155</v>
      </c>
      <c r="N4250" s="56" t="str">
        <f aca="false">IF(OR(A4250="",I4250=""),"",IF(COUNTIFS($A$2:$A$4500,A4250,$D$2:$D$4500,D4250,$I$2:$I$4500,I4250)&gt;1,"Possible duplicate",""))</f>
        <v/>
      </c>
      <c r="O4250" s="56" t="str">
        <f aca="false">IF(J4250="","",IF(AND(L4250=0,K4250=0),1,0))</f>
        <v/>
      </c>
      <c r="P4250" s="56" t="str">
        <f aca="false">IF(L4250=1,J4250+ROW()/10^7,"")</f>
        <v/>
      </c>
      <c r="Q4250" s="56" t="str">
        <f aca="false">IF(O4250=1,M4250,"")</f>
        <v/>
      </c>
      <c r="R4250" s="56" t="str">
        <f aca="false">IF(K4250=1,ROW(),"")</f>
        <v/>
      </c>
      <c r="S4250" s="56" t="str">
        <f aca="false">IF(D4250="","",TRIM(D4250))</f>
        <v/>
      </c>
    </row>
    <row r="4251" customFormat="false" ht="15" hidden="false" customHeight="false" outlineLevel="0" collapsed="false">
      <c r="A4251" s="50"/>
      <c r="B4251" s="50"/>
      <c r="C4251" s="50" t="str">
        <f aca="false">IF(S4251="","",IFERROR(IF(INDEX('Ledger Codes'!$C$6:$C$205,MATCH(S4251,'Ledger Codes'!$B$6:$B$205,0))="","",INDEX('Ledger Codes'!$C$6:$C$205,MATCH(S4251,'Ledger Codes'!$B$6:$B$205,0))),""))</f>
        <v/>
      </c>
      <c r="D4251" s="50"/>
      <c r="E4251" s="50"/>
      <c r="F4251" s="50"/>
      <c r="G4251" s="50"/>
      <c r="H4251" s="50"/>
      <c r="I4251" s="52" t="str">
        <f aca="false">IF(AND(G4251="",H4251=""),"",N(G4251)-N(H4251))</f>
        <v/>
      </c>
      <c r="J4251" s="52" t="str">
        <f aca="false">IF(I4251="","",ABS(I4251))</f>
        <v/>
      </c>
      <c r="K4251" s="56" t="str">
        <f aca="false">IF(S4251="","",0)</f>
        <v/>
      </c>
      <c r="L4251" s="56" t="str">
        <f aca="false">IF(J4251="","",IF(AND(J4251&gt;'Revenue Testing'!$E$9,K4251=0),1,0))</f>
        <v/>
      </c>
      <c r="M4251" s="57" t="n">
        <v>0.082670119106</v>
      </c>
      <c r="N4251" s="56" t="str">
        <f aca="false">IF(OR(A4251="",I4251=""),"",IF(COUNTIFS($A$2:$A$4500,A4251,$D$2:$D$4500,D4251,$I$2:$I$4500,I4251)&gt;1,"Possible duplicate",""))</f>
        <v/>
      </c>
      <c r="O4251" s="56" t="str">
        <f aca="false">IF(J4251="","",IF(AND(L4251=0,K4251=0),1,0))</f>
        <v/>
      </c>
      <c r="P4251" s="56" t="str">
        <f aca="false">IF(L4251=1,J4251+ROW()/10^7,"")</f>
        <v/>
      </c>
      <c r="Q4251" s="56" t="str">
        <f aca="false">IF(O4251=1,M4251,"")</f>
        <v/>
      </c>
      <c r="R4251" s="56" t="str">
        <f aca="false">IF(K4251=1,ROW(),"")</f>
        <v/>
      </c>
      <c r="S4251" s="56" t="str">
        <f aca="false">IF(D4251="","",TRIM(D4251))</f>
        <v/>
      </c>
    </row>
    <row r="4252" customFormat="false" ht="15" hidden="false" customHeight="false" outlineLevel="0" collapsed="false">
      <c r="A4252" s="50"/>
      <c r="B4252" s="50"/>
      <c r="C4252" s="50" t="str">
        <f aca="false">IF(S4252="","",IFERROR(IF(INDEX('Ledger Codes'!$C$6:$C$205,MATCH(S4252,'Ledger Codes'!$B$6:$B$205,0))="","",INDEX('Ledger Codes'!$C$6:$C$205,MATCH(S4252,'Ledger Codes'!$B$6:$B$205,0))),""))</f>
        <v/>
      </c>
      <c r="D4252" s="50"/>
      <c r="E4252" s="50"/>
      <c r="F4252" s="50"/>
      <c r="G4252" s="50"/>
      <c r="H4252" s="50"/>
      <c r="I4252" s="52" t="str">
        <f aca="false">IF(AND(G4252="",H4252=""),"",N(G4252)-N(H4252))</f>
        <v/>
      </c>
      <c r="J4252" s="52" t="str">
        <f aca="false">IF(I4252="","",ABS(I4252))</f>
        <v/>
      </c>
      <c r="K4252" s="56" t="str">
        <f aca="false">IF(S4252="","",0)</f>
        <v/>
      </c>
      <c r="L4252" s="56" t="str">
        <f aca="false">IF(J4252="","",IF(AND(J4252&gt;'Revenue Testing'!$E$9,K4252=0),1,0))</f>
        <v/>
      </c>
      <c r="M4252" s="57" t="n">
        <v>0.578743081917</v>
      </c>
      <c r="N4252" s="56" t="str">
        <f aca="false">IF(OR(A4252="",I4252=""),"",IF(COUNTIFS($A$2:$A$4500,A4252,$D$2:$D$4500,D4252,$I$2:$I$4500,I4252)&gt;1,"Possible duplicate",""))</f>
        <v/>
      </c>
      <c r="O4252" s="56" t="str">
        <f aca="false">IF(J4252="","",IF(AND(L4252=0,K4252=0),1,0))</f>
        <v/>
      </c>
      <c r="P4252" s="56" t="str">
        <f aca="false">IF(L4252=1,J4252+ROW()/10^7,"")</f>
        <v/>
      </c>
      <c r="Q4252" s="56" t="str">
        <f aca="false">IF(O4252=1,M4252,"")</f>
        <v/>
      </c>
      <c r="R4252" s="56" t="str">
        <f aca="false">IF(K4252=1,ROW(),"")</f>
        <v/>
      </c>
      <c r="S4252" s="56" t="str">
        <f aca="false">IF(D4252="","",TRIM(D4252))</f>
        <v/>
      </c>
    </row>
    <row r="4253" customFormat="false" ht="15" hidden="false" customHeight="false" outlineLevel="0" collapsed="false">
      <c r="A4253" s="50"/>
      <c r="B4253" s="50"/>
      <c r="C4253" s="50" t="str">
        <f aca="false">IF(S4253="","",IFERROR(IF(INDEX('Ledger Codes'!$C$6:$C$205,MATCH(S4253,'Ledger Codes'!$B$6:$B$205,0))="","",INDEX('Ledger Codes'!$C$6:$C$205,MATCH(S4253,'Ledger Codes'!$B$6:$B$205,0))),""))</f>
        <v/>
      </c>
      <c r="D4253" s="50"/>
      <c r="E4253" s="50"/>
      <c r="F4253" s="50"/>
      <c r="G4253" s="50"/>
      <c r="H4253" s="50"/>
      <c r="I4253" s="52" t="str">
        <f aca="false">IF(AND(G4253="",H4253=""),"",N(G4253)-N(H4253))</f>
        <v/>
      </c>
      <c r="J4253" s="52" t="str">
        <f aca="false">IF(I4253="","",ABS(I4253))</f>
        <v/>
      </c>
      <c r="K4253" s="56" t="str">
        <f aca="false">IF(S4253="","",0)</f>
        <v/>
      </c>
      <c r="L4253" s="56" t="str">
        <f aca="false">IF(J4253="","",IF(AND(J4253&gt;'Revenue Testing'!$E$9,K4253=0),1,0))</f>
        <v/>
      </c>
      <c r="M4253" s="57" t="n">
        <v>0.800654007184</v>
      </c>
      <c r="N4253" s="56" t="str">
        <f aca="false">IF(OR(A4253="",I4253=""),"",IF(COUNTIFS($A$2:$A$4500,A4253,$D$2:$D$4500,D4253,$I$2:$I$4500,I4253)&gt;1,"Possible duplicate",""))</f>
        <v/>
      </c>
      <c r="O4253" s="56" t="str">
        <f aca="false">IF(J4253="","",IF(AND(L4253=0,K4253=0),1,0))</f>
        <v/>
      </c>
      <c r="P4253" s="56" t="str">
        <f aca="false">IF(L4253=1,J4253+ROW()/10^7,"")</f>
        <v/>
      </c>
      <c r="Q4253" s="56" t="str">
        <f aca="false">IF(O4253=1,M4253,"")</f>
        <v/>
      </c>
      <c r="R4253" s="56" t="str">
        <f aca="false">IF(K4253=1,ROW(),"")</f>
        <v/>
      </c>
      <c r="S4253" s="56" t="str">
        <f aca="false">IF(D4253="","",TRIM(D4253))</f>
        <v/>
      </c>
    </row>
    <row r="4254" customFormat="false" ht="15" hidden="false" customHeight="false" outlineLevel="0" collapsed="false">
      <c r="A4254" s="50"/>
      <c r="B4254" s="50"/>
      <c r="C4254" s="50" t="str">
        <f aca="false">IF(S4254="","",IFERROR(IF(INDEX('Ledger Codes'!$C$6:$C$205,MATCH(S4254,'Ledger Codes'!$B$6:$B$205,0))="","",INDEX('Ledger Codes'!$C$6:$C$205,MATCH(S4254,'Ledger Codes'!$B$6:$B$205,0))),""))</f>
        <v/>
      </c>
      <c r="D4254" s="50"/>
      <c r="E4254" s="50"/>
      <c r="F4254" s="50"/>
      <c r="G4254" s="50"/>
      <c r="H4254" s="50"/>
      <c r="I4254" s="52" t="str">
        <f aca="false">IF(AND(G4254="",H4254=""),"",N(G4254)-N(H4254))</f>
        <v/>
      </c>
      <c r="J4254" s="52" t="str">
        <f aca="false">IF(I4254="","",ABS(I4254))</f>
        <v/>
      </c>
      <c r="K4254" s="56" t="str">
        <f aca="false">IF(S4254="","",0)</f>
        <v/>
      </c>
      <c r="L4254" s="56" t="str">
        <f aca="false">IF(J4254="","",IF(AND(J4254&gt;'Revenue Testing'!$E$9,K4254=0),1,0))</f>
        <v/>
      </c>
      <c r="M4254" s="57" t="n">
        <v>0.829126695056</v>
      </c>
      <c r="N4254" s="56" t="str">
        <f aca="false">IF(OR(A4254="",I4254=""),"",IF(COUNTIFS($A$2:$A$4500,A4254,$D$2:$D$4500,D4254,$I$2:$I$4500,I4254)&gt;1,"Possible duplicate",""))</f>
        <v/>
      </c>
      <c r="O4254" s="56" t="str">
        <f aca="false">IF(J4254="","",IF(AND(L4254=0,K4254=0),1,0))</f>
        <v/>
      </c>
      <c r="P4254" s="56" t="str">
        <f aca="false">IF(L4254=1,J4254+ROW()/10^7,"")</f>
        <v/>
      </c>
      <c r="Q4254" s="56" t="str">
        <f aca="false">IF(O4254=1,M4254,"")</f>
        <v/>
      </c>
      <c r="R4254" s="56" t="str">
        <f aca="false">IF(K4254=1,ROW(),"")</f>
        <v/>
      </c>
      <c r="S4254" s="56" t="str">
        <f aca="false">IF(D4254="","",TRIM(D4254))</f>
        <v/>
      </c>
    </row>
    <row r="4255" customFormat="false" ht="15" hidden="false" customHeight="false" outlineLevel="0" collapsed="false">
      <c r="A4255" s="50"/>
      <c r="B4255" s="50"/>
      <c r="C4255" s="50" t="str">
        <f aca="false">IF(S4255="","",IFERROR(IF(INDEX('Ledger Codes'!$C$6:$C$205,MATCH(S4255,'Ledger Codes'!$B$6:$B$205,0))="","",INDEX('Ledger Codes'!$C$6:$C$205,MATCH(S4255,'Ledger Codes'!$B$6:$B$205,0))),""))</f>
        <v/>
      </c>
      <c r="D4255" s="50"/>
      <c r="E4255" s="50"/>
      <c r="F4255" s="50"/>
      <c r="G4255" s="50"/>
      <c r="H4255" s="50"/>
      <c r="I4255" s="52" t="str">
        <f aca="false">IF(AND(G4255="",H4255=""),"",N(G4255)-N(H4255))</f>
        <v/>
      </c>
      <c r="J4255" s="52" t="str">
        <f aca="false">IF(I4255="","",ABS(I4255))</f>
        <v/>
      </c>
      <c r="K4255" s="56" t="str">
        <f aca="false">IF(S4255="","",0)</f>
        <v/>
      </c>
      <c r="L4255" s="56" t="str">
        <f aca="false">IF(J4255="","",IF(AND(J4255&gt;'Revenue Testing'!$E$9,K4255=0),1,0))</f>
        <v/>
      </c>
      <c r="M4255" s="57" t="n">
        <v>0.120379104736</v>
      </c>
      <c r="N4255" s="56" t="str">
        <f aca="false">IF(OR(A4255="",I4255=""),"",IF(COUNTIFS($A$2:$A$4500,A4255,$D$2:$D$4500,D4255,$I$2:$I$4500,I4255)&gt;1,"Possible duplicate",""))</f>
        <v/>
      </c>
      <c r="O4255" s="56" t="str">
        <f aca="false">IF(J4255="","",IF(AND(L4255=0,K4255=0),1,0))</f>
        <v/>
      </c>
      <c r="P4255" s="56" t="str">
        <f aca="false">IF(L4255=1,J4255+ROW()/10^7,"")</f>
        <v/>
      </c>
      <c r="Q4255" s="56" t="str">
        <f aca="false">IF(O4255=1,M4255,"")</f>
        <v/>
      </c>
      <c r="R4255" s="56" t="str">
        <f aca="false">IF(K4255=1,ROW(),"")</f>
        <v/>
      </c>
      <c r="S4255" s="56" t="str">
        <f aca="false">IF(D4255="","",TRIM(D4255))</f>
        <v/>
      </c>
    </row>
    <row r="4256" customFormat="false" ht="15" hidden="false" customHeight="false" outlineLevel="0" collapsed="false">
      <c r="A4256" s="50"/>
      <c r="B4256" s="50"/>
      <c r="C4256" s="50" t="str">
        <f aca="false">IF(S4256="","",IFERROR(IF(INDEX('Ledger Codes'!$C$6:$C$205,MATCH(S4256,'Ledger Codes'!$B$6:$B$205,0))="","",INDEX('Ledger Codes'!$C$6:$C$205,MATCH(S4256,'Ledger Codes'!$B$6:$B$205,0))),""))</f>
        <v/>
      </c>
      <c r="D4256" s="50"/>
      <c r="E4256" s="50"/>
      <c r="F4256" s="50"/>
      <c r="G4256" s="50"/>
      <c r="H4256" s="50"/>
      <c r="I4256" s="52" t="str">
        <f aca="false">IF(AND(G4256="",H4256=""),"",N(G4256)-N(H4256))</f>
        <v/>
      </c>
      <c r="J4256" s="52" t="str">
        <f aca="false">IF(I4256="","",ABS(I4256))</f>
        <v/>
      </c>
      <c r="K4256" s="56" t="str">
        <f aca="false">IF(S4256="","",0)</f>
        <v/>
      </c>
      <c r="L4256" s="56" t="str">
        <f aca="false">IF(J4256="","",IF(AND(J4256&gt;'Revenue Testing'!$E$9,K4256=0),1,0))</f>
        <v/>
      </c>
      <c r="M4256" s="57" t="n">
        <v>0.500311624912</v>
      </c>
      <c r="N4256" s="56" t="str">
        <f aca="false">IF(OR(A4256="",I4256=""),"",IF(COUNTIFS($A$2:$A$4500,A4256,$D$2:$D$4500,D4256,$I$2:$I$4500,I4256)&gt;1,"Possible duplicate",""))</f>
        <v/>
      </c>
      <c r="O4256" s="56" t="str">
        <f aca="false">IF(J4256="","",IF(AND(L4256=0,K4256=0),1,0))</f>
        <v/>
      </c>
      <c r="P4256" s="56" t="str">
        <f aca="false">IF(L4256=1,J4256+ROW()/10^7,"")</f>
        <v/>
      </c>
      <c r="Q4256" s="56" t="str">
        <f aca="false">IF(O4256=1,M4256,"")</f>
        <v/>
      </c>
      <c r="R4256" s="56" t="str">
        <f aca="false">IF(K4256=1,ROW(),"")</f>
        <v/>
      </c>
      <c r="S4256" s="56" t="str">
        <f aca="false">IF(D4256="","",TRIM(D4256))</f>
        <v/>
      </c>
    </row>
    <row r="4257" customFormat="false" ht="15" hidden="false" customHeight="false" outlineLevel="0" collapsed="false">
      <c r="A4257" s="50"/>
      <c r="B4257" s="50"/>
      <c r="C4257" s="50" t="str">
        <f aca="false">IF(S4257="","",IFERROR(IF(INDEX('Ledger Codes'!$C$6:$C$205,MATCH(S4257,'Ledger Codes'!$B$6:$B$205,0))="","",INDEX('Ledger Codes'!$C$6:$C$205,MATCH(S4257,'Ledger Codes'!$B$6:$B$205,0))),""))</f>
        <v/>
      </c>
      <c r="D4257" s="50"/>
      <c r="E4257" s="50"/>
      <c r="F4257" s="50"/>
      <c r="G4257" s="50"/>
      <c r="H4257" s="50"/>
      <c r="I4257" s="52" t="str">
        <f aca="false">IF(AND(G4257="",H4257=""),"",N(G4257)-N(H4257))</f>
        <v/>
      </c>
      <c r="J4257" s="52" t="str">
        <f aca="false">IF(I4257="","",ABS(I4257))</f>
        <v/>
      </c>
      <c r="K4257" s="56" t="str">
        <f aca="false">IF(S4257="","",0)</f>
        <v/>
      </c>
      <c r="L4257" s="56" t="str">
        <f aca="false">IF(J4257="","",IF(AND(J4257&gt;'Revenue Testing'!$E$9,K4257=0),1,0))</f>
        <v/>
      </c>
      <c r="M4257" s="57" t="n">
        <v>0.145018244656</v>
      </c>
      <c r="N4257" s="56" t="str">
        <f aca="false">IF(OR(A4257="",I4257=""),"",IF(COUNTIFS($A$2:$A$4500,A4257,$D$2:$D$4500,D4257,$I$2:$I$4500,I4257)&gt;1,"Possible duplicate",""))</f>
        <v/>
      </c>
      <c r="O4257" s="56" t="str">
        <f aca="false">IF(J4257="","",IF(AND(L4257=0,K4257=0),1,0))</f>
        <v/>
      </c>
      <c r="P4257" s="56" t="str">
        <f aca="false">IF(L4257=1,J4257+ROW()/10^7,"")</f>
        <v/>
      </c>
      <c r="Q4257" s="56" t="str">
        <f aca="false">IF(O4257=1,M4257,"")</f>
        <v/>
      </c>
      <c r="R4257" s="56" t="str">
        <f aca="false">IF(K4257=1,ROW(),"")</f>
        <v/>
      </c>
      <c r="S4257" s="56" t="str">
        <f aca="false">IF(D4257="","",TRIM(D4257))</f>
        <v/>
      </c>
    </row>
    <row r="4258" customFormat="false" ht="15" hidden="false" customHeight="false" outlineLevel="0" collapsed="false">
      <c r="A4258" s="50"/>
      <c r="B4258" s="50"/>
      <c r="C4258" s="50" t="str">
        <f aca="false">IF(S4258="","",IFERROR(IF(INDEX('Ledger Codes'!$C$6:$C$205,MATCH(S4258,'Ledger Codes'!$B$6:$B$205,0))="","",INDEX('Ledger Codes'!$C$6:$C$205,MATCH(S4258,'Ledger Codes'!$B$6:$B$205,0))),""))</f>
        <v/>
      </c>
      <c r="D4258" s="50"/>
      <c r="E4258" s="50"/>
      <c r="F4258" s="50"/>
      <c r="G4258" s="50"/>
      <c r="H4258" s="50"/>
      <c r="I4258" s="52" t="str">
        <f aca="false">IF(AND(G4258="",H4258=""),"",N(G4258)-N(H4258))</f>
        <v/>
      </c>
      <c r="J4258" s="52" t="str">
        <f aca="false">IF(I4258="","",ABS(I4258))</f>
        <v/>
      </c>
      <c r="K4258" s="56" t="str">
        <f aca="false">IF(S4258="","",0)</f>
        <v/>
      </c>
      <c r="L4258" s="56" t="str">
        <f aca="false">IF(J4258="","",IF(AND(J4258&gt;'Revenue Testing'!$E$9,K4258=0),1,0))</f>
        <v/>
      </c>
      <c r="M4258" s="57" t="n">
        <v>0.262800249563</v>
      </c>
      <c r="N4258" s="56" t="str">
        <f aca="false">IF(OR(A4258="",I4258=""),"",IF(COUNTIFS($A$2:$A$4500,A4258,$D$2:$D$4500,D4258,$I$2:$I$4500,I4258)&gt;1,"Possible duplicate",""))</f>
        <v/>
      </c>
      <c r="O4258" s="56" t="str">
        <f aca="false">IF(J4258="","",IF(AND(L4258=0,K4258=0),1,0))</f>
        <v/>
      </c>
      <c r="P4258" s="56" t="str">
        <f aca="false">IF(L4258=1,J4258+ROW()/10^7,"")</f>
        <v/>
      </c>
      <c r="Q4258" s="56" t="str">
        <f aca="false">IF(O4258=1,M4258,"")</f>
        <v/>
      </c>
      <c r="R4258" s="56" t="str">
        <f aca="false">IF(K4258=1,ROW(),"")</f>
        <v/>
      </c>
      <c r="S4258" s="56" t="str">
        <f aca="false">IF(D4258="","",TRIM(D4258))</f>
        <v/>
      </c>
    </row>
    <row r="4259" customFormat="false" ht="15" hidden="false" customHeight="false" outlineLevel="0" collapsed="false">
      <c r="A4259" s="50"/>
      <c r="B4259" s="50"/>
      <c r="C4259" s="50" t="str">
        <f aca="false">IF(S4259="","",IFERROR(IF(INDEX('Ledger Codes'!$C$6:$C$205,MATCH(S4259,'Ledger Codes'!$B$6:$B$205,0))="","",INDEX('Ledger Codes'!$C$6:$C$205,MATCH(S4259,'Ledger Codes'!$B$6:$B$205,0))),""))</f>
        <v/>
      </c>
      <c r="D4259" s="50"/>
      <c r="E4259" s="50"/>
      <c r="F4259" s="50"/>
      <c r="G4259" s="50"/>
      <c r="H4259" s="50"/>
      <c r="I4259" s="52" t="str">
        <f aca="false">IF(AND(G4259="",H4259=""),"",N(G4259)-N(H4259))</f>
        <v/>
      </c>
      <c r="J4259" s="52" t="str">
        <f aca="false">IF(I4259="","",ABS(I4259))</f>
        <v/>
      </c>
      <c r="K4259" s="56" t="str">
        <f aca="false">IF(S4259="","",0)</f>
        <v/>
      </c>
      <c r="L4259" s="56" t="str">
        <f aca="false">IF(J4259="","",IF(AND(J4259&gt;'Revenue Testing'!$E$9,K4259=0),1,0))</f>
        <v/>
      </c>
      <c r="M4259" s="57" t="n">
        <v>0.075638048209</v>
      </c>
      <c r="N4259" s="56" t="str">
        <f aca="false">IF(OR(A4259="",I4259=""),"",IF(COUNTIFS($A$2:$A$4500,A4259,$D$2:$D$4500,D4259,$I$2:$I$4500,I4259)&gt;1,"Possible duplicate",""))</f>
        <v/>
      </c>
      <c r="O4259" s="56" t="str">
        <f aca="false">IF(J4259="","",IF(AND(L4259=0,K4259=0),1,0))</f>
        <v/>
      </c>
      <c r="P4259" s="56" t="str">
        <f aca="false">IF(L4259=1,J4259+ROW()/10^7,"")</f>
        <v/>
      </c>
      <c r="Q4259" s="56" t="str">
        <f aca="false">IF(O4259=1,M4259,"")</f>
        <v/>
      </c>
      <c r="R4259" s="56" t="str">
        <f aca="false">IF(K4259=1,ROW(),"")</f>
        <v/>
      </c>
      <c r="S4259" s="56" t="str">
        <f aca="false">IF(D4259="","",TRIM(D4259))</f>
        <v/>
      </c>
    </row>
    <row r="4260" customFormat="false" ht="15" hidden="false" customHeight="false" outlineLevel="0" collapsed="false">
      <c r="A4260" s="50"/>
      <c r="B4260" s="50"/>
      <c r="C4260" s="50" t="str">
        <f aca="false">IF(S4260="","",IFERROR(IF(INDEX('Ledger Codes'!$C$6:$C$205,MATCH(S4260,'Ledger Codes'!$B$6:$B$205,0))="","",INDEX('Ledger Codes'!$C$6:$C$205,MATCH(S4260,'Ledger Codes'!$B$6:$B$205,0))),""))</f>
        <v/>
      </c>
      <c r="D4260" s="50"/>
      <c r="E4260" s="50"/>
      <c r="F4260" s="50"/>
      <c r="G4260" s="50"/>
      <c r="H4260" s="50"/>
      <c r="I4260" s="52" t="str">
        <f aca="false">IF(AND(G4260="",H4260=""),"",N(G4260)-N(H4260))</f>
        <v/>
      </c>
      <c r="J4260" s="52" t="str">
        <f aca="false">IF(I4260="","",ABS(I4260))</f>
        <v/>
      </c>
      <c r="K4260" s="56" t="str">
        <f aca="false">IF(S4260="","",0)</f>
        <v/>
      </c>
      <c r="L4260" s="56" t="str">
        <f aca="false">IF(J4260="","",IF(AND(J4260&gt;'Revenue Testing'!$E$9,K4260=0),1,0))</f>
        <v/>
      </c>
      <c r="M4260" s="57" t="n">
        <v>0.270716550408</v>
      </c>
      <c r="N4260" s="56" t="str">
        <f aca="false">IF(OR(A4260="",I4260=""),"",IF(COUNTIFS($A$2:$A$4500,A4260,$D$2:$D$4500,D4260,$I$2:$I$4500,I4260)&gt;1,"Possible duplicate",""))</f>
        <v/>
      </c>
      <c r="O4260" s="56" t="str">
        <f aca="false">IF(J4260="","",IF(AND(L4260=0,K4260=0),1,0))</f>
        <v/>
      </c>
      <c r="P4260" s="56" t="str">
        <f aca="false">IF(L4260=1,J4260+ROW()/10^7,"")</f>
        <v/>
      </c>
      <c r="Q4260" s="56" t="str">
        <f aca="false">IF(O4260=1,M4260,"")</f>
        <v/>
      </c>
      <c r="R4260" s="56" t="str">
        <f aca="false">IF(K4260=1,ROW(),"")</f>
        <v/>
      </c>
      <c r="S4260" s="56" t="str">
        <f aca="false">IF(D4260="","",TRIM(D4260))</f>
        <v/>
      </c>
    </row>
    <row r="4261" customFormat="false" ht="15" hidden="false" customHeight="false" outlineLevel="0" collapsed="false">
      <c r="A4261" s="50"/>
      <c r="B4261" s="50"/>
      <c r="C4261" s="50" t="str">
        <f aca="false">IF(S4261="","",IFERROR(IF(INDEX('Ledger Codes'!$C$6:$C$205,MATCH(S4261,'Ledger Codes'!$B$6:$B$205,0))="","",INDEX('Ledger Codes'!$C$6:$C$205,MATCH(S4261,'Ledger Codes'!$B$6:$B$205,0))),""))</f>
        <v/>
      </c>
      <c r="D4261" s="50"/>
      <c r="E4261" s="50"/>
      <c r="F4261" s="50"/>
      <c r="G4261" s="50"/>
      <c r="H4261" s="50"/>
      <c r="I4261" s="52" t="str">
        <f aca="false">IF(AND(G4261="",H4261=""),"",N(G4261)-N(H4261))</f>
        <v/>
      </c>
      <c r="J4261" s="52" t="str">
        <f aca="false">IF(I4261="","",ABS(I4261))</f>
        <v/>
      </c>
      <c r="K4261" s="56" t="str">
        <f aca="false">IF(S4261="","",0)</f>
        <v/>
      </c>
      <c r="L4261" s="56" t="str">
        <f aca="false">IF(J4261="","",IF(AND(J4261&gt;'Revenue Testing'!$E$9,K4261=0),1,0))</f>
        <v/>
      </c>
      <c r="M4261" s="57" t="n">
        <v>0.219795792013</v>
      </c>
      <c r="N4261" s="56" t="str">
        <f aca="false">IF(OR(A4261="",I4261=""),"",IF(COUNTIFS($A$2:$A$4500,A4261,$D$2:$D$4500,D4261,$I$2:$I$4500,I4261)&gt;1,"Possible duplicate",""))</f>
        <v/>
      </c>
      <c r="O4261" s="56" t="str">
        <f aca="false">IF(J4261="","",IF(AND(L4261=0,K4261=0),1,0))</f>
        <v/>
      </c>
      <c r="P4261" s="56" t="str">
        <f aca="false">IF(L4261=1,J4261+ROW()/10^7,"")</f>
        <v/>
      </c>
      <c r="Q4261" s="56" t="str">
        <f aca="false">IF(O4261=1,M4261,"")</f>
        <v/>
      </c>
      <c r="R4261" s="56" t="str">
        <f aca="false">IF(K4261=1,ROW(),"")</f>
        <v/>
      </c>
      <c r="S4261" s="56" t="str">
        <f aca="false">IF(D4261="","",TRIM(D4261))</f>
        <v/>
      </c>
    </row>
    <row r="4262" customFormat="false" ht="15" hidden="false" customHeight="false" outlineLevel="0" collapsed="false">
      <c r="A4262" s="50"/>
      <c r="B4262" s="50"/>
      <c r="C4262" s="50" t="str">
        <f aca="false">IF(S4262="","",IFERROR(IF(INDEX('Ledger Codes'!$C$6:$C$205,MATCH(S4262,'Ledger Codes'!$B$6:$B$205,0))="","",INDEX('Ledger Codes'!$C$6:$C$205,MATCH(S4262,'Ledger Codes'!$B$6:$B$205,0))),""))</f>
        <v/>
      </c>
      <c r="D4262" s="50"/>
      <c r="E4262" s="50"/>
      <c r="F4262" s="50"/>
      <c r="G4262" s="50"/>
      <c r="H4262" s="50"/>
      <c r="I4262" s="52" t="str">
        <f aca="false">IF(AND(G4262="",H4262=""),"",N(G4262)-N(H4262))</f>
        <v/>
      </c>
      <c r="J4262" s="52" t="str">
        <f aca="false">IF(I4262="","",ABS(I4262))</f>
        <v/>
      </c>
      <c r="K4262" s="56" t="str">
        <f aca="false">IF(S4262="","",0)</f>
        <v/>
      </c>
      <c r="L4262" s="56" t="str">
        <f aca="false">IF(J4262="","",IF(AND(J4262&gt;'Revenue Testing'!$E$9,K4262=0),1,0))</f>
        <v/>
      </c>
      <c r="M4262" s="57" t="n">
        <v>0.967721044719</v>
      </c>
      <c r="N4262" s="56" t="str">
        <f aca="false">IF(OR(A4262="",I4262=""),"",IF(COUNTIFS($A$2:$A$4500,A4262,$D$2:$D$4500,D4262,$I$2:$I$4500,I4262)&gt;1,"Possible duplicate",""))</f>
        <v/>
      </c>
      <c r="O4262" s="56" t="str">
        <f aca="false">IF(J4262="","",IF(AND(L4262=0,K4262=0),1,0))</f>
        <v/>
      </c>
      <c r="P4262" s="56" t="str">
        <f aca="false">IF(L4262=1,J4262+ROW()/10^7,"")</f>
        <v/>
      </c>
      <c r="Q4262" s="56" t="str">
        <f aca="false">IF(O4262=1,M4262,"")</f>
        <v/>
      </c>
      <c r="R4262" s="56" t="str">
        <f aca="false">IF(K4262=1,ROW(),"")</f>
        <v/>
      </c>
      <c r="S4262" s="56" t="str">
        <f aca="false">IF(D4262="","",TRIM(D4262))</f>
        <v/>
      </c>
    </row>
    <row r="4263" customFormat="false" ht="15" hidden="false" customHeight="false" outlineLevel="0" collapsed="false">
      <c r="A4263" s="50"/>
      <c r="B4263" s="50"/>
      <c r="C4263" s="50" t="str">
        <f aca="false">IF(S4263="","",IFERROR(IF(INDEX('Ledger Codes'!$C$6:$C$205,MATCH(S4263,'Ledger Codes'!$B$6:$B$205,0))="","",INDEX('Ledger Codes'!$C$6:$C$205,MATCH(S4263,'Ledger Codes'!$B$6:$B$205,0))),""))</f>
        <v/>
      </c>
      <c r="D4263" s="50"/>
      <c r="E4263" s="50"/>
      <c r="F4263" s="50"/>
      <c r="G4263" s="50"/>
      <c r="H4263" s="50"/>
      <c r="I4263" s="52" t="str">
        <f aca="false">IF(AND(G4263="",H4263=""),"",N(G4263)-N(H4263))</f>
        <v/>
      </c>
      <c r="J4263" s="52" t="str">
        <f aca="false">IF(I4263="","",ABS(I4263))</f>
        <v/>
      </c>
      <c r="K4263" s="56" t="str">
        <f aca="false">IF(S4263="","",0)</f>
        <v/>
      </c>
      <c r="L4263" s="56" t="str">
        <f aca="false">IF(J4263="","",IF(AND(J4263&gt;'Revenue Testing'!$E$9,K4263=0),1,0))</f>
        <v/>
      </c>
      <c r="M4263" s="57" t="n">
        <v>0.164708614418</v>
      </c>
      <c r="N4263" s="56" t="str">
        <f aca="false">IF(OR(A4263="",I4263=""),"",IF(COUNTIFS($A$2:$A$4500,A4263,$D$2:$D$4500,D4263,$I$2:$I$4500,I4263)&gt;1,"Possible duplicate",""))</f>
        <v/>
      </c>
      <c r="O4263" s="56" t="str">
        <f aca="false">IF(J4263="","",IF(AND(L4263=0,K4263=0),1,0))</f>
        <v/>
      </c>
      <c r="P4263" s="56" t="str">
        <f aca="false">IF(L4263=1,J4263+ROW()/10^7,"")</f>
        <v/>
      </c>
      <c r="Q4263" s="56" t="str">
        <f aca="false">IF(O4263=1,M4263,"")</f>
        <v/>
      </c>
      <c r="R4263" s="56" t="str">
        <f aca="false">IF(K4263=1,ROW(),"")</f>
        <v/>
      </c>
      <c r="S4263" s="56" t="str">
        <f aca="false">IF(D4263="","",TRIM(D4263))</f>
        <v/>
      </c>
    </row>
    <row r="4264" customFormat="false" ht="15" hidden="false" customHeight="false" outlineLevel="0" collapsed="false">
      <c r="A4264" s="50"/>
      <c r="B4264" s="50"/>
      <c r="C4264" s="50" t="str">
        <f aca="false">IF(S4264="","",IFERROR(IF(INDEX('Ledger Codes'!$C$6:$C$205,MATCH(S4264,'Ledger Codes'!$B$6:$B$205,0))="","",INDEX('Ledger Codes'!$C$6:$C$205,MATCH(S4264,'Ledger Codes'!$B$6:$B$205,0))),""))</f>
        <v/>
      </c>
      <c r="D4264" s="50"/>
      <c r="E4264" s="50"/>
      <c r="F4264" s="50"/>
      <c r="G4264" s="50"/>
      <c r="H4264" s="50"/>
      <c r="I4264" s="52" t="str">
        <f aca="false">IF(AND(G4264="",H4264=""),"",N(G4264)-N(H4264))</f>
        <v/>
      </c>
      <c r="J4264" s="52" t="str">
        <f aca="false">IF(I4264="","",ABS(I4264))</f>
        <v/>
      </c>
      <c r="K4264" s="56" t="str">
        <f aca="false">IF(S4264="","",0)</f>
        <v/>
      </c>
      <c r="L4264" s="56" t="str">
        <f aca="false">IF(J4264="","",IF(AND(J4264&gt;'Revenue Testing'!$E$9,K4264=0),1,0))</f>
        <v/>
      </c>
      <c r="M4264" s="57" t="n">
        <v>0.171684988229</v>
      </c>
      <c r="N4264" s="56" t="str">
        <f aca="false">IF(OR(A4264="",I4264=""),"",IF(COUNTIFS($A$2:$A$4500,A4264,$D$2:$D$4500,D4264,$I$2:$I$4500,I4264)&gt;1,"Possible duplicate",""))</f>
        <v/>
      </c>
      <c r="O4264" s="56" t="str">
        <f aca="false">IF(J4264="","",IF(AND(L4264=0,K4264=0),1,0))</f>
        <v/>
      </c>
      <c r="P4264" s="56" t="str">
        <f aca="false">IF(L4264=1,J4264+ROW()/10^7,"")</f>
        <v/>
      </c>
      <c r="Q4264" s="56" t="str">
        <f aca="false">IF(O4264=1,M4264,"")</f>
        <v/>
      </c>
      <c r="R4264" s="56" t="str">
        <f aca="false">IF(K4264=1,ROW(),"")</f>
        <v/>
      </c>
      <c r="S4264" s="56" t="str">
        <f aca="false">IF(D4264="","",TRIM(D4264))</f>
        <v/>
      </c>
    </row>
    <row r="4265" customFormat="false" ht="15" hidden="false" customHeight="false" outlineLevel="0" collapsed="false">
      <c r="A4265" s="50"/>
      <c r="B4265" s="50"/>
      <c r="C4265" s="50" t="str">
        <f aca="false">IF(S4265="","",IFERROR(IF(INDEX('Ledger Codes'!$C$6:$C$205,MATCH(S4265,'Ledger Codes'!$B$6:$B$205,0))="","",INDEX('Ledger Codes'!$C$6:$C$205,MATCH(S4265,'Ledger Codes'!$B$6:$B$205,0))),""))</f>
        <v/>
      </c>
      <c r="D4265" s="50"/>
      <c r="E4265" s="50"/>
      <c r="F4265" s="50"/>
      <c r="G4265" s="50"/>
      <c r="H4265" s="50"/>
      <c r="I4265" s="52" t="str">
        <f aca="false">IF(AND(G4265="",H4265=""),"",N(G4265)-N(H4265))</f>
        <v/>
      </c>
      <c r="J4265" s="52" t="str">
        <f aca="false">IF(I4265="","",ABS(I4265))</f>
        <v/>
      </c>
      <c r="K4265" s="56" t="str">
        <f aca="false">IF(S4265="","",0)</f>
        <v/>
      </c>
      <c r="L4265" s="56" t="str">
        <f aca="false">IF(J4265="","",IF(AND(J4265&gt;'Revenue Testing'!$E$9,K4265=0),1,0))</f>
        <v/>
      </c>
      <c r="M4265" s="57" t="n">
        <v>0.302126473972</v>
      </c>
      <c r="N4265" s="56" t="str">
        <f aca="false">IF(OR(A4265="",I4265=""),"",IF(COUNTIFS($A$2:$A$4500,A4265,$D$2:$D$4500,D4265,$I$2:$I$4500,I4265)&gt;1,"Possible duplicate",""))</f>
        <v/>
      </c>
      <c r="O4265" s="56" t="str">
        <f aca="false">IF(J4265="","",IF(AND(L4265=0,K4265=0),1,0))</f>
        <v/>
      </c>
      <c r="P4265" s="56" t="str">
        <f aca="false">IF(L4265=1,J4265+ROW()/10^7,"")</f>
        <v/>
      </c>
      <c r="Q4265" s="56" t="str">
        <f aca="false">IF(O4265=1,M4265,"")</f>
        <v/>
      </c>
      <c r="R4265" s="56" t="str">
        <f aca="false">IF(K4265=1,ROW(),"")</f>
        <v/>
      </c>
      <c r="S4265" s="56" t="str">
        <f aca="false">IF(D4265="","",TRIM(D4265))</f>
        <v/>
      </c>
    </row>
    <row r="4266" customFormat="false" ht="15" hidden="false" customHeight="false" outlineLevel="0" collapsed="false">
      <c r="A4266" s="50"/>
      <c r="B4266" s="50"/>
      <c r="C4266" s="50" t="str">
        <f aca="false">IF(S4266="","",IFERROR(IF(INDEX('Ledger Codes'!$C$6:$C$205,MATCH(S4266,'Ledger Codes'!$B$6:$B$205,0))="","",INDEX('Ledger Codes'!$C$6:$C$205,MATCH(S4266,'Ledger Codes'!$B$6:$B$205,0))),""))</f>
        <v/>
      </c>
      <c r="D4266" s="50"/>
      <c r="E4266" s="50"/>
      <c r="F4266" s="50"/>
      <c r="G4266" s="50"/>
      <c r="H4266" s="50"/>
      <c r="I4266" s="52" t="str">
        <f aca="false">IF(AND(G4266="",H4266=""),"",N(G4266)-N(H4266))</f>
        <v/>
      </c>
      <c r="J4266" s="52" t="str">
        <f aca="false">IF(I4266="","",ABS(I4266))</f>
        <v/>
      </c>
      <c r="K4266" s="56" t="str">
        <f aca="false">IF(S4266="","",0)</f>
        <v/>
      </c>
      <c r="L4266" s="56" t="str">
        <f aca="false">IF(J4266="","",IF(AND(J4266&gt;'Revenue Testing'!$E$9,K4266=0),1,0))</f>
        <v/>
      </c>
      <c r="M4266" s="57" t="n">
        <v>0.587827347027</v>
      </c>
      <c r="N4266" s="56" t="str">
        <f aca="false">IF(OR(A4266="",I4266=""),"",IF(COUNTIFS($A$2:$A$4500,A4266,$D$2:$D$4500,D4266,$I$2:$I$4500,I4266)&gt;1,"Possible duplicate",""))</f>
        <v/>
      </c>
      <c r="O4266" s="56" t="str">
        <f aca="false">IF(J4266="","",IF(AND(L4266=0,K4266=0),1,0))</f>
        <v/>
      </c>
      <c r="P4266" s="56" t="str">
        <f aca="false">IF(L4266=1,J4266+ROW()/10^7,"")</f>
        <v/>
      </c>
      <c r="Q4266" s="56" t="str">
        <f aca="false">IF(O4266=1,M4266,"")</f>
        <v/>
      </c>
      <c r="R4266" s="56" t="str">
        <f aca="false">IF(K4266=1,ROW(),"")</f>
        <v/>
      </c>
      <c r="S4266" s="56" t="str">
        <f aca="false">IF(D4266="","",TRIM(D4266))</f>
        <v/>
      </c>
    </row>
    <row r="4267" customFormat="false" ht="15" hidden="false" customHeight="false" outlineLevel="0" collapsed="false">
      <c r="A4267" s="50"/>
      <c r="B4267" s="50"/>
      <c r="C4267" s="50" t="str">
        <f aca="false">IF(S4267="","",IFERROR(IF(INDEX('Ledger Codes'!$C$6:$C$205,MATCH(S4267,'Ledger Codes'!$B$6:$B$205,0))="","",INDEX('Ledger Codes'!$C$6:$C$205,MATCH(S4267,'Ledger Codes'!$B$6:$B$205,0))),""))</f>
        <v/>
      </c>
      <c r="D4267" s="50"/>
      <c r="E4267" s="50"/>
      <c r="F4267" s="50"/>
      <c r="G4267" s="50"/>
      <c r="H4267" s="50"/>
      <c r="I4267" s="52" t="str">
        <f aca="false">IF(AND(G4267="",H4267=""),"",N(G4267)-N(H4267))</f>
        <v/>
      </c>
      <c r="J4267" s="52" t="str">
        <f aca="false">IF(I4267="","",ABS(I4267))</f>
        <v/>
      </c>
      <c r="K4267" s="56" t="str">
        <f aca="false">IF(S4267="","",0)</f>
        <v/>
      </c>
      <c r="L4267" s="56" t="str">
        <f aca="false">IF(J4267="","",IF(AND(J4267&gt;'Revenue Testing'!$E$9,K4267=0),1,0))</f>
        <v/>
      </c>
      <c r="M4267" s="57" t="n">
        <v>0.646823362342</v>
      </c>
      <c r="N4267" s="56" t="str">
        <f aca="false">IF(OR(A4267="",I4267=""),"",IF(COUNTIFS($A$2:$A$4500,A4267,$D$2:$D$4500,D4267,$I$2:$I$4500,I4267)&gt;1,"Possible duplicate",""))</f>
        <v/>
      </c>
      <c r="O4267" s="56" t="str">
        <f aca="false">IF(J4267="","",IF(AND(L4267=0,K4267=0),1,0))</f>
        <v/>
      </c>
      <c r="P4267" s="56" t="str">
        <f aca="false">IF(L4267=1,J4267+ROW()/10^7,"")</f>
        <v/>
      </c>
      <c r="Q4267" s="56" t="str">
        <f aca="false">IF(O4267=1,M4267,"")</f>
        <v/>
      </c>
      <c r="R4267" s="56" t="str">
        <f aca="false">IF(K4267=1,ROW(),"")</f>
        <v/>
      </c>
      <c r="S4267" s="56" t="str">
        <f aca="false">IF(D4267="","",TRIM(D4267))</f>
        <v/>
      </c>
    </row>
    <row r="4268" customFormat="false" ht="15" hidden="false" customHeight="false" outlineLevel="0" collapsed="false">
      <c r="A4268" s="50"/>
      <c r="B4268" s="50"/>
      <c r="C4268" s="50" t="str">
        <f aca="false">IF(S4268="","",IFERROR(IF(INDEX('Ledger Codes'!$C$6:$C$205,MATCH(S4268,'Ledger Codes'!$B$6:$B$205,0))="","",INDEX('Ledger Codes'!$C$6:$C$205,MATCH(S4268,'Ledger Codes'!$B$6:$B$205,0))),""))</f>
        <v/>
      </c>
      <c r="D4268" s="50"/>
      <c r="E4268" s="50"/>
      <c r="F4268" s="50"/>
      <c r="G4268" s="50"/>
      <c r="H4268" s="50"/>
      <c r="I4268" s="52" t="str">
        <f aca="false">IF(AND(G4268="",H4268=""),"",N(G4268)-N(H4268))</f>
        <v/>
      </c>
      <c r="J4268" s="52" t="str">
        <f aca="false">IF(I4268="","",ABS(I4268))</f>
        <v/>
      </c>
      <c r="K4268" s="56" t="str">
        <f aca="false">IF(S4268="","",0)</f>
        <v/>
      </c>
      <c r="L4268" s="56" t="str">
        <f aca="false">IF(J4268="","",IF(AND(J4268&gt;'Revenue Testing'!$E$9,K4268=0),1,0))</f>
        <v/>
      </c>
      <c r="M4268" s="57" t="n">
        <v>0.703723676906</v>
      </c>
      <c r="N4268" s="56" t="str">
        <f aca="false">IF(OR(A4268="",I4268=""),"",IF(COUNTIFS($A$2:$A$4500,A4268,$D$2:$D$4500,D4268,$I$2:$I$4500,I4268)&gt;1,"Possible duplicate",""))</f>
        <v/>
      </c>
      <c r="O4268" s="56" t="str">
        <f aca="false">IF(J4268="","",IF(AND(L4268=0,K4268=0),1,0))</f>
        <v/>
      </c>
      <c r="P4268" s="56" t="str">
        <f aca="false">IF(L4268=1,J4268+ROW()/10^7,"")</f>
        <v/>
      </c>
      <c r="Q4268" s="56" t="str">
        <f aca="false">IF(O4268=1,M4268,"")</f>
        <v/>
      </c>
      <c r="R4268" s="56" t="str">
        <f aca="false">IF(K4268=1,ROW(),"")</f>
        <v/>
      </c>
      <c r="S4268" s="56" t="str">
        <f aca="false">IF(D4268="","",TRIM(D4268))</f>
        <v/>
      </c>
    </row>
    <row r="4269" customFormat="false" ht="15" hidden="false" customHeight="false" outlineLevel="0" collapsed="false">
      <c r="A4269" s="50"/>
      <c r="B4269" s="50"/>
      <c r="C4269" s="50" t="str">
        <f aca="false">IF(S4269="","",IFERROR(IF(INDEX('Ledger Codes'!$C$6:$C$205,MATCH(S4269,'Ledger Codes'!$B$6:$B$205,0))="","",INDEX('Ledger Codes'!$C$6:$C$205,MATCH(S4269,'Ledger Codes'!$B$6:$B$205,0))),""))</f>
        <v/>
      </c>
      <c r="D4269" s="50"/>
      <c r="E4269" s="50"/>
      <c r="F4269" s="50"/>
      <c r="G4269" s="50"/>
      <c r="H4269" s="50"/>
      <c r="I4269" s="52" t="str">
        <f aca="false">IF(AND(G4269="",H4269=""),"",N(G4269)-N(H4269))</f>
        <v/>
      </c>
      <c r="J4269" s="52" t="str">
        <f aca="false">IF(I4269="","",ABS(I4269))</f>
        <v/>
      </c>
      <c r="K4269" s="56" t="str">
        <f aca="false">IF(S4269="","",0)</f>
        <v/>
      </c>
      <c r="L4269" s="56" t="str">
        <f aca="false">IF(J4269="","",IF(AND(J4269&gt;'Revenue Testing'!$E$9,K4269=0),1,0))</f>
        <v/>
      </c>
      <c r="M4269" s="57" t="n">
        <v>0.891090386052</v>
      </c>
      <c r="N4269" s="56" t="str">
        <f aca="false">IF(OR(A4269="",I4269=""),"",IF(COUNTIFS($A$2:$A$4500,A4269,$D$2:$D$4500,D4269,$I$2:$I$4500,I4269)&gt;1,"Possible duplicate",""))</f>
        <v/>
      </c>
      <c r="O4269" s="56" t="str">
        <f aca="false">IF(J4269="","",IF(AND(L4269=0,K4269=0),1,0))</f>
        <v/>
      </c>
      <c r="P4269" s="56" t="str">
        <f aca="false">IF(L4269=1,J4269+ROW()/10^7,"")</f>
        <v/>
      </c>
      <c r="Q4269" s="56" t="str">
        <f aca="false">IF(O4269=1,M4269,"")</f>
        <v/>
      </c>
      <c r="R4269" s="56" t="str">
        <f aca="false">IF(K4269=1,ROW(),"")</f>
        <v/>
      </c>
      <c r="S4269" s="56" t="str">
        <f aca="false">IF(D4269="","",TRIM(D4269))</f>
        <v/>
      </c>
    </row>
    <row r="4270" customFormat="false" ht="15" hidden="false" customHeight="false" outlineLevel="0" collapsed="false">
      <c r="A4270" s="50"/>
      <c r="B4270" s="50"/>
      <c r="C4270" s="50" t="str">
        <f aca="false">IF(S4270="","",IFERROR(IF(INDEX('Ledger Codes'!$C$6:$C$205,MATCH(S4270,'Ledger Codes'!$B$6:$B$205,0))="","",INDEX('Ledger Codes'!$C$6:$C$205,MATCH(S4270,'Ledger Codes'!$B$6:$B$205,0))),""))</f>
        <v/>
      </c>
      <c r="D4270" s="50"/>
      <c r="E4270" s="50"/>
      <c r="F4270" s="50"/>
      <c r="G4270" s="50"/>
      <c r="H4270" s="50"/>
      <c r="I4270" s="52" t="str">
        <f aca="false">IF(AND(G4270="",H4270=""),"",N(G4270)-N(H4270))</f>
        <v/>
      </c>
      <c r="J4270" s="52" t="str">
        <f aca="false">IF(I4270="","",ABS(I4270))</f>
        <v/>
      </c>
      <c r="K4270" s="56" t="str">
        <f aca="false">IF(S4270="","",0)</f>
        <v/>
      </c>
      <c r="L4270" s="56" t="str">
        <f aca="false">IF(J4270="","",IF(AND(J4270&gt;'Revenue Testing'!$E$9,K4270=0),1,0))</f>
        <v/>
      </c>
      <c r="M4270" s="57" t="n">
        <v>0.969827951994</v>
      </c>
      <c r="N4270" s="56" t="str">
        <f aca="false">IF(OR(A4270="",I4270=""),"",IF(COUNTIFS($A$2:$A$4500,A4270,$D$2:$D$4500,D4270,$I$2:$I$4500,I4270)&gt;1,"Possible duplicate",""))</f>
        <v/>
      </c>
      <c r="O4270" s="56" t="str">
        <f aca="false">IF(J4270="","",IF(AND(L4270=0,K4270=0),1,0))</f>
        <v/>
      </c>
      <c r="P4270" s="56" t="str">
        <f aca="false">IF(L4270=1,J4270+ROW()/10^7,"")</f>
        <v/>
      </c>
      <c r="Q4270" s="56" t="str">
        <f aca="false">IF(O4270=1,M4270,"")</f>
        <v/>
      </c>
      <c r="R4270" s="56" t="str">
        <f aca="false">IF(K4270=1,ROW(),"")</f>
        <v/>
      </c>
      <c r="S4270" s="56" t="str">
        <f aca="false">IF(D4270="","",TRIM(D4270))</f>
        <v/>
      </c>
    </row>
    <row r="4271" customFormat="false" ht="15" hidden="false" customHeight="false" outlineLevel="0" collapsed="false">
      <c r="A4271" s="50"/>
      <c r="B4271" s="50"/>
      <c r="C4271" s="50" t="str">
        <f aca="false">IF(S4271="","",IFERROR(IF(INDEX('Ledger Codes'!$C$6:$C$205,MATCH(S4271,'Ledger Codes'!$B$6:$B$205,0))="","",INDEX('Ledger Codes'!$C$6:$C$205,MATCH(S4271,'Ledger Codes'!$B$6:$B$205,0))),""))</f>
        <v/>
      </c>
      <c r="D4271" s="50"/>
      <c r="E4271" s="50"/>
      <c r="F4271" s="50"/>
      <c r="G4271" s="50"/>
      <c r="H4271" s="50"/>
      <c r="I4271" s="52" t="str">
        <f aca="false">IF(AND(G4271="",H4271=""),"",N(G4271)-N(H4271))</f>
        <v/>
      </c>
      <c r="J4271" s="52" t="str">
        <f aca="false">IF(I4271="","",ABS(I4271))</f>
        <v/>
      </c>
      <c r="K4271" s="56" t="str">
        <f aca="false">IF(S4271="","",0)</f>
        <v/>
      </c>
      <c r="L4271" s="56" t="str">
        <f aca="false">IF(J4271="","",IF(AND(J4271&gt;'Revenue Testing'!$E$9,K4271=0),1,0))</f>
        <v/>
      </c>
      <c r="M4271" s="57" t="n">
        <v>0.096487532243</v>
      </c>
      <c r="N4271" s="56" t="str">
        <f aca="false">IF(OR(A4271="",I4271=""),"",IF(COUNTIFS($A$2:$A$4500,A4271,$D$2:$D$4500,D4271,$I$2:$I$4500,I4271)&gt;1,"Possible duplicate",""))</f>
        <v/>
      </c>
      <c r="O4271" s="56" t="str">
        <f aca="false">IF(J4271="","",IF(AND(L4271=0,K4271=0),1,0))</f>
        <v/>
      </c>
      <c r="P4271" s="56" t="str">
        <f aca="false">IF(L4271=1,J4271+ROW()/10^7,"")</f>
        <v/>
      </c>
      <c r="Q4271" s="56" t="str">
        <f aca="false">IF(O4271=1,M4271,"")</f>
        <v/>
      </c>
      <c r="R4271" s="56" t="str">
        <f aca="false">IF(K4271=1,ROW(),"")</f>
        <v/>
      </c>
      <c r="S4271" s="56" t="str">
        <f aca="false">IF(D4271="","",TRIM(D4271))</f>
        <v/>
      </c>
    </row>
    <row r="4272" customFormat="false" ht="15" hidden="false" customHeight="false" outlineLevel="0" collapsed="false">
      <c r="A4272" s="50"/>
      <c r="B4272" s="50"/>
      <c r="C4272" s="50" t="str">
        <f aca="false">IF(S4272="","",IFERROR(IF(INDEX('Ledger Codes'!$C$6:$C$205,MATCH(S4272,'Ledger Codes'!$B$6:$B$205,0))="","",INDEX('Ledger Codes'!$C$6:$C$205,MATCH(S4272,'Ledger Codes'!$B$6:$B$205,0))),""))</f>
        <v/>
      </c>
      <c r="D4272" s="50"/>
      <c r="E4272" s="50"/>
      <c r="F4272" s="50"/>
      <c r="G4272" s="50"/>
      <c r="H4272" s="50"/>
      <c r="I4272" s="52" t="str">
        <f aca="false">IF(AND(G4272="",H4272=""),"",N(G4272)-N(H4272))</f>
        <v/>
      </c>
      <c r="J4272" s="52" t="str">
        <f aca="false">IF(I4272="","",ABS(I4272))</f>
        <v/>
      </c>
      <c r="K4272" s="56" t="str">
        <f aca="false">IF(S4272="","",0)</f>
        <v/>
      </c>
      <c r="L4272" s="56" t="str">
        <f aca="false">IF(J4272="","",IF(AND(J4272&gt;'Revenue Testing'!$E$9,K4272=0),1,0))</f>
        <v/>
      </c>
      <c r="M4272" s="57" t="n">
        <v>0.622308505175</v>
      </c>
      <c r="N4272" s="56" t="str">
        <f aca="false">IF(OR(A4272="",I4272=""),"",IF(COUNTIFS($A$2:$A$4500,A4272,$D$2:$D$4500,D4272,$I$2:$I$4500,I4272)&gt;1,"Possible duplicate",""))</f>
        <v/>
      </c>
      <c r="O4272" s="56" t="str">
        <f aca="false">IF(J4272="","",IF(AND(L4272=0,K4272=0),1,0))</f>
        <v/>
      </c>
      <c r="P4272" s="56" t="str">
        <f aca="false">IF(L4272=1,J4272+ROW()/10^7,"")</f>
        <v/>
      </c>
      <c r="Q4272" s="56" t="str">
        <f aca="false">IF(O4272=1,M4272,"")</f>
        <v/>
      </c>
      <c r="R4272" s="56" t="str">
        <f aca="false">IF(K4272=1,ROW(),"")</f>
        <v/>
      </c>
      <c r="S4272" s="56" t="str">
        <f aca="false">IF(D4272="","",TRIM(D4272))</f>
        <v/>
      </c>
    </row>
    <row r="4273" customFormat="false" ht="15" hidden="false" customHeight="false" outlineLevel="0" collapsed="false">
      <c r="A4273" s="50"/>
      <c r="B4273" s="50"/>
      <c r="C4273" s="50" t="str">
        <f aca="false">IF(S4273="","",IFERROR(IF(INDEX('Ledger Codes'!$C$6:$C$205,MATCH(S4273,'Ledger Codes'!$B$6:$B$205,0))="","",INDEX('Ledger Codes'!$C$6:$C$205,MATCH(S4273,'Ledger Codes'!$B$6:$B$205,0))),""))</f>
        <v/>
      </c>
      <c r="D4273" s="50"/>
      <c r="E4273" s="50"/>
      <c r="F4273" s="50"/>
      <c r="G4273" s="50"/>
      <c r="H4273" s="50"/>
      <c r="I4273" s="52" t="str">
        <f aca="false">IF(AND(G4273="",H4273=""),"",N(G4273)-N(H4273))</f>
        <v/>
      </c>
      <c r="J4273" s="52" t="str">
        <f aca="false">IF(I4273="","",ABS(I4273))</f>
        <v/>
      </c>
      <c r="K4273" s="56" t="str">
        <f aca="false">IF(S4273="","",0)</f>
        <v/>
      </c>
      <c r="L4273" s="56" t="str">
        <f aca="false">IF(J4273="","",IF(AND(J4273&gt;'Revenue Testing'!$E$9,K4273=0),1,0))</f>
        <v/>
      </c>
      <c r="M4273" s="57" t="n">
        <v>0.26077087674</v>
      </c>
      <c r="N4273" s="56" t="str">
        <f aca="false">IF(OR(A4273="",I4273=""),"",IF(COUNTIFS($A$2:$A$4500,A4273,$D$2:$D$4500,D4273,$I$2:$I$4500,I4273)&gt;1,"Possible duplicate",""))</f>
        <v/>
      </c>
      <c r="O4273" s="56" t="str">
        <f aca="false">IF(J4273="","",IF(AND(L4273=0,K4273=0),1,0))</f>
        <v/>
      </c>
      <c r="P4273" s="56" t="str">
        <f aca="false">IF(L4273=1,J4273+ROW()/10^7,"")</f>
        <v/>
      </c>
      <c r="Q4273" s="56" t="str">
        <f aca="false">IF(O4273=1,M4273,"")</f>
        <v/>
      </c>
      <c r="R4273" s="56" t="str">
        <f aca="false">IF(K4273=1,ROW(),"")</f>
        <v/>
      </c>
      <c r="S4273" s="56" t="str">
        <f aca="false">IF(D4273="","",TRIM(D4273))</f>
        <v/>
      </c>
    </row>
    <row r="4274" customFormat="false" ht="15" hidden="false" customHeight="false" outlineLevel="0" collapsed="false">
      <c r="A4274" s="50"/>
      <c r="B4274" s="50"/>
      <c r="C4274" s="50" t="str">
        <f aca="false">IF(S4274="","",IFERROR(IF(INDEX('Ledger Codes'!$C$6:$C$205,MATCH(S4274,'Ledger Codes'!$B$6:$B$205,0))="","",INDEX('Ledger Codes'!$C$6:$C$205,MATCH(S4274,'Ledger Codes'!$B$6:$B$205,0))),""))</f>
        <v/>
      </c>
      <c r="D4274" s="50"/>
      <c r="E4274" s="50"/>
      <c r="F4274" s="50"/>
      <c r="G4274" s="50"/>
      <c r="H4274" s="50"/>
      <c r="I4274" s="52" t="str">
        <f aca="false">IF(AND(G4274="",H4274=""),"",N(G4274)-N(H4274))</f>
        <v/>
      </c>
      <c r="J4274" s="52" t="str">
        <f aca="false">IF(I4274="","",ABS(I4274))</f>
        <v/>
      </c>
      <c r="K4274" s="56" t="str">
        <f aca="false">IF(S4274="","",0)</f>
        <v/>
      </c>
      <c r="L4274" s="56" t="str">
        <f aca="false">IF(J4274="","",IF(AND(J4274&gt;'Revenue Testing'!$E$9,K4274=0),1,0))</f>
        <v/>
      </c>
      <c r="M4274" s="57" t="n">
        <v>0.671853943764</v>
      </c>
      <c r="N4274" s="56" t="str">
        <f aca="false">IF(OR(A4274="",I4274=""),"",IF(COUNTIFS($A$2:$A$4500,A4274,$D$2:$D$4500,D4274,$I$2:$I$4500,I4274)&gt;1,"Possible duplicate",""))</f>
        <v/>
      </c>
      <c r="O4274" s="56" t="str">
        <f aca="false">IF(J4274="","",IF(AND(L4274=0,K4274=0),1,0))</f>
        <v/>
      </c>
      <c r="P4274" s="56" t="str">
        <f aca="false">IF(L4274=1,J4274+ROW()/10^7,"")</f>
        <v/>
      </c>
      <c r="Q4274" s="56" t="str">
        <f aca="false">IF(O4274=1,M4274,"")</f>
        <v/>
      </c>
      <c r="R4274" s="56" t="str">
        <f aca="false">IF(K4274=1,ROW(),"")</f>
        <v/>
      </c>
      <c r="S4274" s="56" t="str">
        <f aca="false">IF(D4274="","",TRIM(D4274))</f>
        <v/>
      </c>
    </row>
    <row r="4275" customFormat="false" ht="15" hidden="false" customHeight="false" outlineLevel="0" collapsed="false">
      <c r="A4275" s="50"/>
      <c r="B4275" s="50"/>
      <c r="C4275" s="50" t="str">
        <f aca="false">IF(S4275="","",IFERROR(IF(INDEX('Ledger Codes'!$C$6:$C$205,MATCH(S4275,'Ledger Codes'!$B$6:$B$205,0))="","",INDEX('Ledger Codes'!$C$6:$C$205,MATCH(S4275,'Ledger Codes'!$B$6:$B$205,0))),""))</f>
        <v/>
      </c>
      <c r="D4275" s="50"/>
      <c r="E4275" s="50"/>
      <c r="F4275" s="50"/>
      <c r="G4275" s="50"/>
      <c r="H4275" s="50"/>
      <c r="I4275" s="52" t="str">
        <f aca="false">IF(AND(G4275="",H4275=""),"",N(G4275)-N(H4275))</f>
        <v/>
      </c>
      <c r="J4275" s="52" t="str">
        <f aca="false">IF(I4275="","",ABS(I4275))</f>
        <v/>
      </c>
      <c r="K4275" s="56" t="str">
        <f aca="false">IF(S4275="","",0)</f>
        <v/>
      </c>
      <c r="L4275" s="56" t="str">
        <f aca="false">IF(J4275="","",IF(AND(J4275&gt;'Revenue Testing'!$E$9,K4275=0),1,0))</f>
        <v/>
      </c>
      <c r="M4275" s="57" t="n">
        <v>0.415457497032</v>
      </c>
      <c r="N4275" s="56" t="str">
        <f aca="false">IF(OR(A4275="",I4275=""),"",IF(COUNTIFS($A$2:$A$4500,A4275,$D$2:$D$4500,D4275,$I$2:$I$4500,I4275)&gt;1,"Possible duplicate",""))</f>
        <v/>
      </c>
      <c r="O4275" s="56" t="str">
        <f aca="false">IF(J4275="","",IF(AND(L4275=0,K4275=0),1,0))</f>
        <v/>
      </c>
      <c r="P4275" s="56" t="str">
        <f aca="false">IF(L4275=1,J4275+ROW()/10^7,"")</f>
        <v/>
      </c>
      <c r="Q4275" s="56" t="str">
        <f aca="false">IF(O4275=1,M4275,"")</f>
        <v/>
      </c>
      <c r="R4275" s="56" t="str">
        <f aca="false">IF(K4275=1,ROW(),"")</f>
        <v/>
      </c>
      <c r="S4275" s="56" t="str">
        <f aca="false">IF(D4275="","",TRIM(D4275))</f>
        <v/>
      </c>
    </row>
    <row r="4276" customFormat="false" ht="15" hidden="false" customHeight="false" outlineLevel="0" collapsed="false">
      <c r="A4276" s="50"/>
      <c r="B4276" s="50"/>
      <c r="C4276" s="50" t="str">
        <f aca="false">IF(S4276="","",IFERROR(IF(INDEX('Ledger Codes'!$C$6:$C$205,MATCH(S4276,'Ledger Codes'!$B$6:$B$205,0))="","",INDEX('Ledger Codes'!$C$6:$C$205,MATCH(S4276,'Ledger Codes'!$B$6:$B$205,0))),""))</f>
        <v/>
      </c>
      <c r="D4276" s="50"/>
      <c r="E4276" s="50"/>
      <c r="F4276" s="50"/>
      <c r="G4276" s="50"/>
      <c r="H4276" s="50"/>
      <c r="I4276" s="52" t="str">
        <f aca="false">IF(AND(G4276="",H4276=""),"",N(G4276)-N(H4276))</f>
        <v/>
      </c>
      <c r="J4276" s="52" t="str">
        <f aca="false">IF(I4276="","",ABS(I4276))</f>
        <v/>
      </c>
      <c r="K4276" s="56" t="str">
        <f aca="false">IF(S4276="","",0)</f>
        <v/>
      </c>
      <c r="L4276" s="56" t="str">
        <f aca="false">IF(J4276="","",IF(AND(J4276&gt;'Revenue Testing'!$E$9,K4276=0),1,0))</f>
        <v/>
      </c>
      <c r="M4276" s="57" t="n">
        <v>0.665861890637</v>
      </c>
      <c r="N4276" s="56" t="str">
        <f aca="false">IF(OR(A4276="",I4276=""),"",IF(COUNTIFS($A$2:$A$4500,A4276,$D$2:$D$4500,D4276,$I$2:$I$4500,I4276)&gt;1,"Possible duplicate",""))</f>
        <v/>
      </c>
      <c r="O4276" s="56" t="str">
        <f aca="false">IF(J4276="","",IF(AND(L4276=0,K4276=0),1,0))</f>
        <v/>
      </c>
      <c r="P4276" s="56" t="str">
        <f aca="false">IF(L4276=1,J4276+ROW()/10^7,"")</f>
        <v/>
      </c>
      <c r="Q4276" s="56" t="str">
        <f aca="false">IF(O4276=1,M4276,"")</f>
        <v/>
      </c>
      <c r="R4276" s="56" t="str">
        <f aca="false">IF(K4276=1,ROW(),"")</f>
        <v/>
      </c>
      <c r="S4276" s="56" t="str">
        <f aca="false">IF(D4276="","",TRIM(D4276))</f>
        <v/>
      </c>
    </row>
    <row r="4277" customFormat="false" ht="15" hidden="false" customHeight="false" outlineLevel="0" collapsed="false">
      <c r="A4277" s="50"/>
      <c r="B4277" s="50"/>
      <c r="C4277" s="50" t="str">
        <f aca="false">IF(S4277="","",IFERROR(IF(INDEX('Ledger Codes'!$C$6:$C$205,MATCH(S4277,'Ledger Codes'!$B$6:$B$205,0))="","",INDEX('Ledger Codes'!$C$6:$C$205,MATCH(S4277,'Ledger Codes'!$B$6:$B$205,0))),""))</f>
        <v/>
      </c>
      <c r="D4277" s="50"/>
      <c r="E4277" s="50"/>
      <c r="F4277" s="50"/>
      <c r="G4277" s="50"/>
      <c r="H4277" s="50"/>
      <c r="I4277" s="52" t="str">
        <f aca="false">IF(AND(G4277="",H4277=""),"",N(G4277)-N(H4277))</f>
        <v/>
      </c>
      <c r="J4277" s="52" t="str">
        <f aca="false">IF(I4277="","",ABS(I4277))</f>
        <v/>
      </c>
      <c r="K4277" s="56" t="str">
        <f aca="false">IF(S4277="","",0)</f>
        <v/>
      </c>
      <c r="L4277" s="56" t="str">
        <f aca="false">IF(J4277="","",IF(AND(J4277&gt;'Revenue Testing'!$E$9,K4277=0),1,0))</f>
        <v/>
      </c>
      <c r="M4277" s="57" t="n">
        <v>0.282837540277</v>
      </c>
      <c r="N4277" s="56" t="str">
        <f aca="false">IF(OR(A4277="",I4277=""),"",IF(COUNTIFS($A$2:$A$4500,A4277,$D$2:$D$4500,D4277,$I$2:$I$4500,I4277)&gt;1,"Possible duplicate",""))</f>
        <v/>
      </c>
      <c r="O4277" s="56" t="str">
        <f aca="false">IF(J4277="","",IF(AND(L4277=0,K4277=0),1,0))</f>
        <v/>
      </c>
      <c r="P4277" s="56" t="str">
        <f aca="false">IF(L4277=1,J4277+ROW()/10^7,"")</f>
        <v/>
      </c>
      <c r="Q4277" s="56" t="str">
        <f aca="false">IF(O4277=1,M4277,"")</f>
        <v/>
      </c>
      <c r="R4277" s="56" t="str">
        <f aca="false">IF(K4277=1,ROW(),"")</f>
        <v/>
      </c>
      <c r="S4277" s="56" t="str">
        <f aca="false">IF(D4277="","",TRIM(D4277))</f>
        <v/>
      </c>
    </row>
    <row r="4278" customFormat="false" ht="15" hidden="false" customHeight="false" outlineLevel="0" collapsed="false">
      <c r="A4278" s="50"/>
      <c r="B4278" s="50"/>
      <c r="C4278" s="50" t="str">
        <f aca="false">IF(S4278="","",IFERROR(IF(INDEX('Ledger Codes'!$C$6:$C$205,MATCH(S4278,'Ledger Codes'!$B$6:$B$205,0))="","",INDEX('Ledger Codes'!$C$6:$C$205,MATCH(S4278,'Ledger Codes'!$B$6:$B$205,0))),""))</f>
        <v/>
      </c>
      <c r="D4278" s="50"/>
      <c r="E4278" s="50"/>
      <c r="F4278" s="50"/>
      <c r="G4278" s="50"/>
      <c r="H4278" s="50"/>
      <c r="I4278" s="52" t="str">
        <f aca="false">IF(AND(G4278="",H4278=""),"",N(G4278)-N(H4278))</f>
        <v/>
      </c>
      <c r="J4278" s="52" t="str">
        <f aca="false">IF(I4278="","",ABS(I4278))</f>
        <v/>
      </c>
      <c r="K4278" s="56" t="str">
        <f aca="false">IF(S4278="","",0)</f>
        <v/>
      </c>
      <c r="L4278" s="56" t="str">
        <f aca="false">IF(J4278="","",IF(AND(J4278&gt;'Revenue Testing'!$E$9,K4278=0),1,0))</f>
        <v/>
      </c>
      <c r="M4278" s="57" t="n">
        <v>0.664358394828</v>
      </c>
      <c r="N4278" s="56" t="str">
        <f aca="false">IF(OR(A4278="",I4278=""),"",IF(COUNTIFS($A$2:$A$4500,A4278,$D$2:$D$4500,D4278,$I$2:$I$4500,I4278)&gt;1,"Possible duplicate",""))</f>
        <v/>
      </c>
      <c r="O4278" s="56" t="str">
        <f aca="false">IF(J4278="","",IF(AND(L4278=0,K4278=0),1,0))</f>
        <v/>
      </c>
      <c r="P4278" s="56" t="str">
        <f aca="false">IF(L4278=1,J4278+ROW()/10^7,"")</f>
        <v/>
      </c>
      <c r="Q4278" s="56" t="str">
        <f aca="false">IF(O4278=1,M4278,"")</f>
        <v/>
      </c>
      <c r="R4278" s="56" t="str">
        <f aca="false">IF(K4278=1,ROW(),"")</f>
        <v/>
      </c>
      <c r="S4278" s="56" t="str">
        <f aca="false">IF(D4278="","",TRIM(D4278))</f>
        <v/>
      </c>
    </row>
    <row r="4279" customFormat="false" ht="15" hidden="false" customHeight="false" outlineLevel="0" collapsed="false">
      <c r="A4279" s="50"/>
      <c r="B4279" s="50"/>
      <c r="C4279" s="50" t="str">
        <f aca="false">IF(S4279="","",IFERROR(IF(INDEX('Ledger Codes'!$C$6:$C$205,MATCH(S4279,'Ledger Codes'!$B$6:$B$205,0))="","",INDEX('Ledger Codes'!$C$6:$C$205,MATCH(S4279,'Ledger Codes'!$B$6:$B$205,0))),""))</f>
        <v/>
      </c>
      <c r="D4279" s="50"/>
      <c r="E4279" s="50"/>
      <c r="F4279" s="50"/>
      <c r="G4279" s="50"/>
      <c r="H4279" s="50"/>
      <c r="I4279" s="52" t="str">
        <f aca="false">IF(AND(G4279="",H4279=""),"",N(G4279)-N(H4279))</f>
        <v/>
      </c>
      <c r="J4279" s="52" t="str">
        <f aca="false">IF(I4279="","",ABS(I4279))</f>
        <v/>
      </c>
      <c r="K4279" s="56" t="str">
        <f aca="false">IF(S4279="","",0)</f>
        <v/>
      </c>
      <c r="L4279" s="56" t="str">
        <f aca="false">IF(J4279="","",IF(AND(J4279&gt;'Revenue Testing'!$E$9,K4279=0),1,0))</f>
        <v/>
      </c>
      <c r="M4279" s="57" t="n">
        <v>0.740844716005</v>
      </c>
      <c r="N4279" s="56" t="str">
        <f aca="false">IF(OR(A4279="",I4279=""),"",IF(COUNTIFS($A$2:$A$4500,A4279,$D$2:$D$4500,D4279,$I$2:$I$4500,I4279)&gt;1,"Possible duplicate",""))</f>
        <v/>
      </c>
      <c r="O4279" s="56" t="str">
        <f aca="false">IF(J4279="","",IF(AND(L4279=0,K4279=0),1,0))</f>
        <v/>
      </c>
      <c r="P4279" s="56" t="str">
        <f aca="false">IF(L4279=1,J4279+ROW()/10^7,"")</f>
        <v/>
      </c>
      <c r="Q4279" s="56" t="str">
        <f aca="false">IF(O4279=1,M4279,"")</f>
        <v/>
      </c>
      <c r="R4279" s="56" t="str">
        <f aca="false">IF(K4279=1,ROW(),"")</f>
        <v/>
      </c>
      <c r="S4279" s="56" t="str">
        <f aca="false">IF(D4279="","",TRIM(D4279))</f>
        <v/>
      </c>
    </row>
    <row r="4280" customFormat="false" ht="15" hidden="false" customHeight="false" outlineLevel="0" collapsed="false">
      <c r="A4280" s="50"/>
      <c r="B4280" s="50"/>
      <c r="C4280" s="50" t="str">
        <f aca="false">IF(S4280="","",IFERROR(IF(INDEX('Ledger Codes'!$C$6:$C$205,MATCH(S4280,'Ledger Codes'!$B$6:$B$205,0))="","",INDEX('Ledger Codes'!$C$6:$C$205,MATCH(S4280,'Ledger Codes'!$B$6:$B$205,0))),""))</f>
        <v/>
      </c>
      <c r="D4280" s="50"/>
      <c r="E4280" s="50"/>
      <c r="F4280" s="50"/>
      <c r="G4280" s="50"/>
      <c r="H4280" s="50"/>
      <c r="I4280" s="52" t="str">
        <f aca="false">IF(AND(G4280="",H4280=""),"",N(G4280)-N(H4280))</f>
        <v/>
      </c>
      <c r="J4280" s="52" t="str">
        <f aca="false">IF(I4280="","",ABS(I4280))</f>
        <v/>
      </c>
      <c r="K4280" s="56" t="str">
        <f aca="false">IF(S4280="","",0)</f>
        <v/>
      </c>
      <c r="L4280" s="56" t="str">
        <f aca="false">IF(J4280="","",IF(AND(J4280&gt;'Revenue Testing'!$E$9,K4280=0),1,0))</f>
        <v/>
      </c>
      <c r="M4280" s="57" t="n">
        <v>0.021346242165</v>
      </c>
      <c r="N4280" s="56" t="str">
        <f aca="false">IF(OR(A4280="",I4280=""),"",IF(COUNTIFS($A$2:$A$4500,A4280,$D$2:$D$4500,D4280,$I$2:$I$4500,I4280)&gt;1,"Possible duplicate",""))</f>
        <v/>
      </c>
      <c r="O4280" s="56" t="str">
        <f aca="false">IF(J4280="","",IF(AND(L4280=0,K4280=0),1,0))</f>
        <v/>
      </c>
      <c r="P4280" s="56" t="str">
        <f aca="false">IF(L4280=1,J4280+ROW()/10^7,"")</f>
        <v/>
      </c>
      <c r="Q4280" s="56" t="str">
        <f aca="false">IF(O4280=1,M4280,"")</f>
        <v/>
      </c>
      <c r="R4280" s="56" t="str">
        <f aca="false">IF(K4280=1,ROW(),"")</f>
        <v/>
      </c>
      <c r="S4280" s="56" t="str">
        <f aca="false">IF(D4280="","",TRIM(D4280))</f>
        <v/>
      </c>
    </row>
    <row r="4281" customFormat="false" ht="15" hidden="false" customHeight="false" outlineLevel="0" collapsed="false">
      <c r="A4281" s="50"/>
      <c r="B4281" s="50"/>
      <c r="C4281" s="50" t="str">
        <f aca="false">IF(S4281="","",IFERROR(IF(INDEX('Ledger Codes'!$C$6:$C$205,MATCH(S4281,'Ledger Codes'!$B$6:$B$205,0))="","",INDEX('Ledger Codes'!$C$6:$C$205,MATCH(S4281,'Ledger Codes'!$B$6:$B$205,0))),""))</f>
        <v/>
      </c>
      <c r="D4281" s="50"/>
      <c r="E4281" s="50"/>
      <c r="F4281" s="50"/>
      <c r="G4281" s="50"/>
      <c r="H4281" s="50"/>
      <c r="I4281" s="52" t="str">
        <f aca="false">IF(AND(G4281="",H4281=""),"",N(G4281)-N(H4281))</f>
        <v/>
      </c>
      <c r="J4281" s="52" t="str">
        <f aca="false">IF(I4281="","",ABS(I4281))</f>
        <v/>
      </c>
      <c r="K4281" s="56" t="str">
        <f aca="false">IF(S4281="","",0)</f>
        <v/>
      </c>
      <c r="L4281" s="56" t="str">
        <f aca="false">IF(J4281="","",IF(AND(J4281&gt;'Revenue Testing'!$E$9,K4281=0),1,0))</f>
        <v/>
      </c>
      <c r="M4281" s="57" t="n">
        <v>0.507457492828</v>
      </c>
      <c r="N4281" s="56" t="str">
        <f aca="false">IF(OR(A4281="",I4281=""),"",IF(COUNTIFS($A$2:$A$4500,A4281,$D$2:$D$4500,D4281,$I$2:$I$4500,I4281)&gt;1,"Possible duplicate",""))</f>
        <v/>
      </c>
      <c r="O4281" s="56" t="str">
        <f aca="false">IF(J4281="","",IF(AND(L4281=0,K4281=0),1,0))</f>
        <v/>
      </c>
      <c r="P4281" s="56" t="str">
        <f aca="false">IF(L4281=1,J4281+ROW()/10^7,"")</f>
        <v/>
      </c>
      <c r="Q4281" s="56" t="str">
        <f aca="false">IF(O4281=1,M4281,"")</f>
        <v/>
      </c>
      <c r="R4281" s="56" t="str">
        <f aca="false">IF(K4281=1,ROW(),"")</f>
        <v/>
      </c>
      <c r="S4281" s="56" t="str">
        <f aca="false">IF(D4281="","",TRIM(D4281))</f>
        <v/>
      </c>
    </row>
    <row r="4282" customFormat="false" ht="15" hidden="false" customHeight="false" outlineLevel="0" collapsed="false">
      <c r="A4282" s="50"/>
      <c r="B4282" s="50"/>
      <c r="C4282" s="50" t="str">
        <f aca="false">IF(S4282="","",IFERROR(IF(INDEX('Ledger Codes'!$C$6:$C$205,MATCH(S4282,'Ledger Codes'!$B$6:$B$205,0))="","",INDEX('Ledger Codes'!$C$6:$C$205,MATCH(S4282,'Ledger Codes'!$B$6:$B$205,0))),""))</f>
        <v/>
      </c>
      <c r="D4282" s="50"/>
      <c r="E4282" s="50"/>
      <c r="F4282" s="50"/>
      <c r="G4282" s="50"/>
      <c r="H4282" s="50"/>
      <c r="I4282" s="52" t="str">
        <f aca="false">IF(AND(G4282="",H4282=""),"",N(G4282)-N(H4282))</f>
        <v/>
      </c>
      <c r="J4282" s="52" t="str">
        <f aca="false">IF(I4282="","",ABS(I4282))</f>
        <v/>
      </c>
      <c r="K4282" s="56" t="str">
        <f aca="false">IF(S4282="","",0)</f>
        <v/>
      </c>
      <c r="L4282" s="56" t="str">
        <f aca="false">IF(J4282="","",IF(AND(J4282&gt;'Revenue Testing'!$E$9,K4282=0),1,0))</f>
        <v/>
      </c>
      <c r="M4282" s="57" t="n">
        <v>0.804600470845</v>
      </c>
      <c r="N4282" s="56" t="str">
        <f aca="false">IF(OR(A4282="",I4282=""),"",IF(COUNTIFS($A$2:$A$4500,A4282,$D$2:$D$4500,D4282,$I$2:$I$4500,I4282)&gt;1,"Possible duplicate",""))</f>
        <v/>
      </c>
      <c r="O4282" s="56" t="str">
        <f aca="false">IF(J4282="","",IF(AND(L4282=0,K4282=0),1,0))</f>
        <v/>
      </c>
      <c r="P4282" s="56" t="str">
        <f aca="false">IF(L4282=1,J4282+ROW()/10^7,"")</f>
        <v/>
      </c>
      <c r="Q4282" s="56" t="str">
        <f aca="false">IF(O4282=1,M4282,"")</f>
        <v/>
      </c>
      <c r="R4282" s="56" t="str">
        <f aca="false">IF(K4282=1,ROW(),"")</f>
        <v/>
      </c>
      <c r="S4282" s="56" t="str">
        <f aca="false">IF(D4282="","",TRIM(D4282))</f>
        <v/>
      </c>
    </row>
    <row r="4283" customFormat="false" ht="15" hidden="false" customHeight="false" outlineLevel="0" collapsed="false">
      <c r="A4283" s="50"/>
      <c r="B4283" s="50"/>
      <c r="C4283" s="50" t="str">
        <f aca="false">IF(S4283="","",IFERROR(IF(INDEX('Ledger Codes'!$C$6:$C$205,MATCH(S4283,'Ledger Codes'!$B$6:$B$205,0))="","",INDEX('Ledger Codes'!$C$6:$C$205,MATCH(S4283,'Ledger Codes'!$B$6:$B$205,0))),""))</f>
        <v/>
      </c>
      <c r="D4283" s="50"/>
      <c r="E4283" s="50"/>
      <c r="F4283" s="50"/>
      <c r="G4283" s="50"/>
      <c r="H4283" s="50"/>
      <c r="I4283" s="52" t="str">
        <f aca="false">IF(AND(G4283="",H4283=""),"",N(G4283)-N(H4283))</f>
        <v/>
      </c>
      <c r="J4283" s="52" t="str">
        <f aca="false">IF(I4283="","",ABS(I4283))</f>
        <v/>
      </c>
      <c r="K4283" s="56" t="str">
        <f aca="false">IF(S4283="","",0)</f>
        <v/>
      </c>
      <c r="L4283" s="56" t="str">
        <f aca="false">IF(J4283="","",IF(AND(J4283&gt;'Revenue Testing'!$E$9,K4283=0),1,0))</f>
        <v/>
      </c>
      <c r="M4283" s="57" t="n">
        <v>0.353291683708</v>
      </c>
      <c r="N4283" s="56" t="str">
        <f aca="false">IF(OR(A4283="",I4283=""),"",IF(COUNTIFS($A$2:$A$4500,A4283,$D$2:$D$4500,D4283,$I$2:$I$4500,I4283)&gt;1,"Possible duplicate",""))</f>
        <v/>
      </c>
      <c r="O4283" s="56" t="str">
        <f aca="false">IF(J4283="","",IF(AND(L4283=0,K4283=0),1,0))</f>
        <v/>
      </c>
      <c r="P4283" s="56" t="str">
        <f aca="false">IF(L4283=1,J4283+ROW()/10^7,"")</f>
        <v/>
      </c>
      <c r="Q4283" s="56" t="str">
        <f aca="false">IF(O4283=1,M4283,"")</f>
        <v/>
      </c>
      <c r="R4283" s="56" t="str">
        <f aca="false">IF(K4283=1,ROW(),"")</f>
        <v/>
      </c>
      <c r="S4283" s="56" t="str">
        <f aca="false">IF(D4283="","",TRIM(D4283))</f>
        <v/>
      </c>
    </row>
    <row r="4284" customFormat="false" ht="15" hidden="false" customHeight="false" outlineLevel="0" collapsed="false">
      <c r="A4284" s="50"/>
      <c r="B4284" s="50"/>
      <c r="C4284" s="50" t="str">
        <f aca="false">IF(S4284="","",IFERROR(IF(INDEX('Ledger Codes'!$C$6:$C$205,MATCH(S4284,'Ledger Codes'!$B$6:$B$205,0))="","",INDEX('Ledger Codes'!$C$6:$C$205,MATCH(S4284,'Ledger Codes'!$B$6:$B$205,0))),""))</f>
        <v/>
      </c>
      <c r="D4284" s="50"/>
      <c r="E4284" s="50"/>
      <c r="F4284" s="50"/>
      <c r="G4284" s="50"/>
      <c r="H4284" s="50"/>
      <c r="I4284" s="52" t="str">
        <f aca="false">IF(AND(G4284="",H4284=""),"",N(G4284)-N(H4284))</f>
        <v/>
      </c>
      <c r="J4284" s="52" t="str">
        <f aca="false">IF(I4284="","",ABS(I4284))</f>
        <v/>
      </c>
      <c r="K4284" s="56" t="str">
        <f aca="false">IF(S4284="","",0)</f>
        <v/>
      </c>
      <c r="L4284" s="56" t="str">
        <f aca="false">IF(J4284="","",IF(AND(J4284&gt;'Revenue Testing'!$E$9,K4284=0),1,0))</f>
        <v/>
      </c>
      <c r="M4284" s="57" t="n">
        <v>0.168222095161</v>
      </c>
      <c r="N4284" s="56" t="str">
        <f aca="false">IF(OR(A4284="",I4284=""),"",IF(COUNTIFS($A$2:$A$4500,A4284,$D$2:$D$4500,D4284,$I$2:$I$4500,I4284)&gt;1,"Possible duplicate",""))</f>
        <v/>
      </c>
      <c r="O4284" s="56" t="str">
        <f aca="false">IF(J4284="","",IF(AND(L4284=0,K4284=0),1,0))</f>
        <v/>
      </c>
      <c r="P4284" s="56" t="str">
        <f aca="false">IF(L4284=1,J4284+ROW()/10^7,"")</f>
        <v/>
      </c>
      <c r="Q4284" s="56" t="str">
        <f aca="false">IF(O4284=1,M4284,"")</f>
        <v/>
      </c>
      <c r="R4284" s="56" t="str">
        <f aca="false">IF(K4284=1,ROW(),"")</f>
        <v/>
      </c>
      <c r="S4284" s="56" t="str">
        <f aca="false">IF(D4284="","",TRIM(D4284))</f>
        <v/>
      </c>
    </row>
    <row r="4285" customFormat="false" ht="15" hidden="false" customHeight="false" outlineLevel="0" collapsed="false">
      <c r="A4285" s="50"/>
      <c r="B4285" s="50"/>
      <c r="C4285" s="50" t="str">
        <f aca="false">IF(S4285="","",IFERROR(IF(INDEX('Ledger Codes'!$C$6:$C$205,MATCH(S4285,'Ledger Codes'!$B$6:$B$205,0))="","",INDEX('Ledger Codes'!$C$6:$C$205,MATCH(S4285,'Ledger Codes'!$B$6:$B$205,0))),""))</f>
        <v/>
      </c>
      <c r="D4285" s="50"/>
      <c r="E4285" s="50"/>
      <c r="F4285" s="50"/>
      <c r="G4285" s="50"/>
      <c r="H4285" s="50"/>
      <c r="I4285" s="52" t="str">
        <f aca="false">IF(AND(G4285="",H4285=""),"",N(G4285)-N(H4285))</f>
        <v/>
      </c>
      <c r="J4285" s="52" t="str">
        <f aca="false">IF(I4285="","",ABS(I4285))</f>
        <v/>
      </c>
      <c r="K4285" s="56" t="str">
        <f aca="false">IF(S4285="","",0)</f>
        <v/>
      </c>
      <c r="L4285" s="56" t="str">
        <f aca="false">IF(J4285="","",IF(AND(J4285&gt;'Revenue Testing'!$E$9,K4285=0),1,0))</f>
        <v/>
      </c>
      <c r="M4285" s="57" t="n">
        <v>0.581128806384</v>
      </c>
      <c r="N4285" s="56" t="str">
        <f aca="false">IF(OR(A4285="",I4285=""),"",IF(COUNTIFS($A$2:$A$4500,A4285,$D$2:$D$4500,D4285,$I$2:$I$4500,I4285)&gt;1,"Possible duplicate",""))</f>
        <v/>
      </c>
      <c r="O4285" s="56" t="str">
        <f aca="false">IF(J4285="","",IF(AND(L4285=0,K4285=0),1,0))</f>
        <v/>
      </c>
      <c r="P4285" s="56" t="str">
        <f aca="false">IF(L4285=1,J4285+ROW()/10^7,"")</f>
        <v/>
      </c>
      <c r="Q4285" s="56" t="str">
        <f aca="false">IF(O4285=1,M4285,"")</f>
        <v/>
      </c>
      <c r="R4285" s="56" t="str">
        <f aca="false">IF(K4285=1,ROW(),"")</f>
        <v/>
      </c>
      <c r="S4285" s="56" t="str">
        <f aca="false">IF(D4285="","",TRIM(D4285))</f>
        <v/>
      </c>
    </row>
    <row r="4286" customFormat="false" ht="15" hidden="false" customHeight="false" outlineLevel="0" collapsed="false">
      <c r="A4286" s="50"/>
      <c r="B4286" s="50"/>
      <c r="C4286" s="50" t="str">
        <f aca="false">IF(S4286="","",IFERROR(IF(INDEX('Ledger Codes'!$C$6:$C$205,MATCH(S4286,'Ledger Codes'!$B$6:$B$205,0))="","",INDEX('Ledger Codes'!$C$6:$C$205,MATCH(S4286,'Ledger Codes'!$B$6:$B$205,0))),""))</f>
        <v/>
      </c>
      <c r="D4286" s="50"/>
      <c r="E4286" s="50"/>
      <c r="F4286" s="50"/>
      <c r="G4286" s="50"/>
      <c r="H4286" s="50"/>
      <c r="I4286" s="52" t="str">
        <f aca="false">IF(AND(G4286="",H4286=""),"",N(G4286)-N(H4286))</f>
        <v/>
      </c>
      <c r="J4286" s="52" t="str">
        <f aca="false">IF(I4286="","",ABS(I4286))</f>
        <v/>
      </c>
      <c r="K4286" s="56" t="str">
        <f aca="false">IF(S4286="","",0)</f>
        <v/>
      </c>
      <c r="L4286" s="56" t="str">
        <f aca="false">IF(J4286="","",IF(AND(J4286&gt;'Revenue Testing'!$E$9,K4286=0),1,0))</f>
        <v/>
      </c>
      <c r="M4286" s="57" t="n">
        <v>0.087346562416</v>
      </c>
      <c r="N4286" s="56" t="str">
        <f aca="false">IF(OR(A4286="",I4286=""),"",IF(COUNTIFS($A$2:$A$4500,A4286,$D$2:$D$4500,D4286,$I$2:$I$4500,I4286)&gt;1,"Possible duplicate",""))</f>
        <v/>
      </c>
      <c r="O4286" s="56" t="str">
        <f aca="false">IF(J4286="","",IF(AND(L4286=0,K4286=0),1,0))</f>
        <v/>
      </c>
      <c r="P4286" s="56" t="str">
        <f aca="false">IF(L4286=1,J4286+ROW()/10^7,"")</f>
        <v/>
      </c>
      <c r="Q4286" s="56" t="str">
        <f aca="false">IF(O4286=1,M4286,"")</f>
        <v/>
      </c>
      <c r="R4286" s="56" t="str">
        <f aca="false">IF(K4286=1,ROW(),"")</f>
        <v/>
      </c>
      <c r="S4286" s="56" t="str">
        <f aca="false">IF(D4286="","",TRIM(D4286))</f>
        <v/>
      </c>
    </row>
    <row r="4287" customFormat="false" ht="15" hidden="false" customHeight="false" outlineLevel="0" collapsed="false">
      <c r="A4287" s="50"/>
      <c r="B4287" s="50"/>
      <c r="C4287" s="50" t="str">
        <f aca="false">IF(S4287="","",IFERROR(IF(INDEX('Ledger Codes'!$C$6:$C$205,MATCH(S4287,'Ledger Codes'!$B$6:$B$205,0))="","",INDEX('Ledger Codes'!$C$6:$C$205,MATCH(S4287,'Ledger Codes'!$B$6:$B$205,0))),""))</f>
        <v/>
      </c>
      <c r="D4287" s="50"/>
      <c r="E4287" s="50"/>
      <c r="F4287" s="50"/>
      <c r="G4287" s="50"/>
      <c r="H4287" s="50"/>
      <c r="I4287" s="52" t="str">
        <f aca="false">IF(AND(G4287="",H4287=""),"",N(G4287)-N(H4287))</f>
        <v/>
      </c>
      <c r="J4287" s="52" t="str">
        <f aca="false">IF(I4287="","",ABS(I4287))</f>
        <v/>
      </c>
      <c r="K4287" s="56" t="str">
        <f aca="false">IF(S4287="","",0)</f>
        <v/>
      </c>
      <c r="L4287" s="56" t="str">
        <f aca="false">IF(J4287="","",IF(AND(J4287&gt;'Revenue Testing'!$E$9,K4287=0),1,0))</f>
        <v/>
      </c>
      <c r="M4287" s="57" t="n">
        <v>0.145443980673</v>
      </c>
      <c r="N4287" s="56" t="str">
        <f aca="false">IF(OR(A4287="",I4287=""),"",IF(COUNTIFS($A$2:$A$4500,A4287,$D$2:$D$4500,D4287,$I$2:$I$4500,I4287)&gt;1,"Possible duplicate",""))</f>
        <v/>
      </c>
      <c r="O4287" s="56" t="str">
        <f aca="false">IF(J4287="","",IF(AND(L4287=0,K4287=0),1,0))</f>
        <v/>
      </c>
      <c r="P4287" s="56" t="str">
        <f aca="false">IF(L4287=1,J4287+ROW()/10^7,"")</f>
        <v/>
      </c>
      <c r="Q4287" s="56" t="str">
        <f aca="false">IF(O4287=1,M4287,"")</f>
        <v/>
      </c>
      <c r="R4287" s="56" t="str">
        <f aca="false">IF(K4287=1,ROW(),"")</f>
        <v/>
      </c>
      <c r="S4287" s="56" t="str">
        <f aca="false">IF(D4287="","",TRIM(D4287))</f>
        <v/>
      </c>
    </row>
    <row r="4288" customFormat="false" ht="15" hidden="false" customHeight="false" outlineLevel="0" collapsed="false">
      <c r="A4288" s="50"/>
      <c r="B4288" s="50"/>
      <c r="C4288" s="50" t="str">
        <f aca="false">IF(S4288="","",IFERROR(IF(INDEX('Ledger Codes'!$C$6:$C$205,MATCH(S4288,'Ledger Codes'!$B$6:$B$205,0))="","",INDEX('Ledger Codes'!$C$6:$C$205,MATCH(S4288,'Ledger Codes'!$B$6:$B$205,0))),""))</f>
        <v/>
      </c>
      <c r="D4288" s="50"/>
      <c r="E4288" s="50"/>
      <c r="F4288" s="50"/>
      <c r="G4288" s="50"/>
      <c r="H4288" s="50"/>
      <c r="I4288" s="52" t="str">
        <f aca="false">IF(AND(G4288="",H4288=""),"",N(G4288)-N(H4288))</f>
        <v/>
      </c>
      <c r="J4288" s="52" t="str">
        <f aca="false">IF(I4288="","",ABS(I4288))</f>
        <v/>
      </c>
      <c r="K4288" s="56" t="str">
        <f aca="false">IF(S4288="","",0)</f>
        <v/>
      </c>
      <c r="L4288" s="56" t="str">
        <f aca="false">IF(J4288="","",IF(AND(J4288&gt;'Revenue Testing'!$E$9,K4288=0),1,0))</f>
        <v/>
      </c>
      <c r="M4288" s="57" t="n">
        <v>0.659976953591</v>
      </c>
      <c r="N4288" s="56" t="str">
        <f aca="false">IF(OR(A4288="",I4288=""),"",IF(COUNTIFS($A$2:$A$4500,A4288,$D$2:$D$4500,D4288,$I$2:$I$4500,I4288)&gt;1,"Possible duplicate",""))</f>
        <v/>
      </c>
      <c r="O4288" s="56" t="str">
        <f aca="false">IF(J4288="","",IF(AND(L4288=0,K4288=0),1,0))</f>
        <v/>
      </c>
      <c r="P4288" s="56" t="str">
        <f aca="false">IF(L4288=1,J4288+ROW()/10^7,"")</f>
        <v/>
      </c>
      <c r="Q4288" s="56" t="str">
        <f aca="false">IF(O4288=1,M4288,"")</f>
        <v/>
      </c>
      <c r="R4288" s="56" t="str">
        <f aca="false">IF(K4288=1,ROW(),"")</f>
        <v/>
      </c>
      <c r="S4288" s="56" t="str">
        <f aca="false">IF(D4288="","",TRIM(D4288))</f>
        <v/>
      </c>
    </row>
    <row r="4289" customFormat="false" ht="15" hidden="false" customHeight="false" outlineLevel="0" collapsed="false">
      <c r="A4289" s="50"/>
      <c r="B4289" s="50"/>
      <c r="C4289" s="50" t="str">
        <f aca="false">IF(S4289="","",IFERROR(IF(INDEX('Ledger Codes'!$C$6:$C$205,MATCH(S4289,'Ledger Codes'!$B$6:$B$205,0))="","",INDEX('Ledger Codes'!$C$6:$C$205,MATCH(S4289,'Ledger Codes'!$B$6:$B$205,0))),""))</f>
        <v/>
      </c>
      <c r="D4289" s="50"/>
      <c r="E4289" s="50"/>
      <c r="F4289" s="50"/>
      <c r="G4289" s="50"/>
      <c r="H4289" s="50"/>
      <c r="I4289" s="52" t="str">
        <f aca="false">IF(AND(G4289="",H4289=""),"",N(G4289)-N(H4289))</f>
        <v/>
      </c>
      <c r="J4289" s="52" t="str">
        <f aca="false">IF(I4289="","",ABS(I4289))</f>
        <v/>
      </c>
      <c r="K4289" s="56" t="str">
        <f aca="false">IF(S4289="","",0)</f>
        <v/>
      </c>
      <c r="L4289" s="56" t="str">
        <f aca="false">IF(J4289="","",IF(AND(J4289&gt;'Revenue Testing'!$E$9,K4289=0),1,0))</f>
        <v/>
      </c>
      <c r="M4289" s="57" t="n">
        <v>0.979986330914</v>
      </c>
      <c r="N4289" s="56" t="str">
        <f aca="false">IF(OR(A4289="",I4289=""),"",IF(COUNTIFS($A$2:$A$4500,A4289,$D$2:$D$4500,D4289,$I$2:$I$4500,I4289)&gt;1,"Possible duplicate",""))</f>
        <v/>
      </c>
      <c r="O4289" s="56" t="str">
        <f aca="false">IF(J4289="","",IF(AND(L4289=0,K4289=0),1,0))</f>
        <v/>
      </c>
      <c r="P4289" s="56" t="str">
        <f aca="false">IF(L4289=1,J4289+ROW()/10^7,"")</f>
        <v/>
      </c>
      <c r="Q4289" s="56" t="str">
        <f aca="false">IF(O4289=1,M4289,"")</f>
        <v/>
      </c>
      <c r="R4289" s="56" t="str">
        <f aca="false">IF(K4289=1,ROW(),"")</f>
        <v/>
      </c>
      <c r="S4289" s="56" t="str">
        <f aca="false">IF(D4289="","",TRIM(D4289))</f>
        <v/>
      </c>
    </row>
    <row r="4290" customFormat="false" ht="15" hidden="false" customHeight="false" outlineLevel="0" collapsed="false">
      <c r="A4290" s="50"/>
      <c r="B4290" s="50"/>
      <c r="C4290" s="50" t="str">
        <f aca="false">IF(S4290="","",IFERROR(IF(INDEX('Ledger Codes'!$C$6:$C$205,MATCH(S4290,'Ledger Codes'!$B$6:$B$205,0))="","",INDEX('Ledger Codes'!$C$6:$C$205,MATCH(S4290,'Ledger Codes'!$B$6:$B$205,0))),""))</f>
        <v/>
      </c>
      <c r="D4290" s="50"/>
      <c r="E4290" s="50"/>
      <c r="F4290" s="50"/>
      <c r="G4290" s="50"/>
      <c r="H4290" s="50"/>
      <c r="I4290" s="52" t="str">
        <f aca="false">IF(AND(G4290="",H4290=""),"",N(G4290)-N(H4290))</f>
        <v/>
      </c>
      <c r="J4290" s="52" t="str">
        <f aca="false">IF(I4290="","",ABS(I4290))</f>
        <v/>
      </c>
      <c r="K4290" s="56" t="str">
        <f aca="false">IF(S4290="","",0)</f>
        <v/>
      </c>
      <c r="L4290" s="56" t="str">
        <f aca="false">IF(J4290="","",IF(AND(J4290&gt;'Revenue Testing'!$E$9,K4290=0),1,0))</f>
        <v/>
      </c>
      <c r="M4290" s="57" t="n">
        <v>0.108641971655</v>
      </c>
      <c r="N4290" s="56" t="str">
        <f aca="false">IF(OR(A4290="",I4290=""),"",IF(COUNTIFS($A$2:$A$4500,A4290,$D$2:$D$4500,D4290,$I$2:$I$4500,I4290)&gt;1,"Possible duplicate",""))</f>
        <v/>
      </c>
      <c r="O4290" s="56" t="str">
        <f aca="false">IF(J4290="","",IF(AND(L4290=0,K4290=0),1,0))</f>
        <v/>
      </c>
      <c r="P4290" s="56" t="str">
        <f aca="false">IF(L4290=1,J4290+ROW()/10^7,"")</f>
        <v/>
      </c>
      <c r="Q4290" s="56" t="str">
        <f aca="false">IF(O4290=1,M4290,"")</f>
        <v/>
      </c>
      <c r="R4290" s="56" t="str">
        <f aca="false">IF(K4290=1,ROW(),"")</f>
        <v/>
      </c>
      <c r="S4290" s="56" t="str">
        <f aca="false">IF(D4290="","",TRIM(D4290))</f>
        <v/>
      </c>
    </row>
    <row r="4291" customFormat="false" ht="15" hidden="false" customHeight="false" outlineLevel="0" collapsed="false">
      <c r="A4291" s="50"/>
      <c r="B4291" s="50"/>
      <c r="C4291" s="50" t="str">
        <f aca="false">IF(S4291="","",IFERROR(IF(INDEX('Ledger Codes'!$C$6:$C$205,MATCH(S4291,'Ledger Codes'!$B$6:$B$205,0))="","",INDEX('Ledger Codes'!$C$6:$C$205,MATCH(S4291,'Ledger Codes'!$B$6:$B$205,0))),""))</f>
        <v/>
      </c>
      <c r="D4291" s="50"/>
      <c r="E4291" s="50"/>
      <c r="F4291" s="50"/>
      <c r="G4291" s="50"/>
      <c r="H4291" s="50"/>
      <c r="I4291" s="52" t="str">
        <f aca="false">IF(AND(G4291="",H4291=""),"",N(G4291)-N(H4291))</f>
        <v/>
      </c>
      <c r="J4291" s="52" t="str">
        <f aca="false">IF(I4291="","",ABS(I4291))</f>
        <v/>
      </c>
      <c r="K4291" s="56" t="str">
        <f aca="false">IF(S4291="","",0)</f>
        <v/>
      </c>
      <c r="L4291" s="56" t="str">
        <f aca="false">IF(J4291="","",IF(AND(J4291&gt;'Revenue Testing'!$E$9,K4291=0),1,0))</f>
        <v/>
      </c>
      <c r="M4291" s="57" t="n">
        <v>0.465511462646</v>
      </c>
      <c r="N4291" s="56" t="str">
        <f aca="false">IF(OR(A4291="",I4291=""),"",IF(COUNTIFS($A$2:$A$4500,A4291,$D$2:$D$4500,D4291,$I$2:$I$4500,I4291)&gt;1,"Possible duplicate",""))</f>
        <v/>
      </c>
      <c r="O4291" s="56" t="str">
        <f aca="false">IF(J4291="","",IF(AND(L4291=0,K4291=0),1,0))</f>
        <v/>
      </c>
      <c r="P4291" s="56" t="str">
        <f aca="false">IF(L4291=1,J4291+ROW()/10^7,"")</f>
        <v/>
      </c>
      <c r="Q4291" s="56" t="str">
        <f aca="false">IF(O4291=1,M4291,"")</f>
        <v/>
      </c>
      <c r="R4291" s="56" t="str">
        <f aca="false">IF(K4291=1,ROW(),"")</f>
        <v/>
      </c>
      <c r="S4291" s="56" t="str">
        <f aca="false">IF(D4291="","",TRIM(D4291))</f>
        <v/>
      </c>
    </row>
    <row r="4292" customFormat="false" ht="15" hidden="false" customHeight="false" outlineLevel="0" collapsed="false">
      <c r="A4292" s="50"/>
      <c r="B4292" s="50"/>
      <c r="C4292" s="50" t="str">
        <f aca="false">IF(S4292="","",IFERROR(IF(INDEX('Ledger Codes'!$C$6:$C$205,MATCH(S4292,'Ledger Codes'!$B$6:$B$205,0))="","",INDEX('Ledger Codes'!$C$6:$C$205,MATCH(S4292,'Ledger Codes'!$B$6:$B$205,0))),""))</f>
        <v/>
      </c>
      <c r="D4292" s="50"/>
      <c r="E4292" s="50"/>
      <c r="F4292" s="50"/>
      <c r="G4292" s="50"/>
      <c r="H4292" s="50"/>
      <c r="I4292" s="52" t="str">
        <f aca="false">IF(AND(G4292="",H4292=""),"",N(G4292)-N(H4292))</f>
        <v/>
      </c>
      <c r="J4292" s="52" t="str">
        <f aca="false">IF(I4292="","",ABS(I4292))</f>
        <v/>
      </c>
      <c r="K4292" s="56" t="str">
        <f aca="false">IF(S4292="","",0)</f>
        <v/>
      </c>
      <c r="L4292" s="56" t="str">
        <f aca="false">IF(J4292="","",IF(AND(J4292&gt;'Revenue Testing'!$E$9,K4292=0),1,0))</f>
        <v/>
      </c>
      <c r="M4292" s="57" t="n">
        <v>0.987328674314</v>
      </c>
      <c r="N4292" s="56" t="str">
        <f aca="false">IF(OR(A4292="",I4292=""),"",IF(COUNTIFS($A$2:$A$4500,A4292,$D$2:$D$4500,D4292,$I$2:$I$4500,I4292)&gt;1,"Possible duplicate",""))</f>
        <v/>
      </c>
      <c r="O4292" s="56" t="str">
        <f aca="false">IF(J4292="","",IF(AND(L4292=0,K4292=0),1,0))</f>
        <v/>
      </c>
      <c r="P4292" s="56" t="str">
        <f aca="false">IF(L4292=1,J4292+ROW()/10^7,"")</f>
        <v/>
      </c>
      <c r="Q4292" s="56" t="str">
        <f aca="false">IF(O4292=1,M4292,"")</f>
        <v/>
      </c>
      <c r="R4292" s="56" t="str">
        <f aca="false">IF(K4292=1,ROW(),"")</f>
        <v/>
      </c>
      <c r="S4292" s="56" t="str">
        <f aca="false">IF(D4292="","",TRIM(D4292))</f>
        <v/>
      </c>
    </row>
    <row r="4293" customFormat="false" ht="15" hidden="false" customHeight="false" outlineLevel="0" collapsed="false">
      <c r="A4293" s="50"/>
      <c r="B4293" s="50"/>
      <c r="C4293" s="50" t="str">
        <f aca="false">IF(S4293="","",IFERROR(IF(INDEX('Ledger Codes'!$C$6:$C$205,MATCH(S4293,'Ledger Codes'!$B$6:$B$205,0))="","",INDEX('Ledger Codes'!$C$6:$C$205,MATCH(S4293,'Ledger Codes'!$B$6:$B$205,0))),""))</f>
        <v/>
      </c>
      <c r="D4293" s="50"/>
      <c r="E4293" s="50"/>
      <c r="F4293" s="50"/>
      <c r="G4293" s="50"/>
      <c r="H4293" s="50"/>
      <c r="I4293" s="52" t="str">
        <f aca="false">IF(AND(G4293="",H4293=""),"",N(G4293)-N(H4293))</f>
        <v/>
      </c>
      <c r="J4293" s="52" t="str">
        <f aca="false">IF(I4293="","",ABS(I4293))</f>
        <v/>
      </c>
      <c r="K4293" s="56" t="str">
        <f aca="false">IF(S4293="","",0)</f>
        <v/>
      </c>
      <c r="L4293" s="56" t="str">
        <f aca="false">IF(J4293="","",IF(AND(J4293&gt;'Revenue Testing'!$E$9,K4293=0),1,0))</f>
        <v/>
      </c>
      <c r="M4293" s="57" t="n">
        <v>0.228701519175</v>
      </c>
      <c r="N4293" s="56" t="str">
        <f aca="false">IF(OR(A4293="",I4293=""),"",IF(COUNTIFS($A$2:$A$4500,A4293,$D$2:$D$4500,D4293,$I$2:$I$4500,I4293)&gt;1,"Possible duplicate",""))</f>
        <v/>
      </c>
      <c r="O4293" s="56" t="str">
        <f aca="false">IF(J4293="","",IF(AND(L4293=0,K4293=0),1,0))</f>
        <v/>
      </c>
      <c r="P4293" s="56" t="str">
        <f aca="false">IF(L4293=1,J4293+ROW()/10^7,"")</f>
        <v/>
      </c>
      <c r="Q4293" s="56" t="str">
        <f aca="false">IF(O4293=1,M4293,"")</f>
        <v/>
      </c>
      <c r="R4293" s="56" t="str">
        <f aca="false">IF(K4293=1,ROW(),"")</f>
        <v/>
      </c>
      <c r="S4293" s="56" t="str">
        <f aca="false">IF(D4293="","",TRIM(D4293))</f>
        <v/>
      </c>
    </row>
    <row r="4294" customFormat="false" ht="15" hidden="false" customHeight="false" outlineLevel="0" collapsed="false">
      <c r="A4294" s="50"/>
      <c r="B4294" s="50"/>
      <c r="C4294" s="50" t="str">
        <f aca="false">IF(S4294="","",IFERROR(IF(INDEX('Ledger Codes'!$C$6:$C$205,MATCH(S4294,'Ledger Codes'!$B$6:$B$205,0))="","",INDEX('Ledger Codes'!$C$6:$C$205,MATCH(S4294,'Ledger Codes'!$B$6:$B$205,0))),""))</f>
        <v/>
      </c>
      <c r="D4294" s="50"/>
      <c r="E4294" s="50"/>
      <c r="F4294" s="50"/>
      <c r="G4294" s="50"/>
      <c r="H4294" s="50"/>
      <c r="I4294" s="52" t="str">
        <f aca="false">IF(AND(G4294="",H4294=""),"",N(G4294)-N(H4294))</f>
        <v/>
      </c>
      <c r="J4294" s="52" t="str">
        <f aca="false">IF(I4294="","",ABS(I4294))</f>
        <v/>
      </c>
      <c r="K4294" s="56" t="str">
        <f aca="false">IF(S4294="","",0)</f>
        <v/>
      </c>
      <c r="L4294" s="56" t="str">
        <f aca="false">IF(J4294="","",IF(AND(J4294&gt;'Revenue Testing'!$E$9,K4294=0),1,0))</f>
        <v/>
      </c>
      <c r="M4294" s="57" t="n">
        <v>0.572597556781</v>
      </c>
      <c r="N4294" s="56" t="str">
        <f aca="false">IF(OR(A4294="",I4294=""),"",IF(COUNTIFS($A$2:$A$4500,A4294,$D$2:$D$4500,D4294,$I$2:$I$4500,I4294)&gt;1,"Possible duplicate",""))</f>
        <v/>
      </c>
      <c r="O4294" s="56" t="str">
        <f aca="false">IF(J4294="","",IF(AND(L4294=0,K4294=0),1,0))</f>
        <v/>
      </c>
      <c r="P4294" s="56" t="str">
        <f aca="false">IF(L4294=1,J4294+ROW()/10^7,"")</f>
        <v/>
      </c>
      <c r="Q4294" s="56" t="str">
        <f aca="false">IF(O4294=1,M4294,"")</f>
        <v/>
      </c>
      <c r="R4294" s="56" t="str">
        <f aca="false">IF(K4294=1,ROW(),"")</f>
        <v/>
      </c>
      <c r="S4294" s="56" t="str">
        <f aca="false">IF(D4294="","",TRIM(D4294))</f>
        <v/>
      </c>
    </row>
    <row r="4295" customFormat="false" ht="15" hidden="false" customHeight="false" outlineLevel="0" collapsed="false">
      <c r="A4295" s="50"/>
      <c r="B4295" s="50"/>
      <c r="C4295" s="50" t="str">
        <f aca="false">IF(S4295="","",IFERROR(IF(INDEX('Ledger Codes'!$C$6:$C$205,MATCH(S4295,'Ledger Codes'!$B$6:$B$205,0))="","",INDEX('Ledger Codes'!$C$6:$C$205,MATCH(S4295,'Ledger Codes'!$B$6:$B$205,0))),""))</f>
        <v/>
      </c>
      <c r="D4295" s="50"/>
      <c r="E4295" s="50"/>
      <c r="F4295" s="50"/>
      <c r="G4295" s="50"/>
      <c r="H4295" s="50"/>
      <c r="I4295" s="52" t="str">
        <f aca="false">IF(AND(G4295="",H4295=""),"",N(G4295)-N(H4295))</f>
        <v/>
      </c>
      <c r="J4295" s="52" t="str">
        <f aca="false">IF(I4295="","",ABS(I4295))</f>
        <v/>
      </c>
      <c r="K4295" s="56" t="str">
        <f aca="false">IF(S4295="","",0)</f>
        <v/>
      </c>
      <c r="L4295" s="56" t="str">
        <f aca="false">IF(J4295="","",IF(AND(J4295&gt;'Revenue Testing'!$E$9,K4295=0),1,0))</f>
        <v/>
      </c>
      <c r="M4295" s="57" t="n">
        <v>0.714830903008</v>
      </c>
      <c r="N4295" s="56" t="str">
        <f aca="false">IF(OR(A4295="",I4295=""),"",IF(COUNTIFS($A$2:$A$4500,A4295,$D$2:$D$4500,D4295,$I$2:$I$4500,I4295)&gt;1,"Possible duplicate",""))</f>
        <v/>
      </c>
      <c r="O4295" s="56" t="str">
        <f aca="false">IF(J4295="","",IF(AND(L4295=0,K4295=0),1,0))</f>
        <v/>
      </c>
      <c r="P4295" s="56" t="str">
        <f aca="false">IF(L4295=1,J4295+ROW()/10^7,"")</f>
        <v/>
      </c>
      <c r="Q4295" s="56" t="str">
        <f aca="false">IF(O4295=1,M4295,"")</f>
        <v/>
      </c>
      <c r="R4295" s="56" t="str">
        <f aca="false">IF(K4295=1,ROW(),"")</f>
        <v/>
      </c>
      <c r="S4295" s="56" t="str">
        <f aca="false">IF(D4295="","",TRIM(D4295))</f>
        <v/>
      </c>
    </row>
    <row r="4296" customFormat="false" ht="15" hidden="false" customHeight="false" outlineLevel="0" collapsed="false">
      <c r="A4296" s="50"/>
      <c r="B4296" s="50"/>
      <c r="C4296" s="50" t="str">
        <f aca="false">IF(S4296="","",IFERROR(IF(INDEX('Ledger Codes'!$C$6:$C$205,MATCH(S4296,'Ledger Codes'!$B$6:$B$205,0))="","",INDEX('Ledger Codes'!$C$6:$C$205,MATCH(S4296,'Ledger Codes'!$B$6:$B$205,0))),""))</f>
        <v/>
      </c>
      <c r="D4296" s="50"/>
      <c r="E4296" s="50"/>
      <c r="F4296" s="50"/>
      <c r="G4296" s="50"/>
      <c r="H4296" s="50"/>
      <c r="I4296" s="52" t="str">
        <f aca="false">IF(AND(G4296="",H4296=""),"",N(G4296)-N(H4296))</f>
        <v/>
      </c>
      <c r="J4296" s="52" t="str">
        <f aca="false">IF(I4296="","",ABS(I4296))</f>
        <v/>
      </c>
      <c r="K4296" s="56" t="str">
        <f aca="false">IF(S4296="","",0)</f>
        <v/>
      </c>
      <c r="L4296" s="56" t="str">
        <f aca="false">IF(J4296="","",IF(AND(J4296&gt;'Revenue Testing'!$E$9,K4296=0),1,0))</f>
        <v/>
      </c>
      <c r="M4296" s="57" t="n">
        <v>0.64625919943</v>
      </c>
      <c r="N4296" s="56" t="str">
        <f aca="false">IF(OR(A4296="",I4296=""),"",IF(COUNTIFS($A$2:$A$4500,A4296,$D$2:$D$4500,D4296,$I$2:$I$4500,I4296)&gt;1,"Possible duplicate",""))</f>
        <v/>
      </c>
      <c r="O4296" s="56" t="str">
        <f aca="false">IF(J4296="","",IF(AND(L4296=0,K4296=0),1,0))</f>
        <v/>
      </c>
      <c r="P4296" s="56" t="str">
        <f aca="false">IF(L4296=1,J4296+ROW()/10^7,"")</f>
        <v/>
      </c>
      <c r="Q4296" s="56" t="str">
        <f aca="false">IF(O4296=1,M4296,"")</f>
        <v/>
      </c>
      <c r="R4296" s="56" t="str">
        <f aca="false">IF(K4296=1,ROW(),"")</f>
        <v/>
      </c>
      <c r="S4296" s="56" t="str">
        <f aca="false">IF(D4296="","",TRIM(D4296))</f>
        <v/>
      </c>
    </row>
    <row r="4297" customFormat="false" ht="15" hidden="false" customHeight="false" outlineLevel="0" collapsed="false">
      <c r="A4297" s="50"/>
      <c r="B4297" s="50"/>
      <c r="C4297" s="50" t="str">
        <f aca="false">IF(S4297="","",IFERROR(IF(INDEX('Ledger Codes'!$C$6:$C$205,MATCH(S4297,'Ledger Codes'!$B$6:$B$205,0))="","",INDEX('Ledger Codes'!$C$6:$C$205,MATCH(S4297,'Ledger Codes'!$B$6:$B$205,0))),""))</f>
        <v/>
      </c>
      <c r="D4297" s="50"/>
      <c r="E4297" s="50"/>
      <c r="F4297" s="50"/>
      <c r="G4297" s="50"/>
      <c r="H4297" s="50"/>
      <c r="I4297" s="52" t="str">
        <f aca="false">IF(AND(G4297="",H4297=""),"",N(G4297)-N(H4297))</f>
        <v/>
      </c>
      <c r="J4297" s="52" t="str">
        <f aca="false">IF(I4297="","",ABS(I4297))</f>
        <v/>
      </c>
      <c r="K4297" s="56" t="str">
        <f aca="false">IF(S4297="","",0)</f>
        <v/>
      </c>
      <c r="L4297" s="56" t="str">
        <f aca="false">IF(J4297="","",IF(AND(J4297&gt;'Revenue Testing'!$E$9,K4297=0),1,0))</f>
        <v/>
      </c>
      <c r="M4297" s="57" t="n">
        <v>0.216251338171</v>
      </c>
      <c r="N4297" s="56" t="str">
        <f aca="false">IF(OR(A4297="",I4297=""),"",IF(COUNTIFS($A$2:$A$4500,A4297,$D$2:$D$4500,D4297,$I$2:$I$4500,I4297)&gt;1,"Possible duplicate",""))</f>
        <v/>
      </c>
      <c r="O4297" s="56" t="str">
        <f aca="false">IF(J4297="","",IF(AND(L4297=0,K4297=0),1,0))</f>
        <v/>
      </c>
      <c r="P4297" s="56" t="str">
        <f aca="false">IF(L4297=1,J4297+ROW()/10^7,"")</f>
        <v/>
      </c>
      <c r="Q4297" s="56" t="str">
        <f aca="false">IF(O4297=1,M4297,"")</f>
        <v/>
      </c>
      <c r="R4297" s="56" t="str">
        <f aca="false">IF(K4297=1,ROW(),"")</f>
        <v/>
      </c>
      <c r="S4297" s="56" t="str">
        <f aca="false">IF(D4297="","",TRIM(D4297))</f>
        <v/>
      </c>
    </row>
    <row r="4298" customFormat="false" ht="15" hidden="false" customHeight="false" outlineLevel="0" collapsed="false">
      <c r="A4298" s="50"/>
      <c r="B4298" s="50"/>
      <c r="C4298" s="50" t="str">
        <f aca="false">IF(S4298="","",IFERROR(IF(INDEX('Ledger Codes'!$C$6:$C$205,MATCH(S4298,'Ledger Codes'!$B$6:$B$205,0))="","",INDEX('Ledger Codes'!$C$6:$C$205,MATCH(S4298,'Ledger Codes'!$B$6:$B$205,0))),""))</f>
        <v/>
      </c>
      <c r="D4298" s="50"/>
      <c r="E4298" s="50"/>
      <c r="F4298" s="50"/>
      <c r="G4298" s="50"/>
      <c r="H4298" s="50"/>
      <c r="I4298" s="52" t="str">
        <f aca="false">IF(AND(G4298="",H4298=""),"",N(G4298)-N(H4298))</f>
        <v/>
      </c>
      <c r="J4298" s="52" t="str">
        <f aca="false">IF(I4298="","",ABS(I4298))</f>
        <v/>
      </c>
      <c r="K4298" s="56" t="str">
        <f aca="false">IF(S4298="","",0)</f>
        <v/>
      </c>
      <c r="L4298" s="56" t="str">
        <f aca="false">IF(J4298="","",IF(AND(J4298&gt;'Revenue Testing'!$E$9,K4298=0),1,0))</f>
        <v/>
      </c>
      <c r="M4298" s="57" t="n">
        <v>0.557706637064</v>
      </c>
      <c r="N4298" s="56" t="str">
        <f aca="false">IF(OR(A4298="",I4298=""),"",IF(COUNTIFS($A$2:$A$4500,A4298,$D$2:$D$4500,D4298,$I$2:$I$4500,I4298)&gt;1,"Possible duplicate",""))</f>
        <v/>
      </c>
      <c r="O4298" s="56" t="str">
        <f aca="false">IF(J4298="","",IF(AND(L4298=0,K4298=0),1,0))</f>
        <v/>
      </c>
      <c r="P4298" s="56" t="str">
        <f aca="false">IF(L4298=1,J4298+ROW()/10^7,"")</f>
        <v/>
      </c>
      <c r="Q4298" s="56" t="str">
        <f aca="false">IF(O4298=1,M4298,"")</f>
        <v/>
      </c>
      <c r="R4298" s="56" t="str">
        <f aca="false">IF(K4298=1,ROW(),"")</f>
        <v/>
      </c>
      <c r="S4298" s="56" t="str">
        <f aca="false">IF(D4298="","",TRIM(D4298))</f>
        <v/>
      </c>
    </row>
    <row r="4299" customFormat="false" ht="15" hidden="false" customHeight="false" outlineLevel="0" collapsed="false">
      <c r="A4299" s="50"/>
      <c r="B4299" s="50"/>
      <c r="C4299" s="50" t="str">
        <f aca="false">IF(S4299="","",IFERROR(IF(INDEX('Ledger Codes'!$C$6:$C$205,MATCH(S4299,'Ledger Codes'!$B$6:$B$205,0))="","",INDEX('Ledger Codes'!$C$6:$C$205,MATCH(S4299,'Ledger Codes'!$B$6:$B$205,0))),""))</f>
        <v/>
      </c>
      <c r="D4299" s="50"/>
      <c r="E4299" s="50"/>
      <c r="F4299" s="50"/>
      <c r="G4299" s="50"/>
      <c r="H4299" s="50"/>
      <c r="I4299" s="52" t="str">
        <f aca="false">IF(AND(G4299="",H4299=""),"",N(G4299)-N(H4299))</f>
        <v/>
      </c>
      <c r="J4299" s="52" t="str">
        <f aca="false">IF(I4299="","",ABS(I4299))</f>
        <v/>
      </c>
      <c r="K4299" s="56" t="str">
        <f aca="false">IF(S4299="","",0)</f>
        <v/>
      </c>
      <c r="L4299" s="56" t="str">
        <f aca="false">IF(J4299="","",IF(AND(J4299&gt;'Revenue Testing'!$E$9,K4299=0),1,0))</f>
        <v/>
      </c>
      <c r="M4299" s="57" t="n">
        <v>0.777969231236</v>
      </c>
      <c r="N4299" s="56" t="str">
        <f aca="false">IF(OR(A4299="",I4299=""),"",IF(COUNTIFS($A$2:$A$4500,A4299,$D$2:$D$4500,D4299,$I$2:$I$4500,I4299)&gt;1,"Possible duplicate",""))</f>
        <v/>
      </c>
      <c r="O4299" s="56" t="str">
        <f aca="false">IF(J4299="","",IF(AND(L4299=0,K4299=0),1,0))</f>
        <v/>
      </c>
      <c r="P4299" s="56" t="str">
        <f aca="false">IF(L4299=1,J4299+ROW()/10^7,"")</f>
        <v/>
      </c>
      <c r="Q4299" s="56" t="str">
        <f aca="false">IF(O4299=1,M4299,"")</f>
        <v/>
      </c>
      <c r="R4299" s="56" t="str">
        <f aca="false">IF(K4299=1,ROW(),"")</f>
        <v/>
      </c>
      <c r="S4299" s="56" t="str">
        <f aca="false">IF(D4299="","",TRIM(D4299))</f>
        <v/>
      </c>
    </row>
    <row r="4300" customFormat="false" ht="15" hidden="false" customHeight="false" outlineLevel="0" collapsed="false">
      <c r="A4300" s="50"/>
      <c r="B4300" s="50"/>
      <c r="C4300" s="50" t="str">
        <f aca="false">IF(S4300="","",IFERROR(IF(INDEX('Ledger Codes'!$C$6:$C$205,MATCH(S4300,'Ledger Codes'!$B$6:$B$205,0))="","",INDEX('Ledger Codes'!$C$6:$C$205,MATCH(S4300,'Ledger Codes'!$B$6:$B$205,0))),""))</f>
        <v/>
      </c>
      <c r="D4300" s="50"/>
      <c r="E4300" s="50"/>
      <c r="F4300" s="50"/>
      <c r="G4300" s="50"/>
      <c r="H4300" s="50"/>
      <c r="I4300" s="52" t="str">
        <f aca="false">IF(AND(G4300="",H4300=""),"",N(G4300)-N(H4300))</f>
        <v/>
      </c>
      <c r="J4300" s="52" t="str">
        <f aca="false">IF(I4300="","",ABS(I4300))</f>
        <v/>
      </c>
      <c r="K4300" s="56" t="str">
        <f aca="false">IF(S4300="","",0)</f>
        <v/>
      </c>
      <c r="L4300" s="56" t="str">
        <f aca="false">IF(J4300="","",IF(AND(J4300&gt;'Revenue Testing'!$E$9,K4300=0),1,0))</f>
        <v/>
      </c>
      <c r="M4300" s="57" t="n">
        <v>0.613788988029</v>
      </c>
      <c r="N4300" s="56" t="str">
        <f aca="false">IF(OR(A4300="",I4300=""),"",IF(COUNTIFS($A$2:$A$4500,A4300,$D$2:$D$4500,D4300,$I$2:$I$4500,I4300)&gt;1,"Possible duplicate",""))</f>
        <v/>
      </c>
      <c r="O4300" s="56" t="str">
        <f aca="false">IF(J4300="","",IF(AND(L4300=0,K4300=0),1,0))</f>
        <v/>
      </c>
      <c r="P4300" s="56" t="str">
        <f aca="false">IF(L4300=1,J4300+ROW()/10^7,"")</f>
        <v/>
      </c>
      <c r="Q4300" s="56" t="str">
        <f aca="false">IF(O4300=1,M4300,"")</f>
        <v/>
      </c>
      <c r="R4300" s="56" t="str">
        <f aca="false">IF(K4300=1,ROW(),"")</f>
        <v/>
      </c>
      <c r="S4300" s="56" t="str">
        <f aca="false">IF(D4300="","",TRIM(D4300))</f>
        <v/>
      </c>
    </row>
    <row r="4301" customFormat="false" ht="15" hidden="false" customHeight="false" outlineLevel="0" collapsed="false">
      <c r="A4301" s="50"/>
      <c r="B4301" s="50"/>
      <c r="C4301" s="50" t="str">
        <f aca="false">IF(S4301="","",IFERROR(IF(INDEX('Ledger Codes'!$C$6:$C$205,MATCH(S4301,'Ledger Codes'!$B$6:$B$205,0))="","",INDEX('Ledger Codes'!$C$6:$C$205,MATCH(S4301,'Ledger Codes'!$B$6:$B$205,0))),""))</f>
        <v/>
      </c>
      <c r="D4301" s="50"/>
      <c r="E4301" s="50"/>
      <c r="F4301" s="50"/>
      <c r="G4301" s="50"/>
      <c r="H4301" s="50"/>
      <c r="I4301" s="52" t="str">
        <f aca="false">IF(AND(G4301="",H4301=""),"",N(G4301)-N(H4301))</f>
        <v/>
      </c>
      <c r="J4301" s="52" t="str">
        <f aca="false">IF(I4301="","",ABS(I4301))</f>
        <v/>
      </c>
      <c r="K4301" s="56" t="str">
        <f aca="false">IF(S4301="","",0)</f>
        <v/>
      </c>
      <c r="L4301" s="56" t="str">
        <f aca="false">IF(J4301="","",IF(AND(J4301&gt;'Revenue Testing'!$E$9,K4301=0),1,0))</f>
        <v/>
      </c>
      <c r="M4301" s="57" t="n">
        <v>0.594790452109</v>
      </c>
      <c r="N4301" s="56" t="str">
        <f aca="false">IF(OR(A4301="",I4301=""),"",IF(COUNTIFS($A$2:$A$4500,A4301,$D$2:$D$4500,D4301,$I$2:$I$4500,I4301)&gt;1,"Possible duplicate",""))</f>
        <v/>
      </c>
      <c r="O4301" s="56" t="str">
        <f aca="false">IF(J4301="","",IF(AND(L4301=0,K4301=0),1,0))</f>
        <v/>
      </c>
      <c r="P4301" s="56" t="str">
        <f aca="false">IF(L4301=1,J4301+ROW()/10^7,"")</f>
        <v/>
      </c>
      <c r="Q4301" s="56" t="str">
        <f aca="false">IF(O4301=1,M4301,"")</f>
        <v/>
      </c>
      <c r="R4301" s="56" t="str">
        <f aca="false">IF(K4301=1,ROW(),"")</f>
        <v/>
      </c>
      <c r="S4301" s="56" t="str">
        <f aca="false">IF(D4301="","",TRIM(D4301))</f>
        <v/>
      </c>
    </row>
    <row r="4302" customFormat="false" ht="15" hidden="false" customHeight="false" outlineLevel="0" collapsed="false">
      <c r="A4302" s="50"/>
      <c r="B4302" s="50"/>
      <c r="C4302" s="50" t="str">
        <f aca="false">IF(S4302="","",IFERROR(IF(INDEX('Ledger Codes'!$C$6:$C$205,MATCH(S4302,'Ledger Codes'!$B$6:$B$205,0))="","",INDEX('Ledger Codes'!$C$6:$C$205,MATCH(S4302,'Ledger Codes'!$B$6:$B$205,0))),""))</f>
        <v/>
      </c>
      <c r="D4302" s="50"/>
      <c r="E4302" s="50"/>
      <c r="F4302" s="50"/>
      <c r="G4302" s="50"/>
      <c r="H4302" s="50"/>
      <c r="I4302" s="52" t="str">
        <f aca="false">IF(AND(G4302="",H4302=""),"",N(G4302)-N(H4302))</f>
        <v/>
      </c>
      <c r="J4302" s="52" t="str">
        <f aca="false">IF(I4302="","",ABS(I4302))</f>
        <v/>
      </c>
      <c r="K4302" s="56" t="str">
        <f aca="false">IF(S4302="","",0)</f>
        <v/>
      </c>
      <c r="L4302" s="56" t="str">
        <f aca="false">IF(J4302="","",IF(AND(J4302&gt;'Revenue Testing'!$E$9,K4302=0),1,0))</f>
        <v/>
      </c>
      <c r="M4302" s="57" t="n">
        <v>0.426122077318</v>
      </c>
      <c r="N4302" s="56" t="str">
        <f aca="false">IF(OR(A4302="",I4302=""),"",IF(COUNTIFS($A$2:$A$4500,A4302,$D$2:$D$4500,D4302,$I$2:$I$4500,I4302)&gt;1,"Possible duplicate",""))</f>
        <v/>
      </c>
      <c r="O4302" s="56" t="str">
        <f aca="false">IF(J4302="","",IF(AND(L4302=0,K4302=0),1,0))</f>
        <v/>
      </c>
      <c r="P4302" s="56" t="str">
        <f aca="false">IF(L4302=1,J4302+ROW()/10^7,"")</f>
        <v/>
      </c>
      <c r="Q4302" s="56" t="str">
        <f aca="false">IF(O4302=1,M4302,"")</f>
        <v/>
      </c>
      <c r="R4302" s="56" t="str">
        <f aca="false">IF(K4302=1,ROW(),"")</f>
        <v/>
      </c>
      <c r="S4302" s="56" t="str">
        <f aca="false">IF(D4302="","",TRIM(D4302))</f>
        <v/>
      </c>
    </row>
    <row r="4303" customFormat="false" ht="15" hidden="false" customHeight="false" outlineLevel="0" collapsed="false">
      <c r="A4303" s="50"/>
      <c r="B4303" s="50"/>
      <c r="C4303" s="50" t="str">
        <f aca="false">IF(S4303="","",IFERROR(IF(INDEX('Ledger Codes'!$C$6:$C$205,MATCH(S4303,'Ledger Codes'!$B$6:$B$205,0))="","",INDEX('Ledger Codes'!$C$6:$C$205,MATCH(S4303,'Ledger Codes'!$B$6:$B$205,0))),""))</f>
        <v/>
      </c>
      <c r="D4303" s="50"/>
      <c r="E4303" s="50"/>
      <c r="F4303" s="50"/>
      <c r="G4303" s="50"/>
      <c r="H4303" s="50"/>
      <c r="I4303" s="52" t="str">
        <f aca="false">IF(AND(G4303="",H4303=""),"",N(G4303)-N(H4303))</f>
        <v/>
      </c>
      <c r="J4303" s="52" t="str">
        <f aca="false">IF(I4303="","",ABS(I4303))</f>
        <v/>
      </c>
      <c r="K4303" s="56" t="str">
        <f aca="false">IF(S4303="","",0)</f>
        <v/>
      </c>
      <c r="L4303" s="56" t="str">
        <f aca="false">IF(J4303="","",IF(AND(J4303&gt;'Revenue Testing'!$E$9,K4303=0),1,0))</f>
        <v/>
      </c>
      <c r="M4303" s="57" t="n">
        <v>0.612215878598</v>
      </c>
      <c r="N4303" s="56" t="str">
        <f aca="false">IF(OR(A4303="",I4303=""),"",IF(COUNTIFS($A$2:$A$4500,A4303,$D$2:$D$4500,D4303,$I$2:$I$4500,I4303)&gt;1,"Possible duplicate",""))</f>
        <v/>
      </c>
      <c r="O4303" s="56" t="str">
        <f aca="false">IF(J4303="","",IF(AND(L4303=0,K4303=0),1,0))</f>
        <v/>
      </c>
      <c r="P4303" s="56" t="str">
        <f aca="false">IF(L4303=1,J4303+ROW()/10^7,"")</f>
        <v/>
      </c>
      <c r="Q4303" s="56" t="str">
        <f aca="false">IF(O4303=1,M4303,"")</f>
        <v/>
      </c>
      <c r="R4303" s="56" t="str">
        <f aca="false">IF(K4303=1,ROW(),"")</f>
        <v/>
      </c>
      <c r="S4303" s="56" t="str">
        <f aca="false">IF(D4303="","",TRIM(D4303))</f>
        <v/>
      </c>
    </row>
    <row r="4304" customFormat="false" ht="15" hidden="false" customHeight="false" outlineLevel="0" collapsed="false">
      <c r="A4304" s="50"/>
      <c r="B4304" s="50"/>
      <c r="C4304" s="50" t="str">
        <f aca="false">IF(S4304="","",IFERROR(IF(INDEX('Ledger Codes'!$C$6:$C$205,MATCH(S4304,'Ledger Codes'!$B$6:$B$205,0))="","",INDEX('Ledger Codes'!$C$6:$C$205,MATCH(S4304,'Ledger Codes'!$B$6:$B$205,0))),""))</f>
        <v/>
      </c>
      <c r="D4304" s="50"/>
      <c r="E4304" s="50"/>
      <c r="F4304" s="50"/>
      <c r="G4304" s="50"/>
      <c r="H4304" s="50"/>
      <c r="I4304" s="52" t="str">
        <f aca="false">IF(AND(G4304="",H4304=""),"",N(G4304)-N(H4304))</f>
        <v/>
      </c>
      <c r="J4304" s="52" t="str">
        <f aca="false">IF(I4304="","",ABS(I4304))</f>
        <v/>
      </c>
      <c r="K4304" s="56" t="str">
        <f aca="false">IF(S4304="","",0)</f>
        <v/>
      </c>
      <c r="L4304" s="56" t="str">
        <f aca="false">IF(J4304="","",IF(AND(J4304&gt;'Revenue Testing'!$E$9,K4304=0),1,0))</f>
        <v/>
      </c>
      <c r="M4304" s="57" t="n">
        <v>0.815982643704</v>
      </c>
      <c r="N4304" s="56" t="str">
        <f aca="false">IF(OR(A4304="",I4304=""),"",IF(COUNTIFS($A$2:$A$4500,A4304,$D$2:$D$4500,D4304,$I$2:$I$4500,I4304)&gt;1,"Possible duplicate",""))</f>
        <v/>
      </c>
      <c r="O4304" s="56" t="str">
        <f aca="false">IF(J4304="","",IF(AND(L4304=0,K4304=0),1,0))</f>
        <v/>
      </c>
      <c r="P4304" s="56" t="str">
        <f aca="false">IF(L4304=1,J4304+ROW()/10^7,"")</f>
        <v/>
      </c>
      <c r="Q4304" s="56" t="str">
        <f aca="false">IF(O4304=1,M4304,"")</f>
        <v/>
      </c>
      <c r="R4304" s="56" t="str">
        <f aca="false">IF(K4304=1,ROW(),"")</f>
        <v/>
      </c>
      <c r="S4304" s="56" t="str">
        <f aca="false">IF(D4304="","",TRIM(D4304))</f>
        <v/>
      </c>
    </row>
    <row r="4305" customFormat="false" ht="15" hidden="false" customHeight="false" outlineLevel="0" collapsed="false">
      <c r="A4305" s="50"/>
      <c r="B4305" s="50"/>
      <c r="C4305" s="50" t="str">
        <f aca="false">IF(S4305="","",IFERROR(IF(INDEX('Ledger Codes'!$C$6:$C$205,MATCH(S4305,'Ledger Codes'!$B$6:$B$205,0))="","",INDEX('Ledger Codes'!$C$6:$C$205,MATCH(S4305,'Ledger Codes'!$B$6:$B$205,0))),""))</f>
        <v/>
      </c>
      <c r="D4305" s="50"/>
      <c r="E4305" s="50"/>
      <c r="F4305" s="50"/>
      <c r="G4305" s="50"/>
      <c r="H4305" s="50"/>
      <c r="I4305" s="52" t="str">
        <f aca="false">IF(AND(G4305="",H4305=""),"",N(G4305)-N(H4305))</f>
        <v/>
      </c>
      <c r="J4305" s="52" t="str">
        <f aca="false">IF(I4305="","",ABS(I4305))</f>
        <v/>
      </c>
      <c r="K4305" s="56" t="str">
        <f aca="false">IF(S4305="","",0)</f>
        <v/>
      </c>
      <c r="L4305" s="56" t="str">
        <f aca="false">IF(J4305="","",IF(AND(J4305&gt;'Revenue Testing'!$E$9,K4305=0),1,0))</f>
        <v/>
      </c>
      <c r="M4305" s="57" t="n">
        <v>0.930793834561</v>
      </c>
      <c r="N4305" s="56" t="str">
        <f aca="false">IF(OR(A4305="",I4305=""),"",IF(COUNTIFS($A$2:$A$4500,A4305,$D$2:$D$4500,D4305,$I$2:$I$4500,I4305)&gt;1,"Possible duplicate",""))</f>
        <v/>
      </c>
      <c r="O4305" s="56" t="str">
        <f aca="false">IF(J4305="","",IF(AND(L4305=0,K4305=0),1,0))</f>
        <v/>
      </c>
      <c r="P4305" s="56" t="str">
        <f aca="false">IF(L4305=1,J4305+ROW()/10^7,"")</f>
        <v/>
      </c>
      <c r="Q4305" s="56" t="str">
        <f aca="false">IF(O4305=1,M4305,"")</f>
        <v/>
      </c>
      <c r="R4305" s="56" t="str">
        <f aca="false">IF(K4305=1,ROW(),"")</f>
        <v/>
      </c>
      <c r="S4305" s="56" t="str">
        <f aca="false">IF(D4305="","",TRIM(D4305))</f>
        <v/>
      </c>
    </row>
    <row r="4306" customFormat="false" ht="15" hidden="false" customHeight="false" outlineLevel="0" collapsed="false">
      <c r="A4306" s="50"/>
      <c r="B4306" s="50"/>
      <c r="C4306" s="50" t="str">
        <f aca="false">IF(S4306="","",IFERROR(IF(INDEX('Ledger Codes'!$C$6:$C$205,MATCH(S4306,'Ledger Codes'!$B$6:$B$205,0))="","",INDEX('Ledger Codes'!$C$6:$C$205,MATCH(S4306,'Ledger Codes'!$B$6:$B$205,0))),""))</f>
        <v/>
      </c>
      <c r="D4306" s="50"/>
      <c r="E4306" s="50"/>
      <c r="F4306" s="50"/>
      <c r="G4306" s="50"/>
      <c r="H4306" s="50"/>
      <c r="I4306" s="52" t="str">
        <f aca="false">IF(AND(G4306="",H4306=""),"",N(G4306)-N(H4306))</f>
        <v/>
      </c>
      <c r="J4306" s="52" t="str">
        <f aca="false">IF(I4306="","",ABS(I4306))</f>
        <v/>
      </c>
      <c r="K4306" s="56" t="str">
        <f aca="false">IF(S4306="","",0)</f>
        <v/>
      </c>
      <c r="L4306" s="56" t="str">
        <f aca="false">IF(J4306="","",IF(AND(J4306&gt;'Revenue Testing'!$E$9,K4306=0),1,0))</f>
        <v/>
      </c>
      <c r="M4306" s="57" t="n">
        <v>0.482473710671</v>
      </c>
      <c r="N4306" s="56" t="str">
        <f aca="false">IF(OR(A4306="",I4306=""),"",IF(COUNTIFS($A$2:$A$4500,A4306,$D$2:$D$4500,D4306,$I$2:$I$4500,I4306)&gt;1,"Possible duplicate",""))</f>
        <v/>
      </c>
      <c r="O4306" s="56" t="str">
        <f aca="false">IF(J4306="","",IF(AND(L4306=0,K4306=0),1,0))</f>
        <v/>
      </c>
      <c r="P4306" s="56" t="str">
        <f aca="false">IF(L4306=1,J4306+ROW()/10^7,"")</f>
        <v/>
      </c>
      <c r="Q4306" s="56" t="str">
        <f aca="false">IF(O4306=1,M4306,"")</f>
        <v/>
      </c>
      <c r="R4306" s="56" t="str">
        <f aca="false">IF(K4306=1,ROW(),"")</f>
        <v/>
      </c>
      <c r="S4306" s="56" t="str">
        <f aca="false">IF(D4306="","",TRIM(D4306))</f>
        <v/>
      </c>
    </row>
    <row r="4307" customFormat="false" ht="15" hidden="false" customHeight="false" outlineLevel="0" collapsed="false">
      <c r="A4307" s="50"/>
      <c r="B4307" s="50"/>
      <c r="C4307" s="50" t="str">
        <f aca="false">IF(S4307="","",IFERROR(IF(INDEX('Ledger Codes'!$C$6:$C$205,MATCH(S4307,'Ledger Codes'!$B$6:$B$205,0))="","",INDEX('Ledger Codes'!$C$6:$C$205,MATCH(S4307,'Ledger Codes'!$B$6:$B$205,0))),""))</f>
        <v/>
      </c>
      <c r="D4307" s="50"/>
      <c r="E4307" s="50"/>
      <c r="F4307" s="50"/>
      <c r="G4307" s="50"/>
      <c r="H4307" s="50"/>
      <c r="I4307" s="52" t="str">
        <f aca="false">IF(AND(G4307="",H4307=""),"",N(G4307)-N(H4307))</f>
        <v/>
      </c>
      <c r="J4307" s="52" t="str">
        <f aca="false">IF(I4307="","",ABS(I4307))</f>
        <v/>
      </c>
      <c r="K4307" s="56" t="str">
        <f aca="false">IF(S4307="","",0)</f>
        <v/>
      </c>
      <c r="L4307" s="56" t="str">
        <f aca="false">IF(J4307="","",IF(AND(J4307&gt;'Revenue Testing'!$E$9,K4307=0),1,0))</f>
        <v/>
      </c>
      <c r="M4307" s="57" t="n">
        <v>0.09744220602</v>
      </c>
      <c r="N4307" s="56" t="str">
        <f aca="false">IF(OR(A4307="",I4307=""),"",IF(COUNTIFS($A$2:$A$4500,A4307,$D$2:$D$4500,D4307,$I$2:$I$4500,I4307)&gt;1,"Possible duplicate",""))</f>
        <v/>
      </c>
      <c r="O4307" s="56" t="str">
        <f aca="false">IF(J4307="","",IF(AND(L4307=0,K4307=0),1,0))</f>
        <v/>
      </c>
      <c r="P4307" s="56" t="str">
        <f aca="false">IF(L4307=1,J4307+ROW()/10^7,"")</f>
        <v/>
      </c>
      <c r="Q4307" s="56" t="str">
        <f aca="false">IF(O4307=1,M4307,"")</f>
        <v/>
      </c>
      <c r="R4307" s="56" t="str">
        <f aca="false">IF(K4307=1,ROW(),"")</f>
        <v/>
      </c>
      <c r="S4307" s="56" t="str">
        <f aca="false">IF(D4307="","",TRIM(D4307))</f>
        <v/>
      </c>
    </row>
    <row r="4308" customFormat="false" ht="15" hidden="false" customHeight="false" outlineLevel="0" collapsed="false">
      <c r="A4308" s="50"/>
      <c r="B4308" s="50"/>
      <c r="C4308" s="50" t="str">
        <f aca="false">IF(S4308="","",IFERROR(IF(INDEX('Ledger Codes'!$C$6:$C$205,MATCH(S4308,'Ledger Codes'!$B$6:$B$205,0))="","",INDEX('Ledger Codes'!$C$6:$C$205,MATCH(S4308,'Ledger Codes'!$B$6:$B$205,0))),""))</f>
        <v/>
      </c>
      <c r="D4308" s="50"/>
      <c r="E4308" s="50"/>
      <c r="F4308" s="50"/>
      <c r="G4308" s="50"/>
      <c r="H4308" s="50"/>
      <c r="I4308" s="52" t="str">
        <f aca="false">IF(AND(G4308="",H4308=""),"",N(G4308)-N(H4308))</f>
        <v/>
      </c>
      <c r="J4308" s="52" t="str">
        <f aca="false">IF(I4308="","",ABS(I4308))</f>
        <v/>
      </c>
      <c r="K4308" s="56" t="str">
        <f aca="false">IF(S4308="","",0)</f>
        <v/>
      </c>
      <c r="L4308" s="56" t="str">
        <f aca="false">IF(J4308="","",IF(AND(J4308&gt;'Revenue Testing'!$E$9,K4308=0),1,0))</f>
        <v/>
      </c>
      <c r="M4308" s="57" t="n">
        <v>0.004007094224</v>
      </c>
      <c r="N4308" s="56" t="str">
        <f aca="false">IF(OR(A4308="",I4308=""),"",IF(COUNTIFS($A$2:$A$4500,A4308,$D$2:$D$4500,D4308,$I$2:$I$4500,I4308)&gt;1,"Possible duplicate",""))</f>
        <v/>
      </c>
      <c r="O4308" s="56" t="str">
        <f aca="false">IF(J4308="","",IF(AND(L4308=0,K4308=0),1,0))</f>
        <v/>
      </c>
      <c r="P4308" s="56" t="str">
        <f aca="false">IF(L4308=1,J4308+ROW()/10^7,"")</f>
        <v/>
      </c>
      <c r="Q4308" s="56" t="str">
        <f aca="false">IF(O4308=1,M4308,"")</f>
        <v/>
      </c>
      <c r="R4308" s="56" t="str">
        <f aca="false">IF(K4308=1,ROW(),"")</f>
        <v/>
      </c>
      <c r="S4308" s="56" t="str">
        <f aca="false">IF(D4308="","",TRIM(D4308))</f>
        <v/>
      </c>
    </row>
    <row r="4309" customFormat="false" ht="15" hidden="false" customHeight="false" outlineLevel="0" collapsed="false">
      <c r="A4309" s="50"/>
      <c r="B4309" s="50"/>
      <c r="C4309" s="50" t="str">
        <f aca="false">IF(S4309="","",IFERROR(IF(INDEX('Ledger Codes'!$C$6:$C$205,MATCH(S4309,'Ledger Codes'!$B$6:$B$205,0))="","",INDEX('Ledger Codes'!$C$6:$C$205,MATCH(S4309,'Ledger Codes'!$B$6:$B$205,0))),""))</f>
        <v/>
      </c>
      <c r="D4309" s="50"/>
      <c r="E4309" s="50"/>
      <c r="F4309" s="50"/>
      <c r="G4309" s="50"/>
      <c r="H4309" s="50"/>
      <c r="I4309" s="52" t="str">
        <f aca="false">IF(AND(G4309="",H4309=""),"",N(G4309)-N(H4309))</f>
        <v/>
      </c>
      <c r="J4309" s="52" t="str">
        <f aca="false">IF(I4309="","",ABS(I4309))</f>
        <v/>
      </c>
      <c r="K4309" s="56" t="str">
        <f aca="false">IF(S4309="","",0)</f>
        <v/>
      </c>
      <c r="L4309" s="56" t="str">
        <f aca="false">IF(J4309="","",IF(AND(J4309&gt;'Revenue Testing'!$E$9,K4309=0),1,0))</f>
        <v/>
      </c>
      <c r="M4309" s="57" t="n">
        <v>0.019681403044</v>
      </c>
      <c r="N4309" s="56" t="str">
        <f aca="false">IF(OR(A4309="",I4309=""),"",IF(COUNTIFS($A$2:$A$4500,A4309,$D$2:$D$4500,D4309,$I$2:$I$4500,I4309)&gt;1,"Possible duplicate",""))</f>
        <v/>
      </c>
      <c r="O4309" s="56" t="str">
        <f aca="false">IF(J4309="","",IF(AND(L4309=0,K4309=0),1,0))</f>
        <v/>
      </c>
      <c r="P4309" s="56" t="str">
        <f aca="false">IF(L4309=1,J4309+ROW()/10^7,"")</f>
        <v/>
      </c>
      <c r="Q4309" s="56" t="str">
        <f aca="false">IF(O4309=1,M4309,"")</f>
        <v/>
      </c>
      <c r="R4309" s="56" t="str">
        <f aca="false">IF(K4309=1,ROW(),"")</f>
        <v/>
      </c>
      <c r="S4309" s="56" t="str">
        <f aca="false">IF(D4309="","",TRIM(D4309))</f>
        <v/>
      </c>
    </row>
    <row r="4310" customFormat="false" ht="15" hidden="false" customHeight="false" outlineLevel="0" collapsed="false">
      <c r="A4310" s="50"/>
      <c r="B4310" s="50"/>
      <c r="C4310" s="50" t="str">
        <f aca="false">IF(S4310="","",IFERROR(IF(INDEX('Ledger Codes'!$C$6:$C$205,MATCH(S4310,'Ledger Codes'!$B$6:$B$205,0))="","",INDEX('Ledger Codes'!$C$6:$C$205,MATCH(S4310,'Ledger Codes'!$B$6:$B$205,0))),""))</f>
        <v/>
      </c>
      <c r="D4310" s="50"/>
      <c r="E4310" s="50"/>
      <c r="F4310" s="50"/>
      <c r="G4310" s="50"/>
      <c r="H4310" s="50"/>
      <c r="I4310" s="52" t="str">
        <f aca="false">IF(AND(G4310="",H4310=""),"",N(G4310)-N(H4310))</f>
        <v/>
      </c>
      <c r="J4310" s="52" t="str">
        <f aca="false">IF(I4310="","",ABS(I4310))</f>
        <v/>
      </c>
      <c r="K4310" s="56" t="str">
        <f aca="false">IF(S4310="","",0)</f>
        <v/>
      </c>
      <c r="L4310" s="56" t="str">
        <f aca="false">IF(J4310="","",IF(AND(J4310&gt;'Revenue Testing'!$E$9,K4310=0),1,0))</f>
        <v/>
      </c>
      <c r="M4310" s="57" t="n">
        <v>0.250520026029</v>
      </c>
      <c r="N4310" s="56" t="str">
        <f aca="false">IF(OR(A4310="",I4310=""),"",IF(COUNTIFS($A$2:$A$4500,A4310,$D$2:$D$4500,D4310,$I$2:$I$4500,I4310)&gt;1,"Possible duplicate",""))</f>
        <v/>
      </c>
      <c r="O4310" s="56" t="str">
        <f aca="false">IF(J4310="","",IF(AND(L4310=0,K4310=0),1,0))</f>
        <v/>
      </c>
      <c r="P4310" s="56" t="str">
        <f aca="false">IF(L4310=1,J4310+ROW()/10^7,"")</f>
        <v/>
      </c>
      <c r="Q4310" s="56" t="str">
        <f aca="false">IF(O4310=1,M4310,"")</f>
        <v/>
      </c>
      <c r="R4310" s="56" t="str">
        <f aca="false">IF(K4310=1,ROW(),"")</f>
        <v/>
      </c>
      <c r="S4310" s="56" t="str">
        <f aca="false">IF(D4310="","",TRIM(D4310))</f>
        <v/>
      </c>
    </row>
    <row r="4311" customFormat="false" ht="15" hidden="false" customHeight="false" outlineLevel="0" collapsed="false">
      <c r="A4311" s="50"/>
      <c r="B4311" s="50"/>
      <c r="C4311" s="50" t="str">
        <f aca="false">IF(S4311="","",IFERROR(IF(INDEX('Ledger Codes'!$C$6:$C$205,MATCH(S4311,'Ledger Codes'!$B$6:$B$205,0))="","",INDEX('Ledger Codes'!$C$6:$C$205,MATCH(S4311,'Ledger Codes'!$B$6:$B$205,0))),""))</f>
        <v/>
      </c>
      <c r="D4311" s="50"/>
      <c r="E4311" s="50"/>
      <c r="F4311" s="50"/>
      <c r="G4311" s="50"/>
      <c r="H4311" s="50"/>
      <c r="I4311" s="52" t="str">
        <f aca="false">IF(AND(G4311="",H4311=""),"",N(G4311)-N(H4311))</f>
        <v/>
      </c>
      <c r="J4311" s="52" t="str">
        <f aca="false">IF(I4311="","",ABS(I4311))</f>
        <v/>
      </c>
      <c r="K4311" s="56" t="str">
        <f aca="false">IF(S4311="","",0)</f>
        <v/>
      </c>
      <c r="L4311" s="56" t="str">
        <f aca="false">IF(J4311="","",IF(AND(J4311&gt;'Revenue Testing'!$E$9,K4311=0),1,0))</f>
        <v/>
      </c>
      <c r="M4311" s="57" t="n">
        <v>0.114542649911</v>
      </c>
      <c r="N4311" s="56" t="str">
        <f aca="false">IF(OR(A4311="",I4311=""),"",IF(COUNTIFS($A$2:$A$4500,A4311,$D$2:$D$4500,D4311,$I$2:$I$4500,I4311)&gt;1,"Possible duplicate",""))</f>
        <v/>
      </c>
      <c r="O4311" s="56" t="str">
        <f aca="false">IF(J4311="","",IF(AND(L4311=0,K4311=0),1,0))</f>
        <v/>
      </c>
      <c r="P4311" s="56" t="str">
        <f aca="false">IF(L4311=1,J4311+ROW()/10^7,"")</f>
        <v/>
      </c>
      <c r="Q4311" s="56" t="str">
        <f aca="false">IF(O4311=1,M4311,"")</f>
        <v/>
      </c>
      <c r="R4311" s="56" t="str">
        <f aca="false">IF(K4311=1,ROW(),"")</f>
        <v/>
      </c>
      <c r="S4311" s="56" t="str">
        <f aca="false">IF(D4311="","",TRIM(D4311))</f>
        <v/>
      </c>
    </row>
    <row r="4312" customFormat="false" ht="15" hidden="false" customHeight="false" outlineLevel="0" collapsed="false">
      <c r="A4312" s="50"/>
      <c r="B4312" s="50"/>
      <c r="C4312" s="50" t="str">
        <f aca="false">IF(S4312="","",IFERROR(IF(INDEX('Ledger Codes'!$C$6:$C$205,MATCH(S4312,'Ledger Codes'!$B$6:$B$205,0))="","",INDEX('Ledger Codes'!$C$6:$C$205,MATCH(S4312,'Ledger Codes'!$B$6:$B$205,0))),""))</f>
        <v/>
      </c>
      <c r="D4312" s="50"/>
      <c r="E4312" s="50"/>
      <c r="F4312" s="50"/>
      <c r="G4312" s="50"/>
      <c r="H4312" s="50"/>
      <c r="I4312" s="52" t="str">
        <f aca="false">IF(AND(G4312="",H4312=""),"",N(G4312)-N(H4312))</f>
        <v/>
      </c>
      <c r="J4312" s="52" t="str">
        <f aca="false">IF(I4312="","",ABS(I4312))</f>
        <v/>
      </c>
      <c r="K4312" s="56" t="str">
        <f aca="false">IF(S4312="","",0)</f>
        <v/>
      </c>
      <c r="L4312" s="56" t="str">
        <f aca="false">IF(J4312="","",IF(AND(J4312&gt;'Revenue Testing'!$E$9,K4312=0),1,0))</f>
        <v/>
      </c>
      <c r="M4312" s="57" t="n">
        <v>0.213225545193</v>
      </c>
      <c r="N4312" s="56" t="str">
        <f aca="false">IF(OR(A4312="",I4312=""),"",IF(COUNTIFS($A$2:$A$4500,A4312,$D$2:$D$4500,D4312,$I$2:$I$4500,I4312)&gt;1,"Possible duplicate",""))</f>
        <v/>
      </c>
      <c r="O4312" s="56" t="str">
        <f aca="false">IF(J4312="","",IF(AND(L4312=0,K4312=0),1,0))</f>
        <v/>
      </c>
      <c r="P4312" s="56" t="str">
        <f aca="false">IF(L4312=1,J4312+ROW()/10^7,"")</f>
        <v/>
      </c>
      <c r="Q4312" s="56" t="str">
        <f aca="false">IF(O4312=1,M4312,"")</f>
        <v/>
      </c>
      <c r="R4312" s="56" t="str">
        <f aca="false">IF(K4312=1,ROW(),"")</f>
        <v/>
      </c>
      <c r="S4312" s="56" t="str">
        <f aca="false">IF(D4312="","",TRIM(D4312))</f>
        <v/>
      </c>
    </row>
    <row r="4313" customFormat="false" ht="15" hidden="false" customHeight="false" outlineLevel="0" collapsed="false">
      <c r="A4313" s="50"/>
      <c r="B4313" s="50"/>
      <c r="C4313" s="50" t="str">
        <f aca="false">IF(S4313="","",IFERROR(IF(INDEX('Ledger Codes'!$C$6:$C$205,MATCH(S4313,'Ledger Codes'!$B$6:$B$205,0))="","",INDEX('Ledger Codes'!$C$6:$C$205,MATCH(S4313,'Ledger Codes'!$B$6:$B$205,0))),""))</f>
        <v/>
      </c>
      <c r="D4313" s="50"/>
      <c r="E4313" s="50"/>
      <c r="F4313" s="50"/>
      <c r="G4313" s="50"/>
      <c r="H4313" s="50"/>
      <c r="I4313" s="52" t="str">
        <f aca="false">IF(AND(G4313="",H4313=""),"",N(G4313)-N(H4313))</f>
        <v/>
      </c>
      <c r="J4313" s="52" t="str">
        <f aca="false">IF(I4313="","",ABS(I4313))</f>
        <v/>
      </c>
      <c r="K4313" s="56" t="str">
        <f aca="false">IF(S4313="","",0)</f>
        <v/>
      </c>
      <c r="L4313" s="56" t="str">
        <f aca="false">IF(J4313="","",IF(AND(J4313&gt;'Revenue Testing'!$E$9,K4313=0),1,0))</f>
        <v/>
      </c>
      <c r="M4313" s="57" t="n">
        <v>0.381358966568</v>
      </c>
      <c r="N4313" s="56" t="str">
        <f aca="false">IF(OR(A4313="",I4313=""),"",IF(COUNTIFS($A$2:$A$4500,A4313,$D$2:$D$4500,D4313,$I$2:$I$4500,I4313)&gt;1,"Possible duplicate",""))</f>
        <v/>
      </c>
      <c r="O4313" s="56" t="str">
        <f aca="false">IF(J4313="","",IF(AND(L4313=0,K4313=0),1,0))</f>
        <v/>
      </c>
      <c r="P4313" s="56" t="str">
        <f aca="false">IF(L4313=1,J4313+ROW()/10^7,"")</f>
        <v/>
      </c>
      <c r="Q4313" s="56" t="str">
        <f aca="false">IF(O4313=1,M4313,"")</f>
        <v/>
      </c>
      <c r="R4313" s="56" t="str">
        <f aca="false">IF(K4313=1,ROW(),"")</f>
        <v/>
      </c>
      <c r="S4313" s="56" t="str">
        <f aca="false">IF(D4313="","",TRIM(D4313))</f>
        <v/>
      </c>
    </row>
    <row r="4314" customFormat="false" ht="15" hidden="false" customHeight="false" outlineLevel="0" collapsed="false">
      <c r="A4314" s="50"/>
      <c r="B4314" s="50"/>
      <c r="C4314" s="50" t="str">
        <f aca="false">IF(S4314="","",IFERROR(IF(INDEX('Ledger Codes'!$C$6:$C$205,MATCH(S4314,'Ledger Codes'!$B$6:$B$205,0))="","",INDEX('Ledger Codes'!$C$6:$C$205,MATCH(S4314,'Ledger Codes'!$B$6:$B$205,0))),""))</f>
        <v/>
      </c>
      <c r="D4314" s="50"/>
      <c r="E4314" s="50"/>
      <c r="F4314" s="50"/>
      <c r="G4314" s="50"/>
      <c r="H4314" s="50"/>
      <c r="I4314" s="52" t="str">
        <f aca="false">IF(AND(G4314="",H4314=""),"",N(G4314)-N(H4314))</f>
        <v/>
      </c>
      <c r="J4314" s="52" t="str">
        <f aca="false">IF(I4314="","",ABS(I4314))</f>
        <v/>
      </c>
      <c r="K4314" s="56" t="str">
        <f aca="false">IF(S4314="","",0)</f>
        <v/>
      </c>
      <c r="L4314" s="56" t="str">
        <f aca="false">IF(J4314="","",IF(AND(J4314&gt;'Revenue Testing'!$E$9,K4314=0),1,0))</f>
        <v/>
      </c>
      <c r="M4314" s="57" t="n">
        <v>0.371832137283</v>
      </c>
      <c r="N4314" s="56" t="str">
        <f aca="false">IF(OR(A4314="",I4314=""),"",IF(COUNTIFS($A$2:$A$4500,A4314,$D$2:$D$4500,D4314,$I$2:$I$4500,I4314)&gt;1,"Possible duplicate",""))</f>
        <v/>
      </c>
      <c r="O4314" s="56" t="str">
        <f aca="false">IF(J4314="","",IF(AND(L4314=0,K4314=0),1,0))</f>
        <v/>
      </c>
      <c r="P4314" s="56" t="str">
        <f aca="false">IF(L4314=1,J4314+ROW()/10^7,"")</f>
        <v/>
      </c>
      <c r="Q4314" s="56" t="str">
        <f aca="false">IF(O4314=1,M4314,"")</f>
        <v/>
      </c>
      <c r="R4314" s="56" t="str">
        <f aca="false">IF(K4314=1,ROW(),"")</f>
        <v/>
      </c>
      <c r="S4314" s="56" t="str">
        <f aca="false">IF(D4314="","",TRIM(D4314))</f>
        <v/>
      </c>
    </row>
    <row r="4315" customFormat="false" ht="15" hidden="false" customHeight="false" outlineLevel="0" collapsed="false">
      <c r="A4315" s="50"/>
      <c r="B4315" s="50"/>
      <c r="C4315" s="50" t="str">
        <f aca="false">IF(S4315="","",IFERROR(IF(INDEX('Ledger Codes'!$C$6:$C$205,MATCH(S4315,'Ledger Codes'!$B$6:$B$205,0))="","",INDEX('Ledger Codes'!$C$6:$C$205,MATCH(S4315,'Ledger Codes'!$B$6:$B$205,0))),""))</f>
        <v/>
      </c>
      <c r="D4315" s="50"/>
      <c r="E4315" s="50"/>
      <c r="F4315" s="50"/>
      <c r="G4315" s="50"/>
      <c r="H4315" s="50"/>
      <c r="I4315" s="52" t="str">
        <f aca="false">IF(AND(G4315="",H4315=""),"",N(G4315)-N(H4315))</f>
        <v/>
      </c>
      <c r="J4315" s="52" t="str">
        <f aca="false">IF(I4315="","",ABS(I4315))</f>
        <v/>
      </c>
      <c r="K4315" s="56" t="str">
        <f aca="false">IF(S4315="","",0)</f>
        <v/>
      </c>
      <c r="L4315" s="56" t="str">
        <f aca="false">IF(J4315="","",IF(AND(J4315&gt;'Revenue Testing'!$E$9,K4315=0),1,0))</f>
        <v/>
      </c>
      <c r="M4315" s="57" t="n">
        <v>0.223875442953</v>
      </c>
      <c r="N4315" s="56" t="str">
        <f aca="false">IF(OR(A4315="",I4315=""),"",IF(COUNTIFS($A$2:$A$4500,A4315,$D$2:$D$4500,D4315,$I$2:$I$4500,I4315)&gt;1,"Possible duplicate",""))</f>
        <v/>
      </c>
      <c r="O4315" s="56" t="str">
        <f aca="false">IF(J4315="","",IF(AND(L4315=0,K4315=0),1,0))</f>
        <v/>
      </c>
      <c r="P4315" s="56" t="str">
        <f aca="false">IF(L4315=1,J4315+ROW()/10^7,"")</f>
        <v/>
      </c>
      <c r="Q4315" s="56" t="str">
        <f aca="false">IF(O4315=1,M4315,"")</f>
        <v/>
      </c>
      <c r="R4315" s="56" t="str">
        <f aca="false">IF(K4315=1,ROW(),"")</f>
        <v/>
      </c>
      <c r="S4315" s="56" t="str">
        <f aca="false">IF(D4315="","",TRIM(D4315))</f>
        <v/>
      </c>
    </row>
    <row r="4316" customFormat="false" ht="15" hidden="false" customHeight="false" outlineLevel="0" collapsed="false">
      <c r="A4316" s="50"/>
      <c r="B4316" s="50"/>
      <c r="C4316" s="50" t="str">
        <f aca="false">IF(S4316="","",IFERROR(IF(INDEX('Ledger Codes'!$C$6:$C$205,MATCH(S4316,'Ledger Codes'!$B$6:$B$205,0))="","",INDEX('Ledger Codes'!$C$6:$C$205,MATCH(S4316,'Ledger Codes'!$B$6:$B$205,0))),""))</f>
        <v/>
      </c>
      <c r="D4316" s="50"/>
      <c r="E4316" s="50"/>
      <c r="F4316" s="50"/>
      <c r="G4316" s="50"/>
      <c r="H4316" s="50"/>
      <c r="I4316" s="52" t="str">
        <f aca="false">IF(AND(G4316="",H4316=""),"",N(G4316)-N(H4316))</f>
        <v/>
      </c>
      <c r="J4316" s="52" t="str">
        <f aca="false">IF(I4316="","",ABS(I4316))</f>
        <v/>
      </c>
      <c r="K4316" s="56" t="str">
        <f aca="false">IF(S4316="","",0)</f>
        <v/>
      </c>
      <c r="L4316" s="56" t="str">
        <f aca="false">IF(J4316="","",IF(AND(J4316&gt;'Revenue Testing'!$E$9,K4316=0),1,0))</f>
        <v/>
      </c>
      <c r="M4316" s="57" t="n">
        <v>0.612966827249</v>
      </c>
      <c r="N4316" s="56" t="str">
        <f aca="false">IF(OR(A4316="",I4316=""),"",IF(COUNTIFS($A$2:$A$4500,A4316,$D$2:$D$4500,D4316,$I$2:$I$4500,I4316)&gt;1,"Possible duplicate",""))</f>
        <v/>
      </c>
      <c r="O4316" s="56" t="str">
        <f aca="false">IF(J4316="","",IF(AND(L4316=0,K4316=0),1,0))</f>
        <v/>
      </c>
      <c r="P4316" s="56" t="str">
        <f aca="false">IF(L4316=1,J4316+ROW()/10^7,"")</f>
        <v/>
      </c>
      <c r="Q4316" s="56" t="str">
        <f aca="false">IF(O4316=1,M4316,"")</f>
        <v/>
      </c>
      <c r="R4316" s="56" t="str">
        <f aca="false">IF(K4316=1,ROW(),"")</f>
        <v/>
      </c>
      <c r="S4316" s="56" t="str">
        <f aca="false">IF(D4316="","",TRIM(D4316))</f>
        <v/>
      </c>
    </row>
    <row r="4317" customFormat="false" ht="15" hidden="false" customHeight="false" outlineLevel="0" collapsed="false">
      <c r="A4317" s="50"/>
      <c r="B4317" s="50"/>
      <c r="C4317" s="50" t="str">
        <f aca="false">IF(S4317="","",IFERROR(IF(INDEX('Ledger Codes'!$C$6:$C$205,MATCH(S4317,'Ledger Codes'!$B$6:$B$205,0))="","",INDEX('Ledger Codes'!$C$6:$C$205,MATCH(S4317,'Ledger Codes'!$B$6:$B$205,0))),""))</f>
        <v/>
      </c>
      <c r="D4317" s="50"/>
      <c r="E4317" s="50"/>
      <c r="F4317" s="50"/>
      <c r="G4317" s="50"/>
      <c r="H4317" s="50"/>
      <c r="I4317" s="52" t="str">
        <f aca="false">IF(AND(G4317="",H4317=""),"",N(G4317)-N(H4317))</f>
        <v/>
      </c>
      <c r="J4317" s="52" t="str">
        <f aca="false">IF(I4317="","",ABS(I4317))</f>
        <v/>
      </c>
      <c r="K4317" s="56" t="str">
        <f aca="false">IF(S4317="","",0)</f>
        <v/>
      </c>
      <c r="L4317" s="56" t="str">
        <f aca="false">IF(J4317="","",IF(AND(J4317&gt;'Revenue Testing'!$E$9,K4317=0),1,0))</f>
        <v/>
      </c>
      <c r="M4317" s="57" t="n">
        <v>0.016080825182</v>
      </c>
      <c r="N4317" s="56" t="str">
        <f aca="false">IF(OR(A4317="",I4317=""),"",IF(COUNTIFS($A$2:$A$4500,A4317,$D$2:$D$4500,D4317,$I$2:$I$4500,I4317)&gt;1,"Possible duplicate",""))</f>
        <v/>
      </c>
      <c r="O4317" s="56" t="str">
        <f aca="false">IF(J4317="","",IF(AND(L4317=0,K4317=0),1,0))</f>
        <v/>
      </c>
      <c r="P4317" s="56" t="str">
        <f aca="false">IF(L4317=1,J4317+ROW()/10^7,"")</f>
        <v/>
      </c>
      <c r="Q4317" s="56" t="str">
        <f aca="false">IF(O4317=1,M4317,"")</f>
        <v/>
      </c>
      <c r="R4317" s="56" t="str">
        <f aca="false">IF(K4317=1,ROW(),"")</f>
        <v/>
      </c>
      <c r="S4317" s="56" t="str">
        <f aca="false">IF(D4317="","",TRIM(D4317))</f>
        <v/>
      </c>
    </row>
    <row r="4318" customFormat="false" ht="15" hidden="false" customHeight="false" outlineLevel="0" collapsed="false">
      <c r="A4318" s="50"/>
      <c r="B4318" s="50"/>
      <c r="C4318" s="50" t="str">
        <f aca="false">IF(S4318="","",IFERROR(IF(INDEX('Ledger Codes'!$C$6:$C$205,MATCH(S4318,'Ledger Codes'!$B$6:$B$205,0))="","",INDEX('Ledger Codes'!$C$6:$C$205,MATCH(S4318,'Ledger Codes'!$B$6:$B$205,0))),""))</f>
        <v/>
      </c>
      <c r="D4318" s="50"/>
      <c r="E4318" s="50"/>
      <c r="F4318" s="50"/>
      <c r="G4318" s="50"/>
      <c r="H4318" s="50"/>
      <c r="I4318" s="52" t="str">
        <f aca="false">IF(AND(G4318="",H4318=""),"",N(G4318)-N(H4318))</f>
        <v/>
      </c>
      <c r="J4318" s="52" t="str">
        <f aca="false">IF(I4318="","",ABS(I4318))</f>
        <v/>
      </c>
      <c r="K4318" s="56" t="str">
        <f aca="false">IF(S4318="","",0)</f>
        <v/>
      </c>
      <c r="L4318" s="56" t="str">
        <f aca="false">IF(J4318="","",IF(AND(J4318&gt;'Revenue Testing'!$E$9,K4318=0),1,0))</f>
        <v/>
      </c>
      <c r="M4318" s="57" t="n">
        <v>0.157868447419</v>
      </c>
      <c r="N4318" s="56" t="str">
        <f aca="false">IF(OR(A4318="",I4318=""),"",IF(COUNTIFS($A$2:$A$4500,A4318,$D$2:$D$4500,D4318,$I$2:$I$4500,I4318)&gt;1,"Possible duplicate",""))</f>
        <v/>
      </c>
      <c r="O4318" s="56" t="str">
        <f aca="false">IF(J4318="","",IF(AND(L4318=0,K4318=0),1,0))</f>
        <v/>
      </c>
      <c r="P4318" s="56" t="str">
        <f aca="false">IF(L4318=1,J4318+ROW()/10^7,"")</f>
        <v/>
      </c>
      <c r="Q4318" s="56" t="str">
        <f aca="false">IF(O4318=1,M4318,"")</f>
        <v/>
      </c>
      <c r="R4318" s="56" t="str">
        <f aca="false">IF(K4318=1,ROW(),"")</f>
        <v/>
      </c>
      <c r="S4318" s="56" t="str">
        <f aca="false">IF(D4318="","",TRIM(D4318))</f>
        <v/>
      </c>
    </row>
    <row r="4319" customFormat="false" ht="15" hidden="false" customHeight="false" outlineLevel="0" collapsed="false">
      <c r="A4319" s="50"/>
      <c r="B4319" s="50"/>
      <c r="C4319" s="50" t="str">
        <f aca="false">IF(S4319="","",IFERROR(IF(INDEX('Ledger Codes'!$C$6:$C$205,MATCH(S4319,'Ledger Codes'!$B$6:$B$205,0))="","",INDEX('Ledger Codes'!$C$6:$C$205,MATCH(S4319,'Ledger Codes'!$B$6:$B$205,0))),""))</f>
        <v/>
      </c>
      <c r="D4319" s="50"/>
      <c r="E4319" s="50"/>
      <c r="F4319" s="50"/>
      <c r="G4319" s="50"/>
      <c r="H4319" s="50"/>
      <c r="I4319" s="52" t="str">
        <f aca="false">IF(AND(G4319="",H4319=""),"",N(G4319)-N(H4319))</f>
        <v/>
      </c>
      <c r="J4319" s="52" t="str">
        <f aca="false">IF(I4319="","",ABS(I4319))</f>
        <v/>
      </c>
      <c r="K4319" s="56" t="str">
        <f aca="false">IF(S4319="","",0)</f>
        <v/>
      </c>
      <c r="L4319" s="56" t="str">
        <f aca="false">IF(J4319="","",IF(AND(J4319&gt;'Revenue Testing'!$E$9,K4319=0),1,0))</f>
        <v/>
      </c>
      <c r="M4319" s="57" t="n">
        <v>0.179526444695</v>
      </c>
      <c r="N4319" s="56" t="str">
        <f aca="false">IF(OR(A4319="",I4319=""),"",IF(COUNTIFS($A$2:$A$4500,A4319,$D$2:$D$4500,D4319,$I$2:$I$4500,I4319)&gt;1,"Possible duplicate",""))</f>
        <v/>
      </c>
      <c r="O4319" s="56" t="str">
        <f aca="false">IF(J4319="","",IF(AND(L4319=0,K4319=0),1,0))</f>
        <v/>
      </c>
      <c r="P4319" s="56" t="str">
        <f aca="false">IF(L4319=1,J4319+ROW()/10^7,"")</f>
        <v/>
      </c>
      <c r="Q4319" s="56" t="str">
        <f aca="false">IF(O4319=1,M4319,"")</f>
        <v/>
      </c>
      <c r="R4319" s="56" t="str">
        <f aca="false">IF(K4319=1,ROW(),"")</f>
        <v/>
      </c>
      <c r="S4319" s="56" t="str">
        <f aca="false">IF(D4319="","",TRIM(D4319))</f>
        <v/>
      </c>
    </row>
    <row r="4320" customFormat="false" ht="15" hidden="false" customHeight="false" outlineLevel="0" collapsed="false">
      <c r="A4320" s="50"/>
      <c r="B4320" s="50"/>
      <c r="C4320" s="50" t="str">
        <f aca="false">IF(S4320="","",IFERROR(IF(INDEX('Ledger Codes'!$C$6:$C$205,MATCH(S4320,'Ledger Codes'!$B$6:$B$205,0))="","",INDEX('Ledger Codes'!$C$6:$C$205,MATCH(S4320,'Ledger Codes'!$B$6:$B$205,0))),""))</f>
        <v/>
      </c>
      <c r="D4320" s="50"/>
      <c r="E4320" s="50"/>
      <c r="F4320" s="50"/>
      <c r="G4320" s="50"/>
      <c r="H4320" s="50"/>
      <c r="I4320" s="52" t="str">
        <f aca="false">IF(AND(G4320="",H4320=""),"",N(G4320)-N(H4320))</f>
        <v/>
      </c>
      <c r="J4320" s="52" t="str">
        <f aca="false">IF(I4320="","",ABS(I4320))</f>
        <v/>
      </c>
      <c r="K4320" s="56" t="str">
        <f aca="false">IF(S4320="","",0)</f>
        <v/>
      </c>
      <c r="L4320" s="56" t="str">
        <f aca="false">IF(J4320="","",IF(AND(J4320&gt;'Revenue Testing'!$E$9,K4320=0),1,0))</f>
        <v/>
      </c>
      <c r="M4320" s="57" t="n">
        <v>0.941622201415</v>
      </c>
      <c r="N4320" s="56" t="str">
        <f aca="false">IF(OR(A4320="",I4320=""),"",IF(COUNTIFS($A$2:$A$4500,A4320,$D$2:$D$4500,D4320,$I$2:$I$4500,I4320)&gt;1,"Possible duplicate",""))</f>
        <v/>
      </c>
      <c r="O4320" s="56" t="str">
        <f aca="false">IF(J4320="","",IF(AND(L4320=0,K4320=0),1,0))</f>
        <v/>
      </c>
      <c r="P4320" s="56" t="str">
        <f aca="false">IF(L4320=1,J4320+ROW()/10^7,"")</f>
        <v/>
      </c>
      <c r="Q4320" s="56" t="str">
        <f aca="false">IF(O4320=1,M4320,"")</f>
        <v/>
      </c>
      <c r="R4320" s="56" t="str">
        <f aca="false">IF(K4320=1,ROW(),"")</f>
        <v/>
      </c>
      <c r="S4320" s="56" t="str">
        <f aca="false">IF(D4320="","",TRIM(D4320))</f>
        <v/>
      </c>
    </row>
    <row r="4321" customFormat="false" ht="15" hidden="false" customHeight="false" outlineLevel="0" collapsed="false">
      <c r="A4321" s="50"/>
      <c r="B4321" s="50"/>
      <c r="C4321" s="50" t="str">
        <f aca="false">IF(S4321="","",IFERROR(IF(INDEX('Ledger Codes'!$C$6:$C$205,MATCH(S4321,'Ledger Codes'!$B$6:$B$205,0))="","",INDEX('Ledger Codes'!$C$6:$C$205,MATCH(S4321,'Ledger Codes'!$B$6:$B$205,0))),""))</f>
        <v/>
      </c>
      <c r="D4321" s="50"/>
      <c r="E4321" s="50"/>
      <c r="F4321" s="50"/>
      <c r="G4321" s="50"/>
      <c r="H4321" s="50"/>
      <c r="I4321" s="52" t="str">
        <f aca="false">IF(AND(G4321="",H4321=""),"",N(G4321)-N(H4321))</f>
        <v/>
      </c>
      <c r="J4321" s="52" t="str">
        <f aca="false">IF(I4321="","",ABS(I4321))</f>
        <v/>
      </c>
      <c r="K4321" s="56" t="str">
        <f aca="false">IF(S4321="","",0)</f>
        <v/>
      </c>
      <c r="L4321" s="56" t="str">
        <f aca="false">IF(J4321="","",IF(AND(J4321&gt;'Revenue Testing'!$E$9,K4321=0),1,0))</f>
        <v/>
      </c>
      <c r="M4321" s="57" t="n">
        <v>0.438809582278</v>
      </c>
      <c r="N4321" s="56" t="str">
        <f aca="false">IF(OR(A4321="",I4321=""),"",IF(COUNTIFS($A$2:$A$4500,A4321,$D$2:$D$4500,D4321,$I$2:$I$4500,I4321)&gt;1,"Possible duplicate",""))</f>
        <v/>
      </c>
      <c r="O4321" s="56" t="str">
        <f aca="false">IF(J4321="","",IF(AND(L4321=0,K4321=0),1,0))</f>
        <v/>
      </c>
      <c r="P4321" s="56" t="str">
        <f aca="false">IF(L4321=1,J4321+ROW()/10^7,"")</f>
        <v/>
      </c>
      <c r="Q4321" s="56" t="str">
        <f aca="false">IF(O4321=1,M4321,"")</f>
        <v/>
      </c>
      <c r="R4321" s="56" t="str">
        <f aca="false">IF(K4321=1,ROW(),"")</f>
        <v/>
      </c>
      <c r="S4321" s="56" t="str">
        <f aca="false">IF(D4321="","",TRIM(D4321))</f>
        <v/>
      </c>
    </row>
    <row r="4322" customFormat="false" ht="15" hidden="false" customHeight="false" outlineLevel="0" collapsed="false">
      <c r="A4322" s="50"/>
      <c r="B4322" s="50"/>
      <c r="C4322" s="50" t="str">
        <f aca="false">IF(S4322="","",IFERROR(IF(INDEX('Ledger Codes'!$C$6:$C$205,MATCH(S4322,'Ledger Codes'!$B$6:$B$205,0))="","",INDEX('Ledger Codes'!$C$6:$C$205,MATCH(S4322,'Ledger Codes'!$B$6:$B$205,0))),""))</f>
        <v/>
      </c>
      <c r="D4322" s="50"/>
      <c r="E4322" s="50"/>
      <c r="F4322" s="50"/>
      <c r="G4322" s="50"/>
      <c r="H4322" s="50"/>
      <c r="I4322" s="52" t="str">
        <f aca="false">IF(AND(G4322="",H4322=""),"",N(G4322)-N(H4322))</f>
        <v/>
      </c>
      <c r="J4322" s="52" t="str">
        <f aca="false">IF(I4322="","",ABS(I4322))</f>
        <v/>
      </c>
      <c r="K4322" s="56" t="str">
        <f aca="false">IF(S4322="","",0)</f>
        <v/>
      </c>
      <c r="L4322" s="56" t="str">
        <f aca="false">IF(J4322="","",IF(AND(J4322&gt;'Revenue Testing'!$E$9,K4322=0),1,0))</f>
        <v/>
      </c>
      <c r="M4322" s="57" t="n">
        <v>0.613170385638</v>
      </c>
      <c r="N4322" s="56" t="str">
        <f aca="false">IF(OR(A4322="",I4322=""),"",IF(COUNTIFS($A$2:$A$4500,A4322,$D$2:$D$4500,D4322,$I$2:$I$4500,I4322)&gt;1,"Possible duplicate",""))</f>
        <v/>
      </c>
      <c r="O4322" s="56" t="str">
        <f aca="false">IF(J4322="","",IF(AND(L4322=0,K4322=0),1,0))</f>
        <v/>
      </c>
      <c r="P4322" s="56" t="str">
        <f aca="false">IF(L4322=1,J4322+ROW()/10^7,"")</f>
        <v/>
      </c>
      <c r="Q4322" s="56" t="str">
        <f aca="false">IF(O4322=1,M4322,"")</f>
        <v/>
      </c>
      <c r="R4322" s="56" t="str">
        <f aca="false">IF(K4322=1,ROW(),"")</f>
        <v/>
      </c>
      <c r="S4322" s="56" t="str">
        <f aca="false">IF(D4322="","",TRIM(D4322))</f>
        <v/>
      </c>
    </row>
    <row r="4323" customFormat="false" ht="15" hidden="false" customHeight="false" outlineLevel="0" collapsed="false">
      <c r="A4323" s="50"/>
      <c r="B4323" s="50"/>
      <c r="C4323" s="50" t="str">
        <f aca="false">IF(S4323="","",IFERROR(IF(INDEX('Ledger Codes'!$C$6:$C$205,MATCH(S4323,'Ledger Codes'!$B$6:$B$205,0))="","",INDEX('Ledger Codes'!$C$6:$C$205,MATCH(S4323,'Ledger Codes'!$B$6:$B$205,0))),""))</f>
        <v/>
      </c>
      <c r="D4323" s="50"/>
      <c r="E4323" s="50"/>
      <c r="F4323" s="50"/>
      <c r="G4323" s="50"/>
      <c r="H4323" s="50"/>
      <c r="I4323" s="52" t="str">
        <f aca="false">IF(AND(G4323="",H4323=""),"",N(G4323)-N(H4323))</f>
        <v/>
      </c>
      <c r="J4323" s="52" t="str">
        <f aca="false">IF(I4323="","",ABS(I4323))</f>
        <v/>
      </c>
      <c r="K4323" s="56" t="str">
        <f aca="false">IF(S4323="","",0)</f>
        <v/>
      </c>
      <c r="L4323" s="56" t="str">
        <f aca="false">IF(J4323="","",IF(AND(J4323&gt;'Revenue Testing'!$E$9,K4323=0),1,0))</f>
        <v/>
      </c>
      <c r="M4323" s="57" t="n">
        <v>0.724252279718</v>
      </c>
      <c r="N4323" s="56" t="str">
        <f aca="false">IF(OR(A4323="",I4323=""),"",IF(COUNTIFS($A$2:$A$4500,A4323,$D$2:$D$4500,D4323,$I$2:$I$4500,I4323)&gt;1,"Possible duplicate",""))</f>
        <v/>
      </c>
      <c r="O4323" s="56" t="str">
        <f aca="false">IF(J4323="","",IF(AND(L4323=0,K4323=0),1,0))</f>
        <v/>
      </c>
      <c r="P4323" s="56" t="str">
        <f aca="false">IF(L4323=1,J4323+ROW()/10^7,"")</f>
        <v/>
      </c>
      <c r="Q4323" s="56" t="str">
        <f aca="false">IF(O4323=1,M4323,"")</f>
        <v/>
      </c>
      <c r="R4323" s="56" t="str">
        <f aca="false">IF(K4323=1,ROW(),"")</f>
        <v/>
      </c>
      <c r="S4323" s="56" t="str">
        <f aca="false">IF(D4323="","",TRIM(D4323))</f>
        <v/>
      </c>
    </row>
    <row r="4324" customFormat="false" ht="15" hidden="false" customHeight="false" outlineLevel="0" collapsed="false">
      <c r="A4324" s="50"/>
      <c r="B4324" s="50"/>
      <c r="C4324" s="50" t="str">
        <f aca="false">IF(S4324="","",IFERROR(IF(INDEX('Ledger Codes'!$C$6:$C$205,MATCH(S4324,'Ledger Codes'!$B$6:$B$205,0))="","",INDEX('Ledger Codes'!$C$6:$C$205,MATCH(S4324,'Ledger Codes'!$B$6:$B$205,0))),""))</f>
        <v/>
      </c>
      <c r="D4324" s="50"/>
      <c r="E4324" s="50"/>
      <c r="F4324" s="50"/>
      <c r="G4324" s="50"/>
      <c r="H4324" s="50"/>
      <c r="I4324" s="52" t="str">
        <f aca="false">IF(AND(G4324="",H4324=""),"",N(G4324)-N(H4324))</f>
        <v/>
      </c>
      <c r="J4324" s="52" t="str">
        <f aca="false">IF(I4324="","",ABS(I4324))</f>
        <v/>
      </c>
      <c r="K4324" s="56" t="str">
        <f aca="false">IF(S4324="","",0)</f>
        <v/>
      </c>
      <c r="L4324" s="56" t="str">
        <f aca="false">IF(J4324="","",IF(AND(J4324&gt;'Revenue Testing'!$E$9,K4324=0),1,0))</f>
        <v/>
      </c>
      <c r="M4324" s="57" t="n">
        <v>0.442003323385</v>
      </c>
      <c r="N4324" s="56" t="str">
        <f aca="false">IF(OR(A4324="",I4324=""),"",IF(COUNTIFS($A$2:$A$4500,A4324,$D$2:$D$4500,D4324,$I$2:$I$4500,I4324)&gt;1,"Possible duplicate",""))</f>
        <v/>
      </c>
      <c r="O4324" s="56" t="str">
        <f aca="false">IF(J4324="","",IF(AND(L4324=0,K4324=0),1,0))</f>
        <v/>
      </c>
      <c r="P4324" s="56" t="str">
        <f aca="false">IF(L4324=1,J4324+ROW()/10^7,"")</f>
        <v/>
      </c>
      <c r="Q4324" s="56" t="str">
        <f aca="false">IF(O4324=1,M4324,"")</f>
        <v/>
      </c>
      <c r="R4324" s="56" t="str">
        <f aca="false">IF(K4324=1,ROW(),"")</f>
        <v/>
      </c>
      <c r="S4324" s="56" t="str">
        <f aca="false">IF(D4324="","",TRIM(D4324))</f>
        <v/>
      </c>
    </row>
    <row r="4325" customFormat="false" ht="15" hidden="false" customHeight="false" outlineLevel="0" collapsed="false">
      <c r="A4325" s="50"/>
      <c r="B4325" s="50"/>
      <c r="C4325" s="50" t="str">
        <f aca="false">IF(S4325="","",IFERROR(IF(INDEX('Ledger Codes'!$C$6:$C$205,MATCH(S4325,'Ledger Codes'!$B$6:$B$205,0))="","",INDEX('Ledger Codes'!$C$6:$C$205,MATCH(S4325,'Ledger Codes'!$B$6:$B$205,0))),""))</f>
        <v/>
      </c>
      <c r="D4325" s="50"/>
      <c r="E4325" s="50"/>
      <c r="F4325" s="50"/>
      <c r="G4325" s="50"/>
      <c r="H4325" s="50"/>
      <c r="I4325" s="52" t="str">
        <f aca="false">IF(AND(G4325="",H4325=""),"",N(G4325)-N(H4325))</f>
        <v/>
      </c>
      <c r="J4325" s="52" t="str">
        <f aca="false">IF(I4325="","",ABS(I4325))</f>
        <v/>
      </c>
      <c r="K4325" s="56" t="str">
        <f aca="false">IF(S4325="","",0)</f>
        <v/>
      </c>
      <c r="L4325" s="56" t="str">
        <f aca="false">IF(J4325="","",IF(AND(J4325&gt;'Revenue Testing'!$E$9,K4325=0),1,0))</f>
        <v/>
      </c>
      <c r="M4325" s="57" t="n">
        <v>0.867773569752</v>
      </c>
      <c r="N4325" s="56" t="str">
        <f aca="false">IF(OR(A4325="",I4325=""),"",IF(COUNTIFS($A$2:$A$4500,A4325,$D$2:$D$4500,D4325,$I$2:$I$4500,I4325)&gt;1,"Possible duplicate",""))</f>
        <v/>
      </c>
      <c r="O4325" s="56" t="str">
        <f aca="false">IF(J4325="","",IF(AND(L4325=0,K4325=0),1,0))</f>
        <v/>
      </c>
      <c r="P4325" s="56" t="str">
        <f aca="false">IF(L4325=1,J4325+ROW()/10^7,"")</f>
        <v/>
      </c>
      <c r="Q4325" s="56" t="str">
        <f aca="false">IF(O4325=1,M4325,"")</f>
        <v/>
      </c>
      <c r="R4325" s="56" t="str">
        <f aca="false">IF(K4325=1,ROW(),"")</f>
        <v/>
      </c>
      <c r="S4325" s="56" t="str">
        <f aca="false">IF(D4325="","",TRIM(D4325))</f>
        <v/>
      </c>
    </row>
    <row r="4326" customFormat="false" ht="15" hidden="false" customHeight="false" outlineLevel="0" collapsed="false">
      <c r="A4326" s="50"/>
      <c r="B4326" s="50"/>
      <c r="C4326" s="50" t="str">
        <f aca="false">IF(S4326="","",IFERROR(IF(INDEX('Ledger Codes'!$C$6:$C$205,MATCH(S4326,'Ledger Codes'!$B$6:$B$205,0))="","",INDEX('Ledger Codes'!$C$6:$C$205,MATCH(S4326,'Ledger Codes'!$B$6:$B$205,0))),""))</f>
        <v/>
      </c>
      <c r="D4326" s="50"/>
      <c r="E4326" s="50"/>
      <c r="F4326" s="50"/>
      <c r="G4326" s="50"/>
      <c r="H4326" s="50"/>
      <c r="I4326" s="52" t="str">
        <f aca="false">IF(AND(G4326="",H4326=""),"",N(G4326)-N(H4326))</f>
        <v/>
      </c>
      <c r="J4326" s="52" t="str">
        <f aca="false">IF(I4326="","",ABS(I4326))</f>
        <v/>
      </c>
      <c r="K4326" s="56" t="str">
        <f aca="false">IF(S4326="","",0)</f>
        <v/>
      </c>
      <c r="L4326" s="56" t="str">
        <f aca="false">IF(J4326="","",IF(AND(J4326&gt;'Revenue Testing'!$E$9,K4326=0),1,0))</f>
        <v/>
      </c>
      <c r="M4326" s="57" t="n">
        <v>0.14567856553</v>
      </c>
      <c r="N4326" s="56" t="str">
        <f aca="false">IF(OR(A4326="",I4326=""),"",IF(COUNTIFS($A$2:$A$4500,A4326,$D$2:$D$4500,D4326,$I$2:$I$4500,I4326)&gt;1,"Possible duplicate",""))</f>
        <v/>
      </c>
      <c r="O4326" s="56" t="str">
        <f aca="false">IF(J4326="","",IF(AND(L4326=0,K4326=0),1,0))</f>
        <v/>
      </c>
      <c r="P4326" s="56" t="str">
        <f aca="false">IF(L4326=1,J4326+ROW()/10^7,"")</f>
        <v/>
      </c>
      <c r="Q4326" s="56" t="str">
        <f aca="false">IF(O4326=1,M4326,"")</f>
        <v/>
      </c>
      <c r="R4326" s="56" t="str">
        <f aca="false">IF(K4326=1,ROW(),"")</f>
        <v/>
      </c>
      <c r="S4326" s="56" t="str">
        <f aca="false">IF(D4326="","",TRIM(D4326))</f>
        <v/>
      </c>
    </row>
    <row r="4327" customFormat="false" ht="15" hidden="false" customHeight="false" outlineLevel="0" collapsed="false">
      <c r="A4327" s="50"/>
      <c r="B4327" s="50"/>
      <c r="C4327" s="50" t="str">
        <f aca="false">IF(S4327="","",IFERROR(IF(INDEX('Ledger Codes'!$C$6:$C$205,MATCH(S4327,'Ledger Codes'!$B$6:$B$205,0))="","",INDEX('Ledger Codes'!$C$6:$C$205,MATCH(S4327,'Ledger Codes'!$B$6:$B$205,0))),""))</f>
        <v/>
      </c>
      <c r="D4327" s="50"/>
      <c r="E4327" s="50"/>
      <c r="F4327" s="50"/>
      <c r="G4327" s="50"/>
      <c r="H4327" s="50"/>
      <c r="I4327" s="52" t="str">
        <f aca="false">IF(AND(G4327="",H4327=""),"",N(G4327)-N(H4327))</f>
        <v/>
      </c>
      <c r="J4327" s="52" t="str">
        <f aca="false">IF(I4327="","",ABS(I4327))</f>
        <v/>
      </c>
      <c r="K4327" s="56" t="str">
        <f aca="false">IF(S4327="","",0)</f>
        <v/>
      </c>
      <c r="L4327" s="56" t="str">
        <f aca="false">IF(J4327="","",IF(AND(J4327&gt;'Revenue Testing'!$E$9,K4327=0),1,0))</f>
        <v/>
      </c>
      <c r="M4327" s="57" t="n">
        <v>0.237783896391</v>
      </c>
      <c r="N4327" s="56" t="str">
        <f aca="false">IF(OR(A4327="",I4327=""),"",IF(COUNTIFS($A$2:$A$4500,A4327,$D$2:$D$4500,D4327,$I$2:$I$4500,I4327)&gt;1,"Possible duplicate",""))</f>
        <v/>
      </c>
      <c r="O4327" s="56" t="str">
        <f aca="false">IF(J4327="","",IF(AND(L4327=0,K4327=0),1,0))</f>
        <v/>
      </c>
      <c r="P4327" s="56" t="str">
        <f aca="false">IF(L4327=1,J4327+ROW()/10^7,"")</f>
        <v/>
      </c>
      <c r="Q4327" s="56" t="str">
        <f aca="false">IF(O4327=1,M4327,"")</f>
        <v/>
      </c>
      <c r="R4327" s="56" t="str">
        <f aca="false">IF(K4327=1,ROW(),"")</f>
        <v/>
      </c>
      <c r="S4327" s="56" t="str">
        <f aca="false">IF(D4327="","",TRIM(D4327))</f>
        <v/>
      </c>
    </row>
    <row r="4328" customFormat="false" ht="15" hidden="false" customHeight="false" outlineLevel="0" collapsed="false">
      <c r="A4328" s="50"/>
      <c r="B4328" s="50"/>
      <c r="C4328" s="50" t="str">
        <f aca="false">IF(S4328="","",IFERROR(IF(INDEX('Ledger Codes'!$C$6:$C$205,MATCH(S4328,'Ledger Codes'!$B$6:$B$205,0))="","",INDEX('Ledger Codes'!$C$6:$C$205,MATCH(S4328,'Ledger Codes'!$B$6:$B$205,0))),""))</f>
        <v/>
      </c>
      <c r="D4328" s="50"/>
      <c r="E4328" s="50"/>
      <c r="F4328" s="50"/>
      <c r="G4328" s="50"/>
      <c r="H4328" s="50"/>
      <c r="I4328" s="52" t="str">
        <f aca="false">IF(AND(G4328="",H4328=""),"",N(G4328)-N(H4328))</f>
        <v/>
      </c>
      <c r="J4328" s="52" t="str">
        <f aca="false">IF(I4328="","",ABS(I4328))</f>
        <v/>
      </c>
      <c r="K4328" s="56" t="str">
        <f aca="false">IF(S4328="","",0)</f>
        <v/>
      </c>
      <c r="L4328" s="56" t="str">
        <f aca="false">IF(J4328="","",IF(AND(J4328&gt;'Revenue Testing'!$E$9,K4328=0),1,0))</f>
        <v/>
      </c>
      <c r="M4328" s="57" t="n">
        <v>0.801505929344</v>
      </c>
      <c r="N4328" s="56" t="str">
        <f aca="false">IF(OR(A4328="",I4328=""),"",IF(COUNTIFS($A$2:$A$4500,A4328,$D$2:$D$4500,D4328,$I$2:$I$4500,I4328)&gt;1,"Possible duplicate",""))</f>
        <v/>
      </c>
      <c r="O4328" s="56" t="str">
        <f aca="false">IF(J4328="","",IF(AND(L4328=0,K4328=0),1,0))</f>
        <v/>
      </c>
      <c r="P4328" s="56" t="str">
        <f aca="false">IF(L4328=1,J4328+ROW()/10^7,"")</f>
        <v/>
      </c>
      <c r="Q4328" s="56" t="str">
        <f aca="false">IF(O4328=1,M4328,"")</f>
        <v/>
      </c>
      <c r="R4328" s="56" t="str">
        <f aca="false">IF(K4328=1,ROW(),"")</f>
        <v/>
      </c>
      <c r="S4328" s="56" t="str">
        <f aca="false">IF(D4328="","",TRIM(D4328))</f>
        <v/>
      </c>
    </row>
    <row r="4329" customFormat="false" ht="15" hidden="false" customHeight="false" outlineLevel="0" collapsed="false">
      <c r="A4329" s="50"/>
      <c r="B4329" s="50"/>
      <c r="C4329" s="50" t="str">
        <f aca="false">IF(S4329="","",IFERROR(IF(INDEX('Ledger Codes'!$C$6:$C$205,MATCH(S4329,'Ledger Codes'!$B$6:$B$205,0))="","",INDEX('Ledger Codes'!$C$6:$C$205,MATCH(S4329,'Ledger Codes'!$B$6:$B$205,0))),""))</f>
        <v/>
      </c>
      <c r="D4329" s="50"/>
      <c r="E4329" s="50"/>
      <c r="F4329" s="50"/>
      <c r="G4329" s="50"/>
      <c r="H4329" s="50"/>
      <c r="I4329" s="52" t="str">
        <f aca="false">IF(AND(G4329="",H4329=""),"",N(G4329)-N(H4329))</f>
        <v/>
      </c>
      <c r="J4329" s="52" t="str">
        <f aca="false">IF(I4329="","",ABS(I4329))</f>
        <v/>
      </c>
      <c r="K4329" s="56" t="str">
        <f aca="false">IF(S4329="","",0)</f>
        <v/>
      </c>
      <c r="L4329" s="56" t="str">
        <f aca="false">IF(J4329="","",IF(AND(J4329&gt;'Revenue Testing'!$E$9,K4329=0),1,0))</f>
        <v/>
      </c>
      <c r="M4329" s="57" t="n">
        <v>0.224651616221</v>
      </c>
      <c r="N4329" s="56" t="str">
        <f aca="false">IF(OR(A4329="",I4329=""),"",IF(COUNTIFS($A$2:$A$4500,A4329,$D$2:$D$4500,D4329,$I$2:$I$4500,I4329)&gt;1,"Possible duplicate",""))</f>
        <v/>
      </c>
      <c r="O4329" s="56" t="str">
        <f aca="false">IF(J4329="","",IF(AND(L4329=0,K4329=0),1,0))</f>
        <v/>
      </c>
      <c r="P4329" s="56" t="str">
        <f aca="false">IF(L4329=1,J4329+ROW()/10^7,"")</f>
        <v/>
      </c>
      <c r="Q4329" s="56" t="str">
        <f aca="false">IF(O4329=1,M4329,"")</f>
        <v/>
      </c>
      <c r="R4329" s="56" t="str">
        <f aca="false">IF(K4329=1,ROW(),"")</f>
        <v/>
      </c>
      <c r="S4329" s="56" t="str">
        <f aca="false">IF(D4329="","",TRIM(D4329))</f>
        <v/>
      </c>
    </row>
    <row r="4330" customFormat="false" ht="15" hidden="false" customHeight="false" outlineLevel="0" collapsed="false">
      <c r="A4330" s="50"/>
      <c r="B4330" s="50"/>
      <c r="C4330" s="50" t="str">
        <f aca="false">IF(S4330="","",IFERROR(IF(INDEX('Ledger Codes'!$C$6:$C$205,MATCH(S4330,'Ledger Codes'!$B$6:$B$205,0))="","",INDEX('Ledger Codes'!$C$6:$C$205,MATCH(S4330,'Ledger Codes'!$B$6:$B$205,0))),""))</f>
        <v/>
      </c>
      <c r="D4330" s="50"/>
      <c r="E4330" s="50"/>
      <c r="F4330" s="50"/>
      <c r="G4330" s="50"/>
      <c r="H4330" s="50"/>
      <c r="I4330" s="52" t="str">
        <f aca="false">IF(AND(G4330="",H4330=""),"",N(G4330)-N(H4330))</f>
        <v/>
      </c>
      <c r="J4330" s="52" t="str">
        <f aca="false">IF(I4330="","",ABS(I4330))</f>
        <v/>
      </c>
      <c r="K4330" s="56" t="str">
        <f aca="false">IF(S4330="","",0)</f>
        <v/>
      </c>
      <c r="L4330" s="56" t="str">
        <f aca="false">IF(J4330="","",IF(AND(J4330&gt;'Revenue Testing'!$E$9,K4330=0),1,0))</f>
        <v/>
      </c>
      <c r="M4330" s="57" t="n">
        <v>0.715823496975</v>
      </c>
      <c r="N4330" s="56" t="str">
        <f aca="false">IF(OR(A4330="",I4330=""),"",IF(COUNTIFS($A$2:$A$4500,A4330,$D$2:$D$4500,D4330,$I$2:$I$4500,I4330)&gt;1,"Possible duplicate",""))</f>
        <v/>
      </c>
      <c r="O4330" s="56" t="str">
        <f aca="false">IF(J4330="","",IF(AND(L4330=0,K4330=0),1,0))</f>
        <v/>
      </c>
      <c r="P4330" s="56" t="str">
        <f aca="false">IF(L4330=1,J4330+ROW()/10^7,"")</f>
        <v/>
      </c>
      <c r="Q4330" s="56" t="str">
        <f aca="false">IF(O4330=1,M4330,"")</f>
        <v/>
      </c>
      <c r="R4330" s="56" t="str">
        <f aca="false">IF(K4330=1,ROW(),"")</f>
        <v/>
      </c>
      <c r="S4330" s="56" t="str">
        <f aca="false">IF(D4330="","",TRIM(D4330))</f>
        <v/>
      </c>
    </row>
    <row r="4331" customFormat="false" ht="15" hidden="false" customHeight="false" outlineLevel="0" collapsed="false">
      <c r="A4331" s="50"/>
      <c r="B4331" s="50"/>
      <c r="C4331" s="50" t="str">
        <f aca="false">IF(S4331="","",IFERROR(IF(INDEX('Ledger Codes'!$C$6:$C$205,MATCH(S4331,'Ledger Codes'!$B$6:$B$205,0))="","",INDEX('Ledger Codes'!$C$6:$C$205,MATCH(S4331,'Ledger Codes'!$B$6:$B$205,0))),""))</f>
        <v/>
      </c>
      <c r="D4331" s="50"/>
      <c r="E4331" s="50"/>
      <c r="F4331" s="50"/>
      <c r="G4331" s="50"/>
      <c r="H4331" s="50"/>
      <c r="I4331" s="52" t="str">
        <f aca="false">IF(AND(G4331="",H4331=""),"",N(G4331)-N(H4331))</f>
        <v/>
      </c>
      <c r="J4331" s="52" t="str">
        <f aca="false">IF(I4331="","",ABS(I4331))</f>
        <v/>
      </c>
      <c r="K4331" s="56" t="str">
        <f aca="false">IF(S4331="","",0)</f>
        <v/>
      </c>
      <c r="L4331" s="56" t="str">
        <f aca="false">IF(J4331="","",IF(AND(J4331&gt;'Revenue Testing'!$E$9,K4331=0),1,0))</f>
        <v/>
      </c>
      <c r="M4331" s="57" t="n">
        <v>0.022980190103</v>
      </c>
      <c r="N4331" s="56" t="str">
        <f aca="false">IF(OR(A4331="",I4331=""),"",IF(COUNTIFS($A$2:$A$4500,A4331,$D$2:$D$4500,D4331,$I$2:$I$4500,I4331)&gt;1,"Possible duplicate",""))</f>
        <v/>
      </c>
      <c r="O4331" s="56" t="str">
        <f aca="false">IF(J4331="","",IF(AND(L4331=0,K4331=0),1,0))</f>
        <v/>
      </c>
      <c r="P4331" s="56" t="str">
        <f aca="false">IF(L4331=1,J4331+ROW()/10^7,"")</f>
        <v/>
      </c>
      <c r="Q4331" s="56" t="str">
        <f aca="false">IF(O4331=1,M4331,"")</f>
        <v/>
      </c>
      <c r="R4331" s="56" t="str">
        <f aca="false">IF(K4331=1,ROW(),"")</f>
        <v/>
      </c>
      <c r="S4331" s="56" t="str">
        <f aca="false">IF(D4331="","",TRIM(D4331))</f>
        <v/>
      </c>
    </row>
    <row r="4332" customFormat="false" ht="15" hidden="false" customHeight="false" outlineLevel="0" collapsed="false">
      <c r="A4332" s="50"/>
      <c r="B4332" s="50"/>
      <c r="C4332" s="50" t="str">
        <f aca="false">IF(S4332="","",IFERROR(IF(INDEX('Ledger Codes'!$C$6:$C$205,MATCH(S4332,'Ledger Codes'!$B$6:$B$205,0))="","",INDEX('Ledger Codes'!$C$6:$C$205,MATCH(S4332,'Ledger Codes'!$B$6:$B$205,0))),""))</f>
        <v/>
      </c>
      <c r="D4332" s="50"/>
      <c r="E4332" s="50"/>
      <c r="F4332" s="50"/>
      <c r="G4332" s="50"/>
      <c r="H4332" s="50"/>
      <c r="I4332" s="52" t="str">
        <f aca="false">IF(AND(G4332="",H4332=""),"",N(G4332)-N(H4332))</f>
        <v/>
      </c>
      <c r="J4332" s="52" t="str">
        <f aca="false">IF(I4332="","",ABS(I4332))</f>
        <v/>
      </c>
      <c r="K4332" s="56" t="str">
        <f aca="false">IF(S4332="","",0)</f>
        <v/>
      </c>
      <c r="L4332" s="56" t="str">
        <f aca="false">IF(J4332="","",IF(AND(J4332&gt;'Revenue Testing'!$E$9,K4332=0),1,0))</f>
        <v/>
      </c>
      <c r="M4332" s="57" t="n">
        <v>0.098111649392</v>
      </c>
      <c r="N4332" s="56" t="str">
        <f aca="false">IF(OR(A4332="",I4332=""),"",IF(COUNTIFS($A$2:$A$4500,A4332,$D$2:$D$4500,D4332,$I$2:$I$4500,I4332)&gt;1,"Possible duplicate",""))</f>
        <v/>
      </c>
      <c r="O4332" s="56" t="str">
        <f aca="false">IF(J4332="","",IF(AND(L4332=0,K4332=0),1,0))</f>
        <v/>
      </c>
      <c r="P4332" s="56" t="str">
        <f aca="false">IF(L4332=1,J4332+ROW()/10^7,"")</f>
        <v/>
      </c>
      <c r="Q4332" s="56" t="str">
        <f aca="false">IF(O4332=1,M4332,"")</f>
        <v/>
      </c>
      <c r="R4332" s="56" t="str">
        <f aca="false">IF(K4332=1,ROW(),"")</f>
        <v/>
      </c>
      <c r="S4332" s="56" t="str">
        <f aca="false">IF(D4332="","",TRIM(D4332))</f>
        <v/>
      </c>
    </row>
    <row r="4333" customFormat="false" ht="15" hidden="false" customHeight="false" outlineLevel="0" collapsed="false">
      <c r="A4333" s="50"/>
      <c r="B4333" s="50"/>
      <c r="C4333" s="50" t="str">
        <f aca="false">IF(S4333="","",IFERROR(IF(INDEX('Ledger Codes'!$C$6:$C$205,MATCH(S4333,'Ledger Codes'!$B$6:$B$205,0))="","",INDEX('Ledger Codes'!$C$6:$C$205,MATCH(S4333,'Ledger Codes'!$B$6:$B$205,0))),""))</f>
        <v/>
      </c>
      <c r="D4333" s="50"/>
      <c r="E4333" s="50"/>
      <c r="F4333" s="50"/>
      <c r="G4333" s="50"/>
      <c r="H4333" s="50"/>
      <c r="I4333" s="52" t="str">
        <f aca="false">IF(AND(G4333="",H4333=""),"",N(G4333)-N(H4333))</f>
        <v/>
      </c>
      <c r="J4333" s="52" t="str">
        <f aca="false">IF(I4333="","",ABS(I4333))</f>
        <v/>
      </c>
      <c r="K4333" s="56" t="str">
        <f aca="false">IF(S4333="","",0)</f>
        <v/>
      </c>
      <c r="L4333" s="56" t="str">
        <f aca="false">IF(J4333="","",IF(AND(J4333&gt;'Revenue Testing'!$E$9,K4333=0),1,0))</f>
        <v/>
      </c>
      <c r="M4333" s="57" t="n">
        <v>0.544235599462</v>
      </c>
      <c r="N4333" s="56" t="str">
        <f aca="false">IF(OR(A4333="",I4333=""),"",IF(COUNTIFS($A$2:$A$4500,A4333,$D$2:$D$4500,D4333,$I$2:$I$4500,I4333)&gt;1,"Possible duplicate",""))</f>
        <v/>
      </c>
      <c r="O4333" s="56" t="str">
        <f aca="false">IF(J4333="","",IF(AND(L4333=0,K4333=0),1,0))</f>
        <v/>
      </c>
      <c r="P4333" s="56" t="str">
        <f aca="false">IF(L4333=1,J4333+ROW()/10^7,"")</f>
        <v/>
      </c>
      <c r="Q4333" s="56" t="str">
        <f aca="false">IF(O4333=1,M4333,"")</f>
        <v/>
      </c>
      <c r="R4333" s="56" t="str">
        <f aca="false">IF(K4333=1,ROW(),"")</f>
        <v/>
      </c>
      <c r="S4333" s="56" t="str">
        <f aca="false">IF(D4333="","",TRIM(D4333))</f>
        <v/>
      </c>
    </row>
    <row r="4334" customFormat="false" ht="15" hidden="false" customHeight="false" outlineLevel="0" collapsed="false">
      <c r="A4334" s="50"/>
      <c r="B4334" s="50"/>
      <c r="C4334" s="50" t="str">
        <f aca="false">IF(S4334="","",IFERROR(IF(INDEX('Ledger Codes'!$C$6:$C$205,MATCH(S4334,'Ledger Codes'!$B$6:$B$205,0))="","",INDEX('Ledger Codes'!$C$6:$C$205,MATCH(S4334,'Ledger Codes'!$B$6:$B$205,0))),""))</f>
        <v/>
      </c>
      <c r="D4334" s="50"/>
      <c r="E4334" s="50"/>
      <c r="F4334" s="50"/>
      <c r="G4334" s="50"/>
      <c r="H4334" s="50"/>
      <c r="I4334" s="52" t="str">
        <f aca="false">IF(AND(G4334="",H4334=""),"",N(G4334)-N(H4334))</f>
        <v/>
      </c>
      <c r="J4334" s="52" t="str">
        <f aca="false">IF(I4334="","",ABS(I4334))</f>
        <v/>
      </c>
      <c r="K4334" s="56" t="str">
        <f aca="false">IF(S4334="","",0)</f>
        <v/>
      </c>
      <c r="L4334" s="56" t="str">
        <f aca="false">IF(J4334="","",IF(AND(J4334&gt;'Revenue Testing'!$E$9,K4334=0),1,0))</f>
        <v/>
      </c>
      <c r="M4334" s="57" t="n">
        <v>0.173278298361</v>
      </c>
      <c r="N4334" s="56" t="str">
        <f aca="false">IF(OR(A4334="",I4334=""),"",IF(COUNTIFS($A$2:$A$4500,A4334,$D$2:$D$4500,D4334,$I$2:$I$4500,I4334)&gt;1,"Possible duplicate",""))</f>
        <v/>
      </c>
      <c r="O4334" s="56" t="str">
        <f aca="false">IF(J4334="","",IF(AND(L4334=0,K4334=0),1,0))</f>
        <v/>
      </c>
      <c r="P4334" s="56" t="str">
        <f aca="false">IF(L4334=1,J4334+ROW()/10^7,"")</f>
        <v/>
      </c>
      <c r="Q4334" s="56" t="str">
        <f aca="false">IF(O4334=1,M4334,"")</f>
        <v/>
      </c>
      <c r="R4334" s="56" t="str">
        <f aca="false">IF(K4334=1,ROW(),"")</f>
        <v/>
      </c>
      <c r="S4334" s="56" t="str">
        <f aca="false">IF(D4334="","",TRIM(D4334))</f>
        <v/>
      </c>
    </row>
    <row r="4335" customFormat="false" ht="15" hidden="false" customHeight="false" outlineLevel="0" collapsed="false">
      <c r="A4335" s="50"/>
      <c r="B4335" s="50"/>
      <c r="C4335" s="50" t="str">
        <f aca="false">IF(S4335="","",IFERROR(IF(INDEX('Ledger Codes'!$C$6:$C$205,MATCH(S4335,'Ledger Codes'!$B$6:$B$205,0))="","",INDEX('Ledger Codes'!$C$6:$C$205,MATCH(S4335,'Ledger Codes'!$B$6:$B$205,0))),""))</f>
        <v/>
      </c>
      <c r="D4335" s="50"/>
      <c r="E4335" s="50"/>
      <c r="F4335" s="50"/>
      <c r="G4335" s="50"/>
      <c r="H4335" s="50"/>
      <c r="I4335" s="52" t="str">
        <f aca="false">IF(AND(G4335="",H4335=""),"",N(G4335)-N(H4335))</f>
        <v/>
      </c>
      <c r="J4335" s="52" t="str">
        <f aca="false">IF(I4335="","",ABS(I4335))</f>
        <v/>
      </c>
      <c r="K4335" s="56" t="str">
        <f aca="false">IF(S4335="","",0)</f>
        <v/>
      </c>
      <c r="L4335" s="56" t="str">
        <f aca="false">IF(J4335="","",IF(AND(J4335&gt;'Revenue Testing'!$E$9,K4335=0),1,0))</f>
        <v/>
      </c>
      <c r="M4335" s="57" t="n">
        <v>0.215785744656</v>
      </c>
      <c r="N4335" s="56" t="str">
        <f aca="false">IF(OR(A4335="",I4335=""),"",IF(COUNTIFS($A$2:$A$4500,A4335,$D$2:$D$4500,D4335,$I$2:$I$4500,I4335)&gt;1,"Possible duplicate",""))</f>
        <v/>
      </c>
      <c r="O4335" s="56" t="str">
        <f aca="false">IF(J4335="","",IF(AND(L4335=0,K4335=0),1,0))</f>
        <v/>
      </c>
      <c r="P4335" s="56" t="str">
        <f aca="false">IF(L4335=1,J4335+ROW()/10^7,"")</f>
        <v/>
      </c>
      <c r="Q4335" s="56" t="str">
        <f aca="false">IF(O4335=1,M4335,"")</f>
        <v/>
      </c>
      <c r="R4335" s="56" t="str">
        <f aca="false">IF(K4335=1,ROW(),"")</f>
        <v/>
      </c>
      <c r="S4335" s="56" t="str">
        <f aca="false">IF(D4335="","",TRIM(D4335))</f>
        <v/>
      </c>
    </row>
    <row r="4336" customFormat="false" ht="15" hidden="false" customHeight="false" outlineLevel="0" collapsed="false">
      <c r="A4336" s="50"/>
      <c r="B4336" s="50"/>
      <c r="C4336" s="50" t="str">
        <f aca="false">IF(S4336="","",IFERROR(IF(INDEX('Ledger Codes'!$C$6:$C$205,MATCH(S4336,'Ledger Codes'!$B$6:$B$205,0))="","",INDEX('Ledger Codes'!$C$6:$C$205,MATCH(S4336,'Ledger Codes'!$B$6:$B$205,0))),""))</f>
        <v/>
      </c>
      <c r="D4336" s="50"/>
      <c r="E4336" s="50"/>
      <c r="F4336" s="50"/>
      <c r="G4336" s="50"/>
      <c r="H4336" s="50"/>
      <c r="I4336" s="52" t="str">
        <f aca="false">IF(AND(G4336="",H4336=""),"",N(G4336)-N(H4336))</f>
        <v/>
      </c>
      <c r="J4336" s="52" t="str">
        <f aca="false">IF(I4336="","",ABS(I4336))</f>
        <v/>
      </c>
      <c r="K4336" s="56" t="str">
        <f aca="false">IF(S4336="","",0)</f>
        <v/>
      </c>
      <c r="L4336" s="56" t="str">
        <f aca="false">IF(J4336="","",IF(AND(J4336&gt;'Revenue Testing'!$E$9,K4336=0),1,0))</f>
        <v/>
      </c>
      <c r="M4336" s="57" t="n">
        <v>0.650572832283</v>
      </c>
      <c r="N4336" s="56" t="str">
        <f aca="false">IF(OR(A4336="",I4336=""),"",IF(COUNTIFS($A$2:$A$4500,A4336,$D$2:$D$4500,D4336,$I$2:$I$4500,I4336)&gt;1,"Possible duplicate",""))</f>
        <v/>
      </c>
      <c r="O4336" s="56" t="str">
        <f aca="false">IF(J4336="","",IF(AND(L4336=0,K4336=0),1,0))</f>
        <v/>
      </c>
      <c r="P4336" s="56" t="str">
        <f aca="false">IF(L4336=1,J4336+ROW()/10^7,"")</f>
        <v/>
      </c>
      <c r="Q4336" s="56" t="str">
        <f aca="false">IF(O4336=1,M4336,"")</f>
        <v/>
      </c>
      <c r="R4336" s="56" t="str">
        <f aca="false">IF(K4336=1,ROW(),"")</f>
        <v/>
      </c>
      <c r="S4336" s="56" t="str">
        <f aca="false">IF(D4336="","",TRIM(D4336))</f>
        <v/>
      </c>
    </row>
    <row r="4337" customFormat="false" ht="15" hidden="false" customHeight="false" outlineLevel="0" collapsed="false">
      <c r="A4337" s="50"/>
      <c r="B4337" s="50"/>
      <c r="C4337" s="50" t="str">
        <f aca="false">IF(S4337="","",IFERROR(IF(INDEX('Ledger Codes'!$C$6:$C$205,MATCH(S4337,'Ledger Codes'!$B$6:$B$205,0))="","",INDEX('Ledger Codes'!$C$6:$C$205,MATCH(S4337,'Ledger Codes'!$B$6:$B$205,0))),""))</f>
        <v/>
      </c>
      <c r="D4337" s="50"/>
      <c r="E4337" s="50"/>
      <c r="F4337" s="50"/>
      <c r="G4337" s="50"/>
      <c r="H4337" s="50"/>
      <c r="I4337" s="52" t="str">
        <f aca="false">IF(AND(G4337="",H4337=""),"",N(G4337)-N(H4337))</f>
        <v/>
      </c>
      <c r="J4337" s="52" t="str">
        <f aca="false">IF(I4337="","",ABS(I4337))</f>
        <v/>
      </c>
      <c r="K4337" s="56" t="str">
        <f aca="false">IF(S4337="","",0)</f>
        <v/>
      </c>
      <c r="L4337" s="56" t="str">
        <f aca="false">IF(J4337="","",IF(AND(J4337&gt;'Revenue Testing'!$E$9,K4337=0),1,0))</f>
        <v/>
      </c>
      <c r="M4337" s="57" t="n">
        <v>0.078402324239</v>
      </c>
      <c r="N4337" s="56" t="str">
        <f aca="false">IF(OR(A4337="",I4337=""),"",IF(COUNTIFS($A$2:$A$4500,A4337,$D$2:$D$4500,D4337,$I$2:$I$4500,I4337)&gt;1,"Possible duplicate",""))</f>
        <v/>
      </c>
      <c r="O4337" s="56" t="str">
        <f aca="false">IF(J4337="","",IF(AND(L4337=0,K4337=0),1,0))</f>
        <v/>
      </c>
      <c r="P4337" s="56" t="str">
        <f aca="false">IF(L4337=1,J4337+ROW()/10^7,"")</f>
        <v/>
      </c>
      <c r="Q4337" s="56" t="str">
        <f aca="false">IF(O4337=1,M4337,"")</f>
        <v/>
      </c>
      <c r="R4337" s="56" t="str">
        <f aca="false">IF(K4337=1,ROW(),"")</f>
        <v/>
      </c>
      <c r="S4337" s="56" t="str">
        <f aca="false">IF(D4337="","",TRIM(D4337))</f>
        <v/>
      </c>
    </row>
    <row r="4338" customFormat="false" ht="15" hidden="false" customHeight="false" outlineLevel="0" collapsed="false">
      <c r="A4338" s="50"/>
      <c r="B4338" s="50"/>
      <c r="C4338" s="50" t="str">
        <f aca="false">IF(S4338="","",IFERROR(IF(INDEX('Ledger Codes'!$C$6:$C$205,MATCH(S4338,'Ledger Codes'!$B$6:$B$205,0))="","",INDEX('Ledger Codes'!$C$6:$C$205,MATCH(S4338,'Ledger Codes'!$B$6:$B$205,0))),""))</f>
        <v/>
      </c>
      <c r="D4338" s="50"/>
      <c r="E4338" s="50"/>
      <c r="F4338" s="50"/>
      <c r="G4338" s="50"/>
      <c r="H4338" s="50"/>
      <c r="I4338" s="52" t="str">
        <f aca="false">IF(AND(G4338="",H4338=""),"",N(G4338)-N(H4338))</f>
        <v/>
      </c>
      <c r="J4338" s="52" t="str">
        <f aca="false">IF(I4338="","",ABS(I4338))</f>
        <v/>
      </c>
      <c r="K4338" s="56" t="str">
        <f aca="false">IF(S4338="","",0)</f>
        <v/>
      </c>
      <c r="L4338" s="56" t="str">
        <f aca="false">IF(J4338="","",IF(AND(J4338&gt;'Revenue Testing'!$E$9,K4338=0),1,0))</f>
        <v/>
      </c>
      <c r="M4338" s="57" t="n">
        <v>0.526554113626</v>
      </c>
      <c r="N4338" s="56" t="str">
        <f aca="false">IF(OR(A4338="",I4338=""),"",IF(COUNTIFS($A$2:$A$4500,A4338,$D$2:$D$4500,D4338,$I$2:$I$4500,I4338)&gt;1,"Possible duplicate",""))</f>
        <v/>
      </c>
      <c r="O4338" s="56" t="str">
        <f aca="false">IF(J4338="","",IF(AND(L4338=0,K4338=0),1,0))</f>
        <v/>
      </c>
      <c r="P4338" s="56" t="str">
        <f aca="false">IF(L4338=1,J4338+ROW()/10^7,"")</f>
        <v/>
      </c>
      <c r="Q4338" s="56" t="str">
        <f aca="false">IF(O4338=1,M4338,"")</f>
        <v/>
      </c>
      <c r="R4338" s="56" t="str">
        <f aca="false">IF(K4338=1,ROW(),"")</f>
        <v/>
      </c>
      <c r="S4338" s="56" t="str">
        <f aca="false">IF(D4338="","",TRIM(D4338))</f>
        <v/>
      </c>
    </row>
    <row r="4339" customFormat="false" ht="15" hidden="false" customHeight="false" outlineLevel="0" collapsed="false">
      <c r="A4339" s="50"/>
      <c r="B4339" s="50"/>
      <c r="C4339" s="50" t="str">
        <f aca="false">IF(S4339="","",IFERROR(IF(INDEX('Ledger Codes'!$C$6:$C$205,MATCH(S4339,'Ledger Codes'!$B$6:$B$205,0))="","",INDEX('Ledger Codes'!$C$6:$C$205,MATCH(S4339,'Ledger Codes'!$B$6:$B$205,0))),""))</f>
        <v/>
      </c>
      <c r="D4339" s="50"/>
      <c r="E4339" s="50"/>
      <c r="F4339" s="50"/>
      <c r="G4339" s="50"/>
      <c r="H4339" s="50"/>
      <c r="I4339" s="52" t="str">
        <f aca="false">IF(AND(G4339="",H4339=""),"",N(G4339)-N(H4339))</f>
        <v/>
      </c>
      <c r="J4339" s="52" t="str">
        <f aca="false">IF(I4339="","",ABS(I4339))</f>
        <v/>
      </c>
      <c r="K4339" s="56" t="str">
        <f aca="false">IF(S4339="","",0)</f>
        <v/>
      </c>
      <c r="L4339" s="56" t="str">
        <f aca="false">IF(J4339="","",IF(AND(J4339&gt;'Revenue Testing'!$E$9,K4339=0),1,0))</f>
        <v/>
      </c>
      <c r="M4339" s="57" t="n">
        <v>0.327984262537</v>
      </c>
      <c r="N4339" s="56" t="str">
        <f aca="false">IF(OR(A4339="",I4339=""),"",IF(COUNTIFS($A$2:$A$4500,A4339,$D$2:$D$4500,D4339,$I$2:$I$4500,I4339)&gt;1,"Possible duplicate",""))</f>
        <v/>
      </c>
      <c r="O4339" s="56" t="str">
        <f aca="false">IF(J4339="","",IF(AND(L4339=0,K4339=0),1,0))</f>
        <v/>
      </c>
      <c r="P4339" s="56" t="str">
        <f aca="false">IF(L4339=1,J4339+ROW()/10^7,"")</f>
        <v/>
      </c>
      <c r="Q4339" s="56" t="str">
        <f aca="false">IF(O4339=1,M4339,"")</f>
        <v/>
      </c>
      <c r="R4339" s="56" t="str">
        <f aca="false">IF(K4339=1,ROW(),"")</f>
        <v/>
      </c>
      <c r="S4339" s="56" t="str">
        <f aca="false">IF(D4339="","",TRIM(D4339))</f>
        <v/>
      </c>
    </row>
    <row r="4340" customFormat="false" ht="15" hidden="false" customHeight="false" outlineLevel="0" collapsed="false">
      <c r="A4340" s="50"/>
      <c r="B4340" s="50"/>
      <c r="C4340" s="50" t="str">
        <f aca="false">IF(S4340="","",IFERROR(IF(INDEX('Ledger Codes'!$C$6:$C$205,MATCH(S4340,'Ledger Codes'!$B$6:$B$205,0))="","",INDEX('Ledger Codes'!$C$6:$C$205,MATCH(S4340,'Ledger Codes'!$B$6:$B$205,0))),""))</f>
        <v/>
      </c>
      <c r="D4340" s="50"/>
      <c r="E4340" s="50"/>
      <c r="F4340" s="50"/>
      <c r="G4340" s="50"/>
      <c r="H4340" s="50"/>
      <c r="I4340" s="52" t="str">
        <f aca="false">IF(AND(G4340="",H4340=""),"",N(G4340)-N(H4340))</f>
        <v/>
      </c>
      <c r="J4340" s="52" t="str">
        <f aca="false">IF(I4340="","",ABS(I4340))</f>
        <v/>
      </c>
      <c r="K4340" s="56" t="str">
        <f aca="false">IF(S4340="","",0)</f>
        <v/>
      </c>
      <c r="L4340" s="56" t="str">
        <f aca="false">IF(J4340="","",IF(AND(J4340&gt;'Revenue Testing'!$E$9,K4340=0),1,0))</f>
        <v/>
      </c>
      <c r="M4340" s="57" t="n">
        <v>0.884325917971</v>
      </c>
      <c r="N4340" s="56" t="str">
        <f aca="false">IF(OR(A4340="",I4340=""),"",IF(COUNTIFS($A$2:$A$4500,A4340,$D$2:$D$4500,D4340,$I$2:$I$4500,I4340)&gt;1,"Possible duplicate",""))</f>
        <v/>
      </c>
      <c r="O4340" s="56" t="str">
        <f aca="false">IF(J4340="","",IF(AND(L4340=0,K4340=0),1,0))</f>
        <v/>
      </c>
      <c r="P4340" s="56" t="str">
        <f aca="false">IF(L4340=1,J4340+ROW()/10^7,"")</f>
        <v/>
      </c>
      <c r="Q4340" s="56" t="str">
        <f aca="false">IF(O4340=1,M4340,"")</f>
        <v/>
      </c>
      <c r="R4340" s="56" t="str">
        <f aca="false">IF(K4340=1,ROW(),"")</f>
        <v/>
      </c>
      <c r="S4340" s="56" t="str">
        <f aca="false">IF(D4340="","",TRIM(D4340))</f>
        <v/>
      </c>
    </row>
    <row r="4341" customFormat="false" ht="15" hidden="false" customHeight="false" outlineLevel="0" collapsed="false">
      <c r="A4341" s="50"/>
      <c r="B4341" s="50"/>
      <c r="C4341" s="50" t="str">
        <f aca="false">IF(S4341="","",IFERROR(IF(INDEX('Ledger Codes'!$C$6:$C$205,MATCH(S4341,'Ledger Codes'!$B$6:$B$205,0))="","",INDEX('Ledger Codes'!$C$6:$C$205,MATCH(S4341,'Ledger Codes'!$B$6:$B$205,0))),""))</f>
        <v/>
      </c>
      <c r="D4341" s="50"/>
      <c r="E4341" s="50"/>
      <c r="F4341" s="50"/>
      <c r="G4341" s="50"/>
      <c r="H4341" s="50"/>
      <c r="I4341" s="52" t="str">
        <f aca="false">IF(AND(G4341="",H4341=""),"",N(G4341)-N(H4341))</f>
        <v/>
      </c>
      <c r="J4341" s="52" t="str">
        <f aca="false">IF(I4341="","",ABS(I4341))</f>
        <v/>
      </c>
      <c r="K4341" s="56" t="str">
        <f aca="false">IF(S4341="","",0)</f>
        <v/>
      </c>
      <c r="L4341" s="56" t="str">
        <f aca="false">IF(J4341="","",IF(AND(J4341&gt;'Revenue Testing'!$E$9,K4341=0),1,0))</f>
        <v/>
      </c>
      <c r="M4341" s="57" t="n">
        <v>0.062201467227</v>
      </c>
      <c r="N4341" s="56" t="str">
        <f aca="false">IF(OR(A4341="",I4341=""),"",IF(COUNTIFS($A$2:$A$4500,A4341,$D$2:$D$4500,D4341,$I$2:$I$4500,I4341)&gt;1,"Possible duplicate",""))</f>
        <v/>
      </c>
      <c r="O4341" s="56" t="str">
        <f aca="false">IF(J4341="","",IF(AND(L4341=0,K4341=0),1,0))</f>
        <v/>
      </c>
      <c r="P4341" s="56" t="str">
        <f aca="false">IF(L4341=1,J4341+ROW()/10^7,"")</f>
        <v/>
      </c>
      <c r="Q4341" s="56" t="str">
        <f aca="false">IF(O4341=1,M4341,"")</f>
        <v/>
      </c>
      <c r="R4341" s="56" t="str">
        <f aca="false">IF(K4341=1,ROW(),"")</f>
        <v/>
      </c>
      <c r="S4341" s="56" t="str">
        <f aca="false">IF(D4341="","",TRIM(D4341))</f>
        <v/>
      </c>
    </row>
    <row r="4342" customFormat="false" ht="15" hidden="false" customHeight="false" outlineLevel="0" collapsed="false">
      <c r="A4342" s="50"/>
      <c r="B4342" s="50"/>
      <c r="C4342" s="50" t="str">
        <f aca="false">IF(S4342="","",IFERROR(IF(INDEX('Ledger Codes'!$C$6:$C$205,MATCH(S4342,'Ledger Codes'!$B$6:$B$205,0))="","",INDEX('Ledger Codes'!$C$6:$C$205,MATCH(S4342,'Ledger Codes'!$B$6:$B$205,0))),""))</f>
        <v/>
      </c>
      <c r="D4342" s="50"/>
      <c r="E4342" s="50"/>
      <c r="F4342" s="50"/>
      <c r="G4342" s="50"/>
      <c r="H4342" s="50"/>
      <c r="I4342" s="52" t="str">
        <f aca="false">IF(AND(G4342="",H4342=""),"",N(G4342)-N(H4342))</f>
        <v/>
      </c>
      <c r="J4342" s="52" t="str">
        <f aca="false">IF(I4342="","",ABS(I4342))</f>
        <v/>
      </c>
      <c r="K4342" s="56" t="str">
        <f aca="false">IF(S4342="","",0)</f>
        <v/>
      </c>
      <c r="L4342" s="56" t="str">
        <f aca="false">IF(J4342="","",IF(AND(J4342&gt;'Revenue Testing'!$E$9,K4342=0),1,0))</f>
        <v/>
      </c>
      <c r="M4342" s="57" t="n">
        <v>0.724261737661</v>
      </c>
      <c r="N4342" s="56" t="str">
        <f aca="false">IF(OR(A4342="",I4342=""),"",IF(COUNTIFS($A$2:$A$4500,A4342,$D$2:$D$4500,D4342,$I$2:$I$4500,I4342)&gt;1,"Possible duplicate",""))</f>
        <v/>
      </c>
      <c r="O4342" s="56" t="str">
        <f aca="false">IF(J4342="","",IF(AND(L4342=0,K4342=0),1,0))</f>
        <v/>
      </c>
      <c r="P4342" s="56" t="str">
        <f aca="false">IF(L4342=1,J4342+ROW()/10^7,"")</f>
        <v/>
      </c>
      <c r="Q4342" s="56" t="str">
        <f aca="false">IF(O4342=1,M4342,"")</f>
        <v/>
      </c>
      <c r="R4342" s="56" t="str">
        <f aca="false">IF(K4342=1,ROW(),"")</f>
        <v/>
      </c>
      <c r="S4342" s="56" t="str">
        <f aca="false">IF(D4342="","",TRIM(D4342))</f>
        <v/>
      </c>
    </row>
    <row r="4343" customFormat="false" ht="15" hidden="false" customHeight="false" outlineLevel="0" collapsed="false">
      <c r="A4343" s="50"/>
      <c r="B4343" s="50"/>
      <c r="C4343" s="50" t="str">
        <f aca="false">IF(S4343="","",IFERROR(IF(INDEX('Ledger Codes'!$C$6:$C$205,MATCH(S4343,'Ledger Codes'!$B$6:$B$205,0))="","",INDEX('Ledger Codes'!$C$6:$C$205,MATCH(S4343,'Ledger Codes'!$B$6:$B$205,0))),""))</f>
        <v/>
      </c>
      <c r="D4343" s="50"/>
      <c r="E4343" s="50"/>
      <c r="F4343" s="50"/>
      <c r="G4343" s="50"/>
      <c r="H4343" s="50"/>
      <c r="I4343" s="52" t="str">
        <f aca="false">IF(AND(G4343="",H4343=""),"",N(G4343)-N(H4343))</f>
        <v/>
      </c>
      <c r="J4343" s="52" t="str">
        <f aca="false">IF(I4343="","",ABS(I4343))</f>
        <v/>
      </c>
      <c r="K4343" s="56" t="str">
        <f aca="false">IF(S4343="","",0)</f>
        <v/>
      </c>
      <c r="L4343" s="56" t="str">
        <f aca="false">IF(J4343="","",IF(AND(J4343&gt;'Revenue Testing'!$E$9,K4343=0),1,0))</f>
        <v/>
      </c>
      <c r="M4343" s="57" t="n">
        <v>0.641631353597</v>
      </c>
      <c r="N4343" s="56" t="str">
        <f aca="false">IF(OR(A4343="",I4343=""),"",IF(COUNTIFS($A$2:$A$4500,A4343,$D$2:$D$4500,D4343,$I$2:$I$4500,I4343)&gt;1,"Possible duplicate",""))</f>
        <v/>
      </c>
      <c r="O4343" s="56" t="str">
        <f aca="false">IF(J4343="","",IF(AND(L4343=0,K4343=0),1,0))</f>
        <v/>
      </c>
      <c r="P4343" s="56" t="str">
        <f aca="false">IF(L4343=1,J4343+ROW()/10^7,"")</f>
        <v/>
      </c>
      <c r="Q4343" s="56" t="str">
        <f aca="false">IF(O4343=1,M4343,"")</f>
        <v/>
      </c>
      <c r="R4343" s="56" t="str">
        <f aca="false">IF(K4343=1,ROW(),"")</f>
        <v/>
      </c>
      <c r="S4343" s="56" t="str">
        <f aca="false">IF(D4343="","",TRIM(D4343))</f>
        <v/>
      </c>
    </row>
    <row r="4344" customFormat="false" ht="15" hidden="false" customHeight="false" outlineLevel="0" collapsed="false">
      <c r="A4344" s="50"/>
      <c r="B4344" s="50"/>
      <c r="C4344" s="50" t="str">
        <f aca="false">IF(S4344="","",IFERROR(IF(INDEX('Ledger Codes'!$C$6:$C$205,MATCH(S4344,'Ledger Codes'!$B$6:$B$205,0))="","",INDEX('Ledger Codes'!$C$6:$C$205,MATCH(S4344,'Ledger Codes'!$B$6:$B$205,0))),""))</f>
        <v/>
      </c>
      <c r="D4344" s="50"/>
      <c r="E4344" s="50"/>
      <c r="F4344" s="50"/>
      <c r="G4344" s="50"/>
      <c r="H4344" s="50"/>
      <c r="I4344" s="52" t="str">
        <f aca="false">IF(AND(G4344="",H4344=""),"",N(G4344)-N(H4344))</f>
        <v/>
      </c>
      <c r="J4344" s="52" t="str">
        <f aca="false">IF(I4344="","",ABS(I4344))</f>
        <v/>
      </c>
      <c r="K4344" s="56" t="str">
        <f aca="false">IF(S4344="","",0)</f>
        <v/>
      </c>
      <c r="L4344" s="56" t="str">
        <f aca="false">IF(J4344="","",IF(AND(J4344&gt;'Revenue Testing'!$E$9,K4344=0),1,0))</f>
        <v/>
      </c>
      <c r="M4344" s="57" t="n">
        <v>0.694384752588</v>
      </c>
      <c r="N4344" s="56" t="str">
        <f aca="false">IF(OR(A4344="",I4344=""),"",IF(COUNTIFS($A$2:$A$4500,A4344,$D$2:$D$4500,D4344,$I$2:$I$4500,I4344)&gt;1,"Possible duplicate",""))</f>
        <v/>
      </c>
      <c r="O4344" s="56" t="str">
        <f aca="false">IF(J4344="","",IF(AND(L4344=0,K4344=0),1,0))</f>
        <v/>
      </c>
      <c r="P4344" s="56" t="str">
        <f aca="false">IF(L4344=1,J4344+ROW()/10^7,"")</f>
        <v/>
      </c>
      <c r="Q4344" s="56" t="str">
        <f aca="false">IF(O4344=1,M4344,"")</f>
        <v/>
      </c>
      <c r="R4344" s="56" t="str">
        <f aca="false">IF(K4344=1,ROW(),"")</f>
        <v/>
      </c>
      <c r="S4344" s="56" t="str">
        <f aca="false">IF(D4344="","",TRIM(D4344))</f>
        <v/>
      </c>
    </row>
    <row r="4345" customFormat="false" ht="15" hidden="false" customHeight="false" outlineLevel="0" collapsed="false">
      <c r="A4345" s="50"/>
      <c r="B4345" s="50"/>
      <c r="C4345" s="50" t="str">
        <f aca="false">IF(S4345="","",IFERROR(IF(INDEX('Ledger Codes'!$C$6:$C$205,MATCH(S4345,'Ledger Codes'!$B$6:$B$205,0))="","",INDEX('Ledger Codes'!$C$6:$C$205,MATCH(S4345,'Ledger Codes'!$B$6:$B$205,0))),""))</f>
        <v/>
      </c>
      <c r="D4345" s="50"/>
      <c r="E4345" s="50"/>
      <c r="F4345" s="50"/>
      <c r="G4345" s="50"/>
      <c r="H4345" s="50"/>
      <c r="I4345" s="52" t="str">
        <f aca="false">IF(AND(G4345="",H4345=""),"",N(G4345)-N(H4345))</f>
        <v/>
      </c>
      <c r="J4345" s="52" t="str">
        <f aca="false">IF(I4345="","",ABS(I4345))</f>
        <v/>
      </c>
      <c r="K4345" s="56" t="str">
        <f aca="false">IF(S4345="","",0)</f>
        <v/>
      </c>
      <c r="L4345" s="56" t="str">
        <f aca="false">IF(J4345="","",IF(AND(J4345&gt;'Revenue Testing'!$E$9,K4345=0),1,0))</f>
        <v/>
      </c>
      <c r="M4345" s="57" t="n">
        <v>0.541890097107</v>
      </c>
      <c r="N4345" s="56" t="str">
        <f aca="false">IF(OR(A4345="",I4345=""),"",IF(COUNTIFS($A$2:$A$4500,A4345,$D$2:$D$4500,D4345,$I$2:$I$4500,I4345)&gt;1,"Possible duplicate",""))</f>
        <v/>
      </c>
      <c r="O4345" s="56" t="str">
        <f aca="false">IF(J4345="","",IF(AND(L4345=0,K4345=0),1,0))</f>
        <v/>
      </c>
      <c r="P4345" s="56" t="str">
        <f aca="false">IF(L4345=1,J4345+ROW()/10^7,"")</f>
        <v/>
      </c>
      <c r="Q4345" s="56" t="str">
        <f aca="false">IF(O4345=1,M4345,"")</f>
        <v/>
      </c>
      <c r="R4345" s="56" t="str">
        <f aca="false">IF(K4345=1,ROW(),"")</f>
        <v/>
      </c>
      <c r="S4345" s="56" t="str">
        <f aca="false">IF(D4345="","",TRIM(D4345))</f>
        <v/>
      </c>
    </row>
    <row r="4346" customFormat="false" ht="15" hidden="false" customHeight="false" outlineLevel="0" collapsed="false">
      <c r="A4346" s="50"/>
      <c r="B4346" s="50"/>
      <c r="C4346" s="50" t="str">
        <f aca="false">IF(S4346="","",IFERROR(IF(INDEX('Ledger Codes'!$C$6:$C$205,MATCH(S4346,'Ledger Codes'!$B$6:$B$205,0))="","",INDEX('Ledger Codes'!$C$6:$C$205,MATCH(S4346,'Ledger Codes'!$B$6:$B$205,0))),""))</f>
        <v/>
      </c>
      <c r="D4346" s="50"/>
      <c r="E4346" s="50"/>
      <c r="F4346" s="50"/>
      <c r="G4346" s="50"/>
      <c r="H4346" s="50"/>
      <c r="I4346" s="52" t="str">
        <f aca="false">IF(AND(G4346="",H4346=""),"",N(G4346)-N(H4346))</f>
        <v/>
      </c>
      <c r="J4346" s="52" t="str">
        <f aca="false">IF(I4346="","",ABS(I4346))</f>
        <v/>
      </c>
      <c r="K4346" s="56" t="str">
        <f aca="false">IF(S4346="","",0)</f>
        <v/>
      </c>
      <c r="L4346" s="56" t="str">
        <f aca="false">IF(J4346="","",IF(AND(J4346&gt;'Revenue Testing'!$E$9,K4346=0),1,0))</f>
        <v/>
      </c>
      <c r="M4346" s="57" t="n">
        <v>0.527996492353</v>
      </c>
      <c r="N4346" s="56" t="str">
        <f aca="false">IF(OR(A4346="",I4346=""),"",IF(COUNTIFS($A$2:$A$4500,A4346,$D$2:$D$4500,D4346,$I$2:$I$4500,I4346)&gt;1,"Possible duplicate",""))</f>
        <v/>
      </c>
      <c r="O4346" s="56" t="str">
        <f aca="false">IF(J4346="","",IF(AND(L4346=0,K4346=0),1,0))</f>
        <v/>
      </c>
      <c r="P4346" s="56" t="str">
        <f aca="false">IF(L4346=1,J4346+ROW()/10^7,"")</f>
        <v/>
      </c>
      <c r="Q4346" s="56" t="str">
        <f aca="false">IF(O4346=1,M4346,"")</f>
        <v/>
      </c>
      <c r="R4346" s="56" t="str">
        <f aca="false">IF(K4346=1,ROW(),"")</f>
        <v/>
      </c>
      <c r="S4346" s="56" t="str">
        <f aca="false">IF(D4346="","",TRIM(D4346))</f>
        <v/>
      </c>
    </row>
    <row r="4347" customFormat="false" ht="15" hidden="false" customHeight="false" outlineLevel="0" collapsed="false">
      <c r="A4347" s="50"/>
      <c r="B4347" s="50"/>
      <c r="C4347" s="50" t="str">
        <f aca="false">IF(S4347="","",IFERROR(IF(INDEX('Ledger Codes'!$C$6:$C$205,MATCH(S4347,'Ledger Codes'!$B$6:$B$205,0))="","",INDEX('Ledger Codes'!$C$6:$C$205,MATCH(S4347,'Ledger Codes'!$B$6:$B$205,0))),""))</f>
        <v/>
      </c>
      <c r="D4347" s="50"/>
      <c r="E4347" s="50"/>
      <c r="F4347" s="50"/>
      <c r="G4347" s="50"/>
      <c r="H4347" s="50"/>
      <c r="I4347" s="52" t="str">
        <f aca="false">IF(AND(G4347="",H4347=""),"",N(G4347)-N(H4347))</f>
        <v/>
      </c>
      <c r="J4347" s="52" t="str">
        <f aca="false">IF(I4347="","",ABS(I4347))</f>
        <v/>
      </c>
      <c r="K4347" s="56" t="str">
        <f aca="false">IF(S4347="","",0)</f>
        <v/>
      </c>
      <c r="L4347" s="56" t="str">
        <f aca="false">IF(J4347="","",IF(AND(J4347&gt;'Revenue Testing'!$E$9,K4347=0),1,0))</f>
        <v/>
      </c>
      <c r="M4347" s="57" t="n">
        <v>0.2651672239</v>
      </c>
      <c r="N4347" s="56" t="str">
        <f aca="false">IF(OR(A4347="",I4347=""),"",IF(COUNTIFS($A$2:$A$4500,A4347,$D$2:$D$4500,D4347,$I$2:$I$4500,I4347)&gt;1,"Possible duplicate",""))</f>
        <v/>
      </c>
      <c r="O4347" s="56" t="str">
        <f aca="false">IF(J4347="","",IF(AND(L4347=0,K4347=0),1,0))</f>
        <v/>
      </c>
      <c r="P4347" s="56" t="str">
        <f aca="false">IF(L4347=1,J4347+ROW()/10^7,"")</f>
        <v/>
      </c>
      <c r="Q4347" s="56" t="str">
        <f aca="false">IF(O4347=1,M4347,"")</f>
        <v/>
      </c>
      <c r="R4347" s="56" t="str">
        <f aca="false">IF(K4347=1,ROW(),"")</f>
        <v/>
      </c>
      <c r="S4347" s="56" t="str">
        <f aca="false">IF(D4347="","",TRIM(D4347))</f>
        <v/>
      </c>
    </row>
    <row r="4348" customFormat="false" ht="15" hidden="false" customHeight="false" outlineLevel="0" collapsed="false">
      <c r="A4348" s="50"/>
      <c r="B4348" s="50"/>
      <c r="C4348" s="50" t="str">
        <f aca="false">IF(S4348="","",IFERROR(IF(INDEX('Ledger Codes'!$C$6:$C$205,MATCH(S4348,'Ledger Codes'!$B$6:$B$205,0))="","",INDEX('Ledger Codes'!$C$6:$C$205,MATCH(S4348,'Ledger Codes'!$B$6:$B$205,0))),""))</f>
        <v/>
      </c>
      <c r="D4348" s="50"/>
      <c r="E4348" s="50"/>
      <c r="F4348" s="50"/>
      <c r="G4348" s="50"/>
      <c r="H4348" s="50"/>
      <c r="I4348" s="52" t="str">
        <f aca="false">IF(AND(G4348="",H4348=""),"",N(G4348)-N(H4348))</f>
        <v/>
      </c>
      <c r="J4348" s="52" t="str">
        <f aca="false">IF(I4348="","",ABS(I4348))</f>
        <v/>
      </c>
      <c r="K4348" s="56" t="str">
        <f aca="false">IF(S4348="","",0)</f>
        <v/>
      </c>
      <c r="L4348" s="56" t="str">
        <f aca="false">IF(J4348="","",IF(AND(J4348&gt;'Revenue Testing'!$E$9,K4348=0),1,0))</f>
        <v/>
      </c>
      <c r="M4348" s="57" t="n">
        <v>0.406723168838</v>
      </c>
      <c r="N4348" s="56" t="str">
        <f aca="false">IF(OR(A4348="",I4348=""),"",IF(COUNTIFS($A$2:$A$4500,A4348,$D$2:$D$4500,D4348,$I$2:$I$4500,I4348)&gt;1,"Possible duplicate",""))</f>
        <v/>
      </c>
      <c r="O4348" s="56" t="str">
        <f aca="false">IF(J4348="","",IF(AND(L4348=0,K4348=0),1,0))</f>
        <v/>
      </c>
      <c r="P4348" s="56" t="str">
        <f aca="false">IF(L4348=1,J4348+ROW()/10^7,"")</f>
        <v/>
      </c>
      <c r="Q4348" s="56" t="str">
        <f aca="false">IF(O4348=1,M4348,"")</f>
        <v/>
      </c>
      <c r="R4348" s="56" t="str">
        <f aca="false">IF(K4348=1,ROW(),"")</f>
        <v/>
      </c>
      <c r="S4348" s="56" t="str">
        <f aca="false">IF(D4348="","",TRIM(D4348))</f>
        <v/>
      </c>
    </row>
    <row r="4349" customFormat="false" ht="15" hidden="false" customHeight="false" outlineLevel="0" collapsed="false">
      <c r="A4349" s="50"/>
      <c r="B4349" s="50"/>
      <c r="C4349" s="50" t="str">
        <f aca="false">IF(S4349="","",IFERROR(IF(INDEX('Ledger Codes'!$C$6:$C$205,MATCH(S4349,'Ledger Codes'!$B$6:$B$205,0))="","",INDEX('Ledger Codes'!$C$6:$C$205,MATCH(S4349,'Ledger Codes'!$B$6:$B$205,0))),""))</f>
        <v/>
      </c>
      <c r="D4349" s="50"/>
      <c r="E4349" s="50"/>
      <c r="F4349" s="50"/>
      <c r="G4349" s="50"/>
      <c r="H4349" s="50"/>
      <c r="I4349" s="52" t="str">
        <f aca="false">IF(AND(G4349="",H4349=""),"",N(G4349)-N(H4349))</f>
        <v/>
      </c>
      <c r="J4349" s="52" t="str">
        <f aca="false">IF(I4349="","",ABS(I4349))</f>
        <v/>
      </c>
      <c r="K4349" s="56" t="str">
        <f aca="false">IF(S4349="","",0)</f>
        <v/>
      </c>
      <c r="L4349" s="56" t="str">
        <f aca="false">IF(J4349="","",IF(AND(J4349&gt;'Revenue Testing'!$E$9,K4349=0),1,0))</f>
        <v/>
      </c>
      <c r="M4349" s="57" t="n">
        <v>0.75038891247</v>
      </c>
      <c r="N4349" s="56" t="str">
        <f aca="false">IF(OR(A4349="",I4349=""),"",IF(COUNTIFS($A$2:$A$4500,A4349,$D$2:$D$4500,D4349,$I$2:$I$4500,I4349)&gt;1,"Possible duplicate",""))</f>
        <v/>
      </c>
      <c r="O4349" s="56" t="str">
        <f aca="false">IF(J4349="","",IF(AND(L4349=0,K4349=0),1,0))</f>
        <v/>
      </c>
      <c r="P4349" s="56" t="str">
        <f aca="false">IF(L4349=1,J4349+ROW()/10^7,"")</f>
        <v/>
      </c>
      <c r="Q4349" s="56" t="str">
        <f aca="false">IF(O4349=1,M4349,"")</f>
        <v/>
      </c>
      <c r="R4349" s="56" t="str">
        <f aca="false">IF(K4349=1,ROW(),"")</f>
        <v/>
      </c>
      <c r="S4349" s="56" t="str">
        <f aca="false">IF(D4349="","",TRIM(D4349))</f>
        <v/>
      </c>
    </row>
    <row r="4350" customFormat="false" ht="15" hidden="false" customHeight="false" outlineLevel="0" collapsed="false">
      <c r="A4350" s="50"/>
      <c r="B4350" s="50"/>
      <c r="C4350" s="50" t="str">
        <f aca="false">IF(S4350="","",IFERROR(IF(INDEX('Ledger Codes'!$C$6:$C$205,MATCH(S4350,'Ledger Codes'!$B$6:$B$205,0))="","",INDEX('Ledger Codes'!$C$6:$C$205,MATCH(S4350,'Ledger Codes'!$B$6:$B$205,0))),""))</f>
        <v/>
      </c>
      <c r="D4350" s="50"/>
      <c r="E4350" s="50"/>
      <c r="F4350" s="50"/>
      <c r="G4350" s="50"/>
      <c r="H4350" s="50"/>
      <c r="I4350" s="52" t="str">
        <f aca="false">IF(AND(G4350="",H4350=""),"",N(G4350)-N(H4350))</f>
        <v/>
      </c>
      <c r="J4350" s="52" t="str">
        <f aca="false">IF(I4350="","",ABS(I4350))</f>
        <v/>
      </c>
      <c r="K4350" s="56" t="str">
        <f aca="false">IF(S4350="","",0)</f>
        <v/>
      </c>
      <c r="L4350" s="56" t="str">
        <f aca="false">IF(J4350="","",IF(AND(J4350&gt;'Revenue Testing'!$E$9,K4350=0),1,0))</f>
        <v/>
      </c>
      <c r="M4350" s="57" t="n">
        <v>0.12885287259</v>
      </c>
      <c r="N4350" s="56" t="str">
        <f aca="false">IF(OR(A4350="",I4350=""),"",IF(COUNTIFS($A$2:$A$4500,A4350,$D$2:$D$4500,D4350,$I$2:$I$4500,I4350)&gt;1,"Possible duplicate",""))</f>
        <v/>
      </c>
      <c r="O4350" s="56" t="str">
        <f aca="false">IF(J4350="","",IF(AND(L4350=0,K4350=0),1,0))</f>
        <v/>
      </c>
      <c r="P4350" s="56" t="str">
        <f aca="false">IF(L4350=1,J4350+ROW()/10^7,"")</f>
        <v/>
      </c>
      <c r="Q4350" s="56" t="str">
        <f aca="false">IF(O4350=1,M4350,"")</f>
        <v/>
      </c>
      <c r="R4350" s="56" t="str">
        <f aca="false">IF(K4350=1,ROW(),"")</f>
        <v/>
      </c>
      <c r="S4350" s="56" t="str">
        <f aca="false">IF(D4350="","",TRIM(D4350))</f>
        <v/>
      </c>
    </row>
    <row r="4351" customFormat="false" ht="15" hidden="false" customHeight="false" outlineLevel="0" collapsed="false">
      <c r="A4351" s="50"/>
      <c r="B4351" s="50"/>
      <c r="C4351" s="50" t="str">
        <f aca="false">IF(S4351="","",IFERROR(IF(INDEX('Ledger Codes'!$C$6:$C$205,MATCH(S4351,'Ledger Codes'!$B$6:$B$205,0))="","",INDEX('Ledger Codes'!$C$6:$C$205,MATCH(S4351,'Ledger Codes'!$B$6:$B$205,0))),""))</f>
        <v/>
      </c>
      <c r="D4351" s="50"/>
      <c r="E4351" s="50"/>
      <c r="F4351" s="50"/>
      <c r="G4351" s="50"/>
      <c r="H4351" s="50"/>
      <c r="I4351" s="52" t="str">
        <f aca="false">IF(AND(G4351="",H4351=""),"",N(G4351)-N(H4351))</f>
        <v/>
      </c>
      <c r="J4351" s="52" t="str">
        <f aca="false">IF(I4351="","",ABS(I4351))</f>
        <v/>
      </c>
      <c r="K4351" s="56" t="str">
        <f aca="false">IF(S4351="","",0)</f>
        <v/>
      </c>
      <c r="L4351" s="56" t="str">
        <f aca="false">IF(J4351="","",IF(AND(J4351&gt;'Revenue Testing'!$E$9,K4351=0),1,0))</f>
        <v/>
      </c>
      <c r="M4351" s="57" t="n">
        <v>0.516309647152</v>
      </c>
      <c r="N4351" s="56" t="str">
        <f aca="false">IF(OR(A4351="",I4351=""),"",IF(COUNTIFS($A$2:$A$4500,A4351,$D$2:$D$4500,D4351,$I$2:$I$4500,I4351)&gt;1,"Possible duplicate",""))</f>
        <v/>
      </c>
      <c r="O4351" s="56" t="str">
        <f aca="false">IF(J4351="","",IF(AND(L4351=0,K4351=0),1,0))</f>
        <v/>
      </c>
      <c r="P4351" s="56" t="str">
        <f aca="false">IF(L4351=1,J4351+ROW()/10^7,"")</f>
        <v/>
      </c>
      <c r="Q4351" s="56" t="str">
        <f aca="false">IF(O4351=1,M4351,"")</f>
        <v/>
      </c>
      <c r="R4351" s="56" t="str">
        <f aca="false">IF(K4351=1,ROW(),"")</f>
        <v/>
      </c>
      <c r="S4351" s="56" t="str">
        <f aca="false">IF(D4351="","",TRIM(D4351))</f>
        <v/>
      </c>
    </row>
    <row r="4352" customFormat="false" ht="15" hidden="false" customHeight="false" outlineLevel="0" collapsed="false">
      <c r="A4352" s="50"/>
      <c r="B4352" s="50"/>
      <c r="C4352" s="50" t="str">
        <f aca="false">IF(S4352="","",IFERROR(IF(INDEX('Ledger Codes'!$C$6:$C$205,MATCH(S4352,'Ledger Codes'!$B$6:$B$205,0))="","",INDEX('Ledger Codes'!$C$6:$C$205,MATCH(S4352,'Ledger Codes'!$B$6:$B$205,0))),""))</f>
        <v/>
      </c>
      <c r="D4352" s="50"/>
      <c r="E4352" s="50"/>
      <c r="F4352" s="50"/>
      <c r="G4352" s="50"/>
      <c r="H4352" s="50"/>
      <c r="I4352" s="52" t="str">
        <f aca="false">IF(AND(G4352="",H4352=""),"",N(G4352)-N(H4352))</f>
        <v/>
      </c>
      <c r="J4352" s="52" t="str">
        <f aca="false">IF(I4352="","",ABS(I4352))</f>
        <v/>
      </c>
      <c r="K4352" s="56" t="str">
        <f aca="false">IF(S4352="","",0)</f>
        <v/>
      </c>
      <c r="L4352" s="56" t="str">
        <f aca="false">IF(J4352="","",IF(AND(J4352&gt;'Revenue Testing'!$E$9,K4352=0),1,0))</f>
        <v/>
      </c>
      <c r="M4352" s="57" t="n">
        <v>0.991886094015</v>
      </c>
      <c r="N4352" s="56" t="str">
        <f aca="false">IF(OR(A4352="",I4352=""),"",IF(COUNTIFS($A$2:$A$4500,A4352,$D$2:$D$4500,D4352,$I$2:$I$4500,I4352)&gt;1,"Possible duplicate",""))</f>
        <v/>
      </c>
      <c r="O4352" s="56" t="str">
        <f aca="false">IF(J4352="","",IF(AND(L4352=0,K4352=0),1,0))</f>
        <v/>
      </c>
      <c r="P4352" s="56" t="str">
        <f aca="false">IF(L4352=1,J4352+ROW()/10^7,"")</f>
        <v/>
      </c>
      <c r="Q4352" s="56" t="str">
        <f aca="false">IF(O4352=1,M4352,"")</f>
        <v/>
      </c>
      <c r="R4352" s="56" t="str">
        <f aca="false">IF(K4352=1,ROW(),"")</f>
        <v/>
      </c>
      <c r="S4352" s="56" t="str">
        <f aca="false">IF(D4352="","",TRIM(D4352))</f>
        <v/>
      </c>
    </row>
    <row r="4353" customFormat="false" ht="15" hidden="false" customHeight="false" outlineLevel="0" collapsed="false">
      <c r="A4353" s="50"/>
      <c r="B4353" s="50"/>
      <c r="C4353" s="50" t="str">
        <f aca="false">IF(S4353="","",IFERROR(IF(INDEX('Ledger Codes'!$C$6:$C$205,MATCH(S4353,'Ledger Codes'!$B$6:$B$205,0))="","",INDEX('Ledger Codes'!$C$6:$C$205,MATCH(S4353,'Ledger Codes'!$B$6:$B$205,0))),""))</f>
        <v/>
      </c>
      <c r="D4353" s="50"/>
      <c r="E4353" s="50"/>
      <c r="F4353" s="50"/>
      <c r="G4353" s="50"/>
      <c r="H4353" s="50"/>
      <c r="I4353" s="52" t="str">
        <f aca="false">IF(AND(G4353="",H4353=""),"",N(G4353)-N(H4353))</f>
        <v/>
      </c>
      <c r="J4353" s="52" t="str">
        <f aca="false">IF(I4353="","",ABS(I4353))</f>
        <v/>
      </c>
      <c r="K4353" s="56" t="str">
        <f aca="false">IF(S4353="","",0)</f>
        <v/>
      </c>
      <c r="L4353" s="56" t="str">
        <f aca="false">IF(J4353="","",IF(AND(J4353&gt;'Revenue Testing'!$E$9,K4353=0),1,0))</f>
        <v/>
      </c>
      <c r="M4353" s="57" t="n">
        <v>0.490161008606</v>
      </c>
      <c r="N4353" s="56" t="str">
        <f aca="false">IF(OR(A4353="",I4353=""),"",IF(COUNTIFS($A$2:$A$4500,A4353,$D$2:$D$4500,D4353,$I$2:$I$4500,I4353)&gt;1,"Possible duplicate",""))</f>
        <v/>
      </c>
      <c r="O4353" s="56" t="str">
        <f aca="false">IF(J4353="","",IF(AND(L4353=0,K4353=0),1,0))</f>
        <v/>
      </c>
      <c r="P4353" s="56" t="str">
        <f aca="false">IF(L4353=1,J4353+ROW()/10^7,"")</f>
        <v/>
      </c>
      <c r="Q4353" s="56" t="str">
        <f aca="false">IF(O4353=1,M4353,"")</f>
        <v/>
      </c>
      <c r="R4353" s="56" t="str">
        <f aca="false">IF(K4353=1,ROW(),"")</f>
        <v/>
      </c>
      <c r="S4353" s="56" t="str">
        <f aca="false">IF(D4353="","",TRIM(D4353))</f>
        <v/>
      </c>
    </row>
    <row r="4354" customFormat="false" ht="15" hidden="false" customHeight="false" outlineLevel="0" collapsed="false">
      <c r="A4354" s="50"/>
      <c r="B4354" s="50"/>
      <c r="C4354" s="50" t="str">
        <f aca="false">IF(S4354="","",IFERROR(IF(INDEX('Ledger Codes'!$C$6:$C$205,MATCH(S4354,'Ledger Codes'!$B$6:$B$205,0))="","",INDEX('Ledger Codes'!$C$6:$C$205,MATCH(S4354,'Ledger Codes'!$B$6:$B$205,0))),""))</f>
        <v/>
      </c>
      <c r="D4354" s="50"/>
      <c r="E4354" s="50"/>
      <c r="F4354" s="50"/>
      <c r="G4354" s="50"/>
      <c r="H4354" s="50"/>
      <c r="I4354" s="52" t="str">
        <f aca="false">IF(AND(G4354="",H4354=""),"",N(G4354)-N(H4354))</f>
        <v/>
      </c>
      <c r="J4354" s="52" t="str">
        <f aca="false">IF(I4354="","",ABS(I4354))</f>
        <v/>
      </c>
      <c r="K4354" s="56" t="str">
        <f aca="false">IF(S4354="","",0)</f>
        <v/>
      </c>
      <c r="L4354" s="56" t="str">
        <f aca="false">IF(J4354="","",IF(AND(J4354&gt;'Revenue Testing'!$E$9,K4354=0),1,0))</f>
        <v/>
      </c>
      <c r="M4354" s="57" t="n">
        <v>0.26542609286</v>
      </c>
      <c r="N4354" s="56" t="str">
        <f aca="false">IF(OR(A4354="",I4354=""),"",IF(COUNTIFS($A$2:$A$4500,A4354,$D$2:$D$4500,D4354,$I$2:$I$4500,I4354)&gt;1,"Possible duplicate",""))</f>
        <v/>
      </c>
      <c r="O4354" s="56" t="str">
        <f aca="false">IF(J4354="","",IF(AND(L4354=0,K4354=0),1,0))</f>
        <v/>
      </c>
      <c r="P4354" s="56" t="str">
        <f aca="false">IF(L4354=1,J4354+ROW()/10^7,"")</f>
        <v/>
      </c>
      <c r="Q4354" s="56" t="str">
        <f aca="false">IF(O4354=1,M4354,"")</f>
        <v/>
      </c>
      <c r="R4354" s="56" t="str">
        <f aca="false">IF(K4354=1,ROW(),"")</f>
        <v/>
      </c>
      <c r="S4354" s="56" t="str">
        <f aca="false">IF(D4354="","",TRIM(D4354))</f>
        <v/>
      </c>
    </row>
    <row r="4355" customFormat="false" ht="15" hidden="false" customHeight="false" outlineLevel="0" collapsed="false">
      <c r="A4355" s="50"/>
      <c r="B4355" s="50"/>
      <c r="C4355" s="50" t="str">
        <f aca="false">IF(S4355="","",IFERROR(IF(INDEX('Ledger Codes'!$C$6:$C$205,MATCH(S4355,'Ledger Codes'!$B$6:$B$205,0))="","",INDEX('Ledger Codes'!$C$6:$C$205,MATCH(S4355,'Ledger Codes'!$B$6:$B$205,0))),""))</f>
        <v/>
      </c>
      <c r="D4355" s="50"/>
      <c r="E4355" s="50"/>
      <c r="F4355" s="50"/>
      <c r="G4355" s="50"/>
      <c r="H4355" s="50"/>
      <c r="I4355" s="52" t="str">
        <f aca="false">IF(AND(G4355="",H4355=""),"",N(G4355)-N(H4355))</f>
        <v/>
      </c>
      <c r="J4355" s="52" t="str">
        <f aca="false">IF(I4355="","",ABS(I4355))</f>
        <v/>
      </c>
      <c r="K4355" s="56" t="str">
        <f aca="false">IF(S4355="","",0)</f>
        <v/>
      </c>
      <c r="L4355" s="56" t="str">
        <f aca="false">IF(J4355="","",IF(AND(J4355&gt;'Revenue Testing'!$E$9,K4355=0),1,0))</f>
        <v/>
      </c>
      <c r="M4355" s="57" t="n">
        <v>0.69734432688</v>
      </c>
      <c r="N4355" s="56" t="str">
        <f aca="false">IF(OR(A4355="",I4355=""),"",IF(COUNTIFS($A$2:$A$4500,A4355,$D$2:$D$4500,D4355,$I$2:$I$4500,I4355)&gt;1,"Possible duplicate",""))</f>
        <v/>
      </c>
      <c r="O4355" s="56" t="str">
        <f aca="false">IF(J4355="","",IF(AND(L4355=0,K4355=0),1,0))</f>
        <v/>
      </c>
      <c r="P4355" s="56" t="str">
        <f aca="false">IF(L4355=1,J4355+ROW()/10^7,"")</f>
        <v/>
      </c>
      <c r="Q4355" s="56" t="str">
        <f aca="false">IF(O4355=1,M4355,"")</f>
        <v/>
      </c>
      <c r="R4355" s="56" t="str">
        <f aca="false">IF(K4355=1,ROW(),"")</f>
        <v/>
      </c>
      <c r="S4355" s="56" t="str">
        <f aca="false">IF(D4355="","",TRIM(D4355))</f>
        <v/>
      </c>
    </row>
    <row r="4356" customFormat="false" ht="15" hidden="false" customHeight="false" outlineLevel="0" collapsed="false">
      <c r="A4356" s="50"/>
      <c r="B4356" s="50"/>
      <c r="C4356" s="50" t="str">
        <f aca="false">IF(S4356="","",IFERROR(IF(INDEX('Ledger Codes'!$C$6:$C$205,MATCH(S4356,'Ledger Codes'!$B$6:$B$205,0))="","",INDEX('Ledger Codes'!$C$6:$C$205,MATCH(S4356,'Ledger Codes'!$B$6:$B$205,0))),""))</f>
        <v/>
      </c>
      <c r="D4356" s="50"/>
      <c r="E4356" s="50"/>
      <c r="F4356" s="50"/>
      <c r="G4356" s="50"/>
      <c r="H4356" s="50"/>
      <c r="I4356" s="52" t="str">
        <f aca="false">IF(AND(G4356="",H4356=""),"",N(G4356)-N(H4356))</f>
        <v/>
      </c>
      <c r="J4356" s="52" t="str">
        <f aca="false">IF(I4356="","",ABS(I4356))</f>
        <v/>
      </c>
      <c r="K4356" s="56" t="str">
        <f aca="false">IF(S4356="","",0)</f>
        <v/>
      </c>
      <c r="L4356" s="56" t="str">
        <f aca="false">IF(J4356="","",IF(AND(J4356&gt;'Revenue Testing'!$E$9,K4356=0),1,0))</f>
        <v/>
      </c>
      <c r="M4356" s="57" t="n">
        <v>0.158395844255</v>
      </c>
      <c r="N4356" s="56" t="str">
        <f aca="false">IF(OR(A4356="",I4356=""),"",IF(COUNTIFS($A$2:$A$4500,A4356,$D$2:$D$4500,D4356,$I$2:$I$4500,I4356)&gt;1,"Possible duplicate",""))</f>
        <v/>
      </c>
      <c r="O4356" s="56" t="str">
        <f aca="false">IF(J4356="","",IF(AND(L4356=0,K4356=0),1,0))</f>
        <v/>
      </c>
      <c r="P4356" s="56" t="str">
        <f aca="false">IF(L4356=1,J4356+ROW()/10^7,"")</f>
        <v/>
      </c>
      <c r="Q4356" s="56" t="str">
        <f aca="false">IF(O4356=1,M4356,"")</f>
        <v/>
      </c>
      <c r="R4356" s="56" t="str">
        <f aca="false">IF(K4356=1,ROW(),"")</f>
        <v/>
      </c>
      <c r="S4356" s="56" t="str">
        <f aca="false">IF(D4356="","",TRIM(D4356))</f>
        <v/>
      </c>
    </row>
    <row r="4357" customFormat="false" ht="15" hidden="false" customHeight="false" outlineLevel="0" collapsed="false">
      <c r="A4357" s="50"/>
      <c r="B4357" s="50"/>
      <c r="C4357" s="50" t="str">
        <f aca="false">IF(S4357="","",IFERROR(IF(INDEX('Ledger Codes'!$C$6:$C$205,MATCH(S4357,'Ledger Codes'!$B$6:$B$205,0))="","",INDEX('Ledger Codes'!$C$6:$C$205,MATCH(S4357,'Ledger Codes'!$B$6:$B$205,0))),""))</f>
        <v/>
      </c>
      <c r="D4357" s="50"/>
      <c r="E4357" s="50"/>
      <c r="F4357" s="50"/>
      <c r="G4357" s="50"/>
      <c r="H4357" s="50"/>
      <c r="I4357" s="52" t="str">
        <f aca="false">IF(AND(G4357="",H4357=""),"",N(G4357)-N(H4357))</f>
        <v/>
      </c>
      <c r="J4357" s="52" t="str">
        <f aca="false">IF(I4357="","",ABS(I4357))</f>
        <v/>
      </c>
      <c r="K4357" s="56" t="str">
        <f aca="false">IF(S4357="","",0)</f>
        <v/>
      </c>
      <c r="L4357" s="56" t="str">
        <f aca="false">IF(J4357="","",IF(AND(J4357&gt;'Revenue Testing'!$E$9,K4357=0),1,0))</f>
        <v/>
      </c>
      <c r="M4357" s="57" t="n">
        <v>0.795536147981</v>
      </c>
      <c r="N4357" s="56" t="str">
        <f aca="false">IF(OR(A4357="",I4357=""),"",IF(COUNTIFS($A$2:$A$4500,A4357,$D$2:$D$4500,D4357,$I$2:$I$4500,I4357)&gt;1,"Possible duplicate",""))</f>
        <v/>
      </c>
      <c r="O4357" s="56" t="str">
        <f aca="false">IF(J4357="","",IF(AND(L4357=0,K4357=0),1,0))</f>
        <v/>
      </c>
      <c r="P4357" s="56" t="str">
        <f aca="false">IF(L4357=1,J4357+ROW()/10^7,"")</f>
        <v/>
      </c>
      <c r="Q4357" s="56" t="str">
        <f aca="false">IF(O4357=1,M4357,"")</f>
        <v/>
      </c>
      <c r="R4357" s="56" t="str">
        <f aca="false">IF(K4357=1,ROW(),"")</f>
        <v/>
      </c>
      <c r="S4357" s="56" t="str">
        <f aca="false">IF(D4357="","",TRIM(D4357))</f>
        <v/>
      </c>
    </row>
    <row r="4358" customFormat="false" ht="15" hidden="false" customHeight="false" outlineLevel="0" collapsed="false">
      <c r="A4358" s="50"/>
      <c r="B4358" s="50"/>
      <c r="C4358" s="50" t="str">
        <f aca="false">IF(S4358="","",IFERROR(IF(INDEX('Ledger Codes'!$C$6:$C$205,MATCH(S4358,'Ledger Codes'!$B$6:$B$205,0))="","",INDEX('Ledger Codes'!$C$6:$C$205,MATCH(S4358,'Ledger Codes'!$B$6:$B$205,0))),""))</f>
        <v/>
      </c>
      <c r="D4358" s="50"/>
      <c r="E4358" s="50"/>
      <c r="F4358" s="50"/>
      <c r="G4358" s="50"/>
      <c r="H4358" s="50"/>
      <c r="I4358" s="52" t="str">
        <f aca="false">IF(AND(G4358="",H4358=""),"",N(G4358)-N(H4358))</f>
        <v/>
      </c>
      <c r="J4358" s="52" t="str">
        <f aca="false">IF(I4358="","",ABS(I4358))</f>
        <v/>
      </c>
      <c r="K4358" s="56" t="str">
        <f aca="false">IF(S4358="","",0)</f>
        <v/>
      </c>
      <c r="L4358" s="56" t="str">
        <f aca="false">IF(J4358="","",IF(AND(J4358&gt;'Revenue Testing'!$E$9,K4358=0),1,0))</f>
        <v/>
      </c>
      <c r="M4358" s="57" t="n">
        <v>0.189908627807</v>
      </c>
      <c r="N4358" s="56" t="str">
        <f aca="false">IF(OR(A4358="",I4358=""),"",IF(COUNTIFS($A$2:$A$4500,A4358,$D$2:$D$4500,D4358,$I$2:$I$4500,I4358)&gt;1,"Possible duplicate",""))</f>
        <v/>
      </c>
      <c r="O4358" s="56" t="str">
        <f aca="false">IF(J4358="","",IF(AND(L4358=0,K4358=0),1,0))</f>
        <v/>
      </c>
      <c r="P4358" s="56" t="str">
        <f aca="false">IF(L4358=1,J4358+ROW()/10^7,"")</f>
        <v/>
      </c>
      <c r="Q4358" s="56" t="str">
        <f aca="false">IF(O4358=1,M4358,"")</f>
        <v/>
      </c>
      <c r="R4358" s="56" t="str">
        <f aca="false">IF(K4358=1,ROW(),"")</f>
        <v/>
      </c>
      <c r="S4358" s="56" t="str">
        <f aca="false">IF(D4358="","",TRIM(D4358))</f>
        <v/>
      </c>
    </row>
    <row r="4359" customFormat="false" ht="15" hidden="false" customHeight="false" outlineLevel="0" collapsed="false">
      <c r="A4359" s="50"/>
      <c r="B4359" s="50"/>
      <c r="C4359" s="50" t="str">
        <f aca="false">IF(S4359="","",IFERROR(IF(INDEX('Ledger Codes'!$C$6:$C$205,MATCH(S4359,'Ledger Codes'!$B$6:$B$205,0))="","",INDEX('Ledger Codes'!$C$6:$C$205,MATCH(S4359,'Ledger Codes'!$B$6:$B$205,0))),""))</f>
        <v/>
      </c>
      <c r="D4359" s="50"/>
      <c r="E4359" s="50"/>
      <c r="F4359" s="50"/>
      <c r="G4359" s="50"/>
      <c r="H4359" s="50"/>
      <c r="I4359" s="52" t="str">
        <f aca="false">IF(AND(G4359="",H4359=""),"",N(G4359)-N(H4359))</f>
        <v/>
      </c>
      <c r="J4359" s="52" t="str">
        <f aca="false">IF(I4359="","",ABS(I4359))</f>
        <v/>
      </c>
      <c r="K4359" s="56" t="str">
        <f aca="false">IF(S4359="","",0)</f>
        <v/>
      </c>
      <c r="L4359" s="56" t="str">
        <f aca="false">IF(J4359="","",IF(AND(J4359&gt;'Revenue Testing'!$E$9,K4359=0),1,0))</f>
        <v/>
      </c>
      <c r="M4359" s="57" t="n">
        <v>0.490128093033</v>
      </c>
      <c r="N4359" s="56" t="str">
        <f aca="false">IF(OR(A4359="",I4359=""),"",IF(COUNTIFS($A$2:$A$4500,A4359,$D$2:$D$4500,D4359,$I$2:$I$4500,I4359)&gt;1,"Possible duplicate",""))</f>
        <v/>
      </c>
      <c r="O4359" s="56" t="str">
        <f aca="false">IF(J4359="","",IF(AND(L4359=0,K4359=0),1,0))</f>
        <v/>
      </c>
      <c r="P4359" s="56" t="str">
        <f aca="false">IF(L4359=1,J4359+ROW()/10^7,"")</f>
        <v/>
      </c>
      <c r="Q4359" s="56" t="str">
        <f aca="false">IF(O4359=1,M4359,"")</f>
        <v/>
      </c>
      <c r="R4359" s="56" t="str">
        <f aca="false">IF(K4359=1,ROW(),"")</f>
        <v/>
      </c>
      <c r="S4359" s="56" t="str">
        <f aca="false">IF(D4359="","",TRIM(D4359))</f>
        <v/>
      </c>
    </row>
    <row r="4360" customFormat="false" ht="15" hidden="false" customHeight="false" outlineLevel="0" collapsed="false">
      <c r="A4360" s="50"/>
      <c r="B4360" s="50"/>
      <c r="C4360" s="50" t="str">
        <f aca="false">IF(S4360="","",IFERROR(IF(INDEX('Ledger Codes'!$C$6:$C$205,MATCH(S4360,'Ledger Codes'!$B$6:$B$205,0))="","",INDEX('Ledger Codes'!$C$6:$C$205,MATCH(S4360,'Ledger Codes'!$B$6:$B$205,0))),""))</f>
        <v/>
      </c>
      <c r="D4360" s="50"/>
      <c r="E4360" s="50"/>
      <c r="F4360" s="50"/>
      <c r="G4360" s="50"/>
      <c r="H4360" s="50"/>
      <c r="I4360" s="52" t="str">
        <f aca="false">IF(AND(G4360="",H4360=""),"",N(G4360)-N(H4360))</f>
        <v/>
      </c>
      <c r="J4360" s="52" t="str">
        <f aca="false">IF(I4360="","",ABS(I4360))</f>
        <v/>
      </c>
      <c r="K4360" s="56" t="str">
        <f aca="false">IF(S4360="","",0)</f>
        <v/>
      </c>
      <c r="L4360" s="56" t="str">
        <f aca="false">IF(J4360="","",IF(AND(J4360&gt;'Revenue Testing'!$E$9,K4360=0),1,0))</f>
        <v/>
      </c>
      <c r="M4360" s="57" t="n">
        <v>0.776127468834</v>
      </c>
      <c r="N4360" s="56" t="str">
        <f aca="false">IF(OR(A4360="",I4360=""),"",IF(COUNTIFS($A$2:$A$4500,A4360,$D$2:$D$4500,D4360,$I$2:$I$4500,I4360)&gt;1,"Possible duplicate",""))</f>
        <v/>
      </c>
      <c r="O4360" s="56" t="str">
        <f aca="false">IF(J4360="","",IF(AND(L4360=0,K4360=0),1,0))</f>
        <v/>
      </c>
      <c r="P4360" s="56" t="str">
        <f aca="false">IF(L4360=1,J4360+ROW()/10^7,"")</f>
        <v/>
      </c>
      <c r="Q4360" s="56" t="str">
        <f aca="false">IF(O4360=1,M4360,"")</f>
        <v/>
      </c>
      <c r="R4360" s="56" t="str">
        <f aca="false">IF(K4360=1,ROW(),"")</f>
        <v/>
      </c>
      <c r="S4360" s="56" t="str">
        <f aca="false">IF(D4360="","",TRIM(D4360))</f>
        <v/>
      </c>
    </row>
    <row r="4361" customFormat="false" ht="15" hidden="false" customHeight="false" outlineLevel="0" collapsed="false">
      <c r="A4361" s="50"/>
      <c r="B4361" s="50"/>
      <c r="C4361" s="50" t="str">
        <f aca="false">IF(S4361="","",IFERROR(IF(INDEX('Ledger Codes'!$C$6:$C$205,MATCH(S4361,'Ledger Codes'!$B$6:$B$205,0))="","",INDEX('Ledger Codes'!$C$6:$C$205,MATCH(S4361,'Ledger Codes'!$B$6:$B$205,0))),""))</f>
        <v/>
      </c>
      <c r="D4361" s="50"/>
      <c r="E4361" s="50"/>
      <c r="F4361" s="50"/>
      <c r="G4361" s="50"/>
      <c r="H4361" s="50"/>
      <c r="I4361" s="52" t="str">
        <f aca="false">IF(AND(G4361="",H4361=""),"",N(G4361)-N(H4361))</f>
        <v/>
      </c>
      <c r="J4361" s="52" t="str">
        <f aca="false">IF(I4361="","",ABS(I4361))</f>
        <v/>
      </c>
      <c r="K4361" s="56" t="str">
        <f aca="false">IF(S4361="","",0)</f>
        <v/>
      </c>
      <c r="L4361" s="56" t="str">
        <f aca="false">IF(J4361="","",IF(AND(J4361&gt;'Revenue Testing'!$E$9,K4361=0),1,0))</f>
        <v/>
      </c>
      <c r="M4361" s="57" t="n">
        <v>0.87691049998</v>
      </c>
      <c r="N4361" s="56" t="str">
        <f aca="false">IF(OR(A4361="",I4361=""),"",IF(COUNTIFS($A$2:$A$4500,A4361,$D$2:$D$4500,D4361,$I$2:$I$4500,I4361)&gt;1,"Possible duplicate",""))</f>
        <v/>
      </c>
      <c r="O4361" s="56" t="str">
        <f aca="false">IF(J4361="","",IF(AND(L4361=0,K4361=0),1,0))</f>
        <v/>
      </c>
      <c r="P4361" s="56" t="str">
        <f aca="false">IF(L4361=1,J4361+ROW()/10^7,"")</f>
        <v/>
      </c>
      <c r="Q4361" s="56" t="str">
        <f aca="false">IF(O4361=1,M4361,"")</f>
        <v/>
      </c>
      <c r="R4361" s="56" t="str">
        <f aca="false">IF(K4361=1,ROW(),"")</f>
        <v/>
      </c>
      <c r="S4361" s="56" t="str">
        <f aca="false">IF(D4361="","",TRIM(D4361))</f>
        <v/>
      </c>
    </row>
    <row r="4362" customFormat="false" ht="15" hidden="false" customHeight="false" outlineLevel="0" collapsed="false">
      <c r="A4362" s="50"/>
      <c r="B4362" s="50"/>
      <c r="C4362" s="50" t="str">
        <f aca="false">IF(S4362="","",IFERROR(IF(INDEX('Ledger Codes'!$C$6:$C$205,MATCH(S4362,'Ledger Codes'!$B$6:$B$205,0))="","",INDEX('Ledger Codes'!$C$6:$C$205,MATCH(S4362,'Ledger Codes'!$B$6:$B$205,0))),""))</f>
        <v/>
      </c>
      <c r="D4362" s="50"/>
      <c r="E4362" s="50"/>
      <c r="F4362" s="50"/>
      <c r="G4362" s="50"/>
      <c r="H4362" s="50"/>
      <c r="I4362" s="52" t="str">
        <f aca="false">IF(AND(G4362="",H4362=""),"",N(G4362)-N(H4362))</f>
        <v/>
      </c>
      <c r="J4362" s="52" t="str">
        <f aca="false">IF(I4362="","",ABS(I4362))</f>
        <v/>
      </c>
      <c r="K4362" s="56" t="str">
        <f aca="false">IF(S4362="","",0)</f>
        <v/>
      </c>
      <c r="L4362" s="56" t="str">
        <f aca="false">IF(J4362="","",IF(AND(J4362&gt;'Revenue Testing'!$E$9,K4362=0),1,0))</f>
        <v/>
      </c>
      <c r="M4362" s="57" t="n">
        <v>0.235054471143</v>
      </c>
      <c r="N4362" s="56" t="str">
        <f aca="false">IF(OR(A4362="",I4362=""),"",IF(COUNTIFS($A$2:$A$4500,A4362,$D$2:$D$4500,D4362,$I$2:$I$4500,I4362)&gt;1,"Possible duplicate",""))</f>
        <v/>
      </c>
      <c r="O4362" s="56" t="str">
        <f aca="false">IF(J4362="","",IF(AND(L4362=0,K4362=0),1,0))</f>
        <v/>
      </c>
      <c r="P4362" s="56" t="str">
        <f aca="false">IF(L4362=1,J4362+ROW()/10^7,"")</f>
        <v/>
      </c>
      <c r="Q4362" s="56" t="str">
        <f aca="false">IF(O4362=1,M4362,"")</f>
        <v/>
      </c>
      <c r="R4362" s="56" t="str">
        <f aca="false">IF(K4362=1,ROW(),"")</f>
        <v/>
      </c>
      <c r="S4362" s="56" t="str">
        <f aca="false">IF(D4362="","",TRIM(D4362))</f>
        <v/>
      </c>
    </row>
    <row r="4363" customFormat="false" ht="15" hidden="false" customHeight="false" outlineLevel="0" collapsed="false">
      <c r="A4363" s="50"/>
      <c r="B4363" s="50"/>
      <c r="C4363" s="50" t="str">
        <f aca="false">IF(S4363="","",IFERROR(IF(INDEX('Ledger Codes'!$C$6:$C$205,MATCH(S4363,'Ledger Codes'!$B$6:$B$205,0))="","",INDEX('Ledger Codes'!$C$6:$C$205,MATCH(S4363,'Ledger Codes'!$B$6:$B$205,0))),""))</f>
        <v/>
      </c>
      <c r="D4363" s="50"/>
      <c r="E4363" s="50"/>
      <c r="F4363" s="50"/>
      <c r="G4363" s="50"/>
      <c r="H4363" s="50"/>
      <c r="I4363" s="52" t="str">
        <f aca="false">IF(AND(G4363="",H4363=""),"",N(G4363)-N(H4363))</f>
        <v/>
      </c>
      <c r="J4363" s="52" t="str">
        <f aca="false">IF(I4363="","",ABS(I4363))</f>
        <v/>
      </c>
      <c r="K4363" s="56" t="str">
        <f aca="false">IF(S4363="","",0)</f>
        <v/>
      </c>
      <c r="L4363" s="56" t="str">
        <f aca="false">IF(J4363="","",IF(AND(J4363&gt;'Revenue Testing'!$E$9,K4363=0),1,0))</f>
        <v/>
      </c>
      <c r="M4363" s="57" t="n">
        <v>0.852046501742</v>
      </c>
      <c r="N4363" s="56" t="str">
        <f aca="false">IF(OR(A4363="",I4363=""),"",IF(COUNTIFS($A$2:$A$4500,A4363,$D$2:$D$4500,D4363,$I$2:$I$4500,I4363)&gt;1,"Possible duplicate",""))</f>
        <v/>
      </c>
      <c r="O4363" s="56" t="str">
        <f aca="false">IF(J4363="","",IF(AND(L4363=0,K4363=0),1,0))</f>
        <v/>
      </c>
      <c r="P4363" s="56" t="str">
        <f aca="false">IF(L4363=1,J4363+ROW()/10^7,"")</f>
        <v/>
      </c>
      <c r="Q4363" s="56" t="str">
        <f aca="false">IF(O4363=1,M4363,"")</f>
        <v/>
      </c>
      <c r="R4363" s="56" t="str">
        <f aca="false">IF(K4363=1,ROW(),"")</f>
        <v/>
      </c>
      <c r="S4363" s="56" t="str">
        <f aca="false">IF(D4363="","",TRIM(D4363))</f>
        <v/>
      </c>
    </row>
    <row r="4364" customFormat="false" ht="15" hidden="false" customHeight="false" outlineLevel="0" collapsed="false">
      <c r="A4364" s="50"/>
      <c r="B4364" s="50"/>
      <c r="C4364" s="50" t="str">
        <f aca="false">IF(S4364="","",IFERROR(IF(INDEX('Ledger Codes'!$C$6:$C$205,MATCH(S4364,'Ledger Codes'!$B$6:$B$205,0))="","",INDEX('Ledger Codes'!$C$6:$C$205,MATCH(S4364,'Ledger Codes'!$B$6:$B$205,0))),""))</f>
        <v/>
      </c>
      <c r="D4364" s="50"/>
      <c r="E4364" s="50"/>
      <c r="F4364" s="50"/>
      <c r="G4364" s="50"/>
      <c r="H4364" s="50"/>
      <c r="I4364" s="52" t="str">
        <f aca="false">IF(AND(G4364="",H4364=""),"",N(G4364)-N(H4364))</f>
        <v/>
      </c>
      <c r="J4364" s="52" t="str">
        <f aca="false">IF(I4364="","",ABS(I4364))</f>
        <v/>
      </c>
      <c r="K4364" s="56" t="str">
        <f aca="false">IF(S4364="","",0)</f>
        <v/>
      </c>
      <c r="L4364" s="56" t="str">
        <f aca="false">IF(J4364="","",IF(AND(J4364&gt;'Revenue Testing'!$E$9,K4364=0),1,0))</f>
        <v/>
      </c>
      <c r="M4364" s="57" t="n">
        <v>0.011826804374</v>
      </c>
      <c r="N4364" s="56" t="str">
        <f aca="false">IF(OR(A4364="",I4364=""),"",IF(COUNTIFS($A$2:$A$4500,A4364,$D$2:$D$4500,D4364,$I$2:$I$4500,I4364)&gt;1,"Possible duplicate",""))</f>
        <v/>
      </c>
      <c r="O4364" s="56" t="str">
        <f aca="false">IF(J4364="","",IF(AND(L4364=0,K4364=0),1,0))</f>
        <v/>
      </c>
      <c r="P4364" s="56" t="str">
        <f aca="false">IF(L4364=1,J4364+ROW()/10^7,"")</f>
        <v/>
      </c>
      <c r="Q4364" s="56" t="str">
        <f aca="false">IF(O4364=1,M4364,"")</f>
        <v/>
      </c>
      <c r="R4364" s="56" t="str">
        <f aca="false">IF(K4364=1,ROW(),"")</f>
        <v/>
      </c>
      <c r="S4364" s="56" t="str">
        <f aca="false">IF(D4364="","",TRIM(D4364))</f>
        <v/>
      </c>
    </row>
    <row r="4365" customFormat="false" ht="15" hidden="false" customHeight="false" outlineLevel="0" collapsed="false">
      <c r="A4365" s="50"/>
      <c r="B4365" s="50"/>
      <c r="C4365" s="50" t="str">
        <f aca="false">IF(S4365="","",IFERROR(IF(INDEX('Ledger Codes'!$C$6:$C$205,MATCH(S4365,'Ledger Codes'!$B$6:$B$205,0))="","",INDEX('Ledger Codes'!$C$6:$C$205,MATCH(S4365,'Ledger Codes'!$B$6:$B$205,0))),""))</f>
        <v/>
      </c>
      <c r="D4365" s="50"/>
      <c r="E4365" s="50"/>
      <c r="F4365" s="50"/>
      <c r="G4365" s="50"/>
      <c r="H4365" s="50"/>
      <c r="I4365" s="52" t="str">
        <f aca="false">IF(AND(G4365="",H4365=""),"",N(G4365)-N(H4365))</f>
        <v/>
      </c>
      <c r="J4365" s="52" t="str">
        <f aca="false">IF(I4365="","",ABS(I4365))</f>
        <v/>
      </c>
      <c r="K4365" s="56" t="str">
        <f aca="false">IF(S4365="","",0)</f>
        <v/>
      </c>
      <c r="L4365" s="56" t="str">
        <f aca="false">IF(J4365="","",IF(AND(J4365&gt;'Revenue Testing'!$E$9,K4365=0),1,0))</f>
        <v/>
      </c>
      <c r="M4365" s="57" t="n">
        <v>0.129915345481</v>
      </c>
      <c r="N4365" s="56" t="str">
        <f aca="false">IF(OR(A4365="",I4365=""),"",IF(COUNTIFS($A$2:$A$4500,A4365,$D$2:$D$4500,D4365,$I$2:$I$4500,I4365)&gt;1,"Possible duplicate",""))</f>
        <v/>
      </c>
      <c r="O4365" s="56" t="str">
        <f aca="false">IF(J4365="","",IF(AND(L4365=0,K4365=0),1,0))</f>
        <v/>
      </c>
      <c r="P4365" s="56" t="str">
        <f aca="false">IF(L4365=1,J4365+ROW()/10^7,"")</f>
        <v/>
      </c>
      <c r="Q4365" s="56" t="str">
        <f aca="false">IF(O4365=1,M4365,"")</f>
        <v/>
      </c>
      <c r="R4365" s="56" t="str">
        <f aca="false">IF(K4365=1,ROW(),"")</f>
        <v/>
      </c>
      <c r="S4365" s="56" t="str">
        <f aca="false">IF(D4365="","",TRIM(D4365))</f>
        <v/>
      </c>
    </row>
    <row r="4366" customFormat="false" ht="15" hidden="false" customHeight="false" outlineLevel="0" collapsed="false">
      <c r="A4366" s="50"/>
      <c r="B4366" s="50"/>
      <c r="C4366" s="50" t="str">
        <f aca="false">IF(S4366="","",IFERROR(IF(INDEX('Ledger Codes'!$C$6:$C$205,MATCH(S4366,'Ledger Codes'!$B$6:$B$205,0))="","",INDEX('Ledger Codes'!$C$6:$C$205,MATCH(S4366,'Ledger Codes'!$B$6:$B$205,0))),""))</f>
        <v/>
      </c>
      <c r="D4366" s="50"/>
      <c r="E4366" s="50"/>
      <c r="F4366" s="50"/>
      <c r="G4366" s="50"/>
      <c r="H4366" s="50"/>
      <c r="I4366" s="52" t="str">
        <f aca="false">IF(AND(G4366="",H4366=""),"",N(G4366)-N(H4366))</f>
        <v/>
      </c>
      <c r="J4366" s="52" t="str">
        <f aca="false">IF(I4366="","",ABS(I4366))</f>
        <v/>
      </c>
      <c r="K4366" s="56" t="str">
        <f aca="false">IF(S4366="","",0)</f>
        <v/>
      </c>
      <c r="L4366" s="56" t="str">
        <f aca="false">IF(J4366="","",IF(AND(J4366&gt;'Revenue Testing'!$E$9,K4366=0),1,0))</f>
        <v/>
      </c>
      <c r="M4366" s="57" t="n">
        <v>0.352614125348</v>
      </c>
      <c r="N4366" s="56" t="str">
        <f aca="false">IF(OR(A4366="",I4366=""),"",IF(COUNTIFS($A$2:$A$4500,A4366,$D$2:$D$4500,D4366,$I$2:$I$4500,I4366)&gt;1,"Possible duplicate",""))</f>
        <v/>
      </c>
      <c r="O4366" s="56" t="str">
        <f aca="false">IF(J4366="","",IF(AND(L4366=0,K4366=0),1,0))</f>
        <v/>
      </c>
      <c r="P4366" s="56" t="str">
        <f aca="false">IF(L4366=1,J4366+ROW()/10^7,"")</f>
        <v/>
      </c>
      <c r="Q4366" s="56" t="str">
        <f aca="false">IF(O4366=1,M4366,"")</f>
        <v/>
      </c>
      <c r="R4366" s="56" t="str">
        <f aca="false">IF(K4366=1,ROW(),"")</f>
        <v/>
      </c>
      <c r="S4366" s="56" t="str">
        <f aca="false">IF(D4366="","",TRIM(D4366))</f>
        <v/>
      </c>
    </row>
    <row r="4367" customFormat="false" ht="15" hidden="false" customHeight="false" outlineLevel="0" collapsed="false">
      <c r="A4367" s="50"/>
      <c r="B4367" s="50"/>
      <c r="C4367" s="50" t="str">
        <f aca="false">IF(S4367="","",IFERROR(IF(INDEX('Ledger Codes'!$C$6:$C$205,MATCH(S4367,'Ledger Codes'!$B$6:$B$205,0))="","",INDEX('Ledger Codes'!$C$6:$C$205,MATCH(S4367,'Ledger Codes'!$B$6:$B$205,0))),""))</f>
        <v/>
      </c>
      <c r="D4367" s="50"/>
      <c r="E4367" s="50"/>
      <c r="F4367" s="50"/>
      <c r="G4367" s="50"/>
      <c r="H4367" s="50"/>
      <c r="I4367" s="52" t="str">
        <f aca="false">IF(AND(G4367="",H4367=""),"",N(G4367)-N(H4367))</f>
        <v/>
      </c>
      <c r="J4367" s="52" t="str">
        <f aca="false">IF(I4367="","",ABS(I4367))</f>
        <v/>
      </c>
      <c r="K4367" s="56" t="str">
        <f aca="false">IF(S4367="","",0)</f>
        <v/>
      </c>
      <c r="L4367" s="56" t="str">
        <f aca="false">IF(J4367="","",IF(AND(J4367&gt;'Revenue Testing'!$E$9,K4367=0),1,0))</f>
        <v/>
      </c>
      <c r="M4367" s="57" t="n">
        <v>0.975585011316</v>
      </c>
      <c r="N4367" s="56" t="str">
        <f aca="false">IF(OR(A4367="",I4367=""),"",IF(COUNTIFS($A$2:$A$4500,A4367,$D$2:$D$4500,D4367,$I$2:$I$4500,I4367)&gt;1,"Possible duplicate",""))</f>
        <v/>
      </c>
      <c r="O4367" s="56" t="str">
        <f aca="false">IF(J4367="","",IF(AND(L4367=0,K4367=0),1,0))</f>
        <v/>
      </c>
      <c r="P4367" s="56" t="str">
        <f aca="false">IF(L4367=1,J4367+ROW()/10^7,"")</f>
        <v/>
      </c>
      <c r="Q4367" s="56" t="str">
        <f aca="false">IF(O4367=1,M4367,"")</f>
        <v/>
      </c>
      <c r="R4367" s="56" t="str">
        <f aca="false">IF(K4367=1,ROW(),"")</f>
        <v/>
      </c>
      <c r="S4367" s="56" t="str">
        <f aca="false">IF(D4367="","",TRIM(D4367))</f>
        <v/>
      </c>
    </row>
    <row r="4368" customFormat="false" ht="15" hidden="false" customHeight="false" outlineLevel="0" collapsed="false">
      <c r="A4368" s="50"/>
      <c r="B4368" s="50"/>
      <c r="C4368" s="50" t="str">
        <f aca="false">IF(S4368="","",IFERROR(IF(INDEX('Ledger Codes'!$C$6:$C$205,MATCH(S4368,'Ledger Codes'!$B$6:$B$205,0))="","",INDEX('Ledger Codes'!$C$6:$C$205,MATCH(S4368,'Ledger Codes'!$B$6:$B$205,0))),""))</f>
        <v/>
      </c>
      <c r="D4368" s="50"/>
      <c r="E4368" s="50"/>
      <c r="F4368" s="50"/>
      <c r="G4368" s="50"/>
      <c r="H4368" s="50"/>
      <c r="I4368" s="52" t="str">
        <f aca="false">IF(AND(G4368="",H4368=""),"",N(G4368)-N(H4368))</f>
        <v/>
      </c>
      <c r="J4368" s="52" t="str">
        <f aca="false">IF(I4368="","",ABS(I4368))</f>
        <v/>
      </c>
      <c r="K4368" s="56" t="str">
        <f aca="false">IF(S4368="","",0)</f>
        <v/>
      </c>
      <c r="L4368" s="56" t="str">
        <f aca="false">IF(J4368="","",IF(AND(J4368&gt;'Revenue Testing'!$E$9,K4368=0),1,0))</f>
        <v/>
      </c>
      <c r="M4368" s="57" t="n">
        <v>0.024058645895</v>
      </c>
      <c r="N4368" s="56" t="str">
        <f aca="false">IF(OR(A4368="",I4368=""),"",IF(COUNTIFS($A$2:$A$4500,A4368,$D$2:$D$4500,D4368,$I$2:$I$4500,I4368)&gt;1,"Possible duplicate",""))</f>
        <v/>
      </c>
      <c r="O4368" s="56" t="str">
        <f aca="false">IF(J4368="","",IF(AND(L4368=0,K4368=0),1,0))</f>
        <v/>
      </c>
      <c r="P4368" s="56" t="str">
        <f aca="false">IF(L4368=1,J4368+ROW()/10^7,"")</f>
        <v/>
      </c>
      <c r="Q4368" s="56" t="str">
        <f aca="false">IF(O4368=1,M4368,"")</f>
        <v/>
      </c>
      <c r="R4368" s="56" t="str">
        <f aca="false">IF(K4368=1,ROW(),"")</f>
        <v/>
      </c>
      <c r="S4368" s="56" t="str">
        <f aca="false">IF(D4368="","",TRIM(D4368))</f>
        <v/>
      </c>
    </row>
    <row r="4369" customFormat="false" ht="15" hidden="false" customHeight="false" outlineLevel="0" collapsed="false">
      <c r="A4369" s="50"/>
      <c r="B4369" s="50"/>
      <c r="C4369" s="50" t="str">
        <f aca="false">IF(S4369="","",IFERROR(IF(INDEX('Ledger Codes'!$C$6:$C$205,MATCH(S4369,'Ledger Codes'!$B$6:$B$205,0))="","",INDEX('Ledger Codes'!$C$6:$C$205,MATCH(S4369,'Ledger Codes'!$B$6:$B$205,0))),""))</f>
        <v/>
      </c>
      <c r="D4369" s="50"/>
      <c r="E4369" s="50"/>
      <c r="F4369" s="50"/>
      <c r="G4369" s="50"/>
      <c r="H4369" s="50"/>
      <c r="I4369" s="52" t="str">
        <f aca="false">IF(AND(G4369="",H4369=""),"",N(G4369)-N(H4369))</f>
        <v/>
      </c>
      <c r="J4369" s="52" t="str">
        <f aca="false">IF(I4369="","",ABS(I4369))</f>
        <v/>
      </c>
      <c r="K4369" s="56" t="str">
        <f aca="false">IF(S4369="","",0)</f>
        <v/>
      </c>
      <c r="L4369" s="56" t="str">
        <f aca="false">IF(J4369="","",IF(AND(J4369&gt;'Revenue Testing'!$E$9,K4369=0),1,0))</f>
        <v/>
      </c>
      <c r="M4369" s="57" t="n">
        <v>0.704868959757</v>
      </c>
      <c r="N4369" s="56" t="str">
        <f aca="false">IF(OR(A4369="",I4369=""),"",IF(COUNTIFS($A$2:$A$4500,A4369,$D$2:$D$4500,D4369,$I$2:$I$4500,I4369)&gt;1,"Possible duplicate",""))</f>
        <v/>
      </c>
      <c r="O4369" s="56" t="str">
        <f aca="false">IF(J4369="","",IF(AND(L4369=0,K4369=0),1,0))</f>
        <v/>
      </c>
      <c r="P4369" s="56" t="str">
        <f aca="false">IF(L4369=1,J4369+ROW()/10^7,"")</f>
        <v/>
      </c>
      <c r="Q4369" s="56" t="str">
        <f aca="false">IF(O4369=1,M4369,"")</f>
        <v/>
      </c>
      <c r="R4369" s="56" t="str">
        <f aca="false">IF(K4369=1,ROW(),"")</f>
        <v/>
      </c>
      <c r="S4369" s="56" t="str">
        <f aca="false">IF(D4369="","",TRIM(D4369))</f>
        <v/>
      </c>
    </row>
    <row r="4370" customFormat="false" ht="15" hidden="false" customHeight="false" outlineLevel="0" collapsed="false">
      <c r="A4370" s="50"/>
      <c r="B4370" s="50"/>
      <c r="C4370" s="50" t="str">
        <f aca="false">IF(S4370="","",IFERROR(IF(INDEX('Ledger Codes'!$C$6:$C$205,MATCH(S4370,'Ledger Codes'!$B$6:$B$205,0))="","",INDEX('Ledger Codes'!$C$6:$C$205,MATCH(S4370,'Ledger Codes'!$B$6:$B$205,0))),""))</f>
        <v/>
      </c>
      <c r="D4370" s="50"/>
      <c r="E4370" s="50"/>
      <c r="F4370" s="50"/>
      <c r="G4370" s="50"/>
      <c r="H4370" s="50"/>
      <c r="I4370" s="52" t="str">
        <f aca="false">IF(AND(G4370="",H4370=""),"",N(G4370)-N(H4370))</f>
        <v/>
      </c>
      <c r="J4370" s="52" t="str">
        <f aca="false">IF(I4370="","",ABS(I4370))</f>
        <v/>
      </c>
      <c r="K4370" s="56" t="str">
        <f aca="false">IF(S4370="","",0)</f>
        <v/>
      </c>
      <c r="L4370" s="56" t="str">
        <f aca="false">IF(J4370="","",IF(AND(J4370&gt;'Revenue Testing'!$E$9,K4370=0),1,0))</f>
        <v/>
      </c>
      <c r="M4370" s="57" t="n">
        <v>0.954479692875</v>
      </c>
      <c r="N4370" s="56" t="str">
        <f aca="false">IF(OR(A4370="",I4370=""),"",IF(COUNTIFS($A$2:$A$4500,A4370,$D$2:$D$4500,D4370,$I$2:$I$4500,I4370)&gt;1,"Possible duplicate",""))</f>
        <v/>
      </c>
      <c r="O4370" s="56" t="str">
        <f aca="false">IF(J4370="","",IF(AND(L4370=0,K4370=0),1,0))</f>
        <v/>
      </c>
      <c r="P4370" s="56" t="str">
        <f aca="false">IF(L4370=1,J4370+ROW()/10^7,"")</f>
        <v/>
      </c>
      <c r="Q4370" s="56" t="str">
        <f aca="false">IF(O4370=1,M4370,"")</f>
        <v/>
      </c>
      <c r="R4370" s="56" t="str">
        <f aca="false">IF(K4370=1,ROW(),"")</f>
        <v/>
      </c>
      <c r="S4370" s="56" t="str">
        <f aca="false">IF(D4370="","",TRIM(D4370))</f>
        <v/>
      </c>
    </row>
    <row r="4371" customFormat="false" ht="15" hidden="false" customHeight="false" outlineLevel="0" collapsed="false">
      <c r="A4371" s="50"/>
      <c r="B4371" s="50"/>
      <c r="C4371" s="50" t="str">
        <f aca="false">IF(S4371="","",IFERROR(IF(INDEX('Ledger Codes'!$C$6:$C$205,MATCH(S4371,'Ledger Codes'!$B$6:$B$205,0))="","",INDEX('Ledger Codes'!$C$6:$C$205,MATCH(S4371,'Ledger Codes'!$B$6:$B$205,0))),""))</f>
        <v/>
      </c>
      <c r="D4371" s="50"/>
      <c r="E4371" s="50"/>
      <c r="F4371" s="50"/>
      <c r="G4371" s="50"/>
      <c r="H4371" s="50"/>
      <c r="I4371" s="52" t="str">
        <f aca="false">IF(AND(G4371="",H4371=""),"",N(G4371)-N(H4371))</f>
        <v/>
      </c>
      <c r="J4371" s="52" t="str">
        <f aca="false">IF(I4371="","",ABS(I4371))</f>
        <v/>
      </c>
      <c r="K4371" s="56" t="str">
        <f aca="false">IF(S4371="","",0)</f>
        <v/>
      </c>
      <c r="L4371" s="56" t="str">
        <f aca="false">IF(J4371="","",IF(AND(J4371&gt;'Revenue Testing'!$E$9,K4371=0),1,0))</f>
        <v/>
      </c>
      <c r="M4371" s="57" t="n">
        <v>0.648318786568</v>
      </c>
      <c r="N4371" s="56" t="str">
        <f aca="false">IF(OR(A4371="",I4371=""),"",IF(COUNTIFS($A$2:$A$4500,A4371,$D$2:$D$4500,D4371,$I$2:$I$4500,I4371)&gt;1,"Possible duplicate",""))</f>
        <v/>
      </c>
      <c r="O4371" s="56" t="str">
        <f aca="false">IF(J4371="","",IF(AND(L4371=0,K4371=0),1,0))</f>
        <v/>
      </c>
      <c r="P4371" s="56" t="str">
        <f aca="false">IF(L4371=1,J4371+ROW()/10^7,"")</f>
        <v/>
      </c>
      <c r="Q4371" s="56" t="str">
        <f aca="false">IF(O4371=1,M4371,"")</f>
        <v/>
      </c>
      <c r="R4371" s="56" t="str">
        <f aca="false">IF(K4371=1,ROW(),"")</f>
        <v/>
      </c>
      <c r="S4371" s="56" t="str">
        <f aca="false">IF(D4371="","",TRIM(D4371))</f>
        <v/>
      </c>
    </row>
    <row r="4372" customFormat="false" ht="15" hidden="false" customHeight="false" outlineLevel="0" collapsed="false">
      <c r="A4372" s="50"/>
      <c r="B4372" s="50"/>
      <c r="C4372" s="50" t="str">
        <f aca="false">IF(S4372="","",IFERROR(IF(INDEX('Ledger Codes'!$C$6:$C$205,MATCH(S4372,'Ledger Codes'!$B$6:$B$205,0))="","",INDEX('Ledger Codes'!$C$6:$C$205,MATCH(S4372,'Ledger Codes'!$B$6:$B$205,0))),""))</f>
        <v/>
      </c>
      <c r="D4372" s="50"/>
      <c r="E4372" s="50"/>
      <c r="F4372" s="50"/>
      <c r="G4372" s="50"/>
      <c r="H4372" s="50"/>
      <c r="I4372" s="52" t="str">
        <f aca="false">IF(AND(G4372="",H4372=""),"",N(G4372)-N(H4372))</f>
        <v/>
      </c>
      <c r="J4372" s="52" t="str">
        <f aca="false">IF(I4372="","",ABS(I4372))</f>
        <v/>
      </c>
      <c r="K4372" s="56" t="str">
        <f aca="false">IF(S4372="","",0)</f>
        <v/>
      </c>
      <c r="L4372" s="56" t="str">
        <f aca="false">IF(J4372="","",IF(AND(J4372&gt;'Revenue Testing'!$E$9,K4372=0),1,0))</f>
        <v/>
      </c>
      <c r="M4372" s="57" t="n">
        <v>0.487240375458</v>
      </c>
      <c r="N4372" s="56" t="str">
        <f aca="false">IF(OR(A4372="",I4372=""),"",IF(COUNTIFS($A$2:$A$4500,A4372,$D$2:$D$4500,D4372,$I$2:$I$4500,I4372)&gt;1,"Possible duplicate",""))</f>
        <v/>
      </c>
      <c r="O4372" s="56" t="str">
        <f aca="false">IF(J4372="","",IF(AND(L4372=0,K4372=0),1,0))</f>
        <v/>
      </c>
      <c r="P4372" s="56" t="str">
        <f aca="false">IF(L4372=1,J4372+ROW()/10^7,"")</f>
        <v/>
      </c>
      <c r="Q4372" s="56" t="str">
        <f aca="false">IF(O4372=1,M4372,"")</f>
        <v/>
      </c>
      <c r="R4372" s="56" t="str">
        <f aca="false">IF(K4372=1,ROW(),"")</f>
        <v/>
      </c>
      <c r="S4372" s="56" t="str">
        <f aca="false">IF(D4372="","",TRIM(D4372))</f>
        <v/>
      </c>
    </row>
    <row r="4373" customFormat="false" ht="15" hidden="false" customHeight="false" outlineLevel="0" collapsed="false">
      <c r="A4373" s="50"/>
      <c r="B4373" s="50"/>
      <c r="C4373" s="50" t="str">
        <f aca="false">IF(S4373="","",IFERROR(IF(INDEX('Ledger Codes'!$C$6:$C$205,MATCH(S4373,'Ledger Codes'!$B$6:$B$205,0))="","",INDEX('Ledger Codes'!$C$6:$C$205,MATCH(S4373,'Ledger Codes'!$B$6:$B$205,0))),""))</f>
        <v/>
      </c>
      <c r="D4373" s="50"/>
      <c r="E4373" s="50"/>
      <c r="F4373" s="50"/>
      <c r="G4373" s="50"/>
      <c r="H4373" s="50"/>
      <c r="I4373" s="52" t="str">
        <f aca="false">IF(AND(G4373="",H4373=""),"",N(G4373)-N(H4373))</f>
        <v/>
      </c>
      <c r="J4373" s="52" t="str">
        <f aca="false">IF(I4373="","",ABS(I4373))</f>
        <v/>
      </c>
      <c r="K4373" s="56" t="str">
        <f aca="false">IF(S4373="","",0)</f>
        <v/>
      </c>
      <c r="L4373" s="56" t="str">
        <f aca="false">IF(J4373="","",IF(AND(J4373&gt;'Revenue Testing'!$E$9,K4373=0),1,0))</f>
        <v/>
      </c>
      <c r="M4373" s="57" t="n">
        <v>0.548108836078</v>
      </c>
      <c r="N4373" s="56" t="str">
        <f aca="false">IF(OR(A4373="",I4373=""),"",IF(COUNTIFS($A$2:$A$4500,A4373,$D$2:$D$4500,D4373,$I$2:$I$4500,I4373)&gt;1,"Possible duplicate",""))</f>
        <v/>
      </c>
      <c r="O4373" s="56" t="str">
        <f aca="false">IF(J4373="","",IF(AND(L4373=0,K4373=0),1,0))</f>
        <v/>
      </c>
      <c r="P4373" s="56" t="str">
        <f aca="false">IF(L4373=1,J4373+ROW()/10^7,"")</f>
        <v/>
      </c>
      <c r="Q4373" s="56" t="str">
        <f aca="false">IF(O4373=1,M4373,"")</f>
        <v/>
      </c>
      <c r="R4373" s="56" t="str">
        <f aca="false">IF(K4373=1,ROW(),"")</f>
        <v/>
      </c>
      <c r="S4373" s="56" t="str">
        <f aca="false">IF(D4373="","",TRIM(D4373))</f>
        <v/>
      </c>
    </row>
    <row r="4374" customFormat="false" ht="15" hidden="false" customHeight="false" outlineLevel="0" collapsed="false">
      <c r="A4374" s="50"/>
      <c r="B4374" s="50"/>
      <c r="C4374" s="50" t="str">
        <f aca="false">IF(S4374="","",IFERROR(IF(INDEX('Ledger Codes'!$C$6:$C$205,MATCH(S4374,'Ledger Codes'!$B$6:$B$205,0))="","",INDEX('Ledger Codes'!$C$6:$C$205,MATCH(S4374,'Ledger Codes'!$B$6:$B$205,0))),""))</f>
        <v/>
      </c>
      <c r="D4374" s="50"/>
      <c r="E4374" s="50"/>
      <c r="F4374" s="50"/>
      <c r="G4374" s="50"/>
      <c r="H4374" s="50"/>
      <c r="I4374" s="52" t="str">
        <f aca="false">IF(AND(G4374="",H4374=""),"",N(G4374)-N(H4374))</f>
        <v/>
      </c>
      <c r="J4374" s="52" t="str">
        <f aca="false">IF(I4374="","",ABS(I4374))</f>
        <v/>
      </c>
      <c r="K4374" s="56" t="str">
        <f aca="false">IF(S4374="","",0)</f>
        <v/>
      </c>
      <c r="L4374" s="56" t="str">
        <f aca="false">IF(J4374="","",IF(AND(J4374&gt;'Revenue Testing'!$E$9,K4374=0),1,0))</f>
        <v/>
      </c>
      <c r="M4374" s="57" t="n">
        <v>0.87037495725</v>
      </c>
      <c r="N4374" s="56" t="str">
        <f aca="false">IF(OR(A4374="",I4374=""),"",IF(COUNTIFS($A$2:$A$4500,A4374,$D$2:$D$4500,D4374,$I$2:$I$4500,I4374)&gt;1,"Possible duplicate",""))</f>
        <v/>
      </c>
      <c r="O4374" s="56" t="str">
        <f aca="false">IF(J4374="","",IF(AND(L4374=0,K4374=0),1,0))</f>
        <v/>
      </c>
      <c r="P4374" s="56" t="str">
        <f aca="false">IF(L4374=1,J4374+ROW()/10^7,"")</f>
        <v/>
      </c>
      <c r="Q4374" s="56" t="str">
        <f aca="false">IF(O4374=1,M4374,"")</f>
        <v/>
      </c>
      <c r="R4374" s="56" t="str">
        <f aca="false">IF(K4374=1,ROW(),"")</f>
        <v/>
      </c>
      <c r="S4374" s="56" t="str">
        <f aca="false">IF(D4374="","",TRIM(D4374))</f>
        <v/>
      </c>
    </row>
    <row r="4375" customFormat="false" ht="15" hidden="false" customHeight="false" outlineLevel="0" collapsed="false">
      <c r="A4375" s="50"/>
      <c r="B4375" s="50"/>
      <c r="C4375" s="50" t="str">
        <f aca="false">IF(S4375="","",IFERROR(IF(INDEX('Ledger Codes'!$C$6:$C$205,MATCH(S4375,'Ledger Codes'!$B$6:$B$205,0))="","",INDEX('Ledger Codes'!$C$6:$C$205,MATCH(S4375,'Ledger Codes'!$B$6:$B$205,0))),""))</f>
        <v/>
      </c>
      <c r="D4375" s="50"/>
      <c r="E4375" s="50"/>
      <c r="F4375" s="50"/>
      <c r="G4375" s="50"/>
      <c r="H4375" s="50"/>
      <c r="I4375" s="52" t="str">
        <f aca="false">IF(AND(G4375="",H4375=""),"",N(G4375)-N(H4375))</f>
        <v/>
      </c>
      <c r="J4375" s="52" t="str">
        <f aca="false">IF(I4375="","",ABS(I4375))</f>
        <v/>
      </c>
      <c r="K4375" s="56" t="str">
        <f aca="false">IF(S4375="","",0)</f>
        <v/>
      </c>
      <c r="L4375" s="56" t="str">
        <f aca="false">IF(J4375="","",IF(AND(J4375&gt;'Revenue Testing'!$E$9,K4375=0),1,0))</f>
        <v/>
      </c>
      <c r="M4375" s="57" t="n">
        <v>0.792446559801</v>
      </c>
      <c r="N4375" s="56" t="str">
        <f aca="false">IF(OR(A4375="",I4375=""),"",IF(COUNTIFS($A$2:$A$4500,A4375,$D$2:$D$4500,D4375,$I$2:$I$4500,I4375)&gt;1,"Possible duplicate",""))</f>
        <v/>
      </c>
      <c r="O4375" s="56" t="str">
        <f aca="false">IF(J4375="","",IF(AND(L4375=0,K4375=0),1,0))</f>
        <v/>
      </c>
      <c r="P4375" s="56" t="str">
        <f aca="false">IF(L4375=1,J4375+ROW()/10^7,"")</f>
        <v/>
      </c>
      <c r="Q4375" s="56" t="str">
        <f aca="false">IF(O4375=1,M4375,"")</f>
        <v/>
      </c>
      <c r="R4375" s="56" t="str">
        <f aca="false">IF(K4375=1,ROW(),"")</f>
        <v/>
      </c>
      <c r="S4375" s="56" t="str">
        <f aca="false">IF(D4375="","",TRIM(D4375))</f>
        <v/>
      </c>
    </row>
    <row r="4376" customFormat="false" ht="15" hidden="false" customHeight="false" outlineLevel="0" collapsed="false">
      <c r="A4376" s="50"/>
      <c r="B4376" s="50"/>
      <c r="C4376" s="50" t="str">
        <f aca="false">IF(S4376="","",IFERROR(IF(INDEX('Ledger Codes'!$C$6:$C$205,MATCH(S4376,'Ledger Codes'!$B$6:$B$205,0))="","",INDEX('Ledger Codes'!$C$6:$C$205,MATCH(S4376,'Ledger Codes'!$B$6:$B$205,0))),""))</f>
        <v/>
      </c>
      <c r="D4376" s="50"/>
      <c r="E4376" s="50"/>
      <c r="F4376" s="50"/>
      <c r="G4376" s="50"/>
      <c r="H4376" s="50"/>
      <c r="I4376" s="52" t="str">
        <f aca="false">IF(AND(G4376="",H4376=""),"",N(G4376)-N(H4376))</f>
        <v/>
      </c>
      <c r="J4376" s="52" t="str">
        <f aca="false">IF(I4376="","",ABS(I4376))</f>
        <v/>
      </c>
      <c r="K4376" s="56" t="str">
        <f aca="false">IF(S4376="","",0)</f>
        <v/>
      </c>
      <c r="L4376" s="56" t="str">
        <f aca="false">IF(J4376="","",IF(AND(J4376&gt;'Revenue Testing'!$E$9,K4376=0),1,0))</f>
        <v/>
      </c>
      <c r="M4376" s="57" t="n">
        <v>0.60110398436</v>
      </c>
      <c r="N4376" s="56" t="str">
        <f aca="false">IF(OR(A4376="",I4376=""),"",IF(COUNTIFS($A$2:$A$4500,A4376,$D$2:$D$4500,D4376,$I$2:$I$4500,I4376)&gt;1,"Possible duplicate",""))</f>
        <v/>
      </c>
      <c r="O4376" s="56" t="str">
        <f aca="false">IF(J4376="","",IF(AND(L4376=0,K4376=0),1,0))</f>
        <v/>
      </c>
      <c r="P4376" s="56" t="str">
        <f aca="false">IF(L4376=1,J4376+ROW()/10^7,"")</f>
        <v/>
      </c>
      <c r="Q4376" s="56" t="str">
        <f aca="false">IF(O4376=1,M4376,"")</f>
        <v/>
      </c>
      <c r="R4376" s="56" t="str">
        <f aca="false">IF(K4376=1,ROW(),"")</f>
        <v/>
      </c>
      <c r="S4376" s="56" t="str">
        <f aca="false">IF(D4376="","",TRIM(D4376))</f>
        <v/>
      </c>
    </row>
    <row r="4377" customFormat="false" ht="15" hidden="false" customHeight="false" outlineLevel="0" collapsed="false">
      <c r="A4377" s="50"/>
      <c r="B4377" s="50"/>
      <c r="C4377" s="50" t="str">
        <f aca="false">IF(S4377="","",IFERROR(IF(INDEX('Ledger Codes'!$C$6:$C$205,MATCH(S4377,'Ledger Codes'!$B$6:$B$205,0))="","",INDEX('Ledger Codes'!$C$6:$C$205,MATCH(S4377,'Ledger Codes'!$B$6:$B$205,0))),""))</f>
        <v/>
      </c>
      <c r="D4377" s="50"/>
      <c r="E4377" s="50"/>
      <c r="F4377" s="50"/>
      <c r="G4377" s="50"/>
      <c r="H4377" s="50"/>
      <c r="I4377" s="52" t="str">
        <f aca="false">IF(AND(G4377="",H4377=""),"",N(G4377)-N(H4377))</f>
        <v/>
      </c>
      <c r="J4377" s="52" t="str">
        <f aca="false">IF(I4377="","",ABS(I4377))</f>
        <v/>
      </c>
      <c r="K4377" s="56" t="str">
        <f aca="false">IF(S4377="","",0)</f>
        <v/>
      </c>
      <c r="L4377" s="56" t="str">
        <f aca="false">IF(J4377="","",IF(AND(J4377&gt;'Revenue Testing'!$E$9,K4377=0),1,0))</f>
        <v/>
      </c>
      <c r="M4377" s="57" t="n">
        <v>0.010877735621</v>
      </c>
      <c r="N4377" s="56" t="str">
        <f aca="false">IF(OR(A4377="",I4377=""),"",IF(COUNTIFS($A$2:$A$4500,A4377,$D$2:$D$4500,D4377,$I$2:$I$4500,I4377)&gt;1,"Possible duplicate",""))</f>
        <v/>
      </c>
      <c r="O4377" s="56" t="str">
        <f aca="false">IF(J4377="","",IF(AND(L4377=0,K4377=0),1,0))</f>
        <v/>
      </c>
      <c r="P4377" s="56" t="str">
        <f aca="false">IF(L4377=1,J4377+ROW()/10^7,"")</f>
        <v/>
      </c>
      <c r="Q4377" s="56" t="str">
        <f aca="false">IF(O4377=1,M4377,"")</f>
        <v/>
      </c>
      <c r="R4377" s="56" t="str">
        <f aca="false">IF(K4377=1,ROW(),"")</f>
        <v/>
      </c>
      <c r="S4377" s="56" t="str">
        <f aca="false">IF(D4377="","",TRIM(D4377))</f>
        <v/>
      </c>
    </row>
    <row r="4378" customFormat="false" ht="15" hidden="false" customHeight="false" outlineLevel="0" collapsed="false">
      <c r="A4378" s="50"/>
      <c r="B4378" s="50"/>
      <c r="C4378" s="50" t="str">
        <f aca="false">IF(S4378="","",IFERROR(IF(INDEX('Ledger Codes'!$C$6:$C$205,MATCH(S4378,'Ledger Codes'!$B$6:$B$205,0))="","",INDEX('Ledger Codes'!$C$6:$C$205,MATCH(S4378,'Ledger Codes'!$B$6:$B$205,0))),""))</f>
        <v/>
      </c>
      <c r="D4378" s="50"/>
      <c r="E4378" s="50"/>
      <c r="F4378" s="50"/>
      <c r="G4378" s="50"/>
      <c r="H4378" s="50"/>
      <c r="I4378" s="52" t="str">
        <f aca="false">IF(AND(G4378="",H4378=""),"",N(G4378)-N(H4378))</f>
        <v/>
      </c>
      <c r="J4378" s="52" t="str">
        <f aca="false">IF(I4378="","",ABS(I4378))</f>
        <v/>
      </c>
      <c r="K4378" s="56" t="str">
        <f aca="false">IF(S4378="","",0)</f>
        <v/>
      </c>
      <c r="L4378" s="56" t="str">
        <f aca="false">IF(J4378="","",IF(AND(J4378&gt;'Revenue Testing'!$E$9,K4378=0),1,0))</f>
        <v/>
      </c>
      <c r="M4378" s="57" t="n">
        <v>0.138949026566</v>
      </c>
      <c r="N4378" s="56" t="str">
        <f aca="false">IF(OR(A4378="",I4378=""),"",IF(COUNTIFS($A$2:$A$4500,A4378,$D$2:$D$4500,D4378,$I$2:$I$4500,I4378)&gt;1,"Possible duplicate",""))</f>
        <v/>
      </c>
      <c r="O4378" s="56" t="str">
        <f aca="false">IF(J4378="","",IF(AND(L4378=0,K4378=0),1,0))</f>
        <v/>
      </c>
      <c r="P4378" s="56" t="str">
        <f aca="false">IF(L4378=1,J4378+ROW()/10^7,"")</f>
        <v/>
      </c>
      <c r="Q4378" s="56" t="str">
        <f aca="false">IF(O4378=1,M4378,"")</f>
        <v/>
      </c>
      <c r="R4378" s="56" t="str">
        <f aca="false">IF(K4378=1,ROW(),"")</f>
        <v/>
      </c>
      <c r="S4378" s="56" t="str">
        <f aca="false">IF(D4378="","",TRIM(D4378))</f>
        <v/>
      </c>
    </row>
    <row r="4379" customFormat="false" ht="15" hidden="false" customHeight="false" outlineLevel="0" collapsed="false">
      <c r="A4379" s="50"/>
      <c r="B4379" s="50"/>
      <c r="C4379" s="50" t="str">
        <f aca="false">IF(S4379="","",IFERROR(IF(INDEX('Ledger Codes'!$C$6:$C$205,MATCH(S4379,'Ledger Codes'!$B$6:$B$205,0))="","",INDEX('Ledger Codes'!$C$6:$C$205,MATCH(S4379,'Ledger Codes'!$B$6:$B$205,0))),""))</f>
        <v/>
      </c>
      <c r="D4379" s="50"/>
      <c r="E4379" s="50"/>
      <c r="F4379" s="50"/>
      <c r="G4379" s="50"/>
      <c r="H4379" s="50"/>
      <c r="I4379" s="52" t="str">
        <f aca="false">IF(AND(G4379="",H4379=""),"",N(G4379)-N(H4379))</f>
        <v/>
      </c>
      <c r="J4379" s="52" t="str">
        <f aca="false">IF(I4379="","",ABS(I4379))</f>
        <v/>
      </c>
      <c r="K4379" s="56" t="str">
        <f aca="false">IF(S4379="","",0)</f>
        <v/>
      </c>
      <c r="L4379" s="56" t="str">
        <f aca="false">IF(J4379="","",IF(AND(J4379&gt;'Revenue Testing'!$E$9,K4379=0),1,0))</f>
        <v/>
      </c>
      <c r="M4379" s="57" t="n">
        <v>0.855189628361</v>
      </c>
      <c r="N4379" s="56" t="str">
        <f aca="false">IF(OR(A4379="",I4379=""),"",IF(COUNTIFS($A$2:$A$4500,A4379,$D$2:$D$4500,D4379,$I$2:$I$4500,I4379)&gt;1,"Possible duplicate",""))</f>
        <v/>
      </c>
      <c r="O4379" s="56" t="str">
        <f aca="false">IF(J4379="","",IF(AND(L4379=0,K4379=0),1,0))</f>
        <v/>
      </c>
      <c r="P4379" s="56" t="str">
        <f aca="false">IF(L4379=1,J4379+ROW()/10^7,"")</f>
        <v/>
      </c>
      <c r="Q4379" s="56" t="str">
        <f aca="false">IF(O4379=1,M4379,"")</f>
        <v/>
      </c>
      <c r="R4379" s="56" t="str">
        <f aca="false">IF(K4379=1,ROW(),"")</f>
        <v/>
      </c>
      <c r="S4379" s="56" t="str">
        <f aca="false">IF(D4379="","",TRIM(D4379))</f>
        <v/>
      </c>
    </row>
    <row r="4380" customFormat="false" ht="15" hidden="false" customHeight="false" outlineLevel="0" collapsed="false">
      <c r="A4380" s="50"/>
      <c r="B4380" s="50"/>
      <c r="C4380" s="50" t="str">
        <f aca="false">IF(S4380="","",IFERROR(IF(INDEX('Ledger Codes'!$C$6:$C$205,MATCH(S4380,'Ledger Codes'!$B$6:$B$205,0))="","",INDEX('Ledger Codes'!$C$6:$C$205,MATCH(S4380,'Ledger Codes'!$B$6:$B$205,0))),""))</f>
        <v/>
      </c>
      <c r="D4380" s="50"/>
      <c r="E4380" s="50"/>
      <c r="F4380" s="50"/>
      <c r="G4380" s="50"/>
      <c r="H4380" s="50"/>
      <c r="I4380" s="52" t="str">
        <f aca="false">IF(AND(G4380="",H4380=""),"",N(G4380)-N(H4380))</f>
        <v/>
      </c>
      <c r="J4380" s="52" t="str">
        <f aca="false">IF(I4380="","",ABS(I4380))</f>
        <v/>
      </c>
      <c r="K4380" s="56" t="str">
        <f aca="false">IF(S4380="","",0)</f>
        <v/>
      </c>
      <c r="L4380" s="56" t="str">
        <f aca="false">IF(J4380="","",IF(AND(J4380&gt;'Revenue Testing'!$E$9,K4380=0),1,0))</f>
        <v/>
      </c>
      <c r="M4380" s="57" t="n">
        <v>0.213494280238</v>
      </c>
      <c r="N4380" s="56" t="str">
        <f aca="false">IF(OR(A4380="",I4380=""),"",IF(COUNTIFS($A$2:$A$4500,A4380,$D$2:$D$4500,D4380,$I$2:$I$4500,I4380)&gt;1,"Possible duplicate",""))</f>
        <v/>
      </c>
      <c r="O4380" s="56" t="str">
        <f aca="false">IF(J4380="","",IF(AND(L4380=0,K4380=0),1,0))</f>
        <v/>
      </c>
      <c r="P4380" s="56" t="str">
        <f aca="false">IF(L4380=1,J4380+ROW()/10^7,"")</f>
        <v/>
      </c>
      <c r="Q4380" s="56" t="str">
        <f aca="false">IF(O4380=1,M4380,"")</f>
        <v/>
      </c>
      <c r="R4380" s="56" t="str">
        <f aca="false">IF(K4380=1,ROW(),"")</f>
        <v/>
      </c>
      <c r="S4380" s="56" t="str">
        <f aca="false">IF(D4380="","",TRIM(D4380))</f>
        <v/>
      </c>
    </row>
    <row r="4381" customFormat="false" ht="15" hidden="false" customHeight="false" outlineLevel="0" collapsed="false">
      <c r="A4381" s="50"/>
      <c r="B4381" s="50"/>
      <c r="C4381" s="50" t="str">
        <f aca="false">IF(S4381="","",IFERROR(IF(INDEX('Ledger Codes'!$C$6:$C$205,MATCH(S4381,'Ledger Codes'!$B$6:$B$205,0))="","",INDEX('Ledger Codes'!$C$6:$C$205,MATCH(S4381,'Ledger Codes'!$B$6:$B$205,0))),""))</f>
        <v/>
      </c>
      <c r="D4381" s="50"/>
      <c r="E4381" s="50"/>
      <c r="F4381" s="50"/>
      <c r="G4381" s="50"/>
      <c r="H4381" s="50"/>
      <c r="I4381" s="52" t="str">
        <f aca="false">IF(AND(G4381="",H4381=""),"",N(G4381)-N(H4381))</f>
        <v/>
      </c>
      <c r="J4381" s="52" t="str">
        <f aca="false">IF(I4381="","",ABS(I4381))</f>
        <v/>
      </c>
      <c r="K4381" s="56" t="str">
        <f aca="false">IF(S4381="","",0)</f>
        <v/>
      </c>
      <c r="L4381" s="56" t="str">
        <f aca="false">IF(J4381="","",IF(AND(J4381&gt;'Revenue Testing'!$E$9,K4381=0),1,0))</f>
        <v/>
      </c>
      <c r="M4381" s="57" t="n">
        <v>0.496699530919</v>
      </c>
      <c r="N4381" s="56" t="str">
        <f aca="false">IF(OR(A4381="",I4381=""),"",IF(COUNTIFS($A$2:$A$4500,A4381,$D$2:$D$4500,D4381,$I$2:$I$4500,I4381)&gt;1,"Possible duplicate",""))</f>
        <v/>
      </c>
      <c r="O4381" s="56" t="str">
        <f aca="false">IF(J4381="","",IF(AND(L4381=0,K4381=0),1,0))</f>
        <v/>
      </c>
      <c r="P4381" s="56" t="str">
        <f aca="false">IF(L4381=1,J4381+ROW()/10^7,"")</f>
        <v/>
      </c>
      <c r="Q4381" s="56" t="str">
        <f aca="false">IF(O4381=1,M4381,"")</f>
        <v/>
      </c>
      <c r="R4381" s="56" t="str">
        <f aca="false">IF(K4381=1,ROW(),"")</f>
        <v/>
      </c>
      <c r="S4381" s="56" t="str">
        <f aca="false">IF(D4381="","",TRIM(D4381))</f>
        <v/>
      </c>
    </row>
    <row r="4382" customFormat="false" ht="15" hidden="false" customHeight="false" outlineLevel="0" collapsed="false">
      <c r="A4382" s="50"/>
      <c r="B4382" s="50"/>
      <c r="C4382" s="50" t="str">
        <f aca="false">IF(S4382="","",IFERROR(IF(INDEX('Ledger Codes'!$C$6:$C$205,MATCH(S4382,'Ledger Codes'!$B$6:$B$205,0))="","",INDEX('Ledger Codes'!$C$6:$C$205,MATCH(S4382,'Ledger Codes'!$B$6:$B$205,0))),""))</f>
        <v/>
      </c>
      <c r="D4382" s="50"/>
      <c r="E4382" s="50"/>
      <c r="F4382" s="50"/>
      <c r="G4382" s="50"/>
      <c r="H4382" s="50"/>
      <c r="I4382" s="52" t="str">
        <f aca="false">IF(AND(G4382="",H4382=""),"",N(G4382)-N(H4382))</f>
        <v/>
      </c>
      <c r="J4382" s="52" t="str">
        <f aca="false">IF(I4382="","",ABS(I4382))</f>
        <v/>
      </c>
      <c r="K4382" s="56" t="str">
        <f aca="false">IF(S4382="","",0)</f>
        <v/>
      </c>
      <c r="L4382" s="56" t="str">
        <f aca="false">IF(J4382="","",IF(AND(J4382&gt;'Revenue Testing'!$E$9,K4382=0),1,0))</f>
        <v/>
      </c>
      <c r="M4382" s="57" t="n">
        <v>0.921762979271</v>
      </c>
      <c r="N4382" s="56" t="str">
        <f aca="false">IF(OR(A4382="",I4382=""),"",IF(COUNTIFS($A$2:$A$4500,A4382,$D$2:$D$4500,D4382,$I$2:$I$4500,I4382)&gt;1,"Possible duplicate",""))</f>
        <v/>
      </c>
      <c r="O4382" s="56" t="str">
        <f aca="false">IF(J4382="","",IF(AND(L4382=0,K4382=0),1,0))</f>
        <v/>
      </c>
      <c r="P4382" s="56" t="str">
        <f aca="false">IF(L4382=1,J4382+ROW()/10^7,"")</f>
        <v/>
      </c>
      <c r="Q4382" s="56" t="str">
        <f aca="false">IF(O4382=1,M4382,"")</f>
        <v/>
      </c>
      <c r="R4382" s="56" t="str">
        <f aca="false">IF(K4382=1,ROW(),"")</f>
        <v/>
      </c>
      <c r="S4382" s="56" t="str">
        <f aca="false">IF(D4382="","",TRIM(D4382))</f>
        <v/>
      </c>
    </row>
    <row r="4383" customFormat="false" ht="15" hidden="false" customHeight="false" outlineLevel="0" collapsed="false">
      <c r="A4383" s="50"/>
      <c r="B4383" s="50"/>
      <c r="C4383" s="50" t="str">
        <f aca="false">IF(S4383="","",IFERROR(IF(INDEX('Ledger Codes'!$C$6:$C$205,MATCH(S4383,'Ledger Codes'!$B$6:$B$205,0))="","",INDEX('Ledger Codes'!$C$6:$C$205,MATCH(S4383,'Ledger Codes'!$B$6:$B$205,0))),""))</f>
        <v/>
      </c>
      <c r="D4383" s="50"/>
      <c r="E4383" s="50"/>
      <c r="F4383" s="50"/>
      <c r="G4383" s="50"/>
      <c r="H4383" s="50"/>
      <c r="I4383" s="52" t="str">
        <f aca="false">IF(AND(G4383="",H4383=""),"",N(G4383)-N(H4383))</f>
        <v/>
      </c>
      <c r="J4383" s="52" t="str">
        <f aca="false">IF(I4383="","",ABS(I4383))</f>
        <v/>
      </c>
      <c r="K4383" s="56" t="str">
        <f aca="false">IF(S4383="","",0)</f>
        <v/>
      </c>
      <c r="L4383" s="56" t="str">
        <f aca="false">IF(J4383="","",IF(AND(J4383&gt;'Revenue Testing'!$E$9,K4383=0),1,0))</f>
        <v/>
      </c>
      <c r="M4383" s="57" t="n">
        <v>0.021485428273</v>
      </c>
      <c r="N4383" s="56" t="str">
        <f aca="false">IF(OR(A4383="",I4383=""),"",IF(COUNTIFS($A$2:$A$4500,A4383,$D$2:$D$4500,D4383,$I$2:$I$4500,I4383)&gt;1,"Possible duplicate",""))</f>
        <v/>
      </c>
      <c r="O4383" s="56" t="str">
        <f aca="false">IF(J4383="","",IF(AND(L4383=0,K4383=0),1,0))</f>
        <v/>
      </c>
      <c r="P4383" s="56" t="str">
        <f aca="false">IF(L4383=1,J4383+ROW()/10^7,"")</f>
        <v/>
      </c>
      <c r="Q4383" s="56" t="str">
        <f aca="false">IF(O4383=1,M4383,"")</f>
        <v/>
      </c>
      <c r="R4383" s="56" t="str">
        <f aca="false">IF(K4383=1,ROW(),"")</f>
        <v/>
      </c>
      <c r="S4383" s="56" t="str">
        <f aca="false">IF(D4383="","",TRIM(D4383))</f>
        <v/>
      </c>
    </row>
    <row r="4384" customFormat="false" ht="15" hidden="false" customHeight="false" outlineLevel="0" collapsed="false">
      <c r="A4384" s="50"/>
      <c r="B4384" s="50"/>
      <c r="C4384" s="50" t="str">
        <f aca="false">IF(S4384="","",IFERROR(IF(INDEX('Ledger Codes'!$C$6:$C$205,MATCH(S4384,'Ledger Codes'!$B$6:$B$205,0))="","",INDEX('Ledger Codes'!$C$6:$C$205,MATCH(S4384,'Ledger Codes'!$B$6:$B$205,0))),""))</f>
        <v/>
      </c>
      <c r="D4384" s="50"/>
      <c r="E4384" s="50"/>
      <c r="F4384" s="50"/>
      <c r="G4384" s="50"/>
      <c r="H4384" s="50"/>
      <c r="I4384" s="52" t="str">
        <f aca="false">IF(AND(G4384="",H4384=""),"",N(G4384)-N(H4384))</f>
        <v/>
      </c>
      <c r="J4384" s="52" t="str">
        <f aca="false">IF(I4384="","",ABS(I4384))</f>
        <v/>
      </c>
      <c r="K4384" s="56" t="str">
        <f aca="false">IF(S4384="","",0)</f>
        <v/>
      </c>
      <c r="L4384" s="56" t="str">
        <f aca="false">IF(J4384="","",IF(AND(J4384&gt;'Revenue Testing'!$E$9,K4384=0),1,0))</f>
        <v/>
      </c>
      <c r="M4384" s="57" t="n">
        <v>0.144547434329</v>
      </c>
      <c r="N4384" s="56" t="str">
        <f aca="false">IF(OR(A4384="",I4384=""),"",IF(COUNTIFS($A$2:$A$4500,A4384,$D$2:$D$4500,D4384,$I$2:$I$4500,I4384)&gt;1,"Possible duplicate",""))</f>
        <v/>
      </c>
      <c r="O4384" s="56" t="str">
        <f aca="false">IF(J4384="","",IF(AND(L4384=0,K4384=0),1,0))</f>
        <v/>
      </c>
      <c r="P4384" s="56" t="str">
        <f aca="false">IF(L4384=1,J4384+ROW()/10^7,"")</f>
        <v/>
      </c>
      <c r="Q4384" s="56" t="str">
        <f aca="false">IF(O4384=1,M4384,"")</f>
        <v/>
      </c>
      <c r="R4384" s="56" t="str">
        <f aca="false">IF(K4384=1,ROW(),"")</f>
        <v/>
      </c>
      <c r="S4384" s="56" t="str">
        <f aca="false">IF(D4384="","",TRIM(D4384))</f>
        <v/>
      </c>
    </row>
    <row r="4385" customFormat="false" ht="15" hidden="false" customHeight="false" outlineLevel="0" collapsed="false">
      <c r="A4385" s="50"/>
      <c r="B4385" s="50"/>
      <c r="C4385" s="50" t="str">
        <f aca="false">IF(S4385="","",IFERROR(IF(INDEX('Ledger Codes'!$C$6:$C$205,MATCH(S4385,'Ledger Codes'!$B$6:$B$205,0))="","",INDEX('Ledger Codes'!$C$6:$C$205,MATCH(S4385,'Ledger Codes'!$B$6:$B$205,0))),""))</f>
        <v/>
      </c>
      <c r="D4385" s="50"/>
      <c r="E4385" s="50"/>
      <c r="F4385" s="50"/>
      <c r="G4385" s="50"/>
      <c r="H4385" s="50"/>
      <c r="I4385" s="52" t="str">
        <f aca="false">IF(AND(G4385="",H4385=""),"",N(G4385)-N(H4385))</f>
        <v/>
      </c>
      <c r="J4385" s="52" t="str">
        <f aca="false">IF(I4385="","",ABS(I4385))</f>
        <v/>
      </c>
      <c r="K4385" s="56" t="str">
        <f aca="false">IF(S4385="","",0)</f>
        <v/>
      </c>
      <c r="L4385" s="56" t="str">
        <f aca="false">IF(J4385="","",IF(AND(J4385&gt;'Revenue Testing'!$E$9,K4385=0),1,0))</f>
        <v/>
      </c>
      <c r="M4385" s="57" t="n">
        <v>0.141060399167</v>
      </c>
      <c r="N4385" s="56" t="str">
        <f aca="false">IF(OR(A4385="",I4385=""),"",IF(COUNTIFS($A$2:$A$4500,A4385,$D$2:$D$4500,D4385,$I$2:$I$4500,I4385)&gt;1,"Possible duplicate",""))</f>
        <v/>
      </c>
      <c r="O4385" s="56" t="str">
        <f aca="false">IF(J4385="","",IF(AND(L4385=0,K4385=0),1,0))</f>
        <v/>
      </c>
      <c r="P4385" s="56" t="str">
        <f aca="false">IF(L4385=1,J4385+ROW()/10^7,"")</f>
        <v/>
      </c>
      <c r="Q4385" s="56" t="str">
        <f aca="false">IF(O4385=1,M4385,"")</f>
        <v/>
      </c>
      <c r="R4385" s="56" t="str">
        <f aca="false">IF(K4385=1,ROW(),"")</f>
        <v/>
      </c>
      <c r="S4385" s="56" t="str">
        <f aca="false">IF(D4385="","",TRIM(D4385))</f>
        <v/>
      </c>
    </row>
    <row r="4386" customFormat="false" ht="15" hidden="false" customHeight="false" outlineLevel="0" collapsed="false">
      <c r="A4386" s="50"/>
      <c r="B4386" s="50"/>
      <c r="C4386" s="50" t="str">
        <f aca="false">IF(S4386="","",IFERROR(IF(INDEX('Ledger Codes'!$C$6:$C$205,MATCH(S4386,'Ledger Codes'!$B$6:$B$205,0))="","",INDEX('Ledger Codes'!$C$6:$C$205,MATCH(S4386,'Ledger Codes'!$B$6:$B$205,0))),""))</f>
        <v/>
      </c>
      <c r="D4386" s="50"/>
      <c r="E4386" s="50"/>
      <c r="F4386" s="50"/>
      <c r="G4386" s="50"/>
      <c r="H4386" s="50"/>
      <c r="I4386" s="52" t="str">
        <f aca="false">IF(AND(G4386="",H4386=""),"",N(G4386)-N(H4386))</f>
        <v/>
      </c>
      <c r="J4386" s="52" t="str">
        <f aca="false">IF(I4386="","",ABS(I4386))</f>
        <v/>
      </c>
      <c r="K4386" s="56" t="str">
        <f aca="false">IF(S4386="","",0)</f>
        <v/>
      </c>
      <c r="L4386" s="56" t="str">
        <f aca="false">IF(J4386="","",IF(AND(J4386&gt;'Revenue Testing'!$E$9,K4386=0),1,0))</f>
        <v/>
      </c>
      <c r="M4386" s="57" t="n">
        <v>0.200209286777</v>
      </c>
      <c r="N4386" s="56" t="str">
        <f aca="false">IF(OR(A4386="",I4386=""),"",IF(COUNTIFS($A$2:$A$4500,A4386,$D$2:$D$4500,D4386,$I$2:$I$4500,I4386)&gt;1,"Possible duplicate",""))</f>
        <v/>
      </c>
      <c r="O4386" s="56" t="str">
        <f aca="false">IF(J4386="","",IF(AND(L4386=0,K4386=0),1,0))</f>
        <v/>
      </c>
      <c r="P4386" s="56" t="str">
        <f aca="false">IF(L4386=1,J4386+ROW()/10^7,"")</f>
        <v/>
      </c>
      <c r="Q4386" s="56" t="str">
        <f aca="false">IF(O4386=1,M4386,"")</f>
        <v/>
      </c>
      <c r="R4386" s="56" t="str">
        <f aca="false">IF(K4386=1,ROW(),"")</f>
        <v/>
      </c>
      <c r="S4386" s="56" t="str">
        <f aca="false">IF(D4386="","",TRIM(D4386))</f>
        <v/>
      </c>
    </row>
    <row r="4387" customFormat="false" ht="15" hidden="false" customHeight="false" outlineLevel="0" collapsed="false">
      <c r="A4387" s="50"/>
      <c r="B4387" s="50"/>
      <c r="C4387" s="50" t="str">
        <f aca="false">IF(S4387="","",IFERROR(IF(INDEX('Ledger Codes'!$C$6:$C$205,MATCH(S4387,'Ledger Codes'!$B$6:$B$205,0))="","",INDEX('Ledger Codes'!$C$6:$C$205,MATCH(S4387,'Ledger Codes'!$B$6:$B$205,0))),""))</f>
        <v/>
      </c>
      <c r="D4387" s="50"/>
      <c r="E4387" s="50"/>
      <c r="F4387" s="50"/>
      <c r="G4387" s="50"/>
      <c r="H4387" s="50"/>
      <c r="I4387" s="52" t="str">
        <f aca="false">IF(AND(G4387="",H4387=""),"",N(G4387)-N(H4387))</f>
        <v/>
      </c>
      <c r="J4387" s="52" t="str">
        <f aca="false">IF(I4387="","",ABS(I4387))</f>
        <v/>
      </c>
      <c r="K4387" s="56" t="str">
        <f aca="false">IF(S4387="","",0)</f>
        <v/>
      </c>
      <c r="L4387" s="56" t="str">
        <f aca="false">IF(J4387="","",IF(AND(J4387&gt;'Revenue Testing'!$E$9,K4387=0),1,0))</f>
        <v/>
      </c>
      <c r="M4387" s="57" t="n">
        <v>0.569632227524</v>
      </c>
      <c r="N4387" s="56" t="str">
        <f aca="false">IF(OR(A4387="",I4387=""),"",IF(COUNTIFS($A$2:$A$4500,A4387,$D$2:$D$4500,D4387,$I$2:$I$4500,I4387)&gt;1,"Possible duplicate",""))</f>
        <v/>
      </c>
      <c r="O4387" s="56" t="str">
        <f aca="false">IF(J4387="","",IF(AND(L4387=0,K4387=0),1,0))</f>
        <v/>
      </c>
      <c r="P4387" s="56" t="str">
        <f aca="false">IF(L4387=1,J4387+ROW()/10^7,"")</f>
        <v/>
      </c>
      <c r="Q4387" s="56" t="str">
        <f aca="false">IF(O4387=1,M4387,"")</f>
        <v/>
      </c>
      <c r="R4387" s="56" t="str">
        <f aca="false">IF(K4387=1,ROW(),"")</f>
        <v/>
      </c>
      <c r="S4387" s="56" t="str">
        <f aca="false">IF(D4387="","",TRIM(D4387))</f>
        <v/>
      </c>
    </row>
    <row r="4388" customFormat="false" ht="15" hidden="false" customHeight="false" outlineLevel="0" collapsed="false">
      <c r="A4388" s="50"/>
      <c r="B4388" s="50"/>
      <c r="C4388" s="50" t="str">
        <f aca="false">IF(S4388="","",IFERROR(IF(INDEX('Ledger Codes'!$C$6:$C$205,MATCH(S4388,'Ledger Codes'!$B$6:$B$205,0))="","",INDEX('Ledger Codes'!$C$6:$C$205,MATCH(S4388,'Ledger Codes'!$B$6:$B$205,0))),""))</f>
        <v/>
      </c>
      <c r="D4388" s="50"/>
      <c r="E4388" s="50"/>
      <c r="F4388" s="50"/>
      <c r="G4388" s="50"/>
      <c r="H4388" s="50"/>
      <c r="I4388" s="52" t="str">
        <f aca="false">IF(AND(G4388="",H4388=""),"",N(G4388)-N(H4388))</f>
        <v/>
      </c>
      <c r="J4388" s="52" t="str">
        <f aca="false">IF(I4388="","",ABS(I4388))</f>
        <v/>
      </c>
      <c r="K4388" s="56" t="str">
        <f aca="false">IF(S4388="","",0)</f>
        <v/>
      </c>
      <c r="L4388" s="56" t="str">
        <f aca="false">IF(J4388="","",IF(AND(J4388&gt;'Revenue Testing'!$E$9,K4388=0),1,0))</f>
        <v/>
      </c>
      <c r="M4388" s="57" t="n">
        <v>0.494250185305</v>
      </c>
      <c r="N4388" s="56" t="str">
        <f aca="false">IF(OR(A4388="",I4388=""),"",IF(COUNTIFS($A$2:$A$4500,A4388,$D$2:$D$4500,D4388,$I$2:$I$4500,I4388)&gt;1,"Possible duplicate",""))</f>
        <v/>
      </c>
      <c r="O4388" s="56" t="str">
        <f aca="false">IF(J4388="","",IF(AND(L4388=0,K4388=0),1,0))</f>
        <v/>
      </c>
      <c r="P4388" s="56" t="str">
        <f aca="false">IF(L4388=1,J4388+ROW()/10^7,"")</f>
        <v/>
      </c>
      <c r="Q4388" s="56" t="str">
        <f aca="false">IF(O4388=1,M4388,"")</f>
        <v/>
      </c>
      <c r="R4388" s="56" t="str">
        <f aca="false">IF(K4388=1,ROW(),"")</f>
        <v/>
      </c>
      <c r="S4388" s="56" t="str">
        <f aca="false">IF(D4388="","",TRIM(D4388))</f>
        <v/>
      </c>
    </row>
    <row r="4389" customFormat="false" ht="15" hidden="false" customHeight="false" outlineLevel="0" collapsed="false">
      <c r="A4389" s="50"/>
      <c r="B4389" s="50"/>
      <c r="C4389" s="50" t="str">
        <f aca="false">IF(S4389="","",IFERROR(IF(INDEX('Ledger Codes'!$C$6:$C$205,MATCH(S4389,'Ledger Codes'!$B$6:$B$205,0))="","",INDEX('Ledger Codes'!$C$6:$C$205,MATCH(S4389,'Ledger Codes'!$B$6:$B$205,0))),""))</f>
        <v/>
      </c>
      <c r="D4389" s="50"/>
      <c r="E4389" s="50"/>
      <c r="F4389" s="50"/>
      <c r="G4389" s="50"/>
      <c r="H4389" s="50"/>
      <c r="I4389" s="52" t="str">
        <f aca="false">IF(AND(G4389="",H4389=""),"",N(G4389)-N(H4389))</f>
        <v/>
      </c>
      <c r="J4389" s="52" t="str">
        <f aca="false">IF(I4389="","",ABS(I4389))</f>
        <v/>
      </c>
      <c r="K4389" s="56" t="str">
        <f aca="false">IF(S4389="","",0)</f>
        <v/>
      </c>
      <c r="L4389" s="56" t="str">
        <f aca="false">IF(J4389="","",IF(AND(J4389&gt;'Revenue Testing'!$E$9,K4389=0),1,0))</f>
        <v/>
      </c>
      <c r="M4389" s="57" t="n">
        <v>0.932032908768</v>
      </c>
      <c r="N4389" s="56" t="str">
        <f aca="false">IF(OR(A4389="",I4389=""),"",IF(COUNTIFS($A$2:$A$4500,A4389,$D$2:$D$4500,D4389,$I$2:$I$4500,I4389)&gt;1,"Possible duplicate",""))</f>
        <v/>
      </c>
      <c r="O4389" s="56" t="str">
        <f aca="false">IF(J4389="","",IF(AND(L4389=0,K4389=0),1,0))</f>
        <v/>
      </c>
      <c r="P4389" s="56" t="str">
        <f aca="false">IF(L4389=1,J4389+ROW()/10^7,"")</f>
        <v/>
      </c>
      <c r="Q4389" s="56" t="str">
        <f aca="false">IF(O4389=1,M4389,"")</f>
        <v/>
      </c>
      <c r="R4389" s="56" t="str">
        <f aca="false">IF(K4389=1,ROW(),"")</f>
        <v/>
      </c>
      <c r="S4389" s="56" t="str">
        <f aca="false">IF(D4389="","",TRIM(D4389))</f>
        <v/>
      </c>
    </row>
    <row r="4390" customFormat="false" ht="15" hidden="false" customHeight="false" outlineLevel="0" collapsed="false">
      <c r="A4390" s="50"/>
      <c r="B4390" s="50"/>
      <c r="C4390" s="50" t="str">
        <f aca="false">IF(S4390="","",IFERROR(IF(INDEX('Ledger Codes'!$C$6:$C$205,MATCH(S4390,'Ledger Codes'!$B$6:$B$205,0))="","",INDEX('Ledger Codes'!$C$6:$C$205,MATCH(S4390,'Ledger Codes'!$B$6:$B$205,0))),""))</f>
        <v/>
      </c>
      <c r="D4390" s="50"/>
      <c r="E4390" s="50"/>
      <c r="F4390" s="50"/>
      <c r="G4390" s="50"/>
      <c r="H4390" s="50"/>
      <c r="I4390" s="52" t="str">
        <f aca="false">IF(AND(G4390="",H4390=""),"",N(G4390)-N(H4390))</f>
        <v/>
      </c>
      <c r="J4390" s="52" t="str">
        <f aca="false">IF(I4390="","",ABS(I4390))</f>
        <v/>
      </c>
      <c r="K4390" s="56" t="str">
        <f aca="false">IF(S4390="","",0)</f>
        <v/>
      </c>
      <c r="L4390" s="56" t="str">
        <f aca="false">IF(J4390="","",IF(AND(J4390&gt;'Revenue Testing'!$E$9,K4390=0),1,0))</f>
        <v/>
      </c>
      <c r="M4390" s="57" t="n">
        <v>0.448269037082</v>
      </c>
      <c r="N4390" s="56" t="str">
        <f aca="false">IF(OR(A4390="",I4390=""),"",IF(COUNTIFS($A$2:$A$4500,A4390,$D$2:$D$4500,D4390,$I$2:$I$4500,I4390)&gt;1,"Possible duplicate",""))</f>
        <v/>
      </c>
      <c r="O4390" s="56" t="str">
        <f aca="false">IF(J4390="","",IF(AND(L4390=0,K4390=0),1,0))</f>
        <v/>
      </c>
      <c r="P4390" s="56" t="str">
        <f aca="false">IF(L4390=1,J4390+ROW()/10^7,"")</f>
        <v/>
      </c>
      <c r="Q4390" s="56" t="str">
        <f aca="false">IF(O4390=1,M4390,"")</f>
        <v/>
      </c>
      <c r="R4390" s="56" t="str">
        <f aca="false">IF(K4390=1,ROW(),"")</f>
        <v/>
      </c>
      <c r="S4390" s="56" t="str">
        <f aca="false">IF(D4390="","",TRIM(D4390))</f>
        <v/>
      </c>
    </row>
    <row r="4391" customFormat="false" ht="15" hidden="false" customHeight="false" outlineLevel="0" collapsed="false">
      <c r="A4391" s="50"/>
      <c r="B4391" s="50"/>
      <c r="C4391" s="50" t="str">
        <f aca="false">IF(S4391="","",IFERROR(IF(INDEX('Ledger Codes'!$C$6:$C$205,MATCH(S4391,'Ledger Codes'!$B$6:$B$205,0))="","",INDEX('Ledger Codes'!$C$6:$C$205,MATCH(S4391,'Ledger Codes'!$B$6:$B$205,0))),""))</f>
        <v/>
      </c>
      <c r="D4391" s="50"/>
      <c r="E4391" s="50"/>
      <c r="F4391" s="50"/>
      <c r="G4391" s="50"/>
      <c r="H4391" s="50"/>
      <c r="I4391" s="52" t="str">
        <f aca="false">IF(AND(G4391="",H4391=""),"",N(G4391)-N(H4391))</f>
        <v/>
      </c>
      <c r="J4391" s="52" t="str">
        <f aca="false">IF(I4391="","",ABS(I4391))</f>
        <v/>
      </c>
      <c r="K4391" s="56" t="str">
        <f aca="false">IF(S4391="","",0)</f>
        <v/>
      </c>
      <c r="L4391" s="56" t="str">
        <f aca="false">IF(J4391="","",IF(AND(J4391&gt;'Revenue Testing'!$E$9,K4391=0),1,0))</f>
        <v/>
      </c>
      <c r="M4391" s="57" t="n">
        <v>0.481186199458</v>
      </c>
      <c r="N4391" s="56" t="str">
        <f aca="false">IF(OR(A4391="",I4391=""),"",IF(COUNTIFS($A$2:$A$4500,A4391,$D$2:$D$4500,D4391,$I$2:$I$4500,I4391)&gt;1,"Possible duplicate",""))</f>
        <v/>
      </c>
      <c r="O4391" s="56" t="str">
        <f aca="false">IF(J4391="","",IF(AND(L4391=0,K4391=0),1,0))</f>
        <v/>
      </c>
      <c r="P4391" s="56" t="str">
        <f aca="false">IF(L4391=1,J4391+ROW()/10^7,"")</f>
        <v/>
      </c>
      <c r="Q4391" s="56" t="str">
        <f aca="false">IF(O4391=1,M4391,"")</f>
        <v/>
      </c>
      <c r="R4391" s="56" t="str">
        <f aca="false">IF(K4391=1,ROW(),"")</f>
        <v/>
      </c>
      <c r="S4391" s="56" t="str">
        <f aca="false">IF(D4391="","",TRIM(D4391))</f>
        <v/>
      </c>
    </row>
    <row r="4392" customFormat="false" ht="15" hidden="false" customHeight="false" outlineLevel="0" collapsed="false">
      <c r="A4392" s="50"/>
      <c r="B4392" s="50"/>
      <c r="C4392" s="50" t="str">
        <f aca="false">IF(S4392="","",IFERROR(IF(INDEX('Ledger Codes'!$C$6:$C$205,MATCH(S4392,'Ledger Codes'!$B$6:$B$205,0))="","",INDEX('Ledger Codes'!$C$6:$C$205,MATCH(S4392,'Ledger Codes'!$B$6:$B$205,0))),""))</f>
        <v/>
      </c>
      <c r="D4392" s="50"/>
      <c r="E4392" s="50"/>
      <c r="F4392" s="50"/>
      <c r="G4392" s="50"/>
      <c r="H4392" s="50"/>
      <c r="I4392" s="52" t="str">
        <f aca="false">IF(AND(G4392="",H4392=""),"",N(G4392)-N(H4392))</f>
        <v/>
      </c>
      <c r="J4392" s="52" t="str">
        <f aca="false">IF(I4392="","",ABS(I4392))</f>
        <v/>
      </c>
      <c r="K4392" s="56" t="str">
        <f aca="false">IF(S4392="","",0)</f>
        <v/>
      </c>
      <c r="L4392" s="56" t="str">
        <f aca="false">IF(J4392="","",IF(AND(J4392&gt;'Revenue Testing'!$E$9,K4392=0),1,0))</f>
        <v/>
      </c>
      <c r="M4392" s="57" t="n">
        <v>0.265399685643</v>
      </c>
      <c r="N4392" s="56" t="str">
        <f aca="false">IF(OR(A4392="",I4392=""),"",IF(COUNTIFS($A$2:$A$4500,A4392,$D$2:$D$4500,D4392,$I$2:$I$4500,I4392)&gt;1,"Possible duplicate",""))</f>
        <v/>
      </c>
      <c r="O4392" s="56" t="str">
        <f aca="false">IF(J4392="","",IF(AND(L4392=0,K4392=0),1,0))</f>
        <v/>
      </c>
      <c r="P4392" s="56" t="str">
        <f aca="false">IF(L4392=1,J4392+ROW()/10^7,"")</f>
        <v/>
      </c>
      <c r="Q4392" s="56" t="str">
        <f aca="false">IF(O4392=1,M4392,"")</f>
        <v/>
      </c>
      <c r="R4392" s="56" t="str">
        <f aca="false">IF(K4392=1,ROW(),"")</f>
        <v/>
      </c>
      <c r="S4392" s="56" t="str">
        <f aca="false">IF(D4392="","",TRIM(D4392))</f>
        <v/>
      </c>
    </row>
    <row r="4393" customFormat="false" ht="15" hidden="false" customHeight="false" outlineLevel="0" collapsed="false">
      <c r="A4393" s="50"/>
      <c r="B4393" s="50"/>
      <c r="C4393" s="50" t="str">
        <f aca="false">IF(S4393="","",IFERROR(IF(INDEX('Ledger Codes'!$C$6:$C$205,MATCH(S4393,'Ledger Codes'!$B$6:$B$205,0))="","",INDEX('Ledger Codes'!$C$6:$C$205,MATCH(S4393,'Ledger Codes'!$B$6:$B$205,0))),""))</f>
        <v/>
      </c>
      <c r="D4393" s="50"/>
      <c r="E4393" s="50"/>
      <c r="F4393" s="50"/>
      <c r="G4393" s="50"/>
      <c r="H4393" s="50"/>
      <c r="I4393" s="52" t="str">
        <f aca="false">IF(AND(G4393="",H4393=""),"",N(G4393)-N(H4393))</f>
        <v/>
      </c>
      <c r="J4393" s="52" t="str">
        <f aca="false">IF(I4393="","",ABS(I4393))</f>
        <v/>
      </c>
      <c r="K4393" s="56" t="str">
        <f aca="false">IF(S4393="","",0)</f>
        <v/>
      </c>
      <c r="L4393" s="56" t="str">
        <f aca="false">IF(J4393="","",IF(AND(J4393&gt;'Revenue Testing'!$E$9,K4393=0),1,0))</f>
        <v/>
      </c>
      <c r="M4393" s="57" t="n">
        <v>0.860044456354</v>
      </c>
      <c r="N4393" s="56" t="str">
        <f aca="false">IF(OR(A4393="",I4393=""),"",IF(COUNTIFS($A$2:$A$4500,A4393,$D$2:$D$4500,D4393,$I$2:$I$4500,I4393)&gt;1,"Possible duplicate",""))</f>
        <v/>
      </c>
      <c r="O4393" s="56" t="str">
        <f aca="false">IF(J4393="","",IF(AND(L4393=0,K4393=0),1,0))</f>
        <v/>
      </c>
      <c r="P4393" s="56" t="str">
        <f aca="false">IF(L4393=1,J4393+ROW()/10^7,"")</f>
        <v/>
      </c>
      <c r="Q4393" s="56" t="str">
        <f aca="false">IF(O4393=1,M4393,"")</f>
        <v/>
      </c>
      <c r="R4393" s="56" t="str">
        <f aca="false">IF(K4393=1,ROW(),"")</f>
        <v/>
      </c>
      <c r="S4393" s="56" t="str">
        <f aca="false">IF(D4393="","",TRIM(D4393))</f>
        <v/>
      </c>
    </row>
    <row r="4394" customFormat="false" ht="15" hidden="false" customHeight="false" outlineLevel="0" collapsed="false">
      <c r="A4394" s="50"/>
      <c r="B4394" s="50"/>
      <c r="C4394" s="50" t="str">
        <f aca="false">IF(S4394="","",IFERROR(IF(INDEX('Ledger Codes'!$C$6:$C$205,MATCH(S4394,'Ledger Codes'!$B$6:$B$205,0))="","",INDEX('Ledger Codes'!$C$6:$C$205,MATCH(S4394,'Ledger Codes'!$B$6:$B$205,0))),""))</f>
        <v/>
      </c>
      <c r="D4394" s="50"/>
      <c r="E4394" s="50"/>
      <c r="F4394" s="50"/>
      <c r="G4394" s="50"/>
      <c r="H4394" s="50"/>
      <c r="I4394" s="52" t="str">
        <f aca="false">IF(AND(G4394="",H4394=""),"",N(G4394)-N(H4394))</f>
        <v/>
      </c>
      <c r="J4394" s="52" t="str">
        <f aca="false">IF(I4394="","",ABS(I4394))</f>
        <v/>
      </c>
      <c r="K4394" s="56" t="str">
        <f aca="false">IF(S4394="","",0)</f>
        <v/>
      </c>
      <c r="L4394" s="56" t="str">
        <f aca="false">IF(J4394="","",IF(AND(J4394&gt;'Revenue Testing'!$E$9,K4394=0),1,0))</f>
        <v/>
      </c>
      <c r="M4394" s="57" t="n">
        <v>0.157209810224</v>
      </c>
      <c r="N4394" s="56" t="str">
        <f aca="false">IF(OR(A4394="",I4394=""),"",IF(COUNTIFS($A$2:$A$4500,A4394,$D$2:$D$4500,D4394,$I$2:$I$4500,I4394)&gt;1,"Possible duplicate",""))</f>
        <v/>
      </c>
      <c r="O4394" s="56" t="str">
        <f aca="false">IF(J4394="","",IF(AND(L4394=0,K4394=0),1,0))</f>
        <v/>
      </c>
      <c r="P4394" s="56" t="str">
        <f aca="false">IF(L4394=1,J4394+ROW()/10^7,"")</f>
        <v/>
      </c>
      <c r="Q4394" s="56" t="str">
        <f aca="false">IF(O4394=1,M4394,"")</f>
        <v/>
      </c>
      <c r="R4394" s="56" t="str">
        <f aca="false">IF(K4394=1,ROW(),"")</f>
        <v/>
      </c>
      <c r="S4394" s="56" t="str">
        <f aca="false">IF(D4394="","",TRIM(D4394))</f>
        <v/>
      </c>
    </row>
    <row r="4395" customFormat="false" ht="15" hidden="false" customHeight="false" outlineLevel="0" collapsed="false">
      <c r="A4395" s="50"/>
      <c r="B4395" s="50"/>
      <c r="C4395" s="50" t="str">
        <f aca="false">IF(S4395="","",IFERROR(IF(INDEX('Ledger Codes'!$C$6:$C$205,MATCH(S4395,'Ledger Codes'!$B$6:$B$205,0))="","",INDEX('Ledger Codes'!$C$6:$C$205,MATCH(S4395,'Ledger Codes'!$B$6:$B$205,0))),""))</f>
        <v/>
      </c>
      <c r="D4395" s="50"/>
      <c r="E4395" s="50"/>
      <c r="F4395" s="50"/>
      <c r="G4395" s="50"/>
      <c r="H4395" s="50"/>
      <c r="I4395" s="52" t="str">
        <f aca="false">IF(AND(G4395="",H4395=""),"",N(G4395)-N(H4395))</f>
        <v/>
      </c>
      <c r="J4395" s="52" t="str">
        <f aca="false">IF(I4395="","",ABS(I4395))</f>
        <v/>
      </c>
      <c r="K4395" s="56" t="str">
        <f aca="false">IF(S4395="","",0)</f>
        <v/>
      </c>
      <c r="L4395" s="56" t="str">
        <f aca="false">IF(J4395="","",IF(AND(J4395&gt;'Revenue Testing'!$E$9,K4395=0),1,0))</f>
        <v/>
      </c>
      <c r="M4395" s="57" t="n">
        <v>0.129855657628</v>
      </c>
      <c r="N4395" s="56" t="str">
        <f aca="false">IF(OR(A4395="",I4395=""),"",IF(COUNTIFS($A$2:$A$4500,A4395,$D$2:$D$4500,D4395,$I$2:$I$4500,I4395)&gt;1,"Possible duplicate",""))</f>
        <v/>
      </c>
      <c r="O4395" s="56" t="str">
        <f aca="false">IF(J4395="","",IF(AND(L4395=0,K4395=0),1,0))</f>
        <v/>
      </c>
      <c r="P4395" s="56" t="str">
        <f aca="false">IF(L4395=1,J4395+ROW()/10^7,"")</f>
        <v/>
      </c>
      <c r="Q4395" s="56" t="str">
        <f aca="false">IF(O4395=1,M4395,"")</f>
        <v/>
      </c>
      <c r="R4395" s="56" t="str">
        <f aca="false">IF(K4395=1,ROW(),"")</f>
        <v/>
      </c>
      <c r="S4395" s="56" t="str">
        <f aca="false">IF(D4395="","",TRIM(D4395))</f>
        <v/>
      </c>
    </row>
    <row r="4396" customFormat="false" ht="15" hidden="false" customHeight="false" outlineLevel="0" collapsed="false">
      <c r="A4396" s="50"/>
      <c r="B4396" s="50"/>
      <c r="C4396" s="50" t="str">
        <f aca="false">IF(S4396="","",IFERROR(IF(INDEX('Ledger Codes'!$C$6:$C$205,MATCH(S4396,'Ledger Codes'!$B$6:$B$205,0))="","",INDEX('Ledger Codes'!$C$6:$C$205,MATCH(S4396,'Ledger Codes'!$B$6:$B$205,0))),""))</f>
        <v/>
      </c>
      <c r="D4396" s="50"/>
      <c r="E4396" s="50"/>
      <c r="F4396" s="50"/>
      <c r="G4396" s="50"/>
      <c r="H4396" s="50"/>
      <c r="I4396" s="52" t="str">
        <f aca="false">IF(AND(G4396="",H4396=""),"",N(G4396)-N(H4396))</f>
        <v/>
      </c>
      <c r="J4396" s="52" t="str">
        <f aca="false">IF(I4396="","",ABS(I4396))</f>
        <v/>
      </c>
      <c r="K4396" s="56" t="str">
        <f aca="false">IF(S4396="","",0)</f>
        <v/>
      </c>
      <c r="L4396" s="56" t="str">
        <f aca="false">IF(J4396="","",IF(AND(J4396&gt;'Revenue Testing'!$E$9,K4396=0),1,0))</f>
        <v/>
      </c>
      <c r="M4396" s="57" t="n">
        <v>0.000830599816</v>
      </c>
      <c r="N4396" s="56" t="str">
        <f aca="false">IF(OR(A4396="",I4396=""),"",IF(COUNTIFS($A$2:$A$4500,A4396,$D$2:$D$4500,D4396,$I$2:$I$4500,I4396)&gt;1,"Possible duplicate",""))</f>
        <v/>
      </c>
      <c r="O4396" s="56" t="str">
        <f aca="false">IF(J4396="","",IF(AND(L4396=0,K4396=0),1,0))</f>
        <v/>
      </c>
      <c r="P4396" s="56" t="str">
        <f aca="false">IF(L4396=1,J4396+ROW()/10^7,"")</f>
        <v/>
      </c>
      <c r="Q4396" s="56" t="str">
        <f aca="false">IF(O4396=1,M4396,"")</f>
        <v/>
      </c>
      <c r="R4396" s="56" t="str">
        <f aca="false">IF(K4396=1,ROW(),"")</f>
        <v/>
      </c>
      <c r="S4396" s="56" t="str">
        <f aca="false">IF(D4396="","",TRIM(D4396))</f>
        <v/>
      </c>
    </row>
    <row r="4397" customFormat="false" ht="15" hidden="false" customHeight="false" outlineLevel="0" collapsed="false">
      <c r="A4397" s="50"/>
      <c r="B4397" s="50"/>
      <c r="C4397" s="50" t="str">
        <f aca="false">IF(S4397="","",IFERROR(IF(INDEX('Ledger Codes'!$C$6:$C$205,MATCH(S4397,'Ledger Codes'!$B$6:$B$205,0))="","",INDEX('Ledger Codes'!$C$6:$C$205,MATCH(S4397,'Ledger Codes'!$B$6:$B$205,0))),""))</f>
        <v/>
      </c>
      <c r="D4397" s="50"/>
      <c r="E4397" s="50"/>
      <c r="F4397" s="50"/>
      <c r="G4397" s="50"/>
      <c r="H4397" s="50"/>
      <c r="I4397" s="52" t="str">
        <f aca="false">IF(AND(G4397="",H4397=""),"",N(G4397)-N(H4397))</f>
        <v/>
      </c>
      <c r="J4397" s="52" t="str">
        <f aca="false">IF(I4397="","",ABS(I4397))</f>
        <v/>
      </c>
      <c r="K4397" s="56" t="str">
        <f aca="false">IF(S4397="","",0)</f>
        <v/>
      </c>
      <c r="L4397" s="56" t="str">
        <f aca="false">IF(J4397="","",IF(AND(J4397&gt;'Revenue Testing'!$E$9,K4397=0),1,0))</f>
        <v/>
      </c>
      <c r="M4397" s="57" t="n">
        <v>0.23054189743</v>
      </c>
      <c r="N4397" s="56" t="str">
        <f aca="false">IF(OR(A4397="",I4397=""),"",IF(COUNTIFS($A$2:$A$4500,A4397,$D$2:$D$4500,D4397,$I$2:$I$4500,I4397)&gt;1,"Possible duplicate",""))</f>
        <v/>
      </c>
      <c r="O4397" s="56" t="str">
        <f aca="false">IF(J4397="","",IF(AND(L4397=0,K4397=0),1,0))</f>
        <v/>
      </c>
      <c r="P4397" s="56" t="str">
        <f aca="false">IF(L4397=1,J4397+ROW()/10^7,"")</f>
        <v/>
      </c>
      <c r="Q4397" s="56" t="str">
        <f aca="false">IF(O4397=1,M4397,"")</f>
        <v/>
      </c>
      <c r="R4397" s="56" t="str">
        <f aca="false">IF(K4397=1,ROW(),"")</f>
        <v/>
      </c>
      <c r="S4397" s="56" t="str">
        <f aca="false">IF(D4397="","",TRIM(D4397))</f>
        <v/>
      </c>
    </row>
    <row r="4398" customFormat="false" ht="15" hidden="false" customHeight="false" outlineLevel="0" collapsed="false">
      <c r="A4398" s="50"/>
      <c r="B4398" s="50"/>
      <c r="C4398" s="50" t="str">
        <f aca="false">IF(S4398="","",IFERROR(IF(INDEX('Ledger Codes'!$C$6:$C$205,MATCH(S4398,'Ledger Codes'!$B$6:$B$205,0))="","",INDEX('Ledger Codes'!$C$6:$C$205,MATCH(S4398,'Ledger Codes'!$B$6:$B$205,0))),""))</f>
        <v/>
      </c>
      <c r="D4398" s="50"/>
      <c r="E4398" s="50"/>
      <c r="F4398" s="50"/>
      <c r="G4398" s="50"/>
      <c r="H4398" s="50"/>
      <c r="I4398" s="52" t="str">
        <f aca="false">IF(AND(G4398="",H4398=""),"",N(G4398)-N(H4398))</f>
        <v/>
      </c>
      <c r="J4398" s="52" t="str">
        <f aca="false">IF(I4398="","",ABS(I4398))</f>
        <v/>
      </c>
      <c r="K4398" s="56" t="str">
        <f aca="false">IF(S4398="","",0)</f>
        <v/>
      </c>
      <c r="L4398" s="56" t="str">
        <f aca="false">IF(J4398="","",IF(AND(J4398&gt;'Revenue Testing'!$E$9,K4398=0),1,0))</f>
        <v/>
      </c>
      <c r="M4398" s="57" t="n">
        <v>0.951937447215</v>
      </c>
      <c r="N4398" s="56" t="str">
        <f aca="false">IF(OR(A4398="",I4398=""),"",IF(COUNTIFS($A$2:$A$4500,A4398,$D$2:$D$4500,D4398,$I$2:$I$4500,I4398)&gt;1,"Possible duplicate",""))</f>
        <v/>
      </c>
      <c r="O4398" s="56" t="str">
        <f aca="false">IF(J4398="","",IF(AND(L4398=0,K4398=0),1,0))</f>
        <v/>
      </c>
      <c r="P4398" s="56" t="str">
        <f aca="false">IF(L4398=1,J4398+ROW()/10^7,"")</f>
        <v/>
      </c>
      <c r="Q4398" s="56" t="str">
        <f aca="false">IF(O4398=1,M4398,"")</f>
        <v/>
      </c>
      <c r="R4398" s="56" t="str">
        <f aca="false">IF(K4398=1,ROW(),"")</f>
        <v/>
      </c>
      <c r="S4398" s="56" t="str">
        <f aca="false">IF(D4398="","",TRIM(D4398))</f>
        <v/>
      </c>
    </row>
    <row r="4399" customFormat="false" ht="15" hidden="false" customHeight="false" outlineLevel="0" collapsed="false">
      <c r="A4399" s="50"/>
      <c r="B4399" s="50"/>
      <c r="C4399" s="50" t="str">
        <f aca="false">IF(S4399="","",IFERROR(IF(INDEX('Ledger Codes'!$C$6:$C$205,MATCH(S4399,'Ledger Codes'!$B$6:$B$205,0))="","",INDEX('Ledger Codes'!$C$6:$C$205,MATCH(S4399,'Ledger Codes'!$B$6:$B$205,0))),""))</f>
        <v/>
      </c>
      <c r="D4399" s="50"/>
      <c r="E4399" s="50"/>
      <c r="F4399" s="50"/>
      <c r="G4399" s="50"/>
      <c r="H4399" s="50"/>
      <c r="I4399" s="52" t="str">
        <f aca="false">IF(AND(G4399="",H4399=""),"",N(G4399)-N(H4399))</f>
        <v/>
      </c>
      <c r="J4399" s="52" t="str">
        <f aca="false">IF(I4399="","",ABS(I4399))</f>
        <v/>
      </c>
      <c r="K4399" s="56" t="str">
        <f aca="false">IF(S4399="","",0)</f>
        <v/>
      </c>
      <c r="L4399" s="56" t="str">
        <f aca="false">IF(J4399="","",IF(AND(J4399&gt;'Revenue Testing'!$E$9,K4399=0),1,0))</f>
        <v/>
      </c>
      <c r="M4399" s="57" t="n">
        <v>0.236254909785</v>
      </c>
      <c r="N4399" s="56" t="str">
        <f aca="false">IF(OR(A4399="",I4399=""),"",IF(COUNTIFS($A$2:$A$4500,A4399,$D$2:$D$4500,D4399,$I$2:$I$4500,I4399)&gt;1,"Possible duplicate",""))</f>
        <v/>
      </c>
      <c r="O4399" s="56" t="str">
        <f aca="false">IF(J4399="","",IF(AND(L4399=0,K4399=0),1,0))</f>
        <v/>
      </c>
      <c r="P4399" s="56" t="str">
        <f aca="false">IF(L4399=1,J4399+ROW()/10^7,"")</f>
        <v/>
      </c>
      <c r="Q4399" s="56" t="str">
        <f aca="false">IF(O4399=1,M4399,"")</f>
        <v/>
      </c>
      <c r="R4399" s="56" t="str">
        <f aca="false">IF(K4399=1,ROW(),"")</f>
        <v/>
      </c>
      <c r="S4399" s="56" t="str">
        <f aca="false">IF(D4399="","",TRIM(D4399))</f>
        <v/>
      </c>
    </row>
    <row r="4400" customFormat="false" ht="15" hidden="false" customHeight="false" outlineLevel="0" collapsed="false">
      <c r="A4400" s="50"/>
      <c r="B4400" s="50"/>
      <c r="C4400" s="50" t="str">
        <f aca="false">IF(S4400="","",IFERROR(IF(INDEX('Ledger Codes'!$C$6:$C$205,MATCH(S4400,'Ledger Codes'!$B$6:$B$205,0))="","",INDEX('Ledger Codes'!$C$6:$C$205,MATCH(S4400,'Ledger Codes'!$B$6:$B$205,0))),""))</f>
        <v/>
      </c>
      <c r="D4400" s="50"/>
      <c r="E4400" s="50"/>
      <c r="F4400" s="50"/>
      <c r="G4400" s="50"/>
      <c r="H4400" s="50"/>
      <c r="I4400" s="52" t="str">
        <f aca="false">IF(AND(G4400="",H4400=""),"",N(G4400)-N(H4400))</f>
        <v/>
      </c>
      <c r="J4400" s="52" t="str">
        <f aca="false">IF(I4400="","",ABS(I4400))</f>
        <v/>
      </c>
      <c r="K4400" s="56" t="str">
        <f aca="false">IF(S4400="","",0)</f>
        <v/>
      </c>
      <c r="L4400" s="56" t="str">
        <f aca="false">IF(J4400="","",IF(AND(J4400&gt;'Revenue Testing'!$E$9,K4400=0),1,0))</f>
        <v/>
      </c>
      <c r="M4400" s="57" t="n">
        <v>0.042925671918</v>
      </c>
      <c r="N4400" s="56" t="str">
        <f aca="false">IF(OR(A4400="",I4400=""),"",IF(COUNTIFS($A$2:$A$4500,A4400,$D$2:$D$4500,D4400,$I$2:$I$4500,I4400)&gt;1,"Possible duplicate",""))</f>
        <v/>
      </c>
      <c r="O4400" s="56" t="str">
        <f aca="false">IF(J4400="","",IF(AND(L4400=0,K4400=0),1,0))</f>
        <v/>
      </c>
      <c r="P4400" s="56" t="str">
        <f aca="false">IF(L4400=1,J4400+ROW()/10^7,"")</f>
        <v/>
      </c>
      <c r="Q4400" s="56" t="str">
        <f aca="false">IF(O4400=1,M4400,"")</f>
        <v/>
      </c>
      <c r="R4400" s="56" t="str">
        <f aca="false">IF(K4400=1,ROW(),"")</f>
        <v/>
      </c>
      <c r="S4400" s="56" t="str">
        <f aca="false">IF(D4400="","",TRIM(D4400))</f>
        <v/>
      </c>
    </row>
    <row r="4401" customFormat="false" ht="15" hidden="false" customHeight="false" outlineLevel="0" collapsed="false">
      <c r="A4401" s="50"/>
      <c r="B4401" s="50"/>
      <c r="C4401" s="50" t="str">
        <f aca="false">IF(S4401="","",IFERROR(IF(INDEX('Ledger Codes'!$C$6:$C$205,MATCH(S4401,'Ledger Codes'!$B$6:$B$205,0))="","",INDEX('Ledger Codes'!$C$6:$C$205,MATCH(S4401,'Ledger Codes'!$B$6:$B$205,0))),""))</f>
        <v/>
      </c>
      <c r="D4401" s="50"/>
      <c r="E4401" s="50"/>
      <c r="F4401" s="50"/>
      <c r="G4401" s="50"/>
      <c r="H4401" s="50"/>
      <c r="I4401" s="52" t="str">
        <f aca="false">IF(AND(G4401="",H4401=""),"",N(G4401)-N(H4401))</f>
        <v/>
      </c>
      <c r="J4401" s="52" t="str">
        <f aca="false">IF(I4401="","",ABS(I4401))</f>
        <v/>
      </c>
      <c r="K4401" s="56" t="str">
        <f aca="false">IF(S4401="","",0)</f>
        <v/>
      </c>
      <c r="L4401" s="56" t="str">
        <f aca="false">IF(J4401="","",IF(AND(J4401&gt;'Revenue Testing'!$E$9,K4401=0),1,0))</f>
        <v/>
      </c>
      <c r="M4401" s="57" t="n">
        <v>0.197995534508</v>
      </c>
      <c r="N4401" s="56" t="str">
        <f aca="false">IF(OR(A4401="",I4401=""),"",IF(COUNTIFS($A$2:$A$4500,A4401,$D$2:$D$4500,D4401,$I$2:$I$4500,I4401)&gt;1,"Possible duplicate",""))</f>
        <v/>
      </c>
      <c r="O4401" s="56" t="str">
        <f aca="false">IF(J4401="","",IF(AND(L4401=0,K4401=0),1,0))</f>
        <v/>
      </c>
      <c r="P4401" s="56" t="str">
        <f aca="false">IF(L4401=1,J4401+ROW()/10^7,"")</f>
        <v/>
      </c>
      <c r="Q4401" s="56" t="str">
        <f aca="false">IF(O4401=1,M4401,"")</f>
        <v/>
      </c>
      <c r="R4401" s="56" t="str">
        <f aca="false">IF(K4401=1,ROW(),"")</f>
        <v/>
      </c>
      <c r="S4401" s="56" t="str">
        <f aca="false">IF(D4401="","",TRIM(D4401))</f>
        <v/>
      </c>
    </row>
    <row r="4402" customFormat="false" ht="15" hidden="false" customHeight="false" outlineLevel="0" collapsed="false">
      <c r="A4402" s="50"/>
      <c r="B4402" s="50"/>
      <c r="C4402" s="50" t="str">
        <f aca="false">IF(S4402="","",IFERROR(IF(INDEX('Ledger Codes'!$C$6:$C$205,MATCH(S4402,'Ledger Codes'!$B$6:$B$205,0))="","",INDEX('Ledger Codes'!$C$6:$C$205,MATCH(S4402,'Ledger Codes'!$B$6:$B$205,0))),""))</f>
        <v/>
      </c>
      <c r="D4402" s="50"/>
      <c r="E4402" s="50"/>
      <c r="F4402" s="50"/>
      <c r="G4402" s="50"/>
      <c r="H4402" s="50"/>
      <c r="I4402" s="52" t="str">
        <f aca="false">IF(AND(G4402="",H4402=""),"",N(G4402)-N(H4402))</f>
        <v/>
      </c>
      <c r="J4402" s="52" t="str">
        <f aca="false">IF(I4402="","",ABS(I4402))</f>
        <v/>
      </c>
      <c r="K4402" s="56" t="str">
        <f aca="false">IF(S4402="","",0)</f>
        <v/>
      </c>
      <c r="L4402" s="56" t="str">
        <f aca="false">IF(J4402="","",IF(AND(J4402&gt;'Revenue Testing'!$E$9,K4402=0),1,0))</f>
        <v/>
      </c>
      <c r="M4402" s="57" t="n">
        <v>0.140371219644</v>
      </c>
      <c r="N4402" s="56" t="str">
        <f aca="false">IF(OR(A4402="",I4402=""),"",IF(COUNTIFS($A$2:$A$4500,A4402,$D$2:$D$4500,D4402,$I$2:$I$4500,I4402)&gt;1,"Possible duplicate",""))</f>
        <v/>
      </c>
      <c r="O4402" s="56" t="str">
        <f aca="false">IF(J4402="","",IF(AND(L4402=0,K4402=0),1,0))</f>
        <v/>
      </c>
      <c r="P4402" s="56" t="str">
        <f aca="false">IF(L4402=1,J4402+ROW()/10^7,"")</f>
        <v/>
      </c>
      <c r="Q4402" s="56" t="str">
        <f aca="false">IF(O4402=1,M4402,"")</f>
        <v/>
      </c>
      <c r="R4402" s="56" t="str">
        <f aca="false">IF(K4402=1,ROW(),"")</f>
        <v/>
      </c>
      <c r="S4402" s="56" t="str">
        <f aca="false">IF(D4402="","",TRIM(D4402))</f>
        <v/>
      </c>
    </row>
    <row r="4403" customFormat="false" ht="15" hidden="false" customHeight="false" outlineLevel="0" collapsed="false">
      <c r="A4403" s="50"/>
      <c r="B4403" s="50"/>
      <c r="C4403" s="50" t="str">
        <f aca="false">IF(S4403="","",IFERROR(IF(INDEX('Ledger Codes'!$C$6:$C$205,MATCH(S4403,'Ledger Codes'!$B$6:$B$205,0))="","",INDEX('Ledger Codes'!$C$6:$C$205,MATCH(S4403,'Ledger Codes'!$B$6:$B$205,0))),""))</f>
        <v/>
      </c>
      <c r="D4403" s="50"/>
      <c r="E4403" s="50"/>
      <c r="F4403" s="50"/>
      <c r="G4403" s="50"/>
      <c r="H4403" s="50"/>
      <c r="I4403" s="52" t="str">
        <f aca="false">IF(AND(G4403="",H4403=""),"",N(G4403)-N(H4403))</f>
        <v/>
      </c>
      <c r="J4403" s="52" t="str">
        <f aca="false">IF(I4403="","",ABS(I4403))</f>
        <v/>
      </c>
      <c r="K4403" s="56" t="str">
        <f aca="false">IF(S4403="","",0)</f>
        <v/>
      </c>
      <c r="L4403" s="56" t="str">
        <f aca="false">IF(J4403="","",IF(AND(J4403&gt;'Revenue Testing'!$E$9,K4403=0),1,0))</f>
        <v/>
      </c>
      <c r="M4403" s="57" t="n">
        <v>0.375614190864</v>
      </c>
      <c r="N4403" s="56" t="str">
        <f aca="false">IF(OR(A4403="",I4403=""),"",IF(COUNTIFS($A$2:$A$4500,A4403,$D$2:$D$4500,D4403,$I$2:$I$4500,I4403)&gt;1,"Possible duplicate",""))</f>
        <v/>
      </c>
      <c r="O4403" s="56" t="str">
        <f aca="false">IF(J4403="","",IF(AND(L4403=0,K4403=0),1,0))</f>
        <v/>
      </c>
      <c r="P4403" s="56" t="str">
        <f aca="false">IF(L4403=1,J4403+ROW()/10^7,"")</f>
        <v/>
      </c>
      <c r="Q4403" s="56" t="str">
        <f aca="false">IF(O4403=1,M4403,"")</f>
        <v/>
      </c>
      <c r="R4403" s="56" t="str">
        <f aca="false">IF(K4403=1,ROW(),"")</f>
        <v/>
      </c>
      <c r="S4403" s="56" t="str">
        <f aca="false">IF(D4403="","",TRIM(D4403))</f>
        <v/>
      </c>
    </row>
    <row r="4404" customFormat="false" ht="15" hidden="false" customHeight="false" outlineLevel="0" collapsed="false">
      <c r="A4404" s="50"/>
      <c r="B4404" s="50"/>
      <c r="C4404" s="50" t="str">
        <f aca="false">IF(S4404="","",IFERROR(IF(INDEX('Ledger Codes'!$C$6:$C$205,MATCH(S4404,'Ledger Codes'!$B$6:$B$205,0))="","",INDEX('Ledger Codes'!$C$6:$C$205,MATCH(S4404,'Ledger Codes'!$B$6:$B$205,0))),""))</f>
        <v/>
      </c>
      <c r="D4404" s="50"/>
      <c r="E4404" s="50"/>
      <c r="F4404" s="50"/>
      <c r="G4404" s="50"/>
      <c r="H4404" s="50"/>
      <c r="I4404" s="52" t="str">
        <f aca="false">IF(AND(G4404="",H4404=""),"",N(G4404)-N(H4404))</f>
        <v/>
      </c>
      <c r="J4404" s="52" t="str">
        <f aca="false">IF(I4404="","",ABS(I4404))</f>
        <v/>
      </c>
      <c r="K4404" s="56" t="str">
        <f aca="false">IF(S4404="","",0)</f>
        <v/>
      </c>
      <c r="L4404" s="56" t="str">
        <f aca="false">IF(J4404="","",IF(AND(J4404&gt;'Revenue Testing'!$E$9,K4404=0),1,0))</f>
        <v/>
      </c>
      <c r="M4404" s="57" t="n">
        <v>0.132299357916</v>
      </c>
      <c r="N4404" s="56" t="str">
        <f aca="false">IF(OR(A4404="",I4404=""),"",IF(COUNTIFS($A$2:$A$4500,A4404,$D$2:$D$4500,D4404,$I$2:$I$4500,I4404)&gt;1,"Possible duplicate",""))</f>
        <v/>
      </c>
      <c r="O4404" s="56" t="str">
        <f aca="false">IF(J4404="","",IF(AND(L4404=0,K4404=0),1,0))</f>
        <v/>
      </c>
      <c r="P4404" s="56" t="str">
        <f aca="false">IF(L4404=1,J4404+ROW()/10^7,"")</f>
        <v/>
      </c>
      <c r="Q4404" s="56" t="str">
        <f aca="false">IF(O4404=1,M4404,"")</f>
        <v/>
      </c>
      <c r="R4404" s="56" t="str">
        <f aca="false">IF(K4404=1,ROW(),"")</f>
        <v/>
      </c>
      <c r="S4404" s="56" t="str">
        <f aca="false">IF(D4404="","",TRIM(D4404))</f>
        <v/>
      </c>
    </row>
    <row r="4405" customFormat="false" ht="15" hidden="false" customHeight="false" outlineLevel="0" collapsed="false">
      <c r="A4405" s="50"/>
      <c r="B4405" s="50"/>
      <c r="C4405" s="50" t="str">
        <f aca="false">IF(S4405="","",IFERROR(IF(INDEX('Ledger Codes'!$C$6:$C$205,MATCH(S4405,'Ledger Codes'!$B$6:$B$205,0))="","",INDEX('Ledger Codes'!$C$6:$C$205,MATCH(S4405,'Ledger Codes'!$B$6:$B$205,0))),""))</f>
        <v/>
      </c>
      <c r="D4405" s="50"/>
      <c r="E4405" s="50"/>
      <c r="F4405" s="50"/>
      <c r="G4405" s="50"/>
      <c r="H4405" s="50"/>
      <c r="I4405" s="52" t="str">
        <f aca="false">IF(AND(G4405="",H4405=""),"",N(G4405)-N(H4405))</f>
        <v/>
      </c>
      <c r="J4405" s="52" t="str">
        <f aca="false">IF(I4405="","",ABS(I4405))</f>
        <v/>
      </c>
      <c r="K4405" s="56" t="str">
        <f aca="false">IF(S4405="","",0)</f>
        <v/>
      </c>
      <c r="L4405" s="56" t="str">
        <f aca="false">IF(J4405="","",IF(AND(J4405&gt;'Revenue Testing'!$E$9,K4405=0),1,0))</f>
        <v/>
      </c>
      <c r="M4405" s="57" t="n">
        <v>0.079626697024</v>
      </c>
      <c r="N4405" s="56" t="str">
        <f aca="false">IF(OR(A4405="",I4405=""),"",IF(COUNTIFS($A$2:$A$4500,A4405,$D$2:$D$4500,D4405,$I$2:$I$4500,I4405)&gt;1,"Possible duplicate",""))</f>
        <v/>
      </c>
      <c r="O4405" s="56" t="str">
        <f aca="false">IF(J4405="","",IF(AND(L4405=0,K4405=0),1,0))</f>
        <v/>
      </c>
      <c r="P4405" s="56" t="str">
        <f aca="false">IF(L4405=1,J4405+ROW()/10^7,"")</f>
        <v/>
      </c>
      <c r="Q4405" s="56" t="str">
        <f aca="false">IF(O4405=1,M4405,"")</f>
        <v/>
      </c>
      <c r="R4405" s="56" t="str">
        <f aca="false">IF(K4405=1,ROW(),"")</f>
        <v/>
      </c>
      <c r="S4405" s="56" t="str">
        <f aca="false">IF(D4405="","",TRIM(D4405))</f>
        <v/>
      </c>
    </row>
    <row r="4406" customFormat="false" ht="15" hidden="false" customHeight="false" outlineLevel="0" collapsed="false">
      <c r="A4406" s="50"/>
      <c r="B4406" s="50"/>
      <c r="C4406" s="50" t="str">
        <f aca="false">IF(S4406="","",IFERROR(IF(INDEX('Ledger Codes'!$C$6:$C$205,MATCH(S4406,'Ledger Codes'!$B$6:$B$205,0))="","",INDEX('Ledger Codes'!$C$6:$C$205,MATCH(S4406,'Ledger Codes'!$B$6:$B$205,0))),""))</f>
        <v/>
      </c>
      <c r="D4406" s="50"/>
      <c r="E4406" s="50"/>
      <c r="F4406" s="50"/>
      <c r="G4406" s="50"/>
      <c r="H4406" s="50"/>
      <c r="I4406" s="52" t="str">
        <f aca="false">IF(AND(G4406="",H4406=""),"",N(G4406)-N(H4406))</f>
        <v/>
      </c>
      <c r="J4406" s="52" t="str">
        <f aca="false">IF(I4406="","",ABS(I4406))</f>
        <v/>
      </c>
      <c r="K4406" s="56" t="str">
        <f aca="false">IF(S4406="","",0)</f>
        <v/>
      </c>
      <c r="L4406" s="56" t="str">
        <f aca="false">IF(J4406="","",IF(AND(J4406&gt;'Revenue Testing'!$E$9,K4406=0),1,0))</f>
        <v/>
      </c>
      <c r="M4406" s="57" t="n">
        <v>0.533862042799</v>
      </c>
      <c r="N4406" s="56" t="str">
        <f aca="false">IF(OR(A4406="",I4406=""),"",IF(COUNTIFS($A$2:$A$4500,A4406,$D$2:$D$4500,D4406,$I$2:$I$4500,I4406)&gt;1,"Possible duplicate",""))</f>
        <v/>
      </c>
      <c r="O4406" s="56" t="str">
        <f aca="false">IF(J4406="","",IF(AND(L4406=0,K4406=0),1,0))</f>
        <v/>
      </c>
      <c r="P4406" s="56" t="str">
        <f aca="false">IF(L4406=1,J4406+ROW()/10^7,"")</f>
        <v/>
      </c>
      <c r="Q4406" s="56" t="str">
        <f aca="false">IF(O4406=1,M4406,"")</f>
        <v/>
      </c>
      <c r="R4406" s="56" t="str">
        <f aca="false">IF(K4406=1,ROW(),"")</f>
        <v/>
      </c>
      <c r="S4406" s="56" t="str">
        <f aca="false">IF(D4406="","",TRIM(D4406))</f>
        <v/>
      </c>
    </row>
    <row r="4407" customFormat="false" ht="15" hidden="false" customHeight="false" outlineLevel="0" collapsed="false">
      <c r="A4407" s="50"/>
      <c r="B4407" s="50"/>
      <c r="C4407" s="50" t="str">
        <f aca="false">IF(S4407="","",IFERROR(IF(INDEX('Ledger Codes'!$C$6:$C$205,MATCH(S4407,'Ledger Codes'!$B$6:$B$205,0))="","",INDEX('Ledger Codes'!$C$6:$C$205,MATCH(S4407,'Ledger Codes'!$B$6:$B$205,0))),""))</f>
        <v/>
      </c>
      <c r="D4407" s="50"/>
      <c r="E4407" s="50"/>
      <c r="F4407" s="50"/>
      <c r="G4407" s="50"/>
      <c r="H4407" s="50"/>
      <c r="I4407" s="52" t="str">
        <f aca="false">IF(AND(G4407="",H4407=""),"",N(G4407)-N(H4407))</f>
        <v/>
      </c>
      <c r="J4407" s="52" t="str">
        <f aca="false">IF(I4407="","",ABS(I4407))</f>
        <v/>
      </c>
      <c r="K4407" s="56" t="str">
        <f aca="false">IF(S4407="","",0)</f>
        <v/>
      </c>
      <c r="L4407" s="56" t="str">
        <f aca="false">IF(J4407="","",IF(AND(J4407&gt;'Revenue Testing'!$E$9,K4407=0),1,0))</f>
        <v/>
      </c>
      <c r="M4407" s="57" t="n">
        <v>0.539609280472</v>
      </c>
      <c r="N4407" s="56" t="str">
        <f aca="false">IF(OR(A4407="",I4407=""),"",IF(COUNTIFS($A$2:$A$4500,A4407,$D$2:$D$4500,D4407,$I$2:$I$4500,I4407)&gt;1,"Possible duplicate",""))</f>
        <v/>
      </c>
      <c r="O4407" s="56" t="str">
        <f aca="false">IF(J4407="","",IF(AND(L4407=0,K4407=0),1,0))</f>
        <v/>
      </c>
      <c r="P4407" s="56" t="str">
        <f aca="false">IF(L4407=1,J4407+ROW()/10^7,"")</f>
        <v/>
      </c>
      <c r="Q4407" s="56" t="str">
        <f aca="false">IF(O4407=1,M4407,"")</f>
        <v/>
      </c>
      <c r="R4407" s="56" t="str">
        <f aca="false">IF(K4407=1,ROW(),"")</f>
        <v/>
      </c>
      <c r="S4407" s="56" t="str">
        <f aca="false">IF(D4407="","",TRIM(D4407))</f>
        <v/>
      </c>
    </row>
    <row r="4408" customFormat="false" ht="15" hidden="false" customHeight="false" outlineLevel="0" collapsed="false">
      <c r="A4408" s="50"/>
      <c r="B4408" s="50"/>
      <c r="C4408" s="50" t="str">
        <f aca="false">IF(S4408="","",IFERROR(IF(INDEX('Ledger Codes'!$C$6:$C$205,MATCH(S4408,'Ledger Codes'!$B$6:$B$205,0))="","",INDEX('Ledger Codes'!$C$6:$C$205,MATCH(S4408,'Ledger Codes'!$B$6:$B$205,0))),""))</f>
        <v/>
      </c>
      <c r="D4408" s="50"/>
      <c r="E4408" s="50"/>
      <c r="F4408" s="50"/>
      <c r="G4408" s="50"/>
      <c r="H4408" s="50"/>
      <c r="I4408" s="52" t="str">
        <f aca="false">IF(AND(G4408="",H4408=""),"",N(G4408)-N(H4408))</f>
        <v/>
      </c>
      <c r="J4408" s="52" t="str">
        <f aca="false">IF(I4408="","",ABS(I4408))</f>
        <v/>
      </c>
      <c r="K4408" s="56" t="str">
        <f aca="false">IF(S4408="","",0)</f>
        <v/>
      </c>
      <c r="L4408" s="56" t="str">
        <f aca="false">IF(J4408="","",IF(AND(J4408&gt;'Revenue Testing'!$E$9,K4408=0),1,0))</f>
        <v/>
      </c>
      <c r="M4408" s="57" t="n">
        <v>0.499037424142</v>
      </c>
      <c r="N4408" s="56" t="str">
        <f aca="false">IF(OR(A4408="",I4408=""),"",IF(COUNTIFS($A$2:$A$4500,A4408,$D$2:$D$4500,D4408,$I$2:$I$4500,I4408)&gt;1,"Possible duplicate",""))</f>
        <v/>
      </c>
      <c r="O4408" s="56" t="str">
        <f aca="false">IF(J4408="","",IF(AND(L4408=0,K4408=0),1,0))</f>
        <v/>
      </c>
      <c r="P4408" s="56" t="str">
        <f aca="false">IF(L4408=1,J4408+ROW()/10^7,"")</f>
        <v/>
      </c>
      <c r="Q4408" s="56" t="str">
        <f aca="false">IF(O4408=1,M4408,"")</f>
        <v/>
      </c>
      <c r="R4408" s="56" t="str">
        <f aca="false">IF(K4408=1,ROW(),"")</f>
        <v/>
      </c>
      <c r="S4408" s="56" t="str">
        <f aca="false">IF(D4408="","",TRIM(D4408))</f>
        <v/>
      </c>
    </row>
    <row r="4409" customFormat="false" ht="15" hidden="false" customHeight="false" outlineLevel="0" collapsed="false">
      <c r="A4409" s="50"/>
      <c r="B4409" s="50"/>
      <c r="C4409" s="50" t="str">
        <f aca="false">IF(S4409="","",IFERROR(IF(INDEX('Ledger Codes'!$C$6:$C$205,MATCH(S4409,'Ledger Codes'!$B$6:$B$205,0))="","",INDEX('Ledger Codes'!$C$6:$C$205,MATCH(S4409,'Ledger Codes'!$B$6:$B$205,0))),""))</f>
        <v/>
      </c>
      <c r="D4409" s="50"/>
      <c r="E4409" s="50"/>
      <c r="F4409" s="50"/>
      <c r="G4409" s="50"/>
      <c r="H4409" s="50"/>
      <c r="I4409" s="52" t="str">
        <f aca="false">IF(AND(G4409="",H4409=""),"",N(G4409)-N(H4409))</f>
        <v/>
      </c>
      <c r="J4409" s="52" t="str">
        <f aca="false">IF(I4409="","",ABS(I4409))</f>
        <v/>
      </c>
      <c r="K4409" s="56" t="str">
        <f aca="false">IF(S4409="","",0)</f>
        <v/>
      </c>
      <c r="L4409" s="56" t="str">
        <f aca="false">IF(J4409="","",IF(AND(J4409&gt;'Revenue Testing'!$E$9,K4409=0),1,0))</f>
        <v/>
      </c>
      <c r="M4409" s="57" t="n">
        <v>0.139125320686</v>
      </c>
      <c r="N4409" s="56" t="str">
        <f aca="false">IF(OR(A4409="",I4409=""),"",IF(COUNTIFS($A$2:$A$4500,A4409,$D$2:$D$4500,D4409,$I$2:$I$4500,I4409)&gt;1,"Possible duplicate",""))</f>
        <v/>
      </c>
      <c r="O4409" s="56" t="str">
        <f aca="false">IF(J4409="","",IF(AND(L4409=0,K4409=0),1,0))</f>
        <v/>
      </c>
      <c r="P4409" s="56" t="str">
        <f aca="false">IF(L4409=1,J4409+ROW()/10^7,"")</f>
        <v/>
      </c>
      <c r="Q4409" s="56" t="str">
        <f aca="false">IF(O4409=1,M4409,"")</f>
        <v/>
      </c>
      <c r="R4409" s="56" t="str">
        <f aca="false">IF(K4409=1,ROW(),"")</f>
        <v/>
      </c>
      <c r="S4409" s="56" t="str">
        <f aca="false">IF(D4409="","",TRIM(D4409))</f>
        <v/>
      </c>
    </row>
    <row r="4410" customFormat="false" ht="15" hidden="false" customHeight="false" outlineLevel="0" collapsed="false">
      <c r="A4410" s="50"/>
      <c r="B4410" s="50"/>
      <c r="C4410" s="50" t="str">
        <f aca="false">IF(S4410="","",IFERROR(IF(INDEX('Ledger Codes'!$C$6:$C$205,MATCH(S4410,'Ledger Codes'!$B$6:$B$205,0))="","",INDEX('Ledger Codes'!$C$6:$C$205,MATCH(S4410,'Ledger Codes'!$B$6:$B$205,0))),""))</f>
        <v/>
      </c>
      <c r="D4410" s="50"/>
      <c r="E4410" s="50"/>
      <c r="F4410" s="50"/>
      <c r="G4410" s="50"/>
      <c r="H4410" s="50"/>
      <c r="I4410" s="52" t="str">
        <f aca="false">IF(AND(G4410="",H4410=""),"",N(G4410)-N(H4410))</f>
        <v/>
      </c>
      <c r="J4410" s="52" t="str">
        <f aca="false">IF(I4410="","",ABS(I4410))</f>
        <v/>
      </c>
      <c r="K4410" s="56" t="str">
        <f aca="false">IF(S4410="","",0)</f>
        <v/>
      </c>
      <c r="L4410" s="56" t="str">
        <f aca="false">IF(J4410="","",IF(AND(J4410&gt;'Revenue Testing'!$E$9,K4410=0),1,0))</f>
        <v/>
      </c>
      <c r="M4410" s="57" t="n">
        <v>0.320856727483</v>
      </c>
      <c r="N4410" s="56" t="str">
        <f aca="false">IF(OR(A4410="",I4410=""),"",IF(COUNTIFS($A$2:$A$4500,A4410,$D$2:$D$4500,D4410,$I$2:$I$4500,I4410)&gt;1,"Possible duplicate",""))</f>
        <v/>
      </c>
      <c r="O4410" s="56" t="str">
        <f aca="false">IF(J4410="","",IF(AND(L4410=0,K4410=0),1,0))</f>
        <v/>
      </c>
      <c r="P4410" s="56" t="str">
        <f aca="false">IF(L4410=1,J4410+ROW()/10^7,"")</f>
        <v/>
      </c>
      <c r="Q4410" s="56" t="str">
        <f aca="false">IF(O4410=1,M4410,"")</f>
        <v/>
      </c>
      <c r="R4410" s="56" t="str">
        <f aca="false">IF(K4410=1,ROW(),"")</f>
        <v/>
      </c>
      <c r="S4410" s="56" t="str">
        <f aca="false">IF(D4410="","",TRIM(D4410))</f>
        <v/>
      </c>
    </row>
    <row r="4411" customFormat="false" ht="15" hidden="false" customHeight="false" outlineLevel="0" collapsed="false">
      <c r="A4411" s="50"/>
      <c r="B4411" s="50"/>
      <c r="C4411" s="50" t="str">
        <f aca="false">IF(S4411="","",IFERROR(IF(INDEX('Ledger Codes'!$C$6:$C$205,MATCH(S4411,'Ledger Codes'!$B$6:$B$205,0))="","",INDEX('Ledger Codes'!$C$6:$C$205,MATCH(S4411,'Ledger Codes'!$B$6:$B$205,0))),""))</f>
        <v/>
      </c>
      <c r="D4411" s="50"/>
      <c r="E4411" s="50"/>
      <c r="F4411" s="50"/>
      <c r="G4411" s="50"/>
      <c r="H4411" s="50"/>
      <c r="I4411" s="52" t="str">
        <f aca="false">IF(AND(G4411="",H4411=""),"",N(G4411)-N(H4411))</f>
        <v/>
      </c>
      <c r="J4411" s="52" t="str">
        <f aca="false">IF(I4411="","",ABS(I4411))</f>
        <v/>
      </c>
      <c r="K4411" s="56" t="str">
        <f aca="false">IF(S4411="","",0)</f>
        <v/>
      </c>
      <c r="L4411" s="56" t="str">
        <f aca="false">IF(J4411="","",IF(AND(J4411&gt;'Revenue Testing'!$E$9,K4411=0),1,0))</f>
        <v/>
      </c>
      <c r="M4411" s="57" t="n">
        <v>0.355268742004</v>
      </c>
      <c r="N4411" s="56" t="str">
        <f aca="false">IF(OR(A4411="",I4411=""),"",IF(COUNTIFS($A$2:$A$4500,A4411,$D$2:$D$4500,D4411,$I$2:$I$4500,I4411)&gt;1,"Possible duplicate",""))</f>
        <v/>
      </c>
      <c r="O4411" s="56" t="str">
        <f aca="false">IF(J4411="","",IF(AND(L4411=0,K4411=0),1,0))</f>
        <v/>
      </c>
      <c r="P4411" s="56" t="str">
        <f aca="false">IF(L4411=1,J4411+ROW()/10^7,"")</f>
        <v/>
      </c>
      <c r="Q4411" s="56" t="str">
        <f aca="false">IF(O4411=1,M4411,"")</f>
        <v/>
      </c>
      <c r="R4411" s="56" t="str">
        <f aca="false">IF(K4411=1,ROW(),"")</f>
        <v/>
      </c>
      <c r="S4411" s="56" t="str">
        <f aca="false">IF(D4411="","",TRIM(D4411))</f>
        <v/>
      </c>
    </row>
    <row r="4412" customFormat="false" ht="15" hidden="false" customHeight="false" outlineLevel="0" collapsed="false">
      <c r="A4412" s="50"/>
      <c r="B4412" s="50"/>
      <c r="C4412" s="50" t="str">
        <f aca="false">IF(S4412="","",IFERROR(IF(INDEX('Ledger Codes'!$C$6:$C$205,MATCH(S4412,'Ledger Codes'!$B$6:$B$205,0))="","",INDEX('Ledger Codes'!$C$6:$C$205,MATCH(S4412,'Ledger Codes'!$B$6:$B$205,0))),""))</f>
        <v/>
      </c>
      <c r="D4412" s="50"/>
      <c r="E4412" s="50"/>
      <c r="F4412" s="50"/>
      <c r="G4412" s="50"/>
      <c r="H4412" s="50"/>
      <c r="I4412" s="52" t="str">
        <f aca="false">IF(AND(G4412="",H4412=""),"",N(G4412)-N(H4412))</f>
        <v/>
      </c>
      <c r="J4412" s="52" t="str">
        <f aca="false">IF(I4412="","",ABS(I4412))</f>
        <v/>
      </c>
      <c r="K4412" s="56" t="str">
        <f aca="false">IF(S4412="","",0)</f>
        <v/>
      </c>
      <c r="L4412" s="56" t="str">
        <f aca="false">IF(J4412="","",IF(AND(J4412&gt;'Revenue Testing'!$E$9,K4412=0),1,0))</f>
        <v/>
      </c>
      <c r="M4412" s="57" t="n">
        <v>0.236106141341</v>
      </c>
      <c r="N4412" s="56" t="str">
        <f aca="false">IF(OR(A4412="",I4412=""),"",IF(COUNTIFS($A$2:$A$4500,A4412,$D$2:$D$4500,D4412,$I$2:$I$4500,I4412)&gt;1,"Possible duplicate",""))</f>
        <v/>
      </c>
      <c r="O4412" s="56" t="str">
        <f aca="false">IF(J4412="","",IF(AND(L4412=0,K4412=0),1,0))</f>
        <v/>
      </c>
      <c r="P4412" s="56" t="str">
        <f aca="false">IF(L4412=1,J4412+ROW()/10^7,"")</f>
        <v/>
      </c>
      <c r="Q4412" s="56" t="str">
        <f aca="false">IF(O4412=1,M4412,"")</f>
        <v/>
      </c>
      <c r="R4412" s="56" t="str">
        <f aca="false">IF(K4412=1,ROW(),"")</f>
        <v/>
      </c>
      <c r="S4412" s="56" t="str">
        <f aca="false">IF(D4412="","",TRIM(D4412))</f>
        <v/>
      </c>
    </row>
    <row r="4413" customFormat="false" ht="15" hidden="false" customHeight="false" outlineLevel="0" collapsed="false">
      <c r="A4413" s="50"/>
      <c r="B4413" s="50"/>
      <c r="C4413" s="50" t="str">
        <f aca="false">IF(S4413="","",IFERROR(IF(INDEX('Ledger Codes'!$C$6:$C$205,MATCH(S4413,'Ledger Codes'!$B$6:$B$205,0))="","",INDEX('Ledger Codes'!$C$6:$C$205,MATCH(S4413,'Ledger Codes'!$B$6:$B$205,0))),""))</f>
        <v/>
      </c>
      <c r="D4413" s="50"/>
      <c r="E4413" s="50"/>
      <c r="F4413" s="50"/>
      <c r="G4413" s="50"/>
      <c r="H4413" s="50"/>
      <c r="I4413" s="52" t="str">
        <f aca="false">IF(AND(G4413="",H4413=""),"",N(G4413)-N(H4413))</f>
        <v/>
      </c>
      <c r="J4413" s="52" t="str">
        <f aca="false">IF(I4413="","",ABS(I4413))</f>
        <v/>
      </c>
      <c r="K4413" s="56" t="str">
        <f aca="false">IF(S4413="","",0)</f>
        <v/>
      </c>
      <c r="L4413" s="56" t="str">
        <f aca="false">IF(J4413="","",IF(AND(J4413&gt;'Revenue Testing'!$E$9,K4413=0),1,0))</f>
        <v/>
      </c>
      <c r="M4413" s="57" t="n">
        <v>0.170007513393</v>
      </c>
      <c r="N4413" s="56" t="str">
        <f aca="false">IF(OR(A4413="",I4413=""),"",IF(COUNTIFS($A$2:$A$4500,A4413,$D$2:$D$4500,D4413,$I$2:$I$4500,I4413)&gt;1,"Possible duplicate",""))</f>
        <v/>
      </c>
      <c r="O4413" s="56" t="str">
        <f aca="false">IF(J4413="","",IF(AND(L4413=0,K4413=0),1,0))</f>
        <v/>
      </c>
      <c r="P4413" s="56" t="str">
        <f aca="false">IF(L4413=1,J4413+ROW()/10^7,"")</f>
        <v/>
      </c>
      <c r="Q4413" s="56" t="str">
        <f aca="false">IF(O4413=1,M4413,"")</f>
        <v/>
      </c>
      <c r="R4413" s="56" t="str">
        <f aca="false">IF(K4413=1,ROW(),"")</f>
        <v/>
      </c>
      <c r="S4413" s="56" t="str">
        <f aca="false">IF(D4413="","",TRIM(D4413))</f>
        <v/>
      </c>
    </row>
    <row r="4414" customFormat="false" ht="15" hidden="false" customHeight="false" outlineLevel="0" collapsed="false">
      <c r="A4414" s="50"/>
      <c r="B4414" s="50"/>
      <c r="C4414" s="50" t="str">
        <f aca="false">IF(S4414="","",IFERROR(IF(INDEX('Ledger Codes'!$C$6:$C$205,MATCH(S4414,'Ledger Codes'!$B$6:$B$205,0))="","",INDEX('Ledger Codes'!$C$6:$C$205,MATCH(S4414,'Ledger Codes'!$B$6:$B$205,0))),""))</f>
        <v/>
      </c>
      <c r="D4414" s="50"/>
      <c r="E4414" s="50"/>
      <c r="F4414" s="50"/>
      <c r="G4414" s="50"/>
      <c r="H4414" s="50"/>
      <c r="I4414" s="52" t="str">
        <f aca="false">IF(AND(G4414="",H4414=""),"",N(G4414)-N(H4414))</f>
        <v/>
      </c>
      <c r="J4414" s="52" t="str">
        <f aca="false">IF(I4414="","",ABS(I4414))</f>
        <v/>
      </c>
      <c r="K4414" s="56" t="str">
        <f aca="false">IF(S4414="","",0)</f>
        <v/>
      </c>
      <c r="L4414" s="56" t="str">
        <f aca="false">IF(J4414="","",IF(AND(J4414&gt;'Revenue Testing'!$E$9,K4414=0),1,0))</f>
        <v/>
      </c>
      <c r="M4414" s="57" t="n">
        <v>0.336287564829</v>
      </c>
      <c r="N4414" s="56" t="str">
        <f aca="false">IF(OR(A4414="",I4414=""),"",IF(COUNTIFS($A$2:$A$4500,A4414,$D$2:$D$4500,D4414,$I$2:$I$4500,I4414)&gt;1,"Possible duplicate",""))</f>
        <v/>
      </c>
      <c r="O4414" s="56" t="str">
        <f aca="false">IF(J4414="","",IF(AND(L4414=0,K4414=0),1,0))</f>
        <v/>
      </c>
      <c r="P4414" s="56" t="str">
        <f aca="false">IF(L4414=1,J4414+ROW()/10^7,"")</f>
        <v/>
      </c>
      <c r="Q4414" s="56" t="str">
        <f aca="false">IF(O4414=1,M4414,"")</f>
        <v/>
      </c>
      <c r="R4414" s="56" t="str">
        <f aca="false">IF(K4414=1,ROW(),"")</f>
        <v/>
      </c>
      <c r="S4414" s="56" t="str">
        <f aca="false">IF(D4414="","",TRIM(D4414))</f>
        <v/>
      </c>
    </row>
    <row r="4415" customFormat="false" ht="15" hidden="false" customHeight="false" outlineLevel="0" collapsed="false">
      <c r="A4415" s="50"/>
      <c r="B4415" s="50"/>
      <c r="C4415" s="50" t="str">
        <f aca="false">IF(S4415="","",IFERROR(IF(INDEX('Ledger Codes'!$C$6:$C$205,MATCH(S4415,'Ledger Codes'!$B$6:$B$205,0))="","",INDEX('Ledger Codes'!$C$6:$C$205,MATCH(S4415,'Ledger Codes'!$B$6:$B$205,0))),""))</f>
        <v/>
      </c>
      <c r="D4415" s="50"/>
      <c r="E4415" s="50"/>
      <c r="F4415" s="50"/>
      <c r="G4415" s="50"/>
      <c r="H4415" s="50"/>
      <c r="I4415" s="52" t="str">
        <f aca="false">IF(AND(G4415="",H4415=""),"",N(G4415)-N(H4415))</f>
        <v/>
      </c>
      <c r="J4415" s="52" t="str">
        <f aca="false">IF(I4415="","",ABS(I4415))</f>
        <v/>
      </c>
      <c r="K4415" s="56" t="str">
        <f aca="false">IF(S4415="","",0)</f>
        <v/>
      </c>
      <c r="L4415" s="56" t="str">
        <f aca="false">IF(J4415="","",IF(AND(J4415&gt;'Revenue Testing'!$E$9,K4415=0),1,0))</f>
        <v/>
      </c>
      <c r="M4415" s="57" t="n">
        <v>0.466456511571</v>
      </c>
      <c r="N4415" s="56" t="str">
        <f aca="false">IF(OR(A4415="",I4415=""),"",IF(COUNTIFS($A$2:$A$4500,A4415,$D$2:$D$4500,D4415,$I$2:$I$4500,I4415)&gt;1,"Possible duplicate",""))</f>
        <v/>
      </c>
      <c r="O4415" s="56" t="str">
        <f aca="false">IF(J4415="","",IF(AND(L4415=0,K4415=0),1,0))</f>
        <v/>
      </c>
      <c r="P4415" s="56" t="str">
        <f aca="false">IF(L4415=1,J4415+ROW()/10^7,"")</f>
        <v/>
      </c>
      <c r="Q4415" s="56" t="str">
        <f aca="false">IF(O4415=1,M4415,"")</f>
        <v/>
      </c>
      <c r="R4415" s="56" t="str">
        <f aca="false">IF(K4415=1,ROW(),"")</f>
        <v/>
      </c>
      <c r="S4415" s="56" t="str">
        <f aca="false">IF(D4415="","",TRIM(D4415))</f>
        <v/>
      </c>
    </row>
    <row r="4416" customFormat="false" ht="15" hidden="false" customHeight="false" outlineLevel="0" collapsed="false">
      <c r="A4416" s="50"/>
      <c r="B4416" s="50"/>
      <c r="C4416" s="50" t="str">
        <f aca="false">IF(S4416="","",IFERROR(IF(INDEX('Ledger Codes'!$C$6:$C$205,MATCH(S4416,'Ledger Codes'!$B$6:$B$205,0))="","",INDEX('Ledger Codes'!$C$6:$C$205,MATCH(S4416,'Ledger Codes'!$B$6:$B$205,0))),""))</f>
        <v/>
      </c>
      <c r="D4416" s="50"/>
      <c r="E4416" s="50"/>
      <c r="F4416" s="50"/>
      <c r="G4416" s="50"/>
      <c r="H4416" s="50"/>
      <c r="I4416" s="52" t="str">
        <f aca="false">IF(AND(G4416="",H4416=""),"",N(G4416)-N(H4416))</f>
        <v/>
      </c>
      <c r="J4416" s="52" t="str">
        <f aca="false">IF(I4416="","",ABS(I4416))</f>
        <v/>
      </c>
      <c r="K4416" s="56" t="str">
        <f aca="false">IF(S4416="","",0)</f>
        <v/>
      </c>
      <c r="L4416" s="56" t="str">
        <f aca="false">IF(J4416="","",IF(AND(J4416&gt;'Revenue Testing'!$E$9,K4416=0),1,0))</f>
        <v/>
      </c>
      <c r="M4416" s="57" t="n">
        <v>0.57315888094</v>
      </c>
      <c r="N4416" s="56" t="str">
        <f aca="false">IF(OR(A4416="",I4416=""),"",IF(COUNTIFS($A$2:$A$4500,A4416,$D$2:$D$4500,D4416,$I$2:$I$4500,I4416)&gt;1,"Possible duplicate",""))</f>
        <v/>
      </c>
      <c r="O4416" s="56" t="str">
        <f aca="false">IF(J4416="","",IF(AND(L4416=0,K4416=0),1,0))</f>
        <v/>
      </c>
      <c r="P4416" s="56" t="str">
        <f aca="false">IF(L4416=1,J4416+ROW()/10^7,"")</f>
        <v/>
      </c>
      <c r="Q4416" s="56" t="str">
        <f aca="false">IF(O4416=1,M4416,"")</f>
        <v/>
      </c>
      <c r="R4416" s="56" t="str">
        <f aca="false">IF(K4416=1,ROW(),"")</f>
        <v/>
      </c>
      <c r="S4416" s="56" t="str">
        <f aca="false">IF(D4416="","",TRIM(D4416))</f>
        <v/>
      </c>
    </row>
    <row r="4417" customFormat="false" ht="15" hidden="false" customHeight="false" outlineLevel="0" collapsed="false">
      <c r="A4417" s="50"/>
      <c r="B4417" s="50"/>
      <c r="C4417" s="50" t="str">
        <f aca="false">IF(S4417="","",IFERROR(IF(INDEX('Ledger Codes'!$C$6:$C$205,MATCH(S4417,'Ledger Codes'!$B$6:$B$205,0))="","",INDEX('Ledger Codes'!$C$6:$C$205,MATCH(S4417,'Ledger Codes'!$B$6:$B$205,0))),""))</f>
        <v/>
      </c>
      <c r="D4417" s="50"/>
      <c r="E4417" s="50"/>
      <c r="F4417" s="50"/>
      <c r="G4417" s="50"/>
      <c r="H4417" s="50"/>
      <c r="I4417" s="52" t="str">
        <f aca="false">IF(AND(G4417="",H4417=""),"",N(G4417)-N(H4417))</f>
        <v/>
      </c>
      <c r="J4417" s="52" t="str">
        <f aca="false">IF(I4417="","",ABS(I4417))</f>
        <v/>
      </c>
      <c r="K4417" s="56" t="str">
        <f aca="false">IF(S4417="","",0)</f>
        <v/>
      </c>
      <c r="L4417" s="56" t="str">
        <f aca="false">IF(J4417="","",IF(AND(J4417&gt;'Revenue Testing'!$E$9,K4417=0),1,0))</f>
        <v/>
      </c>
      <c r="M4417" s="57" t="n">
        <v>0.083894739054</v>
      </c>
      <c r="N4417" s="56" t="str">
        <f aca="false">IF(OR(A4417="",I4417=""),"",IF(COUNTIFS($A$2:$A$4500,A4417,$D$2:$D$4500,D4417,$I$2:$I$4500,I4417)&gt;1,"Possible duplicate",""))</f>
        <v/>
      </c>
      <c r="O4417" s="56" t="str">
        <f aca="false">IF(J4417="","",IF(AND(L4417=0,K4417=0),1,0))</f>
        <v/>
      </c>
      <c r="P4417" s="56" t="str">
        <f aca="false">IF(L4417=1,J4417+ROW()/10^7,"")</f>
        <v/>
      </c>
      <c r="Q4417" s="56" t="str">
        <f aca="false">IF(O4417=1,M4417,"")</f>
        <v/>
      </c>
      <c r="R4417" s="56" t="str">
        <f aca="false">IF(K4417=1,ROW(),"")</f>
        <v/>
      </c>
      <c r="S4417" s="56" t="str">
        <f aca="false">IF(D4417="","",TRIM(D4417))</f>
        <v/>
      </c>
    </row>
    <row r="4418" customFormat="false" ht="15" hidden="false" customHeight="false" outlineLevel="0" collapsed="false">
      <c r="A4418" s="50"/>
      <c r="B4418" s="50"/>
      <c r="C4418" s="50" t="str">
        <f aca="false">IF(S4418="","",IFERROR(IF(INDEX('Ledger Codes'!$C$6:$C$205,MATCH(S4418,'Ledger Codes'!$B$6:$B$205,0))="","",INDEX('Ledger Codes'!$C$6:$C$205,MATCH(S4418,'Ledger Codes'!$B$6:$B$205,0))),""))</f>
        <v/>
      </c>
      <c r="D4418" s="50"/>
      <c r="E4418" s="50"/>
      <c r="F4418" s="50"/>
      <c r="G4418" s="50"/>
      <c r="H4418" s="50"/>
      <c r="I4418" s="52" t="str">
        <f aca="false">IF(AND(G4418="",H4418=""),"",N(G4418)-N(H4418))</f>
        <v/>
      </c>
      <c r="J4418" s="52" t="str">
        <f aca="false">IF(I4418="","",ABS(I4418))</f>
        <v/>
      </c>
      <c r="K4418" s="56" t="str">
        <f aca="false">IF(S4418="","",0)</f>
        <v/>
      </c>
      <c r="L4418" s="56" t="str">
        <f aca="false">IF(J4418="","",IF(AND(J4418&gt;'Revenue Testing'!$E$9,K4418=0),1,0))</f>
        <v/>
      </c>
      <c r="M4418" s="57" t="n">
        <v>0.518207414534</v>
      </c>
      <c r="N4418" s="56" t="str">
        <f aca="false">IF(OR(A4418="",I4418=""),"",IF(COUNTIFS($A$2:$A$4500,A4418,$D$2:$D$4500,D4418,$I$2:$I$4500,I4418)&gt;1,"Possible duplicate",""))</f>
        <v/>
      </c>
      <c r="O4418" s="56" t="str">
        <f aca="false">IF(J4418="","",IF(AND(L4418=0,K4418=0),1,0))</f>
        <v/>
      </c>
      <c r="P4418" s="56" t="str">
        <f aca="false">IF(L4418=1,J4418+ROW()/10^7,"")</f>
        <v/>
      </c>
      <c r="Q4418" s="56" t="str">
        <f aca="false">IF(O4418=1,M4418,"")</f>
        <v/>
      </c>
      <c r="R4418" s="56" t="str">
        <f aca="false">IF(K4418=1,ROW(),"")</f>
        <v/>
      </c>
      <c r="S4418" s="56" t="str">
        <f aca="false">IF(D4418="","",TRIM(D4418))</f>
        <v/>
      </c>
    </row>
    <row r="4419" customFormat="false" ht="15" hidden="false" customHeight="false" outlineLevel="0" collapsed="false">
      <c r="A4419" s="50"/>
      <c r="B4419" s="50"/>
      <c r="C4419" s="50" t="str">
        <f aca="false">IF(S4419="","",IFERROR(IF(INDEX('Ledger Codes'!$C$6:$C$205,MATCH(S4419,'Ledger Codes'!$B$6:$B$205,0))="","",INDEX('Ledger Codes'!$C$6:$C$205,MATCH(S4419,'Ledger Codes'!$B$6:$B$205,0))),""))</f>
        <v/>
      </c>
      <c r="D4419" s="50"/>
      <c r="E4419" s="50"/>
      <c r="F4419" s="50"/>
      <c r="G4419" s="50"/>
      <c r="H4419" s="50"/>
      <c r="I4419" s="52" t="str">
        <f aca="false">IF(AND(G4419="",H4419=""),"",N(G4419)-N(H4419))</f>
        <v/>
      </c>
      <c r="J4419" s="52" t="str">
        <f aca="false">IF(I4419="","",ABS(I4419))</f>
        <v/>
      </c>
      <c r="K4419" s="56" t="str">
        <f aca="false">IF(S4419="","",0)</f>
        <v/>
      </c>
      <c r="L4419" s="56" t="str">
        <f aca="false">IF(J4419="","",IF(AND(J4419&gt;'Revenue Testing'!$E$9,K4419=0),1,0))</f>
        <v/>
      </c>
      <c r="M4419" s="57" t="n">
        <v>0.314189838757</v>
      </c>
      <c r="N4419" s="56" t="str">
        <f aca="false">IF(OR(A4419="",I4419=""),"",IF(COUNTIFS($A$2:$A$4500,A4419,$D$2:$D$4500,D4419,$I$2:$I$4500,I4419)&gt;1,"Possible duplicate",""))</f>
        <v/>
      </c>
      <c r="O4419" s="56" t="str">
        <f aca="false">IF(J4419="","",IF(AND(L4419=0,K4419=0),1,0))</f>
        <v/>
      </c>
      <c r="P4419" s="56" t="str">
        <f aca="false">IF(L4419=1,J4419+ROW()/10^7,"")</f>
        <v/>
      </c>
      <c r="Q4419" s="56" t="str">
        <f aca="false">IF(O4419=1,M4419,"")</f>
        <v/>
      </c>
      <c r="R4419" s="56" t="str">
        <f aca="false">IF(K4419=1,ROW(),"")</f>
        <v/>
      </c>
      <c r="S4419" s="56" t="str">
        <f aca="false">IF(D4419="","",TRIM(D4419))</f>
        <v/>
      </c>
    </row>
    <row r="4420" customFormat="false" ht="15" hidden="false" customHeight="false" outlineLevel="0" collapsed="false">
      <c r="A4420" s="50"/>
      <c r="B4420" s="50"/>
      <c r="C4420" s="50" t="str">
        <f aca="false">IF(S4420="","",IFERROR(IF(INDEX('Ledger Codes'!$C$6:$C$205,MATCH(S4420,'Ledger Codes'!$B$6:$B$205,0))="","",INDEX('Ledger Codes'!$C$6:$C$205,MATCH(S4420,'Ledger Codes'!$B$6:$B$205,0))),""))</f>
        <v/>
      </c>
      <c r="D4420" s="50"/>
      <c r="E4420" s="50"/>
      <c r="F4420" s="50"/>
      <c r="G4420" s="50"/>
      <c r="H4420" s="50"/>
      <c r="I4420" s="52" t="str">
        <f aca="false">IF(AND(G4420="",H4420=""),"",N(G4420)-N(H4420))</f>
        <v/>
      </c>
      <c r="J4420" s="52" t="str">
        <f aca="false">IF(I4420="","",ABS(I4420))</f>
        <v/>
      </c>
      <c r="K4420" s="56" t="str">
        <f aca="false">IF(S4420="","",0)</f>
        <v/>
      </c>
      <c r="L4420" s="56" t="str">
        <f aca="false">IF(J4420="","",IF(AND(J4420&gt;'Revenue Testing'!$E$9,K4420=0),1,0))</f>
        <v/>
      </c>
      <c r="M4420" s="57" t="n">
        <v>0.90590011343</v>
      </c>
      <c r="N4420" s="56" t="str">
        <f aca="false">IF(OR(A4420="",I4420=""),"",IF(COUNTIFS($A$2:$A$4500,A4420,$D$2:$D$4500,D4420,$I$2:$I$4500,I4420)&gt;1,"Possible duplicate",""))</f>
        <v/>
      </c>
      <c r="O4420" s="56" t="str">
        <f aca="false">IF(J4420="","",IF(AND(L4420=0,K4420=0),1,0))</f>
        <v/>
      </c>
      <c r="P4420" s="56" t="str">
        <f aca="false">IF(L4420=1,J4420+ROW()/10^7,"")</f>
        <v/>
      </c>
      <c r="Q4420" s="56" t="str">
        <f aca="false">IF(O4420=1,M4420,"")</f>
        <v/>
      </c>
      <c r="R4420" s="56" t="str">
        <f aca="false">IF(K4420=1,ROW(),"")</f>
        <v/>
      </c>
      <c r="S4420" s="56" t="str">
        <f aca="false">IF(D4420="","",TRIM(D4420))</f>
        <v/>
      </c>
    </row>
    <row r="4421" customFormat="false" ht="15" hidden="false" customHeight="false" outlineLevel="0" collapsed="false">
      <c r="A4421" s="50"/>
      <c r="B4421" s="50"/>
      <c r="C4421" s="50" t="str">
        <f aca="false">IF(S4421="","",IFERROR(IF(INDEX('Ledger Codes'!$C$6:$C$205,MATCH(S4421,'Ledger Codes'!$B$6:$B$205,0))="","",INDEX('Ledger Codes'!$C$6:$C$205,MATCH(S4421,'Ledger Codes'!$B$6:$B$205,0))),""))</f>
        <v/>
      </c>
      <c r="D4421" s="50"/>
      <c r="E4421" s="50"/>
      <c r="F4421" s="50"/>
      <c r="G4421" s="50"/>
      <c r="H4421" s="50"/>
      <c r="I4421" s="52" t="str">
        <f aca="false">IF(AND(G4421="",H4421=""),"",N(G4421)-N(H4421))</f>
        <v/>
      </c>
      <c r="J4421" s="52" t="str">
        <f aca="false">IF(I4421="","",ABS(I4421))</f>
        <v/>
      </c>
      <c r="K4421" s="56" t="str">
        <f aca="false">IF(S4421="","",0)</f>
        <v/>
      </c>
      <c r="L4421" s="56" t="str">
        <f aca="false">IF(J4421="","",IF(AND(J4421&gt;'Revenue Testing'!$E$9,K4421=0),1,0))</f>
        <v/>
      </c>
      <c r="M4421" s="57" t="n">
        <v>0.119497288617</v>
      </c>
      <c r="N4421" s="56" t="str">
        <f aca="false">IF(OR(A4421="",I4421=""),"",IF(COUNTIFS($A$2:$A$4500,A4421,$D$2:$D$4500,D4421,$I$2:$I$4500,I4421)&gt;1,"Possible duplicate",""))</f>
        <v/>
      </c>
      <c r="O4421" s="56" t="str">
        <f aca="false">IF(J4421="","",IF(AND(L4421=0,K4421=0),1,0))</f>
        <v/>
      </c>
      <c r="P4421" s="56" t="str">
        <f aca="false">IF(L4421=1,J4421+ROW()/10^7,"")</f>
        <v/>
      </c>
      <c r="Q4421" s="56" t="str">
        <f aca="false">IF(O4421=1,M4421,"")</f>
        <v/>
      </c>
      <c r="R4421" s="56" t="str">
        <f aca="false">IF(K4421=1,ROW(),"")</f>
        <v/>
      </c>
      <c r="S4421" s="56" t="str">
        <f aca="false">IF(D4421="","",TRIM(D4421))</f>
        <v/>
      </c>
    </row>
    <row r="4422" customFormat="false" ht="15" hidden="false" customHeight="false" outlineLevel="0" collapsed="false">
      <c r="A4422" s="50"/>
      <c r="B4422" s="50"/>
      <c r="C4422" s="50" t="str">
        <f aca="false">IF(S4422="","",IFERROR(IF(INDEX('Ledger Codes'!$C$6:$C$205,MATCH(S4422,'Ledger Codes'!$B$6:$B$205,0))="","",INDEX('Ledger Codes'!$C$6:$C$205,MATCH(S4422,'Ledger Codes'!$B$6:$B$205,0))),""))</f>
        <v/>
      </c>
      <c r="D4422" s="50"/>
      <c r="E4422" s="50"/>
      <c r="F4422" s="50"/>
      <c r="G4422" s="50"/>
      <c r="H4422" s="50"/>
      <c r="I4422" s="52" t="str">
        <f aca="false">IF(AND(G4422="",H4422=""),"",N(G4422)-N(H4422))</f>
        <v/>
      </c>
      <c r="J4422" s="52" t="str">
        <f aca="false">IF(I4422="","",ABS(I4422))</f>
        <v/>
      </c>
      <c r="K4422" s="56" t="str">
        <f aca="false">IF(S4422="","",0)</f>
        <v/>
      </c>
      <c r="L4422" s="56" t="str">
        <f aca="false">IF(J4422="","",IF(AND(J4422&gt;'Revenue Testing'!$E$9,K4422=0),1,0))</f>
        <v/>
      </c>
      <c r="M4422" s="57" t="n">
        <v>0.058747037402</v>
      </c>
      <c r="N4422" s="56" t="str">
        <f aca="false">IF(OR(A4422="",I4422=""),"",IF(COUNTIFS($A$2:$A$4500,A4422,$D$2:$D$4500,D4422,$I$2:$I$4500,I4422)&gt;1,"Possible duplicate",""))</f>
        <v/>
      </c>
      <c r="O4422" s="56" t="str">
        <f aca="false">IF(J4422="","",IF(AND(L4422=0,K4422=0),1,0))</f>
        <v/>
      </c>
      <c r="P4422" s="56" t="str">
        <f aca="false">IF(L4422=1,J4422+ROW()/10^7,"")</f>
        <v/>
      </c>
      <c r="Q4422" s="56" t="str">
        <f aca="false">IF(O4422=1,M4422,"")</f>
        <v/>
      </c>
      <c r="R4422" s="56" t="str">
        <f aca="false">IF(K4422=1,ROW(),"")</f>
        <v/>
      </c>
      <c r="S4422" s="56" t="str">
        <f aca="false">IF(D4422="","",TRIM(D4422))</f>
        <v/>
      </c>
    </row>
    <row r="4423" customFormat="false" ht="15" hidden="false" customHeight="false" outlineLevel="0" collapsed="false">
      <c r="A4423" s="50"/>
      <c r="B4423" s="50"/>
      <c r="C4423" s="50" t="str">
        <f aca="false">IF(S4423="","",IFERROR(IF(INDEX('Ledger Codes'!$C$6:$C$205,MATCH(S4423,'Ledger Codes'!$B$6:$B$205,0))="","",INDEX('Ledger Codes'!$C$6:$C$205,MATCH(S4423,'Ledger Codes'!$B$6:$B$205,0))),""))</f>
        <v/>
      </c>
      <c r="D4423" s="50"/>
      <c r="E4423" s="50"/>
      <c r="F4423" s="50"/>
      <c r="G4423" s="50"/>
      <c r="H4423" s="50"/>
      <c r="I4423" s="52" t="str">
        <f aca="false">IF(AND(G4423="",H4423=""),"",N(G4423)-N(H4423))</f>
        <v/>
      </c>
      <c r="J4423" s="52" t="str">
        <f aca="false">IF(I4423="","",ABS(I4423))</f>
        <v/>
      </c>
      <c r="K4423" s="56" t="str">
        <f aca="false">IF(S4423="","",0)</f>
        <v/>
      </c>
      <c r="L4423" s="56" t="str">
        <f aca="false">IF(J4423="","",IF(AND(J4423&gt;'Revenue Testing'!$E$9,K4423=0),1,0))</f>
        <v/>
      </c>
      <c r="M4423" s="57" t="n">
        <v>0.803340429709</v>
      </c>
      <c r="N4423" s="56" t="str">
        <f aca="false">IF(OR(A4423="",I4423=""),"",IF(COUNTIFS($A$2:$A$4500,A4423,$D$2:$D$4500,D4423,$I$2:$I$4500,I4423)&gt;1,"Possible duplicate",""))</f>
        <v/>
      </c>
      <c r="O4423" s="56" t="str">
        <f aca="false">IF(J4423="","",IF(AND(L4423=0,K4423=0),1,0))</f>
        <v/>
      </c>
      <c r="P4423" s="56" t="str">
        <f aca="false">IF(L4423=1,J4423+ROW()/10^7,"")</f>
        <v/>
      </c>
      <c r="Q4423" s="56" t="str">
        <f aca="false">IF(O4423=1,M4423,"")</f>
        <v/>
      </c>
      <c r="R4423" s="56" t="str">
        <f aca="false">IF(K4423=1,ROW(),"")</f>
        <v/>
      </c>
      <c r="S4423" s="56" t="str">
        <f aca="false">IF(D4423="","",TRIM(D4423))</f>
        <v/>
      </c>
    </row>
    <row r="4424" customFormat="false" ht="15" hidden="false" customHeight="false" outlineLevel="0" collapsed="false">
      <c r="A4424" s="50"/>
      <c r="B4424" s="50"/>
      <c r="C4424" s="50" t="str">
        <f aca="false">IF(S4424="","",IFERROR(IF(INDEX('Ledger Codes'!$C$6:$C$205,MATCH(S4424,'Ledger Codes'!$B$6:$B$205,0))="","",INDEX('Ledger Codes'!$C$6:$C$205,MATCH(S4424,'Ledger Codes'!$B$6:$B$205,0))),""))</f>
        <v/>
      </c>
      <c r="D4424" s="50"/>
      <c r="E4424" s="50"/>
      <c r="F4424" s="50"/>
      <c r="G4424" s="50"/>
      <c r="H4424" s="50"/>
      <c r="I4424" s="52" t="str">
        <f aca="false">IF(AND(G4424="",H4424=""),"",N(G4424)-N(H4424))</f>
        <v/>
      </c>
      <c r="J4424" s="52" t="str">
        <f aca="false">IF(I4424="","",ABS(I4424))</f>
        <v/>
      </c>
      <c r="K4424" s="56" t="str">
        <f aca="false">IF(S4424="","",0)</f>
        <v/>
      </c>
      <c r="L4424" s="56" t="str">
        <f aca="false">IF(J4424="","",IF(AND(J4424&gt;'Revenue Testing'!$E$9,K4424=0),1,0))</f>
        <v/>
      </c>
      <c r="M4424" s="57" t="n">
        <v>0.881971077572</v>
      </c>
      <c r="N4424" s="56" t="str">
        <f aca="false">IF(OR(A4424="",I4424=""),"",IF(COUNTIFS($A$2:$A$4500,A4424,$D$2:$D$4500,D4424,$I$2:$I$4500,I4424)&gt;1,"Possible duplicate",""))</f>
        <v/>
      </c>
      <c r="O4424" s="56" t="str">
        <f aca="false">IF(J4424="","",IF(AND(L4424=0,K4424=0),1,0))</f>
        <v/>
      </c>
      <c r="P4424" s="56" t="str">
        <f aca="false">IF(L4424=1,J4424+ROW()/10^7,"")</f>
        <v/>
      </c>
      <c r="Q4424" s="56" t="str">
        <f aca="false">IF(O4424=1,M4424,"")</f>
        <v/>
      </c>
      <c r="R4424" s="56" t="str">
        <f aca="false">IF(K4424=1,ROW(),"")</f>
        <v/>
      </c>
      <c r="S4424" s="56" t="str">
        <f aca="false">IF(D4424="","",TRIM(D4424))</f>
        <v/>
      </c>
    </row>
    <row r="4425" customFormat="false" ht="15" hidden="false" customHeight="false" outlineLevel="0" collapsed="false">
      <c r="A4425" s="50"/>
      <c r="B4425" s="50"/>
      <c r="C4425" s="50" t="str">
        <f aca="false">IF(S4425="","",IFERROR(IF(INDEX('Ledger Codes'!$C$6:$C$205,MATCH(S4425,'Ledger Codes'!$B$6:$B$205,0))="","",INDEX('Ledger Codes'!$C$6:$C$205,MATCH(S4425,'Ledger Codes'!$B$6:$B$205,0))),""))</f>
        <v/>
      </c>
      <c r="D4425" s="50"/>
      <c r="E4425" s="50"/>
      <c r="F4425" s="50"/>
      <c r="G4425" s="50"/>
      <c r="H4425" s="50"/>
      <c r="I4425" s="52" t="str">
        <f aca="false">IF(AND(G4425="",H4425=""),"",N(G4425)-N(H4425))</f>
        <v/>
      </c>
      <c r="J4425" s="52" t="str">
        <f aca="false">IF(I4425="","",ABS(I4425))</f>
        <v/>
      </c>
      <c r="K4425" s="56" t="str">
        <f aca="false">IF(S4425="","",0)</f>
        <v/>
      </c>
      <c r="L4425" s="56" t="str">
        <f aca="false">IF(J4425="","",IF(AND(J4425&gt;'Revenue Testing'!$E$9,K4425=0),1,0))</f>
        <v/>
      </c>
      <c r="M4425" s="57" t="n">
        <v>0.283634927855</v>
      </c>
      <c r="N4425" s="56" t="str">
        <f aca="false">IF(OR(A4425="",I4425=""),"",IF(COUNTIFS($A$2:$A$4500,A4425,$D$2:$D$4500,D4425,$I$2:$I$4500,I4425)&gt;1,"Possible duplicate",""))</f>
        <v/>
      </c>
      <c r="O4425" s="56" t="str">
        <f aca="false">IF(J4425="","",IF(AND(L4425=0,K4425=0),1,0))</f>
        <v/>
      </c>
      <c r="P4425" s="56" t="str">
        <f aca="false">IF(L4425=1,J4425+ROW()/10^7,"")</f>
        <v/>
      </c>
      <c r="Q4425" s="56" t="str">
        <f aca="false">IF(O4425=1,M4425,"")</f>
        <v/>
      </c>
      <c r="R4425" s="56" t="str">
        <f aca="false">IF(K4425=1,ROW(),"")</f>
        <v/>
      </c>
      <c r="S4425" s="56" t="str">
        <f aca="false">IF(D4425="","",TRIM(D4425))</f>
        <v/>
      </c>
    </row>
    <row r="4426" customFormat="false" ht="15" hidden="false" customHeight="false" outlineLevel="0" collapsed="false">
      <c r="A4426" s="50"/>
      <c r="B4426" s="50"/>
      <c r="C4426" s="50" t="str">
        <f aca="false">IF(S4426="","",IFERROR(IF(INDEX('Ledger Codes'!$C$6:$C$205,MATCH(S4426,'Ledger Codes'!$B$6:$B$205,0))="","",INDEX('Ledger Codes'!$C$6:$C$205,MATCH(S4426,'Ledger Codes'!$B$6:$B$205,0))),""))</f>
        <v/>
      </c>
      <c r="D4426" s="50"/>
      <c r="E4426" s="50"/>
      <c r="F4426" s="50"/>
      <c r="G4426" s="50"/>
      <c r="H4426" s="50"/>
      <c r="I4426" s="52" t="str">
        <f aca="false">IF(AND(G4426="",H4426=""),"",N(G4426)-N(H4426))</f>
        <v/>
      </c>
      <c r="J4426" s="52" t="str">
        <f aca="false">IF(I4426="","",ABS(I4426))</f>
        <v/>
      </c>
      <c r="K4426" s="56" t="str">
        <f aca="false">IF(S4426="","",0)</f>
        <v/>
      </c>
      <c r="L4426" s="56" t="str">
        <f aca="false">IF(J4426="","",IF(AND(J4426&gt;'Revenue Testing'!$E$9,K4426=0),1,0))</f>
        <v/>
      </c>
      <c r="M4426" s="57" t="n">
        <v>0.244366172887</v>
      </c>
      <c r="N4426" s="56" t="str">
        <f aca="false">IF(OR(A4426="",I4426=""),"",IF(COUNTIFS($A$2:$A$4500,A4426,$D$2:$D$4500,D4426,$I$2:$I$4500,I4426)&gt;1,"Possible duplicate",""))</f>
        <v/>
      </c>
      <c r="O4426" s="56" t="str">
        <f aca="false">IF(J4426="","",IF(AND(L4426=0,K4426=0),1,0))</f>
        <v/>
      </c>
      <c r="P4426" s="56" t="str">
        <f aca="false">IF(L4426=1,J4426+ROW()/10^7,"")</f>
        <v/>
      </c>
      <c r="Q4426" s="56" t="str">
        <f aca="false">IF(O4426=1,M4426,"")</f>
        <v/>
      </c>
      <c r="R4426" s="56" t="str">
        <f aca="false">IF(K4426=1,ROW(),"")</f>
        <v/>
      </c>
      <c r="S4426" s="56" t="str">
        <f aca="false">IF(D4426="","",TRIM(D4426))</f>
        <v/>
      </c>
    </row>
    <row r="4427" customFormat="false" ht="15" hidden="false" customHeight="false" outlineLevel="0" collapsed="false">
      <c r="A4427" s="50"/>
      <c r="B4427" s="50"/>
      <c r="C4427" s="50" t="str">
        <f aca="false">IF(S4427="","",IFERROR(IF(INDEX('Ledger Codes'!$C$6:$C$205,MATCH(S4427,'Ledger Codes'!$B$6:$B$205,0))="","",INDEX('Ledger Codes'!$C$6:$C$205,MATCH(S4427,'Ledger Codes'!$B$6:$B$205,0))),""))</f>
        <v/>
      </c>
      <c r="D4427" s="50"/>
      <c r="E4427" s="50"/>
      <c r="F4427" s="50"/>
      <c r="G4427" s="50"/>
      <c r="H4427" s="50"/>
      <c r="I4427" s="52" t="str">
        <f aca="false">IF(AND(G4427="",H4427=""),"",N(G4427)-N(H4427))</f>
        <v/>
      </c>
      <c r="J4427" s="52" t="str">
        <f aca="false">IF(I4427="","",ABS(I4427))</f>
        <v/>
      </c>
      <c r="K4427" s="56" t="str">
        <f aca="false">IF(S4427="","",0)</f>
        <v/>
      </c>
      <c r="L4427" s="56" t="str">
        <f aca="false">IF(J4427="","",IF(AND(J4427&gt;'Revenue Testing'!$E$9,K4427=0),1,0))</f>
        <v/>
      </c>
      <c r="M4427" s="57" t="n">
        <v>0.521603689842</v>
      </c>
      <c r="N4427" s="56" t="str">
        <f aca="false">IF(OR(A4427="",I4427=""),"",IF(COUNTIFS($A$2:$A$4500,A4427,$D$2:$D$4500,D4427,$I$2:$I$4500,I4427)&gt;1,"Possible duplicate",""))</f>
        <v/>
      </c>
      <c r="O4427" s="56" t="str">
        <f aca="false">IF(J4427="","",IF(AND(L4427=0,K4427=0),1,0))</f>
        <v/>
      </c>
      <c r="P4427" s="56" t="str">
        <f aca="false">IF(L4427=1,J4427+ROW()/10^7,"")</f>
        <v/>
      </c>
      <c r="Q4427" s="56" t="str">
        <f aca="false">IF(O4427=1,M4427,"")</f>
        <v/>
      </c>
      <c r="R4427" s="56" t="str">
        <f aca="false">IF(K4427=1,ROW(),"")</f>
        <v/>
      </c>
      <c r="S4427" s="56" t="str">
        <f aca="false">IF(D4427="","",TRIM(D4427))</f>
        <v/>
      </c>
    </row>
    <row r="4428" customFormat="false" ht="15" hidden="false" customHeight="false" outlineLevel="0" collapsed="false">
      <c r="A4428" s="50"/>
      <c r="B4428" s="50"/>
      <c r="C4428" s="50" t="str">
        <f aca="false">IF(S4428="","",IFERROR(IF(INDEX('Ledger Codes'!$C$6:$C$205,MATCH(S4428,'Ledger Codes'!$B$6:$B$205,0))="","",INDEX('Ledger Codes'!$C$6:$C$205,MATCH(S4428,'Ledger Codes'!$B$6:$B$205,0))),""))</f>
        <v/>
      </c>
      <c r="D4428" s="50"/>
      <c r="E4428" s="50"/>
      <c r="F4428" s="50"/>
      <c r="G4428" s="50"/>
      <c r="H4428" s="50"/>
      <c r="I4428" s="52" t="str">
        <f aca="false">IF(AND(G4428="",H4428=""),"",N(G4428)-N(H4428))</f>
        <v/>
      </c>
      <c r="J4428" s="52" t="str">
        <f aca="false">IF(I4428="","",ABS(I4428))</f>
        <v/>
      </c>
      <c r="K4428" s="56" t="str">
        <f aca="false">IF(S4428="","",0)</f>
        <v/>
      </c>
      <c r="L4428" s="56" t="str">
        <f aca="false">IF(J4428="","",IF(AND(J4428&gt;'Revenue Testing'!$E$9,K4428=0),1,0))</f>
        <v/>
      </c>
      <c r="M4428" s="57" t="n">
        <v>0.445892248259</v>
      </c>
      <c r="N4428" s="56" t="str">
        <f aca="false">IF(OR(A4428="",I4428=""),"",IF(COUNTIFS($A$2:$A$4500,A4428,$D$2:$D$4500,D4428,$I$2:$I$4500,I4428)&gt;1,"Possible duplicate",""))</f>
        <v/>
      </c>
      <c r="O4428" s="56" t="str">
        <f aca="false">IF(J4428="","",IF(AND(L4428=0,K4428=0),1,0))</f>
        <v/>
      </c>
      <c r="P4428" s="56" t="str">
        <f aca="false">IF(L4428=1,J4428+ROW()/10^7,"")</f>
        <v/>
      </c>
      <c r="Q4428" s="56" t="str">
        <f aca="false">IF(O4428=1,M4428,"")</f>
        <v/>
      </c>
      <c r="R4428" s="56" t="str">
        <f aca="false">IF(K4428=1,ROW(),"")</f>
        <v/>
      </c>
      <c r="S4428" s="56" t="str">
        <f aca="false">IF(D4428="","",TRIM(D4428))</f>
        <v/>
      </c>
    </row>
    <row r="4429" customFormat="false" ht="15" hidden="false" customHeight="false" outlineLevel="0" collapsed="false">
      <c r="A4429" s="50"/>
      <c r="B4429" s="50"/>
      <c r="C4429" s="50" t="str">
        <f aca="false">IF(S4429="","",IFERROR(IF(INDEX('Ledger Codes'!$C$6:$C$205,MATCH(S4429,'Ledger Codes'!$B$6:$B$205,0))="","",INDEX('Ledger Codes'!$C$6:$C$205,MATCH(S4429,'Ledger Codes'!$B$6:$B$205,0))),""))</f>
        <v/>
      </c>
      <c r="D4429" s="50"/>
      <c r="E4429" s="50"/>
      <c r="F4429" s="50"/>
      <c r="G4429" s="50"/>
      <c r="H4429" s="50"/>
      <c r="I4429" s="52" t="str">
        <f aca="false">IF(AND(G4429="",H4429=""),"",N(G4429)-N(H4429))</f>
        <v/>
      </c>
      <c r="J4429" s="52" t="str">
        <f aca="false">IF(I4429="","",ABS(I4429))</f>
        <v/>
      </c>
      <c r="K4429" s="56" t="str">
        <f aca="false">IF(S4429="","",0)</f>
        <v/>
      </c>
      <c r="L4429" s="56" t="str">
        <f aca="false">IF(J4429="","",IF(AND(J4429&gt;'Revenue Testing'!$E$9,K4429=0),1,0))</f>
        <v/>
      </c>
      <c r="M4429" s="57" t="n">
        <v>0.885909673003</v>
      </c>
      <c r="N4429" s="56" t="str">
        <f aca="false">IF(OR(A4429="",I4429=""),"",IF(COUNTIFS($A$2:$A$4500,A4429,$D$2:$D$4500,D4429,$I$2:$I$4500,I4429)&gt;1,"Possible duplicate",""))</f>
        <v/>
      </c>
      <c r="O4429" s="56" t="str">
        <f aca="false">IF(J4429="","",IF(AND(L4429=0,K4429=0),1,0))</f>
        <v/>
      </c>
      <c r="P4429" s="56" t="str">
        <f aca="false">IF(L4429=1,J4429+ROW()/10^7,"")</f>
        <v/>
      </c>
      <c r="Q4429" s="56" t="str">
        <f aca="false">IF(O4429=1,M4429,"")</f>
        <v/>
      </c>
      <c r="R4429" s="56" t="str">
        <f aca="false">IF(K4429=1,ROW(),"")</f>
        <v/>
      </c>
      <c r="S4429" s="56" t="str">
        <f aca="false">IF(D4429="","",TRIM(D4429))</f>
        <v/>
      </c>
    </row>
    <row r="4430" customFormat="false" ht="15" hidden="false" customHeight="false" outlineLevel="0" collapsed="false">
      <c r="A4430" s="50"/>
      <c r="B4430" s="50"/>
      <c r="C4430" s="50" t="str">
        <f aca="false">IF(S4430="","",IFERROR(IF(INDEX('Ledger Codes'!$C$6:$C$205,MATCH(S4430,'Ledger Codes'!$B$6:$B$205,0))="","",INDEX('Ledger Codes'!$C$6:$C$205,MATCH(S4430,'Ledger Codes'!$B$6:$B$205,0))),""))</f>
        <v/>
      </c>
      <c r="D4430" s="50"/>
      <c r="E4430" s="50"/>
      <c r="F4430" s="50"/>
      <c r="G4430" s="50"/>
      <c r="H4430" s="50"/>
      <c r="I4430" s="52" t="str">
        <f aca="false">IF(AND(G4430="",H4430=""),"",N(G4430)-N(H4430))</f>
        <v/>
      </c>
      <c r="J4430" s="52" t="str">
        <f aca="false">IF(I4430="","",ABS(I4430))</f>
        <v/>
      </c>
      <c r="K4430" s="56" t="str">
        <f aca="false">IF(S4430="","",0)</f>
        <v/>
      </c>
      <c r="L4430" s="56" t="str">
        <f aca="false">IF(J4430="","",IF(AND(J4430&gt;'Revenue Testing'!$E$9,K4430=0),1,0))</f>
        <v/>
      </c>
      <c r="M4430" s="57" t="n">
        <v>0.242687485034</v>
      </c>
      <c r="N4430" s="56" t="str">
        <f aca="false">IF(OR(A4430="",I4430=""),"",IF(COUNTIFS($A$2:$A$4500,A4430,$D$2:$D$4500,D4430,$I$2:$I$4500,I4430)&gt;1,"Possible duplicate",""))</f>
        <v/>
      </c>
      <c r="O4430" s="56" t="str">
        <f aca="false">IF(J4430="","",IF(AND(L4430=0,K4430=0),1,0))</f>
        <v/>
      </c>
      <c r="P4430" s="56" t="str">
        <f aca="false">IF(L4430=1,J4430+ROW()/10^7,"")</f>
        <v/>
      </c>
      <c r="Q4430" s="56" t="str">
        <f aca="false">IF(O4430=1,M4430,"")</f>
        <v/>
      </c>
      <c r="R4430" s="56" t="str">
        <f aca="false">IF(K4430=1,ROW(),"")</f>
        <v/>
      </c>
      <c r="S4430" s="56" t="str">
        <f aca="false">IF(D4430="","",TRIM(D4430))</f>
        <v/>
      </c>
    </row>
    <row r="4431" customFormat="false" ht="15" hidden="false" customHeight="false" outlineLevel="0" collapsed="false">
      <c r="A4431" s="50"/>
      <c r="B4431" s="50"/>
      <c r="C4431" s="50" t="str">
        <f aca="false">IF(S4431="","",IFERROR(IF(INDEX('Ledger Codes'!$C$6:$C$205,MATCH(S4431,'Ledger Codes'!$B$6:$B$205,0))="","",INDEX('Ledger Codes'!$C$6:$C$205,MATCH(S4431,'Ledger Codes'!$B$6:$B$205,0))),""))</f>
        <v/>
      </c>
      <c r="D4431" s="50"/>
      <c r="E4431" s="50"/>
      <c r="F4431" s="50"/>
      <c r="G4431" s="50"/>
      <c r="H4431" s="50"/>
      <c r="I4431" s="52" t="str">
        <f aca="false">IF(AND(G4431="",H4431=""),"",N(G4431)-N(H4431))</f>
        <v/>
      </c>
      <c r="J4431" s="52" t="str">
        <f aca="false">IF(I4431="","",ABS(I4431))</f>
        <v/>
      </c>
      <c r="K4431" s="56" t="str">
        <f aca="false">IF(S4431="","",0)</f>
        <v/>
      </c>
      <c r="L4431" s="56" t="str">
        <f aca="false">IF(J4431="","",IF(AND(J4431&gt;'Revenue Testing'!$E$9,K4431=0),1,0))</f>
        <v/>
      </c>
      <c r="M4431" s="57" t="n">
        <v>0.42513789258</v>
      </c>
      <c r="N4431" s="56" t="str">
        <f aca="false">IF(OR(A4431="",I4431=""),"",IF(COUNTIFS($A$2:$A$4500,A4431,$D$2:$D$4500,D4431,$I$2:$I$4500,I4431)&gt;1,"Possible duplicate",""))</f>
        <v/>
      </c>
      <c r="O4431" s="56" t="str">
        <f aca="false">IF(J4431="","",IF(AND(L4431=0,K4431=0),1,0))</f>
        <v/>
      </c>
      <c r="P4431" s="56" t="str">
        <f aca="false">IF(L4431=1,J4431+ROW()/10^7,"")</f>
        <v/>
      </c>
      <c r="Q4431" s="56" t="str">
        <f aca="false">IF(O4431=1,M4431,"")</f>
        <v/>
      </c>
      <c r="R4431" s="56" t="str">
        <f aca="false">IF(K4431=1,ROW(),"")</f>
        <v/>
      </c>
      <c r="S4431" s="56" t="str">
        <f aca="false">IF(D4431="","",TRIM(D4431))</f>
        <v/>
      </c>
    </row>
    <row r="4432" customFormat="false" ht="15" hidden="false" customHeight="false" outlineLevel="0" collapsed="false">
      <c r="A4432" s="50"/>
      <c r="B4432" s="50"/>
      <c r="C4432" s="50" t="str">
        <f aca="false">IF(S4432="","",IFERROR(IF(INDEX('Ledger Codes'!$C$6:$C$205,MATCH(S4432,'Ledger Codes'!$B$6:$B$205,0))="","",INDEX('Ledger Codes'!$C$6:$C$205,MATCH(S4432,'Ledger Codes'!$B$6:$B$205,0))),""))</f>
        <v/>
      </c>
      <c r="D4432" s="50"/>
      <c r="E4432" s="50"/>
      <c r="F4432" s="50"/>
      <c r="G4432" s="50"/>
      <c r="H4432" s="50"/>
      <c r="I4432" s="52" t="str">
        <f aca="false">IF(AND(G4432="",H4432=""),"",N(G4432)-N(H4432))</f>
        <v/>
      </c>
      <c r="J4432" s="52" t="str">
        <f aca="false">IF(I4432="","",ABS(I4432))</f>
        <v/>
      </c>
      <c r="K4432" s="56" t="str">
        <f aca="false">IF(S4432="","",0)</f>
        <v/>
      </c>
      <c r="L4432" s="56" t="str">
        <f aca="false">IF(J4432="","",IF(AND(J4432&gt;'Revenue Testing'!$E$9,K4432=0),1,0))</f>
        <v/>
      </c>
      <c r="M4432" s="57" t="n">
        <v>0.198391518068</v>
      </c>
      <c r="N4432" s="56" t="str">
        <f aca="false">IF(OR(A4432="",I4432=""),"",IF(COUNTIFS($A$2:$A$4500,A4432,$D$2:$D$4500,D4432,$I$2:$I$4500,I4432)&gt;1,"Possible duplicate",""))</f>
        <v/>
      </c>
      <c r="O4432" s="56" t="str">
        <f aca="false">IF(J4432="","",IF(AND(L4432=0,K4432=0),1,0))</f>
        <v/>
      </c>
      <c r="P4432" s="56" t="str">
        <f aca="false">IF(L4432=1,J4432+ROW()/10^7,"")</f>
        <v/>
      </c>
      <c r="Q4432" s="56" t="str">
        <f aca="false">IF(O4432=1,M4432,"")</f>
        <v/>
      </c>
      <c r="R4432" s="56" t="str">
        <f aca="false">IF(K4432=1,ROW(),"")</f>
        <v/>
      </c>
      <c r="S4432" s="56" t="str">
        <f aca="false">IF(D4432="","",TRIM(D4432))</f>
        <v/>
      </c>
    </row>
    <row r="4433" customFormat="false" ht="15" hidden="false" customHeight="false" outlineLevel="0" collapsed="false">
      <c r="A4433" s="50"/>
      <c r="B4433" s="50"/>
      <c r="C4433" s="50" t="str">
        <f aca="false">IF(S4433="","",IFERROR(IF(INDEX('Ledger Codes'!$C$6:$C$205,MATCH(S4433,'Ledger Codes'!$B$6:$B$205,0))="","",INDEX('Ledger Codes'!$C$6:$C$205,MATCH(S4433,'Ledger Codes'!$B$6:$B$205,0))),""))</f>
        <v/>
      </c>
      <c r="D4433" s="50"/>
      <c r="E4433" s="50"/>
      <c r="F4433" s="50"/>
      <c r="G4433" s="50"/>
      <c r="H4433" s="50"/>
      <c r="I4433" s="52" t="str">
        <f aca="false">IF(AND(G4433="",H4433=""),"",N(G4433)-N(H4433))</f>
        <v/>
      </c>
      <c r="J4433" s="52" t="str">
        <f aca="false">IF(I4433="","",ABS(I4433))</f>
        <v/>
      </c>
      <c r="K4433" s="56" t="str">
        <f aca="false">IF(S4433="","",0)</f>
        <v/>
      </c>
      <c r="L4433" s="56" t="str">
        <f aca="false">IF(J4433="","",IF(AND(J4433&gt;'Revenue Testing'!$E$9,K4433=0),1,0))</f>
        <v/>
      </c>
      <c r="M4433" s="57" t="n">
        <v>0.277606241166</v>
      </c>
      <c r="N4433" s="56" t="str">
        <f aca="false">IF(OR(A4433="",I4433=""),"",IF(COUNTIFS($A$2:$A$4500,A4433,$D$2:$D$4500,D4433,$I$2:$I$4500,I4433)&gt;1,"Possible duplicate",""))</f>
        <v/>
      </c>
      <c r="O4433" s="56" t="str">
        <f aca="false">IF(J4433="","",IF(AND(L4433=0,K4433=0),1,0))</f>
        <v/>
      </c>
      <c r="P4433" s="56" t="str">
        <f aca="false">IF(L4433=1,J4433+ROW()/10^7,"")</f>
        <v/>
      </c>
      <c r="Q4433" s="56" t="str">
        <f aca="false">IF(O4433=1,M4433,"")</f>
        <v/>
      </c>
      <c r="R4433" s="56" t="str">
        <f aca="false">IF(K4433=1,ROW(),"")</f>
        <v/>
      </c>
      <c r="S4433" s="56" t="str">
        <f aca="false">IF(D4433="","",TRIM(D4433))</f>
        <v/>
      </c>
    </row>
    <row r="4434" customFormat="false" ht="15" hidden="false" customHeight="false" outlineLevel="0" collapsed="false">
      <c r="A4434" s="50"/>
      <c r="B4434" s="50"/>
      <c r="C4434" s="50" t="str">
        <f aca="false">IF(S4434="","",IFERROR(IF(INDEX('Ledger Codes'!$C$6:$C$205,MATCH(S4434,'Ledger Codes'!$B$6:$B$205,0))="","",INDEX('Ledger Codes'!$C$6:$C$205,MATCH(S4434,'Ledger Codes'!$B$6:$B$205,0))),""))</f>
        <v/>
      </c>
      <c r="D4434" s="50"/>
      <c r="E4434" s="50"/>
      <c r="F4434" s="50"/>
      <c r="G4434" s="50"/>
      <c r="H4434" s="50"/>
      <c r="I4434" s="52" t="str">
        <f aca="false">IF(AND(G4434="",H4434=""),"",N(G4434)-N(H4434))</f>
        <v/>
      </c>
      <c r="J4434" s="52" t="str">
        <f aca="false">IF(I4434="","",ABS(I4434))</f>
        <v/>
      </c>
      <c r="K4434" s="56" t="str">
        <f aca="false">IF(S4434="","",0)</f>
        <v/>
      </c>
      <c r="L4434" s="56" t="str">
        <f aca="false">IF(J4434="","",IF(AND(J4434&gt;'Revenue Testing'!$E$9,K4434=0),1,0))</f>
        <v/>
      </c>
      <c r="M4434" s="57" t="n">
        <v>0.19021975514</v>
      </c>
      <c r="N4434" s="56" t="str">
        <f aca="false">IF(OR(A4434="",I4434=""),"",IF(COUNTIFS($A$2:$A$4500,A4434,$D$2:$D$4500,D4434,$I$2:$I$4500,I4434)&gt;1,"Possible duplicate",""))</f>
        <v/>
      </c>
      <c r="O4434" s="56" t="str">
        <f aca="false">IF(J4434="","",IF(AND(L4434=0,K4434=0),1,0))</f>
        <v/>
      </c>
      <c r="P4434" s="56" t="str">
        <f aca="false">IF(L4434=1,J4434+ROW()/10^7,"")</f>
        <v/>
      </c>
      <c r="Q4434" s="56" t="str">
        <f aca="false">IF(O4434=1,M4434,"")</f>
        <v/>
      </c>
      <c r="R4434" s="56" t="str">
        <f aca="false">IF(K4434=1,ROW(),"")</f>
        <v/>
      </c>
      <c r="S4434" s="56" t="str">
        <f aca="false">IF(D4434="","",TRIM(D4434))</f>
        <v/>
      </c>
    </row>
    <row r="4435" customFormat="false" ht="15" hidden="false" customHeight="false" outlineLevel="0" collapsed="false">
      <c r="A4435" s="50"/>
      <c r="B4435" s="50"/>
      <c r="C4435" s="50" t="str">
        <f aca="false">IF(S4435="","",IFERROR(IF(INDEX('Ledger Codes'!$C$6:$C$205,MATCH(S4435,'Ledger Codes'!$B$6:$B$205,0))="","",INDEX('Ledger Codes'!$C$6:$C$205,MATCH(S4435,'Ledger Codes'!$B$6:$B$205,0))),""))</f>
        <v/>
      </c>
      <c r="D4435" s="50"/>
      <c r="E4435" s="50"/>
      <c r="F4435" s="50"/>
      <c r="G4435" s="50"/>
      <c r="H4435" s="50"/>
      <c r="I4435" s="52" t="str">
        <f aca="false">IF(AND(G4435="",H4435=""),"",N(G4435)-N(H4435))</f>
        <v/>
      </c>
      <c r="J4435" s="52" t="str">
        <f aca="false">IF(I4435="","",ABS(I4435))</f>
        <v/>
      </c>
      <c r="K4435" s="56" t="str">
        <f aca="false">IF(S4435="","",0)</f>
        <v/>
      </c>
      <c r="L4435" s="56" t="str">
        <f aca="false">IF(J4435="","",IF(AND(J4435&gt;'Revenue Testing'!$E$9,K4435=0),1,0))</f>
        <v/>
      </c>
      <c r="M4435" s="57" t="n">
        <v>0.9905892219</v>
      </c>
      <c r="N4435" s="56" t="str">
        <f aca="false">IF(OR(A4435="",I4435=""),"",IF(COUNTIFS($A$2:$A$4500,A4435,$D$2:$D$4500,D4435,$I$2:$I$4500,I4435)&gt;1,"Possible duplicate",""))</f>
        <v/>
      </c>
      <c r="O4435" s="56" t="str">
        <f aca="false">IF(J4435="","",IF(AND(L4435=0,K4435=0),1,0))</f>
        <v/>
      </c>
      <c r="P4435" s="56" t="str">
        <f aca="false">IF(L4435=1,J4435+ROW()/10^7,"")</f>
        <v/>
      </c>
      <c r="Q4435" s="56" t="str">
        <f aca="false">IF(O4435=1,M4435,"")</f>
        <v/>
      </c>
      <c r="R4435" s="56" t="str">
        <f aca="false">IF(K4435=1,ROW(),"")</f>
        <v/>
      </c>
      <c r="S4435" s="56" t="str">
        <f aca="false">IF(D4435="","",TRIM(D4435))</f>
        <v/>
      </c>
    </row>
    <row r="4436" customFormat="false" ht="15" hidden="false" customHeight="false" outlineLevel="0" collapsed="false">
      <c r="A4436" s="50"/>
      <c r="B4436" s="50"/>
      <c r="C4436" s="50" t="str">
        <f aca="false">IF(S4436="","",IFERROR(IF(INDEX('Ledger Codes'!$C$6:$C$205,MATCH(S4436,'Ledger Codes'!$B$6:$B$205,0))="","",INDEX('Ledger Codes'!$C$6:$C$205,MATCH(S4436,'Ledger Codes'!$B$6:$B$205,0))),""))</f>
        <v/>
      </c>
      <c r="D4436" s="50"/>
      <c r="E4436" s="50"/>
      <c r="F4436" s="50"/>
      <c r="G4436" s="50"/>
      <c r="H4436" s="50"/>
      <c r="I4436" s="52" t="str">
        <f aca="false">IF(AND(G4436="",H4436=""),"",N(G4436)-N(H4436))</f>
        <v/>
      </c>
      <c r="J4436" s="52" t="str">
        <f aca="false">IF(I4436="","",ABS(I4436))</f>
        <v/>
      </c>
      <c r="K4436" s="56" t="str">
        <f aca="false">IF(S4436="","",0)</f>
        <v/>
      </c>
      <c r="L4436" s="56" t="str">
        <f aca="false">IF(J4436="","",IF(AND(J4436&gt;'Revenue Testing'!$E$9,K4436=0),1,0))</f>
        <v/>
      </c>
      <c r="M4436" s="57" t="n">
        <v>0.558743844848</v>
      </c>
      <c r="N4436" s="56" t="str">
        <f aca="false">IF(OR(A4436="",I4436=""),"",IF(COUNTIFS($A$2:$A$4500,A4436,$D$2:$D$4500,D4436,$I$2:$I$4500,I4436)&gt;1,"Possible duplicate",""))</f>
        <v/>
      </c>
      <c r="O4436" s="56" t="str">
        <f aca="false">IF(J4436="","",IF(AND(L4436=0,K4436=0),1,0))</f>
        <v/>
      </c>
      <c r="P4436" s="56" t="str">
        <f aca="false">IF(L4436=1,J4436+ROW()/10^7,"")</f>
        <v/>
      </c>
      <c r="Q4436" s="56" t="str">
        <f aca="false">IF(O4436=1,M4436,"")</f>
        <v/>
      </c>
      <c r="R4436" s="56" t="str">
        <f aca="false">IF(K4436=1,ROW(),"")</f>
        <v/>
      </c>
      <c r="S4436" s="56" t="str">
        <f aca="false">IF(D4436="","",TRIM(D4436))</f>
        <v/>
      </c>
    </row>
    <row r="4437" customFormat="false" ht="15" hidden="false" customHeight="false" outlineLevel="0" collapsed="false">
      <c r="A4437" s="50"/>
      <c r="B4437" s="50"/>
      <c r="C4437" s="50" t="str">
        <f aca="false">IF(S4437="","",IFERROR(IF(INDEX('Ledger Codes'!$C$6:$C$205,MATCH(S4437,'Ledger Codes'!$B$6:$B$205,0))="","",INDEX('Ledger Codes'!$C$6:$C$205,MATCH(S4437,'Ledger Codes'!$B$6:$B$205,0))),""))</f>
        <v/>
      </c>
      <c r="D4437" s="50"/>
      <c r="E4437" s="50"/>
      <c r="F4437" s="50"/>
      <c r="G4437" s="50"/>
      <c r="H4437" s="50"/>
      <c r="I4437" s="52" t="str">
        <f aca="false">IF(AND(G4437="",H4437=""),"",N(G4437)-N(H4437))</f>
        <v/>
      </c>
      <c r="J4437" s="52" t="str">
        <f aca="false">IF(I4437="","",ABS(I4437))</f>
        <v/>
      </c>
      <c r="K4437" s="56" t="str">
        <f aca="false">IF(S4437="","",0)</f>
        <v/>
      </c>
      <c r="L4437" s="56" t="str">
        <f aca="false">IF(J4437="","",IF(AND(J4437&gt;'Revenue Testing'!$E$9,K4437=0),1,0))</f>
        <v/>
      </c>
      <c r="M4437" s="57" t="n">
        <v>0.821780416235</v>
      </c>
      <c r="N4437" s="56" t="str">
        <f aca="false">IF(OR(A4437="",I4437=""),"",IF(COUNTIFS($A$2:$A$4500,A4437,$D$2:$D$4500,D4437,$I$2:$I$4500,I4437)&gt;1,"Possible duplicate",""))</f>
        <v/>
      </c>
      <c r="O4437" s="56" t="str">
        <f aca="false">IF(J4437="","",IF(AND(L4437=0,K4437=0),1,0))</f>
        <v/>
      </c>
      <c r="P4437" s="56" t="str">
        <f aca="false">IF(L4437=1,J4437+ROW()/10^7,"")</f>
        <v/>
      </c>
      <c r="Q4437" s="56" t="str">
        <f aca="false">IF(O4437=1,M4437,"")</f>
        <v/>
      </c>
      <c r="R4437" s="56" t="str">
        <f aca="false">IF(K4437=1,ROW(),"")</f>
        <v/>
      </c>
      <c r="S4437" s="56" t="str">
        <f aca="false">IF(D4437="","",TRIM(D4437))</f>
        <v/>
      </c>
    </row>
    <row r="4438" customFormat="false" ht="15" hidden="false" customHeight="false" outlineLevel="0" collapsed="false">
      <c r="A4438" s="50"/>
      <c r="B4438" s="50"/>
      <c r="C4438" s="50" t="str">
        <f aca="false">IF(S4438="","",IFERROR(IF(INDEX('Ledger Codes'!$C$6:$C$205,MATCH(S4438,'Ledger Codes'!$B$6:$B$205,0))="","",INDEX('Ledger Codes'!$C$6:$C$205,MATCH(S4438,'Ledger Codes'!$B$6:$B$205,0))),""))</f>
        <v/>
      </c>
      <c r="D4438" s="50"/>
      <c r="E4438" s="50"/>
      <c r="F4438" s="50"/>
      <c r="G4438" s="50"/>
      <c r="H4438" s="50"/>
      <c r="I4438" s="52" t="str">
        <f aca="false">IF(AND(G4438="",H4438=""),"",N(G4438)-N(H4438))</f>
        <v/>
      </c>
      <c r="J4438" s="52" t="str">
        <f aca="false">IF(I4438="","",ABS(I4438))</f>
        <v/>
      </c>
      <c r="K4438" s="56" t="str">
        <f aca="false">IF(S4438="","",0)</f>
        <v/>
      </c>
      <c r="L4438" s="56" t="str">
        <f aca="false">IF(J4438="","",IF(AND(J4438&gt;'Revenue Testing'!$E$9,K4438=0),1,0))</f>
        <v/>
      </c>
      <c r="M4438" s="57" t="n">
        <v>0.173102301358</v>
      </c>
      <c r="N4438" s="56" t="str">
        <f aca="false">IF(OR(A4438="",I4438=""),"",IF(COUNTIFS($A$2:$A$4500,A4438,$D$2:$D$4500,D4438,$I$2:$I$4500,I4438)&gt;1,"Possible duplicate",""))</f>
        <v/>
      </c>
      <c r="O4438" s="56" t="str">
        <f aca="false">IF(J4438="","",IF(AND(L4438=0,K4438=0),1,0))</f>
        <v/>
      </c>
      <c r="P4438" s="56" t="str">
        <f aca="false">IF(L4438=1,J4438+ROW()/10^7,"")</f>
        <v/>
      </c>
      <c r="Q4438" s="56" t="str">
        <f aca="false">IF(O4438=1,M4438,"")</f>
        <v/>
      </c>
      <c r="R4438" s="56" t="str">
        <f aca="false">IF(K4438=1,ROW(),"")</f>
        <v/>
      </c>
      <c r="S4438" s="56" t="str">
        <f aca="false">IF(D4438="","",TRIM(D4438))</f>
        <v/>
      </c>
    </row>
    <row r="4439" customFormat="false" ht="15" hidden="false" customHeight="false" outlineLevel="0" collapsed="false">
      <c r="A4439" s="50"/>
      <c r="B4439" s="50"/>
      <c r="C4439" s="50" t="str">
        <f aca="false">IF(S4439="","",IFERROR(IF(INDEX('Ledger Codes'!$C$6:$C$205,MATCH(S4439,'Ledger Codes'!$B$6:$B$205,0))="","",INDEX('Ledger Codes'!$C$6:$C$205,MATCH(S4439,'Ledger Codes'!$B$6:$B$205,0))),""))</f>
        <v/>
      </c>
      <c r="D4439" s="50"/>
      <c r="E4439" s="50"/>
      <c r="F4439" s="50"/>
      <c r="G4439" s="50"/>
      <c r="H4439" s="50"/>
      <c r="I4439" s="52" t="str">
        <f aca="false">IF(AND(G4439="",H4439=""),"",N(G4439)-N(H4439))</f>
        <v/>
      </c>
      <c r="J4439" s="52" t="str">
        <f aca="false">IF(I4439="","",ABS(I4439))</f>
        <v/>
      </c>
      <c r="K4439" s="56" t="str">
        <f aca="false">IF(S4439="","",0)</f>
        <v/>
      </c>
      <c r="L4439" s="56" t="str">
        <f aca="false">IF(J4439="","",IF(AND(J4439&gt;'Revenue Testing'!$E$9,K4439=0),1,0))</f>
        <v/>
      </c>
      <c r="M4439" s="57" t="n">
        <v>0.914073448296</v>
      </c>
      <c r="N4439" s="56" t="str">
        <f aca="false">IF(OR(A4439="",I4439=""),"",IF(COUNTIFS($A$2:$A$4500,A4439,$D$2:$D$4500,D4439,$I$2:$I$4500,I4439)&gt;1,"Possible duplicate",""))</f>
        <v/>
      </c>
      <c r="O4439" s="56" t="str">
        <f aca="false">IF(J4439="","",IF(AND(L4439=0,K4439=0),1,0))</f>
        <v/>
      </c>
      <c r="P4439" s="56" t="str">
        <f aca="false">IF(L4439=1,J4439+ROW()/10^7,"")</f>
        <v/>
      </c>
      <c r="Q4439" s="56" t="str">
        <f aca="false">IF(O4439=1,M4439,"")</f>
        <v/>
      </c>
      <c r="R4439" s="56" t="str">
        <f aca="false">IF(K4439=1,ROW(),"")</f>
        <v/>
      </c>
      <c r="S4439" s="56" t="str">
        <f aca="false">IF(D4439="","",TRIM(D4439))</f>
        <v/>
      </c>
    </row>
    <row r="4440" customFormat="false" ht="15" hidden="false" customHeight="false" outlineLevel="0" collapsed="false">
      <c r="A4440" s="50"/>
      <c r="B4440" s="50"/>
      <c r="C4440" s="50" t="str">
        <f aca="false">IF(S4440="","",IFERROR(IF(INDEX('Ledger Codes'!$C$6:$C$205,MATCH(S4440,'Ledger Codes'!$B$6:$B$205,0))="","",INDEX('Ledger Codes'!$C$6:$C$205,MATCH(S4440,'Ledger Codes'!$B$6:$B$205,0))),""))</f>
        <v/>
      </c>
      <c r="D4440" s="50"/>
      <c r="E4440" s="50"/>
      <c r="F4440" s="50"/>
      <c r="G4440" s="50"/>
      <c r="H4440" s="50"/>
      <c r="I4440" s="52" t="str">
        <f aca="false">IF(AND(G4440="",H4440=""),"",N(G4440)-N(H4440))</f>
        <v/>
      </c>
      <c r="J4440" s="52" t="str">
        <f aca="false">IF(I4440="","",ABS(I4440))</f>
        <v/>
      </c>
      <c r="K4440" s="56" t="str">
        <f aca="false">IF(S4440="","",0)</f>
        <v/>
      </c>
      <c r="L4440" s="56" t="str">
        <f aca="false">IF(J4440="","",IF(AND(J4440&gt;'Revenue Testing'!$E$9,K4440=0),1,0))</f>
        <v/>
      </c>
      <c r="M4440" s="57" t="n">
        <v>0.949526544589</v>
      </c>
      <c r="N4440" s="56" t="str">
        <f aca="false">IF(OR(A4440="",I4440=""),"",IF(COUNTIFS($A$2:$A$4500,A4440,$D$2:$D$4500,D4440,$I$2:$I$4500,I4440)&gt;1,"Possible duplicate",""))</f>
        <v/>
      </c>
      <c r="O4440" s="56" t="str">
        <f aca="false">IF(J4440="","",IF(AND(L4440=0,K4440=0),1,0))</f>
        <v/>
      </c>
      <c r="P4440" s="56" t="str">
        <f aca="false">IF(L4440=1,J4440+ROW()/10^7,"")</f>
        <v/>
      </c>
      <c r="Q4440" s="56" t="str">
        <f aca="false">IF(O4440=1,M4440,"")</f>
        <v/>
      </c>
      <c r="R4440" s="56" t="str">
        <f aca="false">IF(K4440=1,ROW(),"")</f>
        <v/>
      </c>
      <c r="S4440" s="56" t="str">
        <f aca="false">IF(D4440="","",TRIM(D4440))</f>
        <v/>
      </c>
    </row>
    <row r="4441" customFormat="false" ht="15" hidden="false" customHeight="false" outlineLevel="0" collapsed="false">
      <c r="A4441" s="50"/>
      <c r="B4441" s="50"/>
      <c r="C4441" s="50" t="str">
        <f aca="false">IF(S4441="","",IFERROR(IF(INDEX('Ledger Codes'!$C$6:$C$205,MATCH(S4441,'Ledger Codes'!$B$6:$B$205,0))="","",INDEX('Ledger Codes'!$C$6:$C$205,MATCH(S4441,'Ledger Codes'!$B$6:$B$205,0))),""))</f>
        <v/>
      </c>
      <c r="D4441" s="50"/>
      <c r="E4441" s="50"/>
      <c r="F4441" s="50"/>
      <c r="G4441" s="50"/>
      <c r="H4441" s="50"/>
      <c r="I4441" s="52" t="str">
        <f aca="false">IF(AND(G4441="",H4441=""),"",N(G4441)-N(H4441))</f>
        <v/>
      </c>
      <c r="J4441" s="52" t="str">
        <f aca="false">IF(I4441="","",ABS(I4441))</f>
        <v/>
      </c>
      <c r="K4441" s="56" t="str">
        <f aca="false">IF(S4441="","",0)</f>
        <v/>
      </c>
      <c r="L4441" s="56" t="str">
        <f aca="false">IF(J4441="","",IF(AND(J4441&gt;'Revenue Testing'!$E$9,K4441=0),1,0))</f>
        <v/>
      </c>
      <c r="M4441" s="57" t="n">
        <v>0.693737260404</v>
      </c>
      <c r="N4441" s="56" t="str">
        <f aca="false">IF(OR(A4441="",I4441=""),"",IF(COUNTIFS($A$2:$A$4500,A4441,$D$2:$D$4500,D4441,$I$2:$I$4500,I4441)&gt;1,"Possible duplicate",""))</f>
        <v/>
      </c>
      <c r="O4441" s="56" t="str">
        <f aca="false">IF(J4441="","",IF(AND(L4441=0,K4441=0),1,0))</f>
        <v/>
      </c>
      <c r="P4441" s="56" t="str">
        <f aca="false">IF(L4441=1,J4441+ROW()/10^7,"")</f>
        <v/>
      </c>
      <c r="Q4441" s="56" t="str">
        <f aca="false">IF(O4441=1,M4441,"")</f>
        <v/>
      </c>
      <c r="R4441" s="56" t="str">
        <f aca="false">IF(K4441=1,ROW(),"")</f>
        <v/>
      </c>
      <c r="S4441" s="56" t="str">
        <f aca="false">IF(D4441="","",TRIM(D4441))</f>
        <v/>
      </c>
    </row>
    <row r="4442" customFormat="false" ht="15" hidden="false" customHeight="false" outlineLevel="0" collapsed="false">
      <c r="A4442" s="50"/>
      <c r="B4442" s="50"/>
      <c r="C4442" s="50" t="str">
        <f aca="false">IF(S4442="","",IFERROR(IF(INDEX('Ledger Codes'!$C$6:$C$205,MATCH(S4442,'Ledger Codes'!$B$6:$B$205,0))="","",INDEX('Ledger Codes'!$C$6:$C$205,MATCH(S4442,'Ledger Codes'!$B$6:$B$205,0))),""))</f>
        <v/>
      </c>
      <c r="D4442" s="50"/>
      <c r="E4442" s="50"/>
      <c r="F4442" s="50"/>
      <c r="G4442" s="50"/>
      <c r="H4442" s="50"/>
      <c r="I4442" s="52" t="str">
        <f aca="false">IF(AND(G4442="",H4442=""),"",N(G4442)-N(H4442))</f>
        <v/>
      </c>
      <c r="J4442" s="52" t="str">
        <f aca="false">IF(I4442="","",ABS(I4442))</f>
        <v/>
      </c>
      <c r="K4442" s="56" t="str">
        <f aca="false">IF(S4442="","",0)</f>
        <v/>
      </c>
      <c r="L4442" s="56" t="str">
        <f aca="false">IF(J4442="","",IF(AND(J4442&gt;'Revenue Testing'!$E$9,K4442=0),1,0))</f>
        <v/>
      </c>
      <c r="M4442" s="57" t="n">
        <v>0.106071158769</v>
      </c>
      <c r="N4442" s="56" t="str">
        <f aca="false">IF(OR(A4442="",I4442=""),"",IF(COUNTIFS($A$2:$A$4500,A4442,$D$2:$D$4500,D4442,$I$2:$I$4500,I4442)&gt;1,"Possible duplicate",""))</f>
        <v/>
      </c>
      <c r="O4442" s="56" t="str">
        <f aca="false">IF(J4442="","",IF(AND(L4442=0,K4442=0),1,0))</f>
        <v/>
      </c>
      <c r="P4442" s="56" t="str">
        <f aca="false">IF(L4442=1,J4442+ROW()/10^7,"")</f>
        <v/>
      </c>
      <c r="Q4442" s="56" t="str">
        <f aca="false">IF(O4442=1,M4442,"")</f>
        <v/>
      </c>
      <c r="R4442" s="56" t="str">
        <f aca="false">IF(K4442=1,ROW(),"")</f>
        <v/>
      </c>
      <c r="S4442" s="56" t="str">
        <f aca="false">IF(D4442="","",TRIM(D4442))</f>
        <v/>
      </c>
    </row>
    <row r="4443" customFormat="false" ht="15" hidden="false" customHeight="false" outlineLevel="0" collapsed="false">
      <c r="A4443" s="50"/>
      <c r="B4443" s="50"/>
      <c r="C4443" s="50" t="str">
        <f aca="false">IF(S4443="","",IFERROR(IF(INDEX('Ledger Codes'!$C$6:$C$205,MATCH(S4443,'Ledger Codes'!$B$6:$B$205,0))="","",INDEX('Ledger Codes'!$C$6:$C$205,MATCH(S4443,'Ledger Codes'!$B$6:$B$205,0))),""))</f>
        <v/>
      </c>
      <c r="D4443" s="50"/>
      <c r="E4443" s="50"/>
      <c r="F4443" s="50"/>
      <c r="G4443" s="50"/>
      <c r="H4443" s="50"/>
      <c r="I4443" s="52" t="str">
        <f aca="false">IF(AND(G4443="",H4443=""),"",N(G4443)-N(H4443))</f>
        <v/>
      </c>
      <c r="J4443" s="52" t="str">
        <f aca="false">IF(I4443="","",ABS(I4443))</f>
        <v/>
      </c>
      <c r="K4443" s="56" t="str">
        <f aca="false">IF(S4443="","",0)</f>
        <v/>
      </c>
      <c r="L4443" s="56" t="str">
        <f aca="false">IF(J4443="","",IF(AND(J4443&gt;'Revenue Testing'!$E$9,K4443=0),1,0))</f>
        <v/>
      </c>
      <c r="M4443" s="57" t="n">
        <v>0.225804547298</v>
      </c>
      <c r="N4443" s="56" t="str">
        <f aca="false">IF(OR(A4443="",I4443=""),"",IF(COUNTIFS($A$2:$A$4500,A4443,$D$2:$D$4500,D4443,$I$2:$I$4500,I4443)&gt;1,"Possible duplicate",""))</f>
        <v/>
      </c>
      <c r="O4443" s="56" t="str">
        <f aca="false">IF(J4443="","",IF(AND(L4443=0,K4443=0),1,0))</f>
        <v/>
      </c>
      <c r="P4443" s="56" t="str">
        <f aca="false">IF(L4443=1,J4443+ROW()/10^7,"")</f>
        <v/>
      </c>
      <c r="Q4443" s="56" t="str">
        <f aca="false">IF(O4443=1,M4443,"")</f>
        <v/>
      </c>
      <c r="R4443" s="56" t="str">
        <f aca="false">IF(K4443=1,ROW(),"")</f>
        <v/>
      </c>
      <c r="S4443" s="56" t="str">
        <f aca="false">IF(D4443="","",TRIM(D4443))</f>
        <v/>
      </c>
    </row>
    <row r="4444" customFormat="false" ht="15" hidden="false" customHeight="false" outlineLevel="0" collapsed="false">
      <c r="A4444" s="50"/>
      <c r="B4444" s="50"/>
      <c r="C4444" s="50" t="str">
        <f aca="false">IF(S4444="","",IFERROR(IF(INDEX('Ledger Codes'!$C$6:$C$205,MATCH(S4444,'Ledger Codes'!$B$6:$B$205,0))="","",INDEX('Ledger Codes'!$C$6:$C$205,MATCH(S4444,'Ledger Codes'!$B$6:$B$205,0))),""))</f>
        <v/>
      </c>
      <c r="D4444" s="50"/>
      <c r="E4444" s="50"/>
      <c r="F4444" s="50"/>
      <c r="G4444" s="50"/>
      <c r="H4444" s="50"/>
      <c r="I4444" s="52" t="str">
        <f aca="false">IF(AND(G4444="",H4444=""),"",N(G4444)-N(H4444))</f>
        <v/>
      </c>
      <c r="J4444" s="52" t="str">
        <f aca="false">IF(I4444="","",ABS(I4444))</f>
        <v/>
      </c>
      <c r="K4444" s="56" t="str">
        <f aca="false">IF(S4444="","",0)</f>
        <v/>
      </c>
      <c r="L4444" s="56" t="str">
        <f aca="false">IF(J4444="","",IF(AND(J4444&gt;'Revenue Testing'!$E$9,K4444=0),1,0))</f>
        <v/>
      </c>
      <c r="M4444" s="57" t="n">
        <v>0.500183043656</v>
      </c>
      <c r="N4444" s="56" t="str">
        <f aca="false">IF(OR(A4444="",I4444=""),"",IF(COUNTIFS($A$2:$A$4500,A4444,$D$2:$D$4500,D4444,$I$2:$I$4500,I4444)&gt;1,"Possible duplicate",""))</f>
        <v/>
      </c>
      <c r="O4444" s="56" t="str">
        <f aca="false">IF(J4444="","",IF(AND(L4444=0,K4444=0),1,0))</f>
        <v/>
      </c>
      <c r="P4444" s="56" t="str">
        <f aca="false">IF(L4444=1,J4444+ROW()/10^7,"")</f>
        <v/>
      </c>
      <c r="Q4444" s="56" t="str">
        <f aca="false">IF(O4444=1,M4444,"")</f>
        <v/>
      </c>
      <c r="R4444" s="56" t="str">
        <f aca="false">IF(K4444=1,ROW(),"")</f>
        <v/>
      </c>
      <c r="S4444" s="56" t="str">
        <f aca="false">IF(D4444="","",TRIM(D4444))</f>
        <v/>
      </c>
    </row>
    <row r="4445" customFormat="false" ht="15" hidden="false" customHeight="false" outlineLevel="0" collapsed="false">
      <c r="A4445" s="50"/>
      <c r="B4445" s="50"/>
      <c r="C4445" s="50" t="str">
        <f aca="false">IF(S4445="","",IFERROR(IF(INDEX('Ledger Codes'!$C$6:$C$205,MATCH(S4445,'Ledger Codes'!$B$6:$B$205,0))="","",INDEX('Ledger Codes'!$C$6:$C$205,MATCH(S4445,'Ledger Codes'!$B$6:$B$205,0))),""))</f>
        <v/>
      </c>
      <c r="D4445" s="50"/>
      <c r="E4445" s="50"/>
      <c r="F4445" s="50"/>
      <c r="G4445" s="50"/>
      <c r="H4445" s="50"/>
      <c r="I4445" s="52" t="str">
        <f aca="false">IF(AND(G4445="",H4445=""),"",N(G4445)-N(H4445))</f>
        <v/>
      </c>
      <c r="J4445" s="52" t="str">
        <f aca="false">IF(I4445="","",ABS(I4445))</f>
        <v/>
      </c>
      <c r="K4445" s="56" t="str">
        <f aca="false">IF(S4445="","",0)</f>
        <v/>
      </c>
      <c r="L4445" s="56" t="str">
        <f aca="false">IF(J4445="","",IF(AND(J4445&gt;'Revenue Testing'!$E$9,K4445=0),1,0))</f>
        <v/>
      </c>
      <c r="M4445" s="57" t="n">
        <v>0.688155552684</v>
      </c>
      <c r="N4445" s="56" t="str">
        <f aca="false">IF(OR(A4445="",I4445=""),"",IF(COUNTIFS($A$2:$A$4500,A4445,$D$2:$D$4500,D4445,$I$2:$I$4500,I4445)&gt;1,"Possible duplicate",""))</f>
        <v/>
      </c>
      <c r="O4445" s="56" t="str">
        <f aca="false">IF(J4445="","",IF(AND(L4445=0,K4445=0),1,0))</f>
        <v/>
      </c>
      <c r="P4445" s="56" t="str">
        <f aca="false">IF(L4445=1,J4445+ROW()/10^7,"")</f>
        <v/>
      </c>
      <c r="Q4445" s="56" t="str">
        <f aca="false">IF(O4445=1,M4445,"")</f>
        <v/>
      </c>
      <c r="R4445" s="56" t="str">
        <f aca="false">IF(K4445=1,ROW(),"")</f>
        <v/>
      </c>
      <c r="S4445" s="56" t="str">
        <f aca="false">IF(D4445="","",TRIM(D4445))</f>
        <v/>
      </c>
    </row>
    <row r="4446" customFormat="false" ht="15" hidden="false" customHeight="false" outlineLevel="0" collapsed="false">
      <c r="A4446" s="50"/>
      <c r="B4446" s="50"/>
      <c r="C4446" s="50" t="str">
        <f aca="false">IF(S4446="","",IFERROR(IF(INDEX('Ledger Codes'!$C$6:$C$205,MATCH(S4446,'Ledger Codes'!$B$6:$B$205,0))="","",INDEX('Ledger Codes'!$C$6:$C$205,MATCH(S4446,'Ledger Codes'!$B$6:$B$205,0))),""))</f>
        <v/>
      </c>
      <c r="D4446" s="50"/>
      <c r="E4446" s="50"/>
      <c r="F4446" s="50"/>
      <c r="G4446" s="50"/>
      <c r="H4446" s="50"/>
      <c r="I4446" s="52" t="str">
        <f aca="false">IF(AND(G4446="",H4446=""),"",N(G4446)-N(H4446))</f>
        <v/>
      </c>
      <c r="J4446" s="52" t="str">
        <f aca="false">IF(I4446="","",ABS(I4446))</f>
        <v/>
      </c>
      <c r="K4446" s="56" t="str">
        <f aca="false">IF(S4446="","",0)</f>
        <v/>
      </c>
      <c r="L4446" s="56" t="str">
        <f aca="false">IF(J4446="","",IF(AND(J4446&gt;'Revenue Testing'!$E$9,K4446=0),1,0))</f>
        <v/>
      </c>
      <c r="M4446" s="57" t="n">
        <v>0.767195597727</v>
      </c>
      <c r="N4446" s="56" t="str">
        <f aca="false">IF(OR(A4446="",I4446=""),"",IF(COUNTIFS($A$2:$A$4500,A4446,$D$2:$D$4500,D4446,$I$2:$I$4500,I4446)&gt;1,"Possible duplicate",""))</f>
        <v/>
      </c>
      <c r="O4446" s="56" t="str">
        <f aca="false">IF(J4446="","",IF(AND(L4446=0,K4446=0),1,0))</f>
        <v/>
      </c>
      <c r="P4446" s="56" t="str">
        <f aca="false">IF(L4446=1,J4446+ROW()/10^7,"")</f>
        <v/>
      </c>
      <c r="Q4446" s="56" t="str">
        <f aca="false">IF(O4446=1,M4446,"")</f>
        <v/>
      </c>
      <c r="R4446" s="56" t="str">
        <f aca="false">IF(K4446=1,ROW(),"")</f>
        <v/>
      </c>
      <c r="S4446" s="56" t="str">
        <f aca="false">IF(D4446="","",TRIM(D4446))</f>
        <v/>
      </c>
    </row>
    <row r="4447" customFormat="false" ht="15" hidden="false" customHeight="false" outlineLevel="0" collapsed="false">
      <c r="A4447" s="50"/>
      <c r="B4447" s="50"/>
      <c r="C4447" s="50" t="str">
        <f aca="false">IF(S4447="","",IFERROR(IF(INDEX('Ledger Codes'!$C$6:$C$205,MATCH(S4447,'Ledger Codes'!$B$6:$B$205,0))="","",INDEX('Ledger Codes'!$C$6:$C$205,MATCH(S4447,'Ledger Codes'!$B$6:$B$205,0))),""))</f>
        <v/>
      </c>
      <c r="D4447" s="50"/>
      <c r="E4447" s="50"/>
      <c r="F4447" s="50"/>
      <c r="G4447" s="50"/>
      <c r="H4447" s="50"/>
      <c r="I4447" s="52" t="str">
        <f aca="false">IF(AND(G4447="",H4447=""),"",N(G4447)-N(H4447))</f>
        <v/>
      </c>
      <c r="J4447" s="52" t="str">
        <f aca="false">IF(I4447="","",ABS(I4447))</f>
        <v/>
      </c>
      <c r="K4447" s="56" t="str">
        <f aca="false">IF(S4447="","",0)</f>
        <v/>
      </c>
      <c r="L4447" s="56" t="str">
        <f aca="false">IF(J4447="","",IF(AND(J4447&gt;'Revenue Testing'!$E$9,K4447=0),1,0))</f>
        <v/>
      </c>
      <c r="M4447" s="57" t="n">
        <v>0.882690939676</v>
      </c>
      <c r="N4447" s="56" t="str">
        <f aca="false">IF(OR(A4447="",I4447=""),"",IF(COUNTIFS($A$2:$A$4500,A4447,$D$2:$D$4500,D4447,$I$2:$I$4500,I4447)&gt;1,"Possible duplicate",""))</f>
        <v/>
      </c>
      <c r="O4447" s="56" t="str">
        <f aca="false">IF(J4447="","",IF(AND(L4447=0,K4447=0),1,0))</f>
        <v/>
      </c>
      <c r="P4447" s="56" t="str">
        <f aca="false">IF(L4447=1,J4447+ROW()/10^7,"")</f>
        <v/>
      </c>
      <c r="Q4447" s="56" t="str">
        <f aca="false">IF(O4447=1,M4447,"")</f>
        <v/>
      </c>
      <c r="R4447" s="56" t="str">
        <f aca="false">IF(K4447=1,ROW(),"")</f>
        <v/>
      </c>
      <c r="S4447" s="56" t="str">
        <f aca="false">IF(D4447="","",TRIM(D4447))</f>
        <v/>
      </c>
    </row>
    <row r="4448" customFormat="false" ht="15" hidden="false" customHeight="false" outlineLevel="0" collapsed="false">
      <c r="A4448" s="50"/>
      <c r="B4448" s="50"/>
      <c r="C4448" s="50" t="str">
        <f aca="false">IF(S4448="","",IFERROR(IF(INDEX('Ledger Codes'!$C$6:$C$205,MATCH(S4448,'Ledger Codes'!$B$6:$B$205,0))="","",INDEX('Ledger Codes'!$C$6:$C$205,MATCH(S4448,'Ledger Codes'!$B$6:$B$205,0))),""))</f>
        <v/>
      </c>
      <c r="D4448" s="50"/>
      <c r="E4448" s="50"/>
      <c r="F4448" s="50"/>
      <c r="G4448" s="50"/>
      <c r="H4448" s="50"/>
      <c r="I4448" s="52" t="str">
        <f aca="false">IF(AND(G4448="",H4448=""),"",N(G4448)-N(H4448))</f>
        <v/>
      </c>
      <c r="J4448" s="52" t="str">
        <f aca="false">IF(I4448="","",ABS(I4448))</f>
        <v/>
      </c>
      <c r="K4448" s="56" t="str">
        <f aca="false">IF(S4448="","",0)</f>
        <v/>
      </c>
      <c r="L4448" s="56" t="str">
        <f aca="false">IF(J4448="","",IF(AND(J4448&gt;'Revenue Testing'!$E$9,K4448=0),1,0))</f>
        <v/>
      </c>
      <c r="M4448" s="57" t="n">
        <v>0.658057462478</v>
      </c>
      <c r="N4448" s="56" t="str">
        <f aca="false">IF(OR(A4448="",I4448=""),"",IF(COUNTIFS($A$2:$A$4500,A4448,$D$2:$D$4500,D4448,$I$2:$I$4500,I4448)&gt;1,"Possible duplicate",""))</f>
        <v/>
      </c>
      <c r="O4448" s="56" t="str">
        <f aca="false">IF(J4448="","",IF(AND(L4448=0,K4448=0),1,0))</f>
        <v/>
      </c>
      <c r="P4448" s="56" t="str">
        <f aca="false">IF(L4448=1,J4448+ROW()/10^7,"")</f>
        <v/>
      </c>
      <c r="Q4448" s="56" t="str">
        <f aca="false">IF(O4448=1,M4448,"")</f>
        <v/>
      </c>
      <c r="R4448" s="56" t="str">
        <f aca="false">IF(K4448=1,ROW(),"")</f>
        <v/>
      </c>
      <c r="S4448" s="56" t="str">
        <f aca="false">IF(D4448="","",TRIM(D4448))</f>
        <v/>
      </c>
    </row>
    <row r="4449" customFormat="false" ht="15" hidden="false" customHeight="false" outlineLevel="0" collapsed="false">
      <c r="A4449" s="50"/>
      <c r="B4449" s="50"/>
      <c r="C4449" s="50" t="str">
        <f aca="false">IF(S4449="","",IFERROR(IF(INDEX('Ledger Codes'!$C$6:$C$205,MATCH(S4449,'Ledger Codes'!$B$6:$B$205,0))="","",INDEX('Ledger Codes'!$C$6:$C$205,MATCH(S4449,'Ledger Codes'!$B$6:$B$205,0))),""))</f>
        <v/>
      </c>
      <c r="D4449" s="50"/>
      <c r="E4449" s="50"/>
      <c r="F4449" s="50"/>
      <c r="G4449" s="50"/>
      <c r="H4449" s="50"/>
      <c r="I4449" s="52" t="str">
        <f aca="false">IF(AND(G4449="",H4449=""),"",N(G4449)-N(H4449))</f>
        <v/>
      </c>
      <c r="J4449" s="52" t="str">
        <f aca="false">IF(I4449="","",ABS(I4449))</f>
        <v/>
      </c>
      <c r="K4449" s="56" t="str">
        <f aca="false">IF(S4449="","",0)</f>
        <v/>
      </c>
      <c r="L4449" s="56" t="str">
        <f aca="false">IF(J4449="","",IF(AND(J4449&gt;'Revenue Testing'!$E$9,K4449=0),1,0))</f>
        <v/>
      </c>
      <c r="M4449" s="57" t="n">
        <v>0.376531689157</v>
      </c>
      <c r="N4449" s="56" t="str">
        <f aca="false">IF(OR(A4449="",I4449=""),"",IF(COUNTIFS($A$2:$A$4500,A4449,$D$2:$D$4500,D4449,$I$2:$I$4500,I4449)&gt;1,"Possible duplicate",""))</f>
        <v/>
      </c>
      <c r="O4449" s="56" t="str">
        <f aca="false">IF(J4449="","",IF(AND(L4449=0,K4449=0),1,0))</f>
        <v/>
      </c>
      <c r="P4449" s="56" t="str">
        <f aca="false">IF(L4449=1,J4449+ROW()/10^7,"")</f>
        <v/>
      </c>
      <c r="Q4449" s="56" t="str">
        <f aca="false">IF(O4449=1,M4449,"")</f>
        <v/>
      </c>
      <c r="R4449" s="56" t="str">
        <f aca="false">IF(K4449=1,ROW(),"")</f>
        <v/>
      </c>
      <c r="S4449" s="56" t="str">
        <f aca="false">IF(D4449="","",TRIM(D4449))</f>
        <v/>
      </c>
    </row>
    <row r="4450" customFormat="false" ht="15" hidden="false" customHeight="false" outlineLevel="0" collapsed="false">
      <c r="A4450" s="50"/>
      <c r="B4450" s="50"/>
      <c r="C4450" s="50" t="str">
        <f aca="false">IF(S4450="","",IFERROR(IF(INDEX('Ledger Codes'!$C$6:$C$205,MATCH(S4450,'Ledger Codes'!$B$6:$B$205,0))="","",INDEX('Ledger Codes'!$C$6:$C$205,MATCH(S4450,'Ledger Codes'!$B$6:$B$205,0))),""))</f>
        <v/>
      </c>
      <c r="D4450" s="50"/>
      <c r="E4450" s="50"/>
      <c r="F4450" s="50"/>
      <c r="G4450" s="50"/>
      <c r="H4450" s="50"/>
      <c r="I4450" s="52" t="str">
        <f aca="false">IF(AND(G4450="",H4450=""),"",N(G4450)-N(H4450))</f>
        <v/>
      </c>
      <c r="J4450" s="52" t="str">
        <f aca="false">IF(I4450="","",ABS(I4450))</f>
        <v/>
      </c>
      <c r="K4450" s="56" t="str">
        <f aca="false">IF(S4450="","",0)</f>
        <v/>
      </c>
      <c r="L4450" s="56" t="str">
        <f aca="false">IF(J4450="","",IF(AND(J4450&gt;'Revenue Testing'!$E$9,K4450=0),1,0))</f>
        <v/>
      </c>
      <c r="M4450" s="57" t="n">
        <v>0.751465168139</v>
      </c>
      <c r="N4450" s="56" t="str">
        <f aca="false">IF(OR(A4450="",I4450=""),"",IF(COUNTIFS($A$2:$A$4500,A4450,$D$2:$D$4500,D4450,$I$2:$I$4500,I4450)&gt;1,"Possible duplicate",""))</f>
        <v/>
      </c>
      <c r="O4450" s="56" t="str">
        <f aca="false">IF(J4450="","",IF(AND(L4450=0,K4450=0),1,0))</f>
        <v/>
      </c>
      <c r="P4450" s="56" t="str">
        <f aca="false">IF(L4450=1,J4450+ROW()/10^7,"")</f>
        <v/>
      </c>
      <c r="Q4450" s="56" t="str">
        <f aca="false">IF(O4450=1,M4450,"")</f>
        <v/>
      </c>
      <c r="R4450" s="56" t="str">
        <f aca="false">IF(K4450=1,ROW(),"")</f>
        <v/>
      </c>
      <c r="S4450" s="56" t="str">
        <f aca="false">IF(D4450="","",TRIM(D4450))</f>
        <v/>
      </c>
    </row>
    <row r="4451" customFormat="false" ht="15" hidden="false" customHeight="false" outlineLevel="0" collapsed="false">
      <c r="A4451" s="50"/>
      <c r="B4451" s="50"/>
      <c r="C4451" s="50" t="str">
        <f aca="false">IF(S4451="","",IFERROR(IF(INDEX('Ledger Codes'!$C$6:$C$205,MATCH(S4451,'Ledger Codes'!$B$6:$B$205,0))="","",INDEX('Ledger Codes'!$C$6:$C$205,MATCH(S4451,'Ledger Codes'!$B$6:$B$205,0))),""))</f>
        <v/>
      </c>
      <c r="D4451" s="50"/>
      <c r="E4451" s="50"/>
      <c r="F4451" s="50"/>
      <c r="G4451" s="50"/>
      <c r="H4451" s="50"/>
      <c r="I4451" s="52" t="str">
        <f aca="false">IF(AND(G4451="",H4451=""),"",N(G4451)-N(H4451))</f>
        <v/>
      </c>
      <c r="J4451" s="52" t="str">
        <f aca="false">IF(I4451="","",ABS(I4451))</f>
        <v/>
      </c>
      <c r="K4451" s="56" t="str">
        <f aca="false">IF(S4451="","",0)</f>
        <v/>
      </c>
      <c r="L4451" s="56" t="str">
        <f aca="false">IF(J4451="","",IF(AND(J4451&gt;'Revenue Testing'!$E$9,K4451=0),1,0))</f>
        <v/>
      </c>
      <c r="M4451" s="57" t="n">
        <v>0.088491636207</v>
      </c>
      <c r="N4451" s="56" t="str">
        <f aca="false">IF(OR(A4451="",I4451=""),"",IF(COUNTIFS($A$2:$A$4500,A4451,$D$2:$D$4500,D4451,$I$2:$I$4500,I4451)&gt;1,"Possible duplicate",""))</f>
        <v/>
      </c>
      <c r="O4451" s="56" t="str">
        <f aca="false">IF(J4451="","",IF(AND(L4451=0,K4451=0),1,0))</f>
        <v/>
      </c>
      <c r="P4451" s="56" t="str">
        <f aca="false">IF(L4451=1,J4451+ROW()/10^7,"")</f>
        <v/>
      </c>
      <c r="Q4451" s="56" t="str">
        <f aca="false">IF(O4451=1,M4451,"")</f>
        <v/>
      </c>
      <c r="R4451" s="56" t="str">
        <f aca="false">IF(K4451=1,ROW(),"")</f>
        <v/>
      </c>
      <c r="S4451" s="56" t="str">
        <f aca="false">IF(D4451="","",TRIM(D4451))</f>
        <v/>
      </c>
    </row>
    <row r="4452" customFormat="false" ht="15" hidden="false" customHeight="false" outlineLevel="0" collapsed="false">
      <c r="A4452" s="50"/>
      <c r="B4452" s="50"/>
      <c r="C4452" s="50" t="str">
        <f aca="false">IF(S4452="","",IFERROR(IF(INDEX('Ledger Codes'!$C$6:$C$205,MATCH(S4452,'Ledger Codes'!$B$6:$B$205,0))="","",INDEX('Ledger Codes'!$C$6:$C$205,MATCH(S4452,'Ledger Codes'!$B$6:$B$205,0))),""))</f>
        <v/>
      </c>
      <c r="D4452" s="50"/>
      <c r="E4452" s="50"/>
      <c r="F4452" s="50"/>
      <c r="G4452" s="50"/>
      <c r="H4452" s="50"/>
      <c r="I4452" s="52" t="str">
        <f aca="false">IF(AND(G4452="",H4452=""),"",N(G4452)-N(H4452))</f>
        <v/>
      </c>
      <c r="J4452" s="52" t="str">
        <f aca="false">IF(I4452="","",ABS(I4452))</f>
        <v/>
      </c>
      <c r="K4452" s="56" t="str">
        <f aca="false">IF(S4452="","",0)</f>
        <v/>
      </c>
      <c r="L4452" s="56" t="str">
        <f aca="false">IF(J4452="","",IF(AND(J4452&gt;'Revenue Testing'!$E$9,K4452=0),1,0))</f>
        <v/>
      </c>
      <c r="M4452" s="57" t="n">
        <v>0.891750456172</v>
      </c>
      <c r="N4452" s="56" t="str">
        <f aca="false">IF(OR(A4452="",I4452=""),"",IF(COUNTIFS($A$2:$A$4500,A4452,$D$2:$D$4500,D4452,$I$2:$I$4500,I4452)&gt;1,"Possible duplicate",""))</f>
        <v/>
      </c>
      <c r="O4452" s="56" t="str">
        <f aca="false">IF(J4452="","",IF(AND(L4452=0,K4452=0),1,0))</f>
        <v/>
      </c>
      <c r="P4452" s="56" t="str">
        <f aca="false">IF(L4452=1,J4452+ROW()/10^7,"")</f>
        <v/>
      </c>
      <c r="Q4452" s="56" t="str">
        <f aca="false">IF(O4452=1,M4452,"")</f>
        <v/>
      </c>
      <c r="R4452" s="56" t="str">
        <f aca="false">IF(K4452=1,ROW(),"")</f>
        <v/>
      </c>
      <c r="S4452" s="56" t="str">
        <f aca="false">IF(D4452="","",TRIM(D4452))</f>
        <v/>
      </c>
    </row>
    <row r="4453" customFormat="false" ht="15" hidden="false" customHeight="false" outlineLevel="0" collapsed="false">
      <c r="A4453" s="50"/>
      <c r="B4453" s="50"/>
      <c r="C4453" s="50" t="str">
        <f aca="false">IF(S4453="","",IFERROR(IF(INDEX('Ledger Codes'!$C$6:$C$205,MATCH(S4453,'Ledger Codes'!$B$6:$B$205,0))="","",INDEX('Ledger Codes'!$C$6:$C$205,MATCH(S4453,'Ledger Codes'!$B$6:$B$205,0))),""))</f>
        <v/>
      </c>
      <c r="D4453" s="50"/>
      <c r="E4453" s="50"/>
      <c r="F4453" s="50"/>
      <c r="G4453" s="50"/>
      <c r="H4453" s="50"/>
      <c r="I4453" s="52" t="str">
        <f aca="false">IF(AND(G4453="",H4453=""),"",N(G4453)-N(H4453))</f>
        <v/>
      </c>
      <c r="J4453" s="52" t="str">
        <f aca="false">IF(I4453="","",ABS(I4453))</f>
        <v/>
      </c>
      <c r="K4453" s="56" t="str">
        <f aca="false">IF(S4453="","",0)</f>
        <v/>
      </c>
      <c r="L4453" s="56" t="str">
        <f aca="false">IF(J4453="","",IF(AND(J4453&gt;'Revenue Testing'!$E$9,K4453=0),1,0))</f>
        <v/>
      </c>
      <c r="M4453" s="57" t="n">
        <v>0.344752965197</v>
      </c>
      <c r="N4453" s="56" t="str">
        <f aca="false">IF(OR(A4453="",I4453=""),"",IF(COUNTIFS($A$2:$A$4500,A4453,$D$2:$D$4500,D4453,$I$2:$I$4500,I4453)&gt;1,"Possible duplicate",""))</f>
        <v/>
      </c>
      <c r="O4453" s="56" t="str">
        <f aca="false">IF(J4453="","",IF(AND(L4453=0,K4453=0),1,0))</f>
        <v/>
      </c>
      <c r="P4453" s="56" t="str">
        <f aca="false">IF(L4453=1,J4453+ROW()/10^7,"")</f>
        <v/>
      </c>
      <c r="Q4453" s="56" t="str">
        <f aca="false">IF(O4453=1,M4453,"")</f>
        <v/>
      </c>
      <c r="R4453" s="56" t="str">
        <f aca="false">IF(K4453=1,ROW(),"")</f>
        <v/>
      </c>
      <c r="S4453" s="56" t="str">
        <f aca="false">IF(D4453="","",TRIM(D4453))</f>
        <v/>
      </c>
    </row>
    <row r="4454" customFormat="false" ht="15" hidden="false" customHeight="false" outlineLevel="0" collapsed="false">
      <c r="A4454" s="50"/>
      <c r="B4454" s="50"/>
      <c r="C4454" s="50" t="str">
        <f aca="false">IF(S4454="","",IFERROR(IF(INDEX('Ledger Codes'!$C$6:$C$205,MATCH(S4454,'Ledger Codes'!$B$6:$B$205,0))="","",INDEX('Ledger Codes'!$C$6:$C$205,MATCH(S4454,'Ledger Codes'!$B$6:$B$205,0))),""))</f>
        <v/>
      </c>
      <c r="D4454" s="50"/>
      <c r="E4454" s="50"/>
      <c r="F4454" s="50"/>
      <c r="G4454" s="50"/>
      <c r="H4454" s="50"/>
      <c r="I4454" s="52" t="str">
        <f aca="false">IF(AND(G4454="",H4454=""),"",N(G4454)-N(H4454))</f>
        <v/>
      </c>
      <c r="J4454" s="52" t="str">
        <f aca="false">IF(I4454="","",ABS(I4454))</f>
        <v/>
      </c>
      <c r="K4454" s="56" t="str">
        <f aca="false">IF(S4454="","",0)</f>
        <v/>
      </c>
      <c r="L4454" s="56" t="str">
        <f aca="false">IF(J4454="","",IF(AND(J4454&gt;'Revenue Testing'!$E$9,K4454=0),1,0))</f>
        <v/>
      </c>
      <c r="M4454" s="57" t="n">
        <v>0.137330355792</v>
      </c>
      <c r="N4454" s="56" t="str">
        <f aca="false">IF(OR(A4454="",I4454=""),"",IF(COUNTIFS($A$2:$A$4500,A4454,$D$2:$D$4500,D4454,$I$2:$I$4500,I4454)&gt;1,"Possible duplicate",""))</f>
        <v/>
      </c>
      <c r="O4454" s="56" t="str">
        <f aca="false">IF(J4454="","",IF(AND(L4454=0,K4454=0),1,0))</f>
        <v/>
      </c>
      <c r="P4454" s="56" t="str">
        <f aca="false">IF(L4454=1,J4454+ROW()/10^7,"")</f>
        <v/>
      </c>
      <c r="Q4454" s="56" t="str">
        <f aca="false">IF(O4454=1,M4454,"")</f>
        <v/>
      </c>
      <c r="R4454" s="56" t="str">
        <f aca="false">IF(K4454=1,ROW(),"")</f>
        <v/>
      </c>
      <c r="S4454" s="56" t="str">
        <f aca="false">IF(D4454="","",TRIM(D4454))</f>
        <v/>
      </c>
    </row>
    <row r="4455" customFormat="false" ht="15" hidden="false" customHeight="false" outlineLevel="0" collapsed="false">
      <c r="A4455" s="50"/>
      <c r="B4455" s="50"/>
      <c r="C4455" s="50" t="str">
        <f aca="false">IF(S4455="","",IFERROR(IF(INDEX('Ledger Codes'!$C$6:$C$205,MATCH(S4455,'Ledger Codes'!$B$6:$B$205,0))="","",INDEX('Ledger Codes'!$C$6:$C$205,MATCH(S4455,'Ledger Codes'!$B$6:$B$205,0))),""))</f>
        <v/>
      </c>
      <c r="D4455" s="50"/>
      <c r="E4455" s="50"/>
      <c r="F4455" s="50"/>
      <c r="G4455" s="50"/>
      <c r="H4455" s="50"/>
      <c r="I4455" s="52" t="str">
        <f aca="false">IF(AND(G4455="",H4455=""),"",N(G4455)-N(H4455))</f>
        <v/>
      </c>
      <c r="J4455" s="52" t="str">
        <f aca="false">IF(I4455="","",ABS(I4455))</f>
        <v/>
      </c>
      <c r="K4455" s="56" t="str">
        <f aca="false">IF(S4455="","",0)</f>
        <v/>
      </c>
      <c r="L4455" s="56" t="str">
        <f aca="false">IF(J4455="","",IF(AND(J4455&gt;'Revenue Testing'!$E$9,K4455=0),1,0))</f>
        <v/>
      </c>
      <c r="M4455" s="57" t="n">
        <v>0.115875354097</v>
      </c>
      <c r="N4455" s="56" t="str">
        <f aca="false">IF(OR(A4455="",I4455=""),"",IF(COUNTIFS($A$2:$A$4500,A4455,$D$2:$D$4500,D4455,$I$2:$I$4500,I4455)&gt;1,"Possible duplicate",""))</f>
        <v/>
      </c>
      <c r="O4455" s="56" t="str">
        <f aca="false">IF(J4455="","",IF(AND(L4455=0,K4455=0),1,0))</f>
        <v/>
      </c>
      <c r="P4455" s="56" t="str">
        <f aca="false">IF(L4455=1,J4455+ROW()/10^7,"")</f>
        <v/>
      </c>
      <c r="Q4455" s="56" t="str">
        <f aca="false">IF(O4455=1,M4455,"")</f>
        <v/>
      </c>
      <c r="R4455" s="56" t="str">
        <f aca="false">IF(K4455=1,ROW(),"")</f>
        <v/>
      </c>
      <c r="S4455" s="56" t="str">
        <f aca="false">IF(D4455="","",TRIM(D4455))</f>
        <v/>
      </c>
    </row>
    <row r="4456" customFormat="false" ht="15" hidden="false" customHeight="false" outlineLevel="0" collapsed="false">
      <c r="A4456" s="50"/>
      <c r="B4456" s="50"/>
      <c r="C4456" s="50" t="str">
        <f aca="false">IF(S4456="","",IFERROR(IF(INDEX('Ledger Codes'!$C$6:$C$205,MATCH(S4456,'Ledger Codes'!$B$6:$B$205,0))="","",INDEX('Ledger Codes'!$C$6:$C$205,MATCH(S4456,'Ledger Codes'!$B$6:$B$205,0))),""))</f>
        <v/>
      </c>
      <c r="D4456" s="50"/>
      <c r="E4456" s="50"/>
      <c r="F4456" s="50"/>
      <c r="G4456" s="50"/>
      <c r="H4456" s="50"/>
      <c r="I4456" s="52" t="str">
        <f aca="false">IF(AND(G4456="",H4456=""),"",N(G4456)-N(H4456))</f>
        <v/>
      </c>
      <c r="J4456" s="52" t="str">
        <f aca="false">IF(I4456="","",ABS(I4456))</f>
        <v/>
      </c>
      <c r="K4456" s="56" t="str">
        <f aca="false">IF(S4456="","",0)</f>
        <v/>
      </c>
      <c r="L4456" s="56" t="str">
        <f aca="false">IF(J4456="","",IF(AND(J4456&gt;'Revenue Testing'!$E$9,K4456=0),1,0))</f>
        <v/>
      </c>
      <c r="M4456" s="57" t="n">
        <v>0.150827153654</v>
      </c>
      <c r="N4456" s="56" t="str">
        <f aca="false">IF(OR(A4456="",I4456=""),"",IF(COUNTIFS($A$2:$A$4500,A4456,$D$2:$D$4500,D4456,$I$2:$I$4500,I4456)&gt;1,"Possible duplicate",""))</f>
        <v/>
      </c>
      <c r="O4456" s="56" t="str">
        <f aca="false">IF(J4456="","",IF(AND(L4456=0,K4456=0),1,0))</f>
        <v/>
      </c>
      <c r="P4456" s="56" t="str">
        <f aca="false">IF(L4456=1,J4456+ROW()/10^7,"")</f>
        <v/>
      </c>
      <c r="Q4456" s="56" t="str">
        <f aca="false">IF(O4456=1,M4456,"")</f>
        <v/>
      </c>
      <c r="R4456" s="56" t="str">
        <f aca="false">IF(K4456=1,ROW(),"")</f>
        <v/>
      </c>
      <c r="S4456" s="56" t="str">
        <f aca="false">IF(D4456="","",TRIM(D4456))</f>
        <v/>
      </c>
    </row>
    <row r="4457" customFormat="false" ht="15" hidden="false" customHeight="false" outlineLevel="0" collapsed="false">
      <c r="A4457" s="50"/>
      <c r="B4457" s="50"/>
      <c r="C4457" s="50" t="str">
        <f aca="false">IF(S4457="","",IFERROR(IF(INDEX('Ledger Codes'!$C$6:$C$205,MATCH(S4457,'Ledger Codes'!$B$6:$B$205,0))="","",INDEX('Ledger Codes'!$C$6:$C$205,MATCH(S4457,'Ledger Codes'!$B$6:$B$205,0))),""))</f>
        <v/>
      </c>
      <c r="D4457" s="50"/>
      <c r="E4457" s="50"/>
      <c r="F4457" s="50"/>
      <c r="G4457" s="50"/>
      <c r="H4457" s="50"/>
      <c r="I4457" s="52" t="str">
        <f aca="false">IF(AND(G4457="",H4457=""),"",N(G4457)-N(H4457))</f>
        <v/>
      </c>
      <c r="J4457" s="52" t="str">
        <f aca="false">IF(I4457="","",ABS(I4457))</f>
        <v/>
      </c>
      <c r="K4457" s="56" t="str">
        <f aca="false">IF(S4457="","",0)</f>
        <v/>
      </c>
      <c r="L4457" s="56" t="str">
        <f aca="false">IF(J4457="","",IF(AND(J4457&gt;'Revenue Testing'!$E$9,K4457=0),1,0))</f>
        <v/>
      </c>
      <c r="M4457" s="57" t="n">
        <v>0.640110542684</v>
      </c>
      <c r="N4457" s="56" t="str">
        <f aca="false">IF(OR(A4457="",I4457=""),"",IF(COUNTIFS($A$2:$A$4500,A4457,$D$2:$D$4500,D4457,$I$2:$I$4500,I4457)&gt;1,"Possible duplicate",""))</f>
        <v/>
      </c>
      <c r="O4457" s="56" t="str">
        <f aca="false">IF(J4457="","",IF(AND(L4457=0,K4457=0),1,0))</f>
        <v/>
      </c>
      <c r="P4457" s="56" t="str">
        <f aca="false">IF(L4457=1,J4457+ROW()/10^7,"")</f>
        <v/>
      </c>
      <c r="Q4457" s="56" t="str">
        <f aca="false">IF(O4457=1,M4457,"")</f>
        <v/>
      </c>
      <c r="R4457" s="56" t="str">
        <f aca="false">IF(K4457=1,ROW(),"")</f>
        <v/>
      </c>
      <c r="S4457" s="56" t="str">
        <f aca="false">IF(D4457="","",TRIM(D4457))</f>
        <v/>
      </c>
    </row>
    <row r="4458" customFormat="false" ht="15" hidden="false" customHeight="false" outlineLevel="0" collapsed="false">
      <c r="A4458" s="50"/>
      <c r="B4458" s="50"/>
      <c r="C4458" s="50" t="str">
        <f aca="false">IF(S4458="","",IFERROR(IF(INDEX('Ledger Codes'!$C$6:$C$205,MATCH(S4458,'Ledger Codes'!$B$6:$B$205,0))="","",INDEX('Ledger Codes'!$C$6:$C$205,MATCH(S4458,'Ledger Codes'!$B$6:$B$205,0))),""))</f>
        <v/>
      </c>
      <c r="D4458" s="50"/>
      <c r="E4458" s="50"/>
      <c r="F4458" s="50"/>
      <c r="G4458" s="50"/>
      <c r="H4458" s="50"/>
      <c r="I4458" s="52" t="str">
        <f aca="false">IF(AND(G4458="",H4458=""),"",N(G4458)-N(H4458))</f>
        <v/>
      </c>
      <c r="J4458" s="52" t="str">
        <f aca="false">IF(I4458="","",ABS(I4458))</f>
        <v/>
      </c>
      <c r="K4458" s="56" t="str">
        <f aca="false">IF(S4458="","",0)</f>
        <v/>
      </c>
      <c r="L4458" s="56" t="str">
        <f aca="false">IF(J4458="","",IF(AND(J4458&gt;'Revenue Testing'!$E$9,K4458=0),1,0))</f>
        <v/>
      </c>
      <c r="M4458" s="57" t="n">
        <v>0.32802315689</v>
      </c>
      <c r="N4458" s="56" t="str">
        <f aca="false">IF(OR(A4458="",I4458=""),"",IF(COUNTIFS($A$2:$A$4500,A4458,$D$2:$D$4500,D4458,$I$2:$I$4500,I4458)&gt;1,"Possible duplicate",""))</f>
        <v/>
      </c>
      <c r="O4458" s="56" t="str">
        <f aca="false">IF(J4458="","",IF(AND(L4458=0,K4458=0),1,0))</f>
        <v/>
      </c>
      <c r="P4458" s="56" t="str">
        <f aca="false">IF(L4458=1,J4458+ROW()/10^7,"")</f>
        <v/>
      </c>
      <c r="Q4458" s="56" t="str">
        <f aca="false">IF(O4458=1,M4458,"")</f>
        <v/>
      </c>
      <c r="R4458" s="56" t="str">
        <f aca="false">IF(K4458=1,ROW(),"")</f>
        <v/>
      </c>
      <c r="S4458" s="56" t="str">
        <f aca="false">IF(D4458="","",TRIM(D4458))</f>
        <v/>
      </c>
    </row>
    <row r="4459" customFormat="false" ht="15" hidden="false" customHeight="false" outlineLevel="0" collapsed="false">
      <c r="A4459" s="50"/>
      <c r="B4459" s="50"/>
      <c r="C4459" s="50" t="str">
        <f aca="false">IF(S4459="","",IFERROR(IF(INDEX('Ledger Codes'!$C$6:$C$205,MATCH(S4459,'Ledger Codes'!$B$6:$B$205,0))="","",INDEX('Ledger Codes'!$C$6:$C$205,MATCH(S4459,'Ledger Codes'!$B$6:$B$205,0))),""))</f>
        <v/>
      </c>
      <c r="D4459" s="50"/>
      <c r="E4459" s="50"/>
      <c r="F4459" s="50"/>
      <c r="G4459" s="50"/>
      <c r="H4459" s="50"/>
      <c r="I4459" s="52" t="str">
        <f aca="false">IF(AND(G4459="",H4459=""),"",N(G4459)-N(H4459))</f>
        <v/>
      </c>
      <c r="J4459" s="52" t="str">
        <f aca="false">IF(I4459="","",ABS(I4459))</f>
        <v/>
      </c>
      <c r="K4459" s="56" t="str">
        <f aca="false">IF(S4459="","",0)</f>
        <v/>
      </c>
      <c r="L4459" s="56" t="str">
        <f aca="false">IF(J4459="","",IF(AND(J4459&gt;'Revenue Testing'!$E$9,K4459=0),1,0))</f>
        <v/>
      </c>
      <c r="M4459" s="57" t="n">
        <v>0.536311906739</v>
      </c>
      <c r="N4459" s="56" t="str">
        <f aca="false">IF(OR(A4459="",I4459=""),"",IF(COUNTIFS($A$2:$A$4500,A4459,$D$2:$D$4500,D4459,$I$2:$I$4500,I4459)&gt;1,"Possible duplicate",""))</f>
        <v/>
      </c>
      <c r="O4459" s="56" t="str">
        <f aca="false">IF(J4459="","",IF(AND(L4459=0,K4459=0),1,0))</f>
        <v/>
      </c>
      <c r="P4459" s="56" t="str">
        <f aca="false">IF(L4459=1,J4459+ROW()/10^7,"")</f>
        <v/>
      </c>
      <c r="Q4459" s="56" t="str">
        <f aca="false">IF(O4459=1,M4459,"")</f>
        <v/>
      </c>
      <c r="R4459" s="56" t="str">
        <f aca="false">IF(K4459=1,ROW(),"")</f>
        <v/>
      </c>
      <c r="S4459" s="56" t="str">
        <f aca="false">IF(D4459="","",TRIM(D4459))</f>
        <v/>
      </c>
    </row>
    <row r="4460" customFormat="false" ht="15" hidden="false" customHeight="false" outlineLevel="0" collapsed="false">
      <c r="A4460" s="50"/>
      <c r="B4460" s="50"/>
      <c r="C4460" s="50" t="str">
        <f aca="false">IF(S4460="","",IFERROR(IF(INDEX('Ledger Codes'!$C$6:$C$205,MATCH(S4460,'Ledger Codes'!$B$6:$B$205,0))="","",INDEX('Ledger Codes'!$C$6:$C$205,MATCH(S4460,'Ledger Codes'!$B$6:$B$205,0))),""))</f>
        <v/>
      </c>
      <c r="D4460" s="50"/>
      <c r="E4460" s="50"/>
      <c r="F4460" s="50"/>
      <c r="G4460" s="50"/>
      <c r="H4460" s="50"/>
      <c r="I4460" s="52" t="str">
        <f aca="false">IF(AND(G4460="",H4460=""),"",N(G4460)-N(H4460))</f>
        <v/>
      </c>
      <c r="J4460" s="52" t="str">
        <f aca="false">IF(I4460="","",ABS(I4460))</f>
        <v/>
      </c>
      <c r="K4460" s="56" t="str">
        <f aca="false">IF(S4460="","",0)</f>
        <v/>
      </c>
      <c r="L4460" s="56" t="str">
        <f aca="false">IF(J4460="","",IF(AND(J4460&gt;'Revenue Testing'!$E$9,K4460=0),1,0))</f>
        <v/>
      </c>
      <c r="M4460" s="57" t="n">
        <v>0.153177095241</v>
      </c>
      <c r="N4460" s="56" t="str">
        <f aca="false">IF(OR(A4460="",I4460=""),"",IF(COUNTIFS($A$2:$A$4500,A4460,$D$2:$D$4500,D4460,$I$2:$I$4500,I4460)&gt;1,"Possible duplicate",""))</f>
        <v/>
      </c>
      <c r="O4460" s="56" t="str">
        <f aca="false">IF(J4460="","",IF(AND(L4460=0,K4460=0),1,0))</f>
        <v/>
      </c>
      <c r="P4460" s="56" t="str">
        <f aca="false">IF(L4460=1,J4460+ROW()/10^7,"")</f>
        <v/>
      </c>
      <c r="Q4460" s="56" t="str">
        <f aca="false">IF(O4460=1,M4460,"")</f>
        <v/>
      </c>
      <c r="R4460" s="56" t="str">
        <f aca="false">IF(K4460=1,ROW(),"")</f>
        <v/>
      </c>
      <c r="S4460" s="56" t="str">
        <f aca="false">IF(D4460="","",TRIM(D4460))</f>
        <v/>
      </c>
    </row>
    <row r="4461" customFormat="false" ht="15" hidden="false" customHeight="false" outlineLevel="0" collapsed="false">
      <c r="A4461" s="50"/>
      <c r="B4461" s="50"/>
      <c r="C4461" s="50" t="str">
        <f aca="false">IF(S4461="","",IFERROR(IF(INDEX('Ledger Codes'!$C$6:$C$205,MATCH(S4461,'Ledger Codes'!$B$6:$B$205,0))="","",INDEX('Ledger Codes'!$C$6:$C$205,MATCH(S4461,'Ledger Codes'!$B$6:$B$205,0))),""))</f>
        <v/>
      </c>
      <c r="D4461" s="50"/>
      <c r="E4461" s="50"/>
      <c r="F4461" s="50"/>
      <c r="G4461" s="50"/>
      <c r="H4461" s="50"/>
      <c r="I4461" s="52" t="str">
        <f aca="false">IF(AND(G4461="",H4461=""),"",N(G4461)-N(H4461))</f>
        <v/>
      </c>
      <c r="J4461" s="52" t="str">
        <f aca="false">IF(I4461="","",ABS(I4461))</f>
        <v/>
      </c>
      <c r="K4461" s="56" t="str">
        <f aca="false">IF(S4461="","",0)</f>
        <v/>
      </c>
      <c r="L4461" s="56" t="str">
        <f aca="false">IF(J4461="","",IF(AND(J4461&gt;'Revenue Testing'!$E$9,K4461=0),1,0))</f>
        <v/>
      </c>
      <c r="M4461" s="57" t="n">
        <v>0.784679439562</v>
      </c>
      <c r="N4461" s="56" t="str">
        <f aca="false">IF(OR(A4461="",I4461=""),"",IF(COUNTIFS($A$2:$A$4500,A4461,$D$2:$D$4500,D4461,$I$2:$I$4500,I4461)&gt;1,"Possible duplicate",""))</f>
        <v/>
      </c>
      <c r="O4461" s="56" t="str">
        <f aca="false">IF(J4461="","",IF(AND(L4461=0,K4461=0),1,0))</f>
        <v/>
      </c>
      <c r="P4461" s="56" t="str">
        <f aca="false">IF(L4461=1,J4461+ROW()/10^7,"")</f>
        <v/>
      </c>
      <c r="Q4461" s="56" t="str">
        <f aca="false">IF(O4461=1,M4461,"")</f>
        <v/>
      </c>
      <c r="R4461" s="56" t="str">
        <f aca="false">IF(K4461=1,ROW(),"")</f>
        <v/>
      </c>
      <c r="S4461" s="56" t="str">
        <f aca="false">IF(D4461="","",TRIM(D4461))</f>
        <v/>
      </c>
    </row>
    <row r="4462" customFormat="false" ht="15" hidden="false" customHeight="false" outlineLevel="0" collapsed="false">
      <c r="A4462" s="50"/>
      <c r="B4462" s="50"/>
      <c r="C4462" s="50" t="str">
        <f aca="false">IF(S4462="","",IFERROR(IF(INDEX('Ledger Codes'!$C$6:$C$205,MATCH(S4462,'Ledger Codes'!$B$6:$B$205,0))="","",INDEX('Ledger Codes'!$C$6:$C$205,MATCH(S4462,'Ledger Codes'!$B$6:$B$205,0))),""))</f>
        <v/>
      </c>
      <c r="D4462" s="50"/>
      <c r="E4462" s="50"/>
      <c r="F4462" s="50"/>
      <c r="G4462" s="50"/>
      <c r="H4462" s="50"/>
      <c r="I4462" s="52" t="str">
        <f aca="false">IF(AND(G4462="",H4462=""),"",N(G4462)-N(H4462))</f>
        <v/>
      </c>
      <c r="J4462" s="52" t="str">
        <f aca="false">IF(I4462="","",ABS(I4462))</f>
        <v/>
      </c>
      <c r="K4462" s="56" t="str">
        <f aca="false">IF(S4462="","",0)</f>
        <v/>
      </c>
      <c r="L4462" s="56" t="str">
        <f aca="false">IF(J4462="","",IF(AND(J4462&gt;'Revenue Testing'!$E$9,K4462=0),1,0))</f>
        <v/>
      </c>
      <c r="M4462" s="57" t="n">
        <v>0.001984247603</v>
      </c>
      <c r="N4462" s="56" t="str">
        <f aca="false">IF(OR(A4462="",I4462=""),"",IF(COUNTIFS($A$2:$A$4500,A4462,$D$2:$D$4500,D4462,$I$2:$I$4500,I4462)&gt;1,"Possible duplicate",""))</f>
        <v/>
      </c>
      <c r="O4462" s="56" t="str">
        <f aca="false">IF(J4462="","",IF(AND(L4462=0,K4462=0),1,0))</f>
        <v/>
      </c>
      <c r="P4462" s="56" t="str">
        <f aca="false">IF(L4462=1,J4462+ROW()/10^7,"")</f>
        <v/>
      </c>
      <c r="Q4462" s="56" t="str">
        <f aca="false">IF(O4462=1,M4462,"")</f>
        <v/>
      </c>
      <c r="R4462" s="56" t="str">
        <f aca="false">IF(K4462=1,ROW(),"")</f>
        <v/>
      </c>
      <c r="S4462" s="56" t="str">
        <f aca="false">IF(D4462="","",TRIM(D4462))</f>
        <v/>
      </c>
    </row>
    <row r="4463" customFormat="false" ht="15" hidden="false" customHeight="false" outlineLevel="0" collapsed="false">
      <c r="A4463" s="50"/>
      <c r="B4463" s="50"/>
      <c r="C4463" s="50" t="str">
        <f aca="false">IF(S4463="","",IFERROR(IF(INDEX('Ledger Codes'!$C$6:$C$205,MATCH(S4463,'Ledger Codes'!$B$6:$B$205,0))="","",INDEX('Ledger Codes'!$C$6:$C$205,MATCH(S4463,'Ledger Codes'!$B$6:$B$205,0))),""))</f>
        <v/>
      </c>
      <c r="D4463" s="50"/>
      <c r="E4463" s="50"/>
      <c r="F4463" s="50"/>
      <c r="G4463" s="50"/>
      <c r="H4463" s="50"/>
      <c r="I4463" s="52" t="str">
        <f aca="false">IF(AND(G4463="",H4463=""),"",N(G4463)-N(H4463))</f>
        <v/>
      </c>
      <c r="J4463" s="52" t="str">
        <f aca="false">IF(I4463="","",ABS(I4463))</f>
        <v/>
      </c>
      <c r="K4463" s="56" t="str">
        <f aca="false">IF(S4463="","",0)</f>
        <v/>
      </c>
      <c r="L4463" s="56" t="str">
        <f aca="false">IF(J4463="","",IF(AND(J4463&gt;'Revenue Testing'!$E$9,K4463=0),1,0))</f>
        <v/>
      </c>
      <c r="M4463" s="57" t="n">
        <v>0.131497031074</v>
      </c>
      <c r="N4463" s="56" t="str">
        <f aca="false">IF(OR(A4463="",I4463=""),"",IF(COUNTIFS($A$2:$A$4500,A4463,$D$2:$D$4500,D4463,$I$2:$I$4500,I4463)&gt;1,"Possible duplicate",""))</f>
        <v/>
      </c>
      <c r="O4463" s="56" t="str">
        <f aca="false">IF(J4463="","",IF(AND(L4463=0,K4463=0),1,0))</f>
        <v/>
      </c>
      <c r="P4463" s="56" t="str">
        <f aca="false">IF(L4463=1,J4463+ROW()/10^7,"")</f>
        <v/>
      </c>
      <c r="Q4463" s="56" t="str">
        <f aca="false">IF(O4463=1,M4463,"")</f>
        <v/>
      </c>
      <c r="R4463" s="56" t="str">
        <f aca="false">IF(K4463=1,ROW(),"")</f>
        <v/>
      </c>
      <c r="S4463" s="56" t="str">
        <f aca="false">IF(D4463="","",TRIM(D4463))</f>
        <v/>
      </c>
    </row>
    <row r="4464" customFormat="false" ht="15" hidden="false" customHeight="false" outlineLevel="0" collapsed="false">
      <c r="A4464" s="50"/>
      <c r="B4464" s="50"/>
      <c r="C4464" s="50" t="str">
        <f aca="false">IF(S4464="","",IFERROR(IF(INDEX('Ledger Codes'!$C$6:$C$205,MATCH(S4464,'Ledger Codes'!$B$6:$B$205,0))="","",INDEX('Ledger Codes'!$C$6:$C$205,MATCH(S4464,'Ledger Codes'!$B$6:$B$205,0))),""))</f>
        <v/>
      </c>
      <c r="D4464" s="50"/>
      <c r="E4464" s="50"/>
      <c r="F4464" s="50"/>
      <c r="G4464" s="50"/>
      <c r="H4464" s="50"/>
      <c r="I4464" s="52" t="str">
        <f aca="false">IF(AND(G4464="",H4464=""),"",N(G4464)-N(H4464))</f>
        <v/>
      </c>
      <c r="J4464" s="52" t="str">
        <f aca="false">IF(I4464="","",ABS(I4464))</f>
        <v/>
      </c>
      <c r="K4464" s="56" t="str">
        <f aca="false">IF(S4464="","",0)</f>
        <v/>
      </c>
      <c r="L4464" s="56" t="str">
        <f aca="false">IF(J4464="","",IF(AND(J4464&gt;'Revenue Testing'!$E$9,K4464=0),1,0))</f>
        <v/>
      </c>
      <c r="M4464" s="57" t="n">
        <v>0.839945858023</v>
      </c>
      <c r="N4464" s="56" t="str">
        <f aca="false">IF(OR(A4464="",I4464=""),"",IF(COUNTIFS($A$2:$A$4500,A4464,$D$2:$D$4500,D4464,$I$2:$I$4500,I4464)&gt;1,"Possible duplicate",""))</f>
        <v/>
      </c>
      <c r="O4464" s="56" t="str">
        <f aca="false">IF(J4464="","",IF(AND(L4464=0,K4464=0),1,0))</f>
        <v/>
      </c>
      <c r="P4464" s="56" t="str">
        <f aca="false">IF(L4464=1,J4464+ROW()/10^7,"")</f>
        <v/>
      </c>
      <c r="Q4464" s="56" t="str">
        <f aca="false">IF(O4464=1,M4464,"")</f>
        <v/>
      </c>
      <c r="R4464" s="56" t="str">
        <f aca="false">IF(K4464=1,ROW(),"")</f>
        <v/>
      </c>
      <c r="S4464" s="56" t="str">
        <f aca="false">IF(D4464="","",TRIM(D4464))</f>
        <v/>
      </c>
    </row>
    <row r="4465" customFormat="false" ht="15" hidden="false" customHeight="false" outlineLevel="0" collapsed="false">
      <c r="A4465" s="50"/>
      <c r="B4465" s="50"/>
      <c r="C4465" s="50" t="str">
        <f aca="false">IF(S4465="","",IFERROR(IF(INDEX('Ledger Codes'!$C$6:$C$205,MATCH(S4465,'Ledger Codes'!$B$6:$B$205,0))="","",INDEX('Ledger Codes'!$C$6:$C$205,MATCH(S4465,'Ledger Codes'!$B$6:$B$205,0))),""))</f>
        <v/>
      </c>
      <c r="D4465" s="50"/>
      <c r="E4465" s="50"/>
      <c r="F4465" s="50"/>
      <c r="G4465" s="50"/>
      <c r="H4465" s="50"/>
      <c r="I4465" s="52" t="str">
        <f aca="false">IF(AND(G4465="",H4465=""),"",N(G4465)-N(H4465))</f>
        <v/>
      </c>
      <c r="J4465" s="52" t="str">
        <f aca="false">IF(I4465="","",ABS(I4465))</f>
        <v/>
      </c>
      <c r="K4465" s="56" t="str">
        <f aca="false">IF(S4465="","",0)</f>
        <v/>
      </c>
      <c r="L4465" s="56" t="str">
        <f aca="false">IF(J4465="","",IF(AND(J4465&gt;'Revenue Testing'!$E$9,K4465=0),1,0))</f>
        <v/>
      </c>
      <c r="M4465" s="57" t="n">
        <v>0.60880102042</v>
      </c>
      <c r="N4465" s="56" t="str">
        <f aca="false">IF(OR(A4465="",I4465=""),"",IF(COUNTIFS($A$2:$A$4500,A4465,$D$2:$D$4500,D4465,$I$2:$I$4500,I4465)&gt;1,"Possible duplicate",""))</f>
        <v/>
      </c>
      <c r="O4465" s="56" t="str">
        <f aca="false">IF(J4465="","",IF(AND(L4465=0,K4465=0),1,0))</f>
        <v/>
      </c>
      <c r="P4465" s="56" t="str">
        <f aca="false">IF(L4465=1,J4465+ROW()/10^7,"")</f>
        <v/>
      </c>
      <c r="Q4465" s="56" t="str">
        <f aca="false">IF(O4465=1,M4465,"")</f>
        <v/>
      </c>
      <c r="R4465" s="56" t="str">
        <f aca="false">IF(K4465=1,ROW(),"")</f>
        <v/>
      </c>
      <c r="S4465" s="56" t="str">
        <f aca="false">IF(D4465="","",TRIM(D4465))</f>
        <v/>
      </c>
    </row>
    <row r="4466" customFormat="false" ht="15" hidden="false" customHeight="false" outlineLevel="0" collapsed="false">
      <c r="A4466" s="50"/>
      <c r="B4466" s="50"/>
      <c r="C4466" s="50" t="str">
        <f aca="false">IF(S4466="","",IFERROR(IF(INDEX('Ledger Codes'!$C$6:$C$205,MATCH(S4466,'Ledger Codes'!$B$6:$B$205,0))="","",INDEX('Ledger Codes'!$C$6:$C$205,MATCH(S4466,'Ledger Codes'!$B$6:$B$205,0))),""))</f>
        <v/>
      </c>
      <c r="D4466" s="50"/>
      <c r="E4466" s="50"/>
      <c r="F4466" s="50"/>
      <c r="G4466" s="50"/>
      <c r="H4466" s="50"/>
      <c r="I4466" s="52" t="str">
        <f aca="false">IF(AND(G4466="",H4466=""),"",N(G4466)-N(H4466))</f>
        <v/>
      </c>
      <c r="J4466" s="52" t="str">
        <f aca="false">IF(I4466="","",ABS(I4466))</f>
        <v/>
      </c>
      <c r="K4466" s="56" t="str">
        <f aca="false">IF(S4466="","",0)</f>
        <v/>
      </c>
      <c r="L4466" s="56" t="str">
        <f aca="false">IF(J4466="","",IF(AND(J4466&gt;'Revenue Testing'!$E$9,K4466=0),1,0))</f>
        <v/>
      </c>
      <c r="M4466" s="57" t="n">
        <v>0.947561160409</v>
      </c>
      <c r="N4466" s="56" t="str">
        <f aca="false">IF(OR(A4466="",I4466=""),"",IF(COUNTIFS($A$2:$A$4500,A4466,$D$2:$D$4500,D4466,$I$2:$I$4500,I4466)&gt;1,"Possible duplicate",""))</f>
        <v/>
      </c>
      <c r="O4466" s="56" t="str">
        <f aca="false">IF(J4466="","",IF(AND(L4466=0,K4466=0),1,0))</f>
        <v/>
      </c>
      <c r="P4466" s="56" t="str">
        <f aca="false">IF(L4466=1,J4466+ROW()/10^7,"")</f>
        <v/>
      </c>
      <c r="Q4466" s="56" t="str">
        <f aca="false">IF(O4466=1,M4466,"")</f>
        <v/>
      </c>
      <c r="R4466" s="56" t="str">
        <f aca="false">IF(K4466=1,ROW(),"")</f>
        <v/>
      </c>
      <c r="S4466" s="56" t="str">
        <f aca="false">IF(D4466="","",TRIM(D4466))</f>
        <v/>
      </c>
    </row>
    <row r="4467" customFormat="false" ht="15" hidden="false" customHeight="false" outlineLevel="0" collapsed="false">
      <c r="A4467" s="50"/>
      <c r="B4467" s="50"/>
      <c r="C4467" s="50" t="str">
        <f aca="false">IF(S4467="","",IFERROR(IF(INDEX('Ledger Codes'!$C$6:$C$205,MATCH(S4467,'Ledger Codes'!$B$6:$B$205,0))="","",INDEX('Ledger Codes'!$C$6:$C$205,MATCH(S4467,'Ledger Codes'!$B$6:$B$205,0))),""))</f>
        <v/>
      </c>
      <c r="D4467" s="50"/>
      <c r="E4467" s="50"/>
      <c r="F4467" s="50"/>
      <c r="G4467" s="50"/>
      <c r="H4467" s="50"/>
      <c r="I4467" s="52" t="str">
        <f aca="false">IF(AND(G4467="",H4467=""),"",N(G4467)-N(H4467))</f>
        <v/>
      </c>
      <c r="J4467" s="52" t="str">
        <f aca="false">IF(I4467="","",ABS(I4467))</f>
        <v/>
      </c>
      <c r="K4467" s="56" t="str">
        <f aca="false">IF(S4467="","",0)</f>
        <v/>
      </c>
      <c r="L4467" s="56" t="str">
        <f aca="false">IF(J4467="","",IF(AND(J4467&gt;'Revenue Testing'!$E$9,K4467=0),1,0))</f>
        <v/>
      </c>
      <c r="M4467" s="57" t="n">
        <v>0.009647854004</v>
      </c>
      <c r="N4467" s="56" t="str">
        <f aca="false">IF(OR(A4467="",I4467=""),"",IF(COUNTIFS($A$2:$A$4500,A4467,$D$2:$D$4500,D4467,$I$2:$I$4500,I4467)&gt;1,"Possible duplicate",""))</f>
        <v/>
      </c>
      <c r="O4467" s="56" t="str">
        <f aca="false">IF(J4467="","",IF(AND(L4467=0,K4467=0),1,0))</f>
        <v/>
      </c>
      <c r="P4467" s="56" t="str">
        <f aca="false">IF(L4467=1,J4467+ROW()/10^7,"")</f>
        <v/>
      </c>
      <c r="Q4467" s="56" t="str">
        <f aca="false">IF(O4467=1,M4467,"")</f>
        <v/>
      </c>
      <c r="R4467" s="56" t="str">
        <f aca="false">IF(K4467=1,ROW(),"")</f>
        <v/>
      </c>
      <c r="S4467" s="56" t="str">
        <f aca="false">IF(D4467="","",TRIM(D4467))</f>
        <v/>
      </c>
    </row>
    <row r="4468" customFormat="false" ht="15" hidden="false" customHeight="false" outlineLevel="0" collapsed="false">
      <c r="A4468" s="50"/>
      <c r="B4468" s="50"/>
      <c r="C4468" s="50" t="str">
        <f aca="false">IF(S4468="","",IFERROR(IF(INDEX('Ledger Codes'!$C$6:$C$205,MATCH(S4468,'Ledger Codes'!$B$6:$B$205,0))="","",INDEX('Ledger Codes'!$C$6:$C$205,MATCH(S4468,'Ledger Codes'!$B$6:$B$205,0))),""))</f>
        <v/>
      </c>
      <c r="D4468" s="50"/>
      <c r="E4468" s="50"/>
      <c r="F4468" s="50"/>
      <c r="G4468" s="50"/>
      <c r="H4468" s="50"/>
      <c r="I4468" s="52" t="str">
        <f aca="false">IF(AND(G4468="",H4468=""),"",N(G4468)-N(H4468))</f>
        <v/>
      </c>
      <c r="J4468" s="52" t="str">
        <f aca="false">IF(I4468="","",ABS(I4468))</f>
        <v/>
      </c>
      <c r="K4468" s="56" t="str">
        <f aca="false">IF(S4468="","",0)</f>
        <v/>
      </c>
      <c r="L4468" s="56" t="str">
        <f aca="false">IF(J4468="","",IF(AND(J4468&gt;'Revenue Testing'!$E$9,K4468=0),1,0))</f>
        <v/>
      </c>
      <c r="M4468" s="57" t="n">
        <v>0.719439530328</v>
      </c>
      <c r="N4468" s="56" t="str">
        <f aca="false">IF(OR(A4468="",I4468=""),"",IF(COUNTIFS($A$2:$A$4500,A4468,$D$2:$D$4500,D4468,$I$2:$I$4500,I4468)&gt;1,"Possible duplicate",""))</f>
        <v/>
      </c>
      <c r="O4468" s="56" t="str">
        <f aca="false">IF(J4468="","",IF(AND(L4468=0,K4468=0),1,0))</f>
        <v/>
      </c>
      <c r="P4468" s="56" t="str">
        <f aca="false">IF(L4468=1,J4468+ROW()/10^7,"")</f>
        <v/>
      </c>
      <c r="Q4468" s="56" t="str">
        <f aca="false">IF(O4468=1,M4468,"")</f>
        <v/>
      </c>
      <c r="R4468" s="56" t="str">
        <f aca="false">IF(K4468=1,ROW(),"")</f>
        <v/>
      </c>
      <c r="S4468" s="56" t="str">
        <f aca="false">IF(D4468="","",TRIM(D4468))</f>
        <v/>
      </c>
    </row>
    <row r="4469" customFormat="false" ht="15" hidden="false" customHeight="false" outlineLevel="0" collapsed="false">
      <c r="A4469" s="50"/>
      <c r="B4469" s="50"/>
      <c r="C4469" s="50" t="str">
        <f aca="false">IF(S4469="","",IFERROR(IF(INDEX('Ledger Codes'!$C$6:$C$205,MATCH(S4469,'Ledger Codes'!$B$6:$B$205,0))="","",INDEX('Ledger Codes'!$C$6:$C$205,MATCH(S4469,'Ledger Codes'!$B$6:$B$205,0))),""))</f>
        <v/>
      </c>
      <c r="D4469" s="50"/>
      <c r="E4469" s="50"/>
      <c r="F4469" s="50"/>
      <c r="G4469" s="50"/>
      <c r="H4469" s="50"/>
      <c r="I4469" s="52" t="str">
        <f aca="false">IF(AND(G4469="",H4469=""),"",N(G4469)-N(H4469))</f>
        <v/>
      </c>
      <c r="J4469" s="52" t="str">
        <f aca="false">IF(I4469="","",ABS(I4469))</f>
        <v/>
      </c>
      <c r="K4469" s="56" t="str">
        <f aca="false">IF(S4469="","",0)</f>
        <v/>
      </c>
      <c r="L4469" s="56" t="str">
        <f aca="false">IF(J4469="","",IF(AND(J4469&gt;'Revenue Testing'!$E$9,K4469=0),1,0))</f>
        <v/>
      </c>
      <c r="M4469" s="57" t="n">
        <v>0.739025994636</v>
      </c>
      <c r="N4469" s="56" t="str">
        <f aca="false">IF(OR(A4469="",I4469=""),"",IF(COUNTIFS($A$2:$A$4500,A4469,$D$2:$D$4500,D4469,$I$2:$I$4500,I4469)&gt;1,"Possible duplicate",""))</f>
        <v/>
      </c>
      <c r="O4469" s="56" t="str">
        <f aca="false">IF(J4469="","",IF(AND(L4469=0,K4469=0),1,0))</f>
        <v/>
      </c>
      <c r="P4469" s="56" t="str">
        <f aca="false">IF(L4469=1,J4469+ROW()/10^7,"")</f>
        <v/>
      </c>
      <c r="Q4469" s="56" t="str">
        <f aca="false">IF(O4469=1,M4469,"")</f>
        <v/>
      </c>
      <c r="R4469" s="56" t="str">
        <f aca="false">IF(K4469=1,ROW(),"")</f>
        <v/>
      </c>
      <c r="S4469" s="56" t="str">
        <f aca="false">IF(D4469="","",TRIM(D4469))</f>
        <v/>
      </c>
    </row>
    <row r="4470" customFormat="false" ht="15" hidden="false" customHeight="false" outlineLevel="0" collapsed="false">
      <c r="A4470" s="50"/>
      <c r="B4470" s="50"/>
      <c r="C4470" s="50" t="str">
        <f aca="false">IF(S4470="","",IFERROR(IF(INDEX('Ledger Codes'!$C$6:$C$205,MATCH(S4470,'Ledger Codes'!$B$6:$B$205,0))="","",INDEX('Ledger Codes'!$C$6:$C$205,MATCH(S4470,'Ledger Codes'!$B$6:$B$205,0))),""))</f>
        <v/>
      </c>
      <c r="D4470" s="50"/>
      <c r="E4470" s="50"/>
      <c r="F4470" s="50"/>
      <c r="G4470" s="50"/>
      <c r="H4470" s="50"/>
      <c r="I4470" s="52" t="str">
        <f aca="false">IF(AND(G4470="",H4470=""),"",N(G4470)-N(H4470))</f>
        <v/>
      </c>
      <c r="J4470" s="52" t="str">
        <f aca="false">IF(I4470="","",ABS(I4470))</f>
        <v/>
      </c>
      <c r="K4470" s="56" t="str">
        <f aca="false">IF(S4470="","",0)</f>
        <v/>
      </c>
      <c r="L4470" s="56" t="str">
        <f aca="false">IF(J4470="","",IF(AND(J4470&gt;'Revenue Testing'!$E$9,K4470=0),1,0))</f>
        <v/>
      </c>
      <c r="M4470" s="57" t="n">
        <v>0.074620569956</v>
      </c>
      <c r="N4470" s="56" t="str">
        <f aca="false">IF(OR(A4470="",I4470=""),"",IF(COUNTIFS($A$2:$A$4500,A4470,$D$2:$D$4500,D4470,$I$2:$I$4500,I4470)&gt;1,"Possible duplicate",""))</f>
        <v/>
      </c>
      <c r="O4470" s="56" t="str">
        <f aca="false">IF(J4470="","",IF(AND(L4470=0,K4470=0),1,0))</f>
        <v/>
      </c>
      <c r="P4470" s="56" t="str">
        <f aca="false">IF(L4470=1,J4470+ROW()/10^7,"")</f>
        <v/>
      </c>
      <c r="Q4470" s="56" t="str">
        <f aca="false">IF(O4470=1,M4470,"")</f>
        <v/>
      </c>
      <c r="R4470" s="56" t="str">
        <f aca="false">IF(K4470=1,ROW(),"")</f>
        <v/>
      </c>
      <c r="S4470" s="56" t="str">
        <f aca="false">IF(D4470="","",TRIM(D4470))</f>
        <v/>
      </c>
    </row>
    <row r="4471" customFormat="false" ht="15" hidden="false" customHeight="false" outlineLevel="0" collapsed="false">
      <c r="A4471" s="50"/>
      <c r="B4471" s="50"/>
      <c r="C4471" s="50" t="str">
        <f aca="false">IF(S4471="","",IFERROR(IF(INDEX('Ledger Codes'!$C$6:$C$205,MATCH(S4471,'Ledger Codes'!$B$6:$B$205,0))="","",INDEX('Ledger Codes'!$C$6:$C$205,MATCH(S4471,'Ledger Codes'!$B$6:$B$205,0))),""))</f>
        <v/>
      </c>
      <c r="D4471" s="50"/>
      <c r="E4471" s="50"/>
      <c r="F4471" s="50"/>
      <c r="G4471" s="50"/>
      <c r="H4471" s="50"/>
      <c r="I4471" s="52" t="str">
        <f aca="false">IF(AND(G4471="",H4471=""),"",N(G4471)-N(H4471))</f>
        <v/>
      </c>
      <c r="J4471" s="52" t="str">
        <f aca="false">IF(I4471="","",ABS(I4471))</f>
        <v/>
      </c>
      <c r="K4471" s="56" t="str">
        <f aca="false">IF(S4471="","",0)</f>
        <v/>
      </c>
      <c r="L4471" s="56" t="str">
        <f aca="false">IF(J4471="","",IF(AND(J4471&gt;'Revenue Testing'!$E$9,K4471=0),1,0))</f>
        <v/>
      </c>
      <c r="M4471" s="57" t="n">
        <v>0.358988590628</v>
      </c>
      <c r="N4471" s="56" t="str">
        <f aca="false">IF(OR(A4471="",I4471=""),"",IF(COUNTIFS($A$2:$A$4500,A4471,$D$2:$D$4500,D4471,$I$2:$I$4500,I4471)&gt;1,"Possible duplicate",""))</f>
        <v/>
      </c>
      <c r="O4471" s="56" t="str">
        <f aca="false">IF(J4471="","",IF(AND(L4471=0,K4471=0),1,0))</f>
        <v/>
      </c>
      <c r="P4471" s="56" t="str">
        <f aca="false">IF(L4471=1,J4471+ROW()/10^7,"")</f>
        <v/>
      </c>
      <c r="Q4471" s="56" t="str">
        <f aca="false">IF(O4471=1,M4471,"")</f>
        <v/>
      </c>
      <c r="R4471" s="56" t="str">
        <f aca="false">IF(K4471=1,ROW(),"")</f>
        <v/>
      </c>
      <c r="S4471" s="56" t="str">
        <f aca="false">IF(D4471="","",TRIM(D4471))</f>
        <v/>
      </c>
    </row>
    <row r="4472" customFormat="false" ht="15" hidden="false" customHeight="false" outlineLevel="0" collapsed="false">
      <c r="A4472" s="50"/>
      <c r="B4472" s="50"/>
      <c r="C4472" s="50" t="str">
        <f aca="false">IF(S4472="","",IFERROR(IF(INDEX('Ledger Codes'!$C$6:$C$205,MATCH(S4472,'Ledger Codes'!$B$6:$B$205,0))="","",INDEX('Ledger Codes'!$C$6:$C$205,MATCH(S4472,'Ledger Codes'!$B$6:$B$205,0))),""))</f>
        <v/>
      </c>
      <c r="D4472" s="50"/>
      <c r="E4472" s="50"/>
      <c r="F4472" s="50"/>
      <c r="G4472" s="50"/>
      <c r="H4472" s="50"/>
      <c r="I4472" s="52" t="str">
        <f aca="false">IF(AND(G4472="",H4472=""),"",N(G4472)-N(H4472))</f>
        <v/>
      </c>
      <c r="J4472" s="52" t="str">
        <f aca="false">IF(I4472="","",ABS(I4472))</f>
        <v/>
      </c>
      <c r="K4472" s="56" t="str">
        <f aca="false">IF(S4472="","",0)</f>
        <v/>
      </c>
      <c r="L4472" s="56" t="str">
        <f aca="false">IF(J4472="","",IF(AND(J4472&gt;'Revenue Testing'!$E$9,K4472=0),1,0))</f>
        <v/>
      </c>
      <c r="M4472" s="57" t="n">
        <v>0.8730098284</v>
      </c>
      <c r="N4472" s="56" t="str">
        <f aca="false">IF(OR(A4472="",I4472=""),"",IF(COUNTIFS($A$2:$A$4500,A4472,$D$2:$D$4500,D4472,$I$2:$I$4500,I4472)&gt;1,"Possible duplicate",""))</f>
        <v/>
      </c>
      <c r="O4472" s="56" t="str">
        <f aca="false">IF(J4472="","",IF(AND(L4472=0,K4472=0),1,0))</f>
        <v/>
      </c>
      <c r="P4472" s="56" t="str">
        <f aca="false">IF(L4472=1,J4472+ROW()/10^7,"")</f>
        <v/>
      </c>
      <c r="Q4472" s="56" t="str">
        <f aca="false">IF(O4472=1,M4472,"")</f>
        <v/>
      </c>
      <c r="R4472" s="56" t="str">
        <f aca="false">IF(K4472=1,ROW(),"")</f>
        <v/>
      </c>
      <c r="S4472" s="56" t="str">
        <f aca="false">IF(D4472="","",TRIM(D4472))</f>
        <v/>
      </c>
    </row>
    <row r="4473" customFormat="false" ht="15" hidden="false" customHeight="false" outlineLevel="0" collapsed="false">
      <c r="A4473" s="50"/>
      <c r="B4473" s="50"/>
      <c r="C4473" s="50" t="str">
        <f aca="false">IF(S4473="","",IFERROR(IF(INDEX('Ledger Codes'!$C$6:$C$205,MATCH(S4473,'Ledger Codes'!$B$6:$B$205,0))="","",INDEX('Ledger Codes'!$C$6:$C$205,MATCH(S4473,'Ledger Codes'!$B$6:$B$205,0))),""))</f>
        <v/>
      </c>
      <c r="D4473" s="50"/>
      <c r="E4473" s="50"/>
      <c r="F4473" s="50"/>
      <c r="G4473" s="50"/>
      <c r="H4473" s="50"/>
      <c r="I4473" s="52" t="str">
        <f aca="false">IF(AND(G4473="",H4473=""),"",N(G4473)-N(H4473))</f>
        <v/>
      </c>
      <c r="J4473" s="52" t="str">
        <f aca="false">IF(I4473="","",ABS(I4473))</f>
        <v/>
      </c>
      <c r="K4473" s="56" t="str">
        <f aca="false">IF(S4473="","",0)</f>
        <v/>
      </c>
      <c r="L4473" s="56" t="str">
        <f aca="false">IF(J4473="","",IF(AND(J4473&gt;'Revenue Testing'!$E$9,K4473=0),1,0))</f>
        <v/>
      </c>
      <c r="M4473" s="57" t="n">
        <v>0.644665883403</v>
      </c>
      <c r="N4473" s="56" t="str">
        <f aca="false">IF(OR(A4473="",I4473=""),"",IF(COUNTIFS($A$2:$A$4500,A4473,$D$2:$D$4500,D4473,$I$2:$I$4500,I4473)&gt;1,"Possible duplicate",""))</f>
        <v/>
      </c>
      <c r="O4473" s="56" t="str">
        <f aca="false">IF(J4473="","",IF(AND(L4473=0,K4473=0),1,0))</f>
        <v/>
      </c>
      <c r="P4473" s="56" t="str">
        <f aca="false">IF(L4473=1,J4473+ROW()/10^7,"")</f>
        <v/>
      </c>
      <c r="Q4473" s="56" t="str">
        <f aca="false">IF(O4473=1,M4473,"")</f>
        <v/>
      </c>
      <c r="R4473" s="56" t="str">
        <f aca="false">IF(K4473=1,ROW(),"")</f>
        <v/>
      </c>
      <c r="S4473" s="56" t="str">
        <f aca="false">IF(D4473="","",TRIM(D4473))</f>
        <v/>
      </c>
    </row>
    <row r="4474" customFormat="false" ht="15" hidden="false" customHeight="false" outlineLevel="0" collapsed="false">
      <c r="A4474" s="50"/>
      <c r="B4474" s="50"/>
      <c r="C4474" s="50" t="str">
        <f aca="false">IF(S4474="","",IFERROR(IF(INDEX('Ledger Codes'!$C$6:$C$205,MATCH(S4474,'Ledger Codes'!$B$6:$B$205,0))="","",INDEX('Ledger Codes'!$C$6:$C$205,MATCH(S4474,'Ledger Codes'!$B$6:$B$205,0))),""))</f>
        <v/>
      </c>
      <c r="D4474" s="50"/>
      <c r="E4474" s="50"/>
      <c r="F4474" s="50"/>
      <c r="G4474" s="50"/>
      <c r="H4474" s="50"/>
      <c r="I4474" s="52" t="str">
        <f aca="false">IF(AND(G4474="",H4474=""),"",N(G4474)-N(H4474))</f>
        <v/>
      </c>
      <c r="J4474" s="52" t="str">
        <f aca="false">IF(I4474="","",ABS(I4474))</f>
        <v/>
      </c>
      <c r="K4474" s="56" t="str">
        <f aca="false">IF(S4474="","",0)</f>
        <v/>
      </c>
      <c r="L4474" s="56" t="str">
        <f aca="false">IF(J4474="","",IF(AND(J4474&gt;'Revenue Testing'!$E$9,K4474=0),1,0))</f>
        <v/>
      </c>
      <c r="M4474" s="57" t="n">
        <v>0.970059472934</v>
      </c>
      <c r="N4474" s="56" t="str">
        <f aca="false">IF(OR(A4474="",I4474=""),"",IF(COUNTIFS($A$2:$A$4500,A4474,$D$2:$D$4500,D4474,$I$2:$I$4500,I4474)&gt;1,"Possible duplicate",""))</f>
        <v/>
      </c>
      <c r="O4474" s="56" t="str">
        <f aca="false">IF(J4474="","",IF(AND(L4474=0,K4474=0),1,0))</f>
        <v/>
      </c>
      <c r="P4474" s="56" t="str">
        <f aca="false">IF(L4474=1,J4474+ROW()/10^7,"")</f>
        <v/>
      </c>
      <c r="Q4474" s="56" t="str">
        <f aca="false">IF(O4474=1,M4474,"")</f>
        <v/>
      </c>
      <c r="R4474" s="56" t="str">
        <f aca="false">IF(K4474=1,ROW(),"")</f>
        <v/>
      </c>
      <c r="S4474" s="56" t="str">
        <f aca="false">IF(D4474="","",TRIM(D4474))</f>
        <v/>
      </c>
    </row>
    <row r="4475" customFormat="false" ht="15" hidden="false" customHeight="false" outlineLevel="0" collapsed="false">
      <c r="A4475" s="50"/>
      <c r="B4475" s="50"/>
      <c r="C4475" s="50" t="str">
        <f aca="false">IF(S4475="","",IFERROR(IF(INDEX('Ledger Codes'!$C$6:$C$205,MATCH(S4475,'Ledger Codes'!$B$6:$B$205,0))="","",INDEX('Ledger Codes'!$C$6:$C$205,MATCH(S4475,'Ledger Codes'!$B$6:$B$205,0))),""))</f>
        <v/>
      </c>
      <c r="D4475" s="50"/>
      <c r="E4475" s="50"/>
      <c r="F4475" s="50"/>
      <c r="G4475" s="50"/>
      <c r="H4475" s="50"/>
      <c r="I4475" s="52" t="str">
        <f aca="false">IF(AND(G4475="",H4475=""),"",N(G4475)-N(H4475))</f>
        <v/>
      </c>
      <c r="J4475" s="52" t="str">
        <f aca="false">IF(I4475="","",ABS(I4475))</f>
        <v/>
      </c>
      <c r="K4475" s="56" t="str">
        <f aca="false">IF(S4475="","",0)</f>
        <v/>
      </c>
      <c r="L4475" s="56" t="str">
        <f aca="false">IF(J4475="","",IF(AND(J4475&gt;'Revenue Testing'!$E$9,K4475=0),1,0))</f>
        <v/>
      </c>
      <c r="M4475" s="57" t="n">
        <v>0.741260440224</v>
      </c>
      <c r="N4475" s="56" t="str">
        <f aca="false">IF(OR(A4475="",I4475=""),"",IF(COUNTIFS($A$2:$A$4500,A4475,$D$2:$D$4500,D4475,$I$2:$I$4500,I4475)&gt;1,"Possible duplicate",""))</f>
        <v/>
      </c>
      <c r="O4475" s="56" t="str">
        <f aca="false">IF(J4475="","",IF(AND(L4475=0,K4475=0),1,0))</f>
        <v/>
      </c>
      <c r="P4475" s="56" t="str">
        <f aca="false">IF(L4475=1,J4475+ROW()/10^7,"")</f>
        <v/>
      </c>
      <c r="Q4475" s="56" t="str">
        <f aca="false">IF(O4475=1,M4475,"")</f>
        <v/>
      </c>
      <c r="R4475" s="56" t="str">
        <f aca="false">IF(K4475=1,ROW(),"")</f>
        <v/>
      </c>
      <c r="S4475" s="56" t="str">
        <f aca="false">IF(D4475="","",TRIM(D4475))</f>
        <v/>
      </c>
    </row>
    <row r="4476" customFormat="false" ht="15" hidden="false" customHeight="false" outlineLevel="0" collapsed="false">
      <c r="A4476" s="50"/>
      <c r="B4476" s="50"/>
      <c r="C4476" s="50" t="str">
        <f aca="false">IF(S4476="","",IFERROR(IF(INDEX('Ledger Codes'!$C$6:$C$205,MATCH(S4476,'Ledger Codes'!$B$6:$B$205,0))="","",INDEX('Ledger Codes'!$C$6:$C$205,MATCH(S4476,'Ledger Codes'!$B$6:$B$205,0))),""))</f>
        <v/>
      </c>
      <c r="D4476" s="50"/>
      <c r="E4476" s="50"/>
      <c r="F4476" s="50"/>
      <c r="G4476" s="50"/>
      <c r="H4476" s="50"/>
      <c r="I4476" s="52" t="str">
        <f aca="false">IF(AND(G4476="",H4476=""),"",N(G4476)-N(H4476))</f>
        <v/>
      </c>
      <c r="J4476" s="52" t="str">
        <f aca="false">IF(I4476="","",ABS(I4476))</f>
        <v/>
      </c>
      <c r="K4476" s="56" t="str">
        <f aca="false">IF(S4476="","",0)</f>
        <v/>
      </c>
      <c r="L4476" s="56" t="str">
        <f aca="false">IF(J4476="","",IF(AND(J4476&gt;'Revenue Testing'!$E$9,K4476=0),1,0))</f>
        <v/>
      </c>
      <c r="M4476" s="57" t="n">
        <v>0.263937354434</v>
      </c>
      <c r="N4476" s="56" t="str">
        <f aca="false">IF(OR(A4476="",I4476=""),"",IF(COUNTIFS($A$2:$A$4500,A4476,$D$2:$D$4500,D4476,$I$2:$I$4500,I4476)&gt;1,"Possible duplicate",""))</f>
        <v/>
      </c>
      <c r="O4476" s="56" t="str">
        <f aca="false">IF(J4476="","",IF(AND(L4476=0,K4476=0),1,0))</f>
        <v/>
      </c>
      <c r="P4476" s="56" t="str">
        <f aca="false">IF(L4476=1,J4476+ROW()/10^7,"")</f>
        <v/>
      </c>
      <c r="Q4476" s="56" t="str">
        <f aca="false">IF(O4476=1,M4476,"")</f>
        <v/>
      </c>
      <c r="R4476" s="56" t="str">
        <f aca="false">IF(K4476=1,ROW(),"")</f>
        <v/>
      </c>
      <c r="S4476" s="56" t="str">
        <f aca="false">IF(D4476="","",TRIM(D4476))</f>
        <v/>
      </c>
    </row>
    <row r="4477" customFormat="false" ht="15" hidden="false" customHeight="false" outlineLevel="0" collapsed="false">
      <c r="A4477" s="50"/>
      <c r="B4477" s="50"/>
      <c r="C4477" s="50" t="str">
        <f aca="false">IF(S4477="","",IFERROR(IF(INDEX('Ledger Codes'!$C$6:$C$205,MATCH(S4477,'Ledger Codes'!$B$6:$B$205,0))="","",INDEX('Ledger Codes'!$C$6:$C$205,MATCH(S4477,'Ledger Codes'!$B$6:$B$205,0))),""))</f>
        <v/>
      </c>
      <c r="D4477" s="50"/>
      <c r="E4477" s="50"/>
      <c r="F4477" s="50"/>
      <c r="G4477" s="50"/>
      <c r="H4477" s="50"/>
      <c r="I4477" s="52" t="str">
        <f aca="false">IF(AND(G4477="",H4477=""),"",N(G4477)-N(H4477))</f>
        <v/>
      </c>
      <c r="J4477" s="52" t="str">
        <f aca="false">IF(I4477="","",ABS(I4477))</f>
        <v/>
      </c>
      <c r="K4477" s="56" t="str">
        <f aca="false">IF(S4477="","",0)</f>
        <v/>
      </c>
      <c r="L4477" s="56" t="str">
        <f aca="false">IF(J4477="","",IF(AND(J4477&gt;'Revenue Testing'!$E$9,K4477=0),1,0))</f>
        <v/>
      </c>
      <c r="M4477" s="57" t="n">
        <v>0.518027662607</v>
      </c>
      <c r="N4477" s="56" t="str">
        <f aca="false">IF(OR(A4477="",I4477=""),"",IF(COUNTIFS($A$2:$A$4500,A4477,$D$2:$D$4500,D4477,$I$2:$I$4500,I4477)&gt;1,"Possible duplicate",""))</f>
        <v/>
      </c>
      <c r="O4477" s="56" t="str">
        <f aca="false">IF(J4477="","",IF(AND(L4477=0,K4477=0),1,0))</f>
        <v/>
      </c>
      <c r="P4477" s="56" t="str">
        <f aca="false">IF(L4477=1,J4477+ROW()/10^7,"")</f>
        <v/>
      </c>
      <c r="Q4477" s="56" t="str">
        <f aca="false">IF(O4477=1,M4477,"")</f>
        <v/>
      </c>
      <c r="R4477" s="56" t="str">
        <f aca="false">IF(K4477=1,ROW(),"")</f>
        <v/>
      </c>
      <c r="S4477" s="56" t="str">
        <f aca="false">IF(D4477="","",TRIM(D4477))</f>
        <v/>
      </c>
    </row>
    <row r="4478" customFormat="false" ht="15" hidden="false" customHeight="false" outlineLevel="0" collapsed="false">
      <c r="A4478" s="50"/>
      <c r="B4478" s="50"/>
      <c r="C4478" s="50" t="str">
        <f aca="false">IF(S4478="","",IFERROR(IF(INDEX('Ledger Codes'!$C$6:$C$205,MATCH(S4478,'Ledger Codes'!$B$6:$B$205,0))="","",INDEX('Ledger Codes'!$C$6:$C$205,MATCH(S4478,'Ledger Codes'!$B$6:$B$205,0))),""))</f>
        <v/>
      </c>
      <c r="D4478" s="50"/>
      <c r="E4478" s="50"/>
      <c r="F4478" s="50"/>
      <c r="G4478" s="50"/>
      <c r="H4478" s="50"/>
      <c r="I4478" s="52" t="str">
        <f aca="false">IF(AND(G4478="",H4478=""),"",N(G4478)-N(H4478))</f>
        <v/>
      </c>
      <c r="J4478" s="52" t="str">
        <f aca="false">IF(I4478="","",ABS(I4478))</f>
        <v/>
      </c>
      <c r="K4478" s="56" t="str">
        <f aca="false">IF(S4478="","",0)</f>
        <v/>
      </c>
      <c r="L4478" s="56" t="str">
        <f aca="false">IF(J4478="","",IF(AND(J4478&gt;'Revenue Testing'!$E$9,K4478=0),1,0))</f>
        <v/>
      </c>
      <c r="M4478" s="57" t="n">
        <v>0.788679739419</v>
      </c>
      <c r="N4478" s="56" t="str">
        <f aca="false">IF(OR(A4478="",I4478=""),"",IF(COUNTIFS($A$2:$A$4500,A4478,$D$2:$D$4500,D4478,$I$2:$I$4500,I4478)&gt;1,"Possible duplicate",""))</f>
        <v/>
      </c>
      <c r="O4478" s="56" t="str">
        <f aca="false">IF(J4478="","",IF(AND(L4478=0,K4478=0),1,0))</f>
        <v/>
      </c>
      <c r="P4478" s="56" t="str">
        <f aca="false">IF(L4478=1,J4478+ROW()/10^7,"")</f>
        <v/>
      </c>
      <c r="Q4478" s="56" t="str">
        <f aca="false">IF(O4478=1,M4478,"")</f>
        <v/>
      </c>
      <c r="R4478" s="56" t="str">
        <f aca="false">IF(K4478=1,ROW(),"")</f>
        <v/>
      </c>
      <c r="S4478" s="56" t="str">
        <f aca="false">IF(D4478="","",TRIM(D4478))</f>
        <v/>
      </c>
    </row>
    <row r="4479" customFormat="false" ht="15" hidden="false" customHeight="false" outlineLevel="0" collapsed="false">
      <c r="A4479" s="50"/>
      <c r="B4479" s="50"/>
      <c r="C4479" s="50" t="str">
        <f aca="false">IF(S4479="","",IFERROR(IF(INDEX('Ledger Codes'!$C$6:$C$205,MATCH(S4479,'Ledger Codes'!$B$6:$B$205,0))="","",INDEX('Ledger Codes'!$C$6:$C$205,MATCH(S4479,'Ledger Codes'!$B$6:$B$205,0))),""))</f>
        <v/>
      </c>
      <c r="D4479" s="50"/>
      <c r="E4479" s="50"/>
      <c r="F4479" s="50"/>
      <c r="G4479" s="50"/>
      <c r="H4479" s="50"/>
      <c r="I4479" s="52" t="str">
        <f aca="false">IF(AND(G4479="",H4479=""),"",N(G4479)-N(H4479))</f>
        <v/>
      </c>
      <c r="J4479" s="52" t="str">
        <f aca="false">IF(I4479="","",ABS(I4479))</f>
        <v/>
      </c>
      <c r="K4479" s="56" t="str">
        <f aca="false">IF(S4479="","",0)</f>
        <v/>
      </c>
      <c r="L4479" s="56" t="str">
        <f aca="false">IF(J4479="","",IF(AND(J4479&gt;'Revenue Testing'!$E$9,K4479=0),1,0))</f>
        <v/>
      </c>
      <c r="M4479" s="57" t="n">
        <v>0.466328203964</v>
      </c>
      <c r="N4479" s="56" t="str">
        <f aca="false">IF(OR(A4479="",I4479=""),"",IF(COUNTIFS($A$2:$A$4500,A4479,$D$2:$D$4500,D4479,$I$2:$I$4500,I4479)&gt;1,"Possible duplicate",""))</f>
        <v/>
      </c>
      <c r="O4479" s="56" t="str">
        <f aca="false">IF(J4479="","",IF(AND(L4479=0,K4479=0),1,0))</f>
        <v/>
      </c>
      <c r="P4479" s="56" t="str">
        <f aca="false">IF(L4479=1,J4479+ROW()/10^7,"")</f>
        <v/>
      </c>
      <c r="Q4479" s="56" t="str">
        <f aca="false">IF(O4479=1,M4479,"")</f>
        <v/>
      </c>
      <c r="R4479" s="56" t="str">
        <f aca="false">IF(K4479=1,ROW(),"")</f>
        <v/>
      </c>
      <c r="S4479" s="56" t="str">
        <f aca="false">IF(D4479="","",TRIM(D4479))</f>
        <v/>
      </c>
    </row>
    <row r="4480" customFormat="false" ht="15" hidden="false" customHeight="false" outlineLevel="0" collapsed="false">
      <c r="A4480" s="50"/>
      <c r="B4480" s="50"/>
      <c r="C4480" s="50" t="str">
        <f aca="false">IF(S4480="","",IFERROR(IF(INDEX('Ledger Codes'!$C$6:$C$205,MATCH(S4480,'Ledger Codes'!$B$6:$B$205,0))="","",INDEX('Ledger Codes'!$C$6:$C$205,MATCH(S4480,'Ledger Codes'!$B$6:$B$205,0))),""))</f>
        <v/>
      </c>
      <c r="D4480" s="50"/>
      <c r="E4480" s="50"/>
      <c r="F4480" s="50"/>
      <c r="G4480" s="50"/>
      <c r="H4480" s="50"/>
      <c r="I4480" s="52" t="str">
        <f aca="false">IF(AND(G4480="",H4480=""),"",N(G4480)-N(H4480))</f>
        <v/>
      </c>
      <c r="J4480" s="52" t="str">
        <f aca="false">IF(I4480="","",ABS(I4480))</f>
        <v/>
      </c>
      <c r="K4480" s="56" t="str">
        <f aca="false">IF(S4480="","",0)</f>
        <v/>
      </c>
      <c r="L4480" s="56" t="str">
        <f aca="false">IF(J4480="","",IF(AND(J4480&gt;'Revenue Testing'!$E$9,K4480=0),1,0))</f>
        <v/>
      </c>
      <c r="M4480" s="57" t="n">
        <v>0.059560347225</v>
      </c>
      <c r="N4480" s="56" t="str">
        <f aca="false">IF(OR(A4480="",I4480=""),"",IF(COUNTIFS($A$2:$A$4500,A4480,$D$2:$D$4500,D4480,$I$2:$I$4500,I4480)&gt;1,"Possible duplicate",""))</f>
        <v/>
      </c>
      <c r="O4480" s="56" t="str">
        <f aca="false">IF(J4480="","",IF(AND(L4480=0,K4480=0),1,0))</f>
        <v/>
      </c>
      <c r="P4480" s="56" t="str">
        <f aca="false">IF(L4480=1,J4480+ROW()/10^7,"")</f>
        <v/>
      </c>
      <c r="Q4480" s="56" t="str">
        <f aca="false">IF(O4480=1,M4480,"")</f>
        <v/>
      </c>
      <c r="R4480" s="56" t="str">
        <f aca="false">IF(K4480=1,ROW(),"")</f>
        <v/>
      </c>
      <c r="S4480" s="56" t="str">
        <f aca="false">IF(D4480="","",TRIM(D4480))</f>
        <v/>
      </c>
    </row>
    <row r="4481" customFormat="false" ht="15" hidden="false" customHeight="false" outlineLevel="0" collapsed="false">
      <c r="A4481" s="50"/>
      <c r="B4481" s="50"/>
      <c r="C4481" s="50" t="str">
        <f aca="false">IF(S4481="","",IFERROR(IF(INDEX('Ledger Codes'!$C$6:$C$205,MATCH(S4481,'Ledger Codes'!$B$6:$B$205,0))="","",INDEX('Ledger Codes'!$C$6:$C$205,MATCH(S4481,'Ledger Codes'!$B$6:$B$205,0))),""))</f>
        <v/>
      </c>
      <c r="D4481" s="50"/>
      <c r="E4481" s="50"/>
      <c r="F4481" s="50"/>
      <c r="G4481" s="50"/>
      <c r="H4481" s="50"/>
      <c r="I4481" s="52" t="str">
        <f aca="false">IF(AND(G4481="",H4481=""),"",N(G4481)-N(H4481))</f>
        <v/>
      </c>
      <c r="J4481" s="52" t="str">
        <f aca="false">IF(I4481="","",ABS(I4481))</f>
        <v/>
      </c>
      <c r="K4481" s="56" t="str">
        <f aca="false">IF(S4481="","",0)</f>
        <v/>
      </c>
      <c r="L4481" s="56" t="str">
        <f aca="false">IF(J4481="","",IF(AND(J4481&gt;'Revenue Testing'!$E$9,K4481=0),1,0))</f>
        <v/>
      </c>
      <c r="M4481" s="57" t="n">
        <v>0.687315423624</v>
      </c>
      <c r="N4481" s="56" t="str">
        <f aca="false">IF(OR(A4481="",I4481=""),"",IF(COUNTIFS($A$2:$A$4500,A4481,$D$2:$D$4500,D4481,$I$2:$I$4500,I4481)&gt;1,"Possible duplicate",""))</f>
        <v/>
      </c>
      <c r="O4481" s="56" t="str">
        <f aca="false">IF(J4481="","",IF(AND(L4481=0,K4481=0),1,0))</f>
        <v/>
      </c>
      <c r="P4481" s="56" t="str">
        <f aca="false">IF(L4481=1,J4481+ROW()/10^7,"")</f>
        <v/>
      </c>
      <c r="Q4481" s="56" t="str">
        <f aca="false">IF(O4481=1,M4481,"")</f>
        <v/>
      </c>
      <c r="R4481" s="56" t="str">
        <f aca="false">IF(K4481=1,ROW(),"")</f>
        <v/>
      </c>
      <c r="S4481" s="56" t="str">
        <f aca="false">IF(D4481="","",TRIM(D4481))</f>
        <v/>
      </c>
    </row>
    <row r="4482" customFormat="false" ht="15" hidden="false" customHeight="false" outlineLevel="0" collapsed="false">
      <c r="A4482" s="50"/>
      <c r="B4482" s="50"/>
      <c r="C4482" s="50" t="str">
        <f aca="false">IF(S4482="","",IFERROR(IF(INDEX('Ledger Codes'!$C$6:$C$205,MATCH(S4482,'Ledger Codes'!$B$6:$B$205,0))="","",INDEX('Ledger Codes'!$C$6:$C$205,MATCH(S4482,'Ledger Codes'!$B$6:$B$205,0))),""))</f>
        <v/>
      </c>
      <c r="D4482" s="50"/>
      <c r="E4482" s="50"/>
      <c r="F4482" s="50"/>
      <c r="G4482" s="50"/>
      <c r="H4482" s="50"/>
      <c r="I4482" s="52" t="str">
        <f aca="false">IF(AND(G4482="",H4482=""),"",N(G4482)-N(H4482))</f>
        <v/>
      </c>
      <c r="J4482" s="52" t="str">
        <f aca="false">IF(I4482="","",ABS(I4482))</f>
        <v/>
      </c>
      <c r="K4482" s="56" t="str">
        <f aca="false">IF(S4482="","",0)</f>
        <v/>
      </c>
      <c r="L4482" s="56" t="str">
        <f aca="false">IF(J4482="","",IF(AND(J4482&gt;'Revenue Testing'!$E$9,K4482=0),1,0))</f>
        <v/>
      </c>
      <c r="M4482" s="57" t="n">
        <v>0.027083009375</v>
      </c>
      <c r="N4482" s="56" t="str">
        <f aca="false">IF(OR(A4482="",I4482=""),"",IF(COUNTIFS($A$2:$A$4500,A4482,$D$2:$D$4500,D4482,$I$2:$I$4500,I4482)&gt;1,"Possible duplicate",""))</f>
        <v/>
      </c>
      <c r="O4482" s="56" t="str">
        <f aca="false">IF(J4482="","",IF(AND(L4482=0,K4482=0),1,0))</f>
        <v/>
      </c>
      <c r="P4482" s="56" t="str">
        <f aca="false">IF(L4482=1,J4482+ROW()/10^7,"")</f>
        <v/>
      </c>
      <c r="Q4482" s="56" t="str">
        <f aca="false">IF(O4482=1,M4482,"")</f>
        <v/>
      </c>
      <c r="R4482" s="56" t="str">
        <f aca="false">IF(K4482=1,ROW(),"")</f>
        <v/>
      </c>
      <c r="S4482" s="56" t="str">
        <f aca="false">IF(D4482="","",TRIM(D4482))</f>
        <v/>
      </c>
    </row>
    <row r="4483" customFormat="false" ht="15" hidden="false" customHeight="false" outlineLevel="0" collapsed="false">
      <c r="A4483" s="50"/>
      <c r="B4483" s="50"/>
      <c r="C4483" s="50" t="str">
        <f aca="false">IF(S4483="","",IFERROR(IF(INDEX('Ledger Codes'!$C$6:$C$205,MATCH(S4483,'Ledger Codes'!$B$6:$B$205,0))="","",INDEX('Ledger Codes'!$C$6:$C$205,MATCH(S4483,'Ledger Codes'!$B$6:$B$205,0))),""))</f>
        <v/>
      </c>
      <c r="D4483" s="50"/>
      <c r="E4483" s="50"/>
      <c r="F4483" s="50"/>
      <c r="G4483" s="50"/>
      <c r="H4483" s="50"/>
      <c r="I4483" s="52" t="str">
        <f aca="false">IF(AND(G4483="",H4483=""),"",N(G4483)-N(H4483))</f>
        <v/>
      </c>
      <c r="J4483" s="52" t="str">
        <f aca="false">IF(I4483="","",ABS(I4483))</f>
        <v/>
      </c>
      <c r="K4483" s="56" t="str">
        <f aca="false">IF(S4483="","",0)</f>
        <v/>
      </c>
      <c r="L4483" s="56" t="str">
        <f aca="false">IF(J4483="","",IF(AND(J4483&gt;'Revenue Testing'!$E$9,K4483=0),1,0))</f>
        <v/>
      </c>
      <c r="M4483" s="57" t="n">
        <v>0.854246059017</v>
      </c>
      <c r="N4483" s="56" t="str">
        <f aca="false">IF(OR(A4483="",I4483=""),"",IF(COUNTIFS($A$2:$A$4500,A4483,$D$2:$D$4500,D4483,$I$2:$I$4500,I4483)&gt;1,"Possible duplicate",""))</f>
        <v/>
      </c>
      <c r="O4483" s="56" t="str">
        <f aca="false">IF(J4483="","",IF(AND(L4483=0,K4483=0),1,0))</f>
        <v/>
      </c>
      <c r="P4483" s="56" t="str">
        <f aca="false">IF(L4483=1,J4483+ROW()/10^7,"")</f>
        <v/>
      </c>
      <c r="Q4483" s="56" t="str">
        <f aca="false">IF(O4483=1,M4483,"")</f>
        <v/>
      </c>
      <c r="R4483" s="56" t="str">
        <f aca="false">IF(K4483=1,ROW(),"")</f>
        <v/>
      </c>
      <c r="S4483" s="56" t="str">
        <f aca="false">IF(D4483="","",TRIM(D4483))</f>
        <v/>
      </c>
    </row>
    <row r="4484" customFormat="false" ht="15" hidden="false" customHeight="false" outlineLevel="0" collapsed="false">
      <c r="A4484" s="50"/>
      <c r="B4484" s="50"/>
      <c r="C4484" s="50" t="str">
        <f aca="false">IF(S4484="","",IFERROR(IF(INDEX('Ledger Codes'!$C$6:$C$205,MATCH(S4484,'Ledger Codes'!$B$6:$B$205,0))="","",INDEX('Ledger Codes'!$C$6:$C$205,MATCH(S4484,'Ledger Codes'!$B$6:$B$205,0))),""))</f>
        <v/>
      </c>
      <c r="D4484" s="50"/>
      <c r="E4484" s="50"/>
      <c r="F4484" s="50"/>
      <c r="G4484" s="50"/>
      <c r="H4484" s="50"/>
      <c r="I4484" s="52" t="str">
        <f aca="false">IF(AND(G4484="",H4484=""),"",N(G4484)-N(H4484))</f>
        <v/>
      </c>
      <c r="J4484" s="52" t="str">
        <f aca="false">IF(I4484="","",ABS(I4484))</f>
        <v/>
      </c>
      <c r="K4484" s="56" t="str">
        <f aca="false">IF(S4484="","",0)</f>
        <v/>
      </c>
      <c r="L4484" s="56" t="str">
        <f aca="false">IF(J4484="","",IF(AND(J4484&gt;'Revenue Testing'!$E$9,K4484=0),1,0))</f>
        <v/>
      </c>
      <c r="M4484" s="57" t="n">
        <v>0.750527329268</v>
      </c>
      <c r="N4484" s="56" t="str">
        <f aca="false">IF(OR(A4484="",I4484=""),"",IF(COUNTIFS($A$2:$A$4500,A4484,$D$2:$D$4500,D4484,$I$2:$I$4500,I4484)&gt;1,"Possible duplicate",""))</f>
        <v/>
      </c>
      <c r="O4484" s="56" t="str">
        <f aca="false">IF(J4484="","",IF(AND(L4484=0,K4484=0),1,0))</f>
        <v/>
      </c>
      <c r="P4484" s="56" t="str">
        <f aca="false">IF(L4484=1,J4484+ROW()/10^7,"")</f>
        <v/>
      </c>
      <c r="Q4484" s="56" t="str">
        <f aca="false">IF(O4484=1,M4484,"")</f>
        <v/>
      </c>
      <c r="R4484" s="56" t="str">
        <f aca="false">IF(K4484=1,ROW(),"")</f>
        <v/>
      </c>
      <c r="S4484" s="56" t="str">
        <f aca="false">IF(D4484="","",TRIM(D4484))</f>
        <v/>
      </c>
    </row>
    <row r="4485" customFormat="false" ht="15" hidden="false" customHeight="false" outlineLevel="0" collapsed="false">
      <c r="A4485" s="50"/>
      <c r="B4485" s="50"/>
      <c r="C4485" s="50" t="str">
        <f aca="false">IF(S4485="","",IFERROR(IF(INDEX('Ledger Codes'!$C$6:$C$205,MATCH(S4485,'Ledger Codes'!$B$6:$B$205,0))="","",INDEX('Ledger Codes'!$C$6:$C$205,MATCH(S4485,'Ledger Codes'!$B$6:$B$205,0))),""))</f>
        <v/>
      </c>
      <c r="D4485" s="50"/>
      <c r="E4485" s="50"/>
      <c r="F4485" s="50"/>
      <c r="G4485" s="50"/>
      <c r="H4485" s="50"/>
      <c r="I4485" s="52" t="str">
        <f aca="false">IF(AND(G4485="",H4485=""),"",N(G4485)-N(H4485))</f>
        <v/>
      </c>
      <c r="J4485" s="52" t="str">
        <f aca="false">IF(I4485="","",ABS(I4485))</f>
        <v/>
      </c>
      <c r="K4485" s="56" t="str">
        <f aca="false">IF(S4485="","",0)</f>
        <v/>
      </c>
      <c r="L4485" s="56" t="str">
        <f aca="false">IF(J4485="","",IF(AND(J4485&gt;'Revenue Testing'!$E$9,K4485=0),1,0))</f>
        <v/>
      </c>
      <c r="M4485" s="57" t="n">
        <v>0.731286982181</v>
      </c>
      <c r="N4485" s="56" t="str">
        <f aca="false">IF(OR(A4485="",I4485=""),"",IF(COUNTIFS($A$2:$A$4500,A4485,$D$2:$D$4500,D4485,$I$2:$I$4500,I4485)&gt;1,"Possible duplicate",""))</f>
        <v/>
      </c>
      <c r="O4485" s="56" t="str">
        <f aca="false">IF(J4485="","",IF(AND(L4485=0,K4485=0),1,0))</f>
        <v/>
      </c>
      <c r="P4485" s="56" t="str">
        <f aca="false">IF(L4485=1,J4485+ROW()/10^7,"")</f>
        <v/>
      </c>
      <c r="Q4485" s="56" t="str">
        <f aca="false">IF(O4485=1,M4485,"")</f>
        <v/>
      </c>
      <c r="R4485" s="56" t="str">
        <f aca="false">IF(K4485=1,ROW(),"")</f>
        <v/>
      </c>
      <c r="S4485" s="56" t="str">
        <f aca="false">IF(D4485="","",TRIM(D4485))</f>
        <v/>
      </c>
    </row>
    <row r="4486" customFormat="false" ht="15" hidden="false" customHeight="false" outlineLevel="0" collapsed="false">
      <c r="A4486" s="50"/>
      <c r="B4486" s="50"/>
      <c r="C4486" s="50" t="str">
        <f aca="false">IF(S4486="","",IFERROR(IF(INDEX('Ledger Codes'!$C$6:$C$205,MATCH(S4486,'Ledger Codes'!$B$6:$B$205,0))="","",INDEX('Ledger Codes'!$C$6:$C$205,MATCH(S4486,'Ledger Codes'!$B$6:$B$205,0))),""))</f>
        <v/>
      </c>
      <c r="D4486" s="50"/>
      <c r="E4486" s="50"/>
      <c r="F4486" s="50"/>
      <c r="G4486" s="50"/>
      <c r="H4486" s="50"/>
      <c r="I4486" s="52" t="str">
        <f aca="false">IF(AND(G4486="",H4486=""),"",N(G4486)-N(H4486))</f>
        <v/>
      </c>
      <c r="J4486" s="52" t="str">
        <f aca="false">IF(I4486="","",ABS(I4486))</f>
        <v/>
      </c>
      <c r="K4486" s="56" t="str">
        <f aca="false">IF(S4486="","",0)</f>
        <v/>
      </c>
      <c r="L4486" s="56" t="str">
        <f aca="false">IF(J4486="","",IF(AND(J4486&gt;'Revenue Testing'!$E$9,K4486=0),1,0))</f>
        <v/>
      </c>
      <c r="M4486" s="57" t="n">
        <v>0.50070773525</v>
      </c>
      <c r="N4486" s="56" t="str">
        <f aca="false">IF(OR(A4486="",I4486=""),"",IF(COUNTIFS($A$2:$A$4500,A4486,$D$2:$D$4500,D4486,$I$2:$I$4500,I4486)&gt;1,"Possible duplicate",""))</f>
        <v/>
      </c>
      <c r="O4486" s="56" t="str">
        <f aca="false">IF(J4486="","",IF(AND(L4486=0,K4486=0),1,0))</f>
        <v/>
      </c>
      <c r="P4486" s="56" t="str">
        <f aca="false">IF(L4486=1,J4486+ROW()/10^7,"")</f>
        <v/>
      </c>
      <c r="Q4486" s="56" t="str">
        <f aca="false">IF(O4486=1,M4486,"")</f>
        <v/>
      </c>
      <c r="R4486" s="56" t="str">
        <f aca="false">IF(K4486=1,ROW(),"")</f>
        <v/>
      </c>
      <c r="S4486" s="56" t="str">
        <f aca="false">IF(D4486="","",TRIM(D4486))</f>
        <v/>
      </c>
    </row>
    <row r="4487" customFormat="false" ht="15" hidden="false" customHeight="false" outlineLevel="0" collapsed="false">
      <c r="A4487" s="50"/>
      <c r="B4487" s="50"/>
      <c r="C4487" s="50" t="str">
        <f aca="false">IF(S4487="","",IFERROR(IF(INDEX('Ledger Codes'!$C$6:$C$205,MATCH(S4487,'Ledger Codes'!$B$6:$B$205,0))="","",INDEX('Ledger Codes'!$C$6:$C$205,MATCH(S4487,'Ledger Codes'!$B$6:$B$205,0))),""))</f>
        <v/>
      </c>
      <c r="D4487" s="50"/>
      <c r="E4487" s="50"/>
      <c r="F4487" s="50"/>
      <c r="G4487" s="50"/>
      <c r="H4487" s="50"/>
      <c r="I4487" s="52" t="str">
        <f aca="false">IF(AND(G4487="",H4487=""),"",N(G4487)-N(H4487))</f>
        <v/>
      </c>
      <c r="J4487" s="52" t="str">
        <f aca="false">IF(I4487="","",ABS(I4487))</f>
        <v/>
      </c>
      <c r="K4487" s="56" t="str">
        <f aca="false">IF(S4487="","",0)</f>
        <v/>
      </c>
      <c r="L4487" s="56" t="str">
        <f aca="false">IF(J4487="","",IF(AND(J4487&gt;'Revenue Testing'!$E$9,K4487=0),1,0))</f>
        <v/>
      </c>
      <c r="M4487" s="57" t="n">
        <v>0.860160631467</v>
      </c>
      <c r="N4487" s="56" t="str">
        <f aca="false">IF(OR(A4487="",I4487=""),"",IF(COUNTIFS($A$2:$A$4500,A4487,$D$2:$D$4500,D4487,$I$2:$I$4500,I4487)&gt;1,"Possible duplicate",""))</f>
        <v/>
      </c>
      <c r="O4487" s="56" t="str">
        <f aca="false">IF(J4487="","",IF(AND(L4487=0,K4487=0),1,0))</f>
        <v/>
      </c>
      <c r="P4487" s="56" t="str">
        <f aca="false">IF(L4487=1,J4487+ROW()/10^7,"")</f>
        <v/>
      </c>
      <c r="Q4487" s="56" t="str">
        <f aca="false">IF(O4487=1,M4487,"")</f>
        <v/>
      </c>
      <c r="R4487" s="56" t="str">
        <f aca="false">IF(K4487=1,ROW(),"")</f>
        <v/>
      </c>
      <c r="S4487" s="56" t="str">
        <f aca="false">IF(D4487="","",TRIM(D4487))</f>
        <v/>
      </c>
    </row>
    <row r="4488" customFormat="false" ht="15" hidden="false" customHeight="false" outlineLevel="0" collapsed="false">
      <c r="A4488" s="50"/>
      <c r="B4488" s="50"/>
      <c r="C4488" s="50" t="str">
        <f aca="false">IF(S4488="","",IFERROR(IF(INDEX('Ledger Codes'!$C$6:$C$205,MATCH(S4488,'Ledger Codes'!$B$6:$B$205,0))="","",INDEX('Ledger Codes'!$C$6:$C$205,MATCH(S4488,'Ledger Codes'!$B$6:$B$205,0))),""))</f>
        <v/>
      </c>
      <c r="D4488" s="50"/>
      <c r="E4488" s="50"/>
      <c r="F4488" s="50"/>
      <c r="G4488" s="50"/>
      <c r="H4488" s="50"/>
      <c r="I4488" s="52" t="str">
        <f aca="false">IF(AND(G4488="",H4488=""),"",N(G4488)-N(H4488))</f>
        <v/>
      </c>
      <c r="J4488" s="52" t="str">
        <f aca="false">IF(I4488="","",ABS(I4488))</f>
        <v/>
      </c>
      <c r="K4488" s="56" t="str">
        <f aca="false">IF(S4488="","",0)</f>
        <v/>
      </c>
      <c r="L4488" s="56" t="str">
        <f aca="false">IF(J4488="","",IF(AND(J4488&gt;'Revenue Testing'!$E$9,K4488=0),1,0))</f>
        <v/>
      </c>
      <c r="M4488" s="57" t="n">
        <v>0.75703196227</v>
      </c>
      <c r="N4488" s="56" t="str">
        <f aca="false">IF(OR(A4488="",I4488=""),"",IF(COUNTIFS($A$2:$A$4500,A4488,$D$2:$D$4500,D4488,$I$2:$I$4500,I4488)&gt;1,"Possible duplicate",""))</f>
        <v/>
      </c>
      <c r="O4488" s="56" t="str">
        <f aca="false">IF(J4488="","",IF(AND(L4488=0,K4488=0),1,0))</f>
        <v/>
      </c>
      <c r="P4488" s="56" t="str">
        <f aca="false">IF(L4488=1,J4488+ROW()/10^7,"")</f>
        <v/>
      </c>
      <c r="Q4488" s="56" t="str">
        <f aca="false">IF(O4488=1,M4488,"")</f>
        <v/>
      </c>
      <c r="R4488" s="56" t="str">
        <f aca="false">IF(K4488=1,ROW(),"")</f>
        <v/>
      </c>
      <c r="S4488" s="56" t="str">
        <f aca="false">IF(D4488="","",TRIM(D4488))</f>
        <v/>
      </c>
    </row>
    <row r="4489" customFormat="false" ht="15" hidden="false" customHeight="false" outlineLevel="0" collapsed="false">
      <c r="A4489" s="50"/>
      <c r="B4489" s="50"/>
      <c r="C4489" s="50" t="str">
        <f aca="false">IF(S4489="","",IFERROR(IF(INDEX('Ledger Codes'!$C$6:$C$205,MATCH(S4489,'Ledger Codes'!$B$6:$B$205,0))="","",INDEX('Ledger Codes'!$C$6:$C$205,MATCH(S4489,'Ledger Codes'!$B$6:$B$205,0))),""))</f>
        <v/>
      </c>
      <c r="D4489" s="50"/>
      <c r="E4489" s="50"/>
      <c r="F4489" s="50"/>
      <c r="G4489" s="50"/>
      <c r="H4489" s="50"/>
      <c r="I4489" s="52" t="str">
        <f aca="false">IF(AND(G4489="",H4489=""),"",N(G4489)-N(H4489))</f>
        <v/>
      </c>
      <c r="J4489" s="52" t="str">
        <f aca="false">IF(I4489="","",ABS(I4489))</f>
        <v/>
      </c>
      <c r="K4489" s="56" t="str">
        <f aca="false">IF(S4489="","",0)</f>
        <v/>
      </c>
      <c r="L4489" s="56" t="str">
        <f aca="false">IF(J4489="","",IF(AND(J4489&gt;'Revenue Testing'!$E$9,K4489=0),1,0))</f>
        <v/>
      </c>
      <c r="M4489" s="57" t="n">
        <v>0.708553046904</v>
      </c>
      <c r="N4489" s="56" t="str">
        <f aca="false">IF(OR(A4489="",I4489=""),"",IF(COUNTIFS($A$2:$A$4500,A4489,$D$2:$D$4500,D4489,$I$2:$I$4500,I4489)&gt;1,"Possible duplicate",""))</f>
        <v/>
      </c>
      <c r="O4489" s="56" t="str">
        <f aca="false">IF(J4489="","",IF(AND(L4489=0,K4489=0),1,0))</f>
        <v/>
      </c>
      <c r="P4489" s="56" t="str">
        <f aca="false">IF(L4489=1,J4489+ROW()/10^7,"")</f>
        <v/>
      </c>
      <c r="Q4489" s="56" t="str">
        <f aca="false">IF(O4489=1,M4489,"")</f>
        <v/>
      </c>
      <c r="R4489" s="56" t="str">
        <f aca="false">IF(K4489=1,ROW(),"")</f>
        <v/>
      </c>
      <c r="S4489" s="56" t="str">
        <f aca="false">IF(D4489="","",TRIM(D4489))</f>
        <v/>
      </c>
    </row>
    <row r="4490" customFormat="false" ht="15" hidden="false" customHeight="false" outlineLevel="0" collapsed="false">
      <c r="A4490" s="50"/>
      <c r="B4490" s="50"/>
      <c r="C4490" s="50" t="str">
        <f aca="false">IF(S4490="","",IFERROR(IF(INDEX('Ledger Codes'!$C$6:$C$205,MATCH(S4490,'Ledger Codes'!$B$6:$B$205,0))="","",INDEX('Ledger Codes'!$C$6:$C$205,MATCH(S4490,'Ledger Codes'!$B$6:$B$205,0))),""))</f>
        <v/>
      </c>
      <c r="D4490" s="50"/>
      <c r="E4490" s="50"/>
      <c r="F4490" s="50"/>
      <c r="G4490" s="50"/>
      <c r="H4490" s="50"/>
      <c r="I4490" s="52" t="str">
        <f aca="false">IF(AND(G4490="",H4490=""),"",N(G4490)-N(H4490))</f>
        <v/>
      </c>
      <c r="J4490" s="52" t="str">
        <f aca="false">IF(I4490="","",ABS(I4490))</f>
        <v/>
      </c>
      <c r="K4490" s="56" t="str">
        <f aca="false">IF(S4490="","",0)</f>
        <v/>
      </c>
      <c r="L4490" s="56" t="str">
        <f aca="false">IF(J4490="","",IF(AND(J4490&gt;'Revenue Testing'!$E$9,K4490=0),1,0))</f>
        <v/>
      </c>
      <c r="M4490" s="57" t="n">
        <v>0.539432510938</v>
      </c>
      <c r="N4490" s="56" t="str">
        <f aca="false">IF(OR(A4490="",I4490=""),"",IF(COUNTIFS($A$2:$A$4500,A4490,$D$2:$D$4500,D4490,$I$2:$I$4500,I4490)&gt;1,"Possible duplicate",""))</f>
        <v/>
      </c>
      <c r="O4490" s="56" t="str">
        <f aca="false">IF(J4490="","",IF(AND(L4490=0,K4490=0),1,0))</f>
        <v/>
      </c>
      <c r="P4490" s="56" t="str">
        <f aca="false">IF(L4490=1,J4490+ROW()/10^7,"")</f>
        <v/>
      </c>
      <c r="Q4490" s="56" t="str">
        <f aca="false">IF(O4490=1,M4490,"")</f>
        <v/>
      </c>
      <c r="R4490" s="56" t="str">
        <f aca="false">IF(K4490=1,ROW(),"")</f>
        <v/>
      </c>
      <c r="S4490" s="56" t="str">
        <f aca="false">IF(D4490="","",TRIM(D4490))</f>
        <v/>
      </c>
    </row>
    <row r="4491" customFormat="false" ht="15" hidden="false" customHeight="false" outlineLevel="0" collapsed="false">
      <c r="A4491" s="50"/>
      <c r="B4491" s="50"/>
      <c r="C4491" s="50" t="str">
        <f aca="false">IF(S4491="","",IFERROR(IF(INDEX('Ledger Codes'!$C$6:$C$205,MATCH(S4491,'Ledger Codes'!$B$6:$B$205,0))="","",INDEX('Ledger Codes'!$C$6:$C$205,MATCH(S4491,'Ledger Codes'!$B$6:$B$205,0))),""))</f>
        <v/>
      </c>
      <c r="D4491" s="50"/>
      <c r="E4491" s="50"/>
      <c r="F4491" s="50"/>
      <c r="G4491" s="50"/>
      <c r="H4491" s="50"/>
      <c r="I4491" s="52" t="str">
        <f aca="false">IF(AND(G4491="",H4491=""),"",N(G4491)-N(H4491))</f>
        <v/>
      </c>
      <c r="J4491" s="52" t="str">
        <f aca="false">IF(I4491="","",ABS(I4491))</f>
        <v/>
      </c>
      <c r="K4491" s="56" t="str">
        <f aca="false">IF(S4491="","",0)</f>
        <v/>
      </c>
      <c r="L4491" s="56" t="str">
        <f aca="false">IF(J4491="","",IF(AND(J4491&gt;'Revenue Testing'!$E$9,K4491=0),1,0))</f>
        <v/>
      </c>
      <c r="M4491" s="57" t="n">
        <v>0.443032895271</v>
      </c>
      <c r="N4491" s="56" t="str">
        <f aca="false">IF(OR(A4491="",I4491=""),"",IF(COUNTIFS($A$2:$A$4500,A4491,$D$2:$D$4500,D4491,$I$2:$I$4500,I4491)&gt;1,"Possible duplicate",""))</f>
        <v/>
      </c>
      <c r="O4491" s="56" t="str">
        <f aca="false">IF(J4491="","",IF(AND(L4491=0,K4491=0),1,0))</f>
        <v/>
      </c>
      <c r="P4491" s="56" t="str">
        <f aca="false">IF(L4491=1,J4491+ROW()/10^7,"")</f>
        <v/>
      </c>
      <c r="Q4491" s="56" t="str">
        <f aca="false">IF(O4491=1,M4491,"")</f>
        <v/>
      </c>
      <c r="R4491" s="56" t="str">
        <f aca="false">IF(K4491=1,ROW(),"")</f>
        <v/>
      </c>
      <c r="S4491" s="56" t="str">
        <f aca="false">IF(D4491="","",TRIM(D4491))</f>
        <v/>
      </c>
    </row>
    <row r="4492" customFormat="false" ht="15" hidden="false" customHeight="false" outlineLevel="0" collapsed="false">
      <c r="A4492" s="50"/>
      <c r="B4492" s="50"/>
      <c r="C4492" s="50" t="str">
        <f aca="false">IF(S4492="","",IFERROR(IF(INDEX('Ledger Codes'!$C$6:$C$205,MATCH(S4492,'Ledger Codes'!$B$6:$B$205,0))="","",INDEX('Ledger Codes'!$C$6:$C$205,MATCH(S4492,'Ledger Codes'!$B$6:$B$205,0))),""))</f>
        <v/>
      </c>
      <c r="D4492" s="50"/>
      <c r="E4492" s="50"/>
      <c r="F4492" s="50"/>
      <c r="G4492" s="50"/>
      <c r="H4492" s="50"/>
      <c r="I4492" s="52" t="str">
        <f aca="false">IF(AND(G4492="",H4492=""),"",N(G4492)-N(H4492))</f>
        <v/>
      </c>
      <c r="J4492" s="52" t="str">
        <f aca="false">IF(I4492="","",ABS(I4492))</f>
        <v/>
      </c>
      <c r="K4492" s="56" t="str">
        <f aca="false">IF(S4492="","",0)</f>
        <v/>
      </c>
      <c r="L4492" s="56" t="str">
        <f aca="false">IF(J4492="","",IF(AND(J4492&gt;'Revenue Testing'!$E$9,K4492=0),1,0))</f>
        <v/>
      </c>
      <c r="M4492" s="57" t="n">
        <v>0.387498508117</v>
      </c>
      <c r="N4492" s="56" t="str">
        <f aca="false">IF(OR(A4492="",I4492=""),"",IF(COUNTIFS($A$2:$A$4500,A4492,$D$2:$D$4500,D4492,$I$2:$I$4500,I4492)&gt;1,"Possible duplicate",""))</f>
        <v/>
      </c>
      <c r="O4492" s="56" t="str">
        <f aca="false">IF(J4492="","",IF(AND(L4492=0,K4492=0),1,0))</f>
        <v/>
      </c>
      <c r="P4492" s="56" t="str">
        <f aca="false">IF(L4492=1,J4492+ROW()/10^7,"")</f>
        <v/>
      </c>
      <c r="Q4492" s="56" t="str">
        <f aca="false">IF(O4492=1,M4492,"")</f>
        <v/>
      </c>
      <c r="R4492" s="56" t="str">
        <f aca="false">IF(K4492=1,ROW(),"")</f>
        <v/>
      </c>
      <c r="S4492" s="56" t="str">
        <f aca="false">IF(D4492="","",TRIM(D4492))</f>
        <v/>
      </c>
    </row>
    <row r="4493" customFormat="false" ht="15" hidden="false" customHeight="false" outlineLevel="0" collapsed="false">
      <c r="A4493" s="50"/>
      <c r="B4493" s="50"/>
      <c r="C4493" s="50" t="str">
        <f aca="false">IF(S4493="","",IFERROR(IF(INDEX('Ledger Codes'!$C$6:$C$205,MATCH(S4493,'Ledger Codes'!$B$6:$B$205,0))="","",INDEX('Ledger Codes'!$C$6:$C$205,MATCH(S4493,'Ledger Codes'!$B$6:$B$205,0))),""))</f>
        <v/>
      </c>
      <c r="D4493" s="50"/>
      <c r="E4493" s="50"/>
      <c r="F4493" s="50"/>
      <c r="G4493" s="50"/>
      <c r="H4493" s="50"/>
      <c r="I4493" s="52" t="str">
        <f aca="false">IF(AND(G4493="",H4493=""),"",N(G4493)-N(H4493))</f>
        <v/>
      </c>
      <c r="J4493" s="52" t="str">
        <f aca="false">IF(I4493="","",ABS(I4493))</f>
        <v/>
      </c>
      <c r="K4493" s="56" t="str">
        <f aca="false">IF(S4493="","",0)</f>
        <v/>
      </c>
      <c r="L4493" s="56" t="str">
        <f aca="false">IF(J4493="","",IF(AND(J4493&gt;'Revenue Testing'!$E$9,K4493=0),1,0))</f>
        <v/>
      </c>
      <c r="M4493" s="57" t="n">
        <v>0.388299162723</v>
      </c>
      <c r="N4493" s="56" t="str">
        <f aca="false">IF(OR(A4493="",I4493=""),"",IF(COUNTIFS($A$2:$A$4500,A4493,$D$2:$D$4500,D4493,$I$2:$I$4500,I4493)&gt;1,"Possible duplicate",""))</f>
        <v/>
      </c>
      <c r="O4493" s="56" t="str">
        <f aca="false">IF(J4493="","",IF(AND(L4493=0,K4493=0),1,0))</f>
        <v/>
      </c>
      <c r="P4493" s="56" t="str">
        <f aca="false">IF(L4493=1,J4493+ROW()/10^7,"")</f>
        <v/>
      </c>
      <c r="Q4493" s="56" t="str">
        <f aca="false">IF(O4493=1,M4493,"")</f>
        <v/>
      </c>
      <c r="R4493" s="56" t="str">
        <f aca="false">IF(K4493=1,ROW(),"")</f>
        <v/>
      </c>
      <c r="S4493" s="56" t="str">
        <f aca="false">IF(D4493="","",TRIM(D4493))</f>
        <v/>
      </c>
    </row>
    <row r="4494" customFormat="false" ht="15" hidden="false" customHeight="false" outlineLevel="0" collapsed="false">
      <c r="A4494" s="50"/>
      <c r="B4494" s="50"/>
      <c r="C4494" s="50" t="str">
        <f aca="false">IF(S4494="","",IFERROR(IF(INDEX('Ledger Codes'!$C$6:$C$205,MATCH(S4494,'Ledger Codes'!$B$6:$B$205,0))="","",INDEX('Ledger Codes'!$C$6:$C$205,MATCH(S4494,'Ledger Codes'!$B$6:$B$205,0))),""))</f>
        <v/>
      </c>
      <c r="D4494" s="50"/>
      <c r="E4494" s="50"/>
      <c r="F4494" s="50"/>
      <c r="G4494" s="50"/>
      <c r="H4494" s="50"/>
      <c r="I4494" s="52" t="str">
        <f aca="false">IF(AND(G4494="",H4494=""),"",N(G4494)-N(H4494))</f>
        <v/>
      </c>
      <c r="J4494" s="52" t="str">
        <f aca="false">IF(I4494="","",ABS(I4494))</f>
        <v/>
      </c>
      <c r="K4494" s="56" t="str">
        <f aca="false">IF(S4494="","",0)</f>
        <v/>
      </c>
      <c r="L4494" s="56" t="str">
        <f aca="false">IF(J4494="","",IF(AND(J4494&gt;'Revenue Testing'!$E$9,K4494=0),1,0))</f>
        <v/>
      </c>
      <c r="M4494" s="57" t="n">
        <v>0.704829121071</v>
      </c>
      <c r="N4494" s="56" t="str">
        <f aca="false">IF(OR(A4494="",I4494=""),"",IF(COUNTIFS($A$2:$A$4500,A4494,$D$2:$D$4500,D4494,$I$2:$I$4500,I4494)&gt;1,"Possible duplicate",""))</f>
        <v/>
      </c>
      <c r="O4494" s="56" t="str">
        <f aca="false">IF(J4494="","",IF(AND(L4494=0,K4494=0),1,0))</f>
        <v/>
      </c>
      <c r="P4494" s="56" t="str">
        <f aca="false">IF(L4494=1,J4494+ROW()/10^7,"")</f>
        <v/>
      </c>
      <c r="Q4494" s="56" t="str">
        <f aca="false">IF(O4494=1,M4494,"")</f>
        <v/>
      </c>
      <c r="R4494" s="56" t="str">
        <f aca="false">IF(K4494=1,ROW(),"")</f>
        <v/>
      </c>
      <c r="S4494" s="56" t="str">
        <f aca="false">IF(D4494="","",TRIM(D4494))</f>
        <v/>
      </c>
    </row>
    <row r="4495" customFormat="false" ht="15" hidden="false" customHeight="false" outlineLevel="0" collapsed="false">
      <c r="A4495" s="50"/>
      <c r="B4495" s="50"/>
      <c r="C4495" s="50" t="str">
        <f aca="false">IF(S4495="","",IFERROR(IF(INDEX('Ledger Codes'!$C$6:$C$205,MATCH(S4495,'Ledger Codes'!$B$6:$B$205,0))="","",INDEX('Ledger Codes'!$C$6:$C$205,MATCH(S4495,'Ledger Codes'!$B$6:$B$205,0))),""))</f>
        <v/>
      </c>
      <c r="D4495" s="50"/>
      <c r="E4495" s="50"/>
      <c r="F4495" s="50"/>
      <c r="G4495" s="50"/>
      <c r="H4495" s="50"/>
      <c r="I4495" s="52" t="str">
        <f aca="false">IF(AND(G4495="",H4495=""),"",N(G4495)-N(H4495))</f>
        <v/>
      </c>
      <c r="J4495" s="52" t="str">
        <f aca="false">IF(I4495="","",ABS(I4495))</f>
        <v/>
      </c>
      <c r="K4495" s="56" t="str">
        <f aca="false">IF(S4495="","",0)</f>
        <v/>
      </c>
      <c r="L4495" s="56" t="str">
        <f aca="false">IF(J4495="","",IF(AND(J4495&gt;'Revenue Testing'!$E$9,K4495=0),1,0))</f>
        <v/>
      </c>
      <c r="M4495" s="57" t="n">
        <v>0.462226725185</v>
      </c>
      <c r="N4495" s="56" t="str">
        <f aca="false">IF(OR(A4495="",I4495=""),"",IF(COUNTIFS($A$2:$A$4500,A4495,$D$2:$D$4500,D4495,$I$2:$I$4500,I4495)&gt;1,"Possible duplicate",""))</f>
        <v/>
      </c>
      <c r="O4495" s="56" t="str">
        <f aca="false">IF(J4495="","",IF(AND(L4495=0,K4495=0),1,0))</f>
        <v/>
      </c>
      <c r="P4495" s="56" t="str">
        <f aca="false">IF(L4495=1,J4495+ROW()/10^7,"")</f>
        <v/>
      </c>
      <c r="Q4495" s="56" t="str">
        <f aca="false">IF(O4495=1,M4495,"")</f>
        <v/>
      </c>
      <c r="R4495" s="56" t="str">
        <f aca="false">IF(K4495=1,ROW(),"")</f>
        <v/>
      </c>
      <c r="S4495" s="56" t="str">
        <f aca="false">IF(D4495="","",TRIM(D4495))</f>
        <v/>
      </c>
    </row>
    <row r="4496" customFormat="false" ht="15" hidden="false" customHeight="false" outlineLevel="0" collapsed="false">
      <c r="A4496" s="50"/>
      <c r="B4496" s="50"/>
      <c r="C4496" s="50" t="str">
        <f aca="false">IF(S4496="","",IFERROR(IF(INDEX('Ledger Codes'!$C$6:$C$205,MATCH(S4496,'Ledger Codes'!$B$6:$B$205,0))="","",INDEX('Ledger Codes'!$C$6:$C$205,MATCH(S4496,'Ledger Codes'!$B$6:$B$205,0))),""))</f>
        <v/>
      </c>
      <c r="D4496" s="50"/>
      <c r="E4496" s="50"/>
      <c r="F4496" s="50"/>
      <c r="G4496" s="50"/>
      <c r="H4496" s="50"/>
      <c r="I4496" s="52" t="str">
        <f aca="false">IF(AND(G4496="",H4496=""),"",N(G4496)-N(H4496))</f>
        <v/>
      </c>
      <c r="J4496" s="52" t="str">
        <f aca="false">IF(I4496="","",ABS(I4496))</f>
        <v/>
      </c>
      <c r="K4496" s="56" t="str">
        <f aca="false">IF(S4496="","",0)</f>
        <v/>
      </c>
      <c r="L4496" s="56" t="str">
        <f aca="false">IF(J4496="","",IF(AND(J4496&gt;'Revenue Testing'!$E$9,K4496=0),1,0))</f>
        <v/>
      </c>
      <c r="M4496" s="57" t="n">
        <v>0.971414141065</v>
      </c>
      <c r="N4496" s="56" t="str">
        <f aca="false">IF(OR(A4496="",I4496=""),"",IF(COUNTIFS($A$2:$A$4500,A4496,$D$2:$D$4500,D4496,$I$2:$I$4500,I4496)&gt;1,"Possible duplicate",""))</f>
        <v/>
      </c>
      <c r="O4496" s="56" t="str">
        <f aca="false">IF(J4496="","",IF(AND(L4496=0,K4496=0),1,0))</f>
        <v/>
      </c>
      <c r="P4496" s="56" t="str">
        <f aca="false">IF(L4496=1,J4496+ROW()/10^7,"")</f>
        <v/>
      </c>
      <c r="Q4496" s="56" t="str">
        <f aca="false">IF(O4496=1,M4496,"")</f>
        <v/>
      </c>
      <c r="R4496" s="56" t="str">
        <f aca="false">IF(K4496=1,ROW(),"")</f>
        <v/>
      </c>
      <c r="S4496" s="56" t="str">
        <f aca="false">IF(D4496="","",TRIM(D4496))</f>
        <v/>
      </c>
    </row>
    <row r="4497" customFormat="false" ht="15" hidden="false" customHeight="false" outlineLevel="0" collapsed="false">
      <c r="A4497" s="50"/>
      <c r="B4497" s="50"/>
      <c r="C4497" s="50" t="str">
        <f aca="false">IF(S4497="","",IFERROR(IF(INDEX('Ledger Codes'!$C$6:$C$205,MATCH(S4497,'Ledger Codes'!$B$6:$B$205,0))="","",INDEX('Ledger Codes'!$C$6:$C$205,MATCH(S4497,'Ledger Codes'!$B$6:$B$205,0))),""))</f>
        <v/>
      </c>
      <c r="D4497" s="50"/>
      <c r="E4497" s="50"/>
      <c r="F4497" s="50"/>
      <c r="G4497" s="50"/>
      <c r="H4497" s="50"/>
      <c r="I4497" s="52" t="str">
        <f aca="false">IF(AND(G4497="",H4497=""),"",N(G4497)-N(H4497))</f>
        <v/>
      </c>
      <c r="J4497" s="52" t="str">
        <f aca="false">IF(I4497="","",ABS(I4497))</f>
        <v/>
      </c>
      <c r="K4497" s="56" t="str">
        <f aca="false">IF(S4497="","",0)</f>
        <v/>
      </c>
      <c r="L4497" s="56" t="str">
        <f aca="false">IF(J4497="","",IF(AND(J4497&gt;'Revenue Testing'!$E$9,K4497=0),1,0))</f>
        <v/>
      </c>
      <c r="M4497" s="57" t="n">
        <v>0.685782997475</v>
      </c>
      <c r="N4497" s="56" t="str">
        <f aca="false">IF(OR(A4497="",I4497=""),"",IF(COUNTIFS($A$2:$A$4500,A4497,$D$2:$D$4500,D4497,$I$2:$I$4500,I4497)&gt;1,"Possible duplicate",""))</f>
        <v/>
      </c>
      <c r="O4497" s="56" t="str">
        <f aca="false">IF(J4497="","",IF(AND(L4497=0,K4497=0),1,0))</f>
        <v/>
      </c>
      <c r="P4497" s="56" t="str">
        <f aca="false">IF(L4497=1,J4497+ROW()/10^7,"")</f>
        <v/>
      </c>
      <c r="Q4497" s="56" t="str">
        <f aca="false">IF(O4497=1,M4497,"")</f>
        <v/>
      </c>
      <c r="R4497" s="56" t="str">
        <f aca="false">IF(K4497=1,ROW(),"")</f>
        <v/>
      </c>
      <c r="S4497" s="56" t="str">
        <f aca="false">IF(D4497="","",TRIM(D4497))</f>
        <v/>
      </c>
    </row>
    <row r="4498" customFormat="false" ht="15" hidden="false" customHeight="false" outlineLevel="0" collapsed="false">
      <c r="A4498" s="50"/>
      <c r="B4498" s="50"/>
      <c r="C4498" s="50" t="str">
        <f aca="false">IF(S4498="","",IFERROR(IF(INDEX('Ledger Codes'!$C$6:$C$205,MATCH(S4498,'Ledger Codes'!$B$6:$B$205,0))="","",INDEX('Ledger Codes'!$C$6:$C$205,MATCH(S4498,'Ledger Codes'!$B$6:$B$205,0))),""))</f>
        <v/>
      </c>
      <c r="D4498" s="50"/>
      <c r="E4498" s="50"/>
      <c r="F4498" s="50"/>
      <c r="G4498" s="50"/>
      <c r="H4498" s="50"/>
      <c r="I4498" s="52" t="str">
        <f aca="false">IF(AND(G4498="",H4498=""),"",N(G4498)-N(H4498))</f>
        <v/>
      </c>
      <c r="J4498" s="52" t="str">
        <f aca="false">IF(I4498="","",ABS(I4498))</f>
        <v/>
      </c>
      <c r="K4498" s="56" t="str">
        <f aca="false">IF(S4498="","",0)</f>
        <v/>
      </c>
      <c r="L4498" s="56" t="str">
        <f aca="false">IF(J4498="","",IF(AND(J4498&gt;'Revenue Testing'!$E$9,K4498=0),1,0))</f>
        <v/>
      </c>
      <c r="M4498" s="57" t="n">
        <v>0.603730833473</v>
      </c>
      <c r="N4498" s="56" t="str">
        <f aca="false">IF(OR(A4498="",I4498=""),"",IF(COUNTIFS($A$2:$A$4500,A4498,$D$2:$D$4500,D4498,$I$2:$I$4500,I4498)&gt;1,"Possible duplicate",""))</f>
        <v/>
      </c>
      <c r="O4498" s="56" t="str">
        <f aca="false">IF(J4498="","",IF(AND(L4498=0,K4498=0),1,0))</f>
        <v/>
      </c>
      <c r="P4498" s="56" t="str">
        <f aca="false">IF(L4498=1,J4498+ROW()/10^7,"")</f>
        <v/>
      </c>
      <c r="Q4498" s="56" t="str">
        <f aca="false">IF(O4498=1,M4498,"")</f>
        <v/>
      </c>
      <c r="R4498" s="56" t="str">
        <f aca="false">IF(K4498=1,ROW(),"")</f>
        <v/>
      </c>
      <c r="S4498" s="56" t="str">
        <f aca="false">IF(D4498="","",TRIM(D4498))</f>
        <v/>
      </c>
    </row>
    <row r="4499" customFormat="false" ht="15" hidden="false" customHeight="false" outlineLevel="0" collapsed="false">
      <c r="A4499" s="50"/>
      <c r="B4499" s="50"/>
      <c r="C4499" s="50" t="str">
        <f aca="false">IF(S4499="","",IFERROR(IF(INDEX('Ledger Codes'!$C$6:$C$205,MATCH(S4499,'Ledger Codes'!$B$6:$B$205,0))="","",INDEX('Ledger Codes'!$C$6:$C$205,MATCH(S4499,'Ledger Codes'!$B$6:$B$205,0))),""))</f>
        <v/>
      </c>
      <c r="D4499" s="50"/>
      <c r="E4499" s="50"/>
      <c r="F4499" s="50"/>
      <c r="G4499" s="50"/>
      <c r="H4499" s="50"/>
      <c r="I4499" s="52" t="str">
        <f aca="false">IF(AND(G4499="",H4499=""),"",N(G4499)-N(H4499))</f>
        <v/>
      </c>
      <c r="J4499" s="52" t="str">
        <f aca="false">IF(I4499="","",ABS(I4499))</f>
        <v/>
      </c>
      <c r="K4499" s="56" t="str">
        <f aca="false">IF(S4499="","",0)</f>
        <v/>
      </c>
      <c r="L4499" s="56" t="str">
        <f aca="false">IF(J4499="","",IF(AND(J4499&gt;'Revenue Testing'!$E$9,K4499=0),1,0))</f>
        <v/>
      </c>
      <c r="M4499" s="57" t="n">
        <v>0.768167956472</v>
      </c>
      <c r="N4499" s="56" t="str">
        <f aca="false">IF(OR(A4499="",I4499=""),"",IF(COUNTIFS($A$2:$A$4500,A4499,$D$2:$D$4500,D4499,$I$2:$I$4500,I4499)&gt;1,"Possible duplicate",""))</f>
        <v/>
      </c>
      <c r="O4499" s="56" t="str">
        <f aca="false">IF(J4499="","",IF(AND(L4499=0,K4499=0),1,0))</f>
        <v/>
      </c>
      <c r="P4499" s="56" t="str">
        <f aca="false">IF(L4499=1,J4499+ROW()/10^7,"")</f>
        <v/>
      </c>
      <c r="Q4499" s="56" t="str">
        <f aca="false">IF(O4499=1,M4499,"")</f>
        <v/>
      </c>
      <c r="R4499" s="56" t="str">
        <f aca="false">IF(K4499=1,ROW(),"")</f>
        <v/>
      </c>
      <c r="S4499" s="56" t="str">
        <f aca="false">IF(D4499="","",TRIM(D4499))</f>
        <v/>
      </c>
    </row>
    <row r="4500" customFormat="false" ht="15" hidden="false" customHeight="false" outlineLevel="0" collapsed="false">
      <c r="A4500" s="50"/>
      <c r="B4500" s="50"/>
      <c r="C4500" s="50" t="str">
        <f aca="false">IF(S4500="","",IFERROR(IF(INDEX('Ledger Codes'!$C$6:$C$205,MATCH(S4500,'Ledger Codes'!$B$6:$B$205,0))="","",INDEX('Ledger Codes'!$C$6:$C$205,MATCH(S4500,'Ledger Codes'!$B$6:$B$205,0))),""))</f>
        <v/>
      </c>
      <c r="D4500" s="50"/>
      <c r="E4500" s="50"/>
      <c r="F4500" s="50"/>
      <c r="G4500" s="50"/>
      <c r="H4500" s="50"/>
      <c r="I4500" s="52" t="str">
        <f aca="false">IF(AND(G4500="",H4500=""),"",N(G4500)-N(H4500))</f>
        <v/>
      </c>
      <c r="J4500" s="52" t="str">
        <f aca="false">IF(I4500="","",ABS(I4500))</f>
        <v/>
      </c>
      <c r="K4500" s="56" t="str">
        <f aca="false">IF(S4500="","",0)</f>
        <v/>
      </c>
      <c r="L4500" s="56" t="str">
        <f aca="false">IF(J4500="","",IF(AND(J4500&gt;'Revenue Testing'!$E$9,K4500=0),1,0))</f>
        <v/>
      </c>
      <c r="M4500" s="57" t="n">
        <v>0.867541010705</v>
      </c>
      <c r="N4500" s="56" t="str">
        <f aca="false">IF(OR(A4500="",I4500=""),"",IF(COUNTIFS($A$2:$A$4500,A4500,$D$2:$D$4500,D4500,$I$2:$I$4500,I4500)&gt;1,"Possible duplicate",""))</f>
        <v/>
      </c>
      <c r="O4500" s="56" t="str">
        <f aca="false">IF(J4500="","",IF(AND(L4500=0,K4500=0),1,0))</f>
        <v/>
      </c>
      <c r="P4500" s="56" t="str">
        <f aca="false">IF(L4500=1,J4500+ROW()/10^7,"")</f>
        <v/>
      </c>
      <c r="Q4500" s="56" t="str">
        <f aca="false">IF(O4500=1,M4500,"")</f>
        <v/>
      </c>
      <c r="R4500" s="56" t="str">
        <f aca="false">IF(K4500=1,ROW(),"")</f>
        <v/>
      </c>
      <c r="S4500" s="56" t="str">
        <f aca="false">IF(D4500="","",TRIM(D4500))</f>
        <v/>
      </c>
    </row>
  </sheetData>
  <autoFilter ref="A1:S45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M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4"/>
    <col collapsed="false" customWidth="true" hidden="false" outlineLevel="0" max="4" min="4" style="0" width="62"/>
    <col collapsed="false" customWidth="true" hidden="false" outlineLevel="0" max="8" min="5" style="0" width="16"/>
    <col collapsed="false" customWidth="true" hidden="false" outlineLevel="0" max="9" min="9" style="0" width="40"/>
    <col collapsed="false" customWidth="true" hidden="false" outlineLevel="0" max="10" min="10" style="0" width="11"/>
    <col collapsed="false" customWidth="true" hidden="false" outlineLevel="0" max="12" min="11" style="0" width="16"/>
    <col collapsed="false" customWidth="true" hidden="false" outlineLevel="0" max="13" min="13" style="0" width="30"/>
  </cols>
  <sheetData>
    <row r="1" customFormat="false" ht="17.35" hidden="false" customHeight="false" outlineLevel="0" collapsed="false">
      <c r="A1" s="53" t="s">
        <v>2304</v>
      </c>
    </row>
    <row r="2" customFormat="false" ht="15" hidden="false" customHeight="false" outlineLevel="0" collapsed="false">
      <c r="A2" s="59" t="str">
        <f aca="false">"Client: "&amp;Materiality!E3&amp;"   |   Reporting date: "&amp;Materiality!E5</f>
        <v>Client: LRC   |   Reporting date: 31 March 2026</v>
      </c>
    </row>
    <row r="4" customFormat="false" ht="15" hidden="false" customHeight="false" outlineLevel="0" collapsed="false">
      <c r="A4" s="60" t="s">
        <v>2305</v>
      </c>
      <c r="B4" s="61"/>
      <c r="C4" s="61"/>
      <c r="D4" s="61"/>
      <c r="E4" s="61"/>
      <c r="F4" s="61"/>
      <c r="G4" s="61"/>
      <c r="H4" s="61"/>
      <c r="I4" s="61"/>
      <c r="J4" s="61"/>
      <c r="K4" s="61"/>
      <c r="L4" s="61"/>
      <c r="M4" s="61"/>
    </row>
    <row r="5" customFormat="false" ht="15" hidden="false" customHeight="false" outlineLevel="0" collapsed="false">
      <c r="C5" s="50" t="s">
        <v>2306</v>
      </c>
      <c r="E5" s="62" t="s">
        <v>189</v>
      </c>
    </row>
    <row r="6" customFormat="false" ht="15" hidden="false" customHeight="false" outlineLevel="0" collapsed="false">
      <c r="C6" s="50" t="s">
        <v>2307</v>
      </c>
      <c r="E6" s="63" t="n">
        <f aca="false">Materiality!F29</f>
        <v>1000000</v>
      </c>
    </row>
    <row r="7" customFormat="false" ht="15" hidden="false" customHeight="false" outlineLevel="0" collapsed="false">
      <c r="C7" s="50" t="s">
        <v>2308</v>
      </c>
      <c r="E7" s="64" t="n">
        <f aca="false">Materiality!G37/100</f>
        <v>0.005</v>
      </c>
    </row>
    <row r="8" customFormat="false" ht="15" hidden="false" customHeight="false" outlineLevel="0" collapsed="false">
      <c r="C8" s="50" t="s">
        <v>2309</v>
      </c>
      <c r="E8" s="63" t="n">
        <f aca="false">Materiality!H37</f>
        <v>5000</v>
      </c>
    </row>
    <row r="9" customFormat="false" ht="15" hidden="false" customHeight="false" outlineLevel="0" collapsed="false">
      <c r="C9" s="50" t="s">
        <v>2310</v>
      </c>
      <c r="E9" s="65" t="n">
        <f aca="false">Materiality!H42</f>
        <v>4000</v>
      </c>
    </row>
    <row r="10" customFormat="false" ht="15" hidden="false" customHeight="false" outlineLevel="0" collapsed="false">
      <c r="C10" s="50" t="s">
        <v>2311</v>
      </c>
      <c r="E10" s="66" t="s">
        <v>2312</v>
      </c>
    </row>
    <row r="11" customFormat="false" ht="15" hidden="false" customHeight="false" outlineLevel="0" collapsed="false">
      <c r="C11" s="50" t="s">
        <v>2313</v>
      </c>
      <c r="E11" s="66" t="s">
        <v>2314</v>
      </c>
    </row>
    <row r="12" customFormat="false" ht="15" hidden="false" customHeight="false" outlineLevel="0" collapsed="false">
      <c r="C12" s="50" t="s">
        <v>2315</v>
      </c>
      <c r="E12" s="67"/>
    </row>
    <row r="15" customFormat="false" ht="15" hidden="false" customHeight="false" outlineLevel="0" collapsed="false">
      <c r="A15" s="68" t="s">
        <v>2316</v>
      </c>
      <c r="B15" s="69"/>
      <c r="C15" s="69"/>
      <c r="D15" s="69"/>
      <c r="E15" s="69"/>
      <c r="F15" s="69"/>
      <c r="G15" s="69"/>
      <c r="H15" s="69"/>
      <c r="I15" s="68" t="s">
        <v>2317</v>
      </c>
      <c r="J15" s="69"/>
      <c r="K15" s="69"/>
      <c r="L15" s="69"/>
      <c r="M15" s="69"/>
    </row>
    <row r="16" customFormat="false" ht="15" hidden="false" customHeight="false" outlineLevel="0" collapsed="false">
      <c r="C16" s="50" t="s">
        <v>2318</v>
      </c>
      <c r="E16" s="70" t="n">
        <f aca="false">SUMIF('Revenue Ledger'!$O$2:$O$4500,1,'Revenue Ledger'!$J$2:$J$4500)</f>
        <v>869423.33</v>
      </c>
      <c r="I16" s="71" t="s">
        <v>2319</v>
      </c>
      <c r="J16" s="72" t="s">
        <v>2320</v>
      </c>
      <c r="K16" s="72" t="s">
        <v>2314</v>
      </c>
      <c r="L16" s="72" t="s">
        <v>2321</v>
      </c>
    </row>
    <row r="17" customFormat="false" ht="15" hidden="false" customHeight="false" outlineLevel="0" collapsed="false">
      <c r="C17" s="50" t="s">
        <v>2322</v>
      </c>
      <c r="E17" s="70" t="n">
        <f aca="false">E9</f>
        <v>4000</v>
      </c>
      <c r="I17" s="73" t="s">
        <v>2323</v>
      </c>
      <c r="J17" s="74" t="n">
        <v>40</v>
      </c>
      <c r="K17" s="74" t="n">
        <v>50</v>
      </c>
      <c r="L17" s="74" t="n">
        <v>60</v>
      </c>
    </row>
    <row r="18" customFormat="false" ht="15" hidden="false" customHeight="false" outlineLevel="0" collapsed="false">
      <c r="C18" s="50" t="s">
        <v>2324</v>
      </c>
      <c r="E18" s="75" t="n">
        <f aca="false">IF(E10="Low (1)",0.25,IF(E10="Low to Moderate (2)",0.5,IF(E10="Moderate (3)",0.75,IF(E10="Significant (4)",0.999999,0.00001))))</f>
        <v>0.5</v>
      </c>
      <c r="I18" s="73" t="s">
        <v>2325</v>
      </c>
      <c r="J18" s="74" t="n">
        <v>30</v>
      </c>
      <c r="K18" s="74" t="n">
        <v>40</v>
      </c>
      <c r="L18" s="74" t="n">
        <v>50</v>
      </c>
    </row>
    <row r="19" customFormat="false" ht="15" hidden="false" customHeight="false" outlineLevel="0" collapsed="false">
      <c r="C19" s="50" t="s">
        <v>2326</v>
      </c>
      <c r="E19" s="70" t="n">
        <f aca="false">IFERROR(E17/E18,0)</f>
        <v>8000</v>
      </c>
      <c r="I19" s="73" t="s">
        <v>2312</v>
      </c>
      <c r="J19" s="74" t="n">
        <v>20</v>
      </c>
      <c r="K19" s="74" t="n">
        <v>30</v>
      </c>
      <c r="L19" s="74" t="n">
        <v>40</v>
      </c>
    </row>
    <row r="20" customFormat="false" ht="15" hidden="false" customHeight="false" outlineLevel="0" collapsed="false">
      <c r="C20" s="50" t="s">
        <v>2327</v>
      </c>
      <c r="E20" s="76" t="n">
        <f aca="false">IFERROR(ROUND(E16/E19,0),0)</f>
        <v>109</v>
      </c>
      <c r="I20" s="73" t="s">
        <v>2328</v>
      </c>
      <c r="J20" s="74" t="n">
        <v>15</v>
      </c>
      <c r="K20" s="74" t="n">
        <v>25</v>
      </c>
      <c r="L20" s="74" t="n">
        <v>35</v>
      </c>
    </row>
    <row r="21" customFormat="false" ht="15" hidden="false" customHeight="false" outlineLevel="0" collapsed="false">
      <c r="C21" s="50" t="s">
        <v>2329</v>
      </c>
      <c r="E21" s="76" t="n">
        <f aca="false">INDEX($J$17:$L$20,MATCH(E10,$I$17:$I$20,0),MATCH(E11,$J$16:$L$16,0))</f>
        <v>30</v>
      </c>
    </row>
    <row r="22" customFormat="false" ht="15" hidden="false" customHeight="false" outlineLevel="0" collapsed="false">
      <c r="C22" s="50" t="s">
        <v>2330</v>
      </c>
      <c r="E22" s="76" t="n">
        <f aca="false">MIN(E20,E21)</f>
        <v>30</v>
      </c>
    </row>
    <row r="23" customFormat="false" ht="15" hidden="false" customHeight="false" outlineLevel="0" collapsed="false">
      <c r="C23" s="77" t="s">
        <v>2331</v>
      </c>
      <c r="E23" s="78" t="n">
        <f aca="false">IF(E12&lt;&gt;"",E12,E22)</f>
        <v>30</v>
      </c>
    </row>
    <row r="25" customFormat="false" ht="15" hidden="false" customHeight="false" outlineLevel="0" collapsed="false">
      <c r="A25" s="60" t="s">
        <v>2332</v>
      </c>
      <c r="B25" s="61"/>
      <c r="C25" s="61"/>
      <c r="D25" s="61"/>
      <c r="E25" s="61"/>
      <c r="F25" s="61"/>
      <c r="G25" s="61"/>
      <c r="H25" s="61"/>
      <c r="I25" s="61"/>
      <c r="J25" s="61"/>
      <c r="K25" s="61"/>
      <c r="L25" s="61"/>
      <c r="M25" s="61"/>
    </row>
    <row r="26" customFormat="false" ht="15" hidden="false" customHeight="false" outlineLevel="0" collapsed="false">
      <c r="C26" s="50" t="s">
        <v>2333</v>
      </c>
      <c r="E26" s="76" t="n">
        <f aca="false">COUNT('Revenue Ledger'!$I$2:$I$4500)</f>
        <v>3942</v>
      </c>
    </row>
    <row r="27" customFormat="false" ht="15" hidden="false" customHeight="false" outlineLevel="0" collapsed="false">
      <c r="C27" s="50" t="s">
        <v>2334</v>
      </c>
      <c r="E27" s="70" t="n">
        <f aca="false">SUM('Revenue Ledger'!$I$2:$I$4500)</f>
        <v>-1817812.33</v>
      </c>
    </row>
    <row r="28" customFormat="false" ht="15" hidden="false" customHeight="false" outlineLevel="0" collapsed="false">
      <c r="C28" s="50" t="s">
        <v>2335</v>
      </c>
      <c r="E28" s="76" t="n">
        <f aca="false">COUNTIFS('Revenue Ledger'!$K$2:$K$4500,1)</f>
        <v>0</v>
      </c>
    </row>
    <row r="29" customFormat="false" ht="15" hidden="false" customHeight="false" outlineLevel="0" collapsed="false">
      <c r="C29" s="50" t="s">
        <v>2336</v>
      </c>
      <c r="E29" s="70" t="n">
        <f aca="false">SUMIF('Revenue Ledger'!$K$2:$K$4500,1,'Revenue Ledger'!$J$2:$J$4500)</f>
        <v>0</v>
      </c>
    </row>
    <row r="30" customFormat="false" ht="15" hidden="false" customHeight="false" outlineLevel="0" collapsed="false">
      <c r="C30" s="50" t="s">
        <v>2337</v>
      </c>
      <c r="E30" s="76" t="n">
        <f aca="false">E26-E28</f>
        <v>3942</v>
      </c>
    </row>
    <row r="31" customFormat="false" ht="15" hidden="false" customHeight="false" outlineLevel="0" collapsed="false">
      <c r="C31" s="77" t="s">
        <v>2338</v>
      </c>
      <c r="E31" s="79" t="n">
        <f aca="false">SUM('Revenue Ledger'!$L$2:$L$4500)</f>
        <v>34</v>
      </c>
      <c r="G31" s="80" t="s">
        <v>2339</v>
      </c>
    </row>
    <row r="32" customFormat="false" ht="15" hidden="false" customHeight="false" outlineLevel="0" collapsed="false">
      <c r="C32" s="50" t="s">
        <v>2340</v>
      </c>
      <c r="E32" s="81" t="n">
        <f aca="false">SUMIF('Revenue Ledger'!$L$2:$L$4500,1,'Revenue Ledger'!$J$2:$J$4500)</f>
        <v>982047</v>
      </c>
    </row>
    <row r="33" customFormat="false" ht="15" hidden="false" customHeight="false" outlineLevel="0" collapsed="false">
      <c r="C33" s="77" t="s">
        <v>2341</v>
      </c>
      <c r="E33" s="78" t="n">
        <f aca="false">SUM('Revenue Ledger'!$O$2:$O$4500)</f>
        <v>3908</v>
      </c>
    </row>
    <row r="34" customFormat="false" ht="15" hidden="false" customHeight="false" outlineLevel="0" collapsed="false">
      <c r="C34" s="50" t="s">
        <v>2342</v>
      </c>
      <c r="E34" s="82" t="n">
        <f aca="false">E16</f>
        <v>869423.33</v>
      </c>
    </row>
    <row r="35" customFormat="false" ht="15" hidden="false" customHeight="false" outlineLevel="0" collapsed="false">
      <c r="C35" s="50" t="s">
        <v>2343</v>
      </c>
      <c r="E35" s="83" t="n">
        <f aca="false">E23</f>
        <v>30</v>
      </c>
    </row>
    <row r="36" customFormat="false" ht="15" hidden="false" customHeight="false" outlineLevel="0" collapsed="false">
      <c r="C36" s="77" t="s">
        <v>2344</v>
      </c>
      <c r="E36" s="78" t="n">
        <f aca="false">MIN(E35,E33)</f>
        <v>30</v>
      </c>
      <c r="G36" s="80" t="s">
        <v>2339</v>
      </c>
    </row>
    <row r="37" customFormat="false" ht="15" hidden="false" customHeight="false" outlineLevel="0" collapsed="false">
      <c r="C37" s="50" t="s">
        <v>2345</v>
      </c>
      <c r="E37" s="83" t="n">
        <f aca="false">E33-E36</f>
        <v>3878</v>
      </c>
    </row>
    <row r="38" customFormat="false" ht="15" hidden="false" customHeight="false" outlineLevel="0" collapsed="false">
      <c r="C38" s="49" t="s">
        <v>2346</v>
      </c>
    </row>
    <row r="39" customFormat="false" ht="15" hidden="false" customHeight="false" outlineLevel="0" collapsed="false">
      <c r="C39" s="49" t="s">
        <v>2347</v>
      </c>
    </row>
    <row r="41" customFormat="false" ht="15" hidden="false" customHeight="false" outlineLevel="0" collapsed="false">
      <c r="A41" s="60" t="s">
        <v>2348</v>
      </c>
      <c r="B41" s="61"/>
      <c r="C41" s="61"/>
      <c r="D41" s="61"/>
      <c r="E41" s="61"/>
      <c r="F41" s="61"/>
      <c r="G41" s="61"/>
      <c r="H41" s="61"/>
      <c r="I41" s="61"/>
      <c r="J41" s="61"/>
      <c r="K41" s="61"/>
      <c r="L41" s="61"/>
      <c r="M41" s="61"/>
    </row>
    <row r="42" customFormat="false" ht="15" hidden="false" customHeight="false" outlineLevel="0" collapsed="false">
      <c r="C42" s="50" t="s">
        <v>2349</v>
      </c>
      <c r="E42" s="72" t="str">
        <f aca="false">IF(COUNT('Revenue Above'!$A$5:$A$504)=COUNTIFS('Revenue Ledger'!$J$2:$J$4500,"&gt;"&amp;$E$9,'Revenue Ledger'!$K$2:$K$4500,0),"PASS","FAIL")</f>
        <v>PASS</v>
      </c>
      <c r="F42" s="49" t="str">
        <f aca="false">"Expected "&amp;(COUNTIFS('Revenue Ledger'!$J$2:$J$4500,"&gt;"&amp;$E$9,'Revenue Ledger'!$K$2:$K$4500,0))&amp;", listed "&amp;COUNT('Revenue Above'!$A$5:$A$504)</f>
        <v>Expected 34, listed 34</v>
      </c>
    </row>
    <row r="43" customFormat="false" ht="15" hidden="false" customHeight="false" outlineLevel="0" collapsed="false">
      <c r="C43" s="50" t="s">
        <v>2350</v>
      </c>
      <c r="E43" s="72" t="str">
        <f aca="false">IF(E33=E30-E31,"PASS","FAIL")</f>
        <v>PASS</v>
      </c>
    </row>
    <row r="44" customFormat="false" ht="15" hidden="false" customHeight="false" outlineLevel="0" collapsed="false">
      <c r="C44" s="50" t="s">
        <v>2351</v>
      </c>
      <c r="E44" s="72" t="str">
        <f aca="false">IF(COUNTIFS('Revenue Ledger'!$L$2:$L$4500,1,'Revenue Ledger'!$O$2:$O$4500,1)=0,"PASS","FAIL")</f>
        <v>PASS</v>
      </c>
    </row>
    <row r="45" customFormat="false" ht="15" hidden="false" customHeight="false" outlineLevel="0" collapsed="false">
      <c r="C45" s="50" t="s">
        <v>2352</v>
      </c>
      <c r="E45" s="72" t="str">
        <f aca="false">IF(COUNTIFS('Revenue Ledger'!$K$2:$K$4500,1,'Revenue Ledger'!$L$2:$L$4500,1)+COUNTIFS('Revenue Ledger'!$K$2:$K$4500,1,'Revenue Ledger'!$O$2:$O$4500,1)=0,"PASS","FAIL")</f>
        <v>PASS</v>
      </c>
    </row>
    <row r="46" customFormat="false" ht="15" hidden="false" customHeight="false" outlineLevel="0" collapsed="false">
      <c r="C46" s="50" t="s">
        <v>2353</v>
      </c>
      <c r="E46" s="72" t="str">
        <f aca="false">IF((SUMPRODUCT(ISNUMBER('Revenue Ledger'!$I$2:$I$4500)*NOT(ISNUMBER('Revenue Ledger'!$B$2:$B$4500)))+SUMPRODUCT(ISNUMBER('Revenue Ledger'!$I$2:$I$4500)*('Revenue Ledger'!$D$2:$D$4500=""))+SUMPRODUCT(('Revenue Ledger'!$I$2:$I$4500="")*('Revenue Ledger'!$D$2:$D$4500&lt;&gt;""))+SUMPRODUCT(ISNUMBER('Revenue Ledger'!$I$2:$I$4500)*('Revenue Ledger'!$F$2:$F$4500="")))=0,"PASS","REVIEW")</f>
        <v>PASS</v>
      </c>
      <c r="F46" s="49" t="str">
        <f aca="false">"Date: "&amp;SUMPRODUCT(ISNUMBER('Revenue Ledger'!$I$2:$I$4500)*NOT(ISNUMBER('Revenue Ledger'!$B$2:$B$4500)))&amp;"   Account: "&amp;SUMPRODUCT(ISNUMBER('Revenue Ledger'!$I$2:$I$4500)*('Revenue Ledger'!$D$2:$D$4500=""))&amp;"   Amount: "&amp;SUMPRODUCT(('Revenue Ledger'!$I$2:$I$4500="")*('Revenue Ledger'!$D$2:$D$4500&lt;&gt;""))&amp;"   Description: "&amp;SUMPRODUCT(ISNUMBER('Revenue Ledger'!$I$2:$I$4500)*('Revenue Ledger'!$F$2:$F$4500=""))</f>
        <v>Date: 0   Account: 0   Amount: 0   Description: 0</v>
      </c>
    </row>
    <row r="47" customFormat="false" ht="15" hidden="false" customHeight="false" outlineLevel="0" collapsed="false">
      <c r="C47" s="50" t="s">
        <v>2354</v>
      </c>
      <c r="E47" s="72" t="str">
        <f aca="false">IF(ROUND(SUM('Revenue Ledger'!$I$2:$I$4500)-(SUM('Revenue Ledger'!$G$2:$G$4500)-SUM('Revenue Ledger'!$H$2:$H$4500)),2)=0,"PASS","FAIL")</f>
        <v>PASS</v>
      </c>
    </row>
    <row r="48" customFormat="false" ht="15" hidden="false" customHeight="false" outlineLevel="0" collapsed="false">
      <c r="C48" s="50" t="s">
        <v>2355</v>
      </c>
      <c r="E48" s="72" t="str">
        <f aca="false">IF(E31&lt;=500,"PASS","FAIL – extend list")</f>
        <v>PASS</v>
      </c>
    </row>
    <row r="49" customFormat="false" ht="15" hidden="false" customHeight="false" outlineLevel="0" collapsed="false">
      <c r="C49" s="50" t="s">
        <v>2356</v>
      </c>
      <c r="E49" s="72" t="str">
        <f aca="false">IF(E35&lt;=E33,"PASS","REVIEW")</f>
        <v>PASS</v>
      </c>
      <c r="F49" s="49" t="str">
        <f aca="false">IF(E35&gt;E33,"Sample size capped at the eligible population","")</f>
        <v/>
      </c>
    </row>
    <row r="50" customFormat="false" ht="15" hidden="false" customHeight="false" outlineLevel="0" collapsed="false">
      <c r="C50" s="50" t="s">
        <v>2357</v>
      </c>
      <c r="E50" s="72" t="str">
        <f aca="false">IF(E36&lt;=100,"PASS","FAIL – extend list")</f>
        <v>PASS</v>
      </c>
    </row>
    <row r="51" customFormat="false" ht="15" hidden="false" customHeight="false" outlineLevel="0" collapsed="false">
      <c r="C51" s="50" t="s">
        <v>2358</v>
      </c>
      <c r="E51" s="72" t="str">
        <f aca="false">IF(SUMPRODUCT(('Revenue Ledger'!$S$2:$S$4500&lt;&gt;"")*('Revenue Ledger'!$C$2:$C$4500=""))=0,"PASS","REVIEW")</f>
        <v>PASS</v>
      </c>
      <c r="F51" s="49" t="str">
        <f aca="false">SUMPRODUCT(('Revenue Ledger'!$S$2:$S$4500&lt;&gt;"")*('Revenue Ledger'!$C$2:$C$4500=""))&amp;" line(s) without a ledger code – see Ledger Codes sheet"</f>
        <v>0 line(s) without a ledger code – see Ledger Codes sheet</v>
      </c>
    </row>
  </sheetData>
  <dataValidations count="2">
    <dataValidation allowBlank="false" errorStyle="stop" operator="between" showDropDown="false" showErrorMessage="false" showInputMessage="false" sqref="E10" type="list">
      <formula1>"Significant (4),Moderate (3),Low to Moderate (2),Low (1)"</formula1>
      <formula2>0</formula2>
    </dataValidation>
    <dataValidation allowBlank="false" errorStyle="stop" operator="between" showDropDown="false" showErrorMessage="false" showInputMessage="false" sqref="E11" type="list">
      <formula1>"Small,Medium,Large"</formula1>
      <formula2>0</formula2>
    </dataValidation>
  </dataValidations>
  <hyperlinks>
    <hyperlink ref="G31" r:id="rId1" location="'Revenue%20Above'!A1" display="View list →"/>
    <hyperlink ref="G36" r:id="rId2" location="'Revenue%20Below'!A1" display="View list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M5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34"/>
    <col collapsed="false" customWidth="true" hidden="false" outlineLevel="0" max="5" min="5" style="0" width="62"/>
    <col collapsed="false" customWidth="true" hidden="false" outlineLevel="0" max="7" min="6" style="0" width="16"/>
    <col collapsed="false" customWidth="true" hidden="false" outlineLevel="0" max="8" min="8" style="0" width="14"/>
    <col collapsed="false" customWidth="true" hidden="false" outlineLevel="0" max="9" min="9" style="0" width="40"/>
    <col collapsed="false" customWidth="true" hidden="false" outlineLevel="0" max="10" min="10" style="0" width="11"/>
    <col collapsed="false" customWidth="true" hidden="false" outlineLevel="0" max="12" min="11" style="0" width="16"/>
    <col collapsed="false" customWidth="true" hidden="false" outlineLevel="0" max="13" min="13" style="0" width="30"/>
  </cols>
  <sheetData>
    <row r="1" customFormat="false" ht="27.75" hidden="false" customHeight="true" outlineLevel="0" collapsed="false">
      <c r="A1" s="84" t="s">
        <v>2359</v>
      </c>
      <c r="B1" s="85"/>
      <c r="C1" s="85"/>
      <c r="D1" s="85"/>
      <c r="E1" s="85"/>
      <c r="F1" s="85"/>
      <c r="G1" s="85"/>
      <c r="H1" s="85"/>
      <c r="I1" s="85"/>
      <c r="J1" s="85"/>
      <c r="K1" s="85"/>
      <c r="L1" s="85"/>
      <c r="M1" s="85"/>
    </row>
    <row r="2" customFormat="false" ht="21.75" hidden="false" customHeight="true" outlineLevel="0" collapsed="false">
      <c r="A2" s="86" t="str">
        <f aca="false">"Materiality used: SR "&amp;TEXT('Revenue Testing'!E9,"#,##0")&amp;"     |     Items selected: "&amp;'Revenue Testing'!E31&amp;"     |     Absolute value: SR "&amp;TEXT('Revenue Testing'!E32,"#,##0.00")&amp;"     |     Largest to smallest"</f>
        <v>Materiality used: SR 4,000     |     Items selected: 34     |     Absolute value: SR 982,047.00     |     Largest to smallest</v>
      </c>
      <c r="B2" s="87"/>
      <c r="C2" s="87"/>
      <c r="D2" s="87"/>
      <c r="E2" s="87"/>
      <c r="F2" s="87"/>
      <c r="G2" s="87"/>
      <c r="H2" s="87"/>
      <c r="I2" s="87"/>
      <c r="J2" s="87"/>
      <c r="K2" s="87"/>
      <c r="L2" s="87"/>
      <c r="M2" s="87"/>
    </row>
    <row r="3" customFormat="false" ht="15" hidden="false" customHeight="false" outlineLevel="0" collapsed="false">
      <c r="A3" s="88" t="s">
        <v>2360</v>
      </c>
    </row>
    <row r="4" customFormat="false" ht="30" hidden="false" customHeight="true" outlineLevel="0" collapsed="false">
      <c r="A4" s="89" t="s">
        <v>2361</v>
      </c>
      <c r="B4" s="89" t="s">
        <v>308</v>
      </c>
      <c r="C4" s="89" t="s">
        <v>45</v>
      </c>
      <c r="D4" s="89" t="s">
        <v>2362</v>
      </c>
      <c r="E4" s="89" t="s">
        <v>2363</v>
      </c>
      <c r="F4" s="89" t="s">
        <v>2364</v>
      </c>
      <c r="G4" s="89" t="s">
        <v>315</v>
      </c>
      <c r="H4" s="89" t="s">
        <v>2365</v>
      </c>
      <c r="I4" s="89" t="s">
        <v>2366</v>
      </c>
      <c r="J4" s="89" t="s">
        <v>2367</v>
      </c>
      <c r="K4" s="89" t="s">
        <v>307</v>
      </c>
      <c r="L4" s="89" t="s">
        <v>2368</v>
      </c>
      <c r="M4" s="89" t="s">
        <v>14</v>
      </c>
    </row>
    <row r="5" customFormat="false" ht="15" hidden="false" customHeight="false" outlineLevel="0" collapsed="false">
      <c r="A5" s="90" t="n">
        <f aca="false">IF(ROWS($A$5:A5)&lt;='Revenue Testing'!$E$31,ROWS($A$5:A5),"")</f>
        <v>1</v>
      </c>
      <c r="B5" s="91" t="n">
        <f aca="false">IF($A5="","",INDEX('Revenue Ledger'!$B$1:$B$4500,$J5))</f>
        <v>45991</v>
      </c>
      <c r="C5" s="90" t="n">
        <f aca="false">IF($A5="","",INDEX('Revenue Ledger'!$C$1:$C$4500,$J5))</f>
        <v>10077</v>
      </c>
      <c r="D5" s="50" t="str">
        <f aca="false">IF($A5="","",INDEX('Revenue Ledger'!$D$1:$D$4500,$J5))</f>
        <v>SLOT CHARGES- INC</v>
      </c>
      <c r="E5" s="50" t="str">
        <f aca="false">IF($A5="","",INDEX('Revenue Ledger'!$F$1:$F$4500,$J5)&amp;"")</f>
        <v>2601002-SLOT CHARGES- SOA NOV 2025- CSTAR ARAP REF - 2601002</v>
      </c>
      <c r="F5" s="52" t="n">
        <f aca="false">IF($A5="","",INDEX('Revenue Ledger'!$I$1:$I$4500,$J5))</f>
        <v>-377812.5</v>
      </c>
      <c r="G5" s="52" t="n">
        <f aca="false">IF($A5="","",INDEX('Revenue Ledger'!$J$1:$J$4500,$J5))</f>
        <v>377812.5</v>
      </c>
      <c r="H5" s="52" t="n">
        <f aca="false">IF($A5="","",'Revenue Testing'!$E$9)</f>
        <v>4000</v>
      </c>
      <c r="I5" s="50" t="str">
        <f aca="false">IF($A5="","","Above materiality – automatically selected")</f>
        <v>Above materiality – automatically selected</v>
      </c>
      <c r="J5" s="90" t="n">
        <f aca="false">IF($A5="","",MATCH(LARGE('Revenue Ledger'!$P$2:$P$4500,$A5),'Revenue Ledger'!$P$2:$P$4500,0)+1)</f>
        <v>3906</v>
      </c>
      <c r="K5" s="50" t="str">
        <f aca="false">IF($A5="","",INDEX('Revenue Ledger'!$A$1:$A$4500,$J5)&amp;"")</f>
        <v>SJAMS0552/25</v>
      </c>
      <c r="L5" s="54"/>
      <c r="M5" s="54"/>
    </row>
    <row r="6" customFormat="false" ht="15" hidden="false" customHeight="false" outlineLevel="0" collapsed="false">
      <c r="A6" s="90" t="n">
        <f aca="false">IF(ROWS($A$5:A6)&lt;='Revenue Testing'!$E$31,ROWS($A$5:A6),"")</f>
        <v>2</v>
      </c>
      <c r="B6" s="91" t="n">
        <f aca="false">IF($A6="","",INDEX('Revenue Ledger'!$B$1:$B$4500,$J6))</f>
        <v>46022</v>
      </c>
      <c r="C6" s="90" t="n">
        <f aca="false">IF($A6="","",INDEX('Revenue Ledger'!$C$1:$C$4500,$J6))</f>
        <v>10059</v>
      </c>
      <c r="D6" s="50" t="str">
        <f aca="false">IF($A6="","",INDEX('Revenue Ledger'!$D$1:$D$4500,$J6))</f>
        <v>INCOME-SEA FREIGHT EXPORT FCL</v>
      </c>
      <c r="E6" s="50" t="str">
        <f aca="false">IF($A6="","",INDEX('Revenue Ledger'!$F$1:$F$4500,$J6)&amp;"")</f>
        <v>Service : SEA FREIGHT EXPORT FCL</v>
      </c>
      <c r="F6" s="52" t="n">
        <f aca="false">IF($A6="","",INDEX('Revenue Ledger'!$I$1:$I$4500,$J6))</f>
        <v>-165750</v>
      </c>
      <c r="G6" s="52" t="n">
        <f aca="false">IF($A6="","",INDEX('Revenue Ledger'!$J$1:$J$4500,$J6))</f>
        <v>165750</v>
      </c>
      <c r="H6" s="52" t="n">
        <f aca="false">IF($A6="","",'Revenue Testing'!$E$9)</f>
        <v>4000</v>
      </c>
      <c r="I6" s="50" t="str">
        <f aca="false">IF($A6="","","Above materiality – automatically selected")</f>
        <v>Above materiality – automatically selected</v>
      </c>
      <c r="J6" s="90" t="n">
        <f aca="false">IF($A6="","",MATCH(LARGE('Revenue Ledger'!$P$2:$P$4500,$A6),'Revenue Ledger'!$P$2:$P$4500,0)+1)</f>
        <v>3915</v>
      </c>
      <c r="K6" s="50" t="str">
        <f aca="false">IF($A6="","",INDEX('Revenue Ledger'!$A$1:$A$4500,$J6)&amp;"")</f>
        <v>GJAMS0089/25</v>
      </c>
      <c r="L6" s="54"/>
      <c r="M6" s="54"/>
    </row>
    <row r="7" customFormat="false" ht="35.05" hidden="false" customHeight="false" outlineLevel="0" collapsed="false">
      <c r="A7" s="90" t="n">
        <f aca="false">IF(ROWS($A$5:A7)&lt;='Revenue Testing'!$E$31,ROWS($A$5:A7),"")</f>
        <v>3</v>
      </c>
      <c r="B7" s="91" t="n">
        <f aca="false">IF($A7="","",INDEX('Revenue Ledger'!$B$1:$B$4500,$J7))</f>
        <v>45909</v>
      </c>
      <c r="C7" s="90" t="n">
        <f aca="false">IF($A7="","",INDEX('Revenue Ledger'!$C$1:$C$4500,$J7))</f>
        <v>10056</v>
      </c>
      <c r="D7" s="50" t="str">
        <f aca="false">IF($A7="","",INDEX('Revenue Ledger'!$D$1:$D$4500,$J7))</f>
        <v>RESTOW CHARGES - INC</v>
      </c>
      <c r="E7" s="58" t="str">
        <f aca="false">IF($A7="","",INDEX('Revenue Ledger'!$F$1:$F$4500,$J7)&amp;"")</f>
        <v>RSGT- 2331988- CSTAR VOYAGER FRS01W- RESTOW CHARGES- 
DISCH RESTOW- 30X20 @ SAR 200 &amp; 242X40 @ SAR 300
LOAD RESTOW 30X20 @ SAR 200 &amp; 242X40 @ SAR 300 ARAP REF - 2331988</v>
      </c>
      <c r="F7" s="52" t="n">
        <f aca="false">IF($A7="","",INDEX('Revenue Ledger'!$I$1:$I$4500,$J7))</f>
        <v>-157200</v>
      </c>
      <c r="G7" s="52" t="n">
        <f aca="false">IF($A7="","",INDEX('Revenue Ledger'!$J$1:$J$4500,$J7))</f>
        <v>157200</v>
      </c>
      <c r="H7" s="52" t="n">
        <f aca="false">IF($A7="","",'Revenue Testing'!$E$9)</f>
        <v>4000</v>
      </c>
      <c r="I7" s="50" t="str">
        <f aca="false">IF($A7="","","Above materiality – automatically selected")</f>
        <v>Above materiality – automatically selected</v>
      </c>
      <c r="J7" s="90" t="n">
        <f aca="false">IF($A7="","",MATCH(LARGE('Revenue Ledger'!$P$2:$P$4500,$A7),'Revenue Ledger'!$P$2:$P$4500,0)+1)</f>
        <v>3904</v>
      </c>
      <c r="K7" s="50" t="str">
        <f aca="false">IF($A7="","",INDEX('Revenue Ledger'!$A$1:$A$4500,$J7)&amp;"")</f>
        <v>SJAMS0543/25</v>
      </c>
      <c r="L7" s="54"/>
      <c r="M7" s="54"/>
    </row>
    <row r="8" customFormat="false" ht="15" hidden="false" customHeight="false" outlineLevel="0" collapsed="false">
      <c r="A8" s="90" t="n">
        <f aca="false">IF(ROWS($A$5:A8)&lt;='Revenue Testing'!$E$31,ROWS($A$5:A8),"")</f>
        <v>4</v>
      </c>
      <c r="B8" s="91" t="n">
        <f aca="false">IF($A8="","",INDEX('Revenue Ledger'!$B$1:$B$4500,$J8))</f>
        <v>45914</v>
      </c>
      <c r="C8" s="90" t="n">
        <f aca="false">IF($A8="","",INDEX('Revenue Ledger'!$C$1:$C$4500,$J8))</f>
        <v>10047</v>
      </c>
      <c r="D8" s="50" t="str">
        <f aca="false">IF($A8="","",INDEX('Revenue Ledger'!$D$1:$D$4500,$J8))</f>
        <v>BERTHING &amp; UNBERTHING CHARGES- INC</v>
      </c>
      <c r="E8" s="50" t="str">
        <f aca="false">IF($A8="","",INDEX('Revenue Ledger'!$F$1:$F$4500,$J8)&amp;"")</f>
        <v>WESTERN COAST -1025013361- BERTHING &amp; UNBERTHING CHGS- SAR 8228.2X2 &amp; SAR 4000 BERTH DUES- CSTAR VOYAGER FRS01W ARAP REF - 1025013361</v>
      </c>
      <c r="F8" s="52" t="n">
        <f aca="false">IF($A8="","",INDEX('Revenue Ledger'!$I$1:$I$4500,$J8))</f>
        <v>-20456.4</v>
      </c>
      <c r="G8" s="52" t="n">
        <f aca="false">IF($A8="","",INDEX('Revenue Ledger'!$J$1:$J$4500,$J8))</f>
        <v>20456.4</v>
      </c>
      <c r="H8" s="52" t="n">
        <f aca="false">IF($A8="","",'Revenue Testing'!$E$9)</f>
        <v>4000</v>
      </c>
      <c r="I8" s="50" t="str">
        <f aca="false">IF($A8="","","Above materiality – automatically selected")</f>
        <v>Above materiality – automatically selected</v>
      </c>
      <c r="J8" s="90" t="n">
        <f aca="false">IF($A8="","",MATCH(LARGE('Revenue Ledger'!$P$2:$P$4500,$A8),'Revenue Ledger'!$P$2:$P$4500,0)+1)</f>
        <v>21</v>
      </c>
      <c r="K8" s="50" t="str">
        <f aca="false">IF($A8="","",INDEX('Revenue Ledger'!$A$1:$A$4500,$J8)&amp;"")</f>
        <v>SJAMS0545/25</v>
      </c>
      <c r="L8" s="54"/>
      <c r="M8" s="54"/>
    </row>
    <row r="9" customFormat="false" ht="15" hidden="false" customHeight="false" outlineLevel="0" collapsed="false">
      <c r="A9" s="90" t="n">
        <f aca="false">IF(ROWS($A$5:A9)&lt;='Revenue Testing'!$E$31,ROWS($A$5:A9),"")</f>
        <v>5</v>
      </c>
      <c r="B9" s="91" t="n">
        <f aca="false">IF($A9="","",INDEX('Revenue Ledger'!$B$1:$B$4500,$J9))</f>
        <v>45959</v>
      </c>
      <c r="C9" s="90" t="n">
        <f aca="false">IF($A9="","",INDEX('Revenue Ledger'!$C$1:$C$4500,$J9))</f>
        <v>10047</v>
      </c>
      <c r="D9" s="50" t="str">
        <f aca="false">IF($A9="","",INDEX('Revenue Ledger'!$D$1:$D$4500,$J9))</f>
        <v>BERTHING &amp; UNBERTHING CHARGES- INC</v>
      </c>
      <c r="E9" s="50" t="str">
        <f aca="false">IF($A9="","",INDEX('Revenue Ledger'!$F$1:$F$4500,$J9)&amp;"")</f>
        <v>WESTERN COAST- 1025014651- BERTHING AND UNBERTHING CHGS- NZ SUZHOU FRS04E ARAP REF - 1025014651</v>
      </c>
      <c r="F9" s="52" t="n">
        <f aca="false">IF($A9="","",INDEX('Revenue Ledger'!$I$1:$I$4500,$J9))</f>
        <v>-18755.2</v>
      </c>
      <c r="G9" s="52" t="n">
        <f aca="false">IF($A9="","",INDEX('Revenue Ledger'!$J$1:$J$4500,$J9))</f>
        <v>18755.2</v>
      </c>
      <c r="H9" s="52" t="n">
        <f aca="false">IF($A9="","",'Revenue Testing'!$E$9)</f>
        <v>4000</v>
      </c>
      <c r="I9" s="50" t="str">
        <f aca="false">IF($A9="","","Above materiality – automatically selected")</f>
        <v>Above materiality – automatically selected</v>
      </c>
      <c r="J9" s="90" t="n">
        <f aca="false">IF($A9="","",MATCH(LARGE('Revenue Ledger'!$P$2:$P$4500,$A9),'Revenue Ledger'!$P$2:$P$4500,0)+1)</f>
        <v>25</v>
      </c>
      <c r="K9" s="50" t="str">
        <f aca="false">IF($A9="","",INDEX('Revenue Ledger'!$A$1:$A$4500,$J9)&amp;"")</f>
        <v>SJAMS0559/25</v>
      </c>
      <c r="L9" s="54"/>
      <c r="M9" s="54"/>
    </row>
    <row r="10" customFormat="false" ht="15" hidden="false" customHeight="false" outlineLevel="0" collapsed="false">
      <c r="A10" s="90" t="n">
        <f aca="false">IF(ROWS($A$5:A10)&lt;='Revenue Testing'!$E$31,ROWS($A$5:A10),"")</f>
        <v>6</v>
      </c>
      <c r="B10" s="91" t="n">
        <f aca="false">IF($A10="","",INDEX('Revenue Ledger'!$B$1:$B$4500,$J10))</f>
        <v>45929</v>
      </c>
      <c r="C10" s="90" t="n">
        <f aca="false">IF($A10="","",INDEX('Revenue Ledger'!$C$1:$C$4500,$J10))</f>
        <v>10047</v>
      </c>
      <c r="D10" s="50" t="str">
        <f aca="false">IF($A10="","",INDEX('Revenue Ledger'!$D$1:$D$4500,$J10))</f>
        <v>BERTHING &amp; UNBERTHING CHARGES- INC</v>
      </c>
      <c r="E10" s="50" t="str">
        <f aca="false">IF($A10="","",INDEX('Revenue Ledger'!$F$1:$F$4500,$J10)&amp;"")</f>
        <v>WESTERN COAST- 1025013889- BERHTING AND UNBERTHING CHGS- CSTAR VOYAGER OCT SOA ARAP REF - 1025013889</v>
      </c>
      <c r="F10" s="52" t="n">
        <f aca="false">IF($A10="","",INDEX('Revenue Ledger'!$I$1:$I$4500,$J10))</f>
        <v>-18456.4</v>
      </c>
      <c r="G10" s="52" t="n">
        <f aca="false">IF($A10="","",INDEX('Revenue Ledger'!$J$1:$J$4500,$J10))</f>
        <v>18456.4</v>
      </c>
      <c r="H10" s="52" t="n">
        <f aca="false">IF($A10="","",'Revenue Testing'!$E$9)</f>
        <v>4000</v>
      </c>
      <c r="I10" s="50" t="str">
        <f aca="false">IF($A10="","","Above materiality – automatically selected")</f>
        <v>Above materiality – automatically selected</v>
      </c>
      <c r="J10" s="90" t="n">
        <f aca="false">IF($A10="","",MATCH(LARGE('Revenue Ledger'!$P$2:$P$4500,$A10),'Revenue Ledger'!$P$2:$P$4500,0)+1)</f>
        <v>24</v>
      </c>
      <c r="K10" s="50" t="str">
        <f aca="false">IF($A10="","",INDEX('Revenue Ledger'!$A$1:$A$4500,$J10)&amp;"")</f>
        <v>SJAMS0558/25</v>
      </c>
      <c r="L10" s="54"/>
      <c r="M10" s="54"/>
    </row>
    <row r="11" customFormat="false" ht="15" hidden="false" customHeight="false" outlineLevel="0" collapsed="false">
      <c r="A11" s="90" t="n">
        <f aca="false">IF(ROWS($A$5:A11)&lt;='Revenue Testing'!$E$31,ROWS($A$5:A11),"")</f>
        <v>7</v>
      </c>
      <c r="B11" s="91" t="n">
        <f aca="false">IF($A11="","",INDEX('Revenue Ledger'!$B$1:$B$4500,$J11))</f>
        <v>45918</v>
      </c>
      <c r="C11" s="90" t="n">
        <f aca="false">IF($A11="","",INDEX('Revenue Ledger'!$C$1:$C$4500,$J11))</f>
        <v>10047</v>
      </c>
      <c r="D11" s="50" t="str">
        <f aca="false">IF($A11="","",INDEX('Revenue Ledger'!$D$1:$D$4500,$J11))</f>
        <v>BERTHING &amp; UNBERTHING CHARGES- INC</v>
      </c>
      <c r="E11" s="50" t="str">
        <f aca="false">IF($A11="","",INDEX('Revenue Ledger'!$F$1:$F$4500,$J11)&amp;"")</f>
        <v>WEST COAST- 1025013568- NZ SUZHOU FRS03W- BERTHING &amp; UNBERTHING CHGS SAR 7934X2 &amp; SAR 2000 BERTH DUES ARAP REF - 1025013568</v>
      </c>
      <c r="F11" s="52" t="n">
        <f aca="false">IF($A11="","",INDEX('Revenue Ledger'!$I$1:$I$4500,$J11))</f>
        <v>-17868</v>
      </c>
      <c r="G11" s="52" t="n">
        <f aca="false">IF($A11="","",INDEX('Revenue Ledger'!$J$1:$J$4500,$J11))</f>
        <v>17868</v>
      </c>
      <c r="H11" s="52" t="n">
        <f aca="false">IF($A11="","",'Revenue Testing'!$E$9)</f>
        <v>4000</v>
      </c>
      <c r="I11" s="50" t="str">
        <f aca="false">IF($A11="","","Above materiality – automatically selected")</f>
        <v>Above materiality – automatically selected</v>
      </c>
      <c r="J11" s="90" t="n">
        <f aca="false">IF($A11="","",MATCH(LARGE('Revenue Ledger'!$P$2:$P$4500,$A11),'Revenue Ledger'!$P$2:$P$4500,0)+1)</f>
        <v>23</v>
      </c>
      <c r="K11" s="50" t="str">
        <f aca="false">IF($A11="","",INDEX('Revenue Ledger'!$A$1:$A$4500,$J11)&amp;"")</f>
        <v>SJAMS0544/25</v>
      </c>
      <c r="L11" s="54"/>
      <c r="M11" s="54"/>
    </row>
    <row r="12" customFormat="false" ht="15" hidden="false" customHeight="false" outlineLevel="0" collapsed="false">
      <c r="A12" s="90" t="n">
        <f aca="false">IF(ROWS($A$5:A12)&lt;='Revenue Testing'!$E$31,ROWS($A$5:A12),"")</f>
        <v>8</v>
      </c>
      <c r="B12" s="91" t="n">
        <f aca="false">IF($A12="","",INDEX('Revenue Ledger'!$B$1:$B$4500,$J12))</f>
        <v>45914</v>
      </c>
      <c r="C12" s="90" t="n">
        <f aca="false">IF($A12="","",INDEX('Revenue Ledger'!$C$1:$C$4500,$J12))</f>
        <v>10047</v>
      </c>
      <c r="D12" s="50" t="str">
        <f aca="false">IF($A12="","",INDEX('Revenue Ledger'!$D$1:$D$4500,$J12))</f>
        <v>BERTHING &amp; UNBERTHING CHARGES- INC</v>
      </c>
      <c r="E12" s="50" t="str">
        <f aca="false">IF($A12="","",INDEX('Revenue Ledger'!$F$1:$F$4500,$J12)&amp;"")</f>
        <v>WESTERN COAST- 1025013362- BERTHING &amp; UNBERTHING- NZ SUZHOU FRS01E- SAR 7934X2 &amp; SAR 2000 BERTH DUES ARAP REF - 1025013362</v>
      </c>
      <c r="F12" s="52" t="n">
        <f aca="false">IF($A12="","",INDEX('Revenue Ledger'!$I$1:$I$4500,$J12))</f>
        <v>-17868</v>
      </c>
      <c r="G12" s="52" t="n">
        <f aca="false">IF($A12="","",INDEX('Revenue Ledger'!$J$1:$J$4500,$J12))</f>
        <v>17868</v>
      </c>
      <c r="H12" s="52" t="n">
        <f aca="false">IF($A12="","",'Revenue Testing'!$E$9)</f>
        <v>4000</v>
      </c>
      <c r="I12" s="50" t="str">
        <f aca="false">IF($A12="","","Above materiality – automatically selected")</f>
        <v>Above materiality – automatically selected</v>
      </c>
      <c r="J12" s="90" t="n">
        <f aca="false">IF($A12="","",MATCH(LARGE('Revenue Ledger'!$P$2:$P$4500,$A12),'Revenue Ledger'!$P$2:$P$4500,0)+1)</f>
        <v>22</v>
      </c>
      <c r="K12" s="50" t="str">
        <f aca="false">IF($A12="","",INDEX('Revenue Ledger'!$A$1:$A$4500,$J12)&amp;"")</f>
        <v>SJAMS0546/25</v>
      </c>
      <c r="L12" s="54"/>
      <c r="M12" s="54"/>
    </row>
    <row r="13" customFormat="false" ht="15" hidden="false" customHeight="false" outlineLevel="0" collapsed="false">
      <c r="A13" s="90" t="n">
        <f aca="false">IF(ROWS($A$5:A13)&lt;='Revenue Testing'!$E$31,ROWS($A$5:A13),"")</f>
        <v>9</v>
      </c>
      <c r="B13" s="91" t="n">
        <f aca="false">IF($A13="","",INDEX('Revenue Ledger'!$B$1:$B$4500,$J13))</f>
        <v>45930</v>
      </c>
      <c r="C13" s="90" t="n">
        <f aca="false">IF($A13="","",INDEX('Revenue Ledger'!$C$1:$C$4500,$J13))</f>
        <v>10069</v>
      </c>
      <c r="D13" s="50" t="str">
        <f aca="false">IF($A13="","",INDEX('Revenue Ledger'!$D$1:$D$4500,$J13))</f>
        <v>AGENCY COMMISSION IMPORT- INC</v>
      </c>
      <c r="E13" s="50" t="str">
        <f aca="false">IF($A13="","",INDEX('Revenue Ledger'!$F$1:$F$4500,$J13)&amp;"")</f>
        <v>IMPORT AGENCY COMMISSION- SEP 2025- CSTAR</v>
      </c>
      <c r="F13" s="52" t="n">
        <f aca="false">IF($A13="","",INDEX('Revenue Ledger'!$I$1:$I$4500,$J13))</f>
        <v>-15525</v>
      </c>
      <c r="G13" s="52" t="n">
        <f aca="false">IF($A13="","",INDEX('Revenue Ledger'!$J$1:$J$4500,$J13))</f>
        <v>15525</v>
      </c>
      <c r="H13" s="52" t="n">
        <f aca="false">IF($A13="","",'Revenue Testing'!$E$9)</f>
        <v>4000</v>
      </c>
      <c r="I13" s="50" t="str">
        <f aca="false">IF($A13="","","Above materiality – automatically selected")</f>
        <v>Above materiality – automatically selected</v>
      </c>
      <c r="J13" s="90" t="n">
        <f aca="false">IF($A13="","",MATCH(LARGE('Revenue Ledger'!$P$2:$P$4500,$A13),'Revenue Ledger'!$P$2:$P$4500,0)+1)</f>
        <v>7</v>
      </c>
      <c r="K13" s="50" t="str">
        <f aca="false">IF($A13="","",INDEX('Revenue Ledger'!$A$1:$A$4500,$J13)&amp;"")</f>
        <v>DNAMS0012/25</v>
      </c>
      <c r="L13" s="54"/>
      <c r="M13" s="54"/>
    </row>
    <row r="14" customFormat="false" ht="15" hidden="false" customHeight="false" outlineLevel="0" collapsed="false">
      <c r="A14" s="90" t="n">
        <f aca="false">IF(ROWS($A$5:A14)&lt;='Revenue Testing'!$E$31,ROWS($A$5:A14),"")</f>
        <v>10</v>
      </c>
      <c r="B14" s="91" t="n">
        <f aca="false">IF($A14="","",INDEX('Revenue Ledger'!$B$1:$B$4500,$J14))</f>
        <v>45961</v>
      </c>
      <c r="C14" s="90" t="n">
        <f aca="false">IF($A14="","",INDEX('Revenue Ledger'!$C$1:$C$4500,$J14))</f>
        <v>10069</v>
      </c>
      <c r="D14" s="50" t="str">
        <f aca="false">IF($A14="","",INDEX('Revenue Ledger'!$D$1:$D$4500,$J14))</f>
        <v>AGENCY COMMISSION IMPORT- INC</v>
      </c>
      <c r="E14" s="50" t="str">
        <f aca="false">IF($A14="","",INDEX('Revenue Ledger'!$F$1:$F$4500,$J14)&amp;"")</f>
        <v>IMPORT AGENCY COMMISSION- OCT 2025- CSTAR</v>
      </c>
      <c r="F14" s="52" t="n">
        <f aca="false">IF($A14="","",INDEX('Revenue Ledger'!$I$1:$I$4500,$J14))</f>
        <v>-14250</v>
      </c>
      <c r="G14" s="52" t="n">
        <f aca="false">IF($A14="","",INDEX('Revenue Ledger'!$J$1:$J$4500,$J14))</f>
        <v>14250</v>
      </c>
      <c r="H14" s="52" t="n">
        <f aca="false">IF($A14="","",'Revenue Testing'!$E$9)</f>
        <v>4000</v>
      </c>
      <c r="I14" s="50" t="str">
        <f aca="false">IF($A14="","","Above materiality – automatically selected")</f>
        <v>Above materiality – automatically selected</v>
      </c>
      <c r="J14" s="90" t="n">
        <f aca="false">IF($A14="","",MATCH(LARGE('Revenue Ledger'!$P$2:$P$4500,$A14),'Revenue Ledger'!$P$2:$P$4500,0)+1)</f>
        <v>9</v>
      </c>
      <c r="K14" s="50" t="str">
        <f aca="false">IF($A14="","",INDEX('Revenue Ledger'!$A$1:$A$4500,$J14)&amp;"")</f>
        <v>DNAMS0014/25</v>
      </c>
      <c r="L14" s="54"/>
      <c r="M14" s="54"/>
    </row>
    <row r="15" customFormat="false" ht="15" hidden="false" customHeight="false" outlineLevel="0" collapsed="false">
      <c r="A15" s="90" t="n">
        <f aca="false">IF(ROWS($A$5:A15)&lt;='Revenue Testing'!$E$31,ROWS($A$5:A15),"")</f>
        <v>11</v>
      </c>
      <c r="B15" s="91" t="n">
        <f aca="false">IF($A15="","",INDEX('Revenue Ledger'!$B$1:$B$4500,$J15))</f>
        <v>45930</v>
      </c>
      <c r="C15" s="90" t="n">
        <f aca="false">IF($A15="","",INDEX('Revenue Ledger'!$C$1:$C$4500,$J15))</f>
        <v>10070</v>
      </c>
      <c r="D15" s="50" t="str">
        <f aca="false">IF($A15="","",INDEX('Revenue Ledger'!$D$1:$D$4500,$J15))</f>
        <v>AGENCY COMMISSION- T/S HANDLING</v>
      </c>
      <c r="E15" s="50" t="str">
        <f aca="false">IF($A15="","",INDEX('Revenue Ledger'!$F$1:$F$4500,$J15)&amp;"")</f>
        <v>T/S AGENCY COMMISSION- SEP 2025- CSTAR</v>
      </c>
      <c r="F15" s="52" t="n">
        <f aca="false">IF($A15="","",INDEX('Revenue Ledger'!$I$1:$I$4500,$J15))</f>
        <v>-11756.25</v>
      </c>
      <c r="G15" s="52" t="n">
        <f aca="false">IF($A15="","",INDEX('Revenue Ledger'!$J$1:$J$4500,$J15))</f>
        <v>11756.25</v>
      </c>
      <c r="H15" s="52" t="n">
        <f aca="false">IF($A15="","",'Revenue Testing'!$E$9)</f>
        <v>4000</v>
      </c>
      <c r="I15" s="50" t="str">
        <f aca="false">IF($A15="","","Above materiality – automatically selected")</f>
        <v>Above materiality – automatically selected</v>
      </c>
      <c r="J15" s="90" t="n">
        <f aca="false">IF($A15="","",MATCH(LARGE('Revenue Ledger'!$P$2:$P$4500,$A15),'Revenue Ledger'!$P$2:$P$4500,0)+1)</f>
        <v>13</v>
      </c>
      <c r="K15" s="50" t="str">
        <f aca="false">IF($A15="","",INDEX('Revenue Ledger'!$A$1:$A$4500,$J15)&amp;"")</f>
        <v>DNAMS0013/25</v>
      </c>
      <c r="L15" s="54"/>
      <c r="M15" s="54"/>
    </row>
    <row r="16" customFormat="false" ht="15" hidden="false" customHeight="false" outlineLevel="0" collapsed="false">
      <c r="A16" s="90" t="n">
        <f aca="false">IF(ROWS($A$5:A16)&lt;='Revenue Testing'!$E$31,ROWS($A$5:A16),"")</f>
        <v>12</v>
      </c>
      <c r="B16" s="91" t="n">
        <f aca="false">IF($A16="","",INDEX('Revenue Ledger'!$B$1:$B$4500,$J16))</f>
        <v>45963</v>
      </c>
      <c r="C16" s="90" t="n">
        <f aca="false">IF($A16="","",INDEX('Revenue Ledger'!$C$1:$C$4500,$J16))</f>
        <v>10065</v>
      </c>
      <c r="D16" s="50" t="str">
        <f aca="false">IF($A16="","",INDEX('Revenue Ledger'!$D$1:$D$4500,$J16))</f>
        <v>TRANSPORTATION CHARGES</v>
      </c>
      <c r="E16" s="50" t="str">
        <f aca="false">IF($A16="","",INDEX('Revenue Ledger'!$F$1:$F$4500,$J16)&amp;"")</f>
        <v>FREIGHT WORLD- JSI-25-3574- TRANSPORTATION CHARGES ARAP REF - JSI-25-3574</v>
      </c>
      <c r="F16" s="52" t="n">
        <f aca="false">IF($A16="","",INDEX('Revenue Ledger'!$I$1:$I$4500,$J16))</f>
        <v>-11333.25</v>
      </c>
      <c r="G16" s="52" t="n">
        <f aca="false">IF($A16="","",INDEX('Revenue Ledger'!$J$1:$J$4500,$J16))</f>
        <v>11333.25</v>
      </c>
      <c r="H16" s="52" t="n">
        <f aca="false">IF($A16="","",'Revenue Testing'!$E$9)</f>
        <v>4000</v>
      </c>
      <c r="I16" s="50" t="str">
        <f aca="false">IF($A16="","","Above materiality – automatically selected")</f>
        <v>Above materiality – automatically selected</v>
      </c>
      <c r="J16" s="90" t="n">
        <f aca="false">IF($A16="","",MATCH(LARGE('Revenue Ledger'!$P$2:$P$4500,$A16),'Revenue Ledger'!$P$2:$P$4500,0)+1)</f>
        <v>3937</v>
      </c>
      <c r="K16" s="50" t="str">
        <f aca="false">IF($A16="","",INDEX('Revenue Ledger'!$A$1:$A$4500,$J16)&amp;"")</f>
        <v>SJAMS0565/25</v>
      </c>
      <c r="L16" s="54"/>
      <c r="M16" s="54"/>
    </row>
    <row r="17" customFormat="false" ht="15" hidden="false" customHeight="false" outlineLevel="0" collapsed="false">
      <c r="A17" s="90" t="n">
        <f aca="false">IF(ROWS($A$5:A17)&lt;='Revenue Testing'!$E$31,ROWS($A$5:A17),"")</f>
        <v>13</v>
      </c>
      <c r="B17" s="91" t="n">
        <f aca="false">IF($A17="","",INDEX('Revenue Ledger'!$B$1:$B$4500,$J17))</f>
        <v>45991</v>
      </c>
      <c r="C17" s="90" t="n">
        <f aca="false">IF($A17="","",INDEX('Revenue Ledger'!$C$1:$C$4500,$J17))</f>
        <v>10059</v>
      </c>
      <c r="D17" s="50" t="str">
        <f aca="false">IF($A17="","",INDEX('Revenue Ledger'!$D$1:$D$4500,$J17))</f>
        <v>INCOME-SEA FREIGHT EXPORT FCL</v>
      </c>
      <c r="E17" s="50" t="str">
        <f aca="false">IF($A17="","",INDEX('Revenue Ledger'!$F$1:$F$4500,$J17)&amp;"")</f>
        <v>Service : SEA FREIGHT EXPORT FCL</v>
      </c>
      <c r="F17" s="52" t="n">
        <f aca="false">IF($A17="","",INDEX('Revenue Ledger'!$I$1:$I$4500,$J17))</f>
        <v>-9350</v>
      </c>
      <c r="G17" s="52" t="n">
        <f aca="false">IF($A17="","",INDEX('Revenue Ledger'!$J$1:$J$4500,$J17))</f>
        <v>9350</v>
      </c>
      <c r="H17" s="52" t="n">
        <f aca="false">IF($A17="","",'Revenue Testing'!$E$9)</f>
        <v>4000</v>
      </c>
      <c r="I17" s="50" t="str">
        <f aca="false">IF($A17="","","Above materiality – automatically selected")</f>
        <v>Above materiality – automatically selected</v>
      </c>
      <c r="J17" s="90" t="n">
        <f aca="false">IF($A17="","",MATCH(LARGE('Revenue Ledger'!$P$2:$P$4500,$A17),'Revenue Ledger'!$P$2:$P$4500,0)+1)</f>
        <v>3914</v>
      </c>
      <c r="K17" s="50" t="str">
        <f aca="false">IF($A17="","",INDEX('Revenue Ledger'!$A$1:$A$4500,$J17)&amp;"")</f>
        <v>GJAMS0088/25</v>
      </c>
      <c r="L17" s="54"/>
      <c r="M17" s="54"/>
    </row>
    <row r="18" customFormat="false" ht="15" hidden="false" customHeight="false" outlineLevel="0" collapsed="false">
      <c r="A18" s="90" t="n">
        <f aca="false">IF(ROWS($A$5:A18)&lt;='Revenue Testing'!$E$31,ROWS($A$5:A18),"")</f>
        <v>14</v>
      </c>
      <c r="B18" s="91" t="n">
        <f aca="false">IF($A18="","",INDEX('Revenue Ledger'!$B$1:$B$4500,$J18))</f>
        <v>45899</v>
      </c>
      <c r="C18" s="90" t="n">
        <f aca="false">IF($A18="","",INDEX('Revenue Ledger'!$C$1:$C$4500,$J18))</f>
        <v>10059</v>
      </c>
      <c r="D18" s="50" t="str">
        <f aca="false">IF($A18="","",INDEX('Revenue Ledger'!$D$1:$D$4500,$J18))</f>
        <v>INCOME-SEA FREIGHT EXPORT FCL</v>
      </c>
      <c r="E18" s="50" t="str">
        <f aca="false">IF($A18="","",INDEX('Revenue Ledger'!$F$1:$F$4500,$J18)&amp;"")</f>
        <v>Service : SEA FREIGHT EXPORT FCL</v>
      </c>
      <c r="F18" s="52" t="n">
        <f aca="false">IF($A18="","",INDEX('Revenue Ledger'!$I$1:$I$4500,$J18))</f>
        <v>-9350</v>
      </c>
      <c r="G18" s="52" t="n">
        <f aca="false">IF($A18="","",INDEX('Revenue Ledger'!$J$1:$J$4500,$J18))</f>
        <v>9350</v>
      </c>
      <c r="H18" s="52" t="n">
        <f aca="false">IF($A18="","",'Revenue Testing'!$E$9)</f>
        <v>4000</v>
      </c>
      <c r="I18" s="50" t="str">
        <f aca="false">IF($A18="","","Above materiality – automatically selected")</f>
        <v>Above materiality – automatically selected</v>
      </c>
      <c r="J18" s="90" t="n">
        <f aca="false">IF($A18="","",MATCH(LARGE('Revenue Ledger'!$P$2:$P$4500,$A18),'Revenue Ledger'!$P$2:$P$4500,0)+1)</f>
        <v>3910</v>
      </c>
      <c r="K18" s="50" t="str">
        <f aca="false">IF($A18="","",INDEX('Revenue Ledger'!$A$1:$A$4500,$J18)&amp;"")</f>
        <v>GJAMS0084/25</v>
      </c>
      <c r="L18" s="54"/>
      <c r="M18" s="54"/>
    </row>
    <row r="19" customFormat="false" ht="15" hidden="false" customHeight="false" outlineLevel="0" collapsed="false">
      <c r="A19" s="90" t="n">
        <f aca="false">IF(ROWS($A$5:A19)&lt;='Revenue Testing'!$E$31,ROWS($A$5:A19),"")</f>
        <v>15</v>
      </c>
      <c r="B19" s="91" t="n">
        <f aca="false">IF($A19="","",INDEX('Revenue Ledger'!$B$1:$B$4500,$J19))</f>
        <v>46022</v>
      </c>
      <c r="C19" s="90" t="n">
        <f aca="false">IF($A19="","",INDEX('Revenue Ledger'!$C$1:$C$4500,$J19))</f>
        <v>10078</v>
      </c>
      <c r="D19" s="50" t="str">
        <f aca="false">IF($A19="","",INDEX('Revenue Ledger'!$D$1:$D$4500,$J19))</f>
        <v>INCOME FORWARDING</v>
      </c>
      <c r="E19" s="50" t="str">
        <f aca="false">IF($A19="","",INDEX('Revenue Ledger'!$F$1:$F$4500,$J19)&amp;"")</f>
        <v>Service : LOCAL TRANSPORTATION</v>
      </c>
      <c r="F19" s="52" t="n">
        <f aca="false">IF($A19="","",INDEX('Revenue Ledger'!$I$1:$I$4500,$J19))</f>
        <v>-8934</v>
      </c>
      <c r="G19" s="52" t="n">
        <f aca="false">IF($A19="","",INDEX('Revenue Ledger'!$J$1:$J$4500,$J19))</f>
        <v>8934</v>
      </c>
      <c r="H19" s="52" t="n">
        <f aca="false">IF($A19="","",'Revenue Testing'!$E$9)</f>
        <v>4000</v>
      </c>
      <c r="I19" s="50" t="str">
        <f aca="false">IF($A19="","","Above materiality – automatically selected")</f>
        <v>Above materiality – automatically selected</v>
      </c>
      <c r="J19" s="90" t="n">
        <f aca="false">IF($A19="","",MATCH(LARGE('Revenue Ledger'!$P$2:$P$4500,$A19),'Revenue Ledger'!$P$2:$P$4500,0)+1)</f>
        <v>3909</v>
      </c>
      <c r="K19" s="50" t="str">
        <f aca="false">IF($A19="","",INDEX('Revenue Ledger'!$A$1:$A$4500,$J19)&amp;"")</f>
        <v>GJAMS0086/25</v>
      </c>
      <c r="L19" s="54"/>
      <c r="M19" s="54"/>
    </row>
    <row r="20" customFormat="false" ht="15" hidden="false" customHeight="false" outlineLevel="0" collapsed="false">
      <c r="A20" s="90" t="n">
        <f aca="false">IF(ROWS($A$5:A20)&lt;='Revenue Testing'!$E$31,ROWS($A$5:A20),"")</f>
        <v>16</v>
      </c>
      <c r="B20" s="91" t="n">
        <f aca="false">IF($A20="","",INDEX('Revenue Ledger'!$B$1:$B$4500,$J20))</f>
        <v>45963</v>
      </c>
      <c r="C20" s="90" t="n">
        <f aca="false">IF($A20="","",INDEX('Revenue Ledger'!$C$1:$C$4500,$J20))</f>
        <v>10065</v>
      </c>
      <c r="D20" s="50" t="str">
        <f aca="false">IF($A20="","",INDEX('Revenue Ledger'!$D$1:$D$4500,$J20))</f>
        <v>TRANSPORTATION CHARGES</v>
      </c>
      <c r="E20" s="50" t="str">
        <f aca="false">IF($A20="","",INDEX('Revenue Ledger'!$F$1:$F$4500,$J20)&amp;"")</f>
        <v>PJ Ref:AMSLAP0018/25 ; INV- 3574 CSTAR- TRAMSPORTATION CHGS- SAR 270 X 7 TRIPS , SAR 135 X 1 TRIP- 20DV &amp; SAR 270 X 29 TRIPS 40HC &amp; FASAH APPOINTEMNT CHGS</v>
      </c>
      <c r="F20" s="52" t="n">
        <f aca="false">IF($A20="","",INDEX('Revenue Ledger'!$I$1:$I$4500,$J20))</f>
        <v>7830</v>
      </c>
      <c r="G20" s="52" t="n">
        <f aca="false">IF($A20="","",INDEX('Revenue Ledger'!$J$1:$J$4500,$J20))</f>
        <v>7830</v>
      </c>
      <c r="H20" s="52" t="n">
        <f aca="false">IF($A20="","",'Revenue Testing'!$E$9)</f>
        <v>4000</v>
      </c>
      <c r="I20" s="50" t="str">
        <f aca="false">IF($A20="","","Above materiality – automatically selected")</f>
        <v>Above materiality – automatically selected</v>
      </c>
      <c r="J20" s="90" t="n">
        <f aca="false">IF($A20="","",MATCH(LARGE('Revenue Ledger'!$P$2:$P$4500,$A20),'Revenue Ledger'!$P$2:$P$4500,0)+1)</f>
        <v>3936</v>
      </c>
      <c r="K20" s="50" t="str">
        <f aca="false">IF($A20="","",INDEX('Revenue Ledger'!$A$1:$A$4500,$J20)&amp;"")</f>
        <v>PJAMS0046/25</v>
      </c>
      <c r="L20" s="54"/>
      <c r="M20" s="54"/>
    </row>
    <row r="21" customFormat="false" ht="15" hidden="false" customHeight="false" outlineLevel="0" collapsed="false">
      <c r="A21" s="90" t="n">
        <f aca="false">IF(ROWS($A$5:A21)&lt;='Revenue Testing'!$E$31,ROWS($A$5:A21),"")</f>
        <v>17</v>
      </c>
      <c r="B21" s="91" t="n">
        <f aca="false">IF($A21="","",INDEX('Revenue Ledger'!$B$1:$B$4500,$J21))</f>
        <v>45961</v>
      </c>
      <c r="C21" s="90" t="n">
        <f aca="false">IF($A21="","",INDEX('Revenue Ledger'!$C$1:$C$4500,$J21))</f>
        <v>10070</v>
      </c>
      <c r="D21" s="50" t="str">
        <f aca="false">IF($A21="","",INDEX('Revenue Ledger'!$D$1:$D$4500,$J21))</f>
        <v>AGENCY COMMISSION- T/S HANDLING</v>
      </c>
      <c r="E21" s="50" t="str">
        <f aca="false">IF($A21="","",INDEX('Revenue Ledger'!$F$1:$F$4500,$J21)&amp;"")</f>
        <v>T/S AGENCY COMMISSION- OCT 2025- CSTAR</v>
      </c>
      <c r="F21" s="52" t="n">
        <f aca="false">IF($A21="","",INDEX('Revenue Ledger'!$I$1:$I$4500,$J21))</f>
        <v>-7312.5</v>
      </c>
      <c r="G21" s="52" t="n">
        <f aca="false">IF($A21="","",INDEX('Revenue Ledger'!$J$1:$J$4500,$J21))</f>
        <v>7312.5</v>
      </c>
      <c r="H21" s="52" t="n">
        <f aca="false">IF($A21="","",'Revenue Testing'!$E$9)</f>
        <v>4000</v>
      </c>
      <c r="I21" s="50" t="str">
        <f aca="false">IF($A21="","","Above materiality – automatically selected")</f>
        <v>Above materiality – automatically selected</v>
      </c>
      <c r="J21" s="90" t="n">
        <f aca="false">IF($A21="","",MATCH(LARGE('Revenue Ledger'!$P$2:$P$4500,$A21),'Revenue Ledger'!$P$2:$P$4500,0)+1)</f>
        <v>14</v>
      </c>
      <c r="K21" s="50" t="str">
        <f aca="false">IF($A21="","",INDEX('Revenue Ledger'!$A$1:$A$4500,$J21)&amp;"")</f>
        <v>DNAMS0015/25</v>
      </c>
      <c r="L21" s="54"/>
      <c r="M21" s="54"/>
    </row>
    <row r="22" customFormat="false" ht="15" hidden="false" customHeight="false" outlineLevel="0" collapsed="false">
      <c r="A22" s="90" t="n">
        <f aca="false">IF(ROWS($A$5:A22)&lt;='Revenue Testing'!$E$31,ROWS($A$5:A22),"")</f>
        <v>18</v>
      </c>
      <c r="B22" s="91" t="n">
        <f aca="false">IF($A22="","",INDEX('Revenue Ledger'!$B$1:$B$4500,$J22))</f>
        <v>45960</v>
      </c>
      <c r="C22" s="90" t="n">
        <f aca="false">IF($A22="","",INDEX('Revenue Ledger'!$C$1:$C$4500,$J22))</f>
        <v>10053</v>
      </c>
      <c r="D22" s="50" t="str">
        <f aca="false">IF($A22="","",INDEX('Revenue Ledger'!$D$1:$D$4500,$J22))</f>
        <v>Operation Recovery Cost- Inc</v>
      </c>
      <c r="E22" s="50" t="str">
        <f aca="false">IF($A22="","",INDEX('Revenue Ledger'!$F$1:$F$4500,$J22)&amp;"")</f>
        <v>NVOIMP Against the IMP BOL - CSDSHA034284; Customer Ref: ;Remarks:</v>
      </c>
      <c r="F22" s="52" t="n">
        <f aca="false">IF($A22="","",INDEX('Revenue Ledger'!$I$1:$I$4500,$J22))</f>
        <v>-7200</v>
      </c>
      <c r="G22" s="52" t="n">
        <f aca="false">IF($A22="","",INDEX('Revenue Ledger'!$J$1:$J$4500,$J22))</f>
        <v>7200</v>
      </c>
      <c r="H22" s="52" t="n">
        <f aca="false">IF($A22="","",'Revenue Testing'!$E$9)</f>
        <v>4000</v>
      </c>
      <c r="I22" s="50" t="str">
        <f aca="false">IF($A22="","","Above materiality – automatically selected")</f>
        <v>Above materiality – automatically selected</v>
      </c>
      <c r="J22" s="90" t="n">
        <f aca="false">IF($A22="","",MATCH(LARGE('Revenue Ledger'!$P$2:$P$4500,$A22),'Revenue Ledger'!$P$2:$P$4500,0)+1)</f>
        <v>3236</v>
      </c>
      <c r="K22" s="50" t="str">
        <f aca="false">IF($A22="","",INDEX('Revenue Ledger'!$A$1:$A$4500,$J22)&amp;"")</f>
        <v>SJAMS0533/25</v>
      </c>
      <c r="L22" s="54"/>
      <c r="M22" s="54"/>
    </row>
    <row r="23" customFormat="false" ht="15" hidden="false" customHeight="false" outlineLevel="0" collapsed="false">
      <c r="A23" s="90" t="n">
        <f aca="false">IF(ROWS($A$5:A23)&lt;='Revenue Testing'!$E$31,ROWS($A$5:A23),"")</f>
        <v>19</v>
      </c>
      <c r="B23" s="91" t="n">
        <f aca="false">IF($A23="","",INDEX('Revenue Ledger'!$B$1:$B$4500,$J23))</f>
        <v>45904</v>
      </c>
      <c r="C23" s="90" t="n">
        <f aca="false">IF($A23="","",INDEX('Revenue Ledger'!$C$1:$C$4500,$J23))</f>
        <v>10053</v>
      </c>
      <c r="D23" s="50" t="str">
        <f aca="false">IF($A23="","",INDEX('Revenue Ledger'!$D$1:$D$4500,$J23))</f>
        <v>Operation Recovery Cost- Inc</v>
      </c>
      <c r="E23" s="50" t="str">
        <f aca="false">IF($A23="","",INDEX('Revenue Ledger'!$F$1:$F$4500,$J23)&amp;"")</f>
        <v>NVOIMP Against the IMP BOL - CSDSHA033090; Customer Ref: ;Remarks:</v>
      </c>
      <c r="F23" s="52" t="n">
        <f aca="false">IF($A23="","",INDEX('Revenue Ledger'!$I$1:$I$4500,$J23))</f>
        <v>-7200</v>
      </c>
      <c r="G23" s="52" t="n">
        <f aca="false">IF($A23="","",INDEX('Revenue Ledger'!$J$1:$J$4500,$J23))</f>
        <v>7200</v>
      </c>
      <c r="H23" s="52" t="n">
        <f aca="false">IF($A23="","",'Revenue Testing'!$E$9)</f>
        <v>4000</v>
      </c>
      <c r="I23" s="50" t="str">
        <f aca="false">IF($A23="","","Above materiality – automatically selected")</f>
        <v>Above materiality – automatically selected</v>
      </c>
      <c r="J23" s="90" t="n">
        <f aca="false">IF($A23="","",MATCH(LARGE('Revenue Ledger'!$P$2:$P$4500,$A23),'Revenue Ledger'!$P$2:$P$4500,0)+1)</f>
        <v>2900</v>
      </c>
      <c r="K23" s="50" t="str">
        <f aca="false">IF($A23="","",INDEX('Revenue Ledger'!$A$1:$A$4500,$J23)&amp;"")</f>
        <v>SJAMS0387/25</v>
      </c>
      <c r="L23" s="54"/>
      <c r="M23" s="54"/>
    </row>
    <row r="24" customFormat="false" ht="15" hidden="false" customHeight="false" outlineLevel="0" collapsed="false">
      <c r="A24" s="90" t="n">
        <f aca="false">IF(ROWS($A$5:A24)&lt;='Revenue Testing'!$E$31,ROWS($A$5:A24),"")</f>
        <v>20</v>
      </c>
      <c r="B24" s="91" t="n">
        <f aca="false">IF($A24="","",INDEX('Revenue Ledger'!$B$1:$B$4500,$J24))</f>
        <v>45904</v>
      </c>
      <c r="C24" s="90" t="n">
        <f aca="false">IF($A24="","",INDEX('Revenue Ledger'!$C$1:$C$4500,$J24))</f>
        <v>10053</v>
      </c>
      <c r="D24" s="50" t="str">
        <f aca="false">IF($A24="","",INDEX('Revenue Ledger'!$D$1:$D$4500,$J24))</f>
        <v>Operation Recovery Cost- Inc</v>
      </c>
      <c r="E24" s="50" t="str">
        <f aca="false">IF($A24="","",INDEX('Revenue Ledger'!$F$1:$F$4500,$J24)&amp;"")</f>
        <v>NVOIMP Against the IMP BOL - CSDSHA032835; Customer Ref: ;Remarks:</v>
      </c>
      <c r="F24" s="52" t="n">
        <f aca="false">IF($A24="","",INDEX('Revenue Ledger'!$I$1:$I$4500,$J24))</f>
        <v>-6750</v>
      </c>
      <c r="G24" s="52" t="n">
        <f aca="false">IF($A24="","",INDEX('Revenue Ledger'!$J$1:$J$4500,$J24))</f>
        <v>6750</v>
      </c>
      <c r="H24" s="52" t="n">
        <f aca="false">IF($A24="","",'Revenue Testing'!$E$9)</f>
        <v>4000</v>
      </c>
      <c r="I24" s="50" t="str">
        <f aca="false">IF($A24="","","Above materiality – automatically selected")</f>
        <v>Above materiality – automatically selected</v>
      </c>
      <c r="J24" s="90" t="n">
        <f aca="false">IF($A24="","",MATCH(LARGE('Revenue Ledger'!$P$2:$P$4500,$A24),'Revenue Ledger'!$P$2:$P$4500,0)+1)</f>
        <v>2887</v>
      </c>
      <c r="K24" s="50" t="str">
        <f aca="false">IF($A24="","",INDEX('Revenue Ledger'!$A$1:$A$4500,$J24)&amp;"")</f>
        <v>SJAMS0355/25</v>
      </c>
      <c r="L24" s="54"/>
      <c r="M24" s="54"/>
    </row>
    <row r="25" customFormat="false" ht="15" hidden="false" customHeight="false" outlineLevel="0" collapsed="false">
      <c r="A25" s="90" t="n">
        <f aca="false">IF(ROWS($A$5:A25)&lt;='Revenue Testing'!$E$31,ROWS($A$5:A25),"")</f>
        <v>21</v>
      </c>
      <c r="B25" s="91" t="n">
        <f aca="false">IF($A25="","",INDEX('Revenue Ledger'!$B$1:$B$4500,$J25))</f>
        <v>45960</v>
      </c>
      <c r="C25" s="90" t="n">
        <f aca="false">IF($A25="","",INDEX('Revenue Ledger'!$C$1:$C$4500,$J25))</f>
        <v>10053</v>
      </c>
      <c r="D25" s="50" t="str">
        <f aca="false">IF($A25="","",INDEX('Revenue Ledger'!$D$1:$D$4500,$J25))</f>
        <v>Operation Recovery Cost- Inc</v>
      </c>
      <c r="E25" s="50" t="str">
        <f aca="false">IF($A25="","",INDEX('Revenue Ledger'!$F$1:$F$4500,$J25)&amp;"")</f>
        <v>NVOIMP Against the IMP BOL - CSDSHA034262; Customer Ref: ;Remarks:</v>
      </c>
      <c r="F25" s="52" t="n">
        <f aca="false">IF($A25="","",INDEX('Revenue Ledger'!$I$1:$I$4500,$J25))</f>
        <v>-6300</v>
      </c>
      <c r="G25" s="52" t="n">
        <f aca="false">IF($A25="","",INDEX('Revenue Ledger'!$J$1:$J$4500,$J25))</f>
        <v>6300</v>
      </c>
      <c r="H25" s="52" t="n">
        <f aca="false">IF($A25="","",'Revenue Testing'!$E$9)</f>
        <v>4000</v>
      </c>
      <c r="I25" s="50" t="str">
        <f aca="false">IF($A25="","","Above materiality – automatically selected")</f>
        <v>Above materiality – automatically selected</v>
      </c>
      <c r="J25" s="90" t="n">
        <f aca="false">IF($A25="","",MATCH(LARGE('Revenue Ledger'!$P$2:$P$4500,$A25),'Revenue Ledger'!$P$2:$P$4500,0)+1)</f>
        <v>3235</v>
      </c>
      <c r="K25" s="50" t="str">
        <f aca="false">IF($A25="","",INDEX('Revenue Ledger'!$A$1:$A$4500,$J25)&amp;"")</f>
        <v>SJAMS0530/25</v>
      </c>
      <c r="L25" s="54"/>
      <c r="M25" s="54"/>
    </row>
    <row r="26" customFormat="false" ht="15" hidden="false" customHeight="false" outlineLevel="0" collapsed="false">
      <c r="A26" s="90" t="n">
        <f aca="false">IF(ROWS($A$5:A26)&lt;='Revenue Testing'!$E$31,ROWS($A$5:A26),"")</f>
        <v>22</v>
      </c>
      <c r="B26" s="91" t="n">
        <f aca="false">IF($A26="","",INDEX('Revenue Ledger'!$B$1:$B$4500,$J26))</f>
        <v>45904</v>
      </c>
      <c r="C26" s="90" t="n">
        <f aca="false">IF($A26="","",INDEX('Revenue Ledger'!$C$1:$C$4500,$J26))</f>
        <v>10053</v>
      </c>
      <c r="D26" s="50" t="str">
        <f aca="false">IF($A26="","",INDEX('Revenue Ledger'!$D$1:$D$4500,$J26))</f>
        <v>Operation Recovery Cost- Inc</v>
      </c>
      <c r="E26" s="50" t="str">
        <f aca="false">IF($A26="","",INDEX('Revenue Ledger'!$F$1:$F$4500,$J26)&amp;"")</f>
        <v>NVOIMP Against the IMP BOL - CSDSHA032817; Customer Ref: ;Remarks:</v>
      </c>
      <c r="F26" s="52" t="n">
        <f aca="false">IF($A26="","",INDEX('Revenue Ledger'!$I$1:$I$4500,$J26))</f>
        <v>-5850</v>
      </c>
      <c r="G26" s="52" t="n">
        <f aca="false">IF($A26="","",INDEX('Revenue Ledger'!$J$1:$J$4500,$J26))</f>
        <v>5850</v>
      </c>
      <c r="H26" s="52" t="n">
        <f aca="false">IF($A26="","",'Revenue Testing'!$E$9)</f>
        <v>4000</v>
      </c>
      <c r="I26" s="50" t="str">
        <f aca="false">IF($A26="","","Above materiality – automatically selected")</f>
        <v>Above materiality – automatically selected</v>
      </c>
      <c r="J26" s="90" t="n">
        <f aca="false">IF($A26="","",MATCH(LARGE('Revenue Ledger'!$P$2:$P$4500,$A26),'Revenue Ledger'!$P$2:$P$4500,0)+1)</f>
        <v>2886</v>
      </c>
      <c r="K26" s="50" t="str">
        <f aca="false">IF($A26="","",INDEX('Revenue Ledger'!$A$1:$A$4500,$J26)&amp;"")</f>
        <v>SJAMS0135/25</v>
      </c>
      <c r="L26" s="54"/>
      <c r="M26" s="54"/>
    </row>
    <row r="27" customFormat="false" ht="46.25" hidden="false" customHeight="false" outlineLevel="0" collapsed="false">
      <c r="A27" s="90" t="n">
        <f aca="false">IF(ROWS($A$5:A27)&lt;='Revenue Testing'!$E$31,ROWS($A$5:A27),"")</f>
        <v>23</v>
      </c>
      <c r="B27" s="91" t="n">
        <f aca="false">IF($A27="","",INDEX('Revenue Ledger'!$B$1:$B$4500,$J27))</f>
        <v>45984</v>
      </c>
      <c r="C27" s="90" t="n">
        <f aca="false">IF($A27="","",INDEX('Revenue Ledger'!$C$1:$C$4500,$J27))</f>
        <v>10053</v>
      </c>
      <c r="D27" s="50" t="str">
        <f aca="false">IF($A27="","",INDEX('Revenue Ledger'!$D$1:$D$4500,$J27))</f>
        <v>Operation Recovery Cost- Inc</v>
      </c>
      <c r="E27" s="58" t="str">
        <f aca="false">IF($A27="","",INDEX('Revenue Ledger'!$F$1:$F$4500,$J27)&amp;"")</f>
        <v>DO INVOICE
BL - PELLATSOKJED0061125
CONTAINERS - 12x40HC
MLO - SAVI SHIPPING ARAP REF - PELLATSOKJED0061125 - DO INVOICE</v>
      </c>
      <c r="F27" s="52" t="n">
        <f aca="false">IF($A27="","",INDEX('Revenue Ledger'!$I$1:$I$4500,$J27))</f>
        <v>-5772</v>
      </c>
      <c r="G27" s="52" t="n">
        <f aca="false">IF($A27="","",INDEX('Revenue Ledger'!$J$1:$J$4500,$J27))</f>
        <v>5772</v>
      </c>
      <c r="H27" s="52" t="n">
        <f aca="false">IF($A27="","",'Revenue Testing'!$E$9)</f>
        <v>4000</v>
      </c>
      <c r="I27" s="50" t="str">
        <f aca="false">IF($A27="","","Above materiality – automatically selected")</f>
        <v>Above materiality – automatically selected</v>
      </c>
      <c r="J27" s="90" t="n">
        <f aca="false">IF($A27="","",MATCH(LARGE('Revenue Ledger'!$P$2:$P$4500,$A27),'Revenue Ledger'!$P$2:$P$4500,0)+1)</f>
        <v>3335</v>
      </c>
      <c r="K27" s="50" t="str">
        <f aca="false">IF($A27="","",INDEX('Revenue Ledger'!$A$1:$A$4500,$J27)&amp;"")</f>
        <v>SJAMS0672/25</v>
      </c>
      <c r="L27" s="54"/>
      <c r="M27" s="54"/>
    </row>
    <row r="28" customFormat="false" ht="15" hidden="false" customHeight="false" outlineLevel="0" collapsed="false">
      <c r="A28" s="90" t="n">
        <f aca="false">IF(ROWS($A$5:A28)&lt;='Revenue Testing'!$E$31,ROWS($A$5:A28),"")</f>
        <v>24</v>
      </c>
      <c r="B28" s="91" t="n">
        <f aca="false">IF($A28="","",INDEX('Revenue Ledger'!$B$1:$B$4500,$J28))</f>
        <v>45995</v>
      </c>
      <c r="C28" s="90" t="n">
        <f aca="false">IF($A28="","",INDEX('Revenue Ledger'!$C$1:$C$4500,$J28))</f>
        <v>10075</v>
      </c>
      <c r="D28" s="50" t="str">
        <f aca="false">IF($A28="","",INDEX('Revenue Ledger'!$D$1:$D$4500,$J28))</f>
        <v>HANDLING CHARGES</v>
      </c>
      <c r="E28" s="50" t="str">
        <f aca="false">IF($A28="","",INDEX('Revenue Ledger'!$F$1:$F$4500,$J28)&amp;"")</f>
        <v>AN YANG 2514W- BERTHING, UNBERTHING, DEPARTURE &amp; HANDLING CHARGES</v>
      </c>
      <c r="F28" s="52" t="n">
        <f aca="false">IF($A28="","",INDEX('Revenue Ledger'!$I$1:$I$4500,$J28))</f>
        <v>-5625</v>
      </c>
      <c r="G28" s="52" t="n">
        <f aca="false">IF($A28="","",INDEX('Revenue Ledger'!$J$1:$J$4500,$J28))</f>
        <v>5625</v>
      </c>
      <c r="H28" s="52" t="n">
        <f aca="false">IF($A28="","",'Revenue Testing'!$E$9)</f>
        <v>4000</v>
      </c>
      <c r="I28" s="50" t="str">
        <f aca="false">IF($A28="","","Above materiality – automatically selected")</f>
        <v>Above materiality – automatically selected</v>
      </c>
      <c r="J28" s="90" t="n">
        <f aca="false">IF($A28="","",MATCH(LARGE('Revenue Ledger'!$P$2:$P$4500,$A28),'Revenue Ledger'!$P$2:$P$4500,0)+1)</f>
        <v>2252</v>
      </c>
      <c r="K28" s="50" t="str">
        <f aca="false">IF($A28="","",INDEX('Revenue Ledger'!$A$1:$A$4500,$J28)&amp;"")</f>
        <v>SJAMS0139/25</v>
      </c>
      <c r="L28" s="54"/>
      <c r="M28" s="54"/>
    </row>
    <row r="29" customFormat="false" ht="15" hidden="false" customHeight="false" outlineLevel="0" collapsed="false">
      <c r="A29" s="90" t="n">
        <f aca="false">IF(ROWS($A$5:A29)&lt;='Revenue Testing'!$E$31,ROWS($A$5:A29),"")</f>
        <v>25</v>
      </c>
      <c r="B29" s="91" t="n">
        <f aca="false">IF($A29="","",INDEX('Revenue Ledger'!$B$1:$B$4500,$J29))</f>
        <v>45961</v>
      </c>
      <c r="C29" s="90" t="n">
        <f aca="false">IF($A29="","",INDEX('Revenue Ledger'!$C$1:$C$4500,$J29))</f>
        <v>10071</v>
      </c>
      <c r="D29" s="50" t="str">
        <f aca="false">IF($A29="","",INDEX('Revenue Ledger'!$D$1:$D$4500,$J29))</f>
        <v>AGENCY COMMISSION- VESSEL HANDLING</v>
      </c>
      <c r="E29" s="50" t="str">
        <f aca="false">IF($A29="","",INDEX('Revenue Ledger'!$F$1:$F$4500,$J29)&amp;"")</f>
        <v>VESSEL AGENCY COMMISSION- OCT 2025- NZ SUZHOU FRS03W</v>
      </c>
      <c r="F29" s="52" t="n">
        <f aca="false">IF($A29="","",INDEX('Revenue Ledger'!$I$1:$I$4500,$J29))</f>
        <v>-5625</v>
      </c>
      <c r="G29" s="52" t="n">
        <f aca="false">IF($A29="","",INDEX('Revenue Ledger'!$J$1:$J$4500,$J29))</f>
        <v>5625</v>
      </c>
      <c r="H29" s="52" t="n">
        <f aca="false">IF($A29="","",'Revenue Testing'!$E$9)</f>
        <v>4000</v>
      </c>
      <c r="I29" s="50" t="str">
        <f aca="false">IF($A29="","","Above materiality – automatically selected")</f>
        <v>Above materiality – automatically selected</v>
      </c>
      <c r="J29" s="90" t="n">
        <f aca="false">IF($A29="","",MATCH(LARGE('Revenue Ledger'!$P$2:$P$4500,$A29),'Revenue Ledger'!$P$2:$P$4500,0)+1)</f>
        <v>20</v>
      </c>
      <c r="K29" s="50" t="str">
        <f aca="false">IF($A29="","",INDEX('Revenue Ledger'!$A$1:$A$4500,$J29)&amp;"")</f>
        <v>DNAMS0017/25</v>
      </c>
      <c r="L29" s="54"/>
      <c r="M29" s="54"/>
    </row>
    <row r="30" customFormat="false" ht="15" hidden="false" customHeight="false" outlineLevel="0" collapsed="false">
      <c r="A30" s="90" t="n">
        <f aca="false">IF(ROWS($A$5:A30)&lt;='Revenue Testing'!$E$31,ROWS($A$5:A30),"")</f>
        <v>26</v>
      </c>
      <c r="B30" s="91" t="n">
        <f aca="false">IF($A30="","",INDEX('Revenue Ledger'!$B$1:$B$4500,$J30))</f>
        <v>45991</v>
      </c>
      <c r="C30" s="90" t="n">
        <f aca="false">IF($A30="","",INDEX('Revenue Ledger'!$C$1:$C$4500,$J30))</f>
        <v>10070</v>
      </c>
      <c r="D30" s="50" t="str">
        <f aca="false">IF($A30="","",INDEX('Revenue Ledger'!$D$1:$D$4500,$J30))</f>
        <v>AGENCY COMMISSION- T/S HANDLING</v>
      </c>
      <c r="E30" s="50" t="str">
        <f aca="false">IF($A30="","",INDEX('Revenue Ledger'!$F$1:$F$4500,$J30)&amp;"")</f>
        <v>T/S AGENCY COMMISSION- NOV 2025</v>
      </c>
      <c r="F30" s="52" t="n">
        <f aca="false">IF($A30="","",INDEX('Revenue Ledger'!$I$1:$I$4500,$J30))</f>
        <v>-5550</v>
      </c>
      <c r="G30" s="52" t="n">
        <f aca="false">IF($A30="","",INDEX('Revenue Ledger'!$J$1:$J$4500,$J30))</f>
        <v>5550</v>
      </c>
      <c r="H30" s="52" t="n">
        <f aca="false">IF($A30="","",'Revenue Testing'!$E$9)</f>
        <v>4000</v>
      </c>
      <c r="I30" s="50" t="str">
        <f aca="false">IF($A30="","","Above materiality – automatically selected")</f>
        <v>Above materiality – automatically selected</v>
      </c>
      <c r="J30" s="90" t="n">
        <f aca="false">IF($A30="","",MATCH(LARGE('Revenue Ledger'!$P$2:$P$4500,$A30),'Revenue Ledger'!$P$2:$P$4500,0)+1)</f>
        <v>15</v>
      </c>
      <c r="K30" s="50" t="str">
        <f aca="false">IF($A30="","",INDEX('Revenue Ledger'!$A$1:$A$4500,$J30)&amp;"")</f>
        <v>DNAMS0019/25</v>
      </c>
      <c r="L30" s="54"/>
      <c r="M30" s="54"/>
    </row>
    <row r="31" customFormat="false" ht="15" hidden="false" customHeight="false" outlineLevel="0" collapsed="false">
      <c r="A31" s="90" t="n">
        <f aca="false">IF(ROWS($A$5:A31)&lt;='Revenue Testing'!$E$31,ROWS($A$5:A31),"")</f>
        <v>27</v>
      </c>
      <c r="B31" s="91" t="n">
        <f aca="false">IF($A31="","",INDEX('Revenue Ledger'!$B$1:$B$4500,$J31))</f>
        <v>45904</v>
      </c>
      <c r="C31" s="90" t="n">
        <f aca="false">IF($A31="","",INDEX('Revenue Ledger'!$C$1:$C$4500,$J31))</f>
        <v>10053</v>
      </c>
      <c r="D31" s="50" t="str">
        <f aca="false">IF($A31="","",INDEX('Revenue Ledger'!$D$1:$D$4500,$J31))</f>
        <v>Operation Recovery Cost- Inc</v>
      </c>
      <c r="E31" s="50" t="str">
        <f aca="false">IF($A31="","",INDEX('Revenue Ledger'!$F$1:$F$4500,$J31)&amp;"")</f>
        <v>NVOIMP Against the IMP BOL - CSDSHA032814; Customer Ref: ;Remarks:</v>
      </c>
      <c r="F31" s="52" t="n">
        <f aca="false">IF($A31="","",INDEX('Revenue Ledger'!$I$1:$I$4500,$J31))</f>
        <v>-5400</v>
      </c>
      <c r="G31" s="52" t="n">
        <f aca="false">IF($A31="","",INDEX('Revenue Ledger'!$J$1:$J$4500,$J31))</f>
        <v>5400</v>
      </c>
      <c r="H31" s="52" t="n">
        <f aca="false">IF($A31="","",'Revenue Testing'!$E$9)</f>
        <v>4000</v>
      </c>
      <c r="I31" s="50" t="str">
        <f aca="false">IF($A31="","","Above materiality – automatically selected")</f>
        <v>Above materiality – automatically selected</v>
      </c>
      <c r="J31" s="90" t="n">
        <f aca="false">IF($A31="","",MATCH(LARGE('Revenue Ledger'!$P$2:$P$4500,$A31),'Revenue Ledger'!$P$2:$P$4500,0)+1)</f>
        <v>2885</v>
      </c>
      <c r="K31" s="50" t="str">
        <f aca="false">IF($A31="","",INDEX('Revenue Ledger'!$A$1:$A$4500,$J31)&amp;"")</f>
        <v>SJAMS0133/25</v>
      </c>
      <c r="L31" s="54"/>
      <c r="M31" s="54"/>
    </row>
    <row r="32" customFormat="false" ht="15" hidden="false" customHeight="false" outlineLevel="0" collapsed="false">
      <c r="A32" s="90" t="n">
        <f aca="false">IF(ROWS($A$5:A32)&lt;='Revenue Testing'!$E$31,ROWS($A$5:A32),"")</f>
        <v>28</v>
      </c>
      <c r="B32" s="91" t="n">
        <f aca="false">IF($A32="","",INDEX('Revenue Ledger'!$B$1:$B$4500,$J32))</f>
        <v>45904</v>
      </c>
      <c r="C32" s="90" t="n">
        <f aca="false">IF($A32="","",INDEX('Revenue Ledger'!$C$1:$C$4500,$J32))</f>
        <v>10053</v>
      </c>
      <c r="D32" s="50" t="str">
        <f aca="false">IF($A32="","",INDEX('Revenue Ledger'!$D$1:$D$4500,$J32))</f>
        <v>Operation Recovery Cost- Inc</v>
      </c>
      <c r="E32" s="50" t="str">
        <f aca="false">IF($A32="","",INDEX('Revenue Ledger'!$F$1:$F$4500,$J32)&amp;"")</f>
        <v>NVOIMP Against the IMP BOL - CSDSHA032813; Customer Ref: ;Remarks:</v>
      </c>
      <c r="F32" s="52" t="n">
        <f aca="false">IF($A32="","",INDEX('Revenue Ledger'!$I$1:$I$4500,$J32))</f>
        <v>-5400</v>
      </c>
      <c r="G32" s="52" t="n">
        <f aca="false">IF($A32="","",INDEX('Revenue Ledger'!$J$1:$J$4500,$J32))</f>
        <v>5400</v>
      </c>
      <c r="H32" s="52" t="n">
        <f aca="false">IF($A32="","",'Revenue Testing'!$E$9)</f>
        <v>4000</v>
      </c>
      <c r="I32" s="50" t="str">
        <f aca="false">IF($A32="","","Above materiality – automatically selected")</f>
        <v>Above materiality – automatically selected</v>
      </c>
      <c r="J32" s="90" t="n">
        <f aca="false">IF($A32="","",MATCH(LARGE('Revenue Ledger'!$P$2:$P$4500,$A32),'Revenue Ledger'!$P$2:$P$4500,0)+1)</f>
        <v>2884</v>
      </c>
      <c r="K32" s="50" t="str">
        <f aca="false">IF($A32="","",INDEX('Revenue Ledger'!$A$1:$A$4500,$J32)&amp;"")</f>
        <v>SJAMS0132/25</v>
      </c>
      <c r="L32" s="54"/>
      <c r="M32" s="54"/>
    </row>
    <row r="33" customFormat="false" ht="15" hidden="false" customHeight="false" outlineLevel="0" collapsed="false">
      <c r="A33" s="90" t="n">
        <f aca="false">IF(ROWS($A$5:A33)&lt;='Revenue Testing'!$E$31,ROWS($A$5:A33),"")</f>
        <v>29</v>
      </c>
      <c r="B33" s="91" t="n">
        <f aca="false">IF($A33="","",INDEX('Revenue Ledger'!$B$1:$B$4500,$J33))</f>
        <v>45960</v>
      </c>
      <c r="C33" s="90" t="n">
        <f aca="false">IF($A33="","",INDEX('Revenue Ledger'!$C$1:$C$4500,$J33))</f>
        <v>10053</v>
      </c>
      <c r="D33" s="50" t="str">
        <f aca="false">IF($A33="","",INDEX('Revenue Ledger'!$D$1:$D$4500,$J33))</f>
        <v>Operation Recovery Cost- Inc</v>
      </c>
      <c r="E33" s="50" t="str">
        <f aca="false">IF($A33="","",INDEX('Revenue Ledger'!$F$1:$F$4500,$J33)&amp;"")</f>
        <v>NVOIMP Against the IMP BOL - CSDIST002935; Customer Ref: ;Remarks:</v>
      </c>
      <c r="F33" s="52" t="n">
        <f aca="false">IF($A33="","",INDEX('Revenue Ledger'!$I$1:$I$4500,$J33))</f>
        <v>-4500</v>
      </c>
      <c r="G33" s="52" t="n">
        <f aca="false">IF($A33="","",INDEX('Revenue Ledger'!$J$1:$J$4500,$J33))</f>
        <v>4500</v>
      </c>
      <c r="H33" s="52" t="n">
        <f aca="false">IF($A33="","",'Revenue Testing'!$E$9)</f>
        <v>4000</v>
      </c>
      <c r="I33" s="50" t="str">
        <f aca="false">IF($A33="","","Above materiality – automatically selected")</f>
        <v>Above materiality – automatically selected</v>
      </c>
      <c r="J33" s="90" t="n">
        <f aca="false">IF($A33="","",MATCH(LARGE('Revenue Ledger'!$P$2:$P$4500,$A33),'Revenue Ledger'!$P$2:$P$4500,0)+1)</f>
        <v>3246</v>
      </c>
      <c r="K33" s="50" t="str">
        <f aca="false">IF($A33="","",INDEX('Revenue Ledger'!$A$1:$A$4500,$J33)&amp;"")</f>
        <v>SJAMS0594/25</v>
      </c>
      <c r="L33" s="54"/>
      <c r="M33" s="54"/>
    </row>
    <row r="34" customFormat="false" ht="15" hidden="false" customHeight="false" outlineLevel="0" collapsed="false">
      <c r="A34" s="90" t="n">
        <f aca="false">IF(ROWS($A$5:A34)&lt;='Revenue Testing'!$E$31,ROWS($A$5:A34),"")</f>
        <v>30</v>
      </c>
      <c r="B34" s="91" t="n">
        <f aca="false">IF($A34="","",INDEX('Revenue Ledger'!$B$1:$B$4500,$J34))</f>
        <v>45904</v>
      </c>
      <c r="C34" s="90" t="n">
        <f aca="false">IF($A34="","",INDEX('Revenue Ledger'!$C$1:$C$4500,$J34))</f>
        <v>10053</v>
      </c>
      <c r="D34" s="50" t="str">
        <f aca="false">IF($A34="","",INDEX('Revenue Ledger'!$D$1:$D$4500,$J34))</f>
        <v>Operation Recovery Cost- Inc</v>
      </c>
      <c r="E34" s="50" t="str">
        <f aca="false">IF($A34="","",INDEX('Revenue Ledger'!$F$1:$F$4500,$J34)&amp;"")</f>
        <v>NVOIMP Against the IMP BOL - CSDSHA033032; Customer Ref: ;Remarks:</v>
      </c>
      <c r="F34" s="52" t="n">
        <f aca="false">IF($A34="","",INDEX('Revenue Ledger'!$I$1:$I$4500,$J34))</f>
        <v>-4500</v>
      </c>
      <c r="G34" s="52" t="n">
        <f aca="false">IF($A34="","",INDEX('Revenue Ledger'!$J$1:$J$4500,$J34))</f>
        <v>4500</v>
      </c>
      <c r="H34" s="52" t="n">
        <f aca="false">IF($A34="","",'Revenue Testing'!$E$9)</f>
        <v>4000</v>
      </c>
      <c r="I34" s="50" t="str">
        <f aca="false">IF($A34="","","Above materiality – automatically selected")</f>
        <v>Above materiality – automatically selected</v>
      </c>
      <c r="J34" s="90" t="n">
        <f aca="false">IF($A34="","",MATCH(LARGE('Revenue Ledger'!$P$2:$P$4500,$A34),'Revenue Ledger'!$P$2:$P$4500,0)+1)</f>
        <v>2897</v>
      </c>
      <c r="K34" s="50" t="str">
        <f aca="false">IF($A34="","",INDEX('Revenue Ledger'!$A$1:$A$4500,$J34)&amp;"")</f>
        <v>SJAMS0378/25</v>
      </c>
      <c r="L34" s="54"/>
      <c r="M34" s="54"/>
    </row>
    <row r="35" customFormat="false" ht="15" hidden="false" customHeight="false" outlineLevel="0" collapsed="false">
      <c r="A35" s="90" t="n">
        <f aca="false">IF(ROWS($A$5:A35)&lt;='Revenue Testing'!$E$31,ROWS($A$5:A35),"")</f>
        <v>31</v>
      </c>
      <c r="B35" s="91" t="n">
        <f aca="false">IF($A35="","",INDEX('Revenue Ledger'!$B$1:$B$4500,$J35))</f>
        <v>45922</v>
      </c>
      <c r="C35" s="90" t="n">
        <f aca="false">IF($A35="","",INDEX('Revenue Ledger'!$C$1:$C$4500,$J35))</f>
        <v>10055</v>
      </c>
      <c r="D35" s="50" t="str">
        <f aca="false">IF($A35="","",INDEX('Revenue Ledger'!$D$1:$D$4500,$J35))</f>
        <v>RECOVERY HOLDING CHARGES- INC</v>
      </c>
      <c r="E35" s="50" t="str">
        <f aca="false">IF($A35="","",INDEX('Revenue Ledger'!$F$1:$F$4500,$J35)&amp;"")</f>
        <v>NVOIMP Against the IMP BOL - CCJEAJED25099079; Customer Ref: ;Remarks:</v>
      </c>
      <c r="F35" s="52" t="n">
        <f aca="false">IF($A35="","",INDEX('Revenue Ledger'!$I$1:$I$4500,$J35))</f>
        <v>-4387.5</v>
      </c>
      <c r="G35" s="52" t="n">
        <f aca="false">IF($A35="","",INDEX('Revenue Ledger'!$J$1:$J$4500,$J35))</f>
        <v>4387.5</v>
      </c>
      <c r="H35" s="52" t="n">
        <f aca="false">IF($A35="","",'Revenue Testing'!$E$9)</f>
        <v>4000</v>
      </c>
      <c r="I35" s="50" t="str">
        <f aca="false">IF($A35="","","Above materiality – automatically selected")</f>
        <v>Above materiality – automatically selected</v>
      </c>
      <c r="J35" s="90" t="n">
        <f aca="false">IF($A35="","",MATCH(LARGE('Revenue Ledger'!$P$2:$P$4500,$A35),'Revenue Ledger'!$P$2:$P$4500,0)+1)</f>
        <v>3902</v>
      </c>
      <c r="K35" s="50" t="str">
        <f aca="false">IF($A35="","",INDEX('Revenue Ledger'!$A$1:$A$4500,$J35)&amp;"")</f>
        <v>SJAMS0269/25</v>
      </c>
      <c r="L35" s="54"/>
      <c r="M35" s="54"/>
    </row>
    <row r="36" customFormat="false" ht="15" hidden="false" customHeight="false" outlineLevel="0" collapsed="false">
      <c r="A36" s="90" t="n">
        <f aca="false">IF(ROWS($A$5:A36)&lt;='Revenue Testing'!$E$31,ROWS($A$5:A36),"")</f>
        <v>32</v>
      </c>
      <c r="B36" s="91" t="n">
        <f aca="false">IF($A36="","",INDEX('Revenue Ledger'!$B$1:$B$4500,$J36))</f>
        <v>45988</v>
      </c>
      <c r="C36" s="90" t="n">
        <f aca="false">IF($A36="","",INDEX('Revenue Ledger'!$C$1:$C$4500,$J36))</f>
        <v>10067</v>
      </c>
      <c r="D36" s="50" t="str">
        <f aca="false">IF($A36="","",INDEX('Revenue Ledger'!$D$1:$D$4500,$J36))</f>
        <v>DETENTION COMMISSION- INC</v>
      </c>
      <c r="E36" s="50" t="str">
        <f aca="false">IF($A36="","",INDEX('Revenue Ledger'!$F$1:$F$4500,$J36)&amp;"")</f>
        <v>NVOIMP Against the IMP BOL - CSDSHA034031; Customer Ref: ;Remarks:</v>
      </c>
      <c r="F36" s="52" t="n">
        <f aca="false">IF($A36="","",INDEX('Revenue Ledger'!$I$1:$I$4500,$J36))</f>
        <v>-4080</v>
      </c>
      <c r="G36" s="52" t="n">
        <f aca="false">IF($A36="","",INDEX('Revenue Ledger'!$J$1:$J$4500,$J36))</f>
        <v>4080</v>
      </c>
      <c r="H36" s="52" t="n">
        <f aca="false">IF($A36="","",'Revenue Testing'!$E$9)</f>
        <v>4000</v>
      </c>
      <c r="I36" s="50" t="str">
        <f aca="false">IF($A36="","","Above materiality – automatically selected")</f>
        <v>Above materiality – automatically selected</v>
      </c>
      <c r="J36" s="90" t="n">
        <f aca="false">IF($A36="","",MATCH(LARGE('Revenue Ledger'!$P$2:$P$4500,$A36),'Revenue Ledger'!$P$2:$P$4500,0)+1)</f>
        <v>1175</v>
      </c>
      <c r="K36" s="50" t="str">
        <f aca="false">IF($A36="","",INDEX('Revenue Ledger'!$A$1:$A$4500,$J36)&amp;"")</f>
        <v>SJAMS0264/25</v>
      </c>
      <c r="L36" s="54"/>
      <c r="M36" s="54"/>
    </row>
    <row r="37" customFormat="false" ht="15" hidden="false" customHeight="false" outlineLevel="0" collapsed="false">
      <c r="A37" s="90" t="n">
        <f aca="false">IF(ROWS($A$5:A37)&lt;='Revenue Testing'!$E$31,ROWS($A$5:A37),"")</f>
        <v>33</v>
      </c>
      <c r="B37" s="91" t="n">
        <f aca="false">IF($A37="","",INDEX('Revenue Ledger'!$B$1:$B$4500,$J37))</f>
        <v>45950</v>
      </c>
      <c r="C37" s="90" t="n">
        <f aca="false">IF($A37="","",INDEX('Revenue Ledger'!$C$1:$C$4500,$J37))</f>
        <v>10053</v>
      </c>
      <c r="D37" s="50" t="str">
        <f aca="false">IF($A37="","",INDEX('Revenue Ledger'!$D$1:$D$4500,$J37))</f>
        <v>Operation Recovery Cost- Inc</v>
      </c>
      <c r="E37" s="50" t="str">
        <f aca="false">IF($A37="","",INDEX('Revenue Ledger'!$F$1:$F$4500,$J37)&amp;"")</f>
        <v>NVOIMP Against the IMP BOL - CSDIST002899; Customer Ref: ;Remarks:</v>
      </c>
      <c r="F37" s="52" t="n">
        <f aca="false">IF($A37="","",INDEX('Revenue Ledger'!$I$1:$I$4500,$J37))</f>
        <v>-4050</v>
      </c>
      <c r="G37" s="52" t="n">
        <f aca="false">IF($A37="","",INDEX('Revenue Ledger'!$J$1:$J$4500,$J37))</f>
        <v>4050</v>
      </c>
      <c r="H37" s="52" t="n">
        <f aca="false">IF($A37="","",'Revenue Testing'!$E$9)</f>
        <v>4000</v>
      </c>
      <c r="I37" s="50" t="str">
        <f aca="false">IF($A37="","","Above materiality – automatically selected")</f>
        <v>Above materiality – automatically selected</v>
      </c>
      <c r="J37" s="90" t="n">
        <f aca="false">IF($A37="","",MATCH(LARGE('Revenue Ledger'!$P$2:$P$4500,$A37),'Revenue Ledger'!$P$2:$P$4500,0)+1)</f>
        <v>3042</v>
      </c>
      <c r="K37" s="50" t="str">
        <f aca="false">IF($A37="","",INDEX('Revenue Ledger'!$A$1:$A$4500,$J37)&amp;"")</f>
        <v>SJAMS0158/25</v>
      </c>
      <c r="L37" s="54"/>
      <c r="M37" s="54"/>
    </row>
    <row r="38" customFormat="false" ht="15" hidden="false" customHeight="false" outlineLevel="0" collapsed="false">
      <c r="A38" s="90" t="n">
        <f aca="false">IF(ROWS($A$5:A38)&lt;='Revenue Testing'!$E$31,ROWS($A$5:A38),"")</f>
        <v>34</v>
      </c>
      <c r="B38" s="91" t="n">
        <f aca="false">IF($A38="","",INDEX('Revenue Ledger'!$B$1:$B$4500,$J38))</f>
        <v>45905</v>
      </c>
      <c r="C38" s="90" t="n">
        <f aca="false">IF($A38="","",INDEX('Revenue Ledger'!$C$1:$C$4500,$J38))</f>
        <v>10053</v>
      </c>
      <c r="D38" s="50" t="str">
        <f aca="false">IF($A38="","",INDEX('Revenue Ledger'!$D$1:$D$4500,$J38))</f>
        <v>Operation Recovery Cost- Inc</v>
      </c>
      <c r="E38" s="50" t="str">
        <f aca="false">IF($A38="","",INDEX('Revenue Ledger'!$F$1:$F$4500,$J38)&amp;"")</f>
        <v>NVOIMP Against the IMP BOL - CSDSHA033031; Customer Ref: ;Remarks:</v>
      </c>
      <c r="F38" s="52" t="n">
        <f aca="false">IF($A38="","",INDEX('Revenue Ledger'!$I$1:$I$4500,$J38))</f>
        <v>-4050</v>
      </c>
      <c r="G38" s="52" t="n">
        <f aca="false">IF($A38="","",INDEX('Revenue Ledger'!$J$1:$J$4500,$J38))</f>
        <v>4050</v>
      </c>
      <c r="H38" s="52" t="n">
        <f aca="false">IF($A38="","",'Revenue Testing'!$E$9)</f>
        <v>4000</v>
      </c>
      <c r="I38" s="50" t="str">
        <f aca="false">IF($A38="","","Above materiality – automatically selected")</f>
        <v>Above materiality – automatically selected</v>
      </c>
      <c r="J38" s="90" t="n">
        <f aca="false">IF($A38="","",MATCH(LARGE('Revenue Ledger'!$P$2:$P$4500,$A38),'Revenue Ledger'!$P$2:$P$4500,0)+1)</f>
        <v>2929</v>
      </c>
      <c r="K38" s="50" t="str">
        <f aca="false">IF($A38="","",INDEX('Revenue Ledger'!$A$1:$A$4500,$J38)&amp;"")</f>
        <v>SJAMS0377/25</v>
      </c>
      <c r="L38" s="54"/>
      <c r="M38" s="54"/>
    </row>
    <row r="39" customFormat="false" ht="15" hidden="false" customHeight="false" outlineLevel="0" collapsed="false">
      <c r="A39" s="90" t="str">
        <f aca="false">IF(ROWS($A$5:A39)&lt;='Revenue Testing'!$E$31,ROWS($A$5:A39),"")</f>
        <v/>
      </c>
      <c r="B39" s="91" t="str">
        <f aca="false">IF($A39="","",INDEX('Revenue Ledger'!$B$1:$B$4500,$J39))</f>
        <v/>
      </c>
      <c r="C39" s="90" t="str">
        <f aca="false">IF($A39="","",INDEX('Revenue Ledger'!$C$1:$C$4500,$J39))</f>
        <v/>
      </c>
      <c r="D39" s="50" t="str">
        <f aca="false">IF($A39="","",INDEX('Revenue Ledger'!$D$1:$D$4500,$J39))</f>
        <v/>
      </c>
      <c r="E39" s="50" t="str">
        <f aca="false">IF($A39="","",INDEX('Revenue Ledger'!$F$1:$F$4500,$J39)&amp;"")</f>
        <v/>
      </c>
      <c r="F39" s="52" t="str">
        <f aca="false">IF($A39="","",INDEX('Revenue Ledger'!$I$1:$I$4500,$J39))</f>
        <v/>
      </c>
      <c r="G39" s="52" t="str">
        <f aca="false">IF($A39="","",INDEX('Revenue Ledger'!$J$1:$J$4500,$J39))</f>
        <v/>
      </c>
      <c r="H39" s="52" t="str">
        <f aca="false">IF($A39="","",'Revenue Testing'!$E$9)</f>
        <v/>
      </c>
      <c r="I39" s="50" t="str">
        <f aca="false">IF($A39="","","Above materiality – automatically selected")</f>
        <v/>
      </c>
      <c r="J39" s="90" t="str">
        <f aca="false">IF($A39="","",MATCH(LARGE('Revenue Ledger'!$P$2:$P$4500,$A39),'Revenue Ledger'!$P$2:$P$4500,0)+1)</f>
        <v/>
      </c>
      <c r="K39" s="50" t="str">
        <f aca="false">IF($A39="","",INDEX('Revenue Ledger'!$A$1:$A$4500,$J39)&amp;"")</f>
        <v/>
      </c>
      <c r="L39" s="54"/>
      <c r="M39" s="54"/>
    </row>
    <row r="40" customFormat="false" ht="15" hidden="false" customHeight="false" outlineLevel="0" collapsed="false">
      <c r="A40" s="90" t="str">
        <f aca="false">IF(ROWS($A$5:A40)&lt;='Revenue Testing'!$E$31,ROWS($A$5:A40),"")</f>
        <v/>
      </c>
      <c r="B40" s="91" t="str">
        <f aca="false">IF($A40="","",INDEX('Revenue Ledger'!$B$1:$B$4500,$J40))</f>
        <v/>
      </c>
      <c r="C40" s="90" t="str">
        <f aca="false">IF($A40="","",INDEX('Revenue Ledger'!$C$1:$C$4500,$J40))</f>
        <v/>
      </c>
      <c r="D40" s="50" t="str">
        <f aca="false">IF($A40="","",INDEX('Revenue Ledger'!$D$1:$D$4500,$J40))</f>
        <v/>
      </c>
      <c r="E40" s="50" t="str">
        <f aca="false">IF($A40="","",INDEX('Revenue Ledger'!$F$1:$F$4500,$J40)&amp;"")</f>
        <v/>
      </c>
      <c r="F40" s="52" t="str">
        <f aca="false">IF($A40="","",INDEX('Revenue Ledger'!$I$1:$I$4500,$J40))</f>
        <v/>
      </c>
      <c r="G40" s="52" t="str">
        <f aca="false">IF($A40="","",INDEX('Revenue Ledger'!$J$1:$J$4500,$J40))</f>
        <v/>
      </c>
      <c r="H40" s="52" t="str">
        <f aca="false">IF($A40="","",'Revenue Testing'!$E$9)</f>
        <v/>
      </c>
      <c r="I40" s="50" t="str">
        <f aca="false">IF($A40="","","Above materiality – automatically selected")</f>
        <v/>
      </c>
      <c r="J40" s="90" t="str">
        <f aca="false">IF($A40="","",MATCH(LARGE('Revenue Ledger'!$P$2:$P$4500,$A40),'Revenue Ledger'!$P$2:$P$4500,0)+1)</f>
        <v/>
      </c>
      <c r="K40" s="50" t="str">
        <f aca="false">IF($A40="","",INDEX('Revenue Ledger'!$A$1:$A$4500,$J40)&amp;"")</f>
        <v/>
      </c>
      <c r="L40" s="54"/>
      <c r="M40" s="54"/>
    </row>
    <row r="41" customFormat="false" ht="15" hidden="false" customHeight="false" outlineLevel="0" collapsed="false">
      <c r="A41" s="90" t="str">
        <f aca="false">IF(ROWS($A$5:A41)&lt;='Revenue Testing'!$E$31,ROWS($A$5:A41),"")</f>
        <v/>
      </c>
      <c r="B41" s="91" t="str">
        <f aca="false">IF($A41="","",INDEX('Revenue Ledger'!$B$1:$B$4500,$J41))</f>
        <v/>
      </c>
      <c r="C41" s="90" t="str">
        <f aca="false">IF($A41="","",INDEX('Revenue Ledger'!$C$1:$C$4500,$J41))</f>
        <v/>
      </c>
      <c r="D41" s="50" t="str">
        <f aca="false">IF($A41="","",INDEX('Revenue Ledger'!$D$1:$D$4500,$J41))</f>
        <v/>
      </c>
      <c r="E41" s="50" t="str">
        <f aca="false">IF($A41="","",INDEX('Revenue Ledger'!$F$1:$F$4500,$J41)&amp;"")</f>
        <v/>
      </c>
      <c r="F41" s="52" t="str">
        <f aca="false">IF($A41="","",INDEX('Revenue Ledger'!$I$1:$I$4500,$J41))</f>
        <v/>
      </c>
      <c r="G41" s="52" t="str">
        <f aca="false">IF($A41="","",INDEX('Revenue Ledger'!$J$1:$J$4500,$J41))</f>
        <v/>
      </c>
      <c r="H41" s="52" t="str">
        <f aca="false">IF($A41="","",'Revenue Testing'!$E$9)</f>
        <v/>
      </c>
      <c r="I41" s="50" t="str">
        <f aca="false">IF($A41="","","Above materiality – automatically selected")</f>
        <v/>
      </c>
      <c r="J41" s="90" t="str">
        <f aca="false">IF($A41="","",MATCH(LARGE('Revenue Ledger'!$P$2:$P$4500,$A41),'Revenue Ledger'!$P$2:$P$4500,0)+1)</f>
        <v/>
      </c>
      <c r="K41" s="50" t="str">
        <f aca="false">IF($A41="","",INDEX('Revenue Ledger'!$A$1:$A$4500,$J41)&amp;"")</f>
        <v/>
      </c>
      <c r="L41" s="54"/>
      <c r="M41" s="54"/>
    </row>
    <row r="42" customFormat="false" ht="15" hidden="false" customHeight="false" outlineLevel="0" collapsed="false">
      <c r="A42" s="90" t="str">
        <f aca="false">IF(ROWS($A$5:A42)&lt;='Revenue Testing'!$E$31,ROWS($A$5:A42),"")</f>
        <v/>
      </c>
      <c r="B42" s="91" t="str">
        <f aca="false">IF($A42="","",INDEX('Revenue Ledger'!$B$1:$B$4500,$J42))</f>
        <v/>
      </c>
      <c r="C42" s="90" t="str">
        <f aca="false">IF($A42="","",INDEX('Revenue Ledger'!$C$1:$C$4500,$J42))</f>
        <v/>
      </c>
      <c r="D42" s="50" t="str">
        <f aca="false">IF($A42="","",INDEX('Revenue Ledger'!$D$1:$D$4500,$J42))</f>
        <v/>
      </c>
      <c r="E42" s="50" t="str">
        <f aca="false">IF($A42="","",INDEX('Revenue Ledger'!$F$1:$F$4500,$J42)&amp;"")</f>
        <v/>
      </c>
      <c r="F42" s="52" t="str">
        <f aca="false">IF($A42="","",INDEX('Revenue Ledger'!$I$1:$I$4500,$J42))</f>
        <v/>
      </c>
      <c r="G42" s="52" t="str">
        <f aca="false">IF($A42="","",INDEX('Revenue Ledger'!$J$1:$J$4500,$J42))</f>
        <v/>
      </c>
      <c r="H42" s="52" t="str">
        <f aca="false">IF($A42="","",'Revenue Testing'!$E$9)</f>
        <v/>
      </c>
      <c r="I42" s="50" t="str">
        <f aca="false">IF($A42="","","Above materiality – automatically selected")</f>
        <v/>
      </c>
      <c r="J42" s="90" t="str">
        <f aca="false">IF($A42="","",MATCH(LARGE('Revenue Ledger'!$P$2:$P$4500,$A42),'Revenue Ledger'!$P$2:$P$4500,0)+1)</f>
        <v/>
      </c>
      <c r="K42" s="50" t="str">
        <f aca="false">IF($A42="","",INDEX('Revenue Ledger'!$A$1:$A$4500,$J42)&amp;"")</f>
        <v/>
      </c>
      <c r="L42" s="54"/>
      <c r="M42" s="54"/>
    </row>
    <row r="43" customFormat="false" ht="15" hidden="false" customHeight="false" outlineLevel="0" collapsed="false">
      <c r="A43" s="90" t="str">
        <f aca="false">IF(ROWS($A$5:A43)&lt;='Revenue Testing'!$E$31,ROWS($A$5:A43),"")</f>
        <v/>
      </c>
      <c r="B43" s="91" t="str">
        <f aca="false">IF($A43="","",INDEX('Revenue Ledger'!$B$1:$B$4500,$J43))</f>
        <v/>
      </c>
      <c r="C43" s="90" t="str">
        <f aca="false">IF($A43="","",INDEX('Revenue Ledger'!$C$1:$C$4500,$J43))</f>
        <v/>
      </c>
      <c r="D43" s="50" t="str">
        <f aca="false">IF($A43="","",INDEX('Revenue Ledger'!$D$1:$D$4500,$J43))</f>
        <v/>
      </c>
      <c r="E43" s="50" t="str">
        <f aca="false">IF($A43="","",INDEX('Revenue Ledger'!$F$1:$F$4500,$J43)&amp;"")</f>
        <v/>
      </c>
      <c r="F43" s="52" t="str">
        <f aca="false">IF($A43="","",INDEX('Revenue Ledger'!$I$1:$I$4500,$J43))</f>
        <v/>
      </c>
      <c r="G43" s="52" t="str">
        <f aca="false">IF($A43="","",INDEX('Revenue Ledger'!$J$1:$J$4500,$J43))</f>
        <v/>
      </c>
      <c r="H43" s="52" t="str">
        <f aca="false">IF($A43="","",'Revenue Testing'!$E$9)</f>
        <v/>
      </c>
      <c r="I43" s="50" t="str">
        <f aca="false">IF($A43="","","Above materiality – automatically selected")</f>
        <v/>
      </c>
      <c r="J43" s="90" t="str">
        <f aca="false">IF($A43="","",MATCH(LARGE('Revenue Ledger'!$P$2:$P$4500,$A43),'Revenue Ledger'!$P$2:$P$4500,0)+1)</f>
        <v/>
      </c>
      <c r="K43" s="50" t="str">
        <f aca="false">IF($A43="","",INDEX('Revenue Ledger'!$A$1:$A$4500,$J43)&amp;"")</f>
        <v/>
      </c>
      <c r="L43" s="54"/>
      <c r="M43" s="54"/>
    </row>
    <row r="44" customFormat="false" ht="15" hidden="false" customHeight="false" outlineLevel="0" collapsed="false">
      <c r="A44" s="90" t="str">
        <f aca="false">IF(ROWS($A$5:A44)&lt;='Revenue Testing'!$E$31,ROWS($A$5:A44),"")</f>
        <v/>
      </c>
      <c r="B44" s="91" t="str">
        <f aca="false">IF($A44="","",INDEX('Revenue Ledger'!$B$1:$B$4500,$J44))</f>
        <v/>
      </c>
      <c r="C44" s="90" t="str">
        <f aca="false">IF($A44="","",INDEX('Revenue Ledger'!$C$1:$C$4500,$J44))</f>
        <v/>
      </c>
      <c r="D44" s="50" t="str">
        <f aca="false">IF($A44="","",INDEX('Revenue Ledger'!$D$1:$D$4500,$J44))</f>
        <v/>
      </c>
      <c r="E44" s="50" t="str">
        <f aca="false">IF($A44="","",INDEX('Revenue Ledger'!$F$1:$F$4500,$J44)&amp;"")</f>
        <v/>
      </c>
      <c r="F44" s="52" t="str">
        <f aca="false">IF($A44="","",INDEX('Revenue Ledger'!$I$1:$I$4500,$J44))</f>
        <v/>
      </c>
      <c r="G44" s="52" t="str">
        <f aca="false">IF($A44="","",INDEX('Revenue Ledger'!$J$1:$J$4500,$J44))</f>
        <v/>
      </c>
      <c r="H44" s="52" t="str">
        <f aca="false">IF($A44="","",'Revenue Testing'!$E$9)</f>
        <v/>
      </c>
      <c r="I44" s="50" t="str">
        <f aca="false">IF($A44="","","Above materiality – automatically selected")</f>
        <v/>
      </c>
      <c r="J44" s="90" t="str">
        <f aca="false">IF($A44="","",MATCH(LARGE('Revenue Ledger'!$P$2:$P$4500,$A44),'Revenue Ledger'!$P$2:$P$4500,0)+1)</f>
        <v/>
      </c>
      <c r="K44" s="50" t="str">
        <f aca="false">IF($A44="","",INDEX('Revenue Ledger'!$A$1:$A$4500,$J44)&amp;"")</f>
        <v/>
      </c>
      <c r="L44" s="54"/>
      <c r="M44" s="54"/>
    </row>
    <row r="45" customFormat="false" ht="15" hidden="false" customHeight="false" outlineLevel="0" collapsed="false">
      <c r="A45" s="90" t="str">
        <f aca="false">IF(ROWS($A$5:A45)&lt;='Revenue Testing'!$E$31,ROWS($A$5:A45),"")</f>
        <v/>
      </c>
      <c r="B45" s="91" t="str">
        <f aca="false">IF($A45="","",INDEX('Revenue Ledger'!$B$1:$B$4500,$J45))</f>
        <v/>
      </c>
      <c r="C45" s="90" t="str">
        <f aca="false">IF($A45="","",INDEX('Revenue Ledger'!$C$1:$C$4500,$J45))</f>
        <v/>
      </c>
      <c r="D45" s="50" t="str">
        <f aca="false">IF($A45="","",INDEX('Revenue Ledger'!$D$1:$D$4500,$J45))</f>
        <v/>
      </c>
      <c r="E45" s="50" t="str">
        <f aca="false">IF($A45="","",INDEX('Revenue Ledger'!$F$1:$F$4500,$J45)&amp;"")</f>
        <v/>
      </c>
      <c r="F45" s="52" t="str">
        <f aca="false">IF($A45="","",INDEX('Revenue Ledger'!$I$1:$I$4500,$J45))</f>
        <v/>
      </c>
      <c r="G45" s="52" t="str">
        <f aca="false">IF($A45="","",INDEX('Revenue Ledger'!$J$1:$J$4500,$J45))</f>
        <v/>
      </c>
      <c r="H45" s="52" t="str">
        <f aca="false">IF($A45="","",'Revenue Testing'!$E$9)</f>
        <v/>
      </c>
      <c r="I45" s="50" t="str">
        <f aca="false">IF($A45="","","Above materiality – automatically selected")</f>
        <v/>
      </c>
      <c r="J45" s="90" t="str">
        <f aca="false">IF($A45="","",MATCH(LARGE('Revenue Ledger'!$P$2:$P$4500,$A45),'Revenue Ledger'!$P$2:$P$4500,0)+1)</f>
        <v/>
      </c>
      <c r="K45" s="50" t="str">
        <f aca="false">IF($A45="","",INDEX('Revenue Ledger'!$A$1:$A$4500,$J45)&amp;"")</f>
        <v/>
      </c>
      <c r="L45" s="54"/>
      <c r="M45" s="54"/>
    </row>
    <row r="46" customFormat="false" ht="15" hidden="false" customHeight="false" outlineLevel="0" collapsed="false">
      <c r="A46" s="90" t="str">
        <f aca="false">IF(ROWS($A$5:A46)&lt;='Revenue Testing'!$E$31,ROWS($A$5:A46),"")</f>
        <v/>
      </c>
      <c r="B46" s="91" t="str">
        <f aca="false">IF($A46="","",INDEX('Revenue Ledger'!$B$1:$B$4500,$J46))</f>
        <v/>
      </c>
      <c r="C46" s="90" t="str">
        <f aca="false">IF($A46="","",INDEX('Revenue Ledger'!$C$1:$C$4500,$J46))</f>
        <v/>
      </c>
      <c r="D46" s="50" t="str">
        <f aca="false">IF($A46="","",INDEX('Revenue Ledger'!$D$1:$D$4500,$J46))</f>
        <v/>
      </c>
      <c r="E46" s="50" t="str">
        <f aca="false">IF($A46="","",INDEX('Revenue Ledger'!$F$1:$F$4500,$J46)&amp;"")</f>
        <v/>
      </c>
      <c r="F46" s="52" t="str">
        <f aca="false">IF($A46="","",INDEX('Revenue Ledger'!$I$1:$I$4500,$J46))</f>
        <v/>
      </c>
      <c r="G46" s="52" t="str">
        <f aca="false">IF($A46="","",INDEX('Revenue Ledger'!$J$1:$J$4500,$J46))</f>
        <v/>
      </c>
      <c r="H46" s="52" t="str">
        <f aca="false">IF($A46="","",'Revenue Testing'!$E$9)</f>
        <v/>
      </c>
      <c r="I46" s="50" t="str">
        <f aca="false">IF($A46="","","Above materiality – automatically selected")</f>
        <v/>
      </c>
      <c r="J46" s="90" t="str">
        <f aca="false">IF($A46="","",MATCH(LARGE('Revenue Ledger'!$P$2:$P$4500,$A46),'Revenue Ledger'!$P$2:$P$4500,0)+1)</f>
        <v/>
      </c>
      <c r="K46" s="50" t="str">
        <f aca="false">IF($A46="","",INDEX('Revenue Ledger'!$A$1:$A$4500,$J46)&amp;"")</f>
        <v/>
      </c>
      <c r="L46" s="54"/>
      <c r="M46" s="54"/>
    </row>
    <row r="47" customFormat="false" ht="15" hidden="false" customHeight="false" outlineLevel="0" collapsed="false">
      <c r="A47" s="90" t="str">
        <f aca="false">IF(ROWS($A$5:A47)&lt;='Revenue Testing'!$E$31,ROWS($A$5:A47),"")</f>
        <v/>
      </c>
      <c r="B47" s="91" t="str">
        <f aca="false">IF($A47="","",INDEX('Revenue Ledger'!$B$1:$B$4500,$J47))</f>
        <v/>
      </c>
      <c r="C47" s="90" t="str">
        <f aca="false">IF($A47="","",INDEX('Revenue Ledger'!$C$1:$C$4500,$J47))</f>
        <v/>
      </c>
      <c r="D47" s="50" t="str">
        <f aca="false">IF($A47="","",INDEX('Revenue Ledger'!$D$1:$D$4500,$J47))</f>
        <v/>
      </c>
      <c r="E47" s="50" t="str">
        <f aca="false">IF($A47="","",INDEX('Revenue Ledger'!$F$1:$F$4500,$J47)&amp;"")</f>
        <v/>
      </c>
      <c r="F47" s="52" t="str">
        <f aca="false">IF($A47="","",INDEX('Revenue Ledger'!$I$1:$I$4500,$J47))</f>
        <v/>
      </c>
      <c r="G47" s="52" t="str">
        <f aca="false">IF($A47="","",INDEX('Revenue Ledger'!$J$1:$J$4500,$J47))</f>
        <v/>
      </c>
      <c r="H47" s="52" t="str">
        <f aca="false">IF($A47="","",'Revenue Testing'!$E$9)</f>
        <v/>
      </c>
      <c r="I47" s="50" t="str">
        <f aca="false">IF($A47="","","Above materiality – automatically selected")</f>
        <v/>
      </c>
      <c r="J47" s="90" t="str">
        <f aca="false">IF($A47="","",MATCH(LARGE('Revenue Ledger'!$P$2:$P$4500,$A47),'Revenue Ledger'!$P$2:$P$4500,0)+1)</f>
        <v/>
      </c>
      <c r="K47" s="50" t="str">
        <f aca="false">IF($A47="","",INDEX('Revenue Ledger'!$A$1:$A$4500,$J47)&amp;"")</f>
        <v/>
      </c>
      <c r="L47" s="54"/>
      <c r="M47" s="54"/>
    </row>
    <row r="48" customFormat="false" ht="15" hidden="false" customHeight="false" outlineLevel="0" collapsed="false">
      <c r="A48" s="90" t="str">
        <f aca="false">IF(ROWS($A$5:A48)&lt;='Revenue Testing'!$E$31,ROWS($A$5:A48),"")</f>
        <v/>
      </c>
      <c r="B48" s="91" t="str">
        <f aca="false">IF($A48="","",INDEX('Revenue Ledger'!$B$1:$B$4500,$J48))</f>
        <v/>
      </c>
      <c r="C48" s="90" t="str">
        <f aca="false">IF($A48="","",INDEX('Revenue Ledger'!$C$1:$C$4500,$J48))</f>
        <v/>
      </c>
      <c r="D48" s="50" t="str">
        <f aca="false">IF($A48="","",INDEX('Revenue Ledger'!$D$1:$D$4500,$J48))</f>
        <v/>
      </c>
      <c r="E48" s="50" t="str">
        <f aca="false">IF($A48="","",INDEX('Revenue Ledger'!$F$1:$F$4500,$J48)&amp;"")</f>
        <v/>
      </c>
      <c r="F48" s="52" t="str">
        <f aca="false">IF($A48="","",INDEX('Revenue Ledger'!$I$1:$I$4500,$J48))</f>
        <v/>
      </c>
      <c r="G48" s="52" t="str">
        <f aca="false">IF($A48="","",INDEX('Revenue Ledger'!$J$1:$J$4500,$J48))</f>
        <v/>
      </c>
      <c r="H48" s="52" t="str">
        <f aca="false">IF($A48="","",'Revenue Testing'!$E$9)</f>
        <v/>
      </c>
      <c r="I48" s="50" t="str">
        <f aca="false">IF($A48="","","Above materiality – automatically selected")</f>
        <v/>
      </c>
      <c r="J48" s="90" t="str">
        <f aca="false">IF($A48="","",MATCH(LARGE('Revenue Ledger'!$P$2:$P$4500,$A48),'Revenue Ledger'!$P$2:$P$4500,0)+1)</f>
        <v/>
      </c>
      <c r="K48" s="50" t="str">
        <f aca="false">IF($A48="","",INDEX('Revenue Ledger'!$A$1:$A$4500,$J48)&amp;"")</f>
        <v/>
      </c>
      <c r="L48" s="54"/>
      <c r="M48" s="54"/>
    </row>
    <row r="49" customFormat="false" ht="15" hidden="false" customHeight="false" outlineLevel="0" collapsed="false">
      <c r="A49" s="90" t="str">
        <f aca="false">IF(ROWS($A$5:A49)&lt;='Revenue Testing'!$E$31,ROWS($A$5:A49),"")</f>
        <v/>
      </c>
      <c r="B49" s="91" t="str">
        <f aca="false">IF($A49="","",INDEX('Revenue Ledger'!$B$1:$B$4500,$J49))</f>
        <v/>
      </c>
      <c r="C49" s="90" t="str">
        <f aca="false">IF($A49="","",INDEX('Revenue Ledger'!$C$1:$C$4500,$J49))</f>
        <v/>
      </c>
      <c r="D49" s="50" t="str">
        <f aca="false">IF($A49="","",INDEX('Revenue Ledger'!$D$1:$D$4500,$J49))</f>
        <v/>
      </c>
      <c r="E49" s="50" t="str">
        <f aca="false">IF($A49="","",INDEX('Revenue Ledger'!$F$1:$F$4500,$J49)&amp;"")</f>
        <v/>
      </c>
      <c r="F49" s="52" t="str">
        <f aca="false">IF($A49="","",INDEX('Revenue Ledger'!$I$1:$I$4500,$J49))</f>
        <v/>
      </c>
      <c r="G49" s="52" t="str">
        <f aca="false">IF($A49="","",INDEX('Revenue Ledger'!$J$1:$J$4500,$J49))</f>
        <v/>
      </c>
      <c r="H49" s="52" t="str">
        <f aca="false">IF($A49="","",'Revenue Testing'!$E$9)</f>
        <v/>
      </c>
      <c r="I49" s="50" t="str">
        <f aca="false">IF($A49="","","Above materiality – automatically selected")</f>
        <v/>
      </c>
      <c r="J49" s="90" t="str">
        <f aca="false">IF($A49="","",MATCH(LARGE('Revenue Ledger'!$P$2:$P$4500,$A49),'Revenue Ledger'!$P$2:$P$4500,0)+1)</f>
        <v/>
      </c>
      <c r="K49" s="50" t="str">
        <f aca="false">IF($A49="","",INDEX('Revenue Ledger'!$A$1:$A$4500,$J49)&amp;"")</f>
        <v/>
      </c>
      <c r="L49" s="54"/>
      <c r="M49" s="54"/>
    </row>
    <row r="50" customFormat="false" ht="15" hidden="false" customHeight="false" outlineLevel="0" collapsed="false">
      <c r="A50" s="90" t="str">
        <f aca="false">IF(ROWS($A$5:A50)&lt;='Revenue Testing'!$E$31,ROWS($A$5:A50),"")</f>
        <v/>
      </c>
      <c r="B50" s="91" t="str">
        <f aca="false">IF($A50="","",INDEX('Revenue Ledger'!$B$1:$B$4500,$J50))</f>
        <v/>
      </c>
      <c r="C50" s="90" t="str">
        <f aca="false">IF($A50="","",INDEX('Revenue Ledger'!$C$1:$C$4500,$J50))</f>
        <v/>
      </c>
      <c r="D50" s="50" t="str">
        <f aca="false">IF($A50="","",INDEX('Revenue Ledger'!$D$1:$D$4500,$J50))</f>
        <v/>
      </c>
      <c r="E50" s="50" t="str">
        <f aca="false">IF($A50="","",INDEX('Revenue Ledger'!$F$1:$F$4500,$J50)&amp;"")</f>
        <v/>
      </c>
      <c r="F50" s="52" t="str">
        <f aca="false">IF($A50="","",INDEX('Revenue Ledger'!$I$1:$I$4500,$J50))</f>
        <v/>
      </c>
      <c r="G50" s="52" t="str">
        <f aca="false">IF($A50="","",INDEX('Revenue Ledger'!$J$1:$J$4500,$J50))</f>
        <v/>
      </c>
      <c r="H50" s="52" t="str">
        <f aca="false">IF($A50="","",'Revenue Testing'!$E$9)</f>
        <v/>
      </c>
      <c r="I50" s="50" t="str">
        <f aca="false">IF($A50="","","Above materiality – automatically selected")</f>
        <v/>
      </c>
      <c r="J50" s="90" t="str">
        <f aca="false">IF($A50="","",MATCH(LARGE('Revenue Ledger'!$P$2:$P$4500,$A50),'Revenue Ledger'!$P$2:$P$4500,0)+1)</f>
        <v/>
      </c>
      <c r="K50" s="50" t="str">
        <f aca="false">IF($A50="","",INDEX('Revenue Ledger'!$A$1:$A$4500,$J50)&amp;"")</f>
        <v/>
      </c>
      <c r="L50" s="54"/>
      <c r="M50" s="54"/>
    </row>
    <row r="51" customFormat="false" ht="15" hidden="false" customHeight="false" outlineLevel="0" collapsed="false">
      <c r="A51" s="90" t="str">
        <f aca="false">IF(ROWS($A$5:A51)&lt;='Revenue Testing'!$E$31,ROWS($A$5:A51),"")</f>
        <v/>
      </c>
      <c r="B51" s="91" t="str">
        <f aca="false">IF($A51="","",INDEX('Revenue Ledger'!$B$1:$B$4500,$J51))</f>
        <v/>
      </c>
      <c r="C51" s="90" t="str">
        <f aca="false">IF($A51="","",INDEX('Revenue Ledger'!$C$1:$C$4500,$J51))</f>
        <v/>
      </c>
      <c r="D51" s="50" t="str">
        <f aca="false">IF($A51="","",INDEX('Revenue Ledger'!$D$1:$D$4500,$J51))</f>
        <v/>
      </c>
      <c r="E51" s="50" t="str">
        <f aca="false">IF($A51="","",INDEX('Revenue Ledger'!$F$1:$F$4500,$J51)&amp;"")</f>
        <v/>
      </c>
      <c r="F51" s="52" t="str">
        <f aca="false">IF($A51="","",INDEX('Revenue Ledger'!$I$1:$I$4500,$J51))</f>
        <v/>
      </c>
      <c r="G51" s="52" t="str">
        <f aca="false">IF($A51="","",INDEX('Revenue Ledger'!$J$1:$J$4500,$J51))</f>
        <v/>
      </c>
      <c r="H51" s="52" t="str">
        <f aca="false">IF($A51="","",'Revenue Testing'!$E$9)</f>
        <v/>
      </c>
      <c r="I51" s="50" t="str">
        <f aca="false">IF($A51="","","Above materiality – automatically selected")</f>
        <v/>
      </c>
      <c r="J51" s="90" t="str">
        <f aca="false">IF($A51="","",MATCH(LARGE('Revenue Ledger'!$P$2:$P$4500,$A51),'Revenue Ledger'!$P$2:$P$4500,0)+1)</f>
        <v/>
      </c>
      <c r="K51" s="50" t="str">
        <f aca="false">IF($A51="","",INDEX('Revenue Ledger'!$A$1:$A$4500,$J51)&amp;"")</f>
        <v/>
      </c>
      <c r="L51" s="54"/>
      <c r="M51" s="54"/>
    </row>
    <row r="52" customFormat="false" ht="15" hidden="false" customHeight="false" outlineLevel="0" collapsed="false">
      <c r="A52" s="90" t="str">
        <f aca="false">IF(ROWS($A$5:A52)&lt;='Revenue Testing'!$E$31,ROWS($A$5:A52),"")</f>
        <v/>
      </c>
      <c r="B52" s="91" t="str">
        <f aca="false">IF($A52="","",INDEX('Revenue Ledger'!$B$1:$B$4500,$J52))</f>
        <v/>
      </c>
      <c r="C52" s="90" t="str">
        <f aca="false">IF($A52="","",INDEX('Revenue Ledger'!$C$1:$C$4500,$J52))</f>
        <v/>
      </c>
      <c r="D52" s="50" t="str">
        <f aca="false">IF($A52="","",INDEX('Revenue Ledger'!$D$1:$D$4500,$J52))</f>
        <v/>
      </c>
      <c r="E52" s="50" t="str">
        <f aca="false">IF($A52="","",INDEX('Revenue Ledger'!$F$1:$F$4500,$J52)&amp;"")</f>
        <v/>
      </c>
      <c r="F52" s="52" t="str">
        <f aca="false">IF($A52="","",INDEX('Revenue Ledger'!$I$1:$I$4500,$J52))</f>
        <v/>
      </c>
      <c r="G52" s="52" t="str">
        <f aca="false">IF($A52="","",INDEX('Revenue Ledger'!$J$1:$J$4500,$J52))</f>
        <v/>
      </c>
      <c r="H52" s="52" t="str">
        <f aca="false">IF($A52="","",'Revenue Testing'!$E$9)</f>
        <v/>
      </c>
      <c r="I52" s="50" t="str">
        <f aca="false">IF($A52="","","Above materiality – automatically selected")</f>
        <v/>
      </c>
      <c r="J52" s="90" t="str">
        <f aca="false">IF($A52="","",MATCH(LARGE('Revenue Ledger'!$P$2:$P$4500,$A52),'Revenue Ledger'!$P$2:$P$4500,0)+1)</f>
        <v/>
      </c>
      <c r="K52" s="50" t="str">
        <f aca="false">IF($A52="","",INDEX('Revenue Ledger'!$A$1:$A$4500,$J52)&amp;"")</f>
        <v/>
      </c>
      <c r="L52" s="54"/>
      <c r="M52" s="54"/>
    </row>
    <row r="53" customFormat="false" ht="15" hidden="false" customHeight="false" outlineLevel="0" collapsed="false">
      <c r="A53" s="90" t="str">
        <f aca="false">IF(ROWS($A$5:A53)&lt;='Revenue Testing'!$E$31,ROWS($A$5:A53),"")</f>
        <v/>
      </c>
      <c r="B53" s="91" t="str">
        <f aca="false">IF($A53="","",INDEX('Revenue Ledger'!$B$1:$B$4500,$J53))</f>
        <v/>
      </c>
      <c r="C53" s="90" t="str">
        <f aca="false">IF($A53="","",INDEX('Revenue Ledger'!$C$1:$C$4500,$J53))</f>
        <v/>
      </c>
      <c r="D53" s="50" t="str">
        <f aca="false">IF($A53="","",INDEX('Revenue Ledger'!$D$1:$D$4500,$J53))</f>
        <v/>
      </c>
      <c r="E53" s="50" t="str">
        <f aca="false">IF($A53="","",INDEX('Revenue Ledger'!$F$1:$F$4500,$J53)&amp;"")</f>
        <v/>
      </c>
      <c r="F53" s="52" t="str">
        <f aca="false">IF($A53="","",INDEX('Revenue Ledger'!$I$1:$I$4500,$J53))</f>
        <v/>
      </c>
      <c r="G53" s="52" t="str">
        <f aca="false">IF($A53="","",INDEX('Revenue Ledger'!$J$1:$J$4500,$J53))</f>
        <v/>
      </c>
      <c r="H53" s="52" t="str">
        <f aca="false">IF($A53="","",'Revenue Testing'!$E$9)</f>
        <v/>
      </c>
      <c r="I53" s="50" t="str">
        <f aca="false">IF($A53="","","Above materiality – automatically selected")</f>
        <v/>
      </c>
      <c r="J53" s="90" t="str">
        <f aca="false">IF($A53="","",MATCH(LARGE('Revenue Ledger'!$P$2:$P$4500,$A53),'Revenue Ledger'!$P$2:$P$4500,0)+1)</f>
        <v/>
      </c>
      <c r="K53" s="50" t="str">
        <f aca="false">IF($A53="","",INDEX('Revenue Ledger'!$A$1:$A$4500,$J53)&amp;"")</f>
        <v/>
      </c>
      <c r="L53" s="54"/>
      <c r="M53" s="54"/>
    </row>
    <row r="54" customFormat="false" ht="15" hidden="false" customHeight="false" outlineLevel="0" collapsed="false">
      <c r="A54" s="90" t="str">
        <f aca="false">IF(ROWS($A$5:A54)&lt;='Revenue Testing'!$E$31,ROWS($A$5:A54),"")</f>
        <v/>
      </c>
      <c r="B54" s="91" t="str">
        <f aca="false">IF($A54="","",INDEX('Revenue Ledger'!$B$1:$B$4500,$J54))</f>
        <v/>
      </c>
      <c r="C54" s="90" t="str">
        <f aca="false">IF($A54="","",INDEX('Revenue Ledger'!$C$1:$C$4500,$J54))</f>
        <v/>
      </c>
      <c r="D54" s="50" t="str">
        <f aca="false">IF($A54="","",INDEX('Revenue Ledger'!$D$1:$D$4500,$J54))</f>
        <v/>
      </c>
      <c r="E54" s="50" t="str">
        <f aca="false">IF($A54="","",INDEX('Revenue Ledger'!$F$1:$F$4500,$J54)&amp;"")</f>
        <v/>
      </c>
      <c r="F54" s="52" t="str">
        <f aca="false">IF($A54="","",INDEX('Revenue Ledger'!$I$1:$I$4500,$J54))</f>
        <v/>
      </c>
      <c r="G54" s="52" t="str">
        <f aca="false">IF($A54="","",INDEX('Revenue Ledger'!$J$1:$J$4500,$J54))</f>
        <v/>
      </c>
      <c r="H54" s="52" t="str">
        <f aca="false">IF($A54="","",'Revenue Testing'!$E$9)</f>
        <v/>
      </c>
      <c r="I54" s="50" t="str">
        <f aca="false">IF($A54="","","Above materiality – automatically selected")</f>
        <v/>
      </c>
      <c r="J54" s="90" t="str">
        <f aca="false">IF($A54="","",MATCH(LARGE('Revenue Ledger'!$P$2:$P$4500,$A54),'Revenue Ledger'!$P$2:$P$4500,0)+1)</f>
        <v/>
      </c>
      <c r="K54" s="50" t="str">
        <f aca="false">IF($A54="","",INDEX('Revenue Ledger'!$A$1:$A$4500,$J54)&amp;"")</f>
        <v/>
      </c>
      <c r="L54" s="54"/>
      <c r="M54" s="54"/>
    </row>
    <row r="55" customFormat="false" ht="15" hidden="false" customHeight="false" outlineLevel="0" collapsed="false">
      <c r="A55" s="90" t="str">
        <f aca="false">IF(ROWS($A$5:A55)&lt;='Revenue Testing'!$E$31,ROWS($A$5:A55),"")</f>
        <v/>
      </c>
      <c r="B55" s="91" t="str">
        <f aca="false">IF($A55="","",INDEX('Revenue Ledger'!$B$1:$B$4500,$J55))</f>
        <v/>
      </c>
      <c r="C55" s="90" t="str">
        <f aca="false">IF($A55="","",INDEX('Revenue Ledger'!$C$1:$C$4500,$J55))</f>
        <v/>
      </c>
      <c r="D55" s="50" t="str">
        <f aca="false">IF($A55="","",INDEX('Revenue Ledger'!$D$1:$D$4500,$J55))</f>
        <v/>
      </c>
      <c r="E55" s="50" t="str">
        <f aca="false">IF($A55="","",INDEX('Revenue Ledger'!$F$1:$F$4500,$J55)&amp;"")</f>
        <v/>
      </c>
      <c r="F55" s="52" t="str">
        <f aca="false">IF($A55="","",INDEX('Revenue Ledger'!$I$1:$I$4500,$J55))</f>
        <v/>
      </c>
      <c r="G55" s="52" t="str">
        <f aca="false">IF($A55="","",INDEX('Revenue Ledger'!$J$1:$J$4500,$J55))</f>
        <v/>
      </c>
      <c r="H55" s="52" t="str">
        <f aca="false">IF($A55="","",'Revenue Testing'!$E$9)</f>
        <v/>
      </c>
      <c r="I55" s="50" t="str">
        <f aca="false">IF($A55="","","Above materiality – automatically selected")</f>
        <v/>
      </c>
      <c r="J55" s="90" t="str">
        <f aca="false">IF($A55="","",MATCH(LARGE('Revenue Ledger'!$P$2:$P$4500,$A55),'Revenue Ledger'!$P$2:$P$4500,0)+1)</f>
        <v/>
      </c>
      <c r="K55" s="50" t="str">
        <f aca="false">IF($A55="","",INDEX('Revenue Ledger'!$A$1:$A$4500,$J55)&amp;"")</f>
        <v/>
      </c>
      <c r="L55" s="54"/>
      <c r="M55" s="54"/>
    </row>
    <row r="56" customFormat="false" ht="15" hidden="false" customHeight="false" outlineLevel="0" collapsed="false">
      <c r="A56" s="90" t="str">
        <f aca="false">IF(ROWS($A$5:A56)&lt;='Revenue Testing'!$E$31,ROWS($A$5:A56),"")</f>
        <v/>
      </c>
      <c r="B56" s="91" t="str">
        <f aca="false">IF($A56="","",INDEX('Revenue Ledger'!$B$1:$B$4500,$J56))</f>
        <v/>
      </c>
      <c r="C56" s="90" t="str">
        <f aca="false">IF($A56="","",INDEX('Revenue Ledger'!$C$1:$C$4500,$J56))</f>
        <v/>
      </c>
      <c r="D56" s="50" t="str">
        <f aca="false">IF($A56="","",INDEX('Revenue Ledger'!$D$1:$D$4500,$J56))</f>
        <v/>
      </c>
      <c r="E56" s="50" t="str">
        <f aca="false">IF($A56="","",INDEX('Revenue Ledger'!$F$1:$F$4500,$J56)&amp;"")</f>
        <v/>
      </c>
      <c r="F56" s="52" t="str">
        <f aca="false">IF($A56="","",INDEX('Revenue Ledger'!$I$1:$I$4500,$J56))</f>
        <v/>
      </c>
      <c r="G56" s="52" t="str">
        <f aca="false">IF($A56="","",INDEX('Revenue Ledger'!$J$1:$J$4500,$J56))</f>
        <v/>
      </c>
      <c r="H56" s="52" t="str">
        <f aca="false">IF($A56="","",'Revenue Testing'!$E$9)</f>
        <v/>
      </c>
      <c r="I56" s="50" t="str">
        <f aca="false">IF($A56="","","Above materiality – automatically selected")</f>
        <v/>
      </c>
      <c r="J56" s="90" t="str">
        <f aca="false">IF($A56="","",MATCH(LARGE('Revenue Ledger'!$P$2:$P$4500,$A56),'Revenue Ledger'!$P$2:$P$4500,0)+1)</f>
        <v/>
      </c>
      <c r="K56" s="50" t="str">
        <f aca="false">IF($A56="","",INDEX('Revenue Ledger'!$A$1:$A$4500,$J56)&amp;"")</f>
        <v/>
      </c>
      <c r="L56" s="54"/>
      <c r="M56" s="54"/>
    </row>
    <row r="57" customFormat="false" ht="15" hidden="false" customHeight="false" outlineLevel="0" collapsed="false">
      <c r="A57" s="90" t="str">
        <f aca="false">IF(ROWS($A$5:A57)&lt;='Revenue Testing'!$E$31,ROWS($A$5:A57),"")</f>
        <v/>
      </c>
      <c r="B57" s="91" t="str">
        <f aca="false">IF($A57="","",INDEX('Revenue Ledger'!$B$1:$B$4500,$J57))</f>
        <v/>
      </c>
      <c r="C57" s="90" t="str">
        <f aca="false">IF($A57="","",INDEX('Revenue Ledger'!$C$1:$C$4500,$J57))</f>
        <v/>
      </c>
      <c r="D57" s="50" t="str">
        <f aca="false">IF($A57="","",INDEX('Revenue Ledger'!$D$1:$D$4500,$J57))</f>
        <v/>
      </c>
      <c r="E57" s="50" t="str">
        <f aca="false">IF($A57="","",INDEX('Revenue Ledger'!$F$1:$F$4500,$J57)&amp;"")</f>
        <v/>
      </c>
      <c r="F57" s="52" t="str">
        <f aca="false">IF($A57="","",INDEX('Revenue Ledger'!$I$1:$I$4500,$J57))</f>
        <v/>
      </c>
      <c r="G57" s="52" t="str">
        <f aca="false">IF($A57="","",INDEX('Revenue Ledger'!$J$1:$J$4500,$J57))</f>
        <v/>
      </c>
      <c r="H57" s="52" t="str">
        <f aca="false">IF($A57="","",'Revenue Testing'!$E$9)</f>
        <v/>
      </c>
      <c r="I57" s="50" t="str">
        <f aca="false">IF($A57="","","Above materiality – automatically selected")</f>
        <v/>
      </c>
      <c r="J57" s="90" t="str">
        <f aca="false">IF($A57="","",MATCH(LARGE('Revenue Ledger'!$P$2:$P$4500,$A57),'Revenue Ledger'!$P$2:$P$4500,0)+1)</f>
        <v/>
      </c>
      <c r="K57" s="50" t="str">
        <f aca="false">IF($A57="","",INDEX('Revenue Ledger'!$A$1:$A$4500,$J57)&amp;"")</f>
        <v/>
      </c>
      <c r="L57" s="54"/>
      <c r="M57" s="54"/>
    </row>
    <row r="58" customFormat="false" ht="15" hidden="false" customHeight="false" outlineLevel="0" collapsed="false">
      <c r="A58" s="90" t="str">
        <f aca="false">IF(ROWS($A$5:A58)&lt;='Revenue Testing'!$E$31,ROWS($A$5:A58),"")</f>
        <v/>
      </c>
      <c r="B58" s="91" t="str">
        <f aca="false">IF($A58="","",INDEX('Revenue Ledger'!$B$1:$B$4500,$J58))</f>
        <v/>
      </c>
      <c r="C58" s="90" t="str">
        <f aca="false">IF($A58="","",INDEX('Revenue Ledger'!$C$1:$C$4500,$J58))</f>
        <v/>
      </c>
      <c r="D58" s="50" t="str">
        <f aca="false">IF($A58="","",INDEX('Revenue Ledger'!$D$1:$D$4500,$J58))</f>
        <v/>
      </c>
      <c r="E58" s="50" t="str">
        <f aca="false">IF($A58="","",INDEX('Revenue Ledger'!$F$1:$F$4500,$J58)&amp;"")</f>
        <v/>
      </c>
      <c r="F58" s="52" t="str">
        <f aca="false">IF($A58="","",INDEX('Revenue Ledger'!$I$1:$I$4500,$J58))</f>
        <v/>
      </c>
      <c r="G58" s="52" t="str">
        <f aca="false">IF($A58="","",INDEX('Revenue Ledger'!$J$1:$J$4500,$J58))</f>
        <v/>
      </c>
      <c r="H58" s="52" t="str">
        <f aca="false">IF($A58="","",'Revenue Testing'!$E$9)</f>
        <v/>
      </c>
      <c r="I58" s="50" t="str">
        <f aca="false">IF($A58="","","Above materiality – automatically selected")</f>
        <v/>
      </c>
      <c r="J58" s="90" t="str">
        <f aca="false">IF($A58="","",MATCH(LARGE('Revenue Ledger'!$P$2:$P$4500,$A58),'Revenue Ledger'!$P$2:$P$4500,0)+1)</f>
        <v/>
      </c>
      <c r="K58" s="50" t="str">
        <f aca="false">IF($A58="","",INDEX('Revenue Ledger'!$A$1:$A$4500,$J58)&amp;"")</f>
        <v/>
      </c>
      <c r="L58" s="54"/>
      <c r="M58" s="54"/>
    </row>
    <row r="59" customFormat="false" ht="15" hidden="false" customHeight="false" outlineLevel="0" collapsed="false">
      <c r="A59" s="90" t="str">
        <f aca="false">IF(ROWS($A$5:A59)&lt;='Revenue Testing'!$E$31,ROWS($A$5:A59),"")</f>
        <v/>
      </c>
      <c r="B59" s="91" t="str">
        <f aca="false">IF($A59="","",INDEX('Revenue Ledger'!$B$1:$B$4500,$J59))</f>
        <v/>
      </c>
      <c r="C59" s="90" t="str">
        <f aca="false">IF($A59="","",INDEX('Revenue Ledger'!$C$1:$C$4500,$J59))</f>
        <v/>
      </c>
      <c r="D59" s="50" t="str">
        <f aca="false">IF($A59="","",INDEX('Revenue Ledger'!$D$1:$D$4500,$J59))</f>
        <v/>
      </c>
      <c r="E59" s="50" t="str">
        <f aca="false">IF($A59="","",INDEX('Revenue Ledger'!$F$1:$F$4500,$J59)&amp;"")</f>
        <v/>
      </c>
      <c r="F59" s="52" t="str">
        <f aca="false">IF($A59="","",INDEX('Revenue Ledger'!$I$1:$I$4500,$J59))</f>
        <v/>
      </c>
      <c r="G59" s="52" t="str">
        <f aca="false">IF($A59="","",INDEX('Revenue Ledger'!$J$1:$J$4500,$J59))</f>
        <v/>
      </c>
      <c r="H59" s="52" t="str">
        <f aca="false">IF($A59="","",'Revenue Testing'!$E$9)</f>
        <v/>
      </c>
      <c r="I59" s="50" t="str">
        <f aca="false">IF($A59="","","Above materiality – automatically selected")</f>
        <v/>
      </c>
      <c r="J59" s="90" t="str">
        <f aca="false">IF($A59="","",MATCH(LARGE('Revenue Ledger'!$P$2:$P$4500,$A59),'Revenue Ledger'!$P$2:$P$4500,0)+1)</f>
        <v/>
      </c>
      <c r="K59" s="50" t="str">
        <f aca="false">IF($A59="","",INDEX('Revenue Ledger'!$A$1:$A$4500,$J59)&amp;"")</f>
        <v/>
      </c>
      <c r="L59" s="54"/>
      <c r="M59" s="54"/>
    </row>
    <row r="60" customFormat="false" ht="15" hidden="false" customHeight="false" outlineLevel="0" collapsed="false">
      <c r="A60" s="90" t="str">
        <f aca="false">IF(ROWS($A$5:A60)&lt;='Revenue Testing'!$E$31,ROWS($A$5:A60),"")</f>
        <v/>
      </c>
      <c r="B60" s="91" t="str">
        <f aca="false">IF($A60="","",INDEX('Revenue Ledger'!$B$1:$B$4500,$J60))</f>
        <v/>
      </c>
      <c r="C60" s="90" t="str">
        <f aca="false">IF($A60="","",INDEX('Revenue Ledger'!$C$1:$C$4500,$J60))</f>
        <v/>
      </c>
      <c r="D60" s="50" t="str">
        <f aca="false">IF($A60="","",INDEX('Revenue Ledger'!$D$1:$D$4500,$J60))</f>
        <v/>
      </c>
      <c r="E60" s="50" t="str">
        <f aca="false">IF($A60="","",INDEX('Revenue Ledger'!$F$1:$F$4500,$J60)&amp;"")</f>
        <v/>
      </c>
      <c r="F60" s="52" t="str">
        <f aca="false">IF($A60="","",INDEX('Revenue Ledger'!$I$1:$I$4500,$J60))</f>
        <v/>
      </c>
      <c r="G60" s="52" t="str">
        <f aca="false">IF($A60="","",INDEX('Revenue Ledger'!$J$1:$J$4500,$J60))</f>
        <v/>
      </c>
      <c r="H60" s="52" t="str">
        <f aca="false">IF($A60="","",'Revenue Testing'!$E$9)</f>
        <v/>
      </c>
      <c r="I60" s="50" t="str">
        <f aca="false">IF($A60="","","Above materiality – automatically selected")</f>
        <v/>
      </c>
      <c r="J60" s="90" t="str">
        <f aca="false">IF($A60="","",MATCH(LARGE('Revenue Ledger'!$P$2:$P$4500,$A60),'Revenue Ledger'!$P$2:$P$4500,0)+1)</f>
        <v/>
      </c>
      <c r="K60" s="50" t="str">
        <f aca="false">IF($A60="","",INDEX('Revenue Ledger'!$A$1:$A$4500,$J60)&amp;"")</f>
        <v/>
      </c>
      <c r="L60" s="54"/>
      <c r="M60" s="54"/>
    </row>
    <row r="61" customFormat="false" ht="15" hidden="false" customHeight="false" outlineLevel="0" collapsed="false">
      <c r="A61" s="90" t="str">
        <f aca="false">IF(ROWS($A$5:A61)&lt;='Revenue Testing'!$E$31,ROWS($A$5:A61),"")</f>
        <v/>
      </c>
      <c r="B61" s="91" t="str">
        <f aca="false">IF($A61="","",INDEX('Revenue Ledger'!$B$1:$B$4500,$J61))</f>
        <v/>
      </c>
      <c r="C61" s="90" t="str">
        <f aca="false">IF($A61="","",INDEX('Revenue Ledger'!$C$1:$C$4500,$J61))</f>
        <v/>
      </c>
      <c r="D61" s="50" t="str">
        <f aca="false">IF($A61="","",INDEX('Revenue Ledger'!$D$1:$D$4500,$J61))</f>
        <v/>
      </c>
      <c r="E61" s="50" t="str">
        <f aca="false">IF($A61="","",INDEX('Revenue Ledger'!$F$1:$F$4500,$J61)&amp;"")</f>
        <v/>
      </c>
      <c r="F61" s="52" t="str">
        <f aca="false">IF($A61="","",INDEX('Revenue Ledger'!$I$1:$I$4500,$J61))</f>
        <v/>
      </c>
      <c r="G61" s="52" t="str">
        <f aca="false">IF($A61="","",INDEX('Revenue Ledger'!$J$1:$J$4500,$J61))</f>
        <v/>
      </c>
      <c r="H61" s="52" t="str">
        <f aca="false">IF($A61="","",'Revenue Testing'!$E$9)</f>
        <v/>
      </c>
      <c r="I61" s="50" t="str">
        <f aca="false">IF($A61="","","Above materiality – automatically selected")</f>
        <v/>
      </c>
      <c r="J61" s="90" t="str">
        <f aca="false">IF($A61="","",MATCH(LARGE('Revenue Ledger'!$P$2:$P$4500,$A61),'Revenue Ledger'!$P$2:$P$4500,0)+1)</f>
        <v/>
      </c>
      <c r="K61" s="50" t="str">
        <f aca="false">IF($A61="","",INDEX('Revenue Ledger'!$A$1:$A$4500,$J61)&amp;"")</f>
        <v/>
      </c>
      <c r="L61" s="54"/>
      <c r="M61" s="54"/>
    </row>
    <row r="62" customFormat="false" ht="15" hidden="false" customHeight="false" outlineLevel="0" collapsed="false">
      <c r="A62" s="90" t="str">
        <f aca="false">IF(ROWS($A$5:A62)&lt;='Revenue Testing'!$E$31,ROWS($A$5:A62),"")</f>
        <v/>
      </c>
      <c r="B62" s="91" t="str">
        <f aca="false">IF($A62="","",INDEX('Revenue Ledger'!$B$1:$B$4500,$J62))</f>
        <v/>
      </c>
      <c r="C62" s="90" t="str">
        <f aca="false">IF($A62="","",INDEX('Revenue Ledger'!$C$1:$C$4500,$J62))</f>
        <v/>
      </c>
      <c r="D62" s="50" t="str">
        <f aca="false">IF($A62="","",INDEX('Revenue Ledger'!$D$1:$D$4500,$J62))</f>
        <v/>
      </c>
      <c r="E62" s="50" t="str">
        <f aca="false">IF($A62="","",INDEX('Revenue Ledger'!$F$1:$F$4500,$J62)&amp;"")</f>
        <v/>
      </c>
      <c r="F62" s="52" t="str">
        <f aca="false">IF($A62="","",INDEX('Revenue Ledger'!$I$1:$I$4500,$J62))</f>
        <v/>
      </c>
      <c r="G62" s="52" t="str">
        <f aca="false">IF($A62="","",INDEX('Revenue Ledger'!$J$1:$J$4500,$J62))</f>
        <v/>
      </c>
      <c r="H62" s="52" t="str">
        <f aca="false">IF($A62="","",'Revenue Testing'!$E$9)</f>
        <v/>
      </c>
      <c r="I62" s="50" t="str">
        <f aca="false">IF($A62="","","Above materiality – automatically selected")</f>
        <v/>
      </c>
      <c r="J62" s="90" t="str">
        <f aca="false">IF($A62="","",MATCH(LARGE('Revenue Ledger'!$P$2:$P$4500,$A62),'Revenue Ledger'!$P$2:$P$4500,0)+1)</f>
        <v/>
      </c>
      <c r="K62" s="50" t="str">
        <f aca="false">IF($A62="","",INDEX('Revenue Ledger'!$A$1:$A$4500,$J62)&amp;"")</f>
        <v/>
      </c>
      <c r="L62" s="54"/>
      <c r="M62" s="54"/>
    </row>
    <row r="63" customFormat="false" ht="15" hidden="false" customHeight="false" outlineLevel="0" collapsed="false">
      <c r="A63" s="90" t="str">
        <f aca="false">IF(ROWS($A$5:A63)&lt;='Revenue Testing'!$E$31,ROWS($A$5:A63),"")</f>
        <v/>
      </c>
      <c r="B63" s="91" t="str">
        <f aca="false">IF($A63="","",INDEX('Revenue Ledger'!$B$1:$B$4500,$J63))</f>
        <v/>
      </c>
      <c r="C63" s="90" t="str">
        <f aca="false">IF($A63="","",INDEX('Revenue Ledger'!$C$1:$C$4500,$J63))</f>
        <v/>
      </c>
      <c r="D63" s="50" t="str">
        <f aca="false">IF($A63="","",INDEX('Revenue Ledger'!$D$1:$D$4500,$J63))</f>
        <v/>
      </c>
      <c r="E63" s="50" t="str">
        <f aca="false">IF($A63="","",INDEX('Revenue Ledger'!$F$1:$F$4500,$J63)&amp;"")</f>
        <v/>
      </c>
      <c r="F63" s="52" t="str">
        <f aca="false">IF($A63="","",INDEX('Revenue Ledger'!$I$1:$I$4500,$J63))</f>
        <v/>
      </c>
      <c r="G63" s="52" t="str">
        <f aca="false">IF($A63="","",INDEX('Revenue Ledger'!$J$1:$J$4500,$J63))</f>
        <v/>
      </c>
      <c r="H63" s="52" t="str">
        <f aca="false">IF($A63="","",'Revenue Testing'!$E$9)</f>
        <v/>
      </c>
      <c r="I63" s="50" t="str">
        <f aca="false">IF($A63="","","Above materiality – automatically selected")</f>
        <v/>
      </c>
      <c r="J63" s="90" t="str">
        <f aca="false">IF($A63="","",MATCH(LARGE('Revenue Ledger'!$P$2:$P$4500,$A63),'Revenue Ledger'!$P$2:$P$4500,0)+1)</f>
        <v/>
      </c>
      <c r="K63" s="50" t="str">
        <f aca="false">IF($A63="","",INDEX('Revenue Ledger'!$A$1:$A$4500,$J63)&amp;"")</f>
        <v/>
      </c>
      <c r="L63" s="54"/>
      <c r="M63" s="54"/>
    </row>
    <row r="64" customFormat="false" ht="15" hidden="false" customHeight="false" outlineLevel="0" collapsed="false">
      <c r="A64" s="90" t="str">
        <f aca="false">IF(ROWS($A$5:A64)&lt;='Revenue Testing'!$E$31,ROWS($A$5:A64),"")</f>
        <v/>
      </c>
      <c r="B64" s="91" t="str">
        <f aca="false">IF($A64="","",INDEX('Revenue Ledger'!$B$1:$B$4500,$J64))</f>
        <v/>
      </c>
      <c r="C64" s="90" t="str">
        <f aca="false">IF($A64="","",INDEX('Revenue Ledger'!$C$1:$C$4500,$J64))</f>
        <v/>
      </c>
      <c r="D64" s="50" t="str">
        <f aca="false">IF($A64="","",INDEX('Revenue Ledger'!$D$1:$D$4500,$J64))</f>
        <v/>
      </c>
      <c r="E64" s="50" t="str">
        <f aca="false">IF($A64="","",INDEX('Revenue Ledger'!$F$1:$F$4500,$J64)&amp;"")</f>
        <v/>
      </c>
      <c r="F64" s="52" t="str">
        <f aca="false">IF($A64="","",INDEX('Revenue Ledger'!$I$1:$I$4500,$J64))</f>
        <v/>
      </c>
      <c r="G64" s="52" t="str">
        <f aca="false">IF($A64="","",INDEX('Revenue Ledger'!$J$1:$J$4500,$J64))</f>
        <v/>
      </c>
      <c r="H64" s="52" t="str">
        <f aca="false">IF($A64="","",'Revenue Testing'!$E$9)</f>
        <v/>
      </c>
      <c r="I64" s="50" t="str">
        <f aca="false">IF($A64="","","Above materiality – automatically selected")</f>
        <v/>
      </c>
      <c r="J64" s="90" t="str">
        <f aca="false">IF($A64="","",MATCH(LARGE('Revenue Ledger'!$P$2:$P$4500,$A64),'Revenue Ledger'!$P$2:$P$4500,0)+1)</f>
        <v/>
      </c>
      <c r="K64" s="50" t="str">
        <f aca="false">IF($A64="","",INDEX('Revenue Ledger'!$A$1:$A$4500,$J64)&amp;"")</f>
        <v/>
      </c>
      <c r="L64" s="54"/>
      <c r="M64" s="54"/>
    </row>
    <row r="65" customFormat="false" ht="15" hidden="false" customHeight="false" outlineLevel="0" collapsed="false">
      <c r="A65" s="90" t="str">
        <f aca="false">IF(ROWS($A$5:A65)&lt;='Revenue Testing'!$E$31,ROWS($A$5:A65),"")</f>
        <v/>
      </c>
      <c r="B65" s="91" t="str">
        <f aca="false">IF($A65="","",INDEX('Revenue Ledger'!$B$1:$B$4500,$J65))</f>
        <v/>
      </c>
      <c r="C65" s="90" t="str">
        <f aca="false">IF($A65="","",INDEX('Revenue Ledger'!$C$1:$C$4500,$J65))</f>
        <v/>
      </c>
      <c r="D65" s="50" t="str">
        <f aca="false">IF($A65="","",INDEX('Revenue Ledger'!$D$1:$D$4500,$J65))</f>
        <v/>
      </c>
      <c r="E65" s="50" t="str">
        <f aca="false">IF($A65="","",INDEX('Revenue Ledger'!$F$1:$F$4500,$J65)&amp;"")</f>
        <v/>
      </c>
      <c r="F65" s="52" t="str">
        <f aca="false">IF($A65="","",INDEX('Revenue Ledger'!$I$1:$I$4500,$J65))</f>
        <v/>
      </c>
      <c r="G65" s="52" t="str">
        <f aca="false">IF($A65="","",INDEX('Revenue Ledger'!$J$1:$J$4500,$J65))</f>
        <v/>
      </c>
      <c r="H65" s="52" t="str">
        <f aca="false">IF($A65="","",'Revenue Testing'!$E$9)</f>
        <v/>
      </c>
      <c r="I65" s="50" t="str">
        <f aca="false">IF($A65="","","Above materiality – automatically selected")</f>
        <v/>
      </c>
      <c r="J65" s="90" t="str">
        <f aca="false">IF($A65="","",MATCH(LARGE('Revenue Ledger'!$P$2:$P$4500,$A65),'Revenue Ledger'!$P$2:$P$4500,0)+1)</f>
        <v/>
      </c>
      <c r="K65" s="50" t="str">
        <f aca="false">IF($A65="","",INDEX('Revenue Ledger'!$A$1:$A$4500,$J65)&amp;"")</f>
        <v/>
      </c>
      <c r="L65" s="54"/>
      <c r="M65" s="54"/>
    </row>
    <row r="66" customFormat="false" ht="15" hidden="false" customHeight="false" outlineLevel="0" collapsed="false">
      <c r="A66" s="90" t="str">
        <f aca="false">IF(ROWS($A$5:A66)&lt;='Revenue Testing'!$E$31,ROWS($A$5:A66),"")</f>
        <v/>
      </c>
      <c r="B66" s="91" t="str">
        <f aca="false">IF($A66="","",INDEX('Revenue Ledger'!$B$1:$B$4500,$J66))</f>
        <v/>
      </c>
      <c r="C66" s="90" t="str">
        <f aca="false">IF($A66="","",INDEX('Revenue Ledger'!$C$1:$C$4500,$J66))</f>
        <v/>
      </c>
      <c r="D66" s="50" t="str">
        <f aca="false">IF($A66="","",INDEX('Revenue Ledger'!$D$1:$D$4500,$J66))</f>
        <v/>
      </c>
      <c r="E66" s="50" t="str">
        <f aca="false">IF($A66="","",INDEX('Revenue Ledger'!$F$1:$F$4500,$J66)&amp;"")</f>
        <v/>
      </c>
      <c r="F66" s="52" t="str">
        <f aca="false">IF($A66="","",INDEX('Revenue Ledger'!$I$1:$I$4500,$J66))</f>
        <v/>
      </c>
      <c r="G66" s="52" t="str">
        <f aca="false">IF($A66="","",INDEX('Revenue Ledger'!$J$1:$J$4500,$J66))</f>
        <v/>
      </c>
      <c r="H66" s="52" t="str">
        <f aca="false">IF($A66="","",'Revenue Testing'!$E$9)</f>
        <v/>
      </c>
      <c r="I66" s="50" t="str">
        <f aca="false">IF($A66="","","Above materiality – automatically selected")</f>
        <v/>
      </c>
      <c r="J66" s="90" t="str">
        <f aca="false">IF($A66="","",MATCH(LARGE('Revenue Ledger'!$P$2:$P$4500,$A66),'Revenue Ledger'!$P$2:$P$4500,0)+1)</f>
        <v/>
      </c>
      <c r="K66" s="50" t="str">
        <f aca="false">IF($A66="","",INDEX('Revenue Ledger'!$A$1:$A$4500,$J66)&amp;"")</f>
        <v/>
      </c>
      <c r="L66" s="54"/>
      <c r="M66" s="54"/>
    </row>
    <row r="67" customFormat="false" ht="15" hidden="false" customHeight="false" outlineLevel="0" collapsed="false">
      <c r="A67" s="90" t="str">
        <f aca="false">IF(ROWS($A$5:A67)&lt;='Revenue Testing'!$E$31,ROWS($A$5:A67),"")</f>
        <v/>
      </c>
      <c r="B67" s="91" t="str">
        <f aca="false">IF($A67="","",INDEX('Revenue Ledger'!$B$1:$B$4500,$J67))</f>
        <v/>
      </c>
      <c r="C67" s="90" t="str">
        <f aca="false">IF($A67="","",INDEX('Revenue Ledger'!$C$1:$C$4500,$J67))</f>
        <v/>
      </c>
      <c r="D67" s="50" t="str">
        <f aca="false">IF($A67="","",INDEX('Revenue Ledger'!$D$1:$D$4500,$J67))</f>
        <v/>
      </c>
      <c r="E67" s="50" t="str">
        <f aca="false">IF($A67="","",INDEX('Revenue Ledger'!$F$1:$F$4500,$J67)&amp;"")</f>
        <v/>
      </c>
      <c r="F67" s="52" t="str">
        <f aca="false">IF($A67="","",INDEX('Revenue Ledger'!$I$1:$I$4500,$J67))</f>
        <v/>
      </c>
      <c r="G67" s="52" t="str">
        <f aca="false">IF($A67="","",INDEX('Revenue Ledger'!$J$1:$J$4500,$J67))</f>
        <v/>
      </c>
      <c r="H67" s="52" t="str">
        <f aca="false">IF($A67="","",'Revenue Testing'!$E$9)</f>
        <v/>
      </c>
      <c r="I67" s="50" t="str">
        <f aca="false">IF($A67="","","Above materiality – automatically selected")</f>
        <v/>
      </c>
      <c r="J67" s="90" t="str">
        <f aca="false">IF($A67="","",MATCH(LARGE('Revenue Ledger'!$P$2:$P$4500,$A67),'Revenue Ledger'!$P$2:$P$4500,0)+1)</f>
        <v/>
      </c>
      <c r="K67" s="50" t="str">
        <f aca="false">IF($A67="","",INDEX('Revenue Ledger'!$A$1:$A$4500,$J67)&amp;"")</f>
        <v/>
      </c>
      <c r="L67" s="54"/>
      <c r="M67" s="54"/>
    </row>
    <row r="68" customFormat="false" ht="15" hidden="false" customHeight="false" outlineLevel="0" collapsed="false">
      <c r="A68" s="90" t="str">
        <f aca="false">IF(ROWS($A$5:A68)&lt;='Revenue Testing'!$E$31,ROWS($A$5:A68),"")</f>
        <v/>
      </c>
      <c r="B68" s="91" t="str">
        <f aca="false">IF($A68="","",INDEX('Revenue Ledger'!$B$1:$B$4500,$J68))</f>
        <v/>
      </c>
      <c r="C68" s="90" t="str">
        <f aca="false">IF($A68="","",INDEX('Revenue Ledger'!$C$1:$C$4500,$J68))</f>
        <v/>
      </c>
      <c r="D68" s="50" t="str">
        <f aca="false">IF($A68="","",INDEX('Revenue Ledger'!$D$1:$D$4500,$J68))</f>
        <v/>
      </c>
      <c r="E68" s="50" t="str">
        <f aca="false">IF($A68="","",INDEX('Revenue Ledger'!$F$1:$F$4500,$J68)&amp;"")</f>
        <v/>
      </c>
      <c r="F68" s="52" t="str">
        <f aca="false">IF($A68="","",INDEX('Revenue Ledger'!$I$1:$I$4500,$J68))</f>
        <v/>
      </c>
      <c r="G68" s="52" t="str">
        <f aca="false">IF($A68="","",INDEX('Revenue Ledger'!$J$1:$J$4500,$J68))</f>
        <v/>
      </c>
      <c r="H68" s="52" t="str">
        <f aca="false">IF($A68="","",'Revenue Testing'!$E$9)</f>
        <v/>
      </c>
      <c r="I68" s="50" t="str">
        <f aca="false">IF($A68="","","Above materiality – automatically selected")</f>
        <v/>
      </c>
      <c r="J68" s="90" t="str">
        <f aca="false">IF($A68="","",MATCH(LARGE('Revenue Ledger'!$P$2:$P$4500,$A68),'Revenue Ledger'!$P$2:$P$4500,0)+1)</f>
        <v/>
      </c>
      <c r="K68" s="50" t="str">
        <f aca="false">IF($A68="","",INDEX('Revenue Ledger'!$A$1:$A$4500,$J68)&amp;"")</f>
        <v/>
      </c>
      <c r="L68" s="54"/>
      <c r="M68" s="54"/>
    </row>
    <row r="69" customFormat="false" ht="15" hidden="false" customHeight="false" outlineLevel="0" collapsed="false">
      <c r="A69" s="90" t="str">
        <f aca="false">IF(ROWS($A$5:A69)&lt;='Revenue Testing'!$E$31,ROWS($A$5:A69),"")</f>
        <v/>
      </c>
      <c r="B69" s="91" t="str">
        <f aca="false">IF($A69="","",INDEX('Revenue Ledger'!$B$1:$B$4500,$J69))</f>
        <v/>
      </c>
      <c r="C69" s="90" t="str">
        <f aca="false">IF($A69="","",INDEX('Revenue Ledger'!$C$1:$C$4500,$J69))</f>
        <v/>
      </c>
      <c r="D69" s="50" t="str">
        <f aca="false">IF($A69="","",INDEX('Revenue Ledger'!$D$1:$D$4500,$J69))</f>
        <v/>
      </c>
      <c r="E69" s="50" t="str">
        <f aca="false">IF($A69="","",INDEX('Revenue Ledger'!$F$1:$F$4500,$J69)&amp;"")</f>
        <v/>
      </c>
      <c r="F69" s="52" t="str">
        <f aca="false">IF($A69="","",INDEX('Revenue Ledger'!$I$1:$I$4500,$J69))</f>
        <v/>
      </c>
      <c r="G69" s="52" t="str">
        <f aca="false">IF($A69="","",INDEX('Revenue Ledger'!$J$1:$J$4500,$J69))</f>
        <v/>
      </c>
      <c r="H69" s="52" t="str">
        <f aca="false">IF($A69="","",'Revenue Testing'!$E$9)</f>
        <v/>
      </c>
      <c r="I69" s="50" t="str">
        <f aca="false">IF($A69="","","Above materiality – automatically selected")</f>
        <v/>
      </c>
      <c r="J69" s="90" t="str">
        <f aca="false">IF($A69="","",MATCH(LARGE('Revenue Ledger'!$P$2:$P$4500,$A69),'Revenue Ledger'!$P$2:$P$4500,0)+1)</f>
        <v/>
      </c>
      <c r="K69" s="50" t="str">
        <f aca="false">IF($A69="","",INDEX('Revenue Ledger'!$A$1:$A$4500,$J69)&amp;"")</f>
        <v/>
      </c>
      <c r="L69" s="54"/>
      <c r="M69" s="54"/>
    </row>
    <row r="70" customFormat="false" ht="15" hidden="false" customHeight="false" outlineLevel="0" collapsed="false">
      <c r="A70" s="90" t="str">
        <f aca="false">IF(ROWS($A$5:A70)&lt;='Revenue Testing'!$E$31,ROWS($A$5:A70),"")</f>
        <v/>
      </c>
      <c r="B70" s="91" t="str">
        <f aca="false">IF($A70="","",INDEX('Revenue Ledger'!$B$1:$B$4500,$J70))</f>
        <v/>
      </c>
      <c r="C70" s="90" t="str">
        <f aca="false">IF($A70="","",INDEX('Revenue Ledger'!$C$1:$C$4500,$J70))</f>
        <v/>
      </c>
      <c r="D70" s="50" t="str">
        <f aca="false">IF($A70="","",INDEX('Revenue Ledger'!$D$1:$D$4500,$J70))</f>
        <v/>
      </c>
      <c r="E70" s="50" t="str">
        <f aca="false">IF($A70="","",INDEX('Revenue Ledger'!$F$1:$F$4500,$J70)&amp;"")</f>
        <v/>
      </c>
      <c r="F70" s="52" t="str">
        <f aca="false">IF($A70="","",INDEX('Revenue Ledger'!$I$1:$I$4500,$J70))</f>
        <v/>
      </c>
      <c r="G70" s="52" t="str">
        <f aca="false">IF($A70="","",INDEX('Revenue Ledger'!$J$1:$J$4500,$J70))</f>
        <v/>
      </c>
      <c r="H70" s="52" t="str">
        <f aca="false">IF($A70="","",'Revenue Testing'!$E$9)</f>
        <v/>
      </c>
      <c r="I70" s="50" t="str">
        <f aca="false">IF($A70="","","Above materiality – automatically selected")</f>
        <v/>
      </c>
      <c r="J70" s="90" t="str">
        <f aca="false">IF($A70="","",MATCH(LARGE('Revenue Ledger'!$P$2:$P$4500,$A70),'Revenue Ledger'!$P$2:$P$4500,0)+1)</f>
        <v/>
      </c>
      <c r="K70" s="50" t="str">
        <f aca="false">IF($A70="","",INDEX('Revenue Ledger'!$A$1:$A$4500,$J70)&amp;"")</f>
        <v/>
      </c>
      <c r="L70" s="54"/>
      <c r="M70" s="54"/>
    </row>
    <row r="71" customFormat="false" ht="15" hidden="false" customHeight="false" outlineLevel="0" collapsed="false">
      <c r="A71" s="90" t="str">
        <f aca="false">IF(ROWS($A$5:A71)&lt;='Revenue Testing'!$E$31,ROWS($A$5:A71),"")</f>
        <v/>
      </c>
      <c r="B71" s="91" t="str">
        <f aca="false">IF($A71="","",INDEX('Revenue Ledger'!$B$1:$B$4500,$J71))</f>
        <v/>
      </c>
      <c r="C71" s="90" t="str">
        <f aca="false">IF($A71="","",INDEX('Revenue Ledger'!$C$1:$C$4500,$J71))</f>
        <v/>
      </c>
      <c r="D71" s="50" t="str">
        <f aca="false">IF($A71="","",INDEX('Revenue Ledger'!$D$1:$D$4500,$J71))</f>
        <v/>
      </c>
      <c r="E71" s="50" t="str">
        <f aca="false">IF($A71="","",INDEX('Revenue Ledger'!$F$1:$F$4500,$J71)&amp;"")</f>
        <v/>
      </c>
      <c r="F71" s="52" t="str">
        <f aca="false">IF($A71="","",INDEX('Revenue Ledger'!$I$1:$I$4500,$J71))</f>
        <v/>
      </c>
      <c r="G71" s="52" t="str">
        <f aca="false">IF($A71="","",INDEX('Revenue Ledger'!$J$1:$J$4500,$J71))</f>
        <v/>
      </c>
      <c r="H71" s="52" t="str">
        <f aca="false">IF($A71="","",'Revenue Testing'!$E$9)</f>
        <v/>
      </c>
      <c r="I71" s="50" t="str">
        <f aca="false">IF($A71="","","Above materiality – automatically selected")</f>
        <v/>
      </c>
      <c r="J71" s="90" t="str">
        <f aca="false">IF($A71="","",MATCH(LARGE('Revenue Ledger'!$P$2:$P$4500,$A71),'Revenue Ledger'!$P$2:$P$4500,0)+1)</f>
        <v/>
      </c>
      <c r="K71" s="50" t="str">
        <f aca="false">IF($A71="","",INDEX('Revenue Ledger'!$A$1:$A$4500,$J71)&amp;"")</f>
        <v/>
      </c>
      <c r="L71" s="54"/>
      <c r="M71" s="54"/>
    </row>
    <row r="72" customFormat="false" ht="15" hidden="false" customHeight="false" outlineLevel="0" collapsed="false">
      <c r="A72" s="90" t="str">
        <f aca="false">IF(ROWS($A$5:A72)&lt;='Revenue Testing'!$E$31,ROWS($A$5:A72),"")</f>
        <v/>
      </c>
      <c r="B72" s="91" t="str">
        <f aca="false">IF($A72="","",INDEX('Revenue Ledger'!$B$1:$B$4500,$J72))</f>
        <v/>
      </c>
      <c r="C72" s="90" t="str">
        <f aca="false">IF($A72="","",INDEX('Revenue Ledger'!$C$1:$C$4500,$J72))</f>
        <v/>
      </c>
      <c r="D72" s="50" t="str">
        <f aca="false">IF($A72="","",INDEX('Revenue Ledger'!$D$1:$D$4500,$J72))</f>
        <v/>
      </c>
      <c r="E72" s="50" t="str">
        <f aca="false">IF($A72="","",INDEX('Revenue Ledger'!$F$1:$F$4500,$J72)&amp;"")</f>
        <v/>
      </c>
      <c r="F72" s="52" t="str">
        <f aca="false">IF($A72="","",INDEX('Revenue Ledger'!$I$1:$I$4500,$J72))</f>
        <v/>
      </c>
      <c r="G72" s="52" t="str">
        <f aca="false">IF($A72="","",INDEX('Revenue Ledger'!$J$1:$J$4500,$J72))</f>
        <v/>
      </c>
      <c r="H72" s="52" t="str">
        <f aca="false">IF($A72="","",'Revenue Testing'!$E$9)</f>
        <v/>
      </c>
      <c r="I72" s="50" t="str">
        <f aca="false">IF($A72="","","Above materiality – automatically selected")</f>
        <v/>
      </c>
      <c r="J72" s="90" t="str">
        <f aca="false">IF($A72="","",MATCH(LARGE('Revenue Ledger'!$P$2:$P$4500,$A72),'Revenue Ledger'!$P$2:$P$4500,0)+1)</f>
        <v/>
      </c>
      <c r="K72" s="50" t="str">
        <f aca="false">IF($A72="","",INDEX('Revenue Ledger'!$A$1:$A$4500,$J72)&amp;"")</f>
        <v/>
      </c>
      <c r="L72" s="54"/>
      <c r="M72" s="54"/>
    </row>
    <row r="73" customFormat="false" ht="15" hidden="false" customHeight="false" outlineLevel="0" collapsed="false">
      <c r="A73" s="90" t="str">
        <f aca="false">IF(ROWS($A$5:A73)&lt;='Revenue Testing'!$E$31,ROWS($A$5:A73),"")</f>
        <v/>
      </c>
      <c r="B73" s="91" t="str">
        <f aca="false">IF($A73="","",INDEX('Revenue Ledger'!$B$1:$B$4500,$J73))</f>
        <v/>
      </c>
      <c r="C73" s="90" t="str">
        <f aca="false">IF($A73="","",INDEX('Revenue Ledger'!$C$1:$C$4500,$J73))</f>
        <v/>
      </c>
      <c r="D73" s="50" t="str">
        <f aca="false">IF($A73="","",INDEX('Revenue Ledger'!$D$1:$D$4500,$J73))</f>
        <v/>
      </c>
      <c r="E73" s="50" t="str">
        <f aca="false">IF($A73="","",INDEX('Revenue Ledger'!$F$1:$F$4500,$J73)&amp;"")</f>
        <v/>
      </c>
      <c r="F73" s="52" t="str">
        <f aca="false">IF($A73="","",INDEX('Revenue Ledger'!$I$1:$I$4500,$J73))</f>
        <v/>
      </c>
      <c r="G73" s="52" t="str">
        <f aca="false">IF($A73="","",INDEX('Revenue Ledger'!$J$1:$J$4500,$J73))</f>
        <v/>
      </c>
      <c r="H73" s="52" t="str">
        <f aca="false">IF($A73="","",'Revenue Testing'!$E$9)</f>
        <v/>
      </c>
      <c r="I73" s="50" t="str">
        <f aca="false">IF($A73="","","Above materiality – automatically selected")</f>
        <v/>
      </c>
      <c r="J73" s="90" t="str">
        <f aca="false">IF($A73="","",MATCH(LARGE('Revenue Ledger'!$P$2:$P$4500,$A73),'Revenue Ledger'!$P$2:$P$4500,0)+1)</f>
        <v/>
      </c>
      <c r="K73" s="50" t="str">
        <f aca="false">IF($A73="","",INDEX('Revenue Ledger'!$A$1:$A$4500,$J73)&amp;"")</f>
        <v/>
      </c>
      <c r="L73" s="54"/>
      <c r="M73" s="54"/>
    </row>
    <row r="74" customFormat="false" ht="15" hidden="false" customHeight="false" outlineLevel="0" collapsed="false">
      <c r="A74" s="90" t="str">
        <f aca="false">IF(ROWS($A$5:A74)&lt;='Revenue Testing'!$E$31,ROWS($A$5:A74),"")</f>
        <v/>
      </c>
      <c r="B74" s="91" t="str">
        <f aca="false">IF($A74="","",INDEX('Revenue Ledger'!$B$1:$B$4500,$J74))</f>
        <v/>
      </c>
      <c r="C74" s="90" t="str">
        <f aca="false">IF($A74="","",INDEX('Revenue Ledger'!$C$1:$C$4500,$J74))</f>
        <v/>
      </c>
      <c r="D74" s="50" t="str">
        <f aca="false">IF($A74="","",INDEX('Revenue Ledger'!$D$1:$D$4500,$J74))</f>
        <v/>
      </c>
      <c r="E74" s="50" t="str">
        <f aca="false">IF($A74="","",INDEX('Revenue Ledger'!$F$1:$F$4500,$J74)&amp;"")</f>
        <v/>
      </c>
      <c r="F74" s="52" t="str">
        <f aca="false">IF($A74="","",INDEX('Revenue Ledger'!$I$1:$I$4500,$J74))</f>
        <v/>
      </c>
      <c r="G74" s="52" t="str">
        <f aca="false">IF($A74="","",INDEX('Revenue Ledger'!$J$1:$J$4500,$J74))</f>
        <v/>
      </c>
      <c r="H74" s="52" t="str">
        <f aca="false">IF($A74="","",'Revenue Testing'!$E$9)</f>
        <v/>
      </c>
      <c r="I74" s="50" t="str">
        <f aca="false">IF($A74="","","Above materiality – automatically selected")</f>
        <v/>
      </c>
      <c r="J74" s="90" t="str">
        <f aca="false">IF($A74="","",MATCH(LARGE('Revenue Ledger'!$P$2:$P$4500,$A74),'Revenue Ledger'!$P$2:$P$4500,0)+1)</f>
        <v/>
      </c>
      <c r="K74" s="50" t="str">
        <f aca="false">IF($A74="","",INDEX('Revenue Ledger'!$A$1:$A$4500,$J74)&amp;"")</f>
        <v/>
      </c>
      <c r="L74" s="54"/>
      <c r="M74" s="54"/>
    </row>
    <row r="75" customFormat="false" ht="15" hidden="false" customHeight="false" outlineLevel="0" collapsed="false">
      <c r="A75" s="90" t="str">
        <f aca="false">IF(ROWS($A$5:A75)&lt;='Revenue Testing'!$E$31,ROWS($A$5:A75),"")</f>
        <v/>
      </c>
      <c r="B75" s="91" t="str">
        <f aca="false">IF($A75="","",INDEX('Revenue Ledger'!$B$1:$B$4500,$J75))</f>
        <v/>
      </c>
      <c r="C75" s="90" t="str">
        <f aca="false">IF($A75="","",INDEX('Revenue Ledger'!$C$1:$C$4500,$J75))</f>
        <v/>
      </c>
      <c r="D75" s="50" t="str">
        <f aca="false">IF($A75="","",INDEX('Revenue Ledger'!$D$1:$D$4500,$J75))</f>
        <v/>
      </c>
      <c r="E75" s="50" t="str">
        <f aca="false">IF($A75="","",INDEX('Revenue Ledger'!$F$1:$F$4500,$J75)&amp;"")</f>
        <v/>
      </c>
      <c r="F75" s="52" t="str">
        <f aca="false">IF($A75="","",INDEX('Revenue Ledger'!$I$1:$I$4500,$J75))</f>
        <v/>
      </c>
      <c r="G75" s="52" t="str">
        <f aca="false">IF($A75="","",INDEX('Revenue Ledger'!$J$1:$J$4500,$J75))</f>
        <v/>
      </c>
      <c r="H75" s="52" t="str">
        <f aca="false">IF($A75="","",'Revenue Testing'!$E$9)</f>
        <v/>
      </c>
      <c r="I75" s="50" t="str">
        <f aca="false">IF($A75="","","Above materiality – automatically selected")</f>
        <v/>
      </c>
      <c r="J75" s="90" t="str">
        <f aca="false">IF($A75="","",MATCH(LARGE('Revenue Ledger'!$P$2:$P$4500,$A75),'Revenue Ledger'!$P$2:$P$4500,0)+1)</f>
        <v/>
      </c>
      <c r="K75" s="50" t="str">
        <f aca="false">IF($A75="","",INDEX('Revenue Ledger'!$A$1:$A$4500,$J75)&amp;"")</f>
        <v/>
      </c>
      <c r="L75" s="54"/>
      <c r="M75" s="54"/>
    </row>
    <row r="76" customFormat="false" ht="15" hidden="false" customHeight="false" outlineLevel="0" collapsed="false">
      <c r="A76" s="90" t="str">
        <f aca="false">IF(ROWS($A$5:A76)&lt;='Revenue Testing'!$E$31,ROWS($A$5:A76),"")</f>
        <v/>
      </c>
      <c r="B76" s="91" t="str">
        <f aca="false">IF($A76="","",INDEX('Revenue Ledger'!$B$1:$B$4500,$J76))</f>
        <v/>
      </c>
      <c r="C76" s="90" t="str">
        <f aca="false">IF($A76="","",INDEX('Revenue Ledger'!$C$1:$C$4500,$J76))</f>
        <v/>
      </c>
      <c r="D76" s="50" t="str">
        <f aca="false">IF($A76="","",INDEX('Revenue Ledger'!$D$1:$D$4500,$J76))</f>
        <v/>
      </c>
      <c r="E76" s="50" t="str">
        <f aca="false">IF($A76="","",INDEX('Revenue Ledger'!$F$1:$F$4500,$J76)&amp;"")</f>
        <v/>
      </c>
      <c r="F76" s="52" t="str">
        <f aca="false">IF($A76="","",INDEX('Revenue Ledger'!$I$1:$I$4500,$J76))</f>
        <v/>
      </c>
      <c r="G76" s="52" t="str">
        <f aca="false">IF($A76="","",INDEX('Revenue Ledger'!$J$1:$J$4500,$J76))</f>
        <v/>
      </c>
      <c r="H76" s="52" t="str">
        <f aca="false">IF($A76="","",'Revenue Testing'!$E$9)</f>
        <v/>
      </c>
      <c r="I76" s="50" t="str">
        <f aca="false">IF($A76="","","Above materiality – automatically selected")</f>
        <v/>
      </c>
      <c r="J76" s="90" t="str">
        <f aca="false">IF($A76="","",MATCH(LARGE('Revenue Ledger'!$P$2:$P$4500,$A76),'Revenue Ledger'!$P$2:$P$4500,0)+1)</f>
        <v/>
      </c>
      <c r="K76" s="50" t="str">
        <f aca="false">IF($A76="","",INDEX('Revenue Ledger'!$A$1:$A$4500,$J76)&amp;"")</f>
        <v/>
      </c>
      <c r="L76" s="54"/>
      <c r="M76" s="54"/>
    </row>
    <row r="77" customFormat="false" ht="15" hidden="false" customHeight="false" outlineLevel="0" collapsed="false">
      <c r="A77" s="90" t="str">
        <f aca="false">IF(ROWS($A$5:A77)&lt;='Revenue Testing'!$E$31,ROWS($A$5:A77),"")</f>
        <v/>
      </c>
      <c r="B77" s="91" t="str">
        <f aca="false">IF($A77="","",INDEX('Revenue Ledger'!$B$1:$B$4500,$J77))</f>
        <v/>
      </c>
      <c r="C77" s="90" t="str">
        <f aca="false">IF($A77="","",INDEX('Revenue Ledger'!$C$1:$C$4500,$J77))</f>
        <v/>
      </c>
      <c r="D77" s="50" t="str">
        <f aca="false">IF($A77="","",INDEX('Revenue Ledger'!$D$1:$D$4500,$J77))</f>
        <v/>
      </c>
      <c r="E77" s="50" t="str">
        <f aca="false">IF($A77="","",INDEX('Revenue Ledger'!$F$1:$F$4500,$J77)&amp;"")</f>
        <v/>
      </c>
      <c r="F77" s="52" t="str">
        <f aca="false">IF($A77="","",INDEX('Revenue Ledger'!$I$1:$I$4500,$J77))</f>
        <v/>
      </c>
      <c r="G77" s="52" t="str">
        <f aca="false">IF($A77="","",INDEX('Revenue Ledger'!$J$1:$J$4500,$J77))</f>
        <v/>
      </c>
      <c r="H77" s="52" t="str">
        <f aca="false">IF($A77="","",'Revenue Testing'!$E$9)</f>
        <v/>
      </c>
      <c r="I77" s="50" t="str">
        <f aca="false">IF($A77="","","Above materiality – automatically selected")</f>
        <v/>
      </c>
      <c r="J77" s="90" t="str">
        <f aca="false">IF($A77="","",MATCH(LARGE('Revenue Ledger'!$P$2:$P$4500,$A77),'Revenue Ledger'!$P$2:$P$4500,0)+1)</f>
        <v/>
      </c>
      <c r="K77" s="50" t="str">
        <f aca="false">IF($A77="","",INDEX('Revenue Ledger'!$A$1:$A$4500,$J77)&amp;"")</f>
        <v/>
      </c>
      <c r="L77" s="54"/>
      <c r="M77" s="54"/>
    </row>
    <row r="78" customFormat="false" ht="15" hidden="false" customHeight="false" outlineLevel="0" collapsed="false">
      <c r="A78" s="90" t="str">
        <f aca="false">IF(ROWS($A$5:A78)&lt;='Revenue Testing'!$E$31,ROWS($A$5:A78),"")</f>
        <v/>
      </c>
      <c r="B78" s="91" t="str">
        <f aca="false">IF($A78="","",INDEX('Revenue Ledger'!$B$1:$B$4500,$J78))</f>
        <v/>
      </c>
      <c r="C78" s="90" t="str">
        <f aca="false">IF($A78="","",INDEX('Revenue Ledger'!$C$1:$C$4500,$J78))</f>
        <v/>
      </c>
      <c r="D78" s="50" t="str">
        <f aca="false">IF($A78="","",INDEX('Revenue Ledger'!$D$1:$D$4500,$J78))</f>
        <v/>
      </c>
      <c r="E78" s="50" t="str">
        <f aca="false">IF($A78="","",INDEX('Revenue Ledger'!$F$1:$F$4500,$J78)&amp;"")</f>
        <v/>
      </c>
      <c r="F78" s="52" t="str">
        <f aca="false">IF($A78="","",INDEX('Revenue Ledger'!$I$1:$I$4500,$J78))</f>
        <v/>
      </c>
      <c r="G78" s="52" t="str">
        <f aca="false">IF($A78="","",INDEX('Revenue Ledger'!$J$1:$J$4500,$J78))</f>
        <v/>
      </c>
      <c r="H78" s="52" t="str">
        <f aca="false">IF($A78="","",'Revenue Testing'!$E$9)</f>
        <v/>
      </c>
      <c r="I78" s="50" t="str">
        <f aca="false">IF($A78="","","Above materiality – automatically selected")</f>
        <v/>
      </c>
      <c r="J78" s="90" t="str">
        <f aca="false">IF($A78="","",MATCH(LARGE('Revenue Ledger'!$P$2:$P$4500,$A78),'Revenue Ledger'!$P$2:$P$4500,0)+1)</f>
        <v/>
      </c>
      <c r="K78" s="50" t="str">
        <f aca="false">IF($A78="","",INDEX('Revenue Ledger'!$A$1:$A$4500,$J78)&amp;"")</f>
        <v/>
      </c>
      <c r="L78" s="54"/>
      <c r="M78" s="54"/>
    </row>
    <row r="79" customFormat="false" ht="15" hidden="false" customHeight="false" outlineLevel="0" collapsed="false">
      <c r="A79" s="90" t="str">
        <f aca="false">IF(ROWS($A$5:A79)&lt;='Revenue Testing'!$E$31,ROWS($A$5:A79),"")</f>
        <v/>
      </c>
      <c r="B79" s="91" t="str">
        <f aca="false">IF($A79="","",INDEX('Revenue Ledger'!$B$1:$B$4500,$J79))</f>
        <v/>
      </c>
      <c r="C79" s="90" t="str">
        <f aca="false">IF($A79="","",INDEX('Revenue Ledger'!$C$1:$C$4500,$J79))</f>
        <v/>
      </c>
      <c r="D79" s="50" t="str">
        <f aca="false">IF($A79="","",INDEX('Revenue Ledger'!$D$1:$D$4500,$J79))</f>
        <v/>
      </c>
      <c r="E79" s="50" t="str">
        <f aca="false">IF($A79="","",INDEX('Revenue Ledger'!$F$1:$F$4500,$J79)&amp;"")</f>
        <v/>
      </c>
      <c r="F79" s="52" t="str">
        <f aca="false">IF($A79="","",INDEX('Revenue Ledger'!$I$1:$I$4500,$J79))</f>
        <v/>
      </c>
      <c r="G79" s="52" t="str">
        <f aca="false">IF($A79="","",INDEX('Revenue Ledger'!$J$1:$J$4500,$J79))</f>
        <v/>
      </c>
      <c r="H79" s="52" t="str">
        <f aca="false">IF($A79="","",'Revenue Testing'!$E$9)</f>
        <v/>
      </c>
      <c r="I79" s="50" t="str">
        <f aca="false">IF($A79="","","Above materiality – automatically selected")</f>
        <v/>
      </c>
      <c r="J79" s="90" t="str">
        <f aca="false">IF($A79="","",MATCH(LARGE('Revenue Ledger'!$P$2:$P$4500,$A79),'Revenue Ledger'!$P$2:$P$4500,0)+1)</f>
        <v/>
      </c>
      <c r="K79" s="50" t="str">
        <f aca="false">IF($A79="","",INDEX('Revenue Ledger'!$A$1:$A$4500,$J79)&amp;"")</f>
        <v/>
      </c>
      <c r="L79" s="54"/>
      <c r="M79" s="54"/>
    </row>
    <row r="80" customFormat="false" ht="15" hidden="false" customHeight="false" outlineLevel="0" collapsed="false">
      <c r="A80" s="90" t="str">
        <f aca="false">IF(ROWS($A$5:A80)&lt;='Revenue Testing'!$E$31,ROWS($A$5:A80),"")</f>
        <v/>
      </c>
      <c r="B80" s="91" t="str">
        <f aca="false">IF($A80="","",INDEX('Revenue Ledger'!$B$1:$B$4500,$J80))</f>
        <v/>
      </c>
      <c r="C80" s="90" t="str">
        <f aca="false">IF($A80="","",INDEX('Revenue Ledger'!$C$1:$C$4500,$J80))</f>
        <v/>
      </c>
      <c r="D80" s="50" t="str">
        <f aca="false">IF($A80="","",INDEX('Revenue Ledger'!$D$1:$D$4500,$J80))</f>
        <v/>
      </c>
      <c r="E80" s="50" t="str">
        <f aca="false">IF($A80="","",INDEX('Revenue Ledger'!$F$1:$F$4500,$J80)&amp;"")</f>
        <v/>
      </c>
      <c r="F80" s="52" t="str">
        <f aca="false">IF($A80="","",INDEX('Revenue Ledger'!$I$1:$I$4500,$J80))</f>
        <v/>
      </c>
      <c r="G80" s="52" t="str">
        <f aca="false">IF($A80="","",INDEX('Revenue Ledger'!$J$1:$J$4500,$J80))</f>
        <v/>
      </c>
      <c r="H80" s="52" t="str">
        <f aca="false">IF($A80="","",'Revenue Testing'!$E$9)</f>
        <v/>
      </c>
      <c r="I80" s="50" t="str">
        <f aca="false">IF($A80="","","Above materiality – automatically selected")</f>
        <v/>
      </c>
      <c r="J80" s="90" t="str">
        <f aca="false">IF($A80="","",MATCH(LARGE('Revenue Ledger'!$P$2:$P$4500,$A80),'Revenue Ledger'!$P$2:$P$4500,0)+1)</f>
        <v/>
      </c>
      <c r="K80" s="50" t="str">
        <f aca="false">IF($A80="","",INDEX('Revenue Ledger'!$A$1:$A$4500,$J80)&amp;"")</f>
        <v/>
      </c>
      <c r="L80" s="54"/>
      <c r="M80" s="54"/>
    </row>
    <row r="81" customFormat="false" ht="15" hidden="false" customHeight="false" outlineLevel="0" collapsed="false">
      <c r="A81" s="90" t="str">
        <f aca="false">IF(ROWS($A$5:A81)&lt;='Revenue Testing'!$E$31,ROWS($A$5:A81),"")</f>
        <v/>
      </c>
      <c r="B81" s="91" t="str">
        <f aca="false">IF($A81="","",INDEX('Revenue Ledger'!$B$1:$B$4500,$J81))</f>
        <v/>
      </c>
      <c r="C81" s="90" t="str">
        <f aca="false">IF($A81="","",INDEX('Revenue Ledger'!$C$1:$C$4500,$J81))</f>
        <v/>
      </c>
      <c r="D81" s="50" t="str">
        <f aca="false">IF($A81="","",INDEX('Revenue Ledger'!$D$1:$D$4500,$J81))</f>
        <v/>
      </c>
      <c r="E81" s="50" t="str">
        <f aca="false">IF($A81="","",INDEX('Revenue Ledger'!$F$1:$F$4500,$J81)&amp;"")</f>
        <v/>
      </c>
      <c r="F81" s="52" t="str">
        <f aca="false">IF($A81="","",INDEX('Revenue Ledger'!$I$1:$I$4500,$J81))</f>
        <v/>
      </c>
      <c r="G81" s="52" t="str">
        <f aca="false">IF($A81="","",INDEX('Revenue Ledger'!$J$1:$J$4500,$J81))</f>
        <v/>
      </c>
      <c r="H81" s="52" t="str">
        <f aca="false">IF($A81="","",'Revenue Testing'!$E$9)</f>
        <v/>
      </c>
      <c r="I81" s="50" t="str">
        <f aca="false">IF($A81="","","Above materiality – automatically selected")</f>
        <v/>
      </c>
      <c r="J81" s="90" t="str">
        <f aca="false">IF($A81="","",MATCH(LARGE('Revenue Ledger'!$P$2:$P$4500,$A81),'Revenue Ledger'!$P$2:$P$4500,0)+1)</f>
        <v/>
      </c>
      <c r="K81" s="50" t="str">
        <f aca="false">IF($A81="","",INDEX('Revenue Ledger'!$A$1:$A$4500,$J81)&amp;"")</f>
        <v/>
      </c>
      <c r="L81" s="54"/>
      <c r="M81" s="54"/>
    </row>
    <row r="82" customFormat="false" ht="15" hidden="false" customHeight="false" outlineLevel="0" collapsed="false">
      <c r="A82" s="90" t="str">
        <f aca="false">IF(ROWS($A$5:A82)&lt;='Revenue Testing'!$E$31,ROWS($A$5:A82),"")</f>
        <v/>
      </c>
      <c r="B82" s="91" t="str">
        <f aca="false">IF($A82="","",INDEX('Revenue Ledger'!$B$1:$B$4500,$J82))</f>
        <v/>
      </c>
      <c r="C82" s="90" t="str">
        <f aca="false">IF($A82="","",INDEX('Revenue Ledger'!$C$1:$C$4500,$J82))</f>
        <v/>
      </c>
      <c r="D82" s="50" t="str">
        <f aca="false">IF($A82="","",INDEX('Revenue Ledger'!$D$1:$D$4500,$J82))</f>
        <v/>
      </c>
      <c r="E82" s="50" t="str">
        <f aca="false">IF($A82="","",INDEX('Revenue Ledger'!$F$1:$F$4500,$J82)&amp;"")</f>
        <v/>
      </c>
      <c r="F82" s="52" t="str">
        <f aca="false">IF($A82="","",INDEX('Revenue Ledger'!$I$1:$I$4500,$J82))</f>
        <v/>
      </c>
      <c r="G82" s="52" t="str">
        <f aca="false">IF($A82="","",INDEX('Revenue Ledger'!$J$1:$J$4500,$J82))</f>
        <v/>
      </c>
      <c r="H82" s="52" t="str">
        <f aca="false">IF($A82="","",'Revenue Testing'!$E$9)</f>
        <v/>
      </c>
      <c r="I82" s="50" t="str">
        <f aca="false">IF($A82="","","Above materiality – automatically selected")</f>
        <v/>
      </c>
      <c r="J82" s="90" t="str">
        <f aca="false">IF($A82="","",MATCH(LARGE('Revenue Ledger'!$P$2:$P$4500,$A82),'Revenue Ledger'!$P$2:$P$4500,0)+1)</f>
        <v/>
      </c>
      <c r="K82" s="50" t="str">
        <f aca="false">IF($A82="","",INDEX('Revenue Ledger'!$A$1:$A$4500,$J82)&amp;"")</f>
        <v/>
      </c>
      <c r="L82" s="54"/>
      <c r="M82" s="54"/>
    </row>
    <row r="83" customFormat="false" ht="15" hidden="false" customHeight="false" outlineLevel="0" collapsed="false">
      <c r="A83" s="90" t="str">
        <f aca="false">IF(ROWS($A$5:A83)&lt;='Revenue Testing'!$E$31,ROWS($A$5:A83),"")</f>
        <v/>
      </c>
      <c r="B83" s="91" t="str">
        <f aca="false">IF($A83="","",INDEX('Revenue Ledger'!$B$1:$B$4500,$J83))</f>
        <v/>
      </c>
      <c r="C83" s="90" t="str">
        <f aca="false">IF($A83="","",INDEX('Revenue Ledger'!$C$1:$C$4500,$J83))</f>
        <v/>
      </c>
      <c r="D83" s="50" t="str">
        <f aca="false">IF($A83="","",INDEX('Revenue Ledger'!$D$1:$D$4500,$J83))</f>
        <v/>
      </c>
      <c r="E83" s="50" t="str">
        <f aca="false">IF($A83="","",INDEX('Revenue Ledger'!$F$1:$F$4500,$J83)&amp;"")</f>
        <v/>
      </c>
      <c r="F83" s="52" t="str">
        <f aca="false">IF($A83="","",INDEX('Revenue Ledger'!$I$1:$I$4500,$J83))</f>
        <v/>
      </c>
      <c r="G83" s="52" t="str">
        <f aca="false">IF($A83="","",INDEX('Revenue Ledger'!$J$1:$J$4500,$J83))</f>
        <v/>
      </c>
      <c r="H83" s="52" t="str">
        <f aca="false">IF($A83="","",'Revenue Testing'!$E$9)</f>
        <v/>
      </c>
      <c r="I83" s="50" t="str">
        <f aca="false">IF($A83="","","Above materiality – automatically selected")</f>
        <v/>
      </c>
      <c r="J83" s="90" t="str">
        <f aca="false">IF($A83="","",MATCH(LARGE('Revenue Ledger'!$P$2:$P$4500,$A83),'Revenue Ledger'!$P$2:$P$4500,0)+1)</f>
        <v/>
      </c>
      <c r="K83" s="50" t="str">
        <f aca="false">IF($A83="","",INDEX('Revenue Ledger'!$A$1:$A$4500,$J83)&amp;"")</f>
        <v/>
      </c>
      <c r="L83" s="54"/>
      <c r="M83" s="54"/>
    </row>
    <row r="84" customFormat="false" ht="15" hidden="false" customHeight="false" outlineLevel="0" collapsed="false">
      <c r="A84" s="90" t="str">
        <f aca="false">IF(ROWS($A$5:A84)&lt;='Revenue Testing'!$E$31,ROWS($A$5:A84),"")</f>
        <v/>
      </c>
      <c r="B84" s="91" t="str">
        <f aca="false">IF($A84="","",INDEX('Revenue Ledger'!$B$1:$B$4500,$J84))</f>
        <v/>
      </c>
      <c r="C84" s="90" t="str">
        <f aca="false">IF($A84="","",INDEX('Revenue Ledger'!$C$1:$C$4500,$J84))</f>
        <v/>
      </c>
      <c r="D84" s="50" t="str">
        <f aca="false">IF($A84="","",INDEX('Revenue Ledger'!$D$1:$D$4500,$J84))</f>
        <v/>
      </c>
      <c r="E84" s="50" t="str">
        <f aca="false">IF($A84="","",INDEX('Revenue Ledger'!$F$1:$F$4500,$J84)&amp;"")</f>
        <v/>
      </c>
      <c r="F84" s="52" t="str">
        <f aca="false">IF($A84="","",INDEX('Revenue Ledger'!$I$1:$I$4500,$J84))</f>
        <v/>
      </c>
      <c r="G84" s="52" t="str">
        <f aca="false">IF($A84="","",INDEX('Revenue Ledger'!$J$1:$J$4500,$J84))</f>
        <v/>
      </c>
      <c r="H84" s="52" t="str">
        <f aca="false">IF($A84="","",'Revenue Testing'!$E$9)</f>
        <v/>
      </c>
      <c r="I84" s="50" t="str">
        <f aca="false">IF($A84="","","Above materiality – automatically selected")</f>
        <v/>
      </c>
      <c r="J84" s="90" t="str">
        <f aca="false">IF($A84="","",MATCH(LARGE('Revenue Ledger'!$P$2:$P$4500,$A84),'Revenue Ledger'!$P$2:$P$4500,0)+1)</f>
        <v/>
      </c>
      <c r="K84" s="50" t="str">
        <f aca="false">IF($A84="","",INDEX('Revenue Ledger'!$A$1:$A$4500,$J84)&amp;"")</f>
        <v/>
      </c>
      <c r="L84" s="54"/>
      <c r="M84" s="54"/>
    </row>
    <row r="85" customFormat="false" ht="15" hidden="false" customHeight="false" outlineLevel="0" collapsed="false">
      <c r="A85" s="90" t="str">
        <f aca="false">IF(ROWS($A$5:A85)&lt;='Revenue Testing'!$E$31,ROWS($A$5:A85),"")</f>
        <v/>
      </c>
      <c r="B85" s="91" t="str">
        <f aca="false">IF($A85="","",INDEX('Revenue Ledger'!$B$1:$B$4500,$J85))</f>
        <v/>
      </c>
      <c r="C85" s="90" t="str">
        <f aca="false">IF($A85="","",INDEX('Revenue Ledger'!$C$1:$C$4500,$J85))</f>
        <v/>
      </c>
      <c r="D85" s="50" t="str">
        <f aca="false">IF($A85="","",INDEX('Revenue Ledger'!$D$1:$D$4500,$J85))</f>
        <v/>
      </c>
      <c r="E85" s="50" t="str">
        <f aca="false">IF($A85="","",INDEX('Revenue Ledger'!$F$1:$F$4500,$J85)&amp;"")</f>
        <v/>
      </c>
      <c r="F85" s="52" t="str">
        <f aca="false">IF($A85="","",INDEX('Revenue Ledger'!$I$1:$I$4500,$J85))</f>
        <v/>
      </c>
      <c r="G85" s="52" t="str">
        <f aca="false">IF($A85="","",INDEX('Revenue Ledger'!$J$1:$J$4500,$J85))</f>
        <v/>
      </c>
      <c r="H85" s="52" t="str">
        <f aca="false">IF($A85="","",'Revenue Testing'!$E$9)</f>
        <v/>
      </c>
      <c r="I85" s="50" t="str">
        <f aca="false">IF($A85="","","Above materiality – automatically selected")</f>
        <v/>
      </c>
      <c r="J85" s="90" t="str">
        <f aca="false">IF($A85="","",MATCH(LARGE('Revenue Ledger'!$P$2:$P$4500,$A85),'Revenue Ledger'!$P$2:$P$4500,0)+1)</f>
        <v/>
      </c>
      <c r="K85" s="50" t="str">
        <f aca="false">IF($A85="","",INDEX('Revenue Ledger'!$A$1:$A$4500,$J85)&amp;"")</f>
        <v/>
      </c>
      <c r="L85" s="54"/>
      <c r="M85" s="54"/>
    </row>
    <row r="86" customFormat="false" ht="15" hidden="false" customHeight="false" outlineLevel="0" collapsed="false">
      <c r="A86" s="90" t="str">
        <f aca="false">IF(ROWS($A$5:A86)&lt;='Revenue Testing'!$E$31,ROWS($A$5:A86),"")</f>
        <v/>
      </c>
      <c r="B86" s="91" t="str">
        <f aca="false">IF($A86="","",INDEX('Revenue Ledger'!$B$1:$B$4500,$J86))</f>
        <v/>
      </c>
      <c r="C86" s="90" t="str">
        <f aca="false">IF($A86="","",INDEX('Revenue Ledger'!$C$1:$C$4500,$J86))</f>
        <v/>
      </c>
      <c r="D86" s="50" t="str">
        <f aca="false">IF($A86="","",INDEX('Revenue Ledger'!$D$1:$D$4500,$J86))</f>
        <v/>
      </c>
      <c r="E86" s="50" t="str">
        <f aca="false">IF($A86="","",INDEX('Revenue Ledger'!$F$1:$F$4500,$J86)&amp;"")</f>
        <v/>
      </c>
      <c r="F86" s="52" t="str">
        <f aca="false">IF($A86="","",INDEX('Revenue Ledger'!$I$1:$I$4500,$J86))</f>
        <v/>
      </c>
      <c r="G86" s="52" t="str">
        <f aca="false">IF($A86="","",INDEX('Revenue Ledger'!$J$1:$J$4500,$J86))</f>
        <v/>
      </c>
      <c r="H86" s="52" t="str">
        <f aca="false">IF($A86="","",'Revenue Testing'!$E$9)</f>
        <v/>
      </c>
      <c r="I86" s="50" t="str">
        <f aca="false">IF($A86="","","Above materiality – automatically selected")</f>
        <v/>
      </c>
      <c r="J86" s="90" t="str">
        <f aca="false">IF($A86="","",MATCH(LARGE('Revenue Ledger'!$P$2:$P$4500,$A86),'Revenue Ledger'!$P$2:$P$4500,0)+1)</f>
        <v/>
      </c>
      <c r="K86" s="50" t="str">
        <f aca="false">IF($A86="","",INDEX('Revenue Ledger'!$A$1:$A$4500,$J86)&amp;"")</f>
        <v/>
      </c>
      <c r="L86" s="54"/>
      <c r="M86" s="54"/>
    </row>
    <row r="87" customFormat="false" ht="15" hidden="false" customHeight="false" outlineLevel="0" collapsed="false">
      <c r="A87" s="90" t="str">
        <f aca="false">IF(ROWS($A$5:A87)&lt;='Revenue Testing'!$E$31,ROWS($A$5:A87),"")</f>
        <v/>
      </c>
      <c r="B87" s="91" t="str">
        <f aca="false">IF($A87="","",INDEX('Revenue Ledger'!$B$1:$B$4500,$J87))</f>
        <v/>
      </c>
      <c r="C87" s="90" t="str">
        <f aca="false">IF($A87="","",INDEX('Revenue Ledger'!$C$1:$C$4500,$J87))</f>
        <v/>
      </c>
      <c r="D87" s="50" t="str">
        <f aca="false">IF($A87="","",INDEX('Revenue Ledger'!$D$1:$D$4500,$J87))</f>
        <v/>
      </c>
      <c r="E87" s="50" t="str">
        <f aca="false">IF($A87="","",INDEX('Revenue Ledger'!$F$1:$F$4500,$J87)&amp;"")</f>
        <v/>
      </c>
      <c r="F87" s="52" t="str">
        <f aca="false">IF($A87="","",INDEX('Revenue Ledger'!$I$1:$I$4500,$J87))</f>
        <v/>
      </c>
      <c r="G87" s="52" t="str">
        <f aca="false">IF($A87="","",INDEX('Revenue Ledger'!$J$1:$J$4500,$J87))</f>
        <v/>
      </c>
      <c r="H87" s="52" t="str">
        <f aca="false">IF($A87="","",'Revenue Testing'!$E$9)</f>
        <v/>
      </c>
      <c r="I87" s="50" t="str">
        <f aca="false">IF($A87="","","Above materiality – automatically selected")</f>
        <v/>
      </c>
      <c r="J87" s="90" t="str">
        <f aca="false">IF($A87="","",MATCH(LARGE('Revenue Ledger'!$P$2:$P$4500,$A87),'Revenue Ledger'!$P$2:$P$4500,0)+1)</f>
        <v/>
      </c>
      <c r="K87" s="50" t="str">
        <f aca="false">IF($A87="","",INDEX('Revenue Ledger'!$A$1:$A$4500,$J87)&amp;"")</f>
        <v/>
      </c>
      <c r="L87" s="54"/>
      <c r="M87" s="54"/>
    </row>
    <row r="88" customFormat="false" ht="15" hidden="false" customHeight="false" outlineLevel="0" collapsed="false">
      <c r="A88" s="90" t="str">
        <f aca="false">IF(ROWS($A$5:A88)&lt;='Revenue Testing'!$E$31,ROWS($A$5:A88),"")</f>
        <v/>
      </c>
      <c r="B88" s="91" t="str">
        <f aca="false">IF($A88="","",INDEX('Revenue Ledger'!$B$1:$B$4500,$J88))</f>
        <v/>
      </c>
      <c r="C88" s="90" t="str">
        <f aca="false">IF($A88="","",INDEX('Revenue Ledger'!$C$1:$C$4500,$J88))</f>
        <v/>
      </c>
      <c r="D88" s="50" t="str">
        <f aca="false">IF($A88="","",INDEX('Revenue Ledger'!$D$1:$D$4500,$J88))</f>
        <v/>
      </c>
      <c r="E88" s="50" t="str">
        <f aca="false">IF($A88="","",INDEX('Revenue Ledger'!$F$1:$F$4500,$J88)&amp;"")</f>
        <v/>
      </c>
      <c r="F88" s="52" t="str">
        <f aca="false">IF($A88="","",INDEX('Revenue Ledger'!$I$1:$I$4500,$J88))</f>
        <v/>
      </c>
      <c r="G88" s="52" t="str">
        <f aca="false">IF($A88="","",INDEX('Revenue Ledger'!$J$1:$J$4500,$J88))</f>
        <v/>
      </c>
      <c r="H88" s="52" t="str">
        <f aca="false">IF($A88="","",'Revenue Testing'!$E$9)</f>
        <v/>
      </c>
      <c r="I88" s="50" t="str">
        <f aca="false">IF($A88="","","Above materiality – automatically selected")</f>
        <v/>
      </c>
      <c r="J88" s="90" t="str">
        <f aca="false">IF($A88="","",MATCH(LARGE('Revenue Ledger'!$P$2:$P$4500,$A88),'Revenue Ledger'!$P$2:$P$4500,0)+1)</f>
        <v/>
      </c>
      <c r="K88" s="50" t="str">
        <f aca="false">IF($A88="","",INDEX('Revenue Ledger'!$A$1:$A$4500,$J88)&amp;"")</f>
        <v/>
      </c>
      <c r="L88" s="54"/>
      <c r="M88" s="54"/>
    </row>
    <row r="89" customFormat="false" ht="15" hidden="false" customHeight="false" outlineLevel="0" collapsed="false">
      <c r="A89" s="90" t="str">
        <f aca="false">IF(ROWS($A$5:A89)&lt;='Revenue Testing'!$E$31,ROWS($A$5:A89),"")</f>
        <v/>
      </c>
      <c r="B89" s="91" t="str">
        <f aca="false">IF($A89="","",INDEX('Revenue Ledger'!$B$1:$B$4500,$J89))</f>
        <v/>
      </c>
      <c r="C89" s="90" t="str">
        <f aca="false">IF($A89="","",INDEX('Revenue Ledger'!$C$1:$C$4500,$J89))</f>
        <v/>
      </c>
      <c r="D89" s="50" t="str">
        <f aca="false">IF($A89="","",INDEX('Revenue Ledger'!$D$1:$D$4500,$J89))</f>
        <v/>
      </c>
      <c r="E89" s="50" t="str">
        <f aca="false">IF($A89="","",INDEX('Revenue Ledger'!$F$1:$F$4500,$J89)&amp;"")</f>
        <v/>
      </c>
      <c r="F89" s="52" t="str">
        <f aca="false">IF($A89="","",INDEX('Revenue Ledger'!$I$1:$I$4500,$J89))</f>
        <v/>
      </c>
      <c r="G89" s="52" t="str">
        <f aca="false">IF($A89="","",INDEX('Revenue Ledger'!$J$1:$J$4500,$J89))</f>
        <v/>
      </c>
      <c r="H89" s="52" t="str">
        <f aca="false">IF($A89="","",'Revenue Testing'!$E$9)</f>
        <v/>
      </c>
      <c r="I89" s="50" t="str">
        <f aca="false">IF($A89="","","Above materiality – automatically selected")</f>
        <v/>
      </c>
      <c r="J89" s="90" t="str">
        <f aca="false">IF($A89="","",MATCH(LARGE('Revenue Ledger'!$P$2:$P$4500,$A89),'Revenue Ledger'!$P$2:$P$4500,0)+1)</f>
        <v/>
      </c>
      <c r="K89" s="50" t="str">
        <f aca="false">IF($A89="","",INDEX('Revenue Ledger'!$A$1:$A$4500,$J89)&amp;"")</f>
        <v/>
      </c>
      <c r="L89" s="54"/>
      <c r="M89" s="54"/>
    </row>
    <row r="90" customFormat="false" ht="15" hidden="false" customHeight="false" outlineLevel="0" collapsed="false">
      <c r="A90" s="90" t="str">
        <f aca="false">IF(ROWS($A$5:A90)&lt;='Revenue Testing'!$E$31,ROWS($A$5:A90),"")</f>
        <v/>
      </c>
      <c r="B90" s="91" t="str">
        <f aca="false">IF($A90="","",INDEX('Revenue Ledger'!$B$1:$B$4500,$J90))</f>
        <v/>
      </c>
      <c r="C90" s="90" t="str">
        <f aca="false">IF($A90="","",INDEX('Revenue Ledger'!$C$1:$C$4500,$J90))</f>
        <v/>
      </c>
      <c r="D90" s="50" t="str">
        <f aca="false">IF($A90="","",INDEX('Revenue Ledger'!$D$1:$D$4500,$J90))</f>
        <v/>
      </c>
      <c r="E90" s="50" t="str">
        <f aca="false">IF($A90="","",INDEX('Revenue Ledger'!$F$1:$F$4500,$J90)&amp;"")</f>
        <v/>
      </c>
      <c r="F90" s="52" t="str">
        <f aca="false">IF($A90="","",INDEX('Revenue Ledger'!$I$1:$I$4500,$J90))</f>
        <v/>
      </c>
      <c r="G90" s="52" t="str">
        <f aca="false">IF($A90="","",INDEX('Revenue Ledger'!$J$1:$J$4500,$J90))</f>
        <v/>
      </c>
      <c r="H90" s="52" t="str">
        <f aca="false">IF($A90="","",'Revenue Testing'!$E$9)</f>
        <v/>
      </c>
      <c r="I90" s="50" t="str">
        <f aca="false">IF($A90="","","Above materiality – automatically selected")</f>
        <v/>
      </c>
      <c r="J90" s="90" t="str">
        <f aca="false">IF($A90="","",MATCH(LARGE('Revenue Ledger'!$P$2:$P$4500,$A90),'Revenue Ledger'!$P$2:$P$4500,0)+1)</f>
        <v/>
      </c>
      <c r="K90" s="50" t="str">
        <f aca="false">IF($A90="","",INDEX('Revenue Ledger'!$A$1:$A$4500,$J90)&amp;"")</f>
        <v/>
      </c>
      <c r="L90" s="54"/>
      <c r="M90" s="54"/>
    </row>
    <row r="91" customFormat="false" ht="15" hidden="false" customHeight="false" outlineLevel="0" collapsed="false">
      <c r="A91" s="90" t="str">
        <f aca="false">IF(ROWS($A$5:A91)&lt;='Revenue Testing'!$E$31,ROWS($A$5:A91),"")</f>
        <v/>
      </c>
      <c r="B91" s="91" t="str">
        <f aca="false">IF($A91="","",INDEX('Revenue Ledger'!$B$1:$B$4500,$J91))</f>
        <v/>
      </c>
      <c r="C91" s="90" t="str">
        <f aca="false">IF($A91="","",INDEX('Revenue Ledger'!$C$1:$C$4500,$J91))</f>
        <v/>
      </c>
      <c r="D91" s="50" t="str">
        <f aca="false">IF($A91="","",INDEX('Revenue Ledger'!$D$1:$D$4500,$J91))</f>
        <v/>
      </c>
      <c r="E91" s="50" t="str">
        <f aca="false">IF($A91="","",INDEX('Revenue Ledger'!$F$1:$F$4500,$J91)&amp;"")</f>
        <v/>
      </c>
      <c r="F91" s="52" t="str">
        <f aca="false">IF($A91="","",INDEX('Revenue Ledger'!$I$1:$I$4500,$J91))</f>
        <v/>
      </c>
      <c r="G91" s="52" t="str">
        <f aca="false">IF($A91="","",INDEX('Revenue Ledger'!$J$1:$J$4500,$J91))</f>
        <v/>
      </c>
      <c r="H91" s="52" t="str">
        <f aca="false">IF($A91="","",'Revenue Testing'!$E$9)</f>
        <v/>
      </c>
      <c r="I91" s="50" t="str">
        <f aca="false">IF($A91="","","Above materiality – automatically selected")</f>
        <v/>
      </c>
      <c r="J91" s="90" t="str">
        <f aca="false">IF($A91="","",MATCH(LARGE('Revenue Ledger'!$P$2:$P$4500,$A91),'Revenue Ledger'!$P$2:$P$4500,0)+1)</f>
        <v/>
      </c>
      <c r="K91" s="50" t="str">
        <f aca="false">IF($A91="","",INDEX('Revenue Ledger'!$A$1:$A$4500,$J91)&amp;"")</f>
        <v/>
      </c>
      <c r="L91" s="54"/>
      <c r="M91" s="54"/>
    </row>
    <row r="92" customFormat="false" ht="15" hidden="false" customHeight="false" outlineLevel="0" collapsed="false">
      <c r="A92" s="90" t="str">
        <f aca="false">IF(ROWS($A$5:A92)&lt;='Revenue Testing'!$E$31,ROWS($A$5:A92),"")</f>
        <v/>
      </c>
      <c r="B92" s="91" t="str">
        <f aca="false">IF($A92="","",INDEX('Revenue Ledger'!$B$1:$B$4500,$J92))</f>
        <v/>
      </c>
      <c r="C92" s="90" t="str">
        <f aca="false">IF($A92="","",INDEX('Revenue Ledger'!$C$1:$C$4500,$J92))</f>
        <v/>
      </c>
      <c r="D92" s="50" t="str">
        <f aca="false">IF($A92="","",INDEX('Revenue Ledger'!$D$1:$D$4500,$J92))</f>
        <v/>
      </c>
      <c r="E92" s="50" t="str">
        <f aca="false">IF($A92="","",INDEX('Revenue Ledger'!$F$1:$F$4500,$J92)&amp;"")</f>
        <v/>
      </c>
      <c r="F92" s="52" t="str">
        <f aca="false">IF($A92="","",INDEX('Revenue Ledger'!$I$1:$I$4500,$J92))</f>
        <v/>
      </c>
      <c r="G92" s="52" t="str">
        <f aca="false">IF($A92="","",INDEX('Revenue Ledger'!$J$1:$J$4500,$J92))</f>
        <v/>
      </c>
      <c r="H92" s="52" t="str">
        <f aca="false">IF($A92="","",'Revenue Testing'!$E$9)</f>
        <v/>
      </c>
      <c r="I92" s="50" t="str">
        <f aca="false">IF($A92="","","Above materiality – automatically selected")</f>
        <v/>
      </c>
      <c r="J92" s="90" t="str">
        <f aca="false">IF($A92="","",MATCH(LARGE('Revenue Ledger'!$P$2:$P$4500,$A92),'Revenue Ledger'!$P$2:$P$4500,0)+1)</f>
        <v/>
      </c>
      <c r="K92" s="50" t="str">
        <f aca="false">IF($A92="","",INDEX('Revenue Ledger'!$A$1:$A$4500,$J92)&amp;"")</f>
        <v/>
      </c>
      <c r="L92" s="54"/>
      <c r="M92" s="54"/>
    </row>
    <row r="93" customFormat="false" ht="15" hidden="false" customHeight="false" outlineLevel="0" collapsed="false">
      <c r="A93" s="90" t="str">
        <f aca="false">IF(ROWS($A$5:A93)&lt;='Revenue Testing'!$E$31,ROWS($A$5:A93),"")</f>
        <v/>
      </c>
      <c r="B93" s="91" t="str">
        <f aca="false">IF($A93="","",INDEX('Revenue Ledger'!$B$1:$B$4500,$J93))</f>
        <v/>
      </c>
      <c r="C93" s="90" t="str">
        <f aca="false">IF($A93="","",INDEX('Revenue Ledger'!$C$1:$C$4500,$J93))</f>
        <v/>
      </c>
      <c r="D93" s="50" t="str">
        <f aca="false">IF($A93="","",INDEX('Revenue Ledger'!$D$1:$D$4500,$J93))</f>
        <v/>
      </c>
      <c r="E93" s="50" t="str">
        <f aca="false">IF($A93="","",INDEX('Revenue Ledger'!$F$1:$F$4500,$J93)&amp;"")</f>
        <v/>
      </c>
      <c r="F93" s="52" t="str">
        <f aca="false">IF($A93="","",INDEX('Revenue Ledger'!$I$1:$I$4500,$J93))</f>
        <v/>
      </c>
      <c r="G93" s="52" t="str">
        <f aca="false">IF($A93="","",INDEX('Revenue Ledger'!$J$1:$J$4500,$J93))</f>
        <v/>
      </c>
      <c r="H93" s="52" t="str">
        <f aca="false">IF($A93="","",'Revenue Testing'!$E$9)</f>
        <v/>
      </c>
      <c r="I93" s="50" t="str">
        <f aca="false">IF($A93="","","Above materiality – automatically selected")</f>
        <v/>
      </c>
      <c r="J93" s="90" t="str">
        <f aca="false">IF($A93="","",MATCH(LARGE('Revenue Ledger'!$P$2:$P$4500,$A93),'Revenue Ledger'!$P$2:$P$4500,0)+1)</f>
        <v/>
      </c>
      <c r="K93" s="50" t="str">
        <f aca="false">IF($A93="","",INDEX('Revenue Ledger'!$A$1:$A$4500,$J93)&amp;"")</f>
        <v/>
      </c>
      <c r="L93" s="54"/>
      <c r="M93" s="54"/>
    </row>
    <row r="94" customFormat="false" ht="15" hidden="false" customHeight="false" outlineLevel="0" collapsed="false">
      <c r="A94" s="90" t="str">
        <f aca="false">IF(ROWS($A$5:A94)&lt;='Revenue Testing'!$E$31,ROWS($A$5:A94),"")</f>
        <v/>
      </c>
      <c r="B94" s="91" t="str">
        <f aca="false">IF($A94="","",INDEX('Revenue Ledger'!$B$1:$B$4500,$J94))</f>
        <v/>
      </c>
      <c r="C94" s="90" t="str">
        <f aca="false">IF($A94="","",INDEX('Revenue Ledger'!$C$1:$C$4500,$J94))</f>
        <v/>
      </c>
      <c r="D94" s="50" t="str">
        <f aca="false">IF($A94="","",INDEX('Revenue Ledger'!$D$1:$D$4500,$J94))</f>
        <v/>
      </c>
      <c r="E94" s="50" t="str">
        <f aca="false">IF($A94="","",INDEX('Revenue Ledger'!$F$1:$F$4500,$J94)&amp;"")</f>
        <v/>
      </c>
      <c r="F94" s="52" t="str">
        <f aca="false">IF($A94="","",INDEX('Revenue Ledger'!$I$1:$I$4500,$J94))</f>
        <v/>
      </c>
      <c r="G94" s="52" t="str">
        <f aca="false">IF($A94="","",INDEX('Revenue Ledger'!$J$1:$J$4500,$J94))</f>
        <v/>
      </c>
      <c r="H94" s="52" t="str">
        <f aca="false">IF($A94="","",'Revenue Testing'!$E$9)</f>
        <v/>
      </c>
      <c r="I94" s="50" t="str">
        <f aca="false">IF($A94="","","Above materiality – automatically selected")</f>
        <v/>
      </c>
      <c r="J94" s="90" t="str">
        <f aca="false">IF($A94="","",MATCH(LARGE('Revenue Ledger'!$P$2:$P$4500,$A94),'Revenue Ledger'!$P$2:$P$4500,0)+1)</f>
        <v/>
      </c>
      <c r="K94" s="50" t="str">
        <f aca="false">IF($A94="","",INDEX('Revenue Ledger'!$A$1:$A$4500,$J94)&amp;"")</f>
        <v/>
      </c>
      <c r="L94" s="54"/>
      <c r="M94" s="54"/>
    </row>
    <row r="95" customFormat="false" ht="15" hidden="false" customHeight="false" outlineLevel="0" collapsed="false">
      <c r="A95" s="90" t="str">
        <f aca="false">IF(ROWS($A$5:A95)&lt;='Revenue Testing'!$E$31,ROWS($A$5:A95),"")</f>
        <v/>
      </c>
      <c r="B95" s="91" t="str">
        <f aca="false">IF($A95="","",INDEX('Revenue Ledger'!$B$1:$B$4500,$J95))</f>
        <v/>
      </c>
      <c r="C95" s="90" t="str">
        <f aca="false">IF($A95="","",INDEX('Revenue Ledger'!$C$1:$C$4500,$J95))</f>
        <v/>
      </c>
      <c r="D95" s="50" t="str">
        <f aca="false">IF($A95="","",INDEX('Revenue Ledger'!$D$1:$D$4500,$J95))</f>
        <v/>
      </c>
      <c r="E95" s="50" t="str">
        <f aca="false">IF($A95="","",INDEX('Revenue Ledger'!$F$1:$F$4500,$J95)&amp;"")</f>
        <v/>
      </c>
      <c r="F95" s="52" t="str">
        <f aca="false">IF($A95="","",INDEX('Revenue Ledger'!$I$1:$I$4500,$J95))</f>
        <v/>
      </c>
      <c r="G95" s="52" t="str">
        <f aca="false">IF($A95="","",INDEX('Revenue Ledger'!$J$1:$J$4500,$J95))</f>
        <v/>
      </c>
      <c r="H95" s="52" t="str">
        <f aca="false">IF($A95="","",'Revenue Testing'!$E$9)</f>
        <v/>
      </c>
      <c r="I95" s="50" t="str">
        <f aca="false">IF($A95="","","Above materiality – automatically selected")</f>
        <v/>
      </c>
      <c r="J95" s="90" t="str">
        <f aca="false">IF($A95="","",MATCH(LARGE('Revenue Ledger'!$P$2:$P$4500,$A95),'Revenue Ledger'!$P$2:$P$4500,0)+1)</f>
        <v/>
      </c>
      <c r="K95" s="50" t="str">
        <f aca="false">IF($A95="","",INDEX('Revenue Ledger'!$A$1:$A$4500,$J95)&amp;"")</f>
        <v/>
      </c>
      <c r="L95" s="54"/>
      <c r="M95" s="54"/>
    </row>
    <row r="96" customFormat="false" ht="15" hidden="false" customHeight="false" outlineLevel="0" collapsed="false">
      <c r="A96" s="90" t="str">
        <f aca="false">IF(ROWS($A$5:A96)&lt;='Revenue Testing'!$E$31,ROWS($A$5:A96),"")</f>
        <v/>
      </c>
      <c r="B96" s="91" t="str">
        <f aca="false">IF($A96="","",INDEX('Revenue Ledger'!$B$1:$B$4500,$J96))</f>
        <v/>
      </c>
      <c r="C96" s="90" t="str">
        <f aca="false">IF($A96="","",INDEX('Revenue Ledger'!$C$1:$C$4500,$J96))</f>
        <v/>
      </c>
      <c r="D96" s="50" t="str">
        <f aca="false">IF($A96="","",INDEX('Revenue Ledger'!$D$1:$D$4500,$J96))</f>
        <v/>
      </c>
      <c r="E96" s="50" t="str">
        <f aca="false">IF($A96="","",INDEX('Revenue Ledger'!$F$1:$F$4500,$J96)&amp;"")</f>
        <v/>
      </c>
      <c r="F96" s="52" t="str">
        <f aca="false">IF($A96="","",INDEX('Revenue Ledger'!$I$1:$I$4500,$J96))</f>
        <v/>
      </c>
      <c r="G96" s="52" t="str">
        <f aca="false">IF($A96="","",INDEX('Revenue Ledger'!$J$1:$J$4500,$J96))</f>
        <v/>
      </c>
      <c r="H96" s="52" t="str">
        <f aca="false">IF($A96="","",'Revenue Testing'!$E$9)</f>
        <v/>
      </c>
      <c r="I96" s="50" t="str">
        <f aca="false">IF($A96="","","Above materiality – automatically selected")</f>
        <v/>
      </c>
      <c r="J96" s="90" t="str">
        <f aca="false">IF($A96="","",MATCH(LARGE('Revenue Ledger'!$P$2:$P$4500,$A96),'Revenue Ledger'!$P$2:$P$4500,0)+1)</f>
        <v/>
      </c>
      <c r="K96" s="50" t="str">
        <f aca="false">IF($A96="","",INDEX('Revenue Ledger'!$A$1:$A$4500,$J96)&amp;"")</f>
        <v/>
      </c>
      <c r="L96" s="54"/>
      <c r="M96" s="54"/>
    </row>
    <row r="97" customFormat="false" ht="15" hidden="false" customHeight="false" outlineLevel="0" collapsed="false">
      <c r="A97" s="90" t="str">
        <f aca="false">IF(ROWS($A$5:A97)&lt;='Revenue Testing'!$E$31,ROWS($A$5:A97),"")</f>
        <v/>
      </c>
      <c r="B97" s="91" t="str">
        <f aca="false">IF($A97="","",INDEX('Revenue Ledger'!$B$1:$B$4500,$J97))</f>
        <v/>
      </c>
      <c r="C97" s="90" t="str">
        <f aca="false">IF($A97="","",INDEX('Revenue Ledger'!$C$1:$C$4500,$J97))</f>
        <v/>
      </c>
      <c r="D97" s="50" t="str">
        <f aca="false">IF($A97="","",INDEX('Revenue Ledger'!$D$1:$D$4500,$J97))</f>
        <v/>
      </c>
      <c r="E97" s="50" t="str">
        <f aca="false">IF($A97="","",INDEX('Revenue Ledger'!$F$1:$F$4500,$J97)&amp;"")</f>
        <v/>
      </c>
      <c r="F97" s="52" t="str">
        <f aca="false">IF($A97="","",INDEX('Revenue Ledger'!$I$1:$I$4500,$J97))</f>
        <v/>
      </c>
      <c r="G97" s="52" t="str">
        <f aca="false">IF($A97="","",INDEX('Revenue Ledger'!$J$1:$J$4500,$J97))</f>
        <v/>
      </c>
      <c r="H97" s="52" t="str">
        <f aca="false">IF($A97="","",'Revenue Testing'!$E$9)</f>
        <v/>
      </c>
      <c r="I97" s="50" t="str">
        <f aca="false">IF($A97="","","Above materiality – automatically selected")</f>
        <v/>
      </c>
      <c r="J97" s="90" t="str">
        <f aca="false">IF($A97="","",MATCH(LARGE('Revenue Ledger'!$P$2:$P$4500,$A97),'Revenue Ledger'!$P$2:$P$4500,0)+1)</f>
        <v/>
      </c>
      <c r="K97" s="50" t="str">
        <f aca="false">IF($A97="","",INDEX('Revenue Ledger'!$A$1:$A$4500,$J97)&amp;"")</f>
        <v/>
      </c>
      <c r="L97" s="54"/>
      <c r="M97" s="54"/>
    </row>
    <row r="98" customFormat="false" ht="15" hidden="false" customHeight="false" outlineLevel="0" collapsed="false">
      <c r="A98" s="90" t="str">
        <f aca="false">IF(ROWS($A$5:A98)&lt;='Revenue Testing'!$E$31,ROWS($A$5:A98),"")</f>
        <v/>
      </c>
      <c r="B98" s="91" t="str">
        <f aca="false">IF($A98="","",INDEX('Revenue Ledger'!$B$1:$B$4500,$J98))</f>
        <v/>
      </c>
      <c r="C98" s="90" t="str">
        <f aca="false">IF($A98="","",INDEX('Revenue Ledger'!$C$1:$C$4500,$J98))</f>
        <v/>
      </c>
      <c r="D98" s="50" t="str">
        <f aca="false">IF($A98="","",INDEX('Revenue Ledger'!$D$1:$D$4500,$J98))</f>
        <v/>
      </c>
      <c r="E98" s="50" t="str">
        <f aca="false">IF($A98="","",INDEX('Revenue Ledger'!$F$1:$F$4500,$J98)&amp;"")</f>
        <v/>
      </c>
      <c r="F98" s="52" t="str">
        <f aca="false">IF($A98="","",INDEX('Revenue Ledger'!$I$1:$I$4500,$J98))</f>
        <v/>
      </c>
      <c r="G98" s="52" t="str">
        <f aca="false">IF($A98="","",INDEX('Revenue Ledger'!$J$1:$J$4500,$J98))</f>
        <v/>
      </c>
      <c r="H98" s="52" t="str">
        <f aca="false">IF($A98="","",'Revenue Testing'!$E$9)</f>
        <v/>
      </c>
      <c r="I98" s="50" t="str">
        <f aca="false">IF($A98="","","Above materiality – automatically selected")</f>
        <v/>
      </c>
      <c r="J98" s="90" t="str">
        <f aca="false">IF($A98="","",MATCH(LARGE('Revenue Ledger'!$P$2:$P$4500,$A98),'Revenue Ledger'!$P$2:$P$4500,0)+1)</f>
        <v/>
      </c>
      <c r="K98" s="50" t="str">
        <f aca="false">IF($A98="","",INDEX('Revenue Ledger'!$A$1:$A$4500,$J98)&amp;"")</f>
        <v/>
      </c>
      <c r="L98" s="54"/>
      <c r="M98" s="54"/>
    </row>
    <row r="99" customFormat="false" ht="15" hidden="false" customHeight="false" outlineLevel="0" collapsed="false">
      <c r="A99" s="90" t="str">
        <f aca="false">IF(ROWS($A$5:A99)&lt;='Revenue Testing'!$E$31,ROWS($A$5:A99),"")</f>
        <v/>
      </c>
      <c r="B99" s="91" t="str">
        <f aca="false">IF($A99="","",INDEX('Revenue Ledger'!$B$1:$B$4500,$J99))</f>
        <v/>
      </c>
      <c r="C99" s="90" t="str">
        <f aca="false">IF($A99="","",INDEX('Revenue Ledger'!$C$1:$C$4500,$J99))</f>
        <v/>
      </c>
      <c r="D99" s="50" t="str">
        <f aca="false">IF($A99="","",INDEX('Revenue Ledger'!$D$1:$D$4500,$J99))</f>
        <v/>
      </c>
      <c r="E99" s="50" t="str">
        <f aca="false">IF($A99="","",INDEX('Revenue Ledger'!$F$1:$F$4500,$J99)&amp;"")</f>
        <v/>
      </c>
      <c r="F99" s="52" t="str">
        <f aca="false">IF($A99="","",INDEX('Revenue Ledger'!$I$1:$I$4500,$J99))</f>
        <v/>
      </c>
      <c r="G99" s="52" t="str">
        <f aca="false">IF($A99="","",INDEX('Revenue Ledger'!$J$1:$J$4500,$J99))</f>
        <v/>
      </c>
      <c r="H99" s="52" t="str">
        <f aca="false">IF($A99="","",'Revenue Testing'!$E$9)</f>
        <v/>
      </c>
      <c r="I99" s="50" t="str">
        <f aca="false">IF($A99="","","Above materiality – automatically selected")</f>
        <v/>
      </c>
      <c r="J99" s="90" t="str">
        <f aca="false">IF($A99="","",MATCH(LARGE('Revenue Ledger'!$P$2:$P$4500,$A99),'Revenue Ledger'!$P$2:$P$4500,0)+1)</f>
        <v/>
      </c>
      <c r="K99" s="50" t="str">
        <f aca="false">IF($A99="","",INDEX('Revenue Ledger'!$A$1:$A$4500,$J99)&amp;"")</f>
        <v/>
      </c>
      <c r="L99" s="54"/>
      <c r="M99" s="54"/>
    </row>
    <row r="100" customFormat="false" ht="15" hidden="false" customHeight="false" outlineLevel="0" collapsed="false">
      <c r="A100" s="90" t="str">
        <f aca="false">IF(ROWS($A$5:A100)&lt;='Revenue Testing'!$E$31,ROWS($A$5:A100),"")</f>
        <v/>
      </c>
      <c r="B100" s="91" t="str">
        <f aca="false">IF($A100="","",INDEX('Revenue Ledger'!$B$1:$B$4500,$J100))</f>
        <v/>
      </c>
      <c r="C100" s="90" t="str">
        <f aca="false">IF($A100="","",INDEX('Revenue Ledger'!$C$1:$C$4500,$J100))</f>
        <v/>
      </c>
      <c r="D100" s="50" t="str">
        <f aca="false">IF($A100="","",INDEX('Revenue Ledger'!$D$1:$D$4500,$J100))</f>
        <v/>
      </c>
      <c r="E100" s="50" t="str">
        <f aca="false">IF($A100="","",INDEX('Revenue Ledger'!$F$1:$F$4500,$J100)&amp;"")</f>
        <v/>
      </c>
      <c r="F100" s="52" t="str">
        <f aca="false">IF($A100="","",INDEX('Revenue Ledger'!$I$1:$I$4500,$J100))</f>
        <v/>
      </c>
      <c r="G100" s="52" t="str">
        <f aca="false">IF($A100="","",INDEX('Revenue Ledger'!$J$1:$J$4500,$J100))</f>
        <v/>
      </c>
      <c r="H100" s="52" t="str">
        <f aca="false">IF($A100="","",'Revenue Testing'!$E$9)</f>
        <v/>
      </c>
      <c r="I100" s="50" t="str">
        <f aca="false">IF($A100="","","Above materiality – automatically selected")</f>
        <v/>
      </c>
      <c r="J100" s="90" t="str">
        <f aca="false">IF($A100="","",MATCH(LARGE('Revenue Ledger'!$P$2:$P$4500,$A100),'Revenue Ledger'!$P$2:$P$4500,0)+1)</f>
        <v/>
      </c>
      <c r="K100" s="50" t="str">
        <f aca="false">IF($A100="","",INDEX('Revenue Ledger'!$A$1:$A$4500,$J100)&amp;"")</f>
        <v/>
      </c>
      <c r="L100" s="54"/>
      <c r="M100" s="54"/>
    </row>
    <row r="101" customFormat="false" ht="15" hidden="false" customHeight="false" outlineLevel="0" collapsed="false">
      <c r="A101" s="90" t="str">
        <f aca="false">IF(ROWS($A$5:A101)&lt;='Revenue Testing'!$E$31,ROWS($A$5:A101),"")</f>
        <v/>
      </c>
      <c r="B101" s="91" t="str">
        <f aca="false">IF($A101="","",INDEX('Revenue Ledger'!$B$1:$B$4500,$J101))</f>
        <v/>
      </c>
      <c r="C101" s="90" t="str">
        <f aca="false">IF($A101="","",INDEX('Revenue Ledger'!$C$1:$C$4500,$J101))</f>
        <v/>
      </c>
      <c r="D101" s="50" t="str">
        <f aca="false">IF($A101="","",INDEX('Revenue Ledger'!$D$1:$D$4500,$J101))</f>
        <v/>
      </c>
      <c r="E101" s="50" t="str">
        <f aca="false">IF($A101="","",INDEX('Revenue Ledger'!$F$1:$F$4500,$J101)&amp;"")</f>
        <v/>
      </c>
      <c r="F101" s="52" t="str">
        <f aca="false">IF($A101="","",INDEX('Revenue Ledger'!$I$1:$I$4500,$J101))</f>
        <v/>
      </c>
      <c r="G101" s="52" t="str">
        <f aca="false">IF($A101="","",INDEX('Revenue Ledger'!$J$1:$J$4500,$J101))</f>
        <v/>
      </c>
      <c r="H101" s="52" t="str">
        <f aca="false">IF($A101="","",'Revenue Testing'!$E$9)</f>
        <v/>
      </c>
      <c r="I101" s="50" t="str">
        <f aca="false">IF($A101="","","Above materiality – automatically selected")</f>
        <v/>
      </c>
      <c r="J101" s="90" t="str">
        <f aca="false">IF($A101="","",MATCH(LARGE('Revenue Ledger'!$P$2:$P$4500,$A101),'Revenue Ledger'!$P$2:$P$4500,0)+1)</f>
        <v/>
      </c>
      <c r="K101" s="50" t="str">
        <f aca="false">IF($A101="","",INDEX('Revenue Ledger'!$A$1:$A$4500,$J101)&amp;"")</f>
        <v/>
      </c>
      <c r="L101" s="54"/>
      <c r="M101" s="54"/>
    </row>
    <row r="102" customFormat="false" ht="15" hidden="false" customHeight="false" outlineLevel="0" collapsed="false">
      <c r="A102" s="90" t="str">
        <f aca="false">IF(ROWS($A$5:A102)&lt;='Revenue Testing'!$E$31,ROWS($A$5:A102),"")</f>
        <v/>
      </c>
      <c r="B102" s="91" t="str">
        <f aca="false">IF($A102="","",INDEX('Revenue Ledger'!$B$1:$B$4500,$J102))</f>
        <v/>
      </c>
      <c r="C102" s="90" t="str">
        <f aca="false">IF($A102="","",INDEX('Revenue Ledger'!$C$1:$C$4500,$J102))</f>
        <v/>
      </c>
      <c r="D102" s="50" t="str">
        <f aca="false">IF($A102="","",INDEX('Revenue Ledger'!$D$1:$D$4500,$J102))</f>
        <v/>
      </c>
      <c r="E102" s="50" t="str">
        <f aca="false">IF($A102="","",INDEX('Revenue Ledger'!$F$1:$F$4500,$J102)&amp;"")</f>
        <v/>
      </c>
      <c r="F102" s="52" t="str">
        <f aca="false">IF($A102="","",INDEX('Revenue Ledger'!$I$1:$I$4500,$J102))</f>
        <v/>
      </c>
      <c r="G102" s="52" t="str">
        <f aca="false">IF($A102="","",INDEX('Revenue Ledger'!$J$1:$J$4500,$J102))</f>
        <v/>
      </c>
      <c r="H102" s="52" t="str">
        <f aca="false">IF($A102="","",'Revenue Testing'!$E$9)</f>
        <v/>
      </c>
      <c r="I102" s="50" t="str">
        <f aca="false">IF($A102="","","Above materiality – automatically selected")</f>
        <v/>
      </c>
      <c r="J102" s="90" t="str">
        <f aca="false">IF($A102="","",MATCH(LARGE('Revenue Ledger'!$P$2:$P$4500,$A102),'Revenue Ledger'!$P$2:$P$4500,0)+1)</f>
        <v/>
      </c>
      <c r="K102" s="50" t="str">
        <f aca="false">IF($A102="","",INDEX('Revenue Ledger'!$A$1:$A$4500,$J102)&amp;"")</f>
        <v/>
      </c>
      <c r="L102" s="54"/>
      <c r="M102" s="54"/>
    </row>
    <row r="103" customFormat="false" ht="15" hidden="false" customHeight="false" outlineLevel="0" collapsed="false">
      <c r="A103" s="90" t="str">
        <f aca="false">IF(ROWS($A$5:A103)&lt;='Revenue Testing'!$E$31,ROWS($A$5:A103),"")</f>
        <v/>
      </c>
      <c r="B103" s="91" t="str">
        <f aca="false">IF($A103="","",INDEX('Revenue Ledger'!$B$1:$B$4500,$J103))</f>
        <v/>
      </c>
      <c r="C103" s="90" t="str">
        <f aca="false">IF($A103="","",INDEX('Revenue Ledger'!$C$1:$C$4500,$J103))</f>
        <v/>
      </c>
      <c r="D103" s="50" t="str">
        <f aca="false">IF($A103="","",INDEX('Revenue Ledger'!$D$1:$D$4500,$J103))</f>
        <v/>
      </c>
      <c r="E103" s="50" t="str">
        <f aca="false">IF($A103="","",INDEX('Revenue Ledger'!$F$1:$F$4500,$J103)&amp;"")</f>
        <v/>
      </c>
      <c r="F103" s="52" t="str">
        <f aca="false">IF($A103="","",INDEX('Revenue Ledger'!$I$1:$I$4500,$J103))</f>
        <v/>
      </c>
      <c r="G103" s="52" t="str">
        <f aca="false">IF($A103="","",INDEX('Revenue Ledger'!$J$1:$J$4500,$J103))</f>
        <v/>
      </c>
      <c r="H103" s="52" t="str">
        <f aca="false">IF($A103="","",'Revenue Testing'!$E$9)</f>
        <v/>
      </c>
      <c r="I103" s="50" t="str">
        <f aca="false">IF($A103="","","Above materiality – automatically selected")</f>
        <v/>
      </c>
      <c r="J103" s="90" t="str">
        <f aca="false">IF($A103="","",MATCH(LARGE('Revenue Ledger'!$P$2:$P$4500,$A103),'Revenue Ledger'!$P$2:$P$4500,0)+1)</f>
        <v/>
      </c>
      <c r="K103" s="50" t="str">
        <f aca="false">IF($A103="","",INDEX('Revenue Ledger'!$A$1:$A$4500,$J103)&amp;"")</f>
        <v/>
      </c>
      <c r="L103" s="54"/>
      <c r="M103" s="54"/>
    </row>
    <row r="104" customFormat="false" ht="15" hidden="false" customHeight="false" outlineLevel="0" collapsed="false">
      <c r="A104" s="90" t="str">
        <f aca="false">IF(ROWS($A$5:A104)&lt;='Revenue Testing'!$E$31,ROWS($A$5:A104),"")</f>
        <v/>
      </c>
      <c r="B104" s="91" t="str">
        <f aca="false">IF($A104="","",INDEX('Revenue Ledger'!$B$1:$B$4500,$J104))</f>
        <v/>
      </c>
      <c r="C104" s="90" t="str">
        <f aca="false">IF($A104="","",INDEX('Revenue Ledger'!$C$1:$C$4500,$J104))</f>
        <v/>
      </c>
      <c r="D104" s="50" t="str">
        <f aca="false">IF($A104="","",INDEX('Revenue Ledger'!$D$1:$D$4500,$J104))</f>
        <v/>
      </c>
      <c r="E104" s="50" t="str">
        <f aca="false">IF($A104="","",INDEX('Revenue Ledger'!$F$1:$F$4500,$J104)&amp;"")</f>
        <v/>
      </c>
      <c r="F104" s="52" t="str">
        <f aca="false">IF($A104="","",INDEX('Revenue Ledger'!$I$1:$I$4500,$J104))</f>
        <v/>
      </c>
      <c r="G104" s="52" t="str">
        <f aca="false">IF($A104="","",INDEX('Revenue Ledger'!$J$1:$J$4500,$J104))</f>
        <v/>
      </c>
      <c r="H104" s="52" t="str">
        <f aca="false">IF($A104="","",'Revenue Testing'!$E$9)</f>
        <v/>
      </c>
      <c r="I104" s="50" t="str">
        <f aca="false">IF($A104="","","Above materiality – automatically selected")</f>
        <v/>
      </c>
      <c r="J104" s="90" t="str">
        <f aca="false">IF($A104="","",MATCH(LARGE('Revenue Ledger'!$P$2:$P$4500,$A104),'Revenue Ledger'!$P$2:$P$4500,0)+1)</f>
        <v/>
      </c>
      <c r="K104" s="50" t="str">
        <f aca="false">IF($A104="","",INDEX('Revenue Ledger'!$A$1:$A$4500,$J104)&amp;"")</f>
        <v/>
      </c>
      <c r="L104" s="54"/>
      <c r="M104" s="54"/>
    </row>
    <row r="105" customFormat="false" ht="15" hidden="false" customHeight="false" outlineLevel="0" collapsed="false">
      <c r="A105" s="90" t="str">
        <f aca="false">IF(ROWS($A$5:A105)&lt;='Revenue Testing'!$E$31,ROWS($A$5:A105),"")</f>
        <v/>
      </c>
      <c r="B105" s="91" t="str">
        <f aca="false">IF($A105="","",INDEX('Revenue Ledger'!$B$1:$B$4500,$J105))</f>
        <v/>
      </c>
      <c r="C105" s="90" t="str">
        <f aca="false">IF($A105="","",INDEX('Revenue Ledger'!$C$1:$C$4500,$J105))</f>
        <v/>
      </c>
      <c r="D105" s="50" t="str">
        <f aca="false">IF($A105="","",INDEX('Revenue Ledger'!$D$1:$D$4500,$J105))</f>
        <v/>
      </c>
      <c r="E105" s="50" t="str">
        <f aca="false">IF($A105="","",INDEX('Revenue Ledger'!$F$1:$F$4500,$J105)&amp;"")</f>
        <v/>
      </c>
      <c r="F105" s="52" t="str">
        <f aca="false">IF($A105="","",INDEX('Revenue Ledger'!$I$1:$I$4500,$J105))</f>
        <v/>
      </c>
      <c r="G105" s="52" t="str">
        <f aca="false">IF($A105="","",INDEX('Revenue Ledger'!$J$1:$J$4500,$J105))</f>
        <v/>
      </c>
      <c r="H105" s="52" t="str">
        <f aca="false">IF($A105="","",'Revenue Testing'!$E$9)</f>
        <v/>
      </c>
      <c r="I105" s="50" t="str">
        <f aca="false">IF($A105="","","Above materiality – automatically selected")</f>
        <v/>
      </c>
      <c r="J105" s="90" t="str">
        <f aca="false">IF($A105="","",MATCH(LARGE('Revenue Ledger'!$P$2:$P$4500,$A105),'Revenue Ledger'!$P$2:$P$4500,0)+1)</f>
        <v/>
      </c>
      <c r="K105" s="50" t="str">
        <f aca="false">IF($A105="","",INDEX('Revenue Ledger'!$A$1:$A$4500,$J105)&amp;"")</f>
        <v/>
      </c>
      <c r="L105" s="54"/>
      <c r="M105" s="54"/>
    </row>
    <row r="106" customFormat="false" ht="15" hidden="false" customHeight="false" outlineLevel="0" collapsed="false">
      <c r="A106" s="90" t="str">
        <f aca="false">IF(ROWS($A$5:A106)&lt;='Revenue Testing'!$E$31,ROWS($A$5:A106),"")</f>
        <v/>
      </c>
      <c r="B106" s="91" t="str">
        <f aca="false">IF($A106="","",INDEX('Revenue Ledger'!$B$1:$B$4500,$J106))</f>
        <v/>
      </c>
      <c r="C106" s="90" t="str">
        <f aca="false">IF($A106="","",INDEX('Revenue Ledger'!$C$1:$C$4500,$J106))</f>
        <v/>
      </c>
      <c r="D106" s="50" t="str">
        <f aca="false">IF($A106="","",INDEX('Revenue Ledger'!$D$1:$D$4500,$J106))</f>
        <v/>
      </c>
      <c r="E106" s="50" t="str">
        <f aca="false">IF($A106="","",INDEX('Revenue Ledger'!$F$1:$F$4500,$J106)&amp;"")</f>
        <v/>
      </c>
      <c r="F106" s="52" t="str">
        <f aca="false">IF($A106="","",INDEX('Revenue Ledger'!$I$1:$I$4500,$J106))</f>
        <v/>
      </c>
      <c r="G106" s="52" t="str">
        <f aca="false">IF($A106="","",INDEX('Revenue Ledger'!$J$1:$J$4500,$J106))</f>
        <v/>
      </c>
      <c r="H106" s="52" t="str">
        <f aca="false">IF($A106="","",'Revenue Testing'!$E$9)</f>
        <v/>
      </c>
      <c r="I106" s="50" t="str">
        <f aca="false">IF($A106="","","Above materiality – automatically selected")</f>
        <v/>
      </c>
      <c r="J106" s="90" t="str">
        <f aca="false">IF($A106="","",MATCH(LARGE('Revenue Ledger'!$P$2:$P$4500,$A106),'Revenue Ledger'!$P$2:$P$4500,0)+1)</f>
        <v/>
      </c>
      <c r="K106" s="50" t="str">
        <f aca="false">IF($A106="","",INDEX('Revenue Ledger'!$A$1:$A$4500,$J106)&amp;"")</f>
        <v/>
      </c>
      <c r="L106" s="54"/>
      <c r="M106" s="54"/>
    </row>
    <row r="107" customFormat="false" ht="15" hidden="false" customHeight="false" outlineLevel="0" collapsed="false">
      <c r="A107" s="90" t="str">
        <f aca="false">IF(ROWS($A$5:A107)&lt;='Revenue Testing'!$E$31,ROWS($A$5:A107),"")</f>
        <v/>
      </c>
      <c r="B107" s="91" t="str">
        <f aca="false">IF($A107="","",INDEX('Revenue Ledger'!$B$1:$B$4500,$J107))</f>
        <v/>
      </c>
      <c r="C107" s="90" t="str">
        <f aca="false">IF($A107="","",INDEX('Revenue Ledger'!$C$1:$C$4500,$J107))</f>
        <v/>
      </c>
      <c r="D107" s="50" t="str">
        <f aca="false">IF($A107="","",INDEX('Revenue Ledger'!$D$1:$D$4500,$J107))</f>
        <v/>
      </c>
      <c r="E107" s="50" t="str">
        <f aca="false">IF($A107="","",INDEX('Revenue Ledger'!$F$1:$F$4500,$J107)&amp;"")</f>
        <v/>
      </c>
      <c r="F107" s="52" t="str">
        <f aca="false">IF($A107="","",INDEX('Revenue Ledger'!$I$1:$I$4500,$J107))</f>
        <v/>
      </c>
      <c r="G107" s="52" t="str">
        <f aca="false">IF($A107="","",INDEX('Revenue Ledger'!$J$1:$J$4500,$J107))</f>
        <v/>
      </c>
      <c r="H107" s="52" t="str">
        <f aca="false">IF($A107="","",'Revenue Testing'!$E$9)</f>
        <v/>
      </c>
      <c r="I107" s="50" t="str">
        <f aca="false">IF($A107="","","Above materiality – automatically selected")</f>
        <v/>
      </c>
      <c r="J107" s="90" t="str">
        <f aca="false">IF($A107="","",MATCH(LARGE('Revenue Ledger'!$P$2:$P$4500,$A107),'Revenue Ledger'!$P$2:$P$4500,0)+1)</f>
        <v/>
      </c>
      <c r="K107" s="50" t="str">
        <f aca="false">IF($A107="","",INDEX('Revenue Ledger'!$A$1:$A$4500,$J107)&amp;"")</f>
        <v/>
      </c>
      <c r="L107" s="54"/>
      <c r="M107" s="54"/>
    </row>
    <row r="108" customFormat="false" ht="15" hidden="false" customHeight="false" outlineLevel="0" collapsed="false">
      <c r="A108" s="90" t="str">
        <f aca="false">IF(ROWS($A$5:A108)&lt;='Revenue Testing'!$E$31,ROWS($A$5:A108),"")</f>
        <v/>
      </c>
      <c r="B108" s="91" t="str">
        <f aca="false">IF($A108="","",INDEX('Revenue Ledger'!$B$1:$B$4500,$J108))</f>
        <v/>
      </c>
      <c r="C108" s="90" t="str">
        <f aca="false">IF($A108="","",INDEX('Revenue Ledger'!$C$1:$C$4500,$J108))</f>
        <v/>
      </c>
      <c r="D108" s="50" t="str">
        <f aca="false">IF($A108="","",INDEX('Revenue Ledger'!$D$1:$D$4500,$J108))</f>
        <v/>
      </c>
      <c r="E108" s="50" t="str">
        <f aca="false">IF($A108="","",INDEX('Revenue Ledger'!$F$1:$F$4500,$J108)&amp;"")</f>
        <v/>
      </c>
      <c r="F108" s="52" t="str">
        <f aca="false">IF($A108="","",INDEX('Revenue Ledger'!$I$1:$I$4500,$J108))</f>
        <v/>
      </c>
      <c r="G108" s="52" t="str">
        <f aca="false">IF($A108="","",INDEX('Revenue Ledger'!$J$1:$J$4500,$J108))</f>
        <v/>
      </c>
      <c r="H108" s="52" t="str">
        <f aca="false">IF($A108="","",'Revenue Testing'!$E$9)</f>
        <v/>
      </c>
      <c r="I108" s="50" t="str">
        <f aca="false">IF($A108="","","Above materiality – automatically selected")</f>
        <v/>
      </c>
      <c r="J108" s="90" t="str">
        <f aca="false">IF($A108="","",MATCH(LARGE('Revenue Ledger'!$P$2:$P$4500,$A108),'Revenue Ledger'!$P$2:$P$4500,0)+1)</f>
        <v/>
      </c>
      <c r="K108" s="50" t="str">
        <f aca="false">IF($A108="","",INDEX('Revenue Ledger'!$A$1:$A$4500,$J108)&amp;"")</f>
        <v/>
      </c>
      <c r="L108" s="54"/>
      <c r="M108" s="54"/>
    </row>
    <row r="109" customFormat="false" ht="15" hidden="false" customHeight="false" outlineLevel="0" collapsed="false">
      <c r="A109" s="90" t="str">
        <f aca="false">IF(ROWS($A$5:A109)&lt;='Revenue Testing'!$E$31,ROWS($A$5:A109),"")</f>
        <v/>
      </c>
      <c r="B109" s="91" t="str">
        <f aca="false">IF($A109="","",INDEX('Revenue Ledger'!$B$1:$B$4500,$J109))</f>
        <v/>
      </c>
      <c r="C109" s="90" t="str">
        <f aca="false">IF($A109="","",INDEX('Revenue Ledger'!$C$1:$C$4500,$J109))</f>
        <v/>
      </c>
      <c r="D109" s="50" t="str">
        <f aca="false">IF($A109="","",INDEX('Revenue Ledger'!$D$1:$D$4500,$J109))</f>
        <v/>
      </c>
      <c r="E109" s="50" t="str">
        <f aca="false">IF($A109="","",INDEX('Revenue Ledger'!$F$1:$F$4500,$J109)&amp;"")</f>
        <v/>
      </c>
      <c r="F109" s="52" t="str">
        <f aca="false">IF($A109="","",INDEX('Revenue Ledger'!$I$1:$I$4500,$J109))</f>
        <v/>
      </c>
      <c r="G109" s="52" t="str">
        <f aca="false">IF($A109="","",INDEX('Revenue Ledger'!$J$1:$J$4500,$J109))</f>
        <v/>
      </c>
      <c r="H109" s="52" t="str">
        <f aca="false">IF($A109="","",'Revenue Testing'!$E$9)</f>
        <v/>
      </c>
      <c r="I109" s="50" t="str">
        <f aca="false">IF($A109="","","Above materiality – automatically selected")</f>
        <v/>
      </c>
      <c r="J109" s="90" t="str">
        <f aca="false">IF($A109="","",MATCH(LARGE('Revenue Ledger'!$P$2:$P$4500,$A109),'Revenue Ledger'!$P$2:$P$4500,0)+1)</f>
        <v/>
      </c>
      <c r="K109" s="50" t="str">
        <f aca="false">IF($A109="","",INDEX('Revenue Ledger'!$A$1:$A$4500,$J109)&amp;"")</f>
        <v/>
      </c>
      <c r="L109" s="54"/>
      <c r="M109" s="54"/>
    </row>
    <row r="110" customFormat="false" ht="15" hidden="false" customHeight="false" outlineLevel="0" collapsed="false">
      <c r="A110" s="90" t="str">
        <f aca="false">IF(ROWS($A$5:A110)&lt;='Revenue Testing'!$E$31,ROWS($A$5:A110),"")</f>
        <v/>
      </c>
      <c r="B110" s="91" t="str">
        <f aca="false">IF($A110="","",INDEX('Revenue Ledger'!$B$1:$B$4500,$J110))</f>
        <v/>
      </c>
      <c r="C110" s="90" t="str">
        <f aca="false">IF($A110="","",INDEX('Revenue Ledger'!$C$1:$C$4500,$J110))</f>
        <v/>
      </c>
      <c r="D110" s="50" t="str">
        <f aca="false">IF($A110="","",INDEX('Revenue Ledger'!$D$1:$D$4500,$J110))</f>
        <v/>
      </c>
      <c r="E110" s="50" t="str">
        <f aca="false">IF($A110="","",INDEX('Revenue Ledger'!$F$1:$F$4500,$J110)&amp;"")</f>
        <v/>
      </c>
      <c r="F110" s="52" t="str">
        <f aca="false">IF($A110="","",INDEX('Revenue Ledger'!$I$1:$I$4500,$J110))</f>
        <v/>
      </c>
      <c r="G110" s="52" t="str">
        <f aca="false">IF($A110="","",INDEX('Revenue Ledger'!$J$1:$J$4500,$J110))</f>
        <v/>
      </c>
      <c r="H110" s="52" t="str">
        <f aca="false">IF($A110="","",'Revenue Testing'!$E$9)</f>
        <v/>
      </c>
      <c r="I110" s="50" t="str">
        <f aca="false">IF($A110="","","Above materiality – automatically selected")</f>
        <v/>
      </c>
      <c r="J110" s="90" t="str">
        <f aca="false">IF($A110="","",MATCH(LARGE('Revenue Ledger'!$P$2:$P$4500,$A110),'Revenue Ledger'!$P$2:$P$4500,0)+1)</f>
        <v/>
      </c>
      <c r="K110" s="50" t="str">
        <f aca="false">IF($A110="","",INDEX('Revenue Ledger'!$A$1:$A$4500,$J110)&amp;"")</f>
        <v/>
      </c>
      <c r="L110" s="54"/>
      <c r="M110" s="54"/>
    </row>
    <row r="111" customFormat="false" ht="15" hidden="false" customHeight="false" outlineLevel="0" collapsed="false">
      <c r="A111" s="90" t="str">
        <f aca="false">IF(ROWS($A$5:A111)&lt;='Revenue Testing'!$E$31,ROWS($A$5:A111),"")</f>
        <v/>
      </c>
      <c r="B111" s="91" t="str">
        <f aca="false">IF($A111="","",INDEX('Revenue Ledger'!$B$1:$B$4500,$J111))</f>
        <v/>
      </c>
      <c r="C111" s="90" t="str">
        <f aca="false">IF($A111="","",INDEX('Revenue Ledger'!$C$1:$C$4500,$J111))</f>
        <v/>
      </c>
      <c r="D111" s="50" t="str">
        <f aca="false">IF($A111="","",INDEX('Revenue Ledger'!$D$1:$D$4500,$J111))</f>
        <v/>
      </c>
      <c r="E111" s="50" t="str">
        <f aca="false">IF($A111="","",INDEX('Revenue Ledger'!$F$1:$F$4500,$J111)&amp;"")</f>
        <v/>
      </c>
      <c r="F111" s="52" t="str">
        <f aca="false">IF($A111="","",INDEX('Revenue Ledger'!$I$1:$I$4500,$J111))</f>
        <v/>
      </c>
      <c r="G111" s="52" t="str">
        <f aca="false">IF($A111="","",INDEX('Revenue Ledger'!$J$1:$J$4500,$J111))</f>
        <v/>
      </c>
      <c r="H111" s="52" t="str">
        <f aca="false">IF($A111="","",'Revenue Testing'!$E$9)</f>
        <v/>
      </c>
      <c r="I111" s="50" t="str">
        <f aca="false">IF($A111="","","Above materiality – automatically selected")</f>
        <v/>
      </c>
      <c r="J111" s="90" t="str">
        <f aca="false">IF($A111="","",MATCH(LARGE('Revenue Ledger'!$P$2:$P$4500,$A111),'Revenue Ledger'!$P$2:$P$4500,0)+1)</f>
        <v/>
      </c>
      <c r="K111" s="50" t="str">
        <f aca="false">IF($A111="","",INDEX('Revenue Ledger'!$A$1:$A$4500,$J111)&amp;"")</f>
        <v/>
      </c>
      <c r="L111" s="54"/>
      <c r="M111" s="54"/>
    </row>
    <row r="112" customFormat="false" ht="15" hidden="false" customHeight="false" outlineLevel="0" collapsed="false">
      <c r="A112" s="90" t="str">
        <f aca="false">IF(ROWS($A$5:A112)&lt;='Revenue Testing'!$E$31,ROWS($A$5:A112),"")</f>
        <v/>
      </c>
      <c r="B112" s="91" t="str">
        <f aca="false">IF($A112="","",INDEX('Revenue Ledger'!$B$1:$B$4500,$J112))</f>
        <v/>
      </c>
      <c r="C112" s="90" t="str">
        <f aca="false">IF($A112="","",INDEX('Revenue Ledger'!$C$1:$C$4500,$J112))</f>
        <v/>
      </c>
      <c r="D112" s="50" t="str">
        <f aca="false">IF($A112="","",INDEX('Revenue Ledger'!$D$1:$D$4500,$J112))</f>
        <v/>
      </c>
      <c r="E112" s="50" t="str">
        <f aca="false">IF($A112="","",INDEX('Revenue Ledger'!$F$1:$F$4500,$J112)&amp;"")</f>
        <v/>
      </c>
      <c r="F112" s="52" t="str">
        <f aca="false">IF($A112="","",INDEX('Revenue Ledger'!$I$1:$I$4500,$J112))</f>
        <v/>
      </c>
      <c r="G112" s="52" t="str">
        <f aca="false">IF($A112="","",INDEX('Revenue Ledger'!$J$1:$J$4500,$J112))</f>
        <v/>
      </c>
      <c r="H112" s="52" t="str">
        <f aca="false">IF($A112="","",'Revenue Testing'!$E$9)</f>
        <v/>
      </c>
      <c r="I112" s="50" t="str">
        <f aca="false">IF($A112="","","Above materiality – automatically selected")</f>
        <v/>
      </c>
      <c r="J112" s="90" t="str">
        <f aca="false">IF($A112="","",MATCH(LARGE('Revenue Ledger'!$P$2:$P$4500,$A112),'Revenue Ledger'!$P$2:$P$4500,0)+1)</f>
        <v/>
      </c>
      <c r="K112" s="50" t="str">
        <f aca="false">IF($A112="","",INDEX('Revenue Ledger'!$A$1:$A$4500,$J112)&amp;"")</f>
        <v/>
      </c>
      <c r="L112" s="54"/>
      <c r="M112" s="54"/>
    </row>
    <row r="113" customFormat="false" ht="15" hidden="false" customHeight="false" outlineLevel="0" collapsed="false">
      <c r="A113" s="90" t="str">
        <f aca="false">IF(ROWS($A$5:A113)&lt;='Revenue Testing'!$E$31,ROWS($A$5:A113),"")</f>
        <v/>
      </c>
      <c r="B113" s="91" t="str">
        <f aca="false">IF($A113="","",INDEX('Revenue Ledger'!$B$1:$B$4500,$J113))</f>
        <v/>
      </c>
      <c r="C113" s="90" t="str">
        <f aca="false">IF($A113="","",INDEX('Revenue Ledger'!$C$1:$C$4500,$J113))</f>
        <v/>
      </c>
      <c r="D113" s="50" t="str">
        <f aca="false">IF($A113="","",INDEX('Revenue Ledger'!$D$1:$D$4500,$J113))</f>
        <v/>
      </c>
      <c r="E113" s="50" t="str">
        <f aca="false">IF($A113="","",INDEX('Revenue Ledger'!$F$1:$F$4500,$J113)&amp;"")</f>
        <v/>
      </c>
      <c r="F113" s="52" t="str">
        <f aca="false">IF($A113="","",INDEX('Revenue Ledger'!$I$1:$I$4500,$J113))</f>
        <v/>
      </c>
      <c r="G113" s="52" t="str">
        <f aca="false">IF($A113="","",INDEX('Revenue Ledger'!$J$1:$J$4500,$J113))</f>
        <v/>
      </c>
      <c r="H113" s="52" t="str">
        <f aca="false">IF($A113="","",'Revenue Testing'!$E$9)</f>
        <v/>
      </c>
      <c r="I113" s="50" t="str">
        <f aca="false">IF($A113="","","Above materiality – automatically selected")</f>
        <v/>
      </c>
      <c r="J113" s="90" t="str">
        <f aca="false">IF($A113="","",MATCH(LARGE('Revenue Ledger'!$P$2:$P$4500,$A113),'Revenue Ledger'!$P$2:$P$4500,0)+1)</f>
        <v/>
      </c>
      <c r="K113" s="50" t="str">
        <f aca="false">IF($A113="","",INDEX('Revenue Ledger'!$A$1:$A$4500,$J113)&amp;"")</f>
        <v/>
      </c>
      <c r="L113" s="54"/>
      <c r="M113" s="54"/>
    </row>
    <row r="114" customFormat="false" ht="15" hidden="false" customHeight="false" outlineLevel="0" collapsed="false">
      <c r="A114" s="90" t="str">
        <f aca="false">IF(ROWS($A$5:A114)&lt;='Revenue Testing'!$E$31,ROWS($A$5:A114),"")</f>
        <v/>
      </c>
      <c r="B114" s="91" t="str">
        <f aca="false">IF($A114="","",INDEX('Revenue Ledger'!$B$1:$B$4500,$J114))</f>
        <v/>
      </c>
      <c r="C114" s="90" t="str">
        <f aca="false">IF($A114="","",INDEX('Revenue Ledger'!$C$1:$C$4500,$J114))</f>
        <v/>
      </c>
      <c r="D114" s="50" t="str">
        <f aca="false">IF($A114="","",INDEX('Revenue Ledger'!$D$1:$D$4500,$J114))</f>
        <v/>
      </c>
      <c r="E114" s="50" t="str">
        <f aca="false">IF($A114="","",INDEX('Revenue Ledger'!$F$1:$F$4500,$J114)&amp;"")</f>
        <v/>
      </c>
      <c r="F114" s="52" t="str">
        <f aca="false">IF($A114="","",INDEX('Revenue Ledger'!$I$1:$I$4500,$J114))</f>
        <v/>
      </c>
      <c r="G114" s="52" t="str">
        <f aca="false">IF($A114="","",INDEX('Revenue Ledger'!$J$1:$J$4500,$J114))</f>
        <v/>
      </c>
      <c r="H114" s="52" t="str">
        <f aca="false">IF($A114="","",'Revenue Testing'!$E$9)</f>
        <v/>
      </c>
      <c r="I114" s="50" t="str">
        <f aca="false">IF($A114="","","Above materiality – automatically selected")</f>
        <v/>
      </c>
      <c r="J114" s="90" t="str">
        <f aca="false">IF($A114="","",MATCH(LARGE('Revenue Ledger'!$P$2:$P$4500,$A114),'Revenue Ledger'!$P$2:$P$4500,0)+1)</f>
        <v/>
      </c>
      <c r="K114" s="50" t="str">
        <f aca="false">IF($A114="","",INDEX('Revenue Ledger'!$A$1:$A$4500,$J114)&amp;"")</f>
        <v/>
      </c>
      <c r="L114" s="54"/>
      <c r="M114" s="54"/>
    </row>
    <row r="115" customFormat="false" ht="15" hidden="false" customHeight="false" outlineLevel="0" collapsed="false">
      <c r="A115" s="90" t="str">
        <f aca="false">IF(ROWS($A$5:A115)&lt;='Revenue Testing'!$E$31,ROWS($A$5:A115),"")</f>
        <v/>
      </c>
      <c r="B115" s="91" t="str">
        <f aca="false">IF($A115="","",INDEX('Revenue Ledger'!$B$1:$B$4500,$J115))</f>
        <v/>
      </c>
      <c r="C115" s="90" t="str">
        <f aca="false">IF($A115="","",INDEX('Revenue Ledger'!$C$1:$C$4500,$J115))</f>
        <v/>
      </c>
      <c r="D115" s="50" t="str">
        <f aca="false">IF($A115="","",INDEX('Revenue Ledger'!$D$1:$D$4500,$J115))</f>
        <v/>
      </c>
      <c r="E115" s="50" t="str">
        <f aca="false">IF($A115="","",INDEX('Revenue Ledger'!$F$1:$F$4500,$J115)&amp;"")</f>
        <v/>
      </c>
      <c r="F115" s="52" t="str">
        <f aca="false">IF($A115="","",INDEX('Revenue Ledger'!$I$1:$I$4500,$J115))</f>
        <v/>
      </c>
      <c r="G115" s="52" t="str">
        <f aca="false">IF($A115="","",INDEX('Revenue Ledger'!$J$1:$J$4500,$J115))</f>
        <v/>
      </c>
      <c r="H115" s="52" t="str">
        <f aca="false">IF($A115="","",'Revenue Testing'!$E$9)</f>
        <v/>
      </c>
      <c r="I115" s="50" t="str">
        <f aca="false">IF($A115="","","Above materiality – automatically selected")</f>
        <v/>
      </c>
      <c r="J115" s="90" t="str">
        <f aca="false">IF($A115="","",MATCH(LARGE('Revenue Ledger'!$P$2:$P$4500,$A115),'Revenue Ledger'!$P$2:$P$4500,0)+1)</f>
        <v/>
      </c>
      <c r="K115" s="50" t="str">
        <f aca="false">IF($A115="","",INDEX('Revenue Ledger'!$A$1:$A$4500,$J115)&amp;"")</f>
        <v/>
      </c>
      <c r="L115" s="54"/>
      <c r="M115" s="54"/>
    </row>
    <row r="116" customFormat="false" ht="15" hidden="false" customHeight="false" outlineLevel="0" collapsed="false">
      <c r="A116" s="90" t="str">
        <f aca="false">IF(ROWS($A$5:A116)&lt;='Revenue Testing'!$E$31,ROWS($A$5:A116),"")</f>
        <v/>
      </c>
      <c r="B116" s="91" t="str">
        <f aca="false">IF($A116="","",INDEX('Revenue Ledger'!$B$1:$B$4500,$J116))</f>
        <v/>
      </c>
      <c r="C116" s="90" t="str">
        <f aca="false">IF($A116="","",INDEX('Revenue Ledger'!$C$1:$C$4500,$J116))</f>
        <v/>
      </c>
      <c r="D116" s="50" t="str">
        <f aca="false">IF($A116="","",INDEX('Revenue Ledger'!$D$1:$D$4500,$J116))</f>
        <v/>
      </c>
      <c r="E116" s="50" t="str">
        <f aca="false">IF($A116="","",INDEX('Revenue Ledger'!$F$1:$F$4500,$J116)&amp;"")</f>
        <v/>
      </c>
      <c r="F116" s="52" t="str">
        <f aca="false">IF($A116="","",INDEX('Revenue Ledger'!$I$1:$I$4500,$J116))</f>
        <v/>
      </c>
      <c r="G116" s="52" t="str">
        <f aca="false">IF($A116="","",INDEX('Revenue Ledger'!$J$1:$J$4500,$J116))</f>
        <v/>
      </c>
      <c r="H116" s="52" t="str">
        <f aca="false">IF($A116="","",'Revenue Testing'!$E$9)</f>
        <v/>
      </c>
      <c r="I116" s="50" t="str">
        <f aca="false">IF($A116="","","Above materiality – automatically selected")</f>
        <v/>
      </c>
      <c r="J116" s="90" t="str">
        <f aca="false">IF($A116="","",MATCH(LARGE('Revenue Ledger'!$P$2:$P$4500,$A116),'Revenue Ledger'!$P$2:$P$4500,0)+1)</f>
        <v/>
      </c>
      <c r="K116" s="50" t="str">
        <f aca="false">IF($A116="","",INDEX('Revenue Ledger'!$A$1:$A$4500,$J116)&amp;"")</f>
        <v/>
      </c>
      <c r="L116" s="54"/>
      <c r="M116" s="54"/>
    </row>
    <row r="117" customFormat="false" ht="15" hidden="false" customHeight="false" outlineLevel="0" collapsed="false">
      <c r="A117" s="90" t="str">
        <f aca="false">IF(ROWS($A$5:A117)&lt;='Revenue Testing'!$E$31,ROWS($A$5:A117),"")</f>
        <v/>
      </c>
      <c r="B117" s="91" t="str">
        <f aca="false">IF($A117="","",INDEX('Revenue Ledger'!$B$1:$B$4500,$J117))</f>
        <v/>
      </c>
      <c r="C117" s="90" t="str">
        <f aca="false">IF($A117="","",INDEX('Revenue Ledger'!$C$1:$C$4500,$J117))</f>
        <v/>
      </c>
      <c r="D117" s="50" t="str">
        <f aca="false">IF($A117="","",INDEX('Revenue Ledger'!$D$1:$D$4500,$J117))</f>
        <v/>
      </c>
      <c r="E117" s="50" t="str">
        <f aca="false">IF($A117="","",INDEX('Revenue Ledger'!$F$1:$F$4500,$J117)&amp;"")</f>
        <v/>
      </c>
      <c r="F117" s="52" t="str">
        <f aca="false">IF($A117="","",INDEX('Revenue Ledger'!$I$1:$I$4500,$J117))</f>
        <v/>
      </c>
      <c r="G117" s="52" t="str">
        <f aca="false">IF($A117="","",INDEX('Revenue Ledger'!$J$1:$J$4500,$J117))</f>
        <v/>
      </c>
      <c r="H117" s="52" t="str">
        <f aca="false">IF($A117="","",'Revenue Testing'!$E$9)</f>
        <v/>
      </c>
      <c r="I117" s="50" t="str">
        <f aca="false">IF($A117="","","Above materiality – automatically selected")</f>
        <v/>
      </c>
      <c r="J117" s="90" t="str">
        <f aca="false">IF($A117="","",MATCH(LARGE('Revenue Ledger'!$P$2:$P$4500,$A117),'Revenue Ledger'!$P$2:$P$4500,0)+1)</f>
        <v/>
      </c>
      <c r="K117" s="50" t="str">
        <f aca="false">IF($A117="","",INDEX('Revenue Ledger'!$A$1:$A$4500,$J117)&amp;"")</f>
        <v/>
      </c>
      <c r="L117" s="54"/>
      <c r="M117" s="54"/>
    </row>
    <row r="118" customFormat="false" ht="15" hidden="false" customHeight="false" outlineLevel="0" collapsed="false">
      <c r="A118" s="90" t="str">
        <f aca="false">IF(ROWS($A$5:A118)&lt;='Revenue Testing'!$E$31,ROWS($A$5:A118),"")</f>
        <v/>
      </c>
      <c r="B118" s="91" t="str">
        <f aca="false">IF($A118="","",INDEX('Revenue Ledger'!$B$1:$B$4500,$J118))</f>
        <v/>
      </c>
      <c r="C118" s="90" t="str">
        <f aca="false">IF($A118="","",INDEX('Revenue Ledger'!$C$1:$C$4500,$J118))</f>
        <v/>
      </c>
      <c r="D118" s="50" t="str">
        <f aca="false">IF($A118="","",INDEX('Revenue Ledger'!$D$1:$D$4500,$J118))</f>
        <v/>
      </c>
      <c r="E118" s="50" t="str">
        <f aca="false">IF($A118="","",INDEX('Revenue Ledger'!$F$1:$F$4500,$J118)&amp;"")</f>
        <v/>
      </c>
      <c r="F118" s="52" t="str">
        <f aca="false">IF($A118="","",INDEX('Revenue Ledger'!$I$1:$I$4500,$J118))</f>
        <v/>
      </c>
      <c r="G118" s="52" t="str">
        <f aca="false">IF($A118="","",INDEX('Revenue Ledger'!$J$1:$J$4500,$J118))</f>
        <v/>
      </c>
      <c r="H118" s="52" t="str">
        <f aca="false">IF($A118="","",'Revenue Testing'!$E$9)</f>
        <v/>
      </c>
      <c r="I118" s="50" t="str">
        <f aca="false">IF($A118="","","Above materiality – automatically selected")</f>
        <v/>
      </c>
      <c r="J118" s="90" t="str">
        <f aca="false">IF($A118="","",MATCH(LARGE('Revenue Ledger'!$P$2:$P$4500,$A118),'Revenue Ledger'!$P$2:$P$4500,0)+1)</f>
        <v/>
      </c>
      <c r="K118" s="50" t="str">
        <f aca="false">IF($A118="","",INDEX('Revenue Ledger'!$A$1:$A$4500,$J118)&amp;"")</f>
        <v/>
      </c>
      <c r="L118" s="54"/>
      <c r="M118" s="54"/>
    </row>
    <row r="119" customFormat="false" ht="15" hidden="false" customHeight="false" outlineLevel="0" collapsed="false">
      <c r="A119" s="90" t="str">
        <f aca="false">IF(ROWS($A$5:A119)&lt;='Revenue Testing'!$E$31,ROWS($A$5:A119),"")</f>
        <v/>
      </c>
      <c r="B119" s="91" t="str">
        <f aca="false">IF($A119="","",INDEX('Revenue Ledger'!$B$1:$B$4500,$J119))</f>
        <v/>
      </c>
      <c r="C119" s="90" t="str">
        <f aca="false">IF($A119="","",INDEX('Revenue Ledger'!$C$1:$C$4500,$J119))</f>
        <v/>
      </c>
      <c r="D119" s="50" t="str">
        <f aca="false">IF($A119="","",INDEX('Revenue Ledger'!$D$1:$D$4500,$J119))</f>
        <v/>
      </c>
      <c r="E119" s="50" t="str">
        <f aca="false">IF($A119="","",INDEX('Revenue Ledger'!$F$1:$F$4500,$J119)&amp;"")</f>
        <v/>
      </c>
      <c r="F119" s="52" t="str">
        <f aca="false">IF($A119="","",INDEX('Revenue Ledger'!$I$1:$I$4500,$J119))</f>
        <v/>
      </c>
      <c r="G119" s="52" t="str">
        <f aca="false">IF($A119="","",INDEX('Revenue Ledger'!$J$1:$J$4500,$J119))</f>
        <v/>
      </c>
      <c r="H119" s="52" t="str">
        <f aca="false">IF($A119="","",'Revenue Testing'!$E$9)</f>
        <v/>
      </c>
      <c r="I119" s="50" t="str">
        <f aca="false">IF($A119="","","Above materiality – automatically selected")</f>
        <v/>
      </c>
      <c r="J119" s="90" t="str">
        <f aca="false">IF($A119="","",MATCH(LARGE('Revenue Ledger'!$P$2:$P$4500,$A119),'Revenue Ledger'!$P$2:$P$4500,0)+1)</f>
        <v/>
      </c>
      <c r="K119" s="50" t="str">
        <f aca="false">IF($A119="","",INDEX('Revenue Ledger'!$A$1:$A$4500,$J119)&amp;"")</f>
        <v/>
      </c>
      <c r="L119" s="54"/>
      <c r="M119" s="54"/>
    </row>
    <row r="120" customFormat="false" ht="15" hidden="false" customHeight="false" outlineLevel="0" collapsed="false">
      <c r="A120" s="90" t="str">
        <f aca="false">IF(ROWS($A$5:A120)&lt;='Revenue Testing'!$E$31,ROWS($A$5:A120),"")</f>
        <v/>
      </c>
      <c r="B120" s="91" t="str">
        <f aca="false">IF($A120="","",INDEX('Revenue Ledger'!$B$1:$B$4500,$J120))</f>
        <v/>
      </c>
      <c r="C120" s="90" t="str">
        <f aca="false">IF($A120="","",INDEX('Revenue Ledger'!$C$1:$C$4500,$J120))</f>
        <v/>
      </c>
      <c r="D120" s="50" t="str">
        <f aca="false">IF($A120="","",INDEX('Revenue Ledger'!$D$1:$D$4500,$J120))</f>
        <v/>
      </c>
      <c r="E120" s="50" t="str">
        <f aca="false">IF($A120="","",INDEX('Revenue Ledger'!$F$1:$F$4500,$J120)&amp;"")</f>
        <v/>
      </c>
      <c r="F120" s="52" t="str">
        <f aca="false">IF($A120="","",INDEX('Revenue Ledger'!$I$1:$I$4500,$J120))</f>
        <v/>
      </c>
      <c r="G120" s="52" t="str">
        <f aca="false">IF($A120="","",INDEX('Revenue Ledger'!$J$1:$J$4500,$J120))</f>
        <v/>
      </c>
      <c r="H120" s="52" t="str">
        <f aca="false">IF($A120="","",'Revenue Testing'!$E$9)</f>
        <v/>
      </c>
      <c r="I120" s="50" t="str">
        <f aca="false">IF($A120="","","Above materiality – automatically selected")</f>
        <v/>
      </c>
      <c r="J120" s="90" t="str">
        <f aca="false">IF($A120="","",MATCH(LARGE('Revenue Ledger'!$P$2:$P$4500,$A120),'Revenue Ledger'!$P$2:$P$4500,0)+1)</f>
        <v/>
      </c>
      <c r="K120" s="50" t="str">
        <f aca="false">IF($A120="","",INDEX('Revenue Ledger'!$A$1:$A$4500,$J120)&amp;"")</f>
        <v/>
      </c>
      <c r="L120" s="54"/>
      <c r="M120" s="54"/>
    </row>
    <row r="121" customFormat="false" ht="15" hidden="false" customHeight="false" outlineLevel="0" collapsed="false">
      <c r="A121" s="90" t="str">
        <f aca="false">IF(ROWS($A$5:A121)&lt;='Revenue Testing'!$E$31,ROWS($A$5:A121),"")</f>
        <v/>
      </c>
      <c r="B121" s="91" t="str">
        <f aca="false">IF($A121="","",INDEX('Revenue Ledger'!$B$1:$B$4500,$J121))</f>
        <v/>
      </c>
      <c r="C121" s="90" t="str">
        <f aca="false">IF($A121="","",INDEX('Revenue Ledger'!$C$1:$C$4500,$J121))</f>
        <v/>
      </c>
      <c r="D121" s="50" t="str">
        <f aca="false">IF($A121="","",INDEX('Revenue Ledger'!$D$1:$D$4500,$J121))</f>
        <v/>
      </c>
      <c r="E121" s="50" t="str">
        <f aca="false">IF($A121="","",INDEX('Revenue Ledger'!$F$1:$F$4500,$J121)&amp;"")</f>
        <v/>
      </c>
      <c r="F121" s="52" t="str">
        <f aca="false">IF($A121="","",INDEX('Revenue Ledger'!$I$1:$I$4500,$J121))</f>
        <v/>
      </c>
      <c r="G121" s="52" t="str">
        <f aca="false">IF($A121="","",INDEX('Revenue Ledger'!$J$1:$J$4500,$J121))</f>
        <v/>
      </c>
      <c r="H121" s="52" t="str">
        <f aca="false">IF($A121="","",'Revenue Testing'!$E$9)</f>
        <v/>
      </c>
      <c r="I121" s="50" t="str">
        <f aca="false">IF($A121="","","Above materiality – automatically selected")</f>
        <v/>
      </c>
      <c r="J121" s="90" t="str">
        <f aca="false">IF($A121="","",MATCH(LARGE('Revenue Ledger'!$P$2:$P$4500,$A121),'Revenue Ledger'!$P$2:$P$4500,0)+1)</f>
        <v/>
      </c>
      <c r="K121" s="50" t="str">
        <f aca="false">IF($A121="","",INDEX('Revenue Ledger'!$A$1:$A$4500,$J121)&amp;"")</f>
        <v/>
      </c>
      <c r="L121" s="54"/>
      <c r="M121" s="54"/>
    </row>
    <row r="122" customFormat="false" ht="15" hidden="false" customHeight="false" outlineLevel="0" collapsed="false">
      <c r="A122" s="90" t="str">
        <f aca="false">IF(ROWS($A$5:A122)&lt;='Revenue Testing'!$E$31,ROWS($A$5:A122),"")</f>
        <v/>
      </c>
      <c r="B122" s="91" t="str">
        <f aca="false">IF($A122="","",INDEX('Revenue Ledger'!$B$1:$B$4500,$J122))</f>
        <v/>
      </c>
      <c r="C122" s="90" t="str">
        <f aca="false">IF($A122="","",INDEX('Revenue Ledger'!$C$1:$C$4500,$J122))</f>
        <v/>
      </c>
      <c r="D122" s="50" t="str">
        <f aca="false">IF($A122="","",INDEX('Revenue Ledger'!$D$1:$D$4500,$J122))</f>
        <v/>
      </c>
      <c r="E122" s="50" t="str">
        <f aca="false">IF($A122="","",INDEX('Revenue Ledger'!$F$1:$F$4500,$J122)&amp;"")</f>
        <v/>
      </c>
      <c r="F122" s="52" t="str">
        <f aca="false">IF($A122="","",INDEX('Revenue Ledger'!$I$1:$I$4500,$J122))</f>
        <v/>
      </c>
      <c r="G122" s="52" t="str">
        <f aca="false">IF($A122="","",INDEX('Revenue Ledger'!$J$1:$J$4500,$J122))</f>
        <v/>
      </c>
      <c r="H122" s="52" t="str">
        <f aca="false">IF($A122="","",'Revenue Testing'!$E$9)</f>
        <v/>
      </c>
      <c r="I122" s="50" t="str">
        <f aca="false">IF($A122="","","Above materiality – automatically selected")</f>
        <v/>
      </c>
      <c r="J122" s="90" t="str">
        <f aca="false">IF($A122="","",MATCH(LARGE('Revenue Ledger'!$P$2:$P$4500,$A122),'Revenue Ledger'!$P$2:$P$4500,0)+1)</f>
        <v/>
      </c>
      <c r="K122" s="50" t="str">
        <f aca="false">IF($A122="","",INDEX('Revenue Ledger'!$A$1:$A$4500,$J122)&amp;"")</f>
        <v/>
      </c>
      <c r="L122" s="54"/>
      <c r="M122" s="54"/>
    </row>
    <row r="123" customFormat="false" ht="15" hidden="false" customHeight="false" outlineLevel="0" collapsed="false">
      <c r="A123" s="90" t="str">
        <f aca="false">IF(ROWS($A$5:A123)&lt;='Revenue Testing'!$E$31,ROWS($A$5:A123),"")</f>
        <v/>
      </c>
      <c r="B123" s="91" t="str">
        <f aca="false">IF($A123="","",INDEX('Revenue Ledger'!$B$1:$B$4500,$J123))</f>
        <v/>
      </c>
      <c r="C123" s="90" t="str">
        <f aca="false">IF($A123="","",INDEX('Revenue Ledger'!$C$1:$C$4500,$J123))</f>
        <v/>
      </c>
      <c r="D123" s="50" t="str">
        <f aca="false">IF($A123="","",INDEX('Revenue Ledger'!$D$1:$D$4500,$J123))</f>
        <v/>
      </c>
      <c r="E123" s="50" t="str">
        <f aca="false">IF($A123="","",INDEX('Revenue Ledger'!$F$1:$F$4500,$J123)&amp;"")</f>
        <v/>
      </c>
      <c r="F123" s="52" t="str">
        <f aca="false">IF($A123="","",INDEX('Revenue Ledger'!$I$1:$I$4500,$J123))</f>
        <v/>
      </c>
      <c r="G123" s="52" t="str">
        <f aca="false">IF($A123="","",INDEX('Revenue Ledger'!$J$1:$J$4500,$J123))</f>
        <v/>
      </c>
      <c r="H123" s="52" t="str">
        <f aca="false">IF($A123="","",'Revenue Testing'!$E$9)</f>
        <v/>
      </c>
      <c r="I123" s="50" t="str">
        <f aca="false">IF($A123="","","Above materiality – automatically selected")</f>
        <v/>
      </c>
      <c r="J123" s="90" t="str">
        <f aca="false">IF($A123="","",MATCH(LARGE('Revenue Ledger'!$P$2:$P$4500,$A123),'Revenue Ledger'!$P$2:$P$4500,0)+1)</f>
        <v/>
      </c>
      <c r="K123" s="50" t="str">
        <f aca="false">IF($A123="","",INDEX('Revenue Ledger'!$A$1:$A$4500,$J123)&amp;"")</f>
        <v/>
      </c>
      <c r="L123" s="54"/>
      <c r="M123" s="54"/>
    </row>
    <row r="124" customFormat="false" ht="15" hidden="false" customHeight="false" outlineLevel="0" collapsed="false">
      <c r="A124" s="90" t="str">
        <f aca="false">IF(ROWS($A$5:A124)&lt;='Revenue Testing'!$E$31,ROWS($A$5:A124),"")</f>
        <v/>
      </c>
      <c r="B124" s="91" t="str">
        <f aca="false">IF($A124="","",INDEX('Revenue Ledger'!$B$1:$B$4500,$J124))</f>
        <v/>
      </c>
      <c r="C124" s="90" t="str">
        <f aca="false">IF($A124="","",INDEX('Revenue Ledger'!$C$1:$C$4500,$J124))</f>
        <v/>
      </c>
      <c r="D124" s="50" t="str">
        <f aca="false">IF($A124="","",INDEX('Revenue Ledger'!$D$1:$D$4500,$J124))</f>
        <v/>
      </c>
      <c r="E124" s="50" t="str">
        <f aca="false">IF($A124="","",INDEX('Revenue Ledger'!$F$1:$F$4500,$J124)&amp;"")</f>
        <v/>
      </c>
      <c r="F124" s="52" t="str">
        <f aca="false">IF($A124="","",INDEX('Revenue Ledger'!$I$1:$I$4500,$J124))</f>
        <v/>
      </c>
      <c r="G124" s="52" t="str">
        <f aca="false">IF($A124="","",INDEX('Revenue Ledger'!$J$1:$J$4500,$J124))</f>
        <v/>
      </c>
      <c r="H124" s="52" t="str">
        <f aca="false">IF($A124="","",'Revenue Testing'!$E$9)</f>
        <v/>
      </c>
      <c r="I124" s="50" t="str">
        <f aca="false">IF($A124="","","Above materiality – automatically selected")</f>
        <v/>
      </c>
      <c r="J124" s="90" t="str">
        <f aca="false">IF($A124="","",MATCH(LARGE('Revenue Ledger'!$P$2:$P$4500,$A124),'Revenue Ledger'!$P$2:$P$4500,0)+1)</f>
        <v/>
      </c>
      <c r="K124" s="50" t="str">
        <f aca="false">IF($A124="","",INDEX('Revenue Ledger'!$A$1:$A$4500,$J124)&amp;"")</f>
        <v/>
      </c>
      <c r="L124" s="54"/>
      <c r="M124" s="54"/>
    </row>
    <row r="125" customFormat="false" ht="15" hidden="false" customHeight="false" outlineLevel="0" collapsed="false">
      <c r="A125" s="90" t="str">
        <f aca="false">IF(ROWS($A$5:A125)&lt;='Revenue Testing'!$E$31,ROWS($A$5:A125),"")</f>
        <v/>
      </c>
      <c r="B125" s="91" t="str">
        <f aca="false">IF($A125="","",INDEX('Revenue Ledger'!$B$1:$B$4500,$J125))</f>
        <v/>
      </c>
      <c r="C125" s="90" t="str">
        <f aca="false">IF($A125="","",INDEX('Revenue Ledger'!$C$1:$C$4500,$J125))</f>
        <v/>
      </c>
      <c r="D125" s="50" t="str">
        <f aca="false">IF($A125="","",INDEX('Revenue Ledger'!$D$1:$D$4500,$J125))</f>
        <v/>
      </c>
      <c r="E125" s="50" t="str">
        <f aca="false">IF($A125="","",INDEX('Revenue Ledger'!$F$1:$F$4500,$J125)&amp;"")</f>
        <v/>
      </c>
      <c r="F125" s="52" t="str">
        <f aca="false">IF($A125="","",INDEX('Revenue Ledger'!$I$1:$I$4500,$J125))</f>
        <v/>
      </c>
      <c r="G125" s="52" t="str">
        <f aca="false">IF($A125="","",INDEX('Revenue Ledger'!$J$1:$J$4500,$J125))</f>
        <v/>
      </c>
      <c r="H125" s="52" t="str">
        <f aca="false">IF($A125="","",'Revenue Testing'!$E$9)</f>
        <v/>
      </c>
      <c r="I125" s="50" t="str">
        <f aca="false">IF($A125="","","Above materiality – automatically selected")</f>
        <v/>
      </c>
      <c r="J125" s="90" t="str">
        <f aca="false">IF($A125="","",MATCH(LARGE('Revenue Ledger'!$P$2:$P$4500,$A125),'Revenue Ledger'!$P$2:$P$4500,0)+1)</f>
        <v/>
      </c>
      <c r="K125" s="50" t="str">
        <f aca="false">IF($A125="","",INDEX('Revenue Ledger'!$A$1:$A$4500,$J125)&amp;"")</f>
        <v/>
      </c>
      <c r="L125" s="54"/>
      <c r="M125" s="54"/>
    </row>
    <row r="126" customFormat="false" ht="15" hidden="false" customHeight="false" outlineLevel="0" collapsed="false">
      <c r="A126" s="90" t="str">
        <f aca="false">IF(ROWS($A$5:A126)&lt;='Revenue Testing'!$E$31,ROWS($A$5:A126),"")</f>
        <v/>
      </c>
      <c r="B126" s="91" t="str">
        <f aca="false">IF($A126="","",INDEX('Revenue Ledger'!$B$1:$B$4500,$J126))</f>
        <v/>
      </c>
      <c r="C126" s="90" t="str">
        <f aca="false">IF($A126="","",INDEX('Revenue Ledger'!$C$1:$C$4500,$J126))</f>
        <v/>
      </c>
      <c r="D126" s="50" t="str">
        <f aca="false">IF($A126="","",INDEX('Revenue Ledger'!$D$1:$D$4500,$J126))</f>
        <v/>
      </c>
      <c r="E126" s="50" t="str">
        <f aca="false">IF($A126="","",INDEX('Revenue Ledger'!$F$1:$F$4500,$J126)&amp;"")</f>
        <v/>
      </c>
      <c r="F126" s="52" t="str">
        <f aca="false">IF($A126="","",INDEX('Revenue Ledger'!$I$1:$I$4500,$J126))</f>
        <v/>
      </c>
      <c r="G126" s="52" t="str">
        <f aca="false">IF($A126="","",INDEX('Revenue Ledger'!$J$1:$J$4500,$J126))</f>
        <v/>
      </c>
      <c r="H126" s="52" t="str">
        <f aca="false">IF($A126="","",'Revenue Testing'!$E$9)</f>
        <v/>
      </c>
      <c r="I126" s="50" t="str">
        <f aca="false">IF($A126="","","Above materiality – automatically selected")</f>
        <v/>
      </c>
      <c r="J126" s="90" t="str">
        <f aca="false">IF($A126="","",MATCH(LARGE('Revenue Ledger'!$P$2:$P$4500,$A126),'Revenue Ledger'!$P$2:$P$4500,0)+1)</f>
        <v/>
      </c>
      <c r="K126" s="50" t="str">
        <f aca="false">IF($A126="","",INDEX('Revenue Ledger'!$A$1:$A$4500,$J126)&amp;"")</f>
        <v/>
      </c>
      <c r="L126" s="54"/>
      <c r="M126" s="54"/>
    </row>
    <row r="127" customFormat="false" ht="15" hidden="false" customHeight="false" outlineLevel="0" collapsed="false">
      <c r="A127" s="90" t="str">
        <f aca="false">IF(ROWS($A$5:A127)&lt;='Revenue Testing'!$E$31,ROWS($A$5:A127),"")</f>
        <v/>
      </c>
      <c r="B127" s="91" t="str">
        <f aca="false">IF($A127="","",INDEX('Revenue Ledger'!$B$1:$B$4500,$J127))</f>
        <v/>
      </c>
      <c r="C127" s="90" t="str">
        <f aca="false">IF($A127="","",INDEX('Revenue Ledger'!$C$1:$C$4500,$J127))</f>
        <v/>
      </c>
      <c r="D127" s="50" t="str">
        <f aca="false">IF($A127="","",INDEX('Revenue Ledger'!$D$1:$D$4500,$J127))</f>
        <v/>
      </c>
      <c r="E127" s="50" t="str">
        <f aca="false">IF($A127="","",INDEX('Revenue Ledger'!$F$1:$F$4500,$J127)&amp;"")</f>
        <v/>
      </c>
      <c r="F127" s="52" t="str">
        <f aca="false">IF($A127="","",INDEX('Revenue Ledger'!$I$1:$I$4500,$J127))</f>
        <v/>
      </c>
      <c r="G127" s="52" t="str">
        <f aca="false">IF($A127="","",INDEX('Revenue Ledger'!$J$1:$J$4500,$J127))</f>
        <v/>
      </c>
      <c r="H127" s="52" t="str">
        <f aca="false">IF($A127="","",'Revenue Testing'!$E$9)</f>
        <v/>
      </c>
      <c r="I127" s="50" t="str">
        <f aca="false">IF($A127="","","Above materiality – automatically selected")</f>
        <v/>
      </c>
      <c r="J127" s="90" t="str">
        <f aca="false">IF($A127="","",MATCH(LARGE('Revenue Ledger'!$P$2:$P$4500,$A127),'Revenue Ledger'!$P$2:$P$4500,0)+1)</f>
        <v/>
      </c>
      <c r="K127" s="50" t="str">
        <f aca="false">IF($A127="","",INDEX('Revenue Ledger'!$A$1:$A$4500,$J127)&amp;"")</f>
        <v/>
      </c>
      <c r="L127" s="54"/>
      <c r="M127" s="54"/>
    </row>
    <row r="128" customFormat="false" ht="15" hidden="false" customHeight="false" outlineLevel="0" collapsed="false">
      <c r="A128" s="90" t="str">
        <f aca="false">IF(ROWS($A$5:A128)&lt;='Revenue Testing'!$E$31,ROWS($A$5:A128),"")</f>
        <v/>
      </c>
      <c r="B128" s="91" t="str">
        <f aca="false">IF($A128="","",INDEX('Revenue Ledger'!$B$1:$B$4500,$J128))</f>
        <v/>
      </c>
      <c r="C128" s="90" t="str">
        <f aca="false">IF($A128="","",INDEX('Revenue Ledger'!$C$1:$C$4500,$J128))</f>
        <v/>
      </c>
      <c r="D128" s="50" t="str">
        <f aca="false">IF($A128="","",INDEX('Revenue Ledger'!$D$1:$D$4500,$J128))</f>
        <v/>
      </c>
      <c r="E128" s="50" t="str">
        <f aca="false">IF($A128="","",INDEX('Revenue Ledger'!$F$1:$F$4500,$J128)&amp;"")</f>
        <v/>
      </c>
      <c r="F128" s="52" t="str">
        <f aca="false">IF($A128="","",INDEX('Revenue Ledger'!$I$1:$I$4500,$J128))</f>
        <v/>
      </c>
      <c r="G128" s="52" t="str">
        <f aca="false">IF($A128="","",INDEX('Revenue Ledger'!$J$1:$J$4500,$J128))</f>
        <v/>
      </c>
      <c r="H128" s="52" t="str">
        <f aca="false">IF($A128="","",'Revenue Testing'!$E$9)</f>
        <v/>
      </c>
      <c r="I128" s="50" t="str">
        <f aca="false">IF($A128="","","Above materiality – automatically selected")</f>
        <v/>
      </c>
      <c r="J128" s="90" t="str">
        <f aca="false">IF($A128="","",MATCH(LARGE('Revenue Ledger'!$P$2:$P$4500,$A128),'Revenue Ledger'!$P$2:$P$4500,0)+1)</f>
        <v/>
      </c>
      <c r="K128" s="50" t="str">
        <f aca="false">IF($A128="","",INDEX('Revenue Ledger'!$A$1:$A$4500,$J128)&amp;"")</f>
        <v/>
      </c>
      <c r="L128" s="54"/>
      <c r="M128" s="54"/>
    </row>
    <row r="129" customFormat="false" ht="15" hidden="false" customHeight="false" outlineLevel="0" collapsed="false">
      <c r="A129" s="90" t="str">
        <f aca="false">IF(ROWS($A$5:A129)&lt;='Revenue Testing'!$E$31,ROWS($A$5:A129),"")</f>
        <v/>
      </c>
      <c r="B129" s="91" t="str">
        <f aca="false">IF($A129="","",INDEX('Revenue Ledger'!$B$1:$B$4500,$J129))</f>
        <v/>
      </c>
      <c r="C129" s="90" t="str">
        <f aca="false">IF($A129="","",INDEX('Revenue Ledger'!$C$1:$C$4500,$J129))</f>
        <v/>
      </c>
      <c r="D129" s="50" t="str">
        <f aca="false">IF($A129="","",INDEX('Revenue Ledger'!$D$1:$D$4500,$J129))</f>
        <v/>
      </c>
      <c r="E129" s="50" t="str">
        <f aca="false">IF($A129="","",INDEX('Revenue Ledger'!$F$1:$F$4500,$J129)&amp;"")</f>
        <v/>
      </c>
      <c r="F129" s="52" t="str">
        <f aca="false">IF($A129="","",INDEX('Revenue Ledger'!$I$1:$I$4500,$J129))</f>
        <v/>
      </c>
      <c r="G129" s="52" t="str">
        <f aca="false">IF($A129="","",INDEX('Revenue Ledger'!$J$1:$J$4500,$J129))</f>
        <v/>
      </c>
      <c r="H129" s="52" t="str">
        <f aca="false">IF($A129="","",'Revenue Testing'!$E$9)</f>
        <v/>
      </c>
      <c r="I129" s="50" t="str">
        <f aca="false">IF($A129="","","Above materiality – automatically selected")</f>
        <v/>
      </c>
      <c r="J129" s="90" t="str">
        <f aca="false">IF($A129="","",MATCH(LARGE('Revenue Ledger'!$P$2:$P$4500,$A129),'Revenue Ledger'!$P$2:$P$4500,0)+1)</f>
        <v/>
      </c>
      <c r="K129" s="50" t="str">
        <f aca="false">IF($A129="","",INDEX('Revenue Ledger'!$A$1:$A$4500,$J129)&amp;"")</f>
        <v/>
      </c>
      <c r="L129" s="54"/>
      <c r="M129" s="54"/>
    </row>
    <row r="130" customFormat="false" ht="15" hidden="false" customHeight="false" outlineLevel="0" collapsed="false">
      <c r="A130" s="90" t="str">
        <f aca="false">IF(ROWS($A$5:A130)&lt;='Revenue Testing'!$E$31,ROWS($A$5:A130),"")</f>
        <v/>
      </c>
      <c r="B130" s="91" t="str">
        <f aca="false">IF($A130="","",INDEX('Revenue Ledger'!$B$1:$B$4500,$J130))</f>
        <v/>
      </c>
      <c r="C130" s="90" t="str">
        <f aca="false">IF($A130="","",INDEX('Revenue Ledger'!$C$1:$C$4500,$J130))</f>
        <v/>
      </c>
      <c r="D130" s="50" t="str">
        <f aca="false">IF($A130="","",INDEX('Revenue Ledger'!$D$1:$D$4500,$J130))</f>
        <v/>
      </c>
      <c r="E130" s="50" t="str">
        <f aca="false">IF($A130="","",INDEX('Revenue Ledger'!$F$1:$F$4500,$J130)&amp;"")</f>
        <v/>
      </c>
      <c r="F130" s="52" t="str">
        <f aca="false">IF($A130="","",INDEX('Revenue Ledger'!$I$1:$I$4500,$J130))</f>
        <v/>
      </c>
      <c r="G130" s="52" t="str">
        <f aca="false">IF($A130="","",INDEX('Revenue Ledger'!$J$1:$J$4500,$J130))</f>
        <v/>
      </c>
      <c r="H130" s="52" t="str">
        <f aca="false">IF($A130="","",'Revenue Testing'!$E$9)</f>
        <v/>
      </c>
      <c r="I130" s="50" t="str">
        <f aca="false">IF($A130="","","Above materiality – automatically selected")</f>
        <v/>
      </c>
      <c r="J130" s="90" t="str">
        <f aca="false">IF($A130="","",MATCH(LARGE('Revenue Ledger'!$P$2:$P$4500,$A130),'Revenue Ledger'!$P$2:$P$4500,0)+1)</f>
        <v/>
      </c>
      <c r="K130" s="50" t="str">
        <f aca="false">IF($A130="","",INDEX('Revenue Ledger'!$A$1:$A$4500,$J130)&amp;"")</f>
        <v/>
      </c>
      <c r="L130" s="54"/>
      <c r="M130" s="54"/>
    </row>
    <row r="131" customFormat="false" ht="15" hidden="false" customHeight="false" outlineLevel="0" collapsed="false">
      <c r="A131" s="90" t="str">
        <f aca="false">IF(ROWS($A$5:A131)&lt;='Revenue Testing'!$E$31,ROWS($A$5:A131),"")</f>
        <v/>
      </c>
      <c r="B131" s="91" t="str">
        <f aca="false">IF($A131="","",INDEX('Revenue Ledger'!$B$1:$B$4500,$J131))</f>
        <v/>
      </c>
      <c r="C131" s="90" t="str">
        <f aca="false">IF($A131="","",INDEX('Revenue Ledger'!$C$1:$C$4500,$J131))</f>
        <v/>
      </c>
      <c r="D131" s="50" t="str">
        <f aca="false">IF($A131="","",INDEX('Revenue Ledger'!$D$1:$D$4500,$J131))</f>
        <v/>
      </c>
      <c r="E131" s="50" t="str">
        <f aca="false">IF($A131="","",INDEX('Revenue Ledger'!$F$1:$F$4500,$J131)&amp;"")</f>
        <v/>
      </c>
      <c r="F131" s="52" t="str">
        <f aca="false">IF($A131="","",INDEX('Revenue Ledger'!$I$1:$I$4500,$J131))</f>
        <v/>
      </c>
      <c r="G131" s="52" t="str">
        <f aca="false">IF($A131="","",INDEX('Revenue Ledger'!$J$1:$J$4500,$J131))</f>
        <v/>
      </c>
      <c r="H131" s="52" t="str">
        <f aca="false">IF($A131="","",'Revenue Testing'!$E$9)</f>
        <v/>
      </c>
      <c r="I131" s="50" t="str">
        <f aca="false">IF($A131="","","Above materiality – automatically selected")</f>
        <v/>
      </c>
      <c r="J131" s="90" t="str">
        <f aca="false">IF($A131="","",MATCH(LARGE('Revenue Ledger'!$P$2:$P$4500,$A131),'Revenue Ledger'!$P$2:$P$4500,0)+1)</f>
        <v/>
      </c>
      <c r="K131" s="50" t="str">
        <f aca="false">IF($A131="","",INDEX('Revenue Ledger'!$A$1:$A$4500,$J131)&amp;"")</f>
        <v/>
      </c>
      <c r="L131" s="54"/>
      <c r="M131" s="54"/>
    </row>
    <row r="132" customFormat="false" ht="15" hidden="false" customHeight="false" outlineLevel="0" collapsed="false">
      <c r="A132" s="90" t="str">
        <f aca="false">IF(ROWS($A$5:A132)&lt;='Revenue Testing'!$E$31,ROWS($A$5:A132),"")</f>
        <v/>
      </c>
      <c r="B132" s="91" t="str">
        <f aca="false">IF($A132="","",INDEX('Revenue Ledger'!$B$1:$B$4500,$J132))</f>
        <v/>
      </c>
      <c r="C132" s="90" t="str">
        <f aca="false">IF($A132="","",INDEX('Revenue Ledger'!$C$1:$C$4500,$J132))</f>
        <v/>
      </c>
      <c r="D132" s="50" t="str">
        <f aca="false">IF($A132="","",INDEX('Revenue Ledger'!$D$1:$D$4500,$J132))</f>
        <v/>
      </c>
      <c r="E132" s="50" t="str">
        <f aca="false">IF($A132="","",INDEX('Revenue Ledger'!$F$1:$F$4500,$J132)&amp;"")</f>
        <v/>
      </c>
      <c r="F132" s="52" t="str">
        <f aca="false">IF($A132="","",INDEX('Revenue Ledger'!$I$1:$I$4500,$J132))</f>
        <v/>
      </c>
      <c r="G132" s="52" t="str">
        <f aca="false">IF($A132="","",INDEX('Revenue Ledger'!$J$1:$J$4500,$J132))</f>
        <v/>
      </c>
      <c r="H132" s="52" t="str">
        <f aca="false">IF($A132="","",'Revenue Testing'!$E$9)</f>
        <v/>
      </c>
      <c r="I132" s="50" t="str">
        <f aca="false">IF($A132="","","Above materiality – automatically selected")</f>
        <v/>
      </c>
      <c r="J132" s="90" t="str">
        <f aca="false">IF($A132="","",MATCH(LARGE('Revenue Ledger'!$P$2:$P$4500,$A132),'Revenue Ledger'!$P$2:$P$4500,0)+1)</f>
        <v/>
      </c>
      <c r="K132" s="50" t="str">
        <f aca="false">IF($A132="","",INDEX('Revenue Ledger'!$A$1:$A$4500,$J132)&amp;"")</f>
        <v/>
      </c>
      <c r="L132" s="54"/>
      <c r="M132" s="54"/>
    </row>
    <row r="133" customFormat="false" ht="15" hidden="false" customHeight="false" outlineLevel="0" collapsed="false">
      <c r="A133" s="90" t="str">
        <f aca="false">IF(ROWS($A$5:A133)&lt;='Revenue Testing'!$E$31,ROWS($A$5:A133),"")</f>
        <v/>
      </c>
      <c r="B133" s="91" t="str">
        <f aca="false">IF($A133="","",INDEX('Revenue Ledger'!$B$1:$B$4500,$J133))</f>
        <v/>
      </c>
      <c r="C133" s="90" t="str">
        <f aca="false">IF($A133="","",INDEX('Revenue Ledger'!$C$1:$C$4500,$J133))</f>
        <v/>
      </c>
      <c r="D133" s="50" t="str">
        <f aca="false">IF($A133="","",INDEX('Revenue Ledger'!$D$1:$D$4500,$J133))</f>
        <v/>
      </c>
      <c r="E133" s="50" t="str">
        <f aca="false">IF($A133="","",INDEX('Revenue Ledger'!$F$1:$F$4500,$J133)&amp;"")</f>
        <v/>
      </c>
      <c r="F133" s="52" t="str">
        <f aca="false">IF($A133="","",INDEX('Revenue Ledger'!$I$1:$I$4500,$J133))</f>
        <v/>
      </c>
      <c r="G133" s="52" t="str">
        <f aca="false">IF($A133="","",INDEX('Revenue Ledger'!$J$1:$J$4500,$J133))</f>
        <v/>
      </c>
      <c r="H133" s="52" t="str">
        <f aca="false">IF($A133="","",'Revenue Testing'!$E$9)</f>
        <v/>
      </c>
      <c r="I133" s="50" t="str">
        <f aca="false">IF($A133="","","Above materiality – automatically selected")</f>
        <v/>
      </c>
      <c r="J133" s="90" t="str">
        <f aca="false">IF($A133="","",MATCH(LARGE('Revenue Ledger'!$P$2:$P$4500,$A133),'Revenue Ledger'!$P$2:$P$4500,0)+1)</f>
        <v/>
      </c>
      <c r="K133" s="50" t="str">
        <f aca="false">IF($A133="","",INDEX('Revenue Ledger'!$A$1:$A$4500,$J133)&amp;"")</f>
        <v/>
      </c>
      <c r="L133" s="54"/>
      <c r="M133" s="54"/>
    </row>
    <row r="134" customFormat="false" ht="15" hidden="false" customHeight="false" outlineLevel="0" collapsed="false">
      <c r="A134" s="90" t="str">
        <f aca="false">IF(ROWS($A$5:A134)&lt;='Revenue Testing'!$E$31,ROWS($A$5:A134),"")</f>
        <v/>
      </c>
      <c r="B134" s="91" t="str">
        <f aca="false">IF($A134="","",INDEX('Revenue Ledger'!$B$1:$B$4500,$J134))</f>
        <v/>
      </c>
      <c r="C134" s="90" t="str">
        <f aca="false">IF($A134="","",INDEX('Revenue Ledger'!$C$1:$C$4500,$J134))</f>
        <v/>
      </c>
      <c r="D134" s="50" t="str">
        <f aca="false">IF($A134="","",INDEX('Revenue Ledger'!$D$1:$D$4500,$J134))</f>
        <v/>
      </c>
      <c r="E134" s="50" t="str">
        <f aca="false">IF($A134="","",INDEX('Revenue Ledger'!$F$1:$F$4500,$J134)&amp;"")</f>
        <v/>
      </c>
      <c r="F134" s="52" t="str">
        <f aca="false">IF($A134="","",INDEX('Revenue Ledger'!$I$1:$I$4500,$J134))</f>
        <v/>
      </c>
      <c r="G134" s="52" t="str">
        <f aca="false">IF($A134="","",INDEX('Revenue Ledger'!$J$1:$J$4500,$J134))</f>
        <v/>
      </c>
      <c r="H134" s="52" t="str">
        <f aca="false">IF($A134="","",'Revenue Testing'!$E$9)</f>
        <v/>
      </c>
      <c r="I134" s="50" t="str">
        <f aca="false">IF($A134="","","Above materiality – automatically selected")</f>
        <v/>
      </c>
      <c r="J134" s="90" t="str">
        <f aca="false">IF($A134="","",MATCH(LARGE('Revenue Ledger'!$P$2:$P$4500,$A134),'Revenue Ledger'!$P$2:$P$4500,0)+1)</f>
        <v/>
      </c>
      <c r="K134" s="50" t="str">
        <f aca="false">IF($A134="","",INDEX('Revenue Ledger'!$A$1:$A$4500,$J134)&amp;"")</f>
        <v/>
      </c>
      <c r="L134" s="54"/>
      <c r="M134" s="54"/>
    </row>
    <row r="135" customFormat="false" ht="15" hidden="false" customHeight="false" outlineLevel="0" collapsed="false">
      <c r="A135" s="90" t="str">
        <f aca="false">IF(ROWS($A$5:A135)&lt;='Revenue Testing'!$E$31,ROWS($A$5:A135),"")</f>
        <v/>
      </c>
      <c r="B135" s="91" t="str">
        <f aca="false">IF($A135="","",INDEX('Revenue Ledger'!$B$1:$B$4500,$J135))</f>
        <v/>
      </c>
      <c r="C135" s="90" t="str">
        <f aca="false">IF($A135="","",INDEX('Revenue Ledger'!$C$1:$C$4500,$J135))</f>
        <v/>
      </c>
      <c r="D135" s="50" t="str">
        <f aca="false">IF($A135="","",INDEX('Revenue Ledger'!$D$1:$D$4500,$J135))</f>
        <v/>
      </c>
      <c r="E135" s="50" t="str">
        <f aca="false">IF($A135="","",INDEX('Revenue Ledger'!$F$1:$F$4500,$J135)&amp;"")</f>
        <v/>
      </c>
      <c r="F135" s="52" t="str">
        <f aca="false">IF($A135="","",INDEX('Revenue Ledger'!$I$1:$I$4500,$J135))</f>
        <v/>
      </c>
      <c r="G135" s="52" t="str">
        <f aca="false">IF($A135="","",INDEX('Revenue Ledger'!$J$1:$J$4500,$J135))</f>
        <v/>
      </c>
      <c r="H135" s="52" t="str">
        <f aca="false">IF($A135="","",'Revenue Testing'!$E$9)</f>
        <v/>
      </c>
      <c r="I135" s="50" t="str">
        <f aca="false">IF($A135="","","Above materiality – automatically selected")</f>
        <v/>
      </c>
      <c r="J135" s="90" t="str">
        <f aca="false">IF($A135="","",MATCH(LARGE('Revenue Ledger'!$P$2:$P$4500,$A135),'Revenue Ledger'!$P$2:$P$4500,0)+1)</f>
        <v/>
      </c>
      <c r="K135" s="50" t="str">
        <f aca="false">IF($A135="","",INDEX('Revenue Ledger'!$A$1:$A$4500,$J135)&amp;"")</f>
        <v/>
      </c>
      <c r="L135" s="54"/>
      <c r="M135" s="54"/>
    </row>
    <row r="136" customFormat="false" ht="15" hidden="false" customHeight="false" outlineLevel="0" collapsed="false">
      <c r="A136" s="90" t="str">
        <f aca="false">IF(ROWS($A$5:A136)&lt;='Revenue Testing'!$E$31,ROWS($A$5:A136),"")</f>
        <v/>
      </c>
      <c r="B136" s="91" t="str">
        <f aca="false">IF($A136="","",INDEX('Revenue Ledger'!$B$1:$B$4500,$J136))</f>
        <v/>
      </c>
      <c r="C136" s="90" t="str">
        <f aca="false">IF($A136="","",INDEX('Revenue Ledger'!$C$1:$C$4500,$J136))</f>
        <v/>
      </c>
      <c r="D136" s="50" t="str">
        <f aca="false">IF($A136="","",INDEX('Revenue Ledger'!$D$1:$D$4500,$J136))</f>
        <v/>
      </c>
      <c r="E136" s="50" t="str">
        <f aca="false">IF($A136="","",INDEX('Revenue Ledger'!$F$1:$F$4500,$J136)&amp;"")</f>
        <v/>
      </c>
      <c r="F136" s="52" t="str">
        <f aca="false">IF($A136="","",INDEX('Revenue Ledger'!$I$1:$I$4500,$J136))</f>
        <v/>
      </c>
      <c r="G136" s="52" t="str">
        <f aca="false">IF($A136="","",INDEX('Revenue Ledger'!$J$1:$J$4500,$J136))</f>
        <v/>
      </c>
      <c r="H136" s="52" t="str">
        <f aca="false">IF($A136="","",'Revenue Testing'!$E$9)</f>
        <v/>
      </c>
      <c r="I136" s="50" t="str">
        <f aca="false">IF($A136="","","Above materiality – automatically selected")</f>
        <v/>
      </c>
      <c r="J136" s="90" t="str">
        <f aca="false">IF($A136="","",MATCH(LARGE('Revenue Ledger'!$P$2:$P$4500,$A136),'Revenue Ledger'!$P$2:$P$4500,0)+1)</f>
        <v/>
      </c>
      <c r="K136" s="50" t="str">
        <f aca="false">IF($A136="","",INDEX('Revenue Ledger'!$A$1:$A$4500,$J136)&amp;"")</f>
        <v/>
      </c>
      <c r="L136" s="54"/>
      <c r="M136" s="54"/>
    </row>
    <row r="137" customFormat="false" ht="15" hidden="false" customHeight="false" outlineLevel="0" collapsed="false">
      <c r="A137" s="90" t="str">
        <f aca="false">IF(ROWS($A$5:A137)&lt;='Revenue Testing'!$E$31,ROWS($A$5:A137),"")</f>
        <v/>
      </c>
      <c r="B137" s="91" t="str">
        <f aca="false">IF($A137="","",INDEX('Revenue Ledger'!$B$1:$B$4500,$J137))</f>
        <v/>
      </c>
      <c r="C137" s="90" t="str">
        <f aca="false">IF($A137="","",INDEX('Revenue Ledger'!$C$1:$C$4500,$J137))</f>
        <v/>
      </c>
      <c r="D137" s="50" t="str">
        <f aca="false">IF($A137="","",INDEX('Revenue Ledger'!$D$1:$D$4500,$J137))</f>
        <v/>
      </c>
      <c r="E137" s="50" t="str">
        <f aca="false">IF($A137="","",INDEX('Revenue Ledger'!$F$1:$F$4500,$J137)&amp;"")</f>
        <v/>
      </c>
      <c r="F137" s="52" t="str">
        <f aca="false">IF($A137="","",INDEX('Revenue Ledger'!$I$1:$I$4500,$J137))</f>
        <v/>
      </c>
      <c r="G137" s="52" t="str">
        <f aca="false">IF($A137="","",INDEX('Revenue Ledger'!$J$1:$J$4500,$J137))</f>
        <v/>
      </c>
      <c r="H137" s="52" t="str">
        <f aca="false">IF($A137="","",'Revenue Testing'!$E$9)</f>
        <v/>
      </c>
      <c r="I137" s="50" t="str">
        <f aca="false">IF($A137="","","Above materiality – automatically selected")</f>
        <v/>
      </c>
      <c r="J137" s="90" t="str">
        <f aca="false">IF($A137="","",MATCH(LARGE('Revenue Ledger'!$P$2:$P$4500,$A137),'Revenue Ledger'!$P$2:$P$4500,0)+1)</f>
        <v/>
      </c>
      <c r="K137" s="50" t="str">
        <f aca="false">IF($A137="","",INDEX('Revenue Ledger'!$A$1:$A$4500,$J137)&amp;"")</f>
        <v/>
      </c>
      <c r="L137" s="54"/>
      <c r="M137" s="54"/>
    </row>
    <row r="138" customFormat="false" ht="15" hidden="false" customHeight="false" outlineLevel="0" collapsed="false">
      <c r="A138" s="90" t="str">
        <f aca="false">IF(ROWS($A$5:A138)&lt;='Revenue Testing'!$E$31,ROWS($A$5:A138),"")</f>
        <v/>
      </c>
      <c r="B138" s="91" t="str">
        <f aca="false">IF($A138="","",INDEX('Revenue Ledger'!$B$1:$B$4500,$J138))</f>
        <v/>
      </c>
      <c r="C138" s="90" t="str">
        <f aca="false">IF($A138="","",INDEX('Revenue Ledger'!$C$1:$C$4500,$J138))</f>
        <v/>
      </c>
      <c r="D138" s="50" t="str">
        <f aca="false">IF($A138="","",INDEX('Revenue Ledger'!$D$1:$D$4500,$J138))</f>
        <v/>
      </c>
      <c r="E138" s="50" t="str">
        <f aca="false">IF($A138="","",INDEX('Revenue Ledger'!$F$1:$F$4500,$J138)&amp;"")</f>
        <v/>
      </c>
      <c r="F138" s="52" t="str">
        <f aca="false">IF($A138="","",INDEX('Revenue Ledger'!$I$1:$I$4500,$J138))</f>
        <v/>
      </c>
      <c r="G138" s="52" t="str">
        <f aca="false">IF($A138="","",INDEX('Revenue Ledger'!$J$1:$J$4500,$J138))</f>
        <v/>
      </c>
      <c r="H138" s="52" t="str">
        <f aca="false">IF($A138="","",'Revenue Testing'!$E$9)</f>
        <v/>
      </c>
      <c r="I138" s="50" t="str">
        <f aca="false">IF($A138="","","Above materiality – automatically selected")</f>
        <v/>
      </c>
      <c r="J138" s="90" t="str">
        <f aca="false">IF($A138="","",MATCH(LARGE('Revenue Ledger'!$P$2:$P$4500,$A138),'Revenue Ledger'!$P$2:$P$4500,0)+1)</f>
        <v/>
      </c>
      <c r="K138" s="50" t="str">
        <f aca="false">IF($A138="","",INDEX('Revenue Ledger'!$A$1:$A$4500,$J138)&amp;"")</f>
        <v/>
      </c>
      <c r="L138" s="54"/>
      <c r="M138" s="54"/>
    </row>
    <row r="139" customFormat="false" ht="15" hidden="false" customHeight="false" outlineLevel="0" collapsed="false">
      <c r="A139" s="90" t="str">
        <f aca="false">IF(ROWS($A$5:A139)&lt;='Revenue Testing'!$E$31,ROWS($A$5:A139),"")</f>
        <v/>
      </c>
      <c r="B139" s="91" t="str">
        <f aca="false">IF($A139="","",INDEX('Revenue Ledger'!$B$1:$B$4500,$J139))</f>
        <v/>
      </c>
      <c r="C139" s="90" t="str">
        <f aca="false">IF($A139="","",INDEX('Revenue Ledger'!$C$1:$C$4500,$J139))</f>
        <v/>
      </c>
      <c r="D139" s="50" t="str">
        <f aca="false">IF($A139="","",INDEX('Revenue Ledger'!$D$1:$D$4500,$J139))</f>
        <v/>
      </c>
      <c r="E139" s="50" t="str">
        <f aca="false">IF($A139="","",INDEX('Revenue Ledger'!$F$1:$F$4500,$J139)&amp;"")</f>
        <v/>
      </c>
      <c r="F139" s="52" t="str">
        <f aca="false">IF($A139="","",INDEX('Revenue Ledger'!$I$1:$I$4500,$J139))</f>
        <v/>
      </c>
      <c r="G139" s="52" t="str">
        <f aca="false">IF($A139="","",INDEX('Revenue Ledger'!$J$1:$J$4500,$J139))</f>
        <v/>
      </c>
      <c r="H139" s="52" t="str">
        <f aca="false">IF($A139="","",'Revenue Testing'!$E$9)</f>
        <v/>
      </c>
      <c r="I139" s="50" t="str">
        <f aca="false">IF($A139="","","Above materiality – automatically selected")</f>
        <v/>
      </c>
      <c r="J139" s="90" t="str">
        <f aca="false">IF($A139="","",MATCH(LARGE('Revenue Ledger'!$P$2:$P$4500,$A139),'Revenue Ledger'!$P$2:$P$4500,0)+1)</f>
        <v/>
      </c>
      <c r="K139" s="50" t="str">
        <f aca="false">IF($A139="","",INDEX('Revenue Ledger'!$A$1:$A$4500,$J139)&amp;"")</f>
        <v/>
      </c>
      <c r="L139" s="54"/>
      <c r="M139" s="54"/>
    </row>
    <row r="140" customFormat="false" ht="15" hidden="false" customHeight="false" outlineLevel="0" collapsed="false">
      <c r="A140" s="90" t="str">
        <f aca="false">IF(ROWS($A$5:A140)&lt;='Revenue Testing'!$E$31,ROWS($A$5:A140),"")</f>
        <v/>
      </c>
      <c r="B140" s="91" t="str">
        <f aca="false">IF($A140="","",INDEX('Revenue Ledger'!$B$1:$B$4500,$J140))</f>
        <v/>
      </c>
      <c r="C140" s="90" t="str">
        <f aca="false">IF($A140="","",INDEX('Revenue Ledger'!$C$1:$C$4500,$J140))</f>
        <v/>
      </c>
      <c r="D140" s="50" t="str">
        <f aca="false">IF($A140="","",INDEX('Revenue Ledger'!$D$1:$D$4500,$J140))</f>
        <v/>
      </c>
      <c r="E140" s="50" t="str">
        <f aca="false">IF($A140="","",INDEX('Revenue Ledger'!$F$1:$F$4500,$J140)&amp;"")</f>
        <v/>
      </c>
      <c r="F140" s="52" t="str">
        <f aca="false">IF($A140="","",INDEX('Revenue Ledger'!$I$1:$I$4500,$J140))</f>
        <v/>
      </c>
      <c r="G140" s="52" t="str">
        <f aca="false">IF($A140="","",INDEX('Revenue Ledger'!$J$1:$J$4500,$J140))</f>
        <v/>
      </c>
      <c r="H140" s="52" t="str">
        <f aca="false">IF($A140="","",'Revenue Testing'!$E$9)</f>
        <v/>
      </c>
      <c r="I140" s="50" t="str">
        <f aca="false">IF($A140="","","Above materiality – automatically selected")</f>
        <v/>
      </c>
      <c r="J140" s="90" t="str">
        <f aca="false">IF($A140="","",MATCH(LARGE('Revenue Ledger'!$P$2:$P$4500,$A140),'Revenue Ledger'!$P$2:$P$4500,0)+1)</f>
        <v/>
      </c>
      <c r="K140" s="50" t="str">
        <f aca="false">IF($A140="","",INDEX('Revenue Ledger'!$A$1:$A$4500,$J140)&amp;"")</f>
        <v/>
      </c>
      <c r="L140" s="54"/>
      <c r="M140" s="54"/>
    </row>
    <row r="141" customFormat="false" ht="15" hidden="false" customHeight="false" outlineLevel="0" collapsed="false">
      <c r="A141" s="90" t="str">
        <f aca="false">IF(ROWS($A$5:A141)&lt;='Revenue Testing'!$E$31,ROWS($A$5:A141),"")</f>
        <v/>
      </c>
      <c r="B141" s="91" t="str">
        <f aca="false">IF($A141="","",INDEX('Revenue Ledger'!$B$1:$B$4500,$J141))</f>
        <v/>
      </c>
      <c r="C141" s="90" t="str">
        <f aca="false">IF($A141="","",INDEX('Revenue Ledger'!$C$1:$C$4500,$J141))</f>
        <v/>
      </c>
      <c r="D141" s="50" t="str">
        <f aca="false">IF($A141="","",INDEX('Revenue Ledger'!$D$1:$D$4500,$J141))</f>
        <v/>
      </c>
      <c r="E141" s="50" t="str">
        <f aca="false">IF($A141="","",INDEX('Revenue Ledger'!$F$1:$F$4500,$J141)&amp;"")</f>
        <v/>
      </c>
      <c r="F141" s="52" t="str">
        <f aca="false">IF($A141="","",INDEX('Revenue Ledger'!$I$1:$I$4500,$J141))</f>
        <v/>
      </c>
      <c r="G141" s="52" t="str">
        <f aca="false">IF($A141="","",INDEX('Revenue Ledger'!$J$1:$J$4500,$J141))</f>
        <v/>
      </c>
      <c r="H141" s="52" t="str">
        <f aca="false">IF($A141="","",'Revenue Testing'!$E$9)</f>
        <v/>
      </c>
      <c r="I141" s="50" t="str">
        <f aca="false">IF($A141="","","Above materiality – automatically selected")</f>
        <v/>
      </c>
      <c r="J141" s="90" t="str">
        <f aca="false">IF($A141="","",MATCH(LARGE('Revenue Ledger'!$P$2:$P$4500,$A141),'Revenue Ledger'!$P$2:$P$4500,0)+1)</f>
        <v/>
      </c>
      <c r="K141" s="50" t="str">
        <f aca="false">IF($A141="","",INDEX('Revenue Ledger'!$A$1:$A$4500,$J141)&amp;"")</f>
        <v/>
      </c>
      <c r="L141" s="54"/>
      <c r="M141" s="54"/>
    </row>
    <row r="142" customFormat="false" ht="15" hidden="false" customHeight="false" outlineLevel="0" collapsed="false">
      <c r="A142" s="90" t="str">
        <f aca="false">IF(ROWS($A$5:A142)&lt;='Revenue Testing'!$E$31,ROWS($A$5:A142),"")</f>
        <v/>
      </c>
      <c r="B142" s="91" t="str">
        <f aca="false">IF($A142="","",INDEX('Revenue Ledger'!$B$1:$B$4500,$J142))</f>
        <v/>
      </c>
      <c r="C142" s="90" t="str">
        <f aca="false">IF($A142="","",INDEX('Revenue Ledger'!$C$1:$C$4500,$J142))</f>
        <v/>
      </c>
      <c r="D142" s="50" t="str">
        <f aca="false">IF($A142="","",INDEX('Revenue Ledger'!$D$1:$D$4500,$J142))</f>
        <v/>
      </c>
      <c r="E142" s="50" t="str">
        <f aca="false">IF($A142="","",INDEX('Revenue Ledger'!$F$1:$F$4500,$J142)&amp;"")</f>
        <v/>
      </c>
      <c r="F142" s="52" t="str">
        <f aca="false">IF($A142="","",INDEX('Revenue Ledger'!$I$1:$I$4500,$J142))</f>
        <v/>
      </c>
      <c r="G142" s="52" t="str">
        <f aca="false">IF($A142="","",INDEX('Revenue Ledger'!$J$1:$J$4500,$J142))</f>
        <v/>
      </c>
      <c r="H142" s="52" t="str">
        <f aca="false">IF($A142="","",'Revenue Testing'!$E$9)</f>
        <v/>
      </c>
      <c r="I142" s="50" t="str">
        <f aca="false">IF($A142="","","Above materiality – automatically selected")</f>
        <v/>
      </c>
      <c r="J142" s="90" t="str">
        <f aca="false">IF($A142="","",MATCH(LARGE('Revenue Ledger'!$P$2:$P$4500,$A142),'Revenue Ledger'!$P$2:$P$4500,0)+1)</f>
        <v/>
      </c>
      <c r="K142" s="50" t="str">
        <f aca="false">IF($A142="","",INDEX('Revenue Ledger'!$A$1:$A$4500,$J142)&amp;"")</f>
        <v/>
      </c>
      <c r="L142" s="54"/>
      <c r="M142" s="54"/>
    </row>
    <row r="143" customFormat="false" ht="15" hidden="false" customHeight="false" outlineLevel="0" collapsed="false">
      <c r="A143" s="90" t="str">
        <f aca="false">IF(ROWS($A$5:A143)&lt;='Revenue Testing'!$E$31,ROWS($A$5:A143),"")</f>
        <v/>
      </c>
      <c r="B143" s="91" t="str">
        <f aca="false">IF($A143="","",INDEX('Revenue Ledger'!$B$1:$B$4500,$J143))</f>
        <v/>
      </c>
      <c r="C143" s="90" t="str">
        <f aca="false">IF($A143="","",INDEX('Revenue Ledger'!$C$1:$C$4500,$J143))</f>
        <v/>
      </c>
      <c r="D143" s="50" t="str">
        <f aca="false">IF($A143="","",INDEX('Revenue Ledger'!$D$1:$D$4500,$J143))</f>
        <v/>
      </c>
      <c r="E143" s="50" t="str">
        <f aca="false">IF($A143="","",INDEX('Revenue Ledger'!$F$1:$F$4500,$J143)&amp;"")</f>
        <v/>
      </c>
      <c r="F143" s="52" t="str">
        <f aca="false">IF($A143="","",INDEX('Revenue Ledger'!$I$1:$I$4500,$J143))</f>
        <v/>
      </c>
      <c r="G143" s="52" t="str">
        <f aca="false">IF($A143="","",INDEX('Revenue Ledger'!$J$1:$J$4500,$J143))</f>
        <v/>
      </c>
      <c r="H143" s="52" t="str">
        <f aca="false">IF($A143="","",'Revenue Testing'!$E$9)</f>
        <v/>
      </c>
      <c r="I143" s="50" t="str">
        <f aca="false">IF($A143="","","Above materiality – automatically selected")</f>
        <v/>
      </c>
      <c r="J143" s="90" t="str">
        <f aca="false">IF($A143="","",MATCH(LARGE('Revenue Ledger'!$P$2:$P$4500,$A143),'Revenue Ledger'!$P$2:$P$4500,0)+1)</f>
        <v/>
      </c>
      <c r="K143" s="50" t="str">
        <f aca="false">IF($A143="","",INDEX('Revenue Ledger'!$A$1:$A$4500,$J143)&amp;"")</f>
        <v/>
      </c>
      <c r="L143" s="54"/>
      <c r="M143" s="54"/>
    </row>
    <row r="144" customFormat="false" ht="15" hidden="false" customHeight="false" outlineLevel="0" collapsed="false">
      <c r="A144" s="90" t="str">
        <f aca="false">IF(ROWS($A$5:A144)&lt;='Revenue Testing'!$E$31,ROWS($A$5:A144),"")</f>
        <v/>
      </c>
      <c r="B144" s="91" t="str">
        <f aca="false">IF($A144="","",INDEX('Revenue Ledger'!$B$1:$B$4500,$J144))</f>
        <v/>
      </c>
      <c r="C144" s="90" t="str">
        <f aca="false">IF($A144="","",INDEX('Revenue Ledger'!$C$1:$C$4500,$J144))</f>
        <v/>
      </c>
      <c r="D144" s="50" t="str">
        <f aca="false">IF($A144="","",INDEX('Revenue Ledger'!$D$1:$D$4500,$J144))</f>
        <v/>
      </c>
      <c r="E144" s="50" t="str">
        <f aca="false">IF($A144="","",INDEX('Revenue Ledger'!$F$1:$F$4500,$J144)&amp;"")</f>
        <v/>
      </c>
      <c r="F144" s="52" t="str">
        <f aca="false">IF($A144="","",INDEX('Revenue Ledger'!$I$1:$I$4500,$J144))</f>
        <v/>
      </c>
      <c r="G144" s="52" t="str">
        <f aca="false">IF($A144="","",INDEX('Revenue Ledger'!$J$1:$J$4500,$J144))</f>
        <v/>
      </c>
      <c r="H144" s="52" t="str">
        <f aca="false">IF($A144="","",'Revenue Testing'!$E$9)</f>
        <v/>
      </c>
      <c r="I144" s="50" t="str">
        <f aca="false">IF($A144="","","Above materiality – automatically selected")</f>
        <v/>
      </c>
      <c r="J144" s="90" t="str">
        <f aca="false">IF($A144="","",MATCH(LARGE('Revenue Ledger'!$P$2:$P$4500,$A144),'Revenue Ledger'!$P$2:$P$4500,0)+1)</f>
        <v/>
      </c>
      <c r="K144" s="50" t="str">
        <f aca="false">IF($A144="","",INDEX('Revenue Ledger'!$A$1:$A$4500,$J144)&amp;"")</f>
        <v/>
      </c>
      <c r="L144" s="54"/>
      <c r="M144" s="54"/>
    </row>
    <row r="145" customFormat="false" ht="15" hidden="false" customHeight="false" outlineLevel="0" collapsed="false">
      <c r="A145" s="90" t="str">
        <f aca="false">IF(ROWS($A$5:A145)&lt;='Revenue Testing'!$E$31,ROWS($A$5:A145),"")</f>
        <v/>
      </c>
      <c r="B145" s="91" t="str">
        <f aca="false">IF($A145="","",INDEX('Revenue Ledger'!$B$1:$B$4500,$J145))</f>
        <v/>
      </c>
      <c r="C145" s="90" t="str">
        <f aca="false">IF($A145="","",INDEX('Revenue Ledger'!$C$1:$C$4500,$J145))</f>
        <v/>
      </c>
      <c r="D145" s="50" t="str">
        <f aca="false">IF($A145="","",INDEX('Revenue Ledger'!$D$1:$D$4500,$J145))</f>
        <v/>
      </c>
      <c r="E145" s="50" t="str">
        <f aca="false">IF($A145="","",INDEX('Revenue Ledger'!$F$1:$F$4500,$J145)&amp;"")</f>
        <v/>
      </c>
      <c r="F145" s="52" t="str">
        <f aca="false">IF($A145="","",INDEX('Revenue Ledger'!$I$1:$I$4500,$J145))</f>
        <v/>
      </c>
      <c r="G145" s="52" t="str">
        <f aca="false">IF($A145="","",INDEX('Revenue Ledger'!$J$1:$J$4500,$J145))</f>
        <v/>
      </c>
      <c r="H145" s="52" t="str">
        <f aca="false">IF($A145="","",'Revenue Testing'!$E$9)</f>
        <v/>
      </c>
      <c r="I145" s="50" t="str">
        <f aca="false">IF($A145="","","Above materiality – automatically selected")</f>
        <v/>
      </c>
      <c r="J145" s="90" t="str">
        <f aca="false">IF($A145="","",MATCH(LARGE('Revenue Ledger'!$P$2:$P$4500,$A145),'Revenue Ledger'!$P$2:$P$4500,0)+1)</f>
        <v/>
      </c>
      <c r="K145" s="50" t="str">
        <f aca="false">IF($A145="","",INDEX('Revenue Ledger'!$A$1:$A$4500,$J145)&amp;"")</f>
        <v/>
      </c>
      <c r="L145" s="54"/>
      <c r="M145" s="54"/>
    </row>
    <row r="146" customFormat="false" ht="15" hidden="false" customHeight="false" outlineLevel="0" collapsed="false">
      <c r="A146" s="90" t="str">
        <f aca="false">IF(ROWS($A$5:A146)&lt;='Revenue Testing'!$E$31,ROWS($A$5:A146),"")</f>
        <v/>
      </c>
      <c r="B146" s="91" t="str">
        <f aca="false">IF($A146="","",INDEX('Revenue Ledger'!$B$1:$B$4500,$J146))</f>
        <v/>
      </c>
      <c r="C146" s="90" t="str">
        <f aca="false">IF($A146="","",INDEX('Revenue Ledger'!$C$1:$C$4500,$J146))</f>
        <v/>
      </c>
      <c r="D146" s="50" t="str">
        <f aca="false">IF($A146="","",INDEX('Revenue Ledger'!$D$1:$D$4500,$J146))</f>
        <v/>
      </c>
      <c r="E146" s="50" t="str">
        <f aca="false">IF($A146="","",INDEX('Revenue Ledger'!$F$1:$F$4500,$J146)&amp;"")</f>
        <v/>
      </c>
      <c r="F146" s="52" t="str">
        <f aca="false">IF($A146="","",INDEX('Revenue Ledger'!$I$1:$I$4500,$J146))</f>
        <v/>
      </c>
      <c r="G146" s="52" t="str">
        <f aca="false">IF($A146="","",INDEX('Revenue Ledger'!$J$1:$J$4500,$J146))</f>
        <v/>
      </c>
      <c r="H146" s="52" t="str">
        <f aca="false">IF($A146="","",'Revenue Testing'!$E$9)</f>
        <v/>
      </c>
      <c r="I146" s="50" t="str">
        <f aca="false">IF($A146="","","Above materiality – automatically selected")</f>
        <v/>
      </c>
      <c r="J146" s="90" t="str">
        <f aca="false">IF($A146="","",MATCH(LARGE('Revenue Ledger'!$P$2:$P$4500,$A146),'Revenue Ledger'!$P$2:$P$4500,0)+1)</f>
        <v/>
      </c>
      <c r="K146" s="50" t="str">
        <f aca="false">IF($A146="","",INDEX('Revenue Ledger'!$A$1:$A$4500,$J146)&amp;"")</f>
        <v/>
      </c>
      <c r="L146" s="54"/>
      <c r="M146" s="54"/>
    </row>
    <row r="147" customFormat="false" ht="15" hidden="false" customHeight="false" outlineLevel="0" collapsed="false">
      <c r="A147" s="90" t="str">
        <f aca="false">IF(ROWS($A$5:A147)&lt;='Revenue Testing'!$E$31,ROWS($A$5:A147),"")</f>
        <v/>
      </c>
      <c r="B147" s="91" t="str">
        <f aca="false">IF($A147="","",INDEX('Revenue Ledger'!$B$1:$B$4500,$J147))</f>
        <v/>
      </c>
      <c r="C147" s="90" t="str">
        <f aca="false">IF($A147="","",INDEX('Revenue Ledger'!$C$1:$C$4500,$J147))</f>
        <v/>
      </c>
      <c r="D147" s="50" t="str">
        <f aca="false">IF($A147="","",INDEX('Revenue Ledger'!$D$1:$D$4500,$J147))</f>
        <v/>
      </c>
      <c r="E147" s="50" t="str">
        <f aca="false">IF($A147="","",INDEX('Revenue Ledger'!$F$1:$F$4500,$J147)&amp;"")</f>
        <v/>
      </c>
      <c r="F147" s="52" t="str">
        <f aca="false">IF($A147="","",INDEX('Revenue Ledger'!$I$1:$I$4500,$J147))</f>
        <v/>
      </c>
      <c r="G147" s="52" t="str">
        <f aca="false">IF($A147="","",INDEX('Revenue Ledger'!$J$1:$J$4500,$J147))</f>
        <v/>
      </c>
      <c r="H147" s="52" t="str">
        <f aca="false">IF($A147="","",'Revenue Testing'!$E$9)</f>
        <v/>
      </c>
      <c r="I147" s="50" t="str">
        <f aca="false">IF($A147="","","Above materiality – automatically selected")</f>
        <v/>
      </c>
      <c r="J147" s="90" t="str">
        <f aca="false">IF($A147="","",MATCH(LARGE('Revenue Ledger'!$P$2:$P$4500,$A147),'Revenue Ledger'!$P$2:$P$4500,0)+1)</f>
        <v/>
      </c>
      <c r="K147" s="50" t="str">
        <f aca="false">IF($A147="","",INDEX('Revenue Ledger'!$A$1:$A$4500,$J147)&amp;"")</f>
        <v/>
      </c>
      <c r="L147" s="54"/>
      <c r="M147" s="54"/>
    </row>
    <row r="148" customFormat="false" ht="15" hidden="false" customHeight="false" outlineLevel="0" collapsed="false">
      <c r="A148" s="90" t="str">
        <f aca="false">IF(ROWS($A$5:A148)&lt;='Revenue Testing'!$E$31,ROWS($A$5:A148),"")</f>
        <v/>
      </c>
      <c r="B148" s="91" t="str">
        <f aca="false">IF($A148="","",INDEX('Revenue Ledger'!$B$1:$B$4500,$J148))</f>
        <v/>
      </c>
      <c r="C148" s="90" t="str">
        <f aca="false">IF($A148="","",INDEX('Revenue Ledger'!$C$1:$C$4500,$J148))</f>
        <v/>
      </c>
      <c r="D148" s="50" t="str">
        <f aca="false">IF($A148="","",INDEX('Revenue Ledger'!$D$1:$D$4500,$J148))</f>
        <v/>
      </c>
      <c r="E148" s="50" t="str">
        <f aca="false">IF($A148="","",INDEX('Revenue Ledger'!$F$1:$F$4500,$J148)&amp;"")</f>
        <v/>
      </c>
      <c r="F148" s="52" t="str">
        <f aca="false">IF($A148="","",INDEX('Revenue Ledger'!$I$1:$I$4500,$J148))</f>
        <v/>
      </c>
      <c r="G148" s="52" t="str">
        <f aca="false">IF($A148="","",INDEX('Revenue Ledger'!$J$1:$J$4500,$J148))</f>
        <v/>
      </c>
      <c r="H148" s="52" t="str">
        <f aca="false">IF($A148="","",'Revenue Testing'!$E$9)</f>
        <v/>
      </c>
      <c r="I148" s="50" t="str">
        <f aca="false">IF($A148="","","Above materiality – automatically selected")</f>
        <v/>
      </c>
      <c r="J148" s="90" t="str">
        <f aca="false">IF($A148="","",MATCH(LARGE('Revenue Ledger'!$P$2:$P$4500,$A148),'Revenue Ledger'!$P$2:$P$4500,0)+1)</f>
        <v/>
      </c>
      <c r="K148" s="50" t="str">
        <f aca="false">IF($A148="","",INDEX('Revenue Ledger'!$A$1:$A$4500,$J148)&amp;"")</f>
        <v/>
      </c>
      <c r="L148" s="54"/>
      <c r="M148" s="54"/>
    </row>
    <row r="149" customFormat="false" ht="15" hidden="false" customHeight="false" outlineLevel="0" collapsed="false">
      <c r="A149" s="90" t="str">
        <f aca="false">IF(ROWS($A$5:A149)&lt;='Revenue Testing'!$E$31,ROWS($A$5:A149),"")</f>
        <v/>
      </c>
      <c r="B149" s="91" t="str">
        <f aca="false">IF($A149="","",INDEX('Revenue Ledger'!$B$1:$B$4500,$J149))</f>
        <v/>
      </c>
      <c r="C149" s="90" t="str">
        <f aca="false">IF($A149="","",INDEX('Revenue Ledger'!$C$1:$C$4500,$J149))</f>
        <v/>
      </c>
      <c r="D149" s="50" t="str">
        <f aca="false">IF($A149="","",INDEX('Revenue Ledger'!$D$1:$D$4500,$J149))</f>
        <v/>
      </c>
      <c r="E149" s="50" t="str">
        <f aca="false">IF($A149="","",INDEX('Revenue Ledger'!$F$1:$F$4500,$J149)&amp;"")</f>
        <v/>
      </c>
      <c r="F149" s="52" t="str">
        <f aca="false">IF($A149="","",INDEX('Revenue Ledger'!$I$1:$I$4500,$J149))</f>
        <v/>
      </c>
      <c r="G149" s="52" t="str">
        <f aca="false">IF($A149="","",INDEX('Revenue Ledger'!$J$1:$J$4500,$J149))</f>
        <v/>
      </c>
      <c r="H149" s="52" t="str">
        <f aca="false">IF($A149="","",'Revenue Testing'!$E$9)</f>
        <v/>
      </c>
      <c r="I149" s="50" t="str">
        <f aca="false">IF($A149="","","Above materiality – automatically selected")</f>
        <v/>
      </c>
      <c r="J149" s="90" t="str">
        <f aca="false">IF($A149="","",MATCH(LARGE('Revenue Ledger'!$P$2:$P$4500,$A149),'Revenue Ledger'!$P$2:$P$4500,0)+1)</f>
        <v/>
      </c>
      <c r="K149" s="50" t="str">
        <f aca="false">IF($A149="","",INDEX('Revenue Ledger'!$A$1:$A$4500,$J149)&amp;"")</f>
        <v/>
      </c>
      <c r="L149" s="54"/>
      <c r="M149" s="54"/>
    </row>
    <row r="150" customFormat="false" ht="15" hidden="false" customHeight="false" outlineLevel="0" collapsed="false">
      <c r="A150" s="90" t="str">
        <f aca="false">IF(ROWS($A$5:A150)&lt;='Revenue Testing'!$E$31,ROWS($A$5:A150),"")</f>
        <v/>
      </c>
      <c r="B150" s="91" t="str">
        <f aca="false">IF($A150="","",INDEX('Revenue Ledger'!$B$1:$B$4500,$J150))</f>
        <v/>
      </c>
      <c r="C150" s="90" t="str">
        <f aca="false">IF($A150="","",INDEX('Revenue Ledger'!$C$1:$C$4500,$J150))</f>
        <v/>
      </c>
      <c r="D150" s="50" t="str">
        <f aca="false">IF($A150="","",INDEX('Revenue Ledger'!$D$1:$D$4500,$J150))</f>
        <v/>
      </c>
      <c r="E150" s="50" t="str">
        <f aca="false">IF($A150="","",INDEX('Revenue Ledger'!$F$1:$F$4500,$J150)&amp;"")</f>
        <v/>
      </c>
      <c r="F150" s="52" t="str">
        <f aca="false">IF($A150="","",INDEX('Revenue Ledger'!$I$1:$I$4500,$J150))</f>
        <v/>
      </c>
      <c r="G150" s="52" t="str">
        <f aca="false">IF($A150="","",INDEX('Revenue Ledger'!$J$1:$J$4500,$J150))</f>
        <v/>
      </c>
      <c r="H150" s="52" t="str">
        <f aca="false">IF($A150="","",'Revenue Testing'!$E$9)</f>
        <v/>
      </c>
      <c r="I150" s="50" t="str">
        <f aca="false">IF($A150="","","Above materiality – automatically selected")</f>
        <v/>
      </c>
      <c r="J150" s="90" t="str">
        <f aca="false">IF($A150="","",MATCH(LARGE('Revenue Ledger'!$P$2:$P$4500,$A150),'Revenue Ledger'!$P$2:$P$4500,0)+1)</f>
        <v/>
      </c>
      <c r="K150" s="50" t="str">
        <f aca="false">IF($A150="","",INDEX('Revenue Ledger'!$A$1:$A$4500,$J150)&amp;"")</f>
        <v/>
      </c>
      <c r="L150" s="54"/>
      <c r="M150" s="54"/>
    </row>
    <row r="151" customFormat="false" ht="15" hidden="false" customHeight="false" outlineLevel="0" collapsed="false">
      <c r="A151" s="90" t="str">
        <f aca="false">IF(ROWS($A$5:A151)&lt;='Revenue Testing'!$E$31,ROWS($A$5:A151),"")</f>
        <v/>
      </c>
      <c r="B151" s="91" t="str">
        <f aca="false">IF($A151="","",INDEX('Revenue Ledger'!$B$1:$B$4500,$J151))</f>
        <v/>
      </c>
      <c r="C151" s="90" t="str">
        <f aca="false">IF($A151="","",INDEX('Revenue Ledger'!$C$1:$C$4500,$J151))</f>
        <v/>
      </c>
      <c r="D151" s="50" t="str">
        <f aca="false">IF($A151="","",INDEX('Revenue Ledger'!$D$1:$D$4500,$J151))</f>
        <v/>
      </c>
      <c r="E151" s="50" t="str">
        <f aca="false">IF($A151="","",INDEX('Revenue Ledger'!$F$1:$F$4500,$J151)&amp;"")</f>
        <v/>
      </c>
      <c r="F151" s="52" t="str">
        <f aca="false">IF($A151="","",INDEX('Revenue Ledger'!$I$1:$I$4500,$J151))</f>
        <v/>
      </c>
      <c r="G151" s="52" t="str">
        <f aca="false">IF($A151="","",INDEX('Revenue Ledger'!$J$1:$J$4500,$J151))</f>
        <v/>
      </c>
      <c r="H151" s="52" t="str">
        <f aca="false">IF($A151="","",'Revenue Testing'!$E$9)</f>
        <v/>
      </c>
      <c r="I151" s="50" t="str">
        <f aca="false">IF($A151="","","Above materiality – automatically selected")</f>
        <v/>
      </c>
      <c r="J151" s="90" t="str">
        <f aca="false">IF($A151="","",MATCH(LARGE('Revenue Ledger'!$P$2:$P$4500,$A151),'Revenue Ledger'!$P$2:$P$4500,0)+1)</f>
        <v/>
      </c>
      <c r="K151" s="50" t="str">
        <f aca="false">IF($A151="","",INDEX('Revenue Ledger'!$A$1:$A$4500,$J151)&amp;"")</f>
        <v/>
      </c>
      <c r="L151" s="54"/>
      <c r="M151" s="54"/>
    </row>
    <row r="152" customFormat="false" ht="15" hidden="false" customHeight="false" outlineLevel="0" collapsed="false">
      <c r="A152" s="90" t="str">
        <f aca="false">IF(ROWS($A$5:A152)&lt;='Revenue Testing'!$E$31,ROWS($A$5:A152),"")</f>
        <v/>
      </c>
      <c r="B152" s="91" t="str">
        <f aca="false">IF($A152="","",INDEX('Revenue Ledger'!$B$1:$B$4500,$J152))</f>
        <v/>
      </c>
      <c r="C152" s="90" t="str">
        <f aca="false">IF($A152="","",INDEX('Revenue Ledger'!$C$1:$C$4500,$J152))</f>
        <v/>
      </c>
      <c r="D152" s="50" t="str">
        <f aca="false">IF($A152="","",INDEX('Revenue Ledger'!$D$1:$D$4500,$J152))</f>
        <v/>
      </c>
      <c r="E152" s="50" t="str">
        <f aca="false">IF($A152="","",INDEX('Revenue Ledger'!$F$1:$F$4500,$J152)&amp;"")</f>
        <v/>
      </c>
      <c r="F152" s="52" t="str">
        <f aca="false">IF($A152="","",INDEX('Revenue Ledger'!$I$1:$I$4500,$J152))</f>
        <v/>
      </c>
      <c r="G152" s="52" t="str">
        <f aca="false">IF($A152="","",INDEX('Revenue Ledger'!$J$1:$J$4500,$J152))</f>
        <v/>
      </c>
      <c r="H152" s="52" t="str">
        <f aca="false">IF($A152="","",'Revenue Testing'!$E$9)</f>
        <v/>
      </c>
      <c r="I152" s="50" t="str">
        <f aca="false">IF($A152="","","Above materiality – automatically selected")</f>
        <v/>
      </c>
      <c r="J152" s="90" t="str">
        <f aca="false">IF($A152="","",MATCH(LARGE('Revenue Ledger'!$P$2:$P$4500,$A152),'Revenue Ledger'!$P$2:$P$4500,0)+1)</f>
        <v/>
      </c>
      <c r="K152" s="50" t="str">
        <f aca="false">IF($A152="","",INDEX('Revenue Ledger'!$A$1:$A$4500,$J152)&amp;"")</f>
        <v/>
      </c>
      <c r="L152" s="54"/>
      <c r="M152" s="54"/>
    </row>
    <row r="153" customFormat="false" ht="15" hidden="false" customHeight="false" outlineLevel="0" collapsed="false">
      <c r="A153" s="90" t="str">
        <f aca="false">IF(ROWS($A$5:A153)&lt;='Revenue Testing'!$E$31,ROWS($A$5:A153),"")</f>
        <v/>
      </c>
      <c r="B153" s="91" t="str">
        <f aca="false">IF($A153="","",INDEX('Revenue Ledger'!$B$1:$B$4500,$J153))</f>
        <v/>
      </c>
      <c r="C153" s="90" t="str">
        <f aca="false">IF($A153="","",INDEX('Revenue Ledger'!$C$1:$C$4500,$J153))</f>
        <v/>
      </c>
      <c r="D153" s="50" t="str">
        <f aca="false">IF($A153="","",INDEX('Revenue Ledger'!$D$1:$D$4500,$J153))</f>
        <v/>
      </c>
      <c r="E153" s="50" t="str">
        <f aca="false">IF($A153="","",INDEX('Revenue Ledger'!$F$1:$F$4500,$J153)&amp;"")</f>
        <v/>
      </c>
      <c r="F153" s="52" t="str">
        <f aca="false">IF($A153="","",INDEX('Revenue Ledger'!$I$1:$I$4500,$J153))</f>
        <v/>
      </c>
      <c r="G153" s="52" t="str">
        <f aca="false">IF($A153="","",INDEX('Revenue Ledger'!$J$1:$J$4500,$J153))</f>
        <v/>
      </c>
      <c r="H153" s="52" t="str">
        <f aca="false">IF($A153="","",'Revenue Testing'!$E$9)</f>
        <v/>
      </c>
      <c r="I153" s="50" t="str">
        <f aca="false">IF($A153="","","Above materiality – automatically selected")</f>
        <v/>
      </c>
      <c r="J153" s="90" t="str">
        <f aca="false">IF($A153="","",MATCH(LARGE('Revenue Ledger'!$P$2:$P$4500,$A153),'Revenue Ledger'!$P$2:$P$4500,0)+1)</f>
        <v/>
      </c>
      <c r="K153" s="50" t="str">
        <f aca="false">IF($A153="","",INDEX('Revenue Ledger'!$A$1:$A$4500,$J153)&amp;"")</f>
        <v/>
      </c>
      <c r="L153" s="54"/>
      <c r="M153" s="54"/>
    </row>
    <row r="154" customFormat="false" ht="15" hidden="false" customHeight="false" outlineLevel="0" collapsed="false">
      <c r="A154" s="90" t="str">
        <f aca="false">IF(ROWS($A$5:A154)&lt;='Revenue Testing'!$E$31,ROWS($A$5:A154),"")</f>
        <v/>
      </c>
      <c r="B154" s="91" t="str">
        <f aca="false">IF($A154="","",INDEX('Revenue Ledger'!$B$1:$B$4500,$J154))</f>
        <v/>
      </c>
      <c r="C154" s="90" t="str">
        <f aca="false">IF($A154="","",INDEX('Revenue Ledger'!$C$1:$C$4500,$J154))</f>
        <v/>
      </c>
      <c r="D154" s="50" t="str">
        <f aca="false">IF($A154="","",INDEX('Revenue Ledger'!$D$1:$D$4500,$J154))</f>
        <v/>
      </c>
      <c r="E154" s="50" t="str">
        <f aca="false">IF($A154="","",INDEX('Revenue Ledger'!$F$1:$F$4500,$J154)&amp;"")</f>
        <v/>
      </c>
      <c r="F154" s="52" t="str">
        <f aca="false">IF($A154="","",INDEX('Revenue Ledger'!$I$1:$I$4500,$J154))</f>
        <v/>
      </c>
      <c r="G154" s="52" t="str">
        <f aca="false">IF($A154="","",INDEX('Revenue Ledger'!$J$1:$J$4500,$J154))</f>
        <v/>
      </c>
      <c r="H154" s="52" t="str">
        <f aca="false">IF($A154="","",'Revenue Testing'!$E$9)</f>
        <v/>
      </c>
      <c r="I154" s="50" t="str">
        <f aca="false">IF($A154="","","Above materiality – automatically selected")</f>
        <v/>
      </c>
      <c r="J154" s="90" t="str">
        <f aca="false">IF($A154="","",MATCH(LARGE('Revenue Ledger'!$P$2:$P$4500,$A154),'Revenue Ledger'!$P$2:$P$4500,0)+1)</f>
        <v/>
      </c>
      <c r="K154" s="50" t="str">
        <f aca="false">IF($A154="","",INDEX('Revenue Ledger'!$A$1:$A$4500,$J154)&amp;"")</f>
        <v/>
      </c>
      <c r="L154" s="54"/>
      <c r="M154" s="54"/>
    </row>
    <row r="155" customFormat="false" ht="15" hidden="false" customHeight="false" outlineLevel="0" collapsed="false">
      <c r="A155" s="90" t="str">
        <f aca="false">IF(ROWS($A$5:A155)&lt;='Revenue Testing'!$E$31,ROWS($A$5:A155),"")</f>
        <v/>
      </c>
      <c r="B155" s="91" t="str">
        <f aca="false">IF($A155="","",INDEX('Revenue Ledger'!$B$1:$B$4500,$J155))</f>
        <v/>
      </c>
      <c r="C155" s="90" t="str">
        <f aca="false">IF($A155="","",INDEX('Revenue Ledger'!$C$1:$C$4500,$J155))</f>
        <v/>
      </c>
      <c r="D155" s="50" t="str">
        <f aca="false">IF($A155="","",INDEX('Revenue Ledger'!$D$1:$D$4500,$J155))</f>
        <v/>
      </c>
      <c r="E155" s="50" t="str">
        <f aca="false">IF($A155="","",INDEX('Revenue Ledger'!$F$1:$F$4500,$J155)&amp;"")</f>
        <v/>
      </c>
      <c r="F155" s="52" t="str">
        <f aca="false">IF($A155="","",INDEX('Revenue Ledger'!$I$1:$I$4500,$J155))</f>
        <v/>
      </c>
      <c r="G155" s="52" t="str">
        <f aca="false">IF($A155="","",INDEX('Revenue Ledger'!$J$1:$J$4500,$J155))</f>
        <v/>
      </c>
      <c r="H155" s="52" t="str">
        <f aca="false">IF($A155="","",'Revenue Testing'!$E$9)</f>
        <v/>
      </c>
      <c r="I155" s="50" t="str">
        <f aca="false">IF($A155="","","Above materiality – automatically selected")</f>
        <v/>
      </c>
      <c r="J155" s="90" t="str">
        <f aca="false">IF($A155="","",MATCH(LARGE('Revenue Ledger'!$P$2:$P$4500,$A155),'Revenue Ledger'!$P$2:$P$4500,0)+1)</f>
        <v/>
      </c>
      <c r="K155" s="50" t="str">
        <f aca="false">IF($A155="","",INDEX('Revenue Ledger'!$A$1:$A$4500,$J155)&amp;"")</f>
        <v/>
      </c>
      <c r="L155" s="54"/>
      <c r="M155" s="54"/>
    </row>
    <row r="156" customFormat="false" ht="15" hidden="false" customHeight="false" outlineLevel="0" collapsed="false">
      <c r="A156" s="90" t="str">
        <f aca="false">IF(ROWS($A$5:A156)&lt;='Revenue Testing'!$E$31,ROWS($A$5:A156),"")</f>
        <v/>
      </c>
      <c r="B156" s="91" t="str">
        <f aca="false">IF($A156="","",INDEX('Revenue Ledger'!$B$1:$B$4500,$J156))</f>
        <v/>
      </c>
      <c r="C156" s="90" t="str">
        <f aca="false">IF($A156="","",INDEX('Revenue Ledger'!$C$1:$C$4500,$J156))</f>
        <v/>
      </c>
      <c r="D156" s="50" t="str">
        <f aca="false">IF($A156="","",INDEX('Revenue Ledger'!$D$1:$D$4500,$J156))</f>
        <v/>
      </c>
      <c r="E156" s="50" t="str">
        <f aca="false">IF($A156="","",INDEX('Revenue Ledger'!$F$1:$F$4500,$J156)&amp;"")</f>
        <v/>
      </c>
      <c r="F156" s="52" t="str">
        <f aca="false">IF($A156="","",INDEX('Revenue Ledger'!$I$1:$I$4500,$J156))</f>
        <v/>
      </c>
      <c r="G156" s="52" t="str">
        <f aca="false">IF($A156="","",INDEX('Revenue Ledger'!$J$1:$J$4500,$J156))</f>
        <v/>
      </c>
      <c r="H156" s="52" t="str">
        <f aca="false">IF($A156="","",'Revenue Testing'!$E$9)</f>
        <v/>
      </c>
      <c r="I156" s="50" t="str">
        <f aca="false">IF($A156="","","Above materiality – automatically selected")</f>
        <v/>
      </c>
      <c r="J156" s="90" t="str">
        <f aca="false">IF($A156="","",MATCH(LARGE('Revenue Ledger'!$P$2:$P$4500,$A156),'Revenue Ledger'!$P$2:$P$4500,0)+1)</f>
        <v/>
      </c>
      <c r="K156" s="50" t="str">
        <f aca="false">IF($A156="","",INDEX('Revenue Ledger'!$A$1:$A$4500,$J156)&amp;"")</f>
        <v/>
      </c>
      <c r="L156" s="54"/>
      <c r="M156" s="54"/>
    </row>
    <row r="157" customFormat="false" ht="15" hidden="false" customHeight="false" outlineLevel="0" collapsed="false">
      <c r="A157" s="90" t="str">
        <f aca="false">IF(ROWS($A$5:A157)&lt;='Revenue Testing'!$E$31,ROWS($A$5:A157),"")</f>
        <v/>
      </c>
      <c r="B157" s="91" t="str">
        <f aca="false">IF($A157="","",INDEX('Revenue Ledger'!$B$1:$B$4500,$J157))</f>
        <v/>
      </c>
      <c r="C157" s="90" t="str">
        <f aca="false">IF($A157="","",INDEX('Revenue Ledger'!$C$1:$C$4500,$J157))</f>
        <v/>
      </c>
      <c r="D157" s="50" t="str">
        <f aca="false">IF($A157="","",INDEX('Revenue Ledger'!$D$1:$D$4500,$J157))</f>
        <v/>
      </c>
      <c r="E157" s="50" t="str">
        <f aca="false">IF($A157="","",INDEX('Revenue Ledger'!$F$1:$F$4500,$J157)&amp;"")</f>
        <v/>
      </c>
      <c r="F157" s="52" t="str">
        <f aca="false">IF($A157="","",INDEX('Revenue Ledger'!$I$1:$I$4500,$J157))</f>
        <v/>
      </c>
      <c r="G157" s="52" t="str">
        <f aca="false">IF($A157="","",INDEX('Revenue Ledger'!$J$1:$J$4500,$J157))</f>
        <v/>
      </c>
      <c r="H157" s="52" t="str">
        <f aca="false">IF($A157="","",'Revenue Testing'!$E$9)</f>
        <v/>
      </c>
      <c r="I157" s="50" t="str">
        <f aca="false">IF($A157="","","Above materiality – automatically selected")</f>
        <v/>
      </c>
      <c r="J157" s="90" t="str">
        <f aca="false">IF($A157="","",MATCH(LARGE('Revenue Ledger'!$P$2:$P$4500,$A157),'Revenue Ledger'!$P$2:$P$4500,0)+1)</f>
        <v/>
      </c>
      <c r="K157" s="50" t="str">
        <f aca="false">IF($A157="","",INDEX('Revenue Ledger'!$A$1:$A$4500,$J157)&amp;"")</f>
        <v/>
      </c>
      <c r="L157" s="54"/>
      <c r="M157" s="54"/>
    </row>
    <row r="158" customFormat="false" ht="15" hidden="false" customHeight="false" outlineLevel="0" collapsed="false">
      <c r="A158" s="90" t="str">
        <f aca="false">IF(ROWS($A$5:A158)&lt;='Revenue Testing'!$E$31,ROWS($A$5:A158),"")</f>
        <v/>
      </c>
      <c r="B158" s="91" t="str">
        <f aca="false">IF($A158="","",INDEX('Revenue Ledger'!$B$1:$B$4500,$J158))</f>
        <v/>
      </c>
      <c r="C158" s="90" t="str">
        <f aca="false">IF($A158="","",INDEX('Revenue Ledger'!$C$1:$C$4500,$J158))</f>
        <v/>
      </c>
      <c r="D158" s="50" t="str">
        <f aca="false">IF($A158="","",INDEX('Revenue Ledger'!$D$1:$D$4500,$J158))</f>
        <v/>
      </c>
      <c r="E158" s="50" t="str">
        <f aca="false">IF($A158="","",INDEX('Revenue Ledger'!$F$1:$F$4500,$J158)&amp;"")</f>
        <v/>
      </c>
      <c r="F158" s="52" t="str">
        <f aca="false">IF($A158="","",INDEX('Revenue Ledger'!$I$1:$I$4500,$J158))</f>
        <v/>
      </c>
      <c r="G158" s="52" t="str">
        <f aca="false">IF($A158="","",INDEX('Revenue Ledger'!$J$1:$J$4500,$J158))</f>
        <v/>
      </c>
      <c r="H158" s="52" t="str">
        <f aca="false">IF($A158="","",'Revenue Testing'!$E$9)</f>
        <v/>
      </c>
      <c r="I158" s="50" t="str">
        <f aca="false">IF($A158="","","Above materiality – automatically selected")</f>
        <v/>
      </c>
      <c r="J158" s="90" t="str">
        <f aca="false">IF($A158="","",MATCH(LARGE('Revenue Ledger'!$P$2:$P$4500,$A158),'Revenue Ledger'!$P$2:$P$4500,0)+1)</f>
        <v/>
      </c>
      <c r="K158" s="50" t="str">
        <f aca="false">IF($A158="","",INDEX('Revenue Ledger'!$A$1:$A$4500,$J158)&amp;"")</f>
        <v/>
      </c>
      <c r="L158" s="54"/>
      <c r="M158" s="54"/>
    </row>
    <row r="159" customFormat="false" ht="15" hidden="false" customHeight="false" outlineLevel="0" collapsed="false">
      <c r="A159" s="90" t="str">
        <f aca="false">IF(ROWS($A$5:A159)&lt;='Revenue Testing'!$E$31,ROWS($A$5:A159),"")</f>
        <v/>
      </c>
      <c r="B159" s="91" t="str">
        <f aca="false">IF($A159="","",INDEX('Revenue Ledger'!$B$1:$B$4500,$J159))</f>
        <v/>
      </c>
      <c r="C159" s="90" t="str">
        <f aca="false">IF($A159="","",INDEX('Revenue Ledger'!$C$1:$C$4500,$J159))</f>
        <v/>
      </c>
      <c r="D159" s="50" t="str">
        <f aca="false">IF($A159="","",INDEX('Revenue Ledger'!$D$1:$D$4500,$J159))</f>
        <v/>
      </c>
      <c r="E159" s="50" t="str">
        <f aca="false">IF($A159="","",INDEX('Revenue Ledger'!$F$1:$F$4500,$J159)&amp;"")</f>
        <v/>
      </c>
      <c r="F159" s="52" t="str">
        <f aca="false">IF($A159="","",INDEX('Revenue Ledger'!$I$1:$I$4500,$J159))</f>
        <v/>
      </c>
      <c r="G159" s="52" t="str">
        <f aca="false">IF($A159="","",INDEX('Revenue Ledger'!$J$1:$J$4500,$J159))</f>
        <v/>
      </c>
      <c r="H159" s="52" t="str">
        <f aca="false">IF($A159="","",'Revenue Testing'!$E$9)</f>
        <v/>
      </c>
      <c r="I159" s="50" t="str">
        <f aca="false">IF($A159="","","Above materiality – automatically selected")</f>
        <v/>
      </c>
      <c r="J159" s="90" t="str">
        <f aca="false">IF($A159="","",MATCH(LARGE('Revenue Ledger'!$P$2:$P$4500,$A159),'Revenue Ledger'!$P$2:$P$4500,0)+1)</f>
        <v/>
      </c>
      <c r="K159" s="50" t="str">
        <f aca="false">IF($A159="","",INDEX('Revenue Ledger'!$A$1:$A$4500,$J159)&amp;"")</f>
        <v/>
      </c>
      <c r="L159" s="54"/>
      <c r="M159" s="54"/>
    </row>
    <row r="160" customFormat="false" ht="15" hidden="false" customHeight="false" outlineLevel="0" collapsed="false">
      <c r="A160" s="90" t="str">
        <f aca="false">IF(ROWS($A$5:A160)&lt;='Revenue Testing'!$E$31,ROWS($A$5:A160),"")</f>
        <v/>
      </c>
      <c r="B160" s="91" t="str">
        <f aca="false">IF($A160="","",INDEX('Revenue Ledger'!$B$1:$B$4500,$J160))</f>
        <v/>
      </c>
      <c r="C160" s="90" t="str">
        <f aca="false">IF($A160="","",INDEX('Revenue Ledger'!$C$1:$C$4500,$J160))</f>
        <v/>
      </c>
      <c r="D160" s="50" t="str">
        <f aca="false">IF($A160="","",INDEX('Revenue Ledger'!$D$1:$D$4500,$J160))</f>
        <v/>
      </c>
      <c r="E160" s="50" t="str">
        <f aca="false">IF($A160="","",INDEX('Revenue Ledger'!$F$1:$F$4500,$J160)&amp;"")</f>
        <v/>
      </c>
      <c r="F160" s="52" t="str">
        <f aca="false">IF($A160="","",INDEX('Revenue Ledger'!$I$1:$I$4500,$J160))</f>
        <v/>
      </c>
      <c r="G160" s="52" t="str">
        <f aca="false">IF($A160="","",INDEX('Revenue Ledger'!$J$1:$J$4500,$J160))</f>
        <v/>
      </c>
      <c r="H160" s="52" t="str">
        <f aca="false">IF($A160="","",'Revenue Testing'!$E$9)</f>
        <v/>
      </c>
      <c r="I160" s="50" t="str">
        <f aca="false">IF($A160="","","Above materiality – automatically selected")</f>
        <v/>
      </c>
      <c r="J160" s="90" t="str">
        <f aca="false">IF($A160="","",MATCH(LARGE('Revenue Ledger'!$P$2:$P$4500,$A160),'Revenue Ledger'!$P$2:$P$4500,0)+1)</f>
        <v/>
      </c>
      <c r="K160" s="50" t="str">
        <f aca="false">IF($A160="","",INDEX('Revenue Ledger'!$A$1:$A$4500,$J160)&amp;"")</f>
        <v/>
      </c>
      <c r="L160" s="54"/>
      <c r="M160" s="54"/>
    </row>
    <row r="161" customFormat="false" ht="15" hidden="false" customHeight="false" outlineLevel="0" collapsed="false">
      <c r="A161" s="90" t="str">
        <f aca="false">IF(ROWS($A$5:A161)&lt;='Revenue Testing'!$E$31,ROWS($A$5:A161),"")</f>
        <v/>
      </c>
      <c r="B161" s="91" t="str">
        <f aca="false">IF($A161="","",INDEX('Revenue Ledger'!$B$1:$B$4500,$J161))</f>
        <v/>
      </c>
      <c r="C161" s="90" t="str">
        <f aca="false">IF($A161="","",INDEX('Revenue Ledger'!$C$1:$C$4500,$J161))</f>
        <v/>
      </c>
      <c r="D161" s="50" t="str">
        <f aca="false">IF($A161="","",INDEX('Revenue Ledger'!$D$1:$D$4500,$J161))</f>
        <v/>
      </c>
      <c r="E161" s="50" t="str">
        <f aca="false">IF($A161="","",INDEX('Revenue Ledger'!$F$1:$F$4500,$J161)&amp;"")</f>
        <v/>
      </c>
      <c r="F161" s="52" t="str">
        <f aca="false">IF($A161="","",INDEX('Revenue Ledger'!$I$1:$I$4500,$J161))</f>
        <v/>
      </c>
      <c r="G161" s="52" t="str">
        <f aca="false">IF($A161="","",INDEX('Revenue Ledger'!$J$1:$J$4500,$J161))</f>
        <v/>
      </c>
      <c r="H161" s="52" t="str">
        <f aca="false">IF($A161="","",'Revenue Testing'!$E$9)</f>
        <v/>
      </c>
      <c r="I161" s="50" t="str">
        <f aca="false">IF($A161="","","Above materiality – automatically selected")</f>
        <v/>
      </c>
      <c r="J161" s="90" t="str">
        <f aca="false">IF($A161="","",MATCH(LARGE('Revenue Ledger'!$P$2:$P$4500,$A161),'Revenue Ledger'!$P$2:$P$4500,0)+1)</f>
        <v/>
      </c>
      <c r="K161" s="50" t="str">
        <f aca="false">IF($A161="","",INDEX('Revenue Ledger'!$A$1:$A$4500,$J161)&amp;"")</f>
        <v/>
      </c>
      <c r="L161" s="54"/>
      <c r="M161" s="54"/>
    </row>
    <row r="162" customFormat="false" ht="15" hidden="false" customHeight="false" outlineLevel="0" collapsed="false">
      <c r="A162" s="90" t="str">
        <f aca="false">IF(ROWS($A$5:A162)&lt;='Revenue Testing'!$E$31,ROWS($A$5:A162),"")</f>
        <v/>
      </c>
      <c r="B162" s="91" t="str">
        <f aca="false">IF($A162="","",INDEX('Revenue Ledger'!$B$1:$B$4500,$J162))</f>
        <v/>
      </c>
      <c r="C162" s="90" t="str">
        <f aca="false">IF($A162="","",INDEX('Revenue Ledger'!$C$1:$C$4500,$J162))</f>
        <v/>
      </c>
      <c r="D162" s="50" t="str">
        <f aca="false">IF($A162="","",INDEX('Revenue Ledger'!$D$1:$D$4500,$J162))</f>
        <v/>
      </c>
      <c r="E162" s="50" t="str">
        <f aca="false">IF($A162="","",INDEX('Revenue Ledger'!$F$1:$F$4500,$J162)&amp;"")</f>
        <v/>
      </c>
      <c r="F162" s="52" t="str">
        <f aca="false">IF($A162="","",INDEX('Revenue Ledger'!$I$1:$I$4500,$J162))</f>
        <v/>
      </c>
      <c r="G162" s="52" t="str">
        <f aca="false">IF($A162="","",INDEX('Revenue Ledger'!$J$1:$J$4500,$J162))</f>
        <v/>
      </c>
      <c r="H162" s="52" t="str">
        <f aca="false">IF($A162="","",'Revenue Testing'!$E$9)</f>
        <v/>
      </c>
      <c r="I162" s="50" t="str">
        <f aca="false">IF($A162="","","Above materiality – automatically selected")</f>
        <v/>
      </c>
      <c r="J162" s="90" t="str">
        <f aca="false">IF($A162="","",MATCH(LARGE('Revenue Ledger'!$P$2:$P$4500,$A162),'Revenue Ledger'!$P$2:$P$4500,0)+1)</f>
        <v/>
      </c>
      <c r="K162" s="50" t="str">
        <f aca="false">IF($A162="","",INDEX('Revenue Ledger'!$A$1:$A$4500,$J162)&amp;"")</f>
        <v/>
      </c>
      <c r="L162" s="54"/>
      <c r="M162" s="54"/>
    </row>
    <row r="163" customFormat="false" ht="15" hidden="false" customHeight="false" outlineLevel="0" collapsed="false">
      <c r="A163" s="90" t="str">
        <f aca="false">IF(ROWS($A$5:A163)&lt;='Revenue Testing'!$E$31,ROWS($A$5:A163),"")</f>
        <v/>
      </c>
      <c r="B163" s="91" t="str">
        <f aca="false">IF($A163="","",INDEX('Revenue Ledger'!$B$1:$B$4500,$J163))</f>
        <v/>
      </c>
      <c r="C163" s="90" t="str">
        <f aca="false">IF($A163="","",INDEX('Revenue Ledger'!$C$1:$C$4500,$J163))</f>
        <v/>
      </c>
      <c r="D163" s="50" t="str">
        <f aca="false">IF($A163="","",INDEX('Revenue Ledger'!$D$1:$D$4500,$J163))</f>
        <v/>
      </c>
      <c r="E163" s="50" t="str">
        <f aca="false">IF($A163="","",INDEX('Revenue Ledger'!$F$1:$F$4500,$J163)&amp;"")</f>
        <v/>
      </c>
      <c r="F163" s="52" t="str">
        <f aca="false">IF($A163="","",INDEX('Revenue Ledger'!$I$1:$I$4500,$J163))</f>
        <v/>
      </c>
      <c r="G163" s="52" t="str">
        <f aca="false">IF($A163="","",INDEX('Revenue Ledger'!$J$1:$J$4500,$J163))</f>
        <v/>
      </c>
      <c r="H163" s="52" t="str">
        <f aca="false">IF($A163="","",'Revenue Testing'!$E$9)</f>
        <v/>
      </c>
      <c r="I163" s="50" t="str">
        <f aca="false">IF($A163="","","Above materiality – automatically selected")</f>
        <v/>
      </c>
      <c r="J163" s="90" t="str">
        <f aca="false">IF($A163="","",MATCH(LARGE('Revenue Ledger'!$P$2:$P$4500,$A163),'Revenue Ledger'!$P$2:$P$4500,0)+1)</f>
        <v/>
      </c>
      <c r="K163" s="50" t="str">
        <f aca="false">IF($A163="","",INDEX('Revenue Ledger'!$A$1:$A$4500,$J163)&amp;"")</f>
        <v/>
      </c>
      <c r="L163" s="54"/>
      <c r="M163" s="54"/>
    </row>
    <row r="164" customFormat="false" ht="15" hidden="false" customHeight="false" outlineLevel="0" collapsed="false">
      <c r="A164" s="90" t="str">
        <f aca="false">IF(ROWS($A$5:A164)&lt;='Revenue Testing'!$E$31,ROWS($A$5:A164),"")</f>
        <v/>
      </c>
      <c r="B164" s="91" t="str">
        <f aca="false">IF($A164="","",INDEX('Revenue Ledger'!$B$1:$B$4500,$J164))</f>
        <v/>
      </c>
      <c r="C164" s="90" t="str">
        <f aca="false">IF($A164="","",INDEX('Revenue Ledger'!$C$1:$C$4500,$J164))</f>
        <v/>
      </c>
      <c r="D164" s="50" t="str">
        <f aca="false">IF($A164="","",INDEX('Revenue Ledger'!$D$1:$D$4500,$J164))</f>
        <v/>
      </c>
      <c r="E164" s="50" t="str">
        <f aca="false">IF($A164="","",INDEX('Revenue Ledger'!$F$1:$F$4500,$J164)&amp;"")</f>
        <v/>
      </c>
      <c r="F164" s="52" t="str">
        <f aca="false">IF($A164="","",INDEX('Revenue Ledger'!$I$1:$I$4500,$J164))</f>
        <v/>
      </c>
      <c r="G164" s="52" t="str">
        <f aca="false">IF($A164="","",INDEX('Revenue Ledger'!$J$1:$J$4500,$J164))</f>
        <v/>
      </c>
      <c r="H164" s="52" t="str">
        <f aca="false">IF($A164="","",'Revenue Testing'!$E$9)</f>
        <v/>
      </c>
      <c r="I164" s="50" t="str">
        <f aca="false">IF($A164="","","Above materiality – automatically selected")</f>
        <v/>
      </c>
      <c r="J164" s="90" t="str">
        <f aca="false">IF($A164="","",MATCH(LARGE('Revenue Ledger'!$P$2:$P$4500,$A164),'Revenue Ledger'!$P$2:$P$4500,0)+1)</f>
        <v/>
      </c>
      <c r="K164" s="50" t="str">
        <f aca="false">IF($A164="","",INDEX('Revenue Ledger'!$A$1:$A$4500,$J164)&amp;"")</f>
        <v/>
      </c>
      <c r="L164" s="54"/>
      <c r="M164" s="54"/>
    </row>
    <row r="165" customFormat="false" ht="15" hidden="false" customHeight="false" outlineLevel="0" collapsed="false">
      <c r="A165" s="90" t="str">
        <f aca="false">IF(ROWS($A$5:A165)&lt;='Revenue Testing'!$E$31,ROWS($A$5:A165),"")</f>
        <v/>
      </c>
      <c r="B165" s="91" t="str">
        <f aca="false">IF($A165="","",INDEX('Revenue Ledger'!$B$1:$B$4500,$J165))</f>
        <v/>
      </c>
      <c r="C165" s="90" t="str">
        <f aca="false">IF($A165="","",INDEX('Revenue Ledger'!$C$1:$C$4500,$J165))</f>
        <v/>
      </c>
      <c r="D165" s="50" t="str">
        <f aca="false">IF($A165="","",INDEX('Revenue Ledger'!$D$1:$D$4500,$J165))</f>
        <v/>
      </c>
      <c r="E165" s="50" t="str">
        <f aca="false">IF($A165="","",INDEX('Revenue Ledger'!$F$1:$F$4500,$J165)&amp;"")</f>
        <v/>
      </c>
      <c r="F165" s="52" t="str">
        <f aca="false">IF($A165="","",INDEX('Revenue Ledger'!$I$1:$I$4500,$J165))</f>
        <v/>
      </c>
      <c r="G165" s="52" t="str">
        <f aca="false">IF($A165="","",INDEX('Revenue Ledger'!$J$1:$J$4500,$J165))</f>
        <v/>
      </c>
      <c r="H165" s="52" t="str">
        <f aca="false">IF($A165="","",'Revenue Testing'!$E$9)</f>
        <v/>
      </c>
      <c r="I165" s="50" t="str">
        <f aca="false">IF($A165="","","Above materiality – automatically selected")</f>
        <v/>
      </c>
      <c r="J165" s="90" t="str">
        <f aca="false">IF($A165="","",MATCH(LARGE('Revenue Ledger'!$P$2:$P$4500,$A165),'Revenue Ledger'!$P$2:$P$4500,0)+1)</f>
        <v/>
      </c>
      <c r="K165" s="50" t="str">
        <f aca="false">IF($A165="","",INDEX('Revenue Ledger'!$A$1:$A$4500,$J165)&amp;"")</f>
        <v/>
      </c>
      <c r="L165" s="54"/>
      <c r="M165" s="54"/>
    </row>
    <row r="166" customFormat="false" ht="15" hidden="false" customHeight="false" outlineLevel="0" collapsed="false">
      <c r="A166" s="90" t="str">
        <f aca="false">IF(ROWS($A$5:A166)&lt;='Revenue Testing'!$E$31,ROWS($A$5:A166),"")</f>
        <v/>
      </c>
      <c r="B166" s="91" t="str">
        <f aca="false">IF($A166="","",INDEX('Revenue Ledger'!$B$1:$B$4500,$J166))</f>
        <v/>
      </c>
      <c r="C166" s="90" t="str">
        <f aca="false">IF($A166="","",INDEX('Revenue Ledger'!$C$1:$C$4500,$J166))</f>
        <v/>
      </c>
      <c r="D166" s="50" t="str">
        <f aca="false">IF($A166="","",INDEX('Revenue Ledger'!$D$1:$D$4500,$J166))</f>
        <v/>
      </c>
      <c r="E166" s="50" t="str">
        <f aca="false">IF($A166="","",INDEX('Revenue Ledger'!$F$1:$F$4500,$J166)&amp;"")</f>
        <v/>
      </c>
      <c r="F166" s="52" t="str">
        <f aca="false">IF($A166="","",INDEX('Revenue Ledger'!$I$1:$I$4500,$J166))</f>
        <v/>
      </c>
      <c r="G166" s="52" t="str">
        <f aca="false">IF($A166="","",INDEX('Revenue Ledger'!$J$1:$J$4500,$J166))</f>
        <v/>
      </c>
      <c r="H166" s="52" t="str">
        <f aca="false">IF($A166="","",'Revenue Testing'!$E$9)</f>
        <v/>
      </c>
      <c r="I166" s="50" t="str">
        <f aca="false">IF($A166="","","Above materiality – automatically selected")</f>
        <v/>
      </c>
      <c r="J166" s="90" t="str">
        <f aca="false">IF($A166="","",MATCH(LARGE('Revenue Ledger'!$P$2:$P$4500,$A166),'Revenue Ledger'!$P$2:$P$4500,0)+1)</f>
        <v/>
      </c>
      <c r="K166" s="50" t="str">
        <f aca="false">IF($A166="","",INDEX('Revenue Ledger'!$A$1:$A$4500,$J166)&amp;"")</f>
        <v/>
      </c>
      <c r="L166" s="54"/>
      <c r="M166" s="54"/>
    </row>
    <row r="167" customFormat="false" ht="15" hidden="false" customHeight="false" outlineLevel="0" collapsed="false">
      <c r="A167" s="90" t="str">
        <f aca="false">IF(ROWS($A$5:A167)&lt;='Revenue Testing'!$E$31,ROWS($A$5:A167),"")</f>
        <v/>
      </c>
      <c r="B167" s="91" t="str">
        <f aca="false">IF($A167="","",INDEX('Revenue Ledger'!$B$1:$B$4500,$J167))</f>
        <v/>
      </c>
      <c r="C167" s="90" t="str">
        <f aca="false">IF($A167="","",INDEX('Revenue Ledger'!$C$1:$C$4500,$J167))</f>
        <v/>
      </c>
      <c r="D167" s="50" t="str">
        <f aca="false">IF($A167="","",INDEX('Revenue Ledger'!$D$1:$D$4500,$J167))</f>
        <v/>
      </c>
      <c r="E167" s="50" t="str">
        <f aca="false">IF($A167="","",INDEX('Revenue Ledger'!$F$1:$F$4500,$J167)&amp;"")</f>
        <v/>
      </c>
      <c r="F167" s="52" t="str">
        <f aca="false">IF($A167="","",INDEX('Revenue Ledger'!$I$1:$I$4500,$J167))</f>
        <v/>
      </c>
      <c r="G167" s="52" t="str">
        <f aca="false">IF($A167="","",INDEX('Revenue Ledger'!$J$1:$J$4500,$J167))</f>
        <v/>
      </c>
      <c r="H167" s="52" t="str">
        <f aca="false">IF($A167="","",'Revenue Testing'!$E$9)</f>
        <v/>
      </c>
      <c r="I167" s="50" t="str">
        <f aca="false">IF($A167="","","Above materiality – automatically selected")</f>
        <v/>
      </c>
      <c r="J167" s="90" t="str">
        <f aca="false">IF($A167="","",MATCH(LARGE('Revenue Ledger'!$P$2:$P$4500,$A167),'Revenue Ledger'!$P$2:$P$4500,0)+1)</f>
        <v/>
      </c>
      <c r="K167" s="50" t="str">
        <f aca="false">IF($A167="","",INDEX('Revenue Ledger'!$A$1:$A$4500,$J167)&amp;"")</f>
        <v/>
      </c>
      <c r="L167" s="54"/>
      <c r="M167" s="54"/>
    </row>
    <row r="168" customFormat="false" ht="15" hidden="false" customHeight="false" outlineLevel="0" collapsed="false">
      <c r="A168" s="90" t="str">
        <f aca="false">IF(ROWS($A$5:A168)&lt;='Revenue Testing'!$E$31,ROWS($A$5:A168),"")</f>
        <v/>
      </c>
      <c r="B168" s="91" t="str">
        <f aca="false">IF($A168="","",INDEX('Revenue Ledger'!$B$1:$B$4500,$J168))</f>
        <v/>
      </c>
      <c r="C168" s="90" t="str">
        <f aca="false">IF($A168="","",INDEX('Revenue Ledger'!$C$1:$C$4500,$J168))</f>
        <v/>
      </c>
      <c r="D168" s="50" t="str">
        <f aca="false">IF($A168="","",INDEX('Revenue Ledger'!$D$1:$D$4500,$J168))</f>
        <v/>
      </c>
      <c r="E168" s="50" t="str">
        <f aca="false">IF($A168="","",INDEX('Revenue Ledger'!$F$1:$F$4500,$J168)&amp;"")</f>
        <v/>
      </c>
      <c r="F168" s="52" t="str">
        <f aca="false">IF($A168="","",INDEX('Revenue Ledger'!$I$1:$I$4500,$J168))</f>
        <v/>
      </c>
      <c r="G168" s="52" t="str">
        <f aca="false">IF($A168="","",INDEX('Revenue Ledger'!$J$1:$J$4500,$J168))</f>
        <v/>
      </c>
      <c r="H168" s="52" t="str">
        <f aca="false">IF($A168="","",'Revenue Testing'!$E$9)</f>
        <v/>
      </c>
      <c r="I168" s="50" t="str">
        <f aca="false">IF($A168="","","Above materiality – automatically selected")</f>
        <v/>
      </c>
      <c r="J168" s="90" t="str">
        <f aca="false">IF($A168="","",MATCH(LARGE('Revenue Ledger'!$P$2:$P$4500,$A168),'Revenue Ledger'!$P$2:$P$4500,0)+1)</f>
        <v/>
      </c>
      <c r="K168" s="50" t="str">
        <f aca="false">IF($A168="","",INDEX('Revenue Ledger'!$A$1:$A$4500,$J168)&amp;"")</f>
        <v/>
      </c>
      <c r="L168" s="54"/>
      <c r="M168" s="54"/>
    </row>
    <row r="169" customFormat="false" ht="15" hidden="false" customHeight="false" outlineLevel="0" collapsed="false">
      <c r="A169" s="90" t="str">
        <f aca="false">IF(ROWS($A$5:A169)&lt;='Revenue Testing'!$E$31,ROWS($A$5:A169),"")</f>
        <v/>
      </c>
      <c r="B169" s="91" t="str">
        <f aca="false">IF($A169="","",INDEX('Revenue Ledger'!$B$1:$B$4500,$J169))</f>
        <v/>
      </c>
      <c r="C169" s="90" t="str">
        <f aca="false">IF($A169="","",INDEX('Revenue Ledger'!$C$1:$C$4500,$J169))</f>
        <v/>
      </c>
      <c r="D169" s="50" t="str">
        <f aca="false">IF($A169="","",INDEX('Revenue Ledger'!$D$1:$D$4500,$J169))</f>
        <v/>
      </c>
      <c r="E169" s="50" t="str">
        <f aca="false">IF($A169="","",INDEX('Revenue Ledger'!$F$1:$F$4500,$J169)&amp;"")</f>
        <v/>
      </c>
      <c r="F169" s="52" t="str">
        <f aca="false">IF($A169="","",INDEX('Revenue Ledger'!$I$1:$I$4500,$J169))</f>
        <v/>
      </c>
      <c r="G169" s="52" t="str">
        <f aca="false">IF($A169="","",INDEX('Revenue Ledger'!$J$1:$J$4500,$J169))</f>
        <v/>
      </c>
      <c r="H169" s="52" t="str">
        <f aca="false">IF($A169="","",'Revenue Testing'!$E$9)</f>
        <v/>
      </c>
      <c r="I169" s="50" t="str">
        <f aca="false">IF($A169="","","Above materiality – automatically selected")</f>
        <v/>
      </c>
      <c r="J169" s="90" t="str">
        <f aca="false">IF($A169="","",MATCH(LARGE('Revenue Ledger'!$P$2:$P$4500,$A169),'Revenue Ledger'!$P$2:$P$4500,0)+1)</f>
        <v/>
      </c>
      <c r="K169" s="50" t="str">
        <f aca="false">IF($A169="","",INDEX('Revenue Ledger'!$A$1:$A$4500,$J169)&amp;"")</f>
        <v/>
      </c>
      <c r="L169" s="54"/>
      <c r="M169" s="54"/>
    </row>
    <row r="170" customFormat="false" ht="15" hidden="false" customHeight="false" outlineLevel="0" collapsed="false">
      <c r="A170" s="90" t="str">
        <f aca="false">IF(ROWS($A$5:A170)&lt;='Revenue Testing'!$E$31,ROWS($A$5:A170),"")</f>
        <v/>
      </c>
      <c r="B170" s="91" t="str">
        <f aca="false">IF($A170="","",INDEX('Revenue Ledger'!$B$1:$B$4500,$J170))</f>
        <v/>
      </c>
      <c r="C170" s="90" t="str">
        <f aca="false">IF($A170="","",INDEX('Revenue Ledger'!$C$1:$C$4500,$J170))</f>
        <v/>
      </c>
      <c r="D170" s="50" t="str">
        <f aca="false">IF($A170="","",INDEX('Revenue Ledger'!$D$1:$D$4500,$J170))</f>
        <v/>
      </c>
      <c r="E170" s="50" t="str">
        <f aca="false">IF($A170="","",INDEX('Revenue Ledger'!$F$1:$F$4500,$J170)&amp;"")</f>
        <v/>
      </c>
      <c r="F170" s="52" t="str">
        <f aca="false">IF($A170="","",INDEX('Revenue Ledger'!$I$1:$I$4500,$J170))</f>
        <v/>
      </c>
      <c r="G170" s="52" t="str">
        <f aca="false">IF($A170="","",INDEX('Revenue Ledger'!$J$1:$J$4500,$J170))</f>
        <v/>
      </c>
      <c r="H170" s="52" t="str">
        <f aca="false">IF($A170="","",'Revenue Testing'!$E$9)</f>
        <v/>
      </c>
      <c r="I170" s="50" t="str">
        <f aca="false">IF($A170="","","Above materiality – automatically selected")</f>
        <v/>
      </c>
      <c r="J170" s="90" t="str">
        <f aca="false">IF($A170="","",MATCH(LARGE('Revenue Ledger'!$P$2:$P$4500,$A170),'Revenue Ledger'!$P$2:$P$4500,0)+1)</f>
        <v/>
      </c>
      <c r="K170" s="50" t="str">
        <f aca="false">IF($A170="","",INDEX('Revenue Ledger'!$A$1:$A$4500,$J170)&amp;"")</f>
        <v/>
      </c>
      <c r="L170" s="54"/>
      <c r="M170" s="54"/>
    </row>
    <row r="171" customFormat="false" ht="15" hidden="false" customHeight="false" outlineLevel="0" collapsed="false">
      <c r="A171" s="90" t="str">
        <f aca="false">IF(ROWS($A$5:A171)&lt;='Revenue Testing'!$E$31,ROWS($A$5:A171),"")</f>
        <v/>
      </c>
      <c r="B171" s="91" t="str">
        <f aca="false">IF($A171="","",INDEX('Revenue Ledger'!$B$1:$B$4500,$J171))</f>
        <v/>
      </c>
      <c r="C171" s="90" t="str">
        <f aca="false">IF($A171="","",INDEX('Revenue Ledger'!$C$1:$C$4500,$J171))</f>
        <v/>
      </c>
      <c r="D171" s="50" t="str">
        <f aca="false">IF($A171="","",INDEX('Revenue Ledger'!$D$1:$D$4500,$J171))</f>
        <v/>
      </c>
      <c r="E171" s="50" t="str">
        <f aca="false">IF($A171="","",INDEX('Revenue Ledger'!$F$1:$F$4500,$J171)&amp;"")</f>
        <v/>
      </c>
      <c r="F171" s="52" t="str">
        <f aca="false">IF($A171="","",INDEX('Revenue Ledger'!$I$1:$I$4500,$J171))</f>
        <v/>
      </c>
      <c r="G171" s="52" t="str">
        <f aca="false">IF($A171="","",INDEX('Revenue Ledger'!$J$1:$J$4500,$J171))</f>
        <v/>
      </c>
      <c r="H171" s="52" t="str">
        <f aca="false">IF($A171="","",'Revenue Testing'!$E$9)</f>
        <v/>
      </c>
      <c r="I171" s="50" t="str">
        <f aca="false">IF($A171="","","Above materiality – automatically selected")</f>
        <v/>
      </c>
      <c r="J171" s="90" t="str">
        <f aca="false">IF($A171="","",MATCH(LARGE('Revenue Ledger'!$P$2:$P$4500,$A171),'Revenue Ledger'!$P$2:$P$4500,0)+1)</f>
        <v/>
      </c>
      <c r="K171" s="50" t="str">
        <f aca="false">IF($A171="","",INDEX('Revenue Ledger'!$A$1:$A$4500,$J171)&amp;"")</f>
        <v/>
      </c>
      <c r="L171" s="54"/>
      <c r="M171" s="54"/>
    </row>
    <row r="172" customFormat="false" ht="15" hidden="false" customHeight="false" outlineLevel="0" collapsed="false">
      <c r="A172" s="90" t="str">
        <f aca="false">IF(ROWS($A$5:A172)&lt;='Revenue Testing'!$E$31,ROWS($A$5:A172),"")</f>
        <v/>
      </c>
      <c r="B172" s="91" t="str">
        <f aca="false">IF($A172="","",INDEX('Revenue Ledger'!$B$1:$B$4500,$J172))</f>
        <v/>
      </c>
      <c r="C172" s="90" t="str">
        <f aca="false">IF($A172="","",INDEX('Revenue Ledger'!$C$1:$C$4500,$J172))</f>
        <v/>
      </c>
      <c r="D172" s="50" t="str">
        <f aca="false">IF($A172="","",INDEX('Revenue Ledger'!$D$1:$D$4500,$J172))</f>
        <v/>
      </c>
      <c r="E172" s="50" t="str">
        <f aca="false">IF($A172="","",INDEX('Revenue Ledger'!$F$1:$F$4500,$J172)&amp;"")</f>
        <v/>
      </c>
      <c r="F172" s="52" t="str">
        <f aca="false">IF($A172="","",INDEX('Revenue Ledger'!$I$1:$I$4500,$J172))</f>
        <v/>
      </c>
      <c r="G172" s="52" t="str">
        <f aca="false">IF($A172="","",INDEX('Revenue Ledger'!$J$1:$J$4500,$J172))</f>
        <v/>
      </c>
      <c r="H172" s="52" t="str">
        <f aca="false">IF($A172="","",'Revenue Testing'!$E$9)</f>
        <v/>
      </c>
      <c r="I172" s="50" t="str">
        <f aca="false">IF($A172="","","Above materiality – automatically selected")</f>
        <v/>
      </c>
      <c r="J172" s="90" t="str">
        <f aca="false">IF($A172="","",MATCH(LARGE('Revenue Ledger'!$P$2:$P$4500,$A172),'Revenue Ledger'!$P$2:$P$4500,0)+1)</f>
        <v/>
      </c>
      <c r="K172" s="50" t="str">
        <f aca="false">IF($A172="","",INDEX('Revenue Ledger'!$A$1:$A$4500,$J172)&amp;"")</f>
        <v/>
      </c>
      <c r="L172" s="54"/>
      <c r="M172" s="54"/>
    </row>
    <row r="173" customFormat="false" ht="15" hidden="false" customHeight="false" outlineLevel="0" collapsed="false">
      <c r="A173" s="90" t="str">
        <f aca="false">IF(ROWS($A$5:A173)&lt;='Revenue Testing'!$E$31,ROWS($A$5:A173),"")</f>
        <v/>
      </c>
      <c r="B173" s="91" t="str">
        <f aca="false">IF($A173="","",INDEX('Revenue Ledger'!$B$1:$B$4500,$J173))</f>
        <v/>
      </c>
      <c r="C173" s="90" t="str">
        <f aca="false">IF($A173="","",INDEX('Revenue Ledger'!$C$1:$C$4500,$J173))</f>
        <v/>
      </c>
      <c r="D173" s="50" t="str">
        <f aca="false">IF($A173="","",INDEX('Revenue Ledger'!$D$1:$D$4500,$J173))</f>
        <v/>
      </c>
      <c r="E173" s="50" t="str">
        <f aca="false">IF($A173="","",INDEX('Revenue Ledger'!$F$1:$F$4500,$J173)&amp;"")</f>
        <v/>
      </c>
      <c r="F173" s="52" t="str">
        <f aca="false">IF($A173="","",INDEX('Revenue Ledger'!$I$1:$I$4500,$J173))</f>
        <v/>
      </c>
      <c r="G173" s="52" t="str">
        <f aca="false">IF($A173="","",INDEX('Revenue Ledger'!$J$1:$J$4500,$J173))</f>
        <v/>
      </c>
      <c r="H173" s="52" t="str">
        <f aca="false">IF($A173="","",'Revenue Testing'!$E$9)</f>
        <v/>
      </c>
      <c r="I173" s="50" t="str">
        <f aca="false">IF($A173="","","Above materiality – automatically selected")</f>
        <v/>
      </c>
      <c r="J173" s="90" t="str">
        <f aca="false">IF($A173="","",MATCH(LARGE('Revenue Ledger'!$P$2:$P$4500,$A173),'Revenue Ledger'!$P$2:$P$4500,0)+1)</f>
        <v/>
      </c>
      <c r="K173" s="50" t="str">
        <f aca="false">IF($A173="","",INDEX('Revenue Ledger'!$A$1:$A$4500,$J173)&amp;"")</f>
        <v/>
      </c>
      <c r="L173" s="54"/>
      <c r="M173" s="54"/>
    </row>
    <row r="174" customFormat="false" ht="15" hidden="false" customHeight="false" outlineLevel="0" collapsed="false">
      <c r="A174" s="90" t="str">
        <f aca="false">IF(ROWS($A$5:A174)&lt;='Revenue Testing'!$E$31,ROWS($A$5:A174),"")</f>
        <v/>
      </c>
      <c r="B174" s="91" t="str">
        <f aca="false">IF($A174="","",INDEX('Revenue Ledger'!$B$1:$B$4500,$J174))</f>
        <v/>
      </c>
      <c r="C174" s="90" t="str">
        <f aca="false">IF($A174="","",INDEX('Revenue Ledger'!$C$1:$C$4500,$J174))</f>
        <v/>
      </c>
      <c r="D174" s="50" t="str">
        <f aca="false">IF($A174="","",INDEX('Revenue Ledger'!$D$1:$D$4500,$J174))</f>
        <v/>
      </c>
      <c r="E174" s="50" t="str">
        <f aca="false">IF($A174="","",INDEX('Revenue Ledger'!$F$1:$F$4500,$J174)&amp;"")</f>
        <v/>
      </c>
      <c r="F174" s="52" t="str">
        <f aca="false">IF($A174="","",INDEX('Revenue Ledger'!$I$1:$I$4500,$J174))</f>
        <v/>
      </c>
      <c r="G174" s="52" t="str">
        <f aca="false">IF($A174="","",INDEX('Revenue Ledger'!$J$1:$J$4500,$J174))</f>
        <v/>
      </c>
      <c r="H174" s="52" t="str">
        <f aca="false">IF($A174="","",'Revenue Testing'!$E$9)</f>
        <v/>
      </c>
      <c r="I174" s="50" t="str">
        <f aca="false">IF($A174="","","Above materiality – automatically selected")</f>
        <v/>
      </c>
      <c r="J174" s="90" t="str">
        <f aca="false">IF($A174="","",MATCH(LARGE('Revenue Ledger'!$P$2:$P$4500,$A174),'Revenue Ledger'!$P$2:$P$4500,0)+1)</f>
        <v/>
      </c>
      <c r="K174" s="50" t="str">
        <f aca="false">IF($A174="","",INDEX('Revenue Ledger'!$A$1:$A$4500,$J174)&amp;"")</f>
        <v/>
      </c>
      <c r="L174" s="54"/>
      <c r="M174" s="54"/>
    </row>
    <row r="175" customFormat="false" ht="15" hidden="false" customHeight="false" outlineLevel="0" collapsed="false">
      <c r="A175" s="90" t="str">
        <f aca="false">IF(ROWS($A$5:A175)&lt;='Revenue Testing'!$E$31,ROWS($A$5:A175),"")</f>
        <v/>
      </c>
      <c r="B175" s="91" t="str">
        <f aca="false">IF($A175="","",INDEX('Revenue Ledger'!$B$1:$B$4500,$J175))</f>
        <v/>
      </c>
      <c r="C175" s="90" t="str">
        <f aca="false">IF($A175="","",INDEX('Revenue Ledger'!$C$1:$C$4500,$J175))</f>
        <v/>
      </c>
      <c r="D175" s="50" t="str">
        <f aca="false">IF($A175="","",INDEX('Revenue Ledger'!$D$1:$D$4500,$J175))</f>
        <v/>
      </c>
      <c r="E175" s="50" t="str">
        <f aca="false">IF($A175="","",INDEX('Revenue Ledger'!$F$1:$F$4500,$J175)&amp;"")</f>
        <v/>
      </c>
      <c r="F175" s="52" t="str">
        <f aca="false">IF($A175="","",INDEX('Revenue Ledger'!$I$1:$I$4500,$J175))</f>
        <v/>
      </c>
      <c r="G175" s="52" t="str">
        <f aca="false">IF($A175="","",INDEX('Revenue Ledger'!$J$1:$J$4500,$J175))</f>
        <v/>
      </c>
      <c r="H175" s="52" t="str">
        <f aca="false">IF($A175="","",'Revenue Testing'!$E$9)</f>
        <v/>
      </c>
      <c r="I175" s="50" t="str">
        <f aca="false">IF($A175="","","Above materiality – automatically selected")</f>
        <v/>
      </c>
      <c r="J175" s="90" t="str">
        <f aca="false">IF($A175="","",MATCH(LARGE('Revenue Ledger'!$P$2:$P$4500,$A175),'Revenue Ledger'!$P$2:$P$4500,0)+1)</f>
        <v/>
      </c>
      <c r="K175" s="50" t="str">
        <f aca="false">IF($A175="","",INDEX('Revenue Ledger'!$A$1:$A$4500,$J175)&amp;"")</f>
        <v/>
      </c>
      <c r="L175" s="54"/>
      <c r="M175" s="54"/>
    </row>
    <row r="176" customFormat="false" ht="15" hidden="false" customHeight="false" outlineLevel="0" collapsed="false">
      <c r="A176" s="90" t="str">
        <f aca="false">IF(ROWS($A$5:A176)&lt;='Revenue Testing'!$E$31,ROWS($A$5:A176),"")</f>
        <v/>
      </c>
      <c r="B176" s="91" t="str">
        <f aca="false">IF($A176="","",INDEX('Revenue Ledger'!$B$1:$B$4500,$J176))</f>
        <v/>
      </c>
      <c r="C176" s="90" t="str">
        <f aca="false">IF($A176="","",INDEX('Revenue Ledger'!$C$1:$C$4500,$J176))</f>
        <v/>
      </c>
      <c r="D176" s="50" t="str">
        <f aca="false">IF($A176="","",INDEX('Revenue Ledger'!$D$1:$D$4500,$J176))</f>
        <v/>
      </c>
      <c r="E176" s="50" t="str">
        <f aca="false">IF($A176="","",INDEX('Revenue Ledger'!$F$1:$F$4500,$J176)&amp;"")</f>
        <v/>
      </c>
      <c r="F176" s="52" t="str">
        <f aca="false">IF($A176="","",INDEX('Revenue Ledger'!$I$1:$I$4500,$J176))</f>
        <v/>
      </c>
      <c r="G176" s="52" t="str">
        <f aca="false">IF($A176="","",INDEX('Revenue Ledger'!$J$1:$J$4500,$J176))</f>
        <v/>
      </c>
      <c r="H176" s="52" t="str">
        <f aca="false">IF($A176="","",'Revenue Testing'!$E$9)</f>
        <v/>
      </c>
      <c r="I176" s="50" t="str">
        <f aca="false">IF($A176="","","Above materiality – automatically selected")</f>
        <v/>
      </c>
      <c r="J176" s="90" t="str">
        <f aca="false">IF($A176="","",MATCH(LARGE('Revenue Ledger'!$P$2:$P$4500,$A176),'Revenue Ledger'!$P$2:$P$4500,0)+1)</f>
        <v/>
      </c>
      <c r="K176" s="50" t="str">
        <f aca="false">IF($A176="","",INDEX('Revenue Ledger'!$A$1:$A$4500,$J176)&amp;"")</f>
        <v/>
      </c>
      <c r="L176" s="54"/>
      <c r="M176" s="54"/>
    </row>
    <row r="177" customFormat="false" ht="15" hidden="false" customHeight="false" outlineLevel="0" collapsed="false">
      <c r="A177" s="90" t="str">
        <f aca="false">IF(ROWS($A$5:A177)&lt;='Revenue Testing'!$E$31,ROWS($A$5:A177),"")</f>
        <v/>
      </c>
      <c r="B177" s="91" t="str">
        <f aca="false">IF($A177="","",INDEX('Revenue Ledger'!$B$1:$B$4500,$J177))</f>
        <v/>
      </c>
      <c r="C177" s="90" t="str">
        <f aca="false">IF($A177="","",INDEX('Revenue Ledger'!$C$1:$C$4500,$J177))</f>
        <v/>
      </c>
      <c r="D177" s="50" t="str">
        <f aca="false">IF($A177="","",INDEX('Revenue Ledger'!$D$1:$D$4500,$J177))</f>
        <v/>
      </c>
      <c r="E177" s="50" t="str">
        <f aca="false">IF($A177="","",INDEX('Revenue Ledger'!$F$1:$F$4500,$J177)&amp;"")</f>
        <v/>
      </c>
      <c r="F177" s="52" t="str">
        <f aca="false">IF($A177="","",INDEX('Revenue Ledger'!$I$1:$I$4500,$J177))</f>
        <v/>
      </c>
      <c r="G177" s="52" t="str">
        <f aca="false">IF($A177="","",INDEX('Revenue Ledger'!$J$1:$J$4500,$J177))</f>
        <v/>
      </c>
      <c r="H177" s="52" t="str">
        <f aca="false">IF($A177="","",'Revenue Testing'!$E$9)</f>
        <v/>
      </c>
      <c r="I177" s="50" t="str">
        <f aca="false">IF($A177="","","Above materiality – automatically selected")</f>
        <v/>
      </c>
      <c r="J177" s="90" t="str">
        <f aca="false">IF($A177="","",MATCH(LARGE('Revenue Ledger'!$P$2:$P$4500,$A177),'Revenue Ledger'!$P$2:$P$4500,0)+1)</f>
        <v/>
      </c>
      <c r="K177" s="50" t="str">
        <f aca="false">IF($A177="","",INDEX('Revenue Ledger'!$A$1:$A$4500,$J177)&amp;"")</f>
        <v/>
      </c>
      <c r="L177" s="54"/>
      <c r="M177" s="54"/>
    </row>
    <row r="178" customFormat="false" ht="15" hidden="false" customHeight="false" outlineLevel="0" collapsed="false">
      <c r="A178" s="90" t="str">
        <f aca="false">IF(ROWS($A$5:A178)&lt;='Revenue Testing'!$E$31,ROWS($A$5:A178),"")</f>
        <v/>
      </c>
      <c r="B178" s="91" t="str">
        <f aca="false">IF($A178="","",INDEX('Revenue Ledger'!$B$1:$B$4500,$J178))</f>
        <v/>
      </c>
      <c r="C178" s="90" t="str">
        <f aca="false">IF($A178="","",INDEX('Revenue Ledger'!$C$1:$C$4500,$J178))</f>
        <v/>
      </c>
      <c r="D178" s="50" t="str">
        <f aca="false">IF($A178="","",INDEX('Revenue Ledger'!$D$1:$D$4500,$J178))</f>
        <v/>
      </c>
      <c r="E178" s="50" t="str">
        <f aca="false">IF($A178="","",INDEX('Revenue Ledger'!$F$1:$F$4500,$J178)&amp;"")</f>
        <v/>
      </c>
      <c r="F178" s="52" t="str">
        <f aca="false">IF($A178="","",INDEX('Revenue Ledger'!$I$1:$I$4500,$J178))</f>
        <v/>
      </c>
      <c r="G178" s="52" t="str">
        <f aca="false">IF($A178="","",INDEX('Revenue Ledger'!$J$1:$J$4500,$J178))</f>
        <v/>
      </c>
      <c r="H178" s="52" t="str">
        <f aca="false">IF($A178="","",'Revenue Testing'!$E$9)</f>
        <v/>
      </c>
      <c r="I178" s="50" t="str">
        <f aca="false">IF($A178="","","Above materiality – automatically selected")</f>
        <v/>
      </c>
      <c r="J178" s="90" t="str">
        <f aca="false">IF($A178="","",MATCH(LARGE('Revenue Ledger'!$P$2:$P$4500,$A178),'Revenue Ledger'!$P$2:$P$4500,0)+1)</f>
        <v/>
      </c>
      <c r="K178" s="50" t="str">
        <f aca="false">IF($A178="","",INDEX('Revenue Ledger'!$A$1:$A$4500,$J178)&amp;"")</f>
        <v/>
      </c>
      <c r="L178" s="54"/>
      <c r="M178" s="54"/>
    </row>
    <row r="179" customFormat="false" ht="15" hidden="false" customHeight="false" outlineLevel="0" collapsed="false">
      <c r="A179" s="90" t="str">
        <f aca="false">IF(ROWS($A$5:A179)&lt;='Revenue Testing'!$E$31,ROWS($A$5:A179),"")</f>
        <v/>
      </c>
      <c r="B179" s="91" t="str">
        <f aca="false">IF($A179="","",INDEX('Revenue Ledger'!$B$1:$B$4500,$J179))</f>
        <v/>
      </c>
      <c r="C179" s="90" t="str">
        <f aca="false">IF($A179="","",INDEX('Revenue Ledger'!$C$1:$C$4500,$J179))</f>
        <v/>
      </c>
      <c r="D179" s="50" t="str">
        <f aca="false">IF($A179="","",INDEX('Revenue Ledger'!$D$1:$D$4500,$J179))</f>
        <v/>
      </c>
      <c r="E179" s="50" t="str">
        <f aca="false">IF($A179="","",INDEX('Revenue Ledger'!$F$1:$F$4500,$J179)&amp;"")</f>
        <v/>
      </c>
      <c r="F179" s="52" t="str">
        <f aca="false">IF($A179="","",INDEX('Revenue Ledger'!$I$1:$I$4500,$J179))</f>
        <v/>
      </c>
      <c r="G179" s="52" t="str">
        <f aca="false">IF($A179="","",INDEX('Revenue Ledger'!$J$1:$J$4500,$J179))</f>
        <v/>
      </c>
      <c r="H179" s="52" t="str">
        <f aca="false">IF($A179="","",'Revenue Testing'!$E$9)</f>
        <v/>
      </c>
      <c r="I179" s="50" t="str">
        <f aca="false">IF($A179="","","Above materiality – automatically selected")</f>
        <v/>
      </c>
      <c r="J179" s="90" t="str">
        <f aca="false">IF($A179="","",MATCH(LARGE('Revenue Ledger'!$P$2:$P$4500,$A179),'Revenue Ledger'!$P$2:$P$4500,0)+1)</f>
        <v/>
      </c>
      <c r="K179" s="50" t="str">
        <f aca="false">IF($A179="","",INDEX('Revenue Ledger'!$A$1:$A$4500,$J179)&amp;"")</f>
        <v/>
      </c>
      <c r="L179" s="54"/>
      <c r="M179" s="54"/>
    </row>
    <row r="180" customFormat="false" ht="15" hidden="false" customHeight="false" outlineLevel="0" collapsed="false">
      <c r="A180" s="90" t="str">
        <f aca="false">IF(ROWS($A$5:A180)&lt;='Revenue Testing'!$E$31,ROWS($A$5:A180),"")</f>
        <v/>
      </c>
      <c r="B180" s="91" t="str">
        <f aca="false">IF($A180="","",INDEX('Revenue Ledger'!$B$1:$B$4500,$J180))</f>
        <v/>
      </c>
      <c r="C180" s="90" t="str">
        <f aca="false">IF($A180="","",INDEX('Revenue Ledger'!$C$1:$C$4500,$J180))</f>
        <v/>
      </c>
      <c r="D180" s="50" t="str">
        <f aca="false">IF($A180="","",INDEX('Revenue Ledger'!$D$1:$D$4500,$J180))</f>
        <v/>
      </c>
      <c r="E180" s="50" t="str">
        <f aca="false">IF($A180="","",INDEX('Revenue Ledger'!$F$1:$F$4500,$J180)&amp;"")</f>
        <v/>
      </c>
      <c r="F180" s="52" t="str">
        <f aca="false">IF($A180="","",INDEX('Revenue Ledger'!$I$1:$I$4500,$J180))</f>
        <v/>
      </c>
      <c r="G180" s="52" t="str">
        <f aca="false">IF($A180="","",INDEX('Revenue Ledger'!$J$1:$J$4500,$J180))</f>
        <v/>
      </c>
      <c r="H180" s="52" t="str">
        <f aca="false">IF($A180="","",'Revenue Testing'!$E$9)</f>
        <v/>
      </c>
      <c r="I180" s="50" t="str">
        <f aca="false">IF($A180="","","Above materiality – automatically selected")</f>
        <v/>
      </c>
      <c r="J180" s="90" t="str">
        <f aca="false">IF($A180="","",MATCH(LARGE('Revenue Ledger'!$P$2:$P$4500,$A180),'Revenue Ledger'!$P$2:$P$4500,0)+1)</f>
        <v/>
      </c>
      <c r="K180" s="50" t="str">
        <f aca="false">IF($A180="","",INDEX('Revenue Ledger'!$A$1:$A$4500,$J180)&amp;"")</f>
        <v/>
      </c>
      <c r="L180" s="54"/>
      <c r="M180" s="54"/>
    </row>
    <row r="181" customFormat="false" ht="15" hidden="false" customHeight="false" outlineLevel="0" collapsed="false">
      <c r="A181" s="90" t="str">
        <f aca="false">IF(ROWS($A$5:A181)&lt;='Revenue Testing'!$E$31,ROWS($A$5:A181),"")</f>
        <v/>
      </c>
      <c r="B181" s="91" t="str">
        <f aca="false">IF($A181="","",INDEX('Revenue Ledger'!$B$1:$B$4500,$J181))</f>
        <v/>
      </c>
      <c r="C181" s="90" t="str">
        <f aca="false">IF($A181="","",INDEX('Revenue Ledger'!$C$1:$C$4500,$J181))</f>
        <v/>
      </c>
      <c r="D181" s="50" t="str">
        <f aca="false">IF($A181="","",INDEX('Revenue Ledger'!$D$1:$D$4500,$J181))</f>
        <v/>
      </c>
      <c r="E181" s="50" t="str">
        <f aca="false">IF($A181="","",INDEX('Revenue Ledger'!$F$1:$F$4500,$J181)&amp;"")</f>
        <v/>
      </c>
      <c r="F181" s="52" t="str">
        <f aca="false">IF($A181="","",INDEX('Revenue Ledger'!$I$1:$I$4500,$J181))</f>
        <v/>
      </c>
      <c r="G181" s="52" t="str">
        <f aca="false">IF($A181="","",INDEX('Revenue Ledger'!$J$1:$J$4500,$J181))</f>
        <v/>
      </c>
      <c r="H181" s="52" t="str">
        <f aca="false">IF($A181="","",'Revenue Testing'!$E$9)</f>
        <v/>
      </c>
      <c r="I181" s="50" t="str">
        <f aca="false">IF($A181="","","Above materiality – automatically selected")</f>
        <v/>
      </c>
      <c r="J181" s="90" t="str">
        <f aca="false">IF($A181="","",MATCH(LARGE('Revenue Ledger'!$P$2:$P$4500,$A181),'Revenue Ledger'!$P$2:$P$4500,0)+1)</f>
        <v/>
      </c>
      <c r="K181" s="50" t="str">
        <f aca="false">IF($A181="","",INDEX('Revenue Ledger'!$A$1:$A$4500,$J181)&amp;"")</f>
        <v/>
      </c>
      <c r="L181" s="54"/>
      <c r="M181" s="54"/>
    </row>
    <row r="182" customFormat="false" ht="15" hidden="false" customHeight="false" outlineLevel="0" collapsed="false">
      <c r="A182" s="90" t="str">
        <f aca="false">IF(ROWS($A$5:A182)&lt;='Revenue Testing'!$E$31,ROWS($A$5:A182),"")</f>
        <v/>
      </c>
      <c r="B182" s="91" t="str">
        <f aca="false">IF($A182="","",INDEX('Revenue Ledger'!$B$1:$B$4500,$J182))</f>
        <v/>
      </c>
      <c r="C182" s="90" t="str">
        <f aca="false">IF($A182="","",INDEX('Revenue Ledger'!$C$1:$C$4500,$J182))</f>
        <v/>
      </c>
      <c r="D182" s="50" t="str">
        <f aca="false">IF($A182="","",INDEX('Revenue Ledger'!$D$1:$D$4500,$J182))</f>
        <v/>
      </c>
      <c r="E182" s="50" t="str">
        <f aca="false">IF($A182="","",INDEX('Revenue Ledger'!$F$1:$F$4500,$J182)&amp;"")</f>
        <v/>
      </c>
      <c r="F182" s="52" t="str">
        <f aca="false">IF($A182="","",INDEX('Revenue Ledger'!$I$1:$I$4500,$J182))</f>
        <v/>
      </c>
      <c r="G182" s="52" t="str">
        <f aca="false">IF($A182="","",INDEX('Revenue Ledger'!$J$1:$J$4500,$J182))</f>
        <v/>
      </c>
      <c r="H182" s="52" t="str">
        <f aca="false">IF($A182="","",'Revenue Testing'!$E$9)</f>
        <v/>
      </c>
      <c r="I182" s="50" t="str">
        <f aca="false">IF($A182="","","Above materiality – automatically selected")</f>
        <v/>
      </c>
      <c r="J182" s="90" t="str">
        <f aca="false">IF($A182="","",MATCH(LARGE('Revenue Ledger'!$P$2:$P$4500,$A182),'Revenue Ledger'!$P$2:$P$4500,0)+1)</f>
        <v/>
      </c>
      <c r="K182" s="50" t="str">
        <f aca="false">IF($A182="","",INDEX('Revenue Ledger'!$A$1:$A$4500,$J182)&amp;"")</f>
        <v/>
      </c>
      <c r="L182" s="54"/>
      <c r="M182" s="54"/>
    </row>
    <row r="183" customFormat="false" ht="15" hidden="false" customHeight="false" outlineLevel="0" collapsed="false">
      <c r="A183" s="90" t="str">
        <f aca="false">IF(ROWS($A$5:A183)&lt;='Revenue Testing'!$E$31,ROWS($A$5:A183),"")</f>
        <v/>
      </c>
      <c r="B183" s="91" t="str">
        <f aca="false">IF($A183="","",INDEX('Revenue Ledger'!$B$1:$B$4500,$J183))</f>
        <v/>
      </c>
      <c r="C183" s="90" t="str">
        <f aca="false">IF($A183="","",INDEX('Revenue Ledger'!$C$1:$C$4500,$J183))</f>
        <v/>
      </c>
      <c r="D183" s="50" t="str">
        <f aca="false">IF($A183="","",INDEX('Revenue Ledger'!$D$1:$D$4500,$J183))</f>
        <v/>
      </c>
      <c r="E183" s="50" t="str">
        <f aca="false">IF($A183="","",INDEX('Revenue Ledger'!$F$1:$F$4500,$J183)&amp;"")</f>
        <v/>
      </c>
      <c r="F183" s="52" t="str">
        <f aca="false">IF($A183="","",INDEX('Revenue Ledger'!$I$1:$I$4500,$J183))</f>
        <v/>
      </c>
      <c r="G183" s="52" t="str">
        <f aca="false">IF($A183="","",INDEX('Revenue Ledger'!$J$1:$J$4500,$J183))</f>
        <v/>
      </c>
      <c r="H183" s="52" t="str">
        <f aca="false">IF($A183="","",'Revenue Testing'!$E$9)</f>
        <v/>
      </c>
      <c r="I183" s="50" t="str">
        <f aca="false">IF($A183="","","Above materiality – automatically selected")</f>
        <v/>
      </c>
      <c r="J183" s="90" t="str">
        <f aca="false">IF($A183="","",MATCH(LARGE('Revenue Ledger'!$P$2:$P$4500,$A183),'Revenue Ledger'!$P$2:$P$4500,0)+1)</f>
        <v/>
      </c>
      <c r="K183" s="50" t="str">
        <f aca="false">IF($A183="","",INDEX('Revenue Ledger'!$A$1:$A$4500,$J183)&amp;"")</f>
        <v/>
      </c>
      <c r="L183" s="54"/>
      <c r="M183" s="54"/>
    </row>
    <row r="184" customFormat="false" ht="15" hidden="false" customHeight="false" outlineLevel="0" collapsed="false">
      <c r="A184" s="90" t="str">
        <f aca="false">IF(ROWS($A$5:A184)&lt;='Revenue Testing'!$E$31,ROWS($A$5:A184),"")</f>
        <v/>
      </c>
      <c r="B184" s="91" t="str">
        <f aca="false">IF($A184="","",INDEX('Revenue Ledger'!$B$1:$B$4500,$J184))</f>
        <v/>
      </c>
      <c r="C184" s="90" t="str">
        <f aca="false">IF($A184="","",INDEX('Revenue Ledger'!$C$1:$C$4500,$J184))</f>
        <v/>
      </c>
      <c r="D184" s="50" t="str">
        <f aca="false">IF($A184="","",INDEX('Revenue Ledger'!$D$1:$D$4500,$J184))</f>
        <v/>
      </c>
      <c r="E184" s="50" t="str">
        <f aca="false">IF($A184="","",INDEX('Revenue Ledger'!$F$1:$F$4500,$J184)&amp;"")</f>
        <v/>
      </c>
      <c r="F184" s="52" t="str">
        <f aca="false">IF($A184="","",INDEX('Revenue Ledger'!$I$1:$I$4500,$J184))</f>
        <v/>
      </c>
      <c r="G184" s="52" t="str">
        <f aca="false">IF($A184="","",INDEX('Revenue Ledger'!$J$1:$J$4500,$J184))</f>
        <v/>
      </c>
      <c r="H184" s="52" t="str">
        <f aca="false">IF($A184="","",'Revenue Testing'!$E$9)</f>
        <v/>
      </c>
      <c r="I184" s="50" t="str">
        <f aca="false">IF($A184="","","Above materiality – automatically selected")</f>
        <v/>
      </c>
      <c r="J184" s="90" t="str">
        <f aca="false">IF($A184="","",MATCH(LARGE('Revenue Ledger'!$P$2:$P$4500,$A184),'Revenue Ledger'!$P$2:$P$4500,0)+1)</f>
        <v/>
      </c>
      <c r="K184" s="50" t="str">
        <f aca="false">IF($A184="","",INDEX('Revenue Ledger'!$A$1:$A$4500,$J184)&amp;"")</f>
        <v/>
      </c>
      <c r="L184" s="54"/>
      <c r="M184" s="54"/>
    </row>
    <row r="185" customFormat="false" ht="15" hidden="false" customHeight="false" outlineLevel="0" collapsed="false">
      <c r="A185" s="90" t="str">
        <f aca="false">IF(ROWS($A$5:A185)&lt;='Revenue Testing'!$E$31,ROWS($A$5:A185),"")</f>
        <v/>
      </c>
      <c r="B185" s="91" t="str">
        <f aca="false">IF($A185="","",INDEX('Revenue Ledger'!$B$1:$B$4500,$J185))</f>
        <v/>
      </c>
      <c r="C185" s="90" t="str">
        <f aca="false">IF($A185="","",INDEX('Revenue Ledger'!$C$1:$C$4500,$J185))</f>
        <v/>
      </c>
      <c r="D185" s="50" t="str">
        <f aca="false">IF($A185="","",INDEX('Revenue Ledger'!$D$1:$D$4500,$J185))</f>
        <v/>
      </c>
      <c r="E185" s="50" t="str">
        <f aca="false">IF($A185="","",INDEX('Revenue Ledger'!$F$1:$F$4500,$J185)&amp;"")</f>
        <v/>
      </c>
      <c r="F185" s="52" t="str">
        <f aca="false">IF($A185="","",INDEX('Revenue Ledger'!$I$1:$I$4500,$J185))</f>
        <v/>
      </c>
      <c r="G185" s="52" t="str">
        <f aca="false">IF($A185="","",INDEX('Revenue Ledger'!$J$1:$J$4500,$J185))</f>
        <v/>
      </c>
      <c r="H185" s="52" t="str">
        <f aca="false">IF($A185="","",'Revenue Testing'!$E$9)</f>
        <v/>
      </c>
      <c r="I185" s="50" t="str">
        <f aca="false">IF($A185="","","Above materiality – automatically selected")</f>
        <v/>
      </c>
      <c r="J185" s="90" t="str">
        <f aca="false">IF($A185="","",MATCH(LARGE('Revenue Ledger'!$P$2:$P$4500,$A185),'Revenue Ledger'!$P$2:$P$4500,0)+1)</f>
        <v/>
      </c>
      <c r="K185" s="50" t="str">
        <f aca="false">IF($A185="","",INDEX('Revenue Ledger'!$A$1:$A$4500,$J185)&amp;"")</f>
        <v/>
      </c>
      <c r="L185" s="54"/>
      <c r="M185" s="54"/>
    </row>
    <row r="186" customFormat="false" ht="15" hidden="false" customHeight="false" outlineLevel="0" collapsed="false">
      <c r="A186" s="90" t="str">
        <f aca="false">IF(ROWS($A$5:A186)&lt;='Revenue Testing'!$E$31,ROWS($A$5:A186),"")</f>
        <v/>
      </c>
      <c r="B186" s="91" t="str">
        <f aca="false">IF($A186="","",INDEX('Revenue Ledger'!$B$1:$B$4500,$J186))</f>
        <v/>
      </c>
      <c r="C186" s="90" t="str">
        <f aca="false">IF($A186="","",INDEX('Revenue Ledger'!$C$1:$C$4500,$J186))</f>
        <v/>
      </c>
      <c r="D186" s="50" t="str">
        <f aca="false">IF($A186="","",INDEX('Revenue Ledger'!$D$1:$D$4500,$J186))</f>
        <v/>
      </c>
      <c r="E186" s="50" t="str">
        <f aca="false">IF($A186="","",INDEX('Revenue Ledger'!$F$1:$F$4500,$J186)&amp;"")</f>
        <v/>
      </c>
      <c r="F186" s="52" t="str">
        <f aca="false">IF($A186="","",INDEX('Revenue Ledger'!$I$1:$I$4500,$J186))</f>
        <v/>
      </c>
      <c r="G186" s="52" t="str">
        <f aca="false">IF($A186="","",INDEX('Revenue Ledger'!$J$1:$J$4500,$J186))</f>
        <v/>
      </c>
      <c r="H186" s="52" t="str">
        <f aca="false">IF($A186="","",'Revenue Testing'!$E$9)</f>
        <v/>
      </c>
      <c r="I186" s="50" t="str">
        <f aca="false">IF($A186="","","Above materiality – automatically selected")</f>
        <v/>
      </c>
      <c r="J186" s="90" t="str">
        <f aca="false">IF($A186="","",MATCH(LARGE('Revenue Ledger'!$P$2:$P$4500,$A186),'Revenue Ledger'!$P$2:$P$4500,0)+1)</f>
        <v/>
      </c>
      <c r="K186" s="50" t="str">
        <f aca="false">IF($A186="","",INDEX('Revenue Ledger'!$A$1:$A$4500,$J186)&amp;"")</f>
        <v/>
      </c>
      <c r="L186" s="54"/>
      <c r="M186" s="54"/>
    </row>
    <row r="187" customFormat="false" ht="15" hidden="false" customHeight="false" outlineLevel="0" collapsed="false">
      <c r="A187" s="90" t="str">
        <f aca="false">IF(ROWS($A$5:A187)&lt;='Revenue Testing'!$E$31,ROWS($A$5:A187),"")</f>
        <v/>
      </c>
      <c r="B187" s="91" t="str">
        <f aca="false">IF($A187="","",INDEX('Revenue Ledger'!$B$1:$B$4500,$J187))</f>
        <v/>
      </c>
      <c r="C187" s="90" t="str">
        <f aca="false">IF($A187="","",INDEX('Revenue Ledger'!$C$1:$C$4500,$J187))</f>
        <v/>
      </c>
      <c r="D187" s="50" t="str">
        <f aca="false">IF($A187="","",INDEX('Revenue Ledger'!$D$1:$D$4500,$J187))</f>
        <v/>
      </c>
      <c r="E187" s="50" t="str">
        <f aca="false">IF($A187="","",INDEX('Revenue Ledger'!$F$1:$F$4500,$J187)&amp;"")</f>
        <v/>
      </c>
      <c r="F187" s="52" t="str">
        <f aca="false">IF($A187="","",INDEX('Revenue Ledger'!$I$1:$I$4500,$J187))</f>
        <v/>
      </c>
      <c r="G187" s="52" t="str">
        <f aca="false">IF($A187="","",INDEX('Revenue Ledger'!$J$1:$J$4500,$J187))</f>
        <v/>
      </c>
      <c r="H187" s="52" t="str">
        <f aca="false">IF($A187="","",'Revenue Testing'!$E$9)</f>
        <v/>
      </c>
      <c r="I187" s="50" t="str">
        <f aca="false">IF($A187="","","Above materiality – automatically selected")</f>
        <v/>
      </c>
      <c r="J187" s="90" t="str">
        <f aca="false">IF($A187="","",MATCH(LARGE('Revenue Ledger'!$P$2:$P$4500,$A187),'Revenue Ledger'!$P$2:$P$4500,0)+1)</f>
        <v/>
      </c>
      <c r="K187" s="50" t="str">
        <f aca="false">IF($A187="","",INDEX('Revenue Ledger'!$A$1:$A$4500,$J187)&amp;"")</f>
        <v/>
      </c>
      <c r="L187" s="54"/>
      <c r="M187" s="54"/>
    </row>
    <row r="188" customFormat="false" ht="15" hidden="false" customHeight="false" outlineLevel="0" collapsed="false">
      <c r="A188" s="90" t="str">
        <f aca="false">IF(ROWS($A$5:A188)&lt;='Revenue Testing'!$E$31,ROWS($A$5:A188),"")</f>
        <v/>
      </c>
      <c r="B188" s="91" t="str">
        <f aca="false">IF($A188="","",INDEX('Revenue Ledger'!$B$1:$B$4500,$J188))</f>
        <v/>
      </c>
      <c r="C188" s="90" t="str">
        <f aca="false">IF($A188="","",INDEX('Revenue Ledger'!$C$1:$C$4500,$J188))</f>
        <v/>
      </c>
      <c r="D188" s="50" t="str">
        <f aca="false">IF($A188="","",INDEX('Revenue Ledger'!$D$1:$D$4500,$J188))</f>
        <v/>
      </c>
      <c r="E188" s="50" t="str">
        <f aca="false">IF($A188="","",INDEX('Revenue Ledger'!$F$1:$F$4500,$J188)&amp;"")</f>
        <v/>
      </c>
      <c r="F188" s="52" t="str">
        <f aca="false">IF($A188="","",INDEX('Revenue Ledger'!$I$1:$I$4500,$J188))</f>
        <v/>
      </c>
      <c r="G188" s="52" t="str">
        <f aca="false">IF($A188="","",INDEX('Revenue Ledger'!$J$1:$J$4500,$J188))</f>
        <v/>
      </c>
      <c r="H188" s="52" t="str">
        <f aca="false">IF($A188="","",'Revenue Testing'!$E$9)</f>
        <v/>
      </c>
      <c r="I188" s="50" t="str">
        <f aca="false">IF($A188="","","Above materiality – automatically selected")</f>
        <v/>
      </c>
      <c r="J188" s="90" t="str">
        <f aca="false">IF($A188="","",MATCH(LARGE('Revenue Ledger'!$P$2:$P$4500,$A188),'Revenue Ledger'!$P$2:$P$4500,0)+1)</f>
        <v/>
      </c>
      <c r="K188" s="50" t="str">
        <f aca="false">IF($A188="","",INDEX('Revenue Ledger'!$A$1:$A$4500,$J188)&amp;"")</f>
        <v/>
      </c>
      <c r="L188" s="54"/>
      <c r="M188" s="54"/>
    </row>
    <row r="189" customFormat="false" ht="15" hidden="false" customHeight="false" outlineLevel="0" collapsed="false">
      <c r="A189" s="90" t="str">
        <f aca="false">IF(ROWS($A$5:A189)&lt;='Revenue Testing'!$E$31,ROWS($A$5:A189),"")</f>
        <v/>
      </c>
      <c r="B189" s="91" t="str">
        <f aca="false">IF($A189="","",INDEX('Revenue Ledger'!$B$1:$B$4500,$J189))</f>
        <v/>
      </c>
      <c r="C189" s="90" t="str">
        <f aca="false">IF($A189="","",INDEX('Revenue Ledger'!$C$1:$C$4500,$J189))</f>
        <v/>
      </c>
      <c r="D189" s="50" t="str">
        <f aca="false">IF($A189="","",INDEX('Revenue Ledger'!$D$1:$D$4500,$J189))</f>
        <v/>
      </c>
      <c r="E189" s="50" t="str">
        <f aca="false">IF($A189="","",INDEX('Revenue Ledger'!$F$1:$F$4500,$J189)&amp;"")</f>
        <v/>
      </c>
      <c r="F189" s="52" t="str">
        <f aca="false">IF($A189="","",INDEX('Revenue Ledger'!$I$1:$I$4500,$J189))</f>
        <v/>
      </c>
      <c r="G189" s="52" t="str">
        <f aca="false">IF($A189="","",INDEX('Revenue Ledger'!$J$1:$J$4500,$J189))</f>
        <v/>
      </c>
      <c r="H189" s="52" t="str">
        <f aca="false">IF($A189="","",'Revenue Testing'!$E$9)</f>
        <v/>
      </c>
      <c r="I189" s="50" t="str">
        <f aca="false">IF($A189="","","Above materiality – automatically selected")</f>
        <v/>
      </c>
      <c r="J189" s="90" t="str">
        <f aca="false">IF($A189="","",MATCH(LARGE('Revenue Ledger'!$P$2:$P$4500,$A189),'Revenue Ledger'!$P$2:$P$4500,0)+1)</f>
        <v/>
      </c>
      <c r="K189" s="50" t="str">
        <f aca="false">IF($A189="","",INDEX('Revenue Ledger'!$A$1:$A$4500,$J189)&amp;"")</f>
        <v/>
      </c>
      <c r="L189" s="54"/>
      <c r="M189" s="54"/>
    </row>
    <row r="190" customFormat="false" ht="15" hidden="false" customHeight="false" outlineLevel="0" collapsed="false">
      <c r="A190" s="90" t="str">
        <f aca="false">IF(ROWS($A$5:A190)&lt;='Revenue Testing'!$E$31,ROWS($A$5:A190),"")</f>
        <v/>
      </c>
      <c r="B190" s="91" t="str">
        <f aca="false">IF($A190="","",INDEX('Revenue Ledger'!$B$1:$B$4500,$J190))</f>
        <v/>
      </c>
      <c r="C190" s="90" t="str">
        <f aca="false">IF($A190="","",INDEX('Revenue Ledger'!$C$1:$C$4500,$J190))</f>
        <v/>
      </c>
      <c r="D190" s="50" t="str">
        <f aca="false">IF($A190="","",INDEX('Revenue Ledger'!$D$1:$D$4500,$J190))</f>
        <v/>
      </c>
      <c r="E190" s="50" t="str">
        <f aca="false">IF($A190="","",INDEX('Revenue Ledger'!$F$1:$F$4500,$J190)&amp;"")</f>
        <v/>
      </c>
      <c r="F190" s="52" t="str">
        <f aca="false">IF($A190="","",INDEX('Revenue Ledger'!$I$1:$I$4500,$J190))</f>
        <v/>
      </c>
      <c r="G190" s="52" t="str">
        <f aca="false">IF($A190="","",INDEX('Revenue Ledger'!$J$1:$J$4500,$J190))</f>
        <v/>
      </c>
      <c r="H190" s="52" t="str">
        <f aca="false">IF($A190="","",'Revenue Testing'!$E$9)</f>
        <v/>
      </c>
      <c r="I190" s="50" t="str">
        <f aca="false">IF($A190="","","Above materiality – automatically selected")</f>
        <v/>
      </c>
      <c r="J190" s="90" t="str">
        <f aca="false">IF($A190="","",MATCH(LARGE('Revenue Ledger'!$P$2:$P$4500,$A190),'Revenue Ledger'!$P$2:$P$4500,0)+1)</f>
        <v/>
      </c>
      <c r="K190" s="50" t="str">
        <f aca="false">IF($A190="","",INDEX('Revenue Ledger'!$A$1:$A$4500,$J190)&amp;"")</f>
        <v/>
      </c>
      <c r="L190" s="54"/>
      <c r="M190" s="54"/>
    </row>
    <row r="191" customFormat="false" ht="15" hidden="false" customHeight="false" outlineLevel="0" collapsed="false">
      <c r="A191" s="90" t="str">
        <f aca="false">IF(ROWS($A$5:A191)&lt;='Revenue Testing'!$E$31,ROWS($A$5:A191),"")</f>
        <v/>
      </c>
      <c r="B191" s="91" t="str">
        <f aca="false">IF($A191="","",INDEX('Revenue Ledger'!$B$1:$B$4500,$J191))</f>
        <v/>
      </c>
      <c r="C191" s="90" t="str">
        <f aca="false">IF($A191="","",INDEX('Revenue Ledger'!$C$1:$C$4500,$J191))</f>
        <v/>
      </c>
      <c r="D191" s="50" t="str">
        <f aca="false">IF($A191="","",INDEX('Revenue Ledger'!$D$1:$D$4500,$J191))</f>
        <v/>
      </c>
      <c r="E191" s="50" t="str">
        <f aca="false">IF($A191="","",INDEX('Revenue Ledger'!$F$1:$F$4500,$J191)&amp;"")</f>
        <v/>
      </c>
      <c r="F191" s="52" t="str">
        <f aca="false">IF($A191="","",INDEX('Revenue Ledger'!$I$1:$I$4500,$J191))</f>
        <v/>
      </c>
      <c r="G191" s="52" t="str">
        <f aca="false">IF($A191="","",INDEX('Revenue Ledger'!$J$1:$J$4500,$J191))</f>
        <v/>
      </c>
      <c r="H191" s="52" t="str">
        <f aca="false">IF($A191="","",'Revenue Testing'!$E$9)</f>
        <v/>
      </c>
      <c r="I191" s="50" t="str">
        <f aca="false">IF($A191="","","Above materiality – automatically selected")</f>
        <v/>
      </c>
      <c r="J191" s="90" t="str">
        <f aca="false">IF($A191="","",MATCH(LARGE('Revenue Ledger'!$P$2:$P$4500,$A191),'Revenue Ledger'!$P$2:$P$4500,0)+1)</f>
        <v/>
      </c>
      <c r="K191" s="50" t="str">
        <f aca="false">IF($A191="","",INDEX('Revenue Ledger'!$A$1:$A$4500,$J191)&amp;"")</f>
        <v/>
      </c>
      <c r="L191" s="54"/>
      <c r="M191" s="54"/>
    </row>
    <row r="192" customFormat="false" ht="15" hidden="false" customHeight="false" outlineLevel="0" collapsed="false">
      <c r="A192" s="90" t="str">
        <f aca="false">IF(ROWS($A$5:A192)&lt;='Revenue Testing'!$E$31,ROWS($A$5:A192),"")</f>
        <v/>
      </c>
      <c r="B192" s="91" t="str">
        <f aca="false">IF($A192="","",INDEX('Revenue Ledger'!$B$1:$B$4500,$J192))</f>
        <v/>
      </c>
      <c r="C192" s="90" t="str">
        <f aca="false">IF($A192="","",INDEX('Revenue Ledger'!$C$1:$C$4500,$J192))</f>
        <v/>
      </c>
      <c r="D192" s="50" t="str">
        <f aca="false">IF($A192="","",INDEX('Revenue Ledger'!$D$1:$D$4500,$J192))</f>
        <v/>
      </c>
      <c r="E192" s="50" t="str">
        <f aca="false">IF($A192="","",INDEX('Revenue Ledger'!$F$1:$F$4500,$J192)&amp;"")</f>
        <v/>
      </c>
      <c r="F192" s="52" t="str">
        <f aca="false">IF($A192="","",INDEX('Revenue Ledger'!$I$1:$I$4500,$J192))</f>
        <v/>
      </c>
      <c r="G192" s="52" t="str">
        <f aca="false">IF($A192="","",INDEX('Revenue Ledger'!$J$1:$J$4500,$J192))</f>
        <v/>
      </c>
      <c r="H192" s="52" t="str">
        <f aca="false">IF($A192="","",'Revenue Testing'!$E$9)</f>
        <v/>
      </c>
      <c r="I192" s="50" t="str">
        <f aca="false">IF($A192="","","Above materiality – automatically selected")</f>
        <v/>
      </c>
      <c r="J192" s="90" t="str">
        <f aca="false">IF($A192="","",MATCH(LARGE('Revenue Ledger'!$P$2:$P$4500,$A192),'Revenue Ledger'!$P$2:$P$4500,0)+1)</f>
        <v/>
      </c>
      <c r="K192" s="50" t="str">
        <f aca="false">IF($A192="","",INDEX('Revenue Ledger'!$A$1:$A$4500,$J192)&amp;"")</f>
        <v/>
      </c>
      <c r="L192" s="54"/>
      <c r="M192" s="54"/>
    </row>
    <row r="193" customFormat="false" ht="15" hidden="false" customHeight="false" outlineLevel="0" collapsed="false">
      <c r="A193" s="90" t="str">
        <f aca="false">IF(ROWS($A$5:A193)&lt;='Revenue Testing'!$E$31,ROWS($A$5:A193),"")</f>
        <v/>
      </c>
      <c r="B193" s="91" t="str">
        <f aca="false">IF($A193="","",INDEX('Revenue Ledger'!$B$1:$B$4500,$J193))</f>
        <v/>
      </c>
      <c r="C193" s="90" t="str">
        <f aca="false">IF($A193="","",INDEX('Revenue Ledger'!$C$1:$C$4500,$J193))</f>
        <v/>
      </c>
      <c r="D193" s="50" t="str">
        <f aca="false">IF($A193="","",INDEX('Revenue Ledger'!$D$1:$D$4500,$J193))</f>
        <v/>
      </c>
      <c r="E193" s="50" t="str">
        <f aca="false">IF($A193="","",INDEX('Revenue Ledger'!$F$1:$F$4500,$J193)&amp;"")</f>
        <v/>
      </c>
      <c r="F193" s="52" t="str">
        <f aca="false">IF($A193="","",INDEX('Revenue Ledger'!$I$1:$I$4500,$J193))</f>
        <v/>
      </c>
      <c r="G193" s="52" t="str">
        <f aca="false">IF($A193="","",INDEX('Revenue Ledger'!$J$1:$J$4500,$J193))</f>
        <v/>
      </c>
      <c r="H193" s="52" t="str">
        <f aca="false">IF($A193="","",'Revenue Testing'!$E$9)</f>
        <v/>
      </c>
      <c r="I193" s="50" t="str">
        <f aca="false">IF($A193="","","Above materiality – automatically selected")</f>
        <v/>
      </c>
      <c r="J193" s="90" t="str">
        <f aca="false">IF($A193="","",MATCH(LARGE('Revenue Ledger'!$P$2:$P$4500,$A193),'Revenue Ledger'!$P$2:$P$4500,0)+1)</f>
        <v/>
      </c>
      <c r="K193" s="50" t="str">
        <f aca="false">IF($A193="","",INDEX('Revenue Ledger'!$A$1:$A$4500,$J193)&amp;"")</f>
        <v/>
      </c>
      <c r="L193" s="54"/>
      <c r="M193" s="54"/>
    </row>
    <row r="194" customFormat="false" ht="15" hidden="false" customHeight="false" outlineLevel="0" collapsed="false">
      <c r="A194" s="90" t="str">
        <f aca="false">IF(ROWS($A$5:A194)&lt;='Revenue Testing'!$E$31,ROWS($A$5:A194),"")</f>
        <v/>
      </c>
      <c r="B194" s="91" t="str">
        <f aca="false">IF($A194="","",INDEX('Revenue Ledger'!$B$1:$B$4500,$J194))</f>
        <v/>
      </c>
      <c r="C194" s="90" t="str">
        <f aca="false">IF($A194="","",INDEX('Revenue Ledger'!$C$1:$C$4500,$J194))</f>
        <v/>
      </c>
      <c r="D194" s="50" t="str">
        <f aca="false">IF($A194="","",INDEX('Revenue Ledger'!$D$1:$D$4500,$J194))</f>
        <v/>
      </c>
      <c r="E194" s="50" t="str">
        <f aca="false">IF($A194="","",INDEX('Revenue Ledger'!$F$1:$F$4500,$J194)&amp;"")</f>
        <v/>
      </c>
      <c r="F194" s="52" t="str">
        <f aca="false">IF($A194="","",INDEX('Revenue Ledger'!$I$1:$I$4500,$J194))</f>
        <v/>
      </c>
      <c r="G194" s="52" t="str">
        <f aca="false">IF($A194="","",INDEX('Revenue Ledger'!$J$1:$J$4500,$J194))</f>
        <v/>
      </c>
      <c r="H194" s="52" t="str">
        <f aca="false">IF($A194="","",'Revenue Testing'!$E$9)</f>
        <v/>
      </c>
      <c r="I194" s="50" t="str">
        <f aca="false">IF($A194="","","Above materiality – automatically selected")</f>
        <v/>
      </c>
      <c r="J194" s="90" t="str">
        <f aca="false">IF($A194="","",MATCH(LARGE('Revenue Ledger'!$P$2:$P$4500,$A194),'Revenue Ledger'!$P$2:$P$4500,0)+1)</f>
        <v/>
      </c>
      <c r="K194" s="50" t="str">
        <f aca="false">IF($A194="","",INDEX('Revenue Ledger'!$A$1:$A$4500,$J194)&amp;"")</f>
        <v/>
      </c>
      <c r="L194" s="54"/>
      <c r="M194" s="54"/>
    </row>
    <row r="195" customFormat="false" ht="15" hidden="false" customHeight="false" outlineLevel="0" collapsed="false">
      <c r="A195" s="90" t="str">
        <f aca="false">IF(ROWS($A$5:A195)&lt;='Revenue Testing'!$E$31,ROWS($A$5:A195),"")</f>
        <v/>
      </c>
      <c r="B195" s="91" t="str">
        <f aca="false">IF($A195="","",INDEX('Revenue Ledger'!$B$1:$B$4500,$J195))</f>
        <v/>
      </c>
      <c r="C195" s="90" t="str">
        <f aca="false">IF($A195="","",INDEX('Revenue Ledger'!$C$1:$C$4500,$J195))</f>
        <v/>
      </c>
      <c r="D195" s="50" t="str">
        <f aca="false">IF($A195="","",INDEX('Revenue Ledger'!$D$1:$D$4500,$J195))</f>
        <v/>
      </c>
      <c r="E195" s="50" t="str">
        <f aca="false">IF($A195="","",INDEX('Revenue Ledger'!$F$1:$F$4500,$J195)&amp;"")</f>
        <v/>
      </c>
      <c r="F195" s="52" t="str">
        <f aca="false">IF($A195="","",INDEX('Revenue Ledger'!$I$1:$I$4500,$J195))</f>
        <v/>
      </c>
      <c r="G195" s="52" t="str">
        <f aca="false">IF($A195="","",INDEX('Revenue Ledger'!$J$1:$J$4500,$J195))</f>
        <v/>
      </c>
      <c r="H195" s="52" t="str">
        <f aca="false">IF($A195="","",'Revenue Testing'!$E$9)</f>
        <v/>
      </c>
      <c r="I195" s="50" t="str">
        <f aca="false">IF($A195="","","Above materiality – automatically selected")</f>
        <v/>
      </c>
      <c r="J195" s="90" t="str">
        <f aca="false">IF($A195="","",MATCH(LARGE('Revenue Ledger'!$P$2:$P$4500,$A195),'Revenue Ledger'!$P$2:$P$4500,0)+1)</f>
        <v/>
      </c>
      <c r="K195" s="50" t="str">
        <f aca="false">IF($A195="","",INDEX('Revenue Ledger'!$A$1:$A$4500,$J195)&amp;"")</f>
        <v/>
      </c>
      <c r="L195" s="54"/>
      <c r="M195" s="54"/>
    </row>
    <row r="196" customFormat="false" ht="15" hidden="false" customHeight="false" outlineLevel="0" collapsed="false">
      <c r="A196" s="90" t="str">
        <f aca="false">IF(ROWS($A$5:A196)&lt;='Revenue Testing'!$E$31,ROWS($A$5:A196),"")</f>
        <v/>
      </c>
      <c r="B196" s="91" t="str">
        <f aca="false">IF($A196="","",INDEX('Revenue Ledger'!$B$1:$B$4500,$J196))</f>
        <v/>
      </c>
      <c r="C196" s="90" t="str">
        <f aca="false">IF($A196="","",INDEX('Revenue Ledger'!$C$1:$C$4500,$J196))</f>
        <v/>
      </c>
      <c r="D196" s="50" t="str">
        <f aca="false">IF($A196="","",INDEX('Revenue Ledger'!$D$1:$D$4500,$J196))</f>
        <v/>
      </c>
      <c r="E196" s="50" t="str">
        <f aca="false">IF($A196="","",INDEX('Revenue Ledger'!$F$1:$F$4500,$J196)&amp;"")</f>
        <v/>
      </c>
      <c r="F196" s="52" t="str">
        <f aca="false">IF($A196="","",INDEX('Revenue Ledger'!$I$1:$I$4500,$J196))</f>
        <v/>
      </c>
      <c r="G196" s="52" t="str">
        <f aca="false">IF($A196="","",INDEX('Revenue Ledger'!$J$1:$J$4500,$J196))</f>
        <v/>
      </c>
      <c r="H196" s="52" t="str">
        <f aca="false">IF($A196="","",'Revenue Testing'!$E$9)</f>
        <v/>
      </c>
      <c r="I196" s="50" t="str">
        <f aca="false">IF($A196="","","Above materiality – automatically selected")</f>
        <v/>
      </c>
      <c r="J196" s="90" t="str">
        <f aca="false">IF($A196="","",MATCH(LARGE('Revenue Ledger'!$P$2:$P$4500,$A196),'Revenue Ledger'!$P$2:$P$4500,0)+1)</f>
        <v/>
      </c>
      <c r="K196" s="50" t="str">
        <f aca="false">IF($A196="","",INDEX('Revenue Ledger'!$A$1:$A$4500,$J196)&amp;"")</f>
        <v/>
      </c>
      <c r="L196" s="54"/>
      <c r="M196" s="54"/>
    </row>
    <row r="197" customFormat="false" ht="15" hidden="false" customHeight="false" outlineLevel="0" collapsed="false">
      <c r="A197" s="90" t="str">
        <f aca="false">IF(ROWS($A$5:A197)&lt;='Revenue Testing'!$E$31,ROWS($A$5:A197),"")</f>
        <v/>
      </c>
      <c r="B197" s="91" t="str">
        <f aca="false">IF($A197="","",INDEX('Revenue Ledger'!$B$1:$B$4500,$J197))</f>
        <v/>
      </c>
      <c r="C197" s="90" t="str">
        <f aca="false">IF($A197="","",INDEX('Revenue Ledger'!$C$1:$C$4500,$J197))</f>
        <v/>
      </c>
      <c r="D197" s="50" t="str">
        <f aca="false">IF($A197="","",INDEX('Revenue Ledger'!$D$1:$D$4500,$J197))</f>
        <v/>
      </c>
      <c r="E197" s="50" t="str">
        <f aca="false">IF($A197="","",INDEX('Revenue Ledger'!$F$1:$F$4500,$J197)&amp;"")</f>
        <v/>
      </c>
      <c r="F197" s="52" t="str">
        <f aca="false">IF($A197="","",INDEX('Revenue Ledger'!$I$1:$I$4500,$J197))</f>
        <v/>
      </c>
      <c r="G197" s="52" t="str">
        <f aca="false">IF($A197="","",INDEX('Revenue Ledger'!$J$1:$J$4500,$J197))</f>
        <v/>
      </c>
      <c r="H197" s="52" t="str">
        <f aca="false">IF($A197="","",'Revenue Testing'!$E$9)</f>
        <v/>
      </c>
      <c r="I197" s="50" t="str">
        <f aca="false">IF($A197="","","Above materiality – automatically selected")</f>
        <v/>
      </c>
      <c r="J197" s="90" t="str">
        <f aca="false">IF($A197="","",MATCH(LARGE('Revenue Ledger'!$P$2:$P$4500,$A197),'Revenue Ledger'!$P$2:$P$4500,0)+1)</f>
        <v/>
      </c>
      <c r="K197" s="50" t="str">
        <f aca="false">IF($A197="","",INDEX('Revenue Ledger'!$A$1:$A$4500,$J197)&amp;"")</f>
        <v/>
      </c>
      <c r="L197" s="54"/>
      <c r="M197" s="54"/>
    </row>
    <row r="198" customFormat="false" ht="15" hidden="false" customHeight="false" outlineLevel="0" collapsed="false">
      <c r="A198" s="90" t="str">
        <f aca="false">IF(ROWS($A$5:A198)&lt;='Revenue Testing'!$E$31,ROWS($A$5:A198),"")</f>
        <v/>
      </c>
      <c r="B198" s="91" t="str">
        <f aca="false">IF($A198="","",INDEX('Revenue Ledger'!$B$1:$B$4500,$J198))</f>
        <v/>
      </c>
      <c r="C198" s="90" t="str">
        <f aca="false">IF($A198="","",INDEX('Revenue Ledger'!$C$1:$C$4500,$J198))</f>
        <v/>
      </c>
      <c r="D198" s="50" t="str">
        <f aca="false">IF($A198="","",INDEX('Revenue Ledger'!$D$1:$D$4500,$J198))</f>
        <v/>
      </c>
      <c r="E198" s="50" t="str">
        <f aca="false">IF($A198="","",INDEX('Revenue Ledger'!$F$1:$F$4500,$J198)&amp;"")</f>
        <v/>
      </c>
      <c r="F198" s="52" t="str">
        <f aca="false">IF($A198="","",INDEX('Revenue Ledger'!$I$1:$I$4500,$J198))</f>
        <v/>
      </c>
      <c r="G198" s="52" t="str">
        <f aca="false">IF($A198="","",INDEX('Revenue Ledger'!$J$1:$J$4500,$J198))</f>
        <v/>
      </c>
      <c r="H198" s="52" t="str">
        <f aca="false">IF($A198="","",'Revenue Testing'!$E$9)</f>
        <v/>
      </c>
      <c r="I198" s="50" t="str">
        <f aca="false">IF($A198="","","Above materiality – automatically selected")</f>
        <v/>
      </c>
      <c r="J198" s="90" t="str">
        <f aca="false">IF($A198="","",MATCH(LARGE('Revenue Ledger'!$P$2:$P$4500,$A198),'Revenue Ledger'!$P$2:$P$4500,0)+1)</f>
        <v/>
      </c>
      <c r="K198" s="50" t="str">
        <f aca="false">IF($A198="","",INDEX('Revenue Ledger'!$A$1:$A$4500,$J198)&amp;"")</f>
        <v/>
      </c>
      <c r="L198" s="54"/>
      <c r="M198" s="54"/>
    </row>
    <row r="199" customFormat="false" ht="15" hidden="false" customHeight="false" outlineLevel="0" collapsed="false">
      <c r="A199" s="90" t="str">
        <f aca="false">IF(ROWS($A$5:A199)&lt;='Revenue Testing'!$E$31,ROWS($A$5:A199),"")</f>
        <v/>
      </c>
      <c r="B199" s="91" t="str">
        <f aca="false">IF($A199="","",INDEX('Revenue Ledger'!$B$1:$B$4500,$J199))</f>
        <v/>
      </c>
      <c r="C199" s="90" t="str">
        <f aca="false">IF($A199="","",INDEX('Revenue Ledger'!$C$1:$C$4500,$J199))</f>
        <v/>
      </c>
      <c r="D199" s="50" t="str">
        <f aca="false">IF($A199="","",INDEX('Revenue Ledger'!$D$1:$D$4500,$J199))</f>
        <v/>
      </c>
      <c r="E199" s="50" t="str">
        <f aca="false">IF($A199="","",INDEX('Revenue Ledger'!$F$1:$F$4500,$J199)&amp;"")</f>
        <v/>
      </c>
      <c r="F199" s="52" t="str">
        <f aca="false">IF($A199="","",INDEX('Revenue Ledger'!$I$1:$I$4500,$J199))</f>
        <v/>
      </c>
      <c r="G199" s="52" t="str">
        <f aca="false">IF($A199="","",INDEX('Revenue Ledger'!$J$1:$J$4500,$J199))</f>
        <v/>
      </c>
      <c r="H199" s="52" t="str">
        <f aca="false">IF($A199="","",'Revenue Testing'!$E$9)</f>
        <v/>
      </c>
      <c r="I199" s="50" t="str">
        <f aca="false">IF($A199="","","Above materiality – automatically selected")</f>
        <v/>
      </c>
      <c r="J199" s="90" t="str">
        <f aca="false">IF($A199="","",MATCH(LARGE('Revenue Ledger'!$P$2:$P$4500,$A199),'Revenue Ledger'!$P$2:$P$4500,0)+1)</f>
        <v/>
      </c>
      <c r="K199" s="50" t="str">
        <f aca="false">IF($A199="","",INDEX('Revenue Ledger'!$A$1:$A$4500,$J199)&amp;"")</f>
        <v/>
      </c>
      <c r="L199" s="54"/>
      <c r="M199" s="54"/>
    </row>
    <row r="200" customFormat="false" ht="15" hidden="false" customHeight="false" outlineLevel="0" collapsed="false">
      <c r="A200" s="90" t="str">
        <f aca="false">IF(ROWS($A$5:A200)&lt;='Revenue Testing'!$E$31,ROWS($A$5:A200),"")</f>
        <v/>
      </c>
      <c r="B200" s="91" t="str">
        <f aca="false">IF($A200="","",INDEX('Revenue Ledger'!$B$1:$B$4500,$J200))</f>
        <v/>
      </c>
      <c r="C200" s="90" t="str">
        <f aca="false">IF($A200="","",INDEX('Revenue Ledger'!$C$1:$C$4500,$J200))</f>
        <v/>
      </c>
      <c r="D200" s="50" t="str">
        <f aca="false">IF($A200="","",INDEX('Revenue Ledger'!$D$1:$D$4500,$J200))</f>
        <v/>
      </c>
      <c r="E200" s="50" t="str">
        <f aca="false">IF($A200="","",INDEX('Revenue Ledger'!$F$1:$F$4500,$J200)&amp;"")</f>
        <v/>
      </c>
      <c r="F200" s="52" t="str">
        <f aca="false">IF($A200="","",INDEX('Revenue Ledger'!$I$1:$I$4500,$J200))</f>
        <v/>
      </c>
      <c r="G200" s="52" t="str">
        <f aca="false">IF($A200="","",INDEX('Revenue Ledger'!$J$1:$J$4500,$J200))</f>
        <v/>
      </c>
      <c r="H200" s="52" t="str">
        <f aca="false">IF($A200="","",'Revenue Testing'!$E$9)</f>
        <v/>
      </c>
      <c r="I200" s="50" t="str">
        <f aca="false">IF($A200="","","Above materiality – automatically selected")</f>
        <v/>
      </c>
      <c r="J200" s="90" t="str">
        <f aca="false">IF($A200="","",MATCH(LARGE('Revenue Ledger'!$P$2:$P$4500,$A200),'Revenue Ledger'!$P$2:$P$4500,0)+1)</f>
        <v/>
      </c>
      <c r="K200" s="50" t="str">
        <f aca="false">IF($A200="","",INDEX('Revenue Ledger'!$A$1:$A$4500,$J200)&amp;"")</f>
        <v/>
      </c>
      <c r="L200" s="54"/>
      <c r="M200" s="54"/>
    </row>
    <row r="201" customFormat="false" ht="15" hidden="false" customHeight="false" outlineLevel="0" collapsed="false">
      <c r="A201" s="90" t="str">
        <f aca="false">IF(ROWS($A$5:A201)&lt;='Revenue Testing'!$E$31,ROWS($A$5:A201),"")</f>
        <v/>
      </c>
      <c r="B201" s="91" t="str">
        <f aca="false">IF($A201="","",INDEX('Revenue Ledger'!$B$1:$B$4500,$J201))</f>
        <v/>
      </c>
      <c r="C201" s="90" t="str">
        <f aca="false">IF($A201="","",INDEX('Revenue Ledger'!$C$1:$C$4500,$J201))</f>
        <v/>
      </c>
      <c r="D201" s="50" t="str">
        <f aca="false">IF($A201="","",INDEX('Revenue Ledger'!$D$1:$D$4500,$J201))</f>
        <v/>
      </c>
      <c r="E201" s="50" t="str">
        <f aca="false">IF($A201="","",INDEX('Revenue Ledger'!$F$1:$F$4500,$J201)&amp;"")</f>
        <v/>
      </c>
      <c r="F201" s="52" t="str">
        <f aca="false">IF($A201="","",INDEX('Revenue Ledger'!$I$1:$I$4500,$J201))</f>
        <v/>
      </c>
      <c r="G201" s="52" t="str">
        <f aca="false">IF($A201="","",INDEX('Revenue Ledger'!$J$1:$J$4500,$J201))</f>
        <v/>
      </c>
      <c r="H201" s="52" t="str">
        <f aca="false">IF($A201="","",'Revenue Testing'!$E$9)</f>
        <v/>
      </c>
      <c r="I201" s="50" t="str">
        <f aca="false">IF($A201="","","Above materiality – automatically selected")</f>
        <v/>
      </c>
      <c r="J201" s="90" t="str">
        <f aca="false">IF($A201="","",MATCH(LARGE('Revenue Ledger'!$P$2:$P$4500,$A201),'Revenue Ledger'!$P$2:$P$4500,0)+1)</f>
        <v/>
      </c>
      <c r="K201" s="50" t="str">
        <f aca="false">IF($A201="","",INDEX('Revenue Ledger'!$A$1:$A$4500,$J201)&amp;"")</f>
        <v/>
      </c>
      <c r="L201" s="54"/>
      <c r="M201" s="54"/>
    </row>
    <row r="202" customFormat="false" ht="15" hidden="false" customHeight="false" outlineLevel="0" collapsed="false">
      <c r="A202" s="90" t="str">
        <f aca="false">IF(ROWS($A$5:A202)&lt;='Revenue Testing'!$E$31,ROWS($A$5:A202),"")</f>
        <v/>
      </c>
      <c r="B202" s="91" t="str">
        <f aca="false">IF($A202="","",INDEX('Revenue Ledger'!$B$1:$B$4500,$J202))</f>
        <v/>
      </c>
      <c r="C202" s="90" t="str">
        <f aca="false">IF($A202="","",INDEX('Revenue Ledger'!$C$1:$C$4500,$J202))</f>
        <v/>
      </c>
      <c r="D202" s="50" t="str">
        <f aca="false">IF($A202="","",INDEX('Revenue Ledger'!$D$1:$D$4500,$J202))</f>
        <v/>
      </c>
      <c r="E202" s="50" t="str">
        <f aca="false">IF($A202="","",INDEX('Revenue Ledger'!$F$1:$F$4500,$J202)&amp;"")</f>
        <v/>
      </c>
      <c r="F202" s="52" t="str">
        <f aca="false">IF($A202="","",INDEX('Revenue Ledger'!$I$1:$I$4500,$J202))</f>
        <v/>
      </c>
      <c r="G202" s="52" t="str">
        <f aca="false">IF($A202="","",INDEX('Revenue Ledger'!$J$1:$J$4500,$J202))</f>
        <v/>
      </c>
      <c r="H202" s="52" t="str">
        <f aca="false">IF($A202="","",'Revenue Testing'!$E$9)</f>
        <v/>
      </c>
      <c r="I202" s="50" t="str">
        <f aca="false">IF($A202="","","Above materiality – automatically selected")</f>
        <v/>
      </c>
      <c r="J202" s="90" t="str">
        <f aca="false">IF($A202="","",MATCH(LARGE('Revenue Ledger'!$P$2:$P$4500,$A202),'Revenue Ledger'!$P$2:$P$4500,0)+1)</f>
        <v/>
      </c>
      <c r="K202" s="50" t="str">
        <f aca="false">IF($A202="","",INDEX('Revenue Ledger'!$A$1:$A$4500,$J202)&amp;"")</f>
        <v/>
      </c>
      <c r="L202" s="54"/>
      <c r="M202" s="54"/>
    </row>
    <row r="203" customFormat="false" ht="15" hidden="false" customHeight="false" outlineLevel="0" collapsed="false">
      <c r="A203" s="90" t="str">
        <f aca="false">IF(ROWS($A$5:A203)&lt;='Revenue Testing'!$E$31,ROWS($A$5:A203),"")</f>
        <v/>
      </c>
      <c r="B203" s="91" t="str">
        <f aca="false">IF($A203="","",INDEX('Revenue Ledger'!$B$1:$B$4500,$J203))</f>
        <v/>
      </c>
      <c r="C203" s="90" t="str">
        <f aca="false">IF($A203="","",INDEX('Revenue Ledger'!$C$1:$C$4500,$J203))</f>
        <v/>
      </c>
      <c r="D203" s="50" t="str">
        <f aca="false">IF($A203="","",INDEX('Revenue Ledger'!$D$1:$D$4500,$J203))</f>
        <v/>
      </c>
      <c r="E203" s="50" t="str">
        <f aca="false">IF($A203="","",INDEX('Revenue Ledger'!$F$1:$F$4500,$J203)&amp;"")</f>
        <v/>
      </c>
      <c r="F203" s="52" t="str">
        <f aca="false">IF($A203="","",INDEX('Revenue Ledger'!$I$1:$I$4500,$J203))</f>
        <v/>
      </c>
      <c r="G203" s="52" t="str">
        <f aca="false">IF($A203="","",INDEX('Revenue Ledger'!$J$1:$J$4500,$J203))</f>
        <v/>
      </c>
      <c r="H203" s="52" t="str">
        <f aca="false">IF($A203="","",'Revenue Testing'!$E$9)</f>
        <v/>
      </c>
      <c r="I203" s="50" t="str">
        <f aca="false">IF($A203="","","Above materiality – automatically selected")</f>
        <v/>
      </c>
      <c r="J203" s="90" t="str">
        <f aca="false">IF($A203="","",MATCH(LARGE('Revenue Ledger'!$P$2:$P$4500,$A203),'Revenue Ledger'!$P$2:$P$4500,0)+1)</f>
        <v/>
      </c>
      <c r="K203" s="50" t="str">
        <f aca="false">IF($A203="","",INDEX('Revenue Ledger'!$A$1:$A$4500,$J203)&amp;"")</f>
        <v/>
      </c>
      <c r="L203" s="54"/>
      <c r="M203" s="54"/>
    </row>
    <row r="204" customFormat="false" ht="15" hidden="false" customHeight="false" outlineLevel="0" collapsed="false">
      <c r="A204" s="90" t="str">
        <f aca="false">IF(ROWS($A$5:A204)&lt;='Revenue Testing'!$E$31,ROWS($A$5:A204),"")</f>
        <v/>
      </c>
      <c r="B204" s="91" t="str">
        <f aca="false">IF($A204="","",INDEX('Revenue Ledger'!$B$1:$B$4500,$J204))</f>
        <v/>
      </c>
      <c r="C204" s="90" t="str">
        <f aca="false">IF($A204="","",INDEX('Revenue Ledger'!$C$1:$C$4500,$J204))</f>
        <v/>
      </c>
      <c r="D204" s="50" t="str">
        <f aca="false">IF($A204="","",INDEX('Revenue Ledger'!$D$1:$D$4500,$J204))</f>
        <v/>
      </c>
      <c r="E204" s="50" t="str">
        <f aca="false">IF($A204="","",INDEX('Revenue Ledger'!$F$1:$F$4500,$J204)&amp;"")</f>
        <v/>
      </c>
      <c r="F204" s="52" t="str">
        <f aca="false">IF($A204="","",INDEX('Revenue Ledger'!$I$1:$I$4500,$J204))</f>
        <v/>
      </c>
      <c r="G204" s="52" t="str">
        <f aca="false">IF($A204="","",INDEX('Revenue Ledger'!$J$1:$J$4500,$J204))</f>
        <v/>
      </c>
      <c r="H204" s="52" t="str">
        <f aca="false">IF($A204="","",'Revenue Testing'!$E$9)</f>
        <v/>
      </c>
      <c r="I204" s="50" t="str">
        <f aca="false">IF($A204="","","Above materiality – automatically selected")</f>
        <v/>
      </c>
      <c r="J204" s="90" t="str">
        <f aca="false">IF($A204="","",MATCH(LARGE('Revenue Ledger'!$P$2:$P$4500,$A204),'Revenue Ledger'!$P$2:$P$4500,0)+1)</f>
        <v/>
      </c>
      <c r="K204" s="50" t="str">
        <f aca="false">IF($A204="","",INDEX('Revenue Ledger'!$A$1:$A$4500,$J204)&amp;"")</f>
        <v/>
      </c>
      <c r="L204" s="54"/>
      <c r="M204" s="54"/>
    </row>
    <row r="205" customFormat="false" ht="15" hidden="false" customHeight="false" outlineLevel="0" collapsed="false">
      <c r="A205" s="90" t="str">
        <f aca="false">IF(ROWS($A$5:A205)&lt;='Revenue Testing'!$E$31,ROWS($A$5:A205),"")</f>
        <v/>
      </c>
      <c r="B205" s="91" t="str">
        <f aca="false">IF($A205="","",INDEX('Revenue Ledger'!$B$1:$B$4500,$J205))</f>
        <v/>
      </c>
      <c r="C205" s="90" t="str">
        <f aca="false">IF($A205="","",INDEX('Revenue Ledger'!$C$1:$C$4500,$J205))</f>
        <v/>
      </c>
      <c r="D205" s="50" t="str">
        <f aca="false">IF($A205="","",INDEX('Revenue Ledger'!$D$1:$D$4500,$J205))</f>
        <v/>
      </c>
      <c r="E205" s="50" t="str">
        <f aca="false">IF($A205="","",INDEX('Revenue Ledger'!$F$1:$F$4500,$J205)&amp;"")</f>
        <v/>
      </c>
      <c r="F205" s="52" t="str">
        <f aca="false">IF($A205="","",INDEX('Revenue Ledger'!$I$1:$I$4500,$J205))</f>
        <v/>
      </c>
      <c r="G205" s="52" t="str">
        <f aca="false">IF($A205="","",INDEX('Revenue Ledger'!$J$1:$J$4500,$J205))</f>
        <v/>
      </c>
      <c r="H205" s="52" t="str">
        <f aca="false">IF($A205="","",'Revenue Testing'!$E$9)</f>
        <v/>
      </c>
      <c r="I205" s="50" t="str">
        <f aca="false">IF($A205="","","Above materiality – automatically selected")</f>
        <v/>
      </c>
      <c r="J205" s="90" t="str">
        <f aca="false">IF($A205="","",MATCH(LARGE('Revenue Ledger'!$P$2:$P$4500,$A205),'Revenue Ledger'!$P$2:$P$4500,0)+1)</f>
        <v/>
      </c>
      <c r="K205" s="50" t="str">
        <f aca="false">IF($A205="","",INDEX('Revenue Ledger'!$A$1:$A$4500,$J205)&amp;"")</f>
        <v/>
      </c>
      <c r="L205" s="54"/>
      <c r="M205" s="54"/>
    </row>
    <row r="206" customFormat="false" ht="15" hidden="false" customHeight="false" outlineLevel="0" collapsed="false">
      <c r="A206" s="90" t="str">
        <f aca="false">IF(ROWS($A$5:A206)&lt;='Revenue Testing'!$E$31,ROWS($A$5:A206),"")</f>
        <v/>
      </c>
      <c r="B206" s="91" t="str">
        <f aca="false">IF($A206="","",INDEX('Revenue Ledger'!$B$1:$B$4500,$J206))</f>
        <v/>
      </c>
      <c r="C206" s="90" t="str">
        <f aca="false">IF($A206="","",INDEX('Revenue Ledger'!$C$1:$C$4500,$J206))</f>
        <v/>
      </c>
      <c r="D206" s="50" t="str">
        <f aca="false">IF($A206="","",INDEX('Revenue Ledger'!$D$1:$D$4500,$J206))</f>
        <v/>
      </c>
      <c r="E206" s="50" t="str">
        <f aca="false">IF($A206="","",INDEX('Revenue Ledger'!$F$1:$F$4500,$J206)&amp;"")</f>
        <v/>
      </c>
      <c r="F206" s="52" t="str">
        <f aca="false">IF($A206="","",INDEX('Revenue Ledger'!$I$1:$I$4500,$J206))</f>
        <v/>
      </c>
      <c r="G206" s="52" t="str">
        <f aca="false">IF($A206="","",INDEX('Revenue Ledger'!$J$1:$J$4500,$J206))</f>
        <v/>
      </c>
      <c r="H206" s="52" t="str">
        <f aca="false">IF($A206="","",'Revenue Testing'!$E$9)</f>
        <v/>
      </c>
      <c r="I206" s="50" t="str">
        <f aca="false">IF($A206="","","Above materiality – automatically selected")</f>
        <v/>
      </c>
      <c r="J206" s="90" t="str">
        <f aca="false">IF($A206="","",MATCH(LARGE('Revenue Ledger'!$P$2:$P$4500,$A206),'Revenue Ledger'!$P$2:$P$4500,0)+1)</f>
        <v/>
      </c>
      <c r="K206" s="50" t="str">
        <f aca="false">IF($A206="","",INDEX('Revenue Ledger'!$A$1:$A$4500,$J206)&amp;"")</f>
        <v/>
      </c>
      <c r="L206" s="54"/>
      <c r="M206" s="54"/>
    </row>
    <row r="207" customFormat="false" ht="15" hidden="false" customHeight="false" outlineLevel="0" collapsed="false">
      <c r="A207" s="90" t="str">
        <f aca="false">IF(ROWS($A$5:A207)&lt;='Revenue Testing'!$E$31,ROWS($A$5:A207),"")</f>
        <v/>
      </c>
      <c r="B207" s="91" t="str">
        <f aca="false">IF($A207="","",INDEX('Revenue Ledger'!$B$1:$B$4500,$J207))</f>
        <v/>
      </c>
      <c r="C207" s="90" t="str">
        <f aca="false">IF($A207="","",INDEX('Revenue Ledger'!$C$1:$C$4500,$J207))</f>
        <v/>
      </c>
      <c r="D207" s="50" t="str">
        <f aca="false">IF($A207="","",INDEX('Revenue Ledger'!$D$1:$D$4500,$J207))</f>
        <v/>
      </c>
      <c r="E207" s="50" t="str">
        <f aca="false">IF($A207="","",INDEX('Revenue Ledger'!$F$1:$F$4500,$J207)&amp;"")</f>
        <v/>
      </c>
      <c r="F207" s="52" t="str">
        <f aca="false">IF($A207="","",INDEX('Revenue Ledger'!$I$1:$I$4500,$J207))</f>
        <v/>
      </c>
      <c r="G207" s="52" t="str">
        <f aca="false">IF($A207="","",INDEX('Revenue Ledger'!$J$1:$J$4500,$J207))</f>
        <v/>
      </c>
      <c r="H207" s="52" t="str">
        <f aca="false">IF($A207="","",'Revenue Testing'!$E$9)</f>
        <v/>
      </c>
      <c r="I207" s="50" t="str">
        <f aca="false">IF($A207="","","Above materiality – automatically selected")</f>
        <v/>
      </c>
      <c r="J207" s="90" t="str">
        <f aca="false">IF($A207="","",MATCH(LARGE('Revenue Ledger'!$P$2:$P$4500,$A207),'Revenue Ledger'!$P$2:$P$4500,0)+1)</f>
        <v/>
      </c>
      <c r="K207" s="50" t="str">
        <f aca="false">IF($A207="","",INDEX('Revenue Ledger'!$A$1:$A$4500,$J207)&amp;"")</f>
        <v/>
      </c>
      <c r="L207" s="54"/>
      <c r="M207" s="54"/>
    </row>
    <row r="208" customFormat="false" ht="15" hidden="false" customHeight="false" outlineLevel="0" collapsed="false">
      <c r="A208" s="90" t="str">
        <f aca="false">IF(ROWS($A$5:A208)&lt;='Revenue Testing'!$E$31,ROWS($A$5:A208),"")</f>
        <v/>
      </c>
      <c r="B208" s="91" t="str">
        <f aca="false">IF($A208="","",INDEX('Revenue Ledger'!$B$1:$B$4500,$J208))</f>
        <v/>
      </c>
      <c r="C208" s="90" t="str">
        <f aca="false">IF($A208="","",INDEX('Revenue Ledger'!$C$1:$C$4500,$J208))</f>
        <v/>
      </c>
      <c r="D208" s="50" t="str">
        <f aca="false">IF($A208="","",INDEX('Revenue Ledger'!$D$1:$D$4500,$J208))</f>
        <v/>
      </c>
      <c r="E208" s="50" t="str">
        <f aca="false">IF($A208="","",INDEX('Revenue Ledger'!$F$1:$F$4500,$J208)&amp;"")</f>
        <v/>
      </c>
      <c r="F208" s="52" t="str">
        <f aca="false">IF($A208="","",INDEX('Revenue Ledger'!$I$1:$I$4500,$J208))</f>
        <v/>
      </c>
      <c r="G208" s="52" t="str">
        <f aca="false">IF($A208="","",INDEX('Revenue Ledger'!$J$1:$J$4500,$J208))</f>
        <v/>
      </c>
      <c r="H208" s="52" t="str">
        <f aca="false">IF($A208="","",'Revenue Testing'!$E$9)</f>
        <v/>
      </c>
      <c r="I208" s="50" t="str">
        <f aca="false">IF($A208="","","Above materiality – automatically selected")</f>
        <v/>
      </c>
      <c r="J208" s="90" t="str">
        <f aca="false">IF($A208="","",MATCH(LARGE('Revenue Ledger'!$P$2:$P$4500,$A208),'Revenue Ledger'!$P$2:$P$4500,0)+1)</f>
        <v/>
      </c>
      <c r="K208" s="50" t="str">
        <f aca="false">IF($A208="","",INDEX('Revenue Ledger'!$A$1:$A$4500,$J208)&amp;"")</f>
        <v/>
      </c>
      <c r="L208" s="54"/>
      <c r="M208" s="54"/>
    </row>
    <row r="209" customFormat="false" ht="15" hidden="false" customHeight="false" outlineLevel="0" collapsed="false">
      <c r="A209" s="90" t="str">
        <f aca="false">IF(ROWS($A$5:A209)&lt;='Revenue Testing'!$E$31,ROWS($A$5:A209),"")</f>
        <v/>
      </c>
      <c r="B209" s="91" t="str">
        <f aca="false">IF($A209="","",INDEX('Revenue Ledger'!$B$1:$B$4500,$J209))</f>
        <v/>
      </c>
      <c r="C209" s="90" t="str">
        <f aca="false">IF($A209="","",INDEX('Revenue Ledger'!$C$1:$C$4500,$J209))</f>
        <v/>
      </c>
      <c r="D209" s="50" t="str">
        <f aca="false">IF($A209="","",INDEX('Revenue Ledger'!$D$1:$D$4500,$J209))</f>
        <v/>
      </c>
      <c r="E209" s="50" t="str">
        <f aca="false">IF($A209="","",INDEX('Revenue Ledger'!$F$1:$F$4500,$J209)&amp;"")</f>
        <v/>
      </c>
      <c r="F209" s="52" t="str">
        <f aca="false">IF($A209="","",INDEX('Revenue Ledger'!$I$1:$I$4500,$J209))</f>
        <v/>
      </c>
      <c r="G209" s="52" t="str">
        <f aca="false">IF($A209="","",INDEX('Revenue Ledger'!$J$1:$J$4500,$J209))</f>
        <v/>
      </c>
      <c r="H209" s="52" t="str">
        <f aca="false">IF($A209="","",'Revenue Testing'!$E$9)</f>
        <v/>
      </c>
      <c r="I209" s="50" t="str">
        <f aca="false">IF($A209="","","Above materiality – automatically selected")</f>
        <v/>
      </c>
      <c r="J209" s="90" t="str">
        <f aca="false">IF($A209="","",MATCH(LARGE('Revenue Ledger'!$P$2:$P$4500,$A209),'Revenue Ledger'!$P$2:$P$4500,0)+1)</f>
        <v/>
      </c>
      <c r="K209" s="50" t="str">
        <f aca="false">IF($A209="","",INDEX('Revenue Ledger'!$A$1:$A$4500,$J209)&amp;"")</f>
        <v/>
      </c>
      <c r="L209" s="54"/>
      <c r="M209" s="54"/>
    </row>
    <row r="210" customFormat="false" ht="15" hidden="false" customHeight="false" outlineLevel="0" collapsed="false">
      <c r="A210" s="90" t="str">
        <f aca="false">IF(ROWS($A$5:A210)&lt;='Revenue Testing'!$E$31,ROWS($A$5:A210),"")</f>
        <v/>
      </c>
      <c r="B210" s="91" t="str">
        <f aca="false">IF($A210="","",INDEX('Revenue Ledger'!$B$1:$B$4500,$J210))</f>
        <v/>
      </c>
      <c r="C210" s="90" t="str">
        <f aca="false">IF($A210="","",INDEX('Revenue Ledger'!$C$1:$C$4500,$J210))</f>
        <v/>
      </c>
      <c r="D210" s="50" t="str">
        <f aca="false">IF($A210="","",INDEX('Revenue Ledger'!$D$1:$D$4500,$J210))</f>
        <v/>
      </c>
      <c r="E210" s="50" t="str">
        <f aca="false">IF($A210="","",INDEX('Revenue Ledger'!$F$1:$F$4500,$J210)&amp;"")</f>
        <v/>
      </c>
      <c r="F210" s="52" t="str">
        <f aca="false">IF($A210="","",INDEX('Revenue Ledger'!$I$1:$I$4500,$J210))</f>
        <v/>
      </c>
      <c r="G210" s="52" t="str">
        <f aca="false">IF($A210="","",INDEX('Revenue Ledger'!$J$1:$J$4500,$J210))</f>
        <v/>
      </c>
      <c r="H210" s="52" t="str">
        <f aca="false">IF($A210="","",'Revenue Testing'!$E$9)</f>
        <v/>
      </c>
      <c r="I210" s="50" t="str">
        <f aca="false">IF($A210="","","Above materiality – automatically selected")</f>
        <v/>
      </c>
      <c r="J210" s="90" t="str">
        <f aca="false">IF($A210="","",MATCH(LARGE('Revenue Ledger'!$P$2:$P$4500,$A210),'Revenue Ledger'!$P$2:$P$4500,0)+1)</f>
        <v/>
      </c>
      <c r="K210" s="50" t="str">
        <f aca="false">IF($A210="","",INDEX('Revenue Ledger'!$A$1:$A$4500,$J210)&amp;"")</f>
        <v/>
      </c>
      <c r="L210" s="54"/>
      <c r="M210" s="54"/>
    </row>
    <row r="211" customFormat="false" ht="15" hidden="false" customHeight="false" outlineLevel="0" collapsed="false">
      <c r="A211" s="90" t="str">
        <f aca="false">IF(ROWS($A$5:A211)&lt;='Revenue Testing'!$E$31,ROWS($A$5:A211),"")</f>
        <v/>
      </c>
      <c r="B211" s="91" t="str">
        <f aca="false">IF($A211="","",INDEX('Revenue Ledger'!$B$1:$B$4500,$J211))</f>
        <v/>
      </c>
      <c r="C211" s="90" t="str">
        <f aca="false">IF($A211="","",INDEX('Revenue Ledger'!$C$1:$C$4500,$J211))</f>
        <v/>
      </c>
      <c r="D211" s="50" t="str">
        <f aca="false">IF($A211="","",INDEX('Revenue Ledger'!$D$1:$D$4500,$J211))</f>
        <v/>
      </c>
      <c r="E211" s="50" t="str">
        <f aca="false">IF($A211="","",INDEX('Revenue Ledger'!$F$1:$F$4500,$J211)&amp;"")</f>
        <v/>
      </c>
      <c r="F211" s="52" t="str">
        <f aca="false">IF($A211="","",INDEX('Revenue Ledger'!$I$1:$I$4500,$J211))</f>
        <v/>
      </c>
      <c r="G211" s="52" t="str">
        <f aca="false">IF($A211="","",INDEX('Revenue Ledger'!$J$1:$J$4500,$J211))</f>
        <v/>
      </c>
      <c r="H211" s="52" t="str">
        <f aca="false">IF($A211="","",'Revenue Testing'!$E$9)</f>
        <v/>
      </c>
      <c r="I211" s="50" t="str">
        <f aca="false">IF($A211="","","Above materiality – automatically selected")</f>
        <v/>
      </c>
      <c r="J211" s="90" t="str">
        <f aca="false">IF($A211="","",MATCH(LARGE('Revenue Ledger'!$P$2:$P$4500,$A211),'Revenue Ledger'!$P$2:$P$4500,0)+1)</f>
        <v/>
      </c>
      <c r="K211" s="50" t="str">
        <f aca="false">IF($A211="","",INDEX('Revenue Ledger'!$A$1:$A$4500,$J211)&amp;"")</f>
        <v/>
      </c>
      <c r="L211" s="54"/>
      <c r="M211" s="54"/>
    </row>
    <row r="212" customFormat="false" ht="15" hidden="false" customHeight="false" outlineLevel="0" collapsed="false">
      <c r="A212" s="90" t="str">
        <f aca="false">IF(ROWS($A$5:A212)&lt;='Revenue Testing'!$E$31,ROWS($A$5:A212),"")</f>
        <v/>
      </c>
      <c r="B212" s="91" t="str">
        <f aca="false">IF($A212="","",INDEX('Revenue Ledger'!$B$1:$B$4500,$J212))</f>
        <v/>
      </c>
      <c r="C212" s="90" t="str">
        <f aca="false">IF($A212="","",INDEX('Revenue Ledger'!$C$1:$C$4500,$J212))</f>
        <v/>
      </c>
      <c r="D212" s="50" t="str">
        <f aca="false">IF($A212="","",INDEX('Revenue Ledger'!$D$1:$D$4500,$J212))</f>
        <v/>
      </c>
      <c r="E212" s="50" t="str">
        <f aca="false">IF($A212="","",INDEX('Revenue Ledger'!$F$1:$F$4500,$J212)&amp;"")</f>
        <v/>
      </c>
      <c r="F212" s="52" t="str">
        <f aca="false">IF($A212="","",INDEX('Revenue Ledger'!$I$1:$I$4500,$J212))</f>
        <v/>
      </c>
      <c r="G212" s="52" t="str">
        <f aca="false">IF($A212="","",INDEX('Revenue Ledger'!$J$1:$J$4500,$J212))</f>
        <v/>
      </c>
      <c r="H212" s="52" t="str">
        <f aca="false">IF($A212="","",'Revenue Testing'!$E$9)</f>
        <v/>
      </c>
      <c r="I212" s="50" t="str">
        <f aca="false">IF($A212="","","Above materiality – automatically selected")</f>
        <v/>
      </c>
      <c r="J212" s="90" t="str">
        <f aca="false">IF($A212="","",MATCH(LARGE('Revenue Ledger'!$P$2:$P$4500,$A212),'Revenue Ledger'!$P$2:$P$4500,0)+1)</f>
        <v/>
      </c>
      <c r="K212" s="50" t="str">
        <f aca="false">IF($A212="","",INDEX('Revenue Ledger'!$A$1:$A$4500,$J212)&amp;"")</f>
        <v/>
      </c>
      <c r="L212" s="54"/>
      <c r="M212" s="54"/>
    </row>
    <row r="213" customFormat="false" ht="15" hidden="false" customHeight="false" outlineLevel="0" collapsed="false">
      <c r="A213" s="90" t="str">
        <f aca="false">IF(ROWS($A$5:A213)&lt;='Revenue Testing'!$E$31,ROWS($A$5:A213),"")</f>
        <v/>
      </c>
      <c r="B213" s="91" t="str">
        <f aca="false">IF($A213="","",INDEX('Revenue Ledger'!$B$1:$B$4500,$J213))</f>
        <v/>
      </c>
      <c r="C213" s="90" t="str">
        <f aca="false">IF($A213="","",INDEX('Revenue Ledger'!$C$1:$C$4500,$J213))</f>
        <v/>
      </c>
      <c r="D213" s="50" t="str">
        <f aca="false">IF($A213="","",INDEX('Revenue Ledger'!$D$1:$D$4500,$J213))</f>
        <v/>
      </c>
      <c r="E213" s="50" t="str">
        <f aca="false">IF($A213="","",INDEX('Revenue Ledger'!$F$1:$F$4500,$J213)&amp;"")</f>
        <v/>
      </c>
      <c r="F213" s="52" t="str">
        <f aca="false">IF($A213="","",INDEX('Revenue Ledger'!$I$1:$I$4500,$J213))</f>
        <v/>
      </c>
      <c r="G213" s="52" t="str">
        <f aca="false">IF($A213="","",INDEX('Revenue Ledger'!$J$1:$J$4500,$J213))</f>
        <v/>
      </c>
      <c r="H213" s="52" t="str">
        <f aca="false">IF($A213="","",'Revenue Testing'!$E$9)</f>
        <v/>
      </c>
      <c r="I213" s="50" t="str">
        <f aca="false">IF($A213="","","Above materiality – automatically selected")</f>
        <v/>
      </c>
      <c r="J213" s="90" t="str">
        <f aca="false">IF($A213="","",MATCH(LARGE('Revenue Ledger'!$P$2:$P$4500,$A213),'Revenue Ledger'!$P$2:$P$4500,0)+1)</f>
        <v/>
      </c>
      <c r="K213" s="50" t="str">
        <f aca="false">IF($A213="","",INDEX('Revenue Ledger'!$A$1:$A$4500,$J213)&amp;"")</f>
        <v/>
      </c>
      <c r="L213" s="54"/>
      <c r="M213" s="54"/>
    </row>
    <row r="214" customFormat="false" ht="15" hidden="false" customHeight="false" outlineLevel="0" collapsed="false">
      <c r="A214" s="90" t="str">
        <f aca="false">IF(ROWS($A$5:A214)&lt;='Revenue Testing'!$E$31,ROWS($A$5:A214),"")</f>
        <v/>
      </c>
      <c r="B214" s="91" t="str">
        <f aca="false">IF($A214="","",INDEX('Revenue Ledger'!$B$1:$B$4500,$J214))</f>
        <v/>
      </c>
      <c r="C214" s="90" t="str">
        <f aca="false">IF($A214="","",INDEX('Revenue Ledger'!$C$1:$C$4500,$J214))</f>
        <v/>
      </c>
      <c r="D214" s="50" t="str">
        <f aca="false">IF($A214="","",INDEX('Revenue Ledger'!$D$1:$D$4500,$J214))</f>
        <v/>
      </c>
      <c r="E214" s="50" t="str">
        <f aca="false">IF($A214="","",INDEX('Revenue Ledger'!$F$1:$F$4500,$J214)&amp;"")</f>
        <v/>
      </c>
      <c r="F214" s="52" t="str">
        <f aca="false">IF($A214="","",INDEX('Revenue Ledger'!$I$1:$I$4500,$J214))</f>
        <v/>
      </c>
      <c r="G214" s="52" t="str">
        <f aca="false">IF($A214="","",INDEX('Revenue Ledger'!$J$1:$J$4500,$J214))</f>
        <v/>
      </c>
      <c r="H214" s="52" t="str">
        <f aca="false">IF($A214="","",'Revenue Testing'!$E$9)</f>
        <v/>
      </c>
      <c r="I214" s="50" t="str">
        <f aca="false">IF($A214="","","Above materiality – automatically selected")</f>
        <v/>
      </c>
      <c r="J214" s="90" t="str">
        <f aca="false">IF($A214="","",MATCH(LARGE('Revenue Ledger'!$P$2:$P$4500,$A214),'Revenue Ledger'!$P$2:$P$4500,0)+1)</f>
        <v/>
      </c>
      <c r="K214" s="50" t="str">
        <f aca="false">IF($A214="","",INDEX('Revenue Ledger'!$A$1:$A$4500,$J214)&amp;"")</f>
        <v/>
      </c>
      <c r="L214" s="54"/>
      <c r="M214" s="54"/>
    </row>
    <row r="215" customFormat="false" ht="15" hidden="false" customHeight="false" outlineLevel="0" collapsed="false">
      <c r="A215" s="90" t="str">
        <f aca="false">IF(ROWS($A$5:A215)&lt;='Revenue Testing'!$E$31,ROWS($A$5:A215),"")</f>
        <v/>
      </c>
      <c r="B215" s="91" t="str">
        <f aca="false">IF($A215="","",INDEX('Revenue Ledger'!$B$1:$B$4500,$J215))</f>
        <v/>
      </c>
      <c r="C215" s="90" t="str">
        <f aca="false">IF($A215="","",INDEX('Revenue Ledger'!$C$1:$C$4500,$J215))</f>
        <v/>
      </c>
      <c r="D215" s="50" t="str">
        <f aca="false">IF($A215="","",INDEX('Revenue Ledger'!$D$1:$D$4500,$J215))</f>
        <v/>
      </c>
      <c r="E215" s="50" t="str">
        <f aca="false">IF($A215="","",INDEX('Revenue Ledger'!$F$1:$F$4500,$J215)&amp;"")</f>
        <v/>
      </c>
      <c r="F215" s="52" t="str">
        <f aca="false">IF($A215="","",INDEX('Revenue Ledger'!$I$1:$I$4500,$J215))</f>
        <v/>
      </c>
      <c r="G215" s="52" t="str">
        <f aca="false">IF($A215="","",INDEX('Revenue Ledger'!$J$1:$J$4500,$J215))</f>
        <v/>
      </c>
      <c r="H215" s="52" t="str">
        <f aca="false">IF($A215="","",'Revenue Testing'!$E$9)</f>
        <v/>
      </c>
      <c r="I215" s="50" t="str">
        <f aca="false">IF($A215="","","Above materiality – automatically selected")</f>
        <v/>
      </c>
      <c r="J215" s="90" t="str">
        <f aca="false">IF($A215="","",MATCH(LARGE('Revenue Ledger'!$P$2:$P$4500,$A215),'Revenue Ledger'!$P$2:$P$4500,0)+1)</f>
        <v/>
      </c>
      <c r="K215" s="50" t="str">
        <f aca="false">IF($A215="","",INDEX('Revenue Ledger'!$A$1:$A$4500,$J215)&amp;"")</f>
        <v/>
      </c>
      <c r="L215" s="54"/>
      <c r="M215" s="54"/>
    </row>
    <row r="216" customFormat="false" ht="15" hidden="false" customHeight="false" outlineLevel="0" collapsed="false">
      <c r="A216" s="90" t="str">
        <f aca="false">IF(ROWS($A$5:A216)&lt;='Revenue Testing'!$E$31,ROWS($A$5:A216),"")</f>
        <v/>
      </c>
      <c r="B216" s="91" t="str">
        <f aca="false">IF($A216="","",INDEX('Revenue Ledger'!$B$1:$B$4500,$J216))</f>
        <v/>
      </c>
      <c r="C216" s="90" t="str">
        <f aca="false">IF($A216="","",INDEX('Revenue Ledger'!$C$1:$C$4500,$J216))</f>
        <v/>
      </c>
      <c r="D216" s="50" t="str">
        <f aca="false">IF($A216="","",INDEX('Revenue Ledger'!$D$1:$D$4500,$J216))</f>
        <v/>
      </c>
      <c r="E216" s="50" t="str">
        <f aca="false">IF($A216="","",INDEX('Revenue Ledger'!$F$1:$F$4500,$J216)&amp;"")</f>
        <v/>
      </c>
      <c r="F216" s="52" t="str">
        <f aca="false">IF($A216="","",INDEX('Revenue Ledger'!$I$1:$I$4500,$J216))</f>
        <v/>
      </c>
      <c r="G216" s="52" t="str">
        <f aca="false">IF($A216="","",INDEX('Revenue Ledger'!$J$1:$J$4500,$J216))</f>
        <v/>
      </c>
      <c r="H216" s="52" t="str">
        <f aca="false">IF($A216="","",'Revenue Testing'!$E$9)</f>
        <v/>
      </c>
      <c r="I216" s="50" t="str">
        <f aca="false">IF($A216="","","Above materiality – automatically selected")</f>
        <v/>
      </c>
      <c r="J216" s="90" t="str">
        <f aca="false">IF($A216="","",MATCH(LARGE('Revenue Ledger'!$P$2:$P$4500,$A216),'Revenue Ledger'!$P$2:$P$4500,0)+1)</f>
        <v/>
      </c>
      <c r="K216" s="50" t="str">
        <f aca="false">IF($A216="","",INDEX('Revenue Ledger'!$A$1:$A$4500,$J216)&amp;"")</f>
        <v/>
      </c>
      <c r="L216" s="54"/>
      <c r="M216" s="54"/>
    </row>
    <row r="217" customFormat="false" ht="15" hidden="false" customHeight="false" outlineLevel="0" collapsed="false">
      <c r="A217" s="90" t="str">
        <f aca="false">IF(ROWS($A$5:A217)&lt;='Revenue Testing'!$E$31,ROWS($A$5:A217),"")</f>
        <v/>
      </c>
      <c r="B217" s="91" t="str">
        <f aca="false">IF($A217="","",INDEX('Revenue Ledger'!$B$1:$B$4500,$J217))</f>
        <v/>
      </c>
      <c r="C217" s="90" t="str">
        <f aca="false">IF($A217="","",INDEX('Revenue Ledger'!$C$1:$C$4500,$J217))</f>
        <v/>
      </c>
      <c r="D217" s="50" t="str">
        <f aca="false">IF($A217="","",INDEX('Revenue Ledger'!$D$1:$D$4500,$J217))</f>
        <v/>
      </c>
      <c r="E217" s="50" t="str">
        <f aca="false">IF($A217="","",INDEX('Revenue Ledger'!$F$1:$F$4500,$J217)&amp;"")</f>
        <v/>
      </c>
      <c r="F217" s="52" t="str">
        <f aca="false">IF($A217="","",INDEX('Revenue Ledger'!$I$1:$I$4500,$J217))</f>
        <v/>
      </c>
      <c r="G217" s="52" t="str">
        <f aca="false">IF($A217="","",INDEX('Revenue Ledger'!$J$1:$J$4500,$J217))</f>
        <v/>
      </c>
      <c r="H217" s="52" t="str">
        <f aca="false">IF($A217="","",'Revenue Testing'!$E$9)</f>
        <v/>
      </c>
      <c r="I217" s="50" t="str">
        <f aca="false">IF($A217="","","Above materiality – automatically selected")</f>
        <v/>
      </c>
      <c r="J217" s="90" t="str">
        <f aca="false">IF($A217="","",MATCH(LARGE('Revenue Ledger'!$P$2:$P$4500,$A217),'Revenue Ledger'!$P$2:$P$4500,0)+1)</f>
        <v/>
      </c>
      <c r="K217" s="50" t="str">
        <f aca="false">IF($A217="","",INDEX('Revenue Ledger'!$A$1:$A$4500,$J217)&amp;"")</f>
        <v/>
      </c>
      <c r="L217" s="54"/>
      <c r="M217" s="54"/>
    </row>
    <row r="218" customFormat="false" ht="15" hidden="false" customHeight="false" outlineLevel="0" collapsed="false">
      <c r="A218" s="90" t="str">
        <f aca="false">IF(ROWS($A$5:A218)&lt;='Revenue Testing'!$E$31,ROWS($A$5:A218),"")</f>
        <v/>
      </c>
      <c r="B218" s="91" t="str">
        <f aca="false">IF($A218="","",INDEX('Revenue Ledger'!$B$1:$B$4500,$J218))</f>
        <v/>
      </c>
      <c r="C218" s="90" t="str">
        <f aca="false">IF($A218="","",INDEX('Revenue Ledger'!$C$1:$C$4500,$J218))</f>
        <v/>
      </c>
      <c r="D218" s="50" t="str">
        <f aca="false">IF($A218="","",INDEX('Revenue Ledger'!$D$1:$D$4500,$J218))</f>
        <v/>
      </c>
      <c r="E218" s="50" t="str">
        <f aca="false">IF($A218="","",INDEX('Revenue Ledger'!$F$1:$F$4500,$J218)&amp;"")</f>
        <v/>
      </c>
      <c r="F218" s="52" t="str">
        <f aca="false">IF($A218="","",INDEX('Revenue Ledger'!$I$1:$I$4500,$J218))</f>
        <v/>
      </c>
      <c r="G218" s="52" t="str">
        <f aca="false">IF($A218="","",INDEX('Revenue Ledger'!$J$1:$J$4500,$J218))</f>
        <v/>
      </c>
      <c r="H218" s="52" t="str">
        <f aca="false">IF($A218="","",'Revenue Testing'!$E$9)</f>
        <v/>
      </c>
      <c r="I218" s="50" t="str">
        <f aca="false">IF($A218="","","Above materiality – automatically selected")</f>
        <v/>
      </c>
      <c r="J218" s="90" t="str">
        <f aca="false">IF($A218="","",MATCH(LARGE('Revenue Ledger'!$P$2:$P$4500,$A218),'Revenue Ledger'!$P$2:$P$4500,0)+1)</f>
        <v/>
      </c>
      <c r="K218" s="50" t="str">
        <f aca="false">IF($A218="","",INDEX('Revenue Ledger'!$A$1:$A$4500,$J218)&amp;"")</f>
        <v/>
      </c>
      <c r="L218" s="54"/>
      <c r="M218" s="54"/>
    </row>
    <row r="219" customFormat="false" ht="15" hidden="false" customHeight="false" outlineLevel="0" collapsed="false">
      <c r="A219" s="90" t="str">
        <f aca="false">IF(ROWS($A$5:A219)&lt;='Revenue Testing'!$E$31,ROWS($A$5:A219),"")</f>
        <v/>
      </c>
      <c r="B219" s="91" t="str">
        <f aca="false">IF($A219="","",INDEX('Revenue Ledger'!$B$1:$B$4500,$J219))</f>
        <v/>
      </c>
      <c r="C219" s="90" t="str">
        <f aca="false">IF($A219="","",INDEX('Revenue Ledger'!$C$1:$C$4500,$J219))</f>
        <v/>
      </c>
      <c r="D219" s="50" t="str">
        <f aca="false">IF($A219="","",INDEX('Revenue Ledger'!$D$1:$D$4500,$J219))</f>
        <v/>
      </c>
      <c r="E219" s="50" t="str">
        <f aca="false">IF($A219="","",INDEX('Revenue Ledger'!$F$1:$F$4500,$J219)&amp;"")</f>
        <v/>
      </c>
      <c r="F219" s="52" t="str">
        <f aca="false">IF($A219="","",INDEX('Revenue Ledger'!$I$1:$I$4500,$J219))</f>
        <v/>
      </c>
      <c r="G219" s="52" t="str">
        <f aca="false">IF($A219="","",INDEX('Revenue Ledger'!$J$1:$J$4500,$J219))</f>
        <v/>
      </c>
      <c r="H219" s="52" t="str">
        <f aca="false">IF($A219="","",'Revenue Testing'!$E$9)</f>
        <v/>
      </c>
      <c r="I219" s="50" t="str">
        <f aca="false">IF($A219="","","Above materiality – automatically selected")</f>
        <v/>
      </c>
      <c r="J219" s="90" t="str">
        <f aca="false">IF($A219="","",MATCH(LARGE('Revenue Ledger'!$P$2:$P$4500,$A219),'Revenue Ledger'!$P$2:$P$4500,0)+1)</f>
        <v/>
      </c>
      <c r="K219" s="50" t="str">
        <f aca="false">IF($A219="","",INDEX('Revenue Ledger'!$A$1:$A$4500,$J219)&amp;"")</f>
        <v/>
      </c>
      <c r="L219" s="54"/>
      <c r="M219" s="54"/>
    </row>
    <row r="220" customFormat="false" ht="15" hidden="false" customHeight="false" outlineLevel="0" collapsed="false">
      <c r="A220" s="90" t="str">
        <f aca="false">IF(ROWS($A$5:A220)&lt;='Revenue Testing'!$E$31,ROWS($A$5:A220),"")</f>
        <v/>
      </c>
      <c r="B220" s="91" t="str">
        <f aca="false">IF($A220="","",INDEX('Revenue Ledger'!$B$1:$B$4500,$J220))</f>
        <v/>
      </c>
      <c r="C220" s="90" t="str">
        <f aca="false">IF($A220="","",INDEX('Revenue Ledger'!$C$1:$C$4500,$J220))</f>
        <v/>
      </c>
      <c r="D220" s="50" t="str">
        <f aca="false">IF($A220="","",INDEX('Revenue Ledger'!$D$1:$D$4500,$J220))</f>
        <v/>
      </c>
      <c r="E220" s="50" t="str">
        <f aca="false">IF($A220="","",INDEX('Revenue Ledger'!$F$1:$F$4500,$J220)&amp;"")</f>
        <v/>
      </c>
      <c r="F220" s="52" t="str">
        <f aca="false">IF($A220="","",INDEX('Revenue Ledger'!$I$1:$I$4500,$J220))</f>
        <v/>
      </c>
      <c r="G220" s="52" t="str">
        <f aca="false">IF($A220="","",INDEX('Revenue Ledger'!$J$1:$J$4500,$J220))</f>
        <v/>
      </c>
      <c r="H220" s="52" t="str">
        <f aca="false">IF($A220="","",'Revenue Testing'!$E$9)</f>
        <v/>
      </c>
      <c r="I220" s="50" t="str">
        <f aca="false">IF($A220="","","Above materiality – automatically selected")</f>
        <v/>
      </c>
      <c r="J220" s="90" t="str">
        <f aca="false">IF($A220="","",MATCH(LARGE('Revenue Ledger'!$P$2:$P$4500,$A220),'Revenue Ledger'!$P$2:$P$4500,0)+1)</f>
        <v/>
      </c>
      <c r="K220" s="50" t="str">
        <f aca="false">IF($A220="","",INDEX('Revenue Ledger'!$A$1:$A$4500,$J220)&amp;"")</f>
        <v/>
      </c>
      <c r="L220" s="54"/>
      <c r="M220" s="54"/>
    </row>
    <row r="221" customFormat="false" ht="15" hidden="false" customHeight="false" outlineLevel="0" collapsed="false">
      <c r="A221" s="90" t="str">
        <f aca="false">IF(ROWS($A$5:A221)&lt;='Revenue Testing'!$E$31,ROWS($A$5:A221),"")</f>
        <v/>
      </c>
      <c r="B221" s="91" t="str">
        <f aca="false">IF($A221="","",INDEX('Revenue Ledger'!$B$1:$B$4500,$J221))</f>
        <v/>
      </c>
      <c r="C221" s="90" t="str">
        <f aca="false">IF($A221="","",INDEX('Revenue Ledger'!$C$1:$C$4500,$J221))</f>
        <v/>
      </c>
      <c r="D221" s="50" t="str">
        <f aca="false">IF($A221="","",INDEX('Revenue Ledger'!$D$1:$D$4500,$J221))</f>
        <v/>
      </c>
      <c r="E221" s="50" t="str">
        <f aca="false">IF($A221="","",INDEX('Revenue Ledger'!$F$1:$F$4500,$J221)&amp;"")</f>
        <v/>
      </c>
      <c r="F221" s="52" t="str">
        <f aca="false">IF($A221="","",INDEX('Revenue Ledger'!$I$1:$I$4500,$J221))</f>
        <v/>
      </c>
      <c r="G221" s="52" t="str">
        <f aca="false">IF($A221="","",INDEX('Revenue Ledger'!$J$1:$J$4500,$J221))</f>
        <v/>
      </c>
      <c r="H221" s="52" t="str">
        <f aca="false">IF($A221="","",'Revenue Testing'!$E$9)</f>
        <v/>
      </c>
      <c r="I221" s="50" t="str">
        <f aca="false">IF($A221="","","Above materiality – automatically selected")</f>
        <v/>
      </c>
      <c r="J221" s="90" t="str">
        <f aca="false">IF($A221="","",MATCH(LARGE('Revenue Ledger'!$P$2:$P$4500,$A221),'Revenue Ledger'!$P$2:$P$4500,0)+1)</f>
        <v/>
      </c>
      <c r="K221" s="50" t="str">
        <f aca="false">IF($A221="","",INDEX('Revenue Ledger'!$A$1:$A$4500,$J221)&amp;"")</f>
        <v/>
      </c>
      <c r="L221" s="54"/>
      <c r="M221" s="54"/>
    </row>
    <row r="222" customFormat="false" ht="15" hidden="false" customHeight="false" outlineLevel="0" collapsed="false">
      <c r="A222" s="90" t="str">
        <f aca="false">IF(ROWS($A$5:A222)&lt;='Revenue Testing'!$E$31,ROWS($A$5:A222),"")</f>
        <v/>
      </c>
      <c r="B222" s="91" t="str">
        <f aca="false">IF($A222="","",INDEX('Revenue Ledger'!$B$1:$B$4500,$J222))</f>
        <v/>
      </c>
      <c r="C222" s="90" t="str">
        <f aca="false">IF($A222="","",INDEX('Revenue Ledger'!$C$1:$C$4500,$J222))</f>
        <v/>
      </c>
      <c r="D222" s="50" t="str">
        <f aca="false">IF($A222="","",INDEX('Revenue Ledger'!$D$1:$D$4500,$J222))</f>
        <v/>
      </c>
      <c r="E222" s="50" t="str">
        <f aca="false">IF($A222="","",INDEX('Revenue Ledger'!$F$1:$F$4500,$J222)&amp;"")</f>
        <v/>
      </c>
      <c r="F222" s="52" t="str">
        <f aca="false">IF($A222="","",INDEX('Revenue Ledger'!$I$1:$I$4500,$J222))</f>
        <v/>
      </c>
      <c r="G222" s="52" t="str">
        <f aca="false">IF($A222="","",INDEX('Revenue Ledger'!$J$1:$J$4500,$J222))</f>
        <v/>
      </c>
      <c r="H222" s="52" t="str">
        <f aca="false">IF($A222="","",'Revenue Testing'!$E$9)</f>
        <v/>
      </c>
      <c r="I222" s="50" t="str">
        <f aca="false">IF($A222="","","Above materiality – automatically selected")</f>
        <v/>
      </c>
      <c r="J222" s="90" t="str">
        <f aca="false">IF($A222="","",MATCH(LARGE('Revenue Ledger'!$P$2:$P$4500,$A222),'Revenue Ledger'!$P$2:$P$4500,0)+1)</f>
        <v/>
      </c>
      <c r="K222" s="50" t="str">
        <f aca="false">IF($A222="","",INDEX('Revenue Ledger'!$A$1:$A$4500,$J222)&amp;"")</f>
        <v/>
      </c>
      <c r="L222" s="54"/>
      <c r="M222" s="54"/>
    </row>
    <row r="223" customFormat="false" ht="15" hidden="false" customHeight="false" outlineLevel="0" collapsed="false">
      <c r="A223" s="90" t="str">
        <f aca="false">IF(ROWS($A$5:A223)&lt;='Revenue Testing'!$E$31,ROWS($A$5:A223),"")</f>
        <v/>
      </c>
      <c r="B223" s="91" t="str">
        <f aca="false">IF($A223="","",INDEX('Revenue Ledger'!$B$1:$B$4500,$J223))</f>
        <v/>
      </c>
      <c r="C223" s="90" t="str">
        <f aca="false">IF($A223="","",INDEX('Revenue Ledger'!$C$1:$C$4500,$J223))</f>
        <v/>
      </c>
      <c r="D223" s="50" t="str">
        <f aca="false">IF($A223="","",INDEX('Revenue Ledger'!$D$1:$D$4500,$J223))</f>
        <v/>
      </c>
      <c r="E223" s="50" t="str">
        <f aca="false">IF($A223="","",INDEX('Revenue Ledger'!$F$1:$F$4500,$J223)&amp;"")</f>
        <v/>
      </c>
      <c r="F223" s="52" t="str">
        <f aca="false">IF($A223="","",INDEX('Revenue Ledger'!$I$1:$I$4500,$J223))</f>
        <v/>
      </c>
      <c r="G223" s="52" t="str">
        <f aca="false">IF($A223="","",INDEX('Revenue Ledger'!$J$1:$J$4500,$J223))</f>
        <v/>
      </c>
      <c r="H223" s="52" t="str">
        <f aca="false">IF($A223="","",'Revenue Testing'!$E$9)</f>
        <v/>
      </c>
      <c r="I223" s="50" t="str">
        <f aca="false">IF($A223="","","Above materiality – automatically selected")</f>
        <v/>
      </c>
      <c r="J223" s="90" t="str">
        <f aca="false">IF($A223="","",MATCH(LARGE('Revenue Ledger'!$P$2:$P$4500,$A223),'Revenue Ledger'!$P$2:$P$4500,0)+1)</f>
        <v/>
      </c>
      <c r="K223" s="50" t="str">
        <f aca="false">IF($A223="","",INDEX('Revenue Ledger'!$A$1:$A$4500,$J223)&amp;"")</f>
        <v/>
      </c>
      <c r="L223" s="54"/>
      <c r="M223" s="54"/>
    </row>
    <row r="224" customFormat="false" ht="15" hidden="false" customHeight="false" outlineLevel="0" collapsed="false">
      <c r="A224" s="90" t="str">
        <f aca="false">IF(ROWS($A$5:A224)&lt;='Revenue Testing'!$E$31,ROWS($A$5:A224),"")</f>
        <v/>
      </c>
      <c r="B224" s="91" t="str">
        <f aca="false">IF($A224="","",INDEX('Revenue Ledger'!$B$1:$B$4500,$J224))</f>
        <v/>
      </c>
      <c r="C224" s="90" t="str">
        <f aca="false">IF($A224="","",INDEX('Revenue Ledger'!$C$1:$C$4500,$J224))</f>
        <v/>
      </c>
      <c r="D224" s="50" t="str">
        <f aca="false">IF($A224="","",INDEX('Revenue Ledger'!$D$1:$D$4500,$J224))</f>
        <v/>
      </c>
      <c r="E224" s="50" t="str">
        <f aca="false">IF($A224="","",INDEX('Revenue Ledger'!$F$1:$F$4500,$J224)&amp;"")</f>
        <v/>
      </c>
      <c r="F224" s="52" t="str">
        <f aca="false">IF($A224="","",INDEX('Revenue Ledger'!$I$1:$I$4500,$J224))</f>
        <v/>
      </c>
      <c r="G224" s="52" t="str">
        <f aca="false">IF($A224="","",INDEX('Revenue Ledger'!$J$1:$J$4500,$J224))</f>
        <v/>
      </c>
      <c r="H224" s="52" t="str">
        <f aca="false">IF($A224="","",'Revenue Testing'!$E$9)</f>
        <v/>
      </c>
      <c r="I224" s="50" t="str">
        <f aca="false">IF($A224="","","Above materiality – automatically selected")</f>
        <v/>
      </c>
      <c r="J224" s="90" t="str">
        <f aca="false">IF($A224="","",MATCH(LARGE('Revenue Ledger'!$P$2:$P$4500,$A224),'Revenue Ledger'!$P$2:$P$4500,0)+1)</f>
        <v/>
      </c>
      <c r="K224" s="50" t="str">
        <f aca="false">IF($A224="","",INDEX('Revenue Ledger'!$A$1:$A$4500,$J224)&amp;"")</f>
        <v/>
      </c>
      <c r="L224" s="54"/>
      <c r="M224" s="54"/>
    </row>
    <row r="225" customFormat="false" ht="15" hidden="false" customHeight="false" outlineLevel="0" collapsed="false">
      <c r="A225" s="90" t="str">
        <f aca="false">IF(ROWS($A$5:A225)&lt;='Revenue Testing'!$E$31,ROWS($A$5:A225),"")</f>
        <v/>
      </c>
      <c r="B225" s="91" t="str">
        <f aca="false">IF($A225="","",INDEX('Revenue Ledger'!$B$1:$B$4500,$J225))</f>
        <v/>
      </c>
      <c r="C225" s="90" t="str">
        <f aca="false">IF($A225="","",INDEX('Revenue Ledger'!$C$1:$C$4500,$J225))</f>
        <v/>
      </c>
      <c r="D225" s="50" t="str">
        <f aca="false">IF($A225="","",INDEX('Revenue Ledger'!$D$1:$D$4500,$J225))</f>
        <v/>
      </c>
      <c r="E225" s="50" t="str">
        <f aca="false">IF($A225="","",INDEX('Revenue Ledger'!$F$1:$F$4500,$J225)&amp;"")</f>
        <v/>
      </c>
      <c r="F225" s="52" t="str">
        <f aca="false">IF($A225="","",INDEX('Revenue Ledger'!$I$1:$I$4500,$J225))</f>
        <v/>
      </c>
      <c r="G225" s="52" t="str">
        <f aca="false">IF($A225="","",INDEX('Revenue Ledger'!$J$1:$J$4500,$J225))</f>
        <v/>
      </c>
      <c r="H225" s="52" t="str">
        <f aca="false">IF($A225="","",'Revenue Testing'!$E$9)</f>
        <v/>
      </c>
      <c r="I225" s="50" t="str">
        <f aca="false">IF($A225="","","Above materiality – automatically selected")</f>
        <v/>
      </c>
      <c r="J225" s="90" t="str">
        <f aca="false">IF($A225="","",MATCH(LARGE('Revenue Ledger'!$P$2:$P$4500,$A225),'Revenue Ledger'!$P$2:$P$4500,0)+1)</f>
        <v/>
      </c>
      <c r="K225" s="50" t="str">
        <f aca="false">IF($A225="","",INDEX('Revenue Ledger'!$A$1:$A$4500,$J225)&amp;"")</f>
        <v/>
      </c>
      <c r="L225" s="54"/>
      <c r="M225" s="54"/>
    </row>
    <row r="226" customFormat="false" ht="15" hidden="false" customHeight="false" outlineLevel="0" collapsed="false">
      <c r="A226" s="90" t="str">
        <f aca="false">IF(ROWS($A$5:A226)&lt;='Revenue Testing'!$E$31,ROWS($A$5:A226),"")</f>
        <v/>
      </c>
      <c r="B226" s="91" t="str">
        <f aca="false">IF($A226="","",INDEX('Revenue Ledger'!$B$1:$B$4500,$J226))</f>
        <v/>
      </c>
      <c r="C226" s="90" t="str">
        <f aca="false">IF($A226="","",INDEX('Revenue Ledger'!$C$1:$C$4500,$J226))</f>
        <v/>
      </c>
      <c r="D226" s="50" t="str">
        <f aca="false">IF($A226="","",INDEX('Revenue Ledger'!$D$1:$D$4500,$J226))</f>
        <v/>
      </c>
      <c r="E226" s="50" t="str">
        <f aca="false">IF($A226="","",INDEX('Revenue Ledger'!$F$1:$F$4500,$J226)&amp;"")</f>
        <v/>
      </c>
      <c r="F226" s="52" t="str">
        <f aca="false">IF($A226="","",INDEX('Revenue Ledger'!$I$1:$I$4500,$J226))</f>
        <v/>
      </c>
      <c r="G226" s="52" t="str">
        <f aca="false">IF($A226="","",INDEX('Revenue Ledger'!$J$1:$J$4500,$J226))</f>
        <v/>
      </c>
      <c r="H226" s="52" t="str">
        <f aca="false">IF($A226="","",'Revenue Testing'!$E$9)</f>
        <v/>
      </c>
      <c r="I226" s="50" t="str">
        <f aca="false">IF($A226="","","Above materiality – automatically selected")</f>
        <v/>
      </c>
      <c r="J226" s="90" t="str">
        <f aca="false">IF($A226="","",MATCH(LARGE('Revenue Ledger'!$P$2:$P$4500,$A226),'Revenue Ledger'!$P$2:$P$4500,0)+1)</f>
        <v/>
      </c>
      <c r="K226" s="50" t="str">
        <f aca="false">IF($A226="","",INDEX('Revenue Ledger'!$A$1:$A$4500,$J226)&amp;"")</f>
        <v/>
      </c>
      <c r="L226" s="54"/>
      <c r="M226" s="54"/>
    </row>
    <row r="227" customFormat="false" ht="15" hidden="false" customHeight="false" outlineLevel="0" collapsed="false">
      <c r="A227" s="90" t="str">
        <f aca="false">IF(ROWS($A$5:A227)&lt;='Revenue Testing'!$E$31,ROWS($A$5:A227),"")</f>
        <v/>
      </c>
      <c r="B227" s="91" t="str">
        <f aca="false">IF($A227="","",INDEX('Revenue Ledger'!$B$1:$B$4500,$J227))</f>
        <v/>
      </c>
      <c r="C227" s="90" t="str">
        <f aca="false">IF($A227="","",INDEX('Revenue Ledger'!$C$1:$C$4500,$J227))</f>
        <v/>
      </c>
      <c r="D227" s="50" t="str">
        <f aca="false">IF($A227="","",INDEX('Revenue Ledger'!$D$1:$D$4500,$J227))</f>
        <v/>
      </c>
      <c r="E227" s="50" t="str">
        <f aca="false">IF($A227="","",INDEX('Revenue Ledger'!$F$1:$F$4500,$J227)&amp;"")</f>
        <v/>
      </c>
      <c r="F227" s="52" t="str">
        <f aca="false">IF($A227="","",INDEX('Revenue Ledger'!$I$1:$I$4500,$J227))</f>
        <v/>
      </c>
      <c r="G227" s="52" t="str">
        <f aca="false">IF($A227="","",INDEX('Revenue Ledger'!$J$1:$J$4500,$J227))</f>
        <v/>
      </c>
      <c r="H227" s="52" t="str">
        <f aca="false">IF($A227="","",'Revenue Testing'!$E$9)</f>
        <v/>
      </c>
      <c r="I227" s="50" t="str">
        <f aca="false">IF($A227="","","Above materiality – automatically selected")</f>
        <v/>
      </c>
      <c r="J227" s="90" t="str">
        <f aca="false">IF($A227="","",MATCH(LARGE('Revenue Ledger'!$P$2:$P$4500,$A227),'Revenue Ledger'!$P$2:$P$4500,0)+1)</f>
        <v/>
      </c>
      <c r="K227" s="50" t="str">
        <f aca="false">IF($A227="","",INDEX('Revenue Ledger'!$A$1:$A$4500,$J227)&amp;"")</f>
        <v/>
      </c>
      <c r="L227" s="54"/>
      <c r="M227" s="54"/>
    </row>
    <row r="228" customFormat="false" ht="15" hidden="false" customHeight="false" outlineLevel="0" collapsed="false">
      <c r="A228" s="90" t="str">
        <f aca="false">IF(ROWS($A$5:A228)&lt;='Revenue Testing'!$E$31,ROWS($A$5:A228),"")</f>
        <v/>
      </c>
      <c r="B228" s="91" t="str">
        <f aca="false">IF($A228="","",INDEX('Revenue Ledger'!$B$1:$B$4500,$J228))</f>
        <v/>
      </c>
      <c r="C228" s="90" t="str">
        <f aca="false">IF($A228="","",INDEX('Revenue Ledger'!$C$1:$C$4500,$J228))</f>
        <v/>
      </c>
      <c r="D228" s="50" t="str">
        <f aca="false">IF($A228="","",INDEX('Revenue Ledger'!$D$1:$D$4500,$J228))</f>
        <v/>
      </c>
      <c r="E228" s="50" t="str">
        <f aca="false">IF($A228="","",INDEX('Revenue Ledger'!$F$1:$F$4500,$J228)&amp;"")</f>
        <v/>
      </c>
      <c r="F228" s="52" t="str">
        <f aca="false">IF($A228="","",INDEX('Revenue Ledger'!$I$1:$I$4500,$J228))</f>
        <v/>
      </c>
      <c r="G228" s="52" t="str">
        <f aca="false">IF($A228="","",INDEX('Revenue Ledger'!$J$1:$J$4500,$J228))</f>
        <v/>
      </c>
      <c r="H228" s="52" t="str">
        <f aca="false">IF($A228="","",'Revenue Testing'!$E$9)</f>
        <v/>
      </c>
      <c r="I228" s="50" t="str">
        <f aca="false">IF($A228="","","Above materiality – automatically selected")</f>
        <v/>
      </c>
      <c r="J228" s="90" t="str">
        <f aca="false">IF($A228="","",MATCH(LARGE('Revenue Ledger'!$P$2:$P$4500,$A228),'Revenue Ledger'!$P$2:$P$4500,0)+1)</f>
        <v/>
      </c>
      <c r="K228" s="50" t="str">
        <f aca="false">IF($A228="","",INDEX('Revenue Ledger'!$A$1:$A$4500,$J228)&amp;"")</f>
        <v/>
      </c>
      <c r="L228" s="54"/>
      <c r="M228" s="54"/>
    </row>
    <row r="229" customFormat="false" ht="15" hidden="false" customHeight="false" outlineLevel="0" collapsed="false">
      <c r="A229" s="90" t="str">
        <f aca="false">IF(ROWS($A$5:A229)&lt;='Revenue Testing'!$E$31,ROWS($A$5:A229),"")</f>
        <v/>
      </c>
      <c r="B229" s="91" t="str">
        <f aca="false">IF($A229="","",INDEX('Revenue Ledger'!$B$1:$B$4500,$J229))</f>
        <v/>
      </c>
      <c r="C229" s="90" t="str">
        <f aca="false">IF($A229="","",INDEX('Revenue Ledger'!$C$1:$C$4500,$J229))</f>
        <v/>
      </c>
      <c r="D229" s="50" t="str">
        <f aca="false">IF($A229="","",INDEX('Revenue Ledger'!$D$1:$D$4500,$J229))</f>
        <v/>
      </c>
      <c r="E229" s="50" t="str">
        <f aca="false">IF($A229="","",INDEX('Revenue Ledger'!$F$1:$F$4500,$J229)&amp;"")</f>
        <v/>
      </c>
      <c r="F229" s="52" t="str">
        <f aca="false">IF($A229="","",INDEX('Revenue Ledger'!$I$1:$I$4500,$J229))</f>
        <v/>
      </c>
      <c r="G229" s="52" t="str">
        <f aca="false">IF($A229="","",INDEX('Revenue Ledger'!$J$1:$J$4500,$J229))</f>
        <v/>
      </c>
      <c r="H229" s="52" t="str">
        <f aca="false">IF($A229="","",'Revenue Testing'!$E$9)</f>
        <v/>
      </c>
      <c r="I229" s="50" t="str">
        <f aca="false">IF($A229="","","Above materiality – automatically selected")</f>
        <v/>
      </c>
      <c r="J229" s="90" t="str">
        <f aca="false">IF($A229="","",MATCH(LARGE('Revenue Ledger'!$P$2:$P$4500,$A229),'Revenue Ledger'!$P$2:$P$4500,0)+1)</f>
        <v/>
      </c>
      <c r="K229" s="50" t="str">
        <f aca="false">IF($A229="","",INDEX('Revenue Ledger'!$A$1:$A$4500,$J229)&amp;"")</f>
        <v/>
      </c>
      <c r="L229" s="54"/>
      <c r="M229" s="54"/>
    </row>
    <row r="230" customFormat="false" ht="15" hidden="false" customHeight="false" outlineLevel="0" collapsed="false">
      <c r="A230" s="90" t="str">
        <f aca="false">IF(ROWS($A$5:A230)&lt;='Revenue Testing'!$E$31,ROWS($A$5:A230),"")</f>
        <v/>
      </c>
      <c r="B230" s="91" t="str">
        <f aca="false">IF($A230="","",INDEX('Revenue Ledger'!$B$1:$B$4500,$J230))</f>
        <v/>
      </c>
      <c r="C230" s="90" t="str">
        <f aca="false">IF($A230="","",INDEX('Revenue Ledger'!$C$1:$C$4500,$J230))</f>
        <v/>
      </c>
      <c r="D230" s="50" t="str">
        <f aca="false">IF($A230="","",INDEX('Revenue Ledger'!$D$1:$D$4500,$J230))</f>
        <v/>
      </c>
      <c r="E230" s="50" t="str">
        <f aca="false">IF($A230="","",INDEX('Revenue Ledger'!$F$1:$F$4500,$J230)&amp;"")</f>
        <v/>
      </c>
      <c r="F230" s="52" t="str">
        <f aca="false">IF($A230="","",INDEX('Revenue Ledger'!$I$1:$I$4500,$J230))</f>
        <v/>
      </c>
      <c r="G230" s="52" t="str">
        <f aca="false">IF($A230="","",INDEX('Revenue Ledger'!$J$1:$J$4500,$J230))</f>
        <v/>
      </c>
      <c r="H230" s="52" t="str">
        <f aca="false">IF($A230="","",'Revenue Testing'!$E$9)</f>
        <v/>
      </c>
      <c r="I230" s="50" t="str">
        <f aca="false">IF($A230="","","Above materiality – automatically selected")</f>
        <v/>
      </c>
      <c r="J230" s="90" t="str">
        <f aca="false">IF($A230="","",MATCH(LARGE('Revenue Ledger'!$P$2:$P$4500,$A230),'Revenue Ledger'!$P$2:$P$4500,0)+1)</f>
        <v/>
      </c>
      <c r="K230" s="50" t="str">
        <f aca="false">IF($A230="","",INDEX('Revenue Ledger'!$A$1:$A$4500,$J230)&amp;"")</f>
        <v/>
      </c>
      <c r="L230" s="54"/>
      <c r="M230" s="54"/>
    </row>
    <row r="231" customFormat="false" ht="15" hidden="false" customHeight="false" outlineLevel="0" collapsed="false">
      <c r="A231" s="90" t="str">
        <f aca="false">IF(ROWS($A$5:A231)&lt;='Revenue Testing'!$E$31,ROWS($A$5:A231),"")</f>
        <v/>
      </c>
      <c r="B231" s="91" t="str">
        <f aca="false">IF($A231="","",INDEX('Revenue Ledger'!$B$1:$B$4500,$J231))</f>
        <v/>
      </c>
      <c r="C231" s="90" t="str">
        <f aca="false">IF($A231="","",INDEX('Revenue Ledger'!$C$1:$C$4500,$J231))</f>
        <v/>
      </c>
      <c r="D231" s="50" t="str">
        <f aca="false">IF($A231="","",INDEX('Revenue Ledger'!$D$1:$D$4500,$J231))</f>
        <v/>
      </c>
      <c r="E231" s="50" t="str">
        <f aca="false">IF($A231="","",INDEX('Revenue Ledger'!$F$1:$F$4500,$J231)&amp;"")</f>
        <v/>
      </c>
      <c r="F231" s="52" t="str">
        <f aca="false">IF($A231="","",INDEX('Revenue Ledger'!$I$1:$I$4500,$J231))</f>
        <v/>
      </c>
      <c r="G231" s="52" t="str">
        <f aca="false">IF($A231="","",INDEX('Revenue Ledger'!$J$1:$J$4500,$J231))</f>
        <v/>
      </c>
      <c r="H231" s="52" t="str">
        <f aca="false">IF($A231="","",'Revenue Testing'!$E$9)</f>
        <v/>
      </c>
      <c r="I231" s="50" t="str">
        <f aca="false">IF($A231="","","Above materiality – automatically selected")</f>
        <v/>
      </c>
      <c r="J231" s="90" t="str">
        <f aca="false">IF($A231="","",MATCH(LARGE('Revenue Ledger'!$P$2:$P$4500,$A231),'Revenue Ledger'!$P$2:$P$4500,0)+1)</f>
        <v/>
      </c>
      <c r="K231" s="50" t="str">
        <f aca="false">IF($A231="","",INDEX('Revenue Ledger'!$A$1:$A$4500,$J231)&amp;"")</f>
        <v/>
      </c>
      <c r="L231" s="54"/>
      <c r="M231" s="54"/>
    </row>
    <row r="232" customFormat="false" ht="15" hidden="false" customHeight="false" outlineLevel="0" collapsed="false">
      <c r="A232" s="90" t="str">
        <f aca="false">IF(ROWS($A$5:A232)&lt;='Revenue Testing'!$E$31,ROWS($A$5:A232),"")</f>
        <v/>
      </c>
      <c r="B232" s="91" t="str">
        <f aca="false">IF($A232="","",INDEX('Revenue Ledger'!$B$1:$B$4500,$J232))</f>
        <v/>
      </c>
      <c r="C232" s="90" t="str">
        <f aca="false">IF($A232="","",INDEX('Revenue Ledger'!$C$1:$C$4500,$J232))</f>
        <v/>
      </c>
      <c r="D232" s="50" t="str">
        <f aca="false">IF($A232="","",INDEX('Revenue Ledger'!$D$1:$D$4500,$J232))</f>
        <v/>
      </c>
      <c r="E232" s="50" t="str">
        <f aca="false">IF($A232="","",INDEX('Revenue Ledger'!$F$1:$F$4500,$J232)&amp;"")</f>
        <v/>
      </c>
      <c r="F232" s="52" t="str">
        <f aca="false">IF($A232="","",INDEX('Revenue Ledger'!$I$1:$I$4500,$J232))</f>
        <v/>
      </c>
      <c r="G232" s="52" t="str">
        <f aca="false">IF($A232="","",INDEX('Revenue Ledger'!$J$1:$J$4500,$J232))</f>
        <v/>
      </c>
      <c r="H232" s="52" t="str">
        <f aca="false">IF($A232="","",'Revenue Testing'!$E$9)</f>
        <v/>
      </c>
      <c r="I232" s="50" t="str">
        <f aca="false">IF($A232="","","Above materiality – automatically selected")</f>
        <v/>
      </c>
      <c r="J232" s="90" t="str">
        <f aca="false">IF($A232="","",MATCH(LARGE('Revenue Ledger'!$P$2:$P$4500,$A232),'Revenue Ledger'!$P$2:$P$4500,0)+1)</f>
        <v/>
      </c>
      <c r="K232" s="50" t="str">
        <f aca="false">IF($A232="","",INDEX('Revenue Ledger'!$A$1:$A$4500,$J232)&amp;"")</f>
        <v/>
      </c>
      <c r="L232" s="54"/>
      <c r="M232" s="54"/>
    </row>
    <row r="233" customFormat="false" ht="15" hidden="false" customHeight="false" outlineLevel="0" collapsed="false">
      <c r="A233" s="90" t="str">
        <f aca="false">IF(ROWS($A$5:A233)&lt;='Revenue Testing'!$E$31,ROWS($A$5:A233),"")</f>
        <v/>
      </c>
      <c r="B233" s="91" t="str">
        <f aca="false">IF($A233="","",INDEX('Revenue Ledger'!$B$1:$B$4500,$J233))</f>
        <v/>
      </c>
      <c r="C233" s="90" t="str">
        <f aca="false">IF($A233="","",INDEX('Revenue Ledger'!$C$1:$C$4500,$J233))</f>
        <v/>
      </c>
      <c r="D233" s="50" t="str">
        <f aca="false">IF($A233="","",INDEX('Revenue Ledger'!$D$1:$D$4500,$J233))</f>
        <v/>
      </c>
      <c r="E233" s="50" t="str">
        <f aca="false">IF($A233="","",INDEX('Revenue Ledger'!$F$1:$F$4500,$J233)&amp;"")</f>
        <v/>
      </c>
      <c r="F233" s="52" t="str">
        <f aca="false">IF($A233="","",INDEX('Revenue Ledger'!$I$1:$I$4500,$J233))</f>
        <v/>
      </c>
      <c r="G233" s="52" t="str">
        <f aca="false">IF($A233="","",INDEX('Revenue Ledger'!$J$1:$J$4500,$J233))</f>
        <v/>
      </c>
      <c r="H233" s="52" t="str">
        <f aca="false">IF($A233="","",'Revenue Testing'!$E$9)</f>
        <v/>
      </c>
      <c r="I233" s="50" t="str">
        <f aca="false">IF($A233="","","Above materiality – automatically selected")</f>
        <v/>
      </c>
      <c r="J233" s="90" t="str">
        <f aca="false">IF($A233="","",MATCH(LARGE('Revenue Ledger'!$P$2:$P$4500,$A233),'Revenue Ledger'!$P$2:$P$4500,0)+1)</f>
        <v/>
      </c>
      <c r="K233" s="50" t="str">
        <f aca="false">IF($A233="","",INDEX('Revenue Ledger'!$A$1:$A$4500,$J233)&amp;"")</f>
        <v/>
      </c>
      <c r="L233" s="54"/>
      <c r="M233" s="54"/>
    </row>
    <row r="234" customFormat="false" ht="15" hidden="false" customHeight="false" outlineLevel="0" collapsed="false">
      <c r="A234" s="90" t="str">
        <f aca="false">IF(ROWS($A$5:A234)&lt;='Revenue Testing'!$E$31,ROWS($A$5:A234),"")</f>
        <v/>
      </c>
      <c r="B234" s="91" t="str">
        <f aca="false">IF($A234="","",INDEX('Revenue Ledger'!$B$1:$B$4500,$J234))</f>
        <v/>
      </c>
      <c r="C234" s="90" t="str">
        <f aca="false">IF($A234="","",INDEX('Revenue Ledger'!$C$1:$C$4500,$J234))</f>
        <v/>
      </c>
      <c r="D234" s="50" t="str">
        <f aca="false">IF($A234="","",INDEX('Revenue Ledger'!$D$1:$D$4500,$J234))</f>
        <v/>
      </c>
      <c r="E234" s="50" t="str">
        <f aca="false">IF($A234="","",INDEX('Revenue Ledger'!$F$1:$F$4500,$J234)&amp;"")</f>
        <v/>
      </c>
      <c r="F234" s="52" t="str">
        <f aca="false">IF($A234="","",INDEX('Revenue Ledger'!$I$1:$I$4500,$J234))</f>
        <v/>
      </c>
      <c r="G234" s="52" t="str">
        <f aca="false">IF($A234="","",INDEX('Revenue Ledger'!$J$1:$J$4500,$J234))</f>
        <v/>
      </c>
      <c r="H234" s="52" t="str">
        <f aca="false">IF($A234="","",'Revenue Testing'!$E$9)</f>
        <v/>
      </c>
      <c r="I234" s="50" t="str">
        <f aca="false">IF($A234="","","Above materiality – automatically selected")</f>
        <v/>
      </c>
      <c r="J234" s="90" t="str">
        <f aca="false">IF($A234="","",MATCH(LARGE('Revenue Ledger'!$P$2:$P$4500,$A234),'Revenue Ledger'!$P$2:$P$4500,0)+1)</f>
        <v/>
      </c>
      <c r="K234" s="50" t="str">
        <f aca="false">IF($A234="","",INDEX('Revenue Ledger'!$A$1:$A$4500,$J234)&amp;"")</f>
        <v/>
      </c>
      <c r="L234" s="54"/>
      <c r="M234" s="54"/>
    </row>
    <row r="235" customFormat="false" ht="15" hidden="false" customHeight="false" outlineLevel="0" collapsed="false">
      <c r="A235" s="90" t="str">
        <f aca="false">IF(ROWS($A$5:A235)&lt;='Revenue Testing'!$E$31,ROWS($A$5:A235),"")</f>
        <v/>
      </c>
      <c r="B235" s="91" t="str">
        <f aca="false">IF($A235="","",INDEX('Revenue Ledger'!$B$1:$B$4500,$J235))</f>
        <v/>
      </c>
      <c r="C235" s="90" t="str">
        <f aca="false">IF($A235="","",INDEX('Revenue Ledger'!$C$1:$C$4500,$J235))</f>
        <v/>
      </c>
      <c r="D235" s="50" t="str">
        <f aca="false">IF($A235="","",INDEX('Revenue Ledger'!$D$1:$D$4500,$J235))</f>
        <v/>
      </c>
      <c r="E235" s="50" t="str">
        <f aca="false">IF($A235="","",INDEX('Revenue Ledger'!$F$1:$F$4500,$J235)&amp;"")</f>
        <v/>
      </c>
      <c r="F235" s="52" t="str">
        <f aca="false">IF($A235="","",INDEX('Revenue Ledger'!$I$1:$I$4500,$J235))</f>
        <v/>
      </c>
      <c r="G235" s="52" t="str">
        <f aca="false">IF($A235="","",INDEX('Revenue Ledger'!$J$1:$J$4500,$J235))</f>
        <v/>
      </c>
      <c r="H235" s="52" t="str">
        <f aca="false">IF($A235="","",'Revenue Testing'!$E$9)</f>
        <v/>
      </c>
      <c r="I235" s="50" t="str">
        <f aca="false">IF($A235="","","Above materiality – automatically selected")</f>
        <v/>
      </c>
      <c r="J235" s="90" t="str">
        <f aca="false">IF($A235="","",MATCH(LARGE('Revenue Ledger'!$P$2:$P$4500,$A235),'Revenue Ledger'!$P$2:$P$4500,0)+1)</f>
        <v/>
      </c>
      <c r="K235" s="50" t="str">
        <f aca="false">IF($A235="","",INDEX('Revenue Ledger'!$A$1:$A$4500,$J235)&amp;"")</f>
        <v/>
      </c>
      <c r="L235" s="54"/>
      <c r="M235" s="54"/>
    </row>
    <row r="236" customFormat="false" ht="15" hidden="false" customHeight="false" outlineLevel="0" collapsed="false">
      <c r="A236" s="90" t="str">
        <f aca="false">IF(ROWS($A$5:A236)&lt;='Revenue Testing'!$E$31,ROWS($A$5:A236),"")</f>
        <v/>
      </c>
      <c r="B236" s="91" t="str">
        <f aca="false">IF($A236="","",INDEX('Revenue Ledger'!$B$1:$B$4500,$J236))</f>
        <v/>
      </c>
      <c r="C236" s="90" t="str">
        <f aca="false">IF($A236="","",INDEX('Revenue Ledger'!$C$1:$C$4500,$J236))</f>
        <v/>
      </c>
      <c r="D236" s="50" t="str">
        <f aca="false">IF($A236="","",INDEX('Revenue Ledger'!$D$1:$D$4500,$J236))</f>
        <v/>
      </c>
      <c r="E236" s="50" t="str">
        <f aca="false">IF($A236="","",INDEX('Revenue Ledger'!$F$1:$F$4500,$J236)&amp;"")</f>
        <v/>
      </c>
      <c r="F236" s="52" t="str">
        <f aca="false">IF($A236="","",INDEX('Revenue Ledger'!$I$1:$I$4500,$J236))</f>
        <v/>
      </c>
      <c r="G236" s="52" t="str">
        <f aca="false">IF($A236="","",INDEX('Revenue Ledger'!$J$1:$J$4500,$J236))</f>
        <v/>
      </c>
      <c r="H236" s="52" t="str">
        <f aca="false">IF($A236="","",'Revenue Testing'!$E$9)</f>
        <v/>
      </c>
      <c r="I236" s="50" t="str">
        <f aca="false">IF($A236="","","Above materiality – automatically selected")</f>
        <v/>
      </c>
      <c r="J236" s="90" t="str">
        <f aca="false">IF($A236="","",MATCH(LARGE('Revenue Ledger'!$P$2:$P$4500,$A236),'Revenue Ledger'!$P$2:$P$4500,0)+1)</f>
        <v/>
      </c>
      <c r="K236" s="50" t="str">
        <f aca="false">IF($A236="","",INDEX('Revenue Ledger'!$A$1:$A$4500,$J236)&amp;"")</f>
        <v/>
      </c>
      <c r="L236" s="54"/>
      <c r="M236" s="54"/>
    </row>
    <row r="237" customFormat="false" ht="15" hidden="false" customHeight="false" outlineLevel="0" collapsed="false">
      <c r="A237" s="90" t="str">
        <f aca="false">IF(ROWS($A$5:A237)&lt;='Revenue Testing'!$E$31,ROWS($A$5:A237),"")</f>
        <v/>
      </c>
      <c r="B237" s="91" t="str">
        <f aca="false">IF($A237="","",INDEX('Revenue Ledger'!$B$1:$B$4500,$J237))</f>
        <v/>
      </c>
      <c r="C237" s="90" t="str">
        <f aca="false">IF($A237="","",INDEX('Revenue Ledger'!$C$1:$C$4500,$J237))</f>
        <v/>
      </c>
      <c r="D237" s="50" t="str">
        <f aca="false">IF($A237="","",INDEX('Revenue Ledger'!$D$1:$D$4500,$J237))</f>
        <v/>
      </c>
      <c r="E237" s="50" t="str">
        <f aca="false">IF($A237="","",INDEX('Revenue Ledger'!$F$1:$F$4500,$J237)&amp;"")</f>
        <v/>
      </c>
      <c r="F237" s="52" t="str">
        <f aca="false">IF($A237="","",INDEX('Revenue Ledger'!$I$1:$I$4500,$J237))</f>
        <v/>
      </c>
      <c r="G237" s="52" t="str">
        <f aca="false">IF($A237="","",INDEX('Revenue Ledger'!$J$1:$J$4500,$J237))</f>
        <v/>
      </c>
      <c r="H237" s="52" t="str">
        <f aca="false">IF($A237="","",'Revenue Testing'!$E$9)</f>
        <v/>
      </c>
      <c r="I237" s="50" t="str">
        <f aca="false">IF($A237="","","Above materiality – automatically selected")</f>
        <v/>
      </c>
      <c r="J237" s="90" t="str">
        <f aca="false">IF($A237="","",MATCH(LARGE('Revenue Ledger'!$P$2:$P$4500,$A237),'Revenue Ledger'!$P$2:$P$4500,0)+1)</f>
        <v/>
      </c>
      <c r="K237" s="50" t="str">
        <f aca="false">IF($A237="","",INDEX('Revenue Ledger'!$A$1:$A$4500,$J237)&amp;"")</f>
        <v/>
      </c>
      <c r="L237" s="54"/>
      <c r="M237" s="54"/>
    </row>
    <row r="238" customFormat="false" ht="15" hidden="false" customHeight="false" outlineLevel="0" collapsed="false">
      <c r="A238" s="90" t="str">
        <f aca="false">IF(ROWS($A$5:A238)&lt;='Revenue Testing'!$E$31,ROWS($A$5:A238),"")</f>
        <v/>
      </c>
      <c r="B238" s="91" t="str">
        <f aca="false">IF($A238="","",INDEX('Revenue Ledger'!$B$1:$B$4500,$J238))</f>
        <v/>
      </c>
      <c r="C238" s="90" t="str">
        <f aca="false">IF($A238="","",INDEX('Revenue Ledger'!$C$1:$C$4500,$J238))</f>
        <v/>
      </c>
      <c r="D238" s="50" t="str">
        <f aca="false">IF($A238="","",INDEX('Revenue Ledger'!$D$1:$D$4500,$J238))</f>
        <v/>
      </c>
      <c r="E238" s="50" t="str">
        <f aca="false">IF($A238="","",INDEX('Revenue Ledger'!$F$1:$F$4500,$J238)&amp;"")</f>
        <v/>
      </c>
      <c r="F238" s="52" t="str">
        <f aca="false">IF($A238="","",INDEX('Revenue Ledger'!$I$1:$I$4500,$J238))</f>
        <v/>
      </c>
      <c r="G238" s="52" t="str">
        <f aca="false">IF($A238="","",INDEX('Revenue Ledger'!$J$1:$J$4500,$J238))</f>
        <v/>
      </c>
      <c r="H238" s="52" t="str">
        <f aca="false">IF($A238="","",'Revenue Testing'!$E$9)</f>
        <v/>
      </c>
      <c r="I238" s="50" t="str">
        <f aca="false">IF($A238="","","Above materiality – automatically selected")</f>
        <v/>
      </c>
      <c r="J238" s="90" t="str">
        <f aca="false">IF($A238="","",MATCH(LARGE('Revenue Ledger'!$P$2:$P$4500,$A238),'Revenue Ledger'!$P$2:$P$4500,0)+1)</f>
        <v/>
      </c>
      <c r="K238" s="50" t="str">
        <f aca="false">IF($A238="","",INDEX('Revenue Ledger'!$A$1:$A$4500,$J238)&amp;"")</f>
        <v/>
      </c>
      <c r="L238" s="54"/>
      <c r="M238" s="54"/>
    </row>
    <row r="239" customFormat="false" ht="15" hidden="false" customHeight="false" outlineLevel="0" collapsed="false">
      <c r="A239" s="90" t="str">
        <f aca="false">IF(ROWS($A$5:A239)&lt;='Revenue Testing'!$E$31,ROWS($A$5:A239),"")</f>
        <v/>
      </c>
      <c r="B239" s="91" t="str">
        <f aca="false">IF($A239="","",INDEX('Revenue Ledger'!$B$1:$B$4500,$J239))</f>
        <v/>
      </c>
      <c r="C239" s="90" t="str">
        <f aca="false">IF($A239="","",INDEX('Revenue Ledger'!$C$1:$C$4500,$J239))</f>
        <v/>
      </c>
      <c r="D239" s="50" t="str">
        <f aca="false">IF($A239="","",INDEX('Revenue Ledger'!$D$1:$D$4500,$J239))</f>
        <v/>
      </c>
      <c r="E239" s="50" t="str">
        <f aca="false">IF($A239="","",INDEX('Revenue Ledger'!$F$1:$F$4500,$J239)&amp;"")</f>
        <v/>
      </c>
      <c r="F239" s="52" t="str">
        <f aca="false">IF($A239="","",INDEX('Revenue Ledger'!$I$1:$I$4500,$J239))</f>
        <v/>
      </c>
      <c r="G239" s="52" t="str">
        <f aca="false">IF($A239="","",INDEX('Revenue Ledger'!$J$1:$J$4500,$J239))</f>
        <v/>
      </c>
      <c r="H239" s="52" t="str">
        <f aca="false">IF($A239="","",'Revenue Testing'!$E$9)</f>
        <v/>
      </c>
      <c r="I239" s="50" t="str">
        <f aca="false">IF($A239="","","Above materiality – automatically selected")</f>
        <v/>
      </c>
      <c r="J239" s="90" t="str">
        <f aca="false">IF($A239="","",MATCH(LARGE('Revenue Ledger'!$P$2:$P$4500,$A239),'Revenue Ledger'!$P$2:$P$4500,0)+1)</f>
        <v/>
      </c>
      <c r="K239" s="50" t="str">
        <f aca="false">IF($A239="","",INDEX('Revenue Ledger'!$A$1:$A$4500,$J239)&amp;"")</f>
        <v/>
      </c>
      <c r="L239" s="54"/>
      <c r="M239" s="54"/>
    </row>
    <row r="240" customFormat="false" ht="15" hidden="false" customHeight="false" outlineLevel="0" collapsed="false">
      <c r="A240" s="90" t="str">
        <f aca="false">IF(ROWS($A$5:A240)&lt;='Revenue Testing'!$E$31,ROWS($A$5:A240),"")</f>
        <v/>
      </c>
      <c r="B240" s="91" t="str">
        <f aca="false">IF($A240="","",INDEX('Revenue Ledger'!$B$1:$B$4500,$J240))</f>
        <v/>
      </c>
      <c r="C240" s="90" t="str">
        <f aca="false">IF($A240="","",INDEX('Revenue Ledger'!$C$1:$C$4500,$J240))</f>
        <v/>
      </c>
      <c r="D240" s="50" t="str">
        <f aca="false">IF($A240="","",INDEX('Revenue Ledger'!$D$1:$D$4500,$J240))</f>
        <v/>
      </c>
      <c r="E240" s="50" t="str">
        <f aca="false">IF($A240="","",INDEX('Revenue Ledger'!$F$1:$F$4500,$J240)&amp;"")</f>
        <v/>
      </c>
      <c r="F240" s="52" t="str">
        <f aca="false">IF($A240="","",INDEX('Revenue Ledger'!$I$1:$I$4500,$J240))</f>
        <v/>
      </c>
      <c r="G240" s="52" t="str">
        <f aca="false">IF($A240="","",INDEX('Revenue Ledger'!$J$1:$J$4500,$J240))</f>
        <v/>
      </c>
      <c r="H240" s="52" t="str">
        <f aca="false">IF($A240="","",'Revenue Testing'!$E$9)</f>
        <v/>
      </c>
      <c r="I240" s="50" t="str">
        <f aca="false">IF($A240="","","Above materiality – automatically selected")</f>
        <v/>
      </c>
      <c r="J240" s="90" t="str">
        <f aca="false">IF($A240="","",MATCH(LARGE('Revenue Ledger'!$P$2:$P$4500,$A240),'Revenue Ledger'!$P$2:$P$4500,0)+1)</f>
        <v/>
      </c>
      <c r="K240" s="50" t="str">
        <f aca="false">IF($A240="","",INDEX('Revenue Ledger'!$A$1:$A$4500,$J240)&amp;"")</f>
        <v/>
      </c>
      <c r="L240" s="54"/>
      <c r="M240" s="54"/>
    </row>
    <row r="241" customFormat="false" ht="15" hidden="false" customHeight="false" outlineLevel="0" collapsed="false">
      <c r="A241" s="90" t="str">
        <f aca="false">IF(ROWS($A$5:A241)&lt;='Revenue Testing'!$E$31,ROWS($A$5:A241),"")</f>
        <v/>
      </c>
      <c r="B241" s="91" t="str">
        <f aca="false">IF($A241="","",INDEX('Revenue Ledger'!$B$1:$B$4500,$J241))</f>
        <v/>
      </c>
      <c r="C241" s="90" t="str">
        <f aca="false">IF($A241="","",INDEX('Revenue Ledger'!$C$1:$C$4500,$J241))</f>
        <v/>
      </c>
      <c r="D241" s="50" t="str">
        <f aca="false">IF($A241="","",INDEX('Revenue Ledger'!$D$1:$D$4500,$J241))</f>
        <v/>
      </c>
      <c r="E241" s="50" t="str">
        <f aca="false">IF($A241="","",INDEX('Revenue Ledger'!$F$1:$F$4500,$J241)&amp;"")</f>
        <v/>
      </c>
      <c r="F241" s="52" t="str">
        <f aca="false">IF($A241="","",INDEX('Revenue Ledger'!$I$1:$I$4500,$J241))</f>
        <v/>
      </c>
      <c r="G241" s="52" t="str">
        <f aca="false">IF($A241="","",INDEX('Revenue Ledger'!$J$1:$J$4500,$J241))</f>
        <v/>
      </c>
      <c r="H241" s="52" t="str">
        <f aca="false">IF($A241="","",'Revenue Testing'!$E$9)</f>
        <v/>
      </c>
      <c r="I241" s="50" t="str">
        <f aca="false">IF($A241="","","Above materiality – automatically selected")</f>
        <v/>
      </c>
      <c r="J241" s="90" t="str">
        <f aca="false">IF($A241="","",MATCH(LARGE('Revenue Ledger'!$P$2:$P$4500,$A241),'Revenue Ledger'!$P$2:$P$4500,0)+1)</f>
        <v/>
      </c>
      <c r="K241" s="50" t="str">
        <f aca="false">IF($A241="","",INDEX('Revenue Ledger'!$A$1:$A$4500,$J241)&amp;"")</f>
        <v/>
      </c>
      <c r="L241" s="54"/>
      <c r="M241" s="54"/>
    </row>
    <row r="242" customFormat="false" ht="15" hidden="false" customHeight="false" outlineLevel="0" collapsed="false">
      <c r="A242" s="90" t="str">
        <f aca="false">IF(ROWS($A$5:A242)&lt;='Revenue Testing'!$E$31,ROWS($A$5:A242),"")</f>
        <v/>
      </c>
      <c r="B242" s="91" t="str">
        <f aca="false">IF($A242="","",INDEX('Revenue Ledger'!$B$1:$B$4500,$J242))</f>
        <v/>
      </c>
      <c r="C242" s="90" t="str">
        <f aca="false">IF($A242="","",INDEX('Revenue Ledger'!$C$1:$C$4500,$J242))</f>
        <v/>
      </c>
      <c r="D242" s="50" t="str">
        <f aca="false">IF($A242="","",INDEX('Revenue Ledger'!$D$1:$D$4500,$J242))</f>
        <v/>
      </c>
      <c r="E242" s="50" t="str">
        <f aca="false">IF($A242="","",INDEX('Revenue Ledger'!$F$1:$F$4500,$J242)&amp;"")</f>
        <v/>
      </c>
      <c r="F242" s="52" t="str">
        <f aca="false">IF($A242="","",INDEX('Revenue Ledger'!$I$1:$I$4500,$J242))</f>
        <v/>
      </c>
      <c r="G242" s="52" t="str">
        <f aca="false">IF($A242="","",INDEX('Revenue Ledger'!$J$1:$J$4500,$J242))</f>
        <v/>
      </c>
      <c r="H242" s="52" t="str">
        <f aca="false">IF($A242="","",'Revenue Testing'!$E$9)</f>
        <v/>
      </c>
      <c r="I242" s="50" t="str">
        <f aca="false">IF($A242="","","Above materiality – automatically selected")</f>
        <v/>
      </c>
      <c r="J242" s="90" t="str">
        <f aca="false">IF($A242="","",MATCH(LARGE('Revenue Ledger'!$P$2:$P$4500,$A242),'Revenue Ledger'!$P$2:$P$4500,0)+1)</f>
        <v/>
      </c>
      <c r="K242" s="50" t="str">
        <f aca="false">IF($A242="","",INDEX('Revenue Ledger'!$A$1:$A$4500,$J242)&amp;"")</f>
        <v/>
      </c>
      <c r="L242" s="54"/>
      <c r="M242" s="54"/>
    </row>
    <row r="243" customFormat="false" ht="15" hidden="false" customHeight="false" outlineLevel="0" collapsed="false">
      <c r="A243" s="90" t="str">
        <f aca="false">IF(ROWS($A$5:A243)&lt;='Revenue Testing'!$E$31,ROWS($A$5:A243),"")</f>
        <v/>
      </c>
      <c r="B243" s="91" t="str">
        <f aca="false">IF($A243="","",INDEX('Revenue Ledger'!$B$1:$B$4500,$J243))</f>
        <v/>
      </c>
      <c r="C243" s="90" t="str">
        <f aca="false">IF($A243="","",INDEX('Revenue Ledger'!$C$1:$C$4500,$J243))</f>
        <v/>
      </c>
      <c r="D243" s="50" t="str">
        <f aca="false">IF($A243="","",INDEX('Revenue Ledger'!$D$1:$D$4500,$J243))</f>
        <v/>
      </c>
      <c r="E243" s="50" t="str">
        <f aca="false">IF($A243="","",INDEX('Revenue Ledger'!$F$1:$F$4500,$J243)&amp;"")</f>
        <v/>
      </c>
      <c r="F243" s="52" t="str">
        <f aca="false">IF($A243="","",INDEX('Revenue Ledger'!$I$1:$I$4500,$J243))</f>
        <v/>
      </c>
      <c r="G243" s="52" t="str">
        <f aca="false">IF($A243="","",INDEX('Revenue Ledger'!$J$1:$J$4500,$J243))</f>
        <v/>
      </c>
      <c r="H243" s="52" t="str">
        <f aca="false">IF($A243="","",'Revenue Testing'!$E$9)</f>
        <v/>
      </c>
      <c r="I243" s="50" t="str">
        <f aca="false">IF($A243="","","Above materiality – automatically selected")</f>
        <v/>
      </c>
      <c r="J243" s="90" t="str">
        <f aca="false">IF($A243="","",MATCH(LARGE('Revenue Ledger'!$P$2:$P$4500,$A243),'Revenue Ledger'!$P$2:$P$4500,0)+1)</f>
        <v/>
      </c>
      <c r="K243" s="50" t="str">
        <f aca="false">IF($A243="","",INDEX('Revenue Ledger'!$A$1:$A$4500,$J243)&amp;"")</f>
        <v/>
      </c>
      <c r="L243" s="54"/>
      <c r="M243" s="54"/>
    </row>
    <row r="244" customFormat="false" ht="15" hidden="false" customHeight="false" outlineLevel="0" collapsed="false">
      <c r="A244" s="90" t="str">
        <f aca="false">IF(ROWS($A$5:A244)&lt;='Revenue Testing'!$E$31,ROWS($A$5:A244),"")</f>
        <v/>
      </c>
      <c r="B244" s="91" t="str">
        <f aca="false">IF($A244="","",INDEX('Revenue Ledger'!$B$1:$B$4500,$J244))</f>
        <v/>
      </c>
      <c r="C244" s="90" t="str">
        <f aca="false">IF($A244="","",INDEX('Revenue Ledger'!$C$1:$C$4500,$J244))</f>
        <v/>
      </c>
      <c r="D244" s="50" t="str">
        <f aca="false">IF($A244="","",INDEX('Revenue Ledger'!$D$1:$D$4500,$J244))</f>
        <v/>
      </c>
      <c r="E244" s="50" t="str">
        <f aca="false">IF($A244="","",INDEX('Revenue Ledger'!$F$1:$F$4500,$J244)&amp;"")</f>
        <v/>
      </c>
      <c r="F244" s="52" t="str">
        <f aca="false">IF($A244="","",INDEX('Revenue Ledger'!$I$1:$I$4500,$J244))</f>
        <v/>
      </c>
      <c r="G244" s="52" t="str">
        <f aca="false">IF($A244="","",INDEX('Revenue Ledger'!$J$1:$J$4500,$J244))</f>
        <v/>
      </c>
      <c r="H244" s="52" t="str">
        <f aca="false">IF($A244="","",'Revenue Testing'!$E$9)</f>
        <v/>
      </c>
      <c r="I244" s="50" t="str">
        <f aca="false">IF($A244="","","Above materiality – automatically selected")</f>
        <v/>
      </c>
      <c r="J244" s="90" t="str">
        <f aca="false">IF($A244="","",MATCH(LARGE('Revenue Ledger'!$P$2:$P$4500,$A244),'Revenue Ledger'!$P$2:$P$4500,0)+1)</f>
        <v/>
      </c>
      <c r="K244" s="50" t="str">
        <f aca="false">IF($A244="","",INDEX('Revenue Ledger'!$A$1:$A$4500,$J244)&amp;"")</f>
        <v/>
      </c>
      <c r="L244" s="54"/>
      <c r="M244" s="54"/>
    </row>
    <row r="245" customFormat="false" ht="15" hidden="false" customHeight="false" outlineLevel="0" collapsed="false">
      <c r="A245" s="90" t="str">
        <f aca="false">IF(ROWS($A$5:A245)&lt;='Revenue Testing'!$E$31,ROWS($A$5:A245),"")</f>
        <v/>
      </c>
      <c r="B245" s="91" t="str">
        <f aca="false">IF($A245="","",INDEX('Revenue Ledger'!$B$1:$B$4500,$J245))</f>
        <v/>
      </c>
      <c r="C245" s="90" t="str">
        <f aca="false">IF($A245="","",INDEX('Revenue Ledger'!$C$1:$C$4500,$J245))</f>
        <v/>
      </c>
      <c r="D245" s="50" t="str">
        <f aca="false">IF($A245="","",INDEX('Revenue Ledger'!$D$1:$D$4500,$J245))</f>
        <v/>
      </c>
      <c r="E245" s="50" t="str">
        <f aca="false">IF($A245="","",INDEX('Revenue Ledger'!$F$1:$F$4500,$J245)&amp;"")</f>
        <v/>
      </c>
      <c r="F245" s="52" t="str">
        <f aca="false">IF($A245="","",INDEX('Revenue Ledger'!$I$1:$I$4500,$J245))</f>
        <v/>
      </c>
      <c r="G245" s="52" t="str">
        <f aca="false">IF($A245="","",INDEX('Revenue Ledger'!$J$1:$J$4500,$J245))</f>
        <v/>
      </c>
      <c r="H245" s="52" t="str">
        <f aca="false">IF($A245="","",'Revenue Testing'!$E$9)</f>
        <v/>
      </c>
      <c r="I245" s="50" t="str">
        <f aca="false">IF($A245="","","Above materiality – automatically selected")</f>
        <v/>
      </c>
      <c r="J245" s="90" t="str">
        <f aca="false">IF($A245="","",MATCH(LARGE('Revenue Ledger'!$P$2:$P$4500,$A245),'Revenue Ledger'!$P$2:$P$4500,0)+1)</f>
        <v/>
      </c>
      <c r="K245" s="50" t="str">
        <f aca="false">IF($A245="","",INDEX('Revenue Ledger'!$A$1:$A$4500,$J245)&amp;"")</f>
        <v/>
      </c>
      <c r="L245" s="54"/>
      <c r="M245" s="54"/>
    </row>
    <row r="246" customFormat="false" ht="15" hidden="false" customHeight="false" outlineLevel="0" collapsed="false">
      <c r="A246" s="90" t="str">
        <f aca="false">IF(ROWS($A$5:A246)&lt;='Revenue Testing'!$E$31,ROWS($A$5:A246),"")</f>
        <v/>
      </c>
      <c r="B246" s="91" t="str">
        <f aca="false">IF($A246="","",INDEX('Revenue Ledger'!$B$1:$B$4500,$J246))</f>
        <v/>
      </c>
      <c r="C246" s="90" t="str">
        <f aca="false">IF($A246="","",INDEX('Revenue Ledger'!$C$1:$C$4500,$J246))</f>
        <v/>
      </c>
      <c r="D246" s="50" t="str">
        <f aca="false">IF($A246="","",INDEX('Revenue Ledger'!$D$1:$D$4500,$J246))</f>
        <v/>
      </c>
      <c r="E246" s="50" t="str">
        <f aca="false">IF($A246="","",INDEX('Revenue Ledger'!$F$1:$F$4500,$J246)&amp;"")</f>
        <v/>
      </c>
      <c r="F246" s="52" t="str">
        <f aca="false">IF($A246="","",INDEX('Revenue Ledger'!$I$1:$I$4500,$J246))</f>
        <v/>
      </c>
      <c r="G246" s="52" t="str">
        <f aca="false">IF($A246="","",INDEX('Revenue Ledger'!$J$1:$J$4500,$J246))</f>
        <v/>
      </c>
      <c r="H246" s="52" t="str">
        <f aca="false">IF($A246="","",'Revenue Testing'!$E$9)</f>
        <v/>
      </c>
      <c r="I246" s="50" t="str">
        <f aca="false">IF($A246="","","Above materiality – automatically selected")</f>
        <v/>
      </c>
      <c r="J246" s="90" t="str">
        <f aca="false">IF($A246="","",MATCH(LARGE('Revenue Ledger'!$P$2:$P$4500,$A246),'Revenue Ledger'!$P$2:$P$4500,0)+1)</f>
        <v/>
      </c>
      <c r="K246" s="50" t="str">
        <f aca="false">IF($A246="","",INDEX('Revenue Ledger'!$A$1:$A$4500,$J246)&amp;"")</f>
        <v/>
      </c>
      <c r="L246" s="54"/>
      <c r="M246" s="54"/>
    </row>
    <row r="247" customFormat="false" ht="15" hidden="false" customHeight="false" outlineLevel="0" collapsed="false">
      <c r="A247" s="90" t="str">
        <f aca="false">IF(ROWS($A$5:A247)&lt;='Revenue Testing'!$E$31,ROWS($A$5:A247),"")</f>
        <v/>
      </c>
      <c r="B247" s="91" t="str">
        <f aca="false">IF($A247="","",INDEX('Revenue Ledger'!$B$1:$B$4500,$J247))</f>
        <v/>
      </c>
      <c r="C247" s="90" t="str">
        <f aca="false">IF($A247="","",INDEX('Revenue Ledger'!$C$1:$C$4500,$J247))</f>
        <v/>
      </c>
      <c r="D247" s="50" t="str">
        <f aca="false">IF($A247="","",INDEX('Revenue Ledger'!$D$1:$D$4500,$J247))</f>
        <v/>
      </c>
      <c r="E247" s="50" t="str">
        <f aca="false">IF($A247="","",INDEX('Revenue Ledger'!$F$1:$F$4500,$J247)&amp;"")</f>
        <v/>
      </c>
      <c r="F247" s="52" t="str">
        <f aca="false">IF($A247="","",INDEX('Revenue Ledger'!$I$1:$I$4500,$J247))</f>
        <v/>
      </c>
      <c r="G247" s="52" t="str">
        <f aca="false">IF($A247="","",INDEX('Revenue Ledger'!$J$1:$J$4500,$J247))</f>
        <v/>
      </c>
      <c r="H247" s="52" t="str">
        <f aca="false">IF($A247="","",'Revenue Testing'!$E$9)</f>
        <v/>
      </c>
      <c r="I247" s="50" t="str">
        <f aca="false">IF($A247="","","Above materiality – automatically selected")</f>
        <v/>
      </c>
      <c r="J247" s="90" t="str">
        <f aca="false">IF($A247="","",MATCH(LARGE('Revenue Ledger'!$P$2:$P$4500,$A247),'Revenue Ledger'!$P$2:$P$4500,0)+1)</f>
        <v/>
      </c>
      <c r="K247" s="50" t="str">
        <f aca="false">IF($A247="","",INDEX('Revenue Ledger'!$A$1:$A$4500,$J247)&amp;"")</f>
        <v/>
      </c>
      <c r="L247" s="54"/>
      <c r="M247" s="54"/>
    </row>
    <row r="248" customFormat="false" ht="15" hidden="false" customHeight="false" outlineLevel="0" collapsed="false">
      <c r="A248" s="90" t="str">
        <f aca="false">IF(ROWS($A$5:A248)&lt;='Revenue Testing'!$E$31,ROWS($A$5:A248),"")</f>
        <v/>
      </c>
      <c r="B248" s="91" t="str">
        <f aca="false">IF($A248="","",INDEX('Revenue Ledger'!$B$1:$B$4500,$J248))</f>
        <v/>
      </c>
      <c r="C248" s="90" t="str">
        <f aca="false">IF($A248="","",INDEX('Revenue Ledger'!$C$1:$C$4500,$J248))</f>
        <v/>
      </c>
      <c r="D248" s="50" t="str">
        <f aca="false">IF($A248="","",INDEX('Revenue Ledger'!$D$1:$D$4500,$J248))</f>
        <v/>
      </c>
      <c r="E248" s="50" t="str">
        <f aca="false">IF($A248="","",INDEX('Revenue Ledger'!$F$1:$F$4500,$J248)&amp;"")</f>
        <v/>
      </c>
      <c r="F248" s="52" t="str">
        <f aca="false">IF($A248="","",INDEX('Revenue Ledger'!$I$1:$I$4500,$J248))</f>
        <v/>
      </c>
      <c r="G248" s="52" t="str">
        <f aca="false">IF($A248="","",INDEX('Revenue Ledger'!$J$1:$J$4500,$J248))</f>
        <v/>
      </c>
      <c r="H248" s="52" t="str">
        <f aca="false">IF($A248="","",'Revenue Testing'!$E$9)</f>
        <v/>
      </c>
      <c r="I248" s="50" t="str">
        <f aca="false">IF($A248="","","Above materiality – automatically selected")</f>
        <v/>
      </c>
      <c r="J248" s="90" t="str">
        <f aca="false">IF($A248="","",MATCH(LARGE('Revenue Ledger'!$P$2:$P$4500,$A248),'Revenue Ledger'!$P$2:$P$4500,0)+1)</f>
        <v/>
      </c>
      <c r="K248" s="50" t="str">
        <f aca="false">IF($A248="","",INDEX('Revenue Ledger'!$A$1:$A$4500,$J248)&amp;"")</f>
        <v/>
      </c>
      <c r="L248" s="54"/>
      <c r="M248" s="54"/>
    </row>
    <row r="249" customFormat="false" ht="15" hidden="false" customHeight="false" outlineLevel="0" collapsed="false">
      <c r="A249" s="90" t="str">
        <f aca="false">IF(ROWS($A$5:A249)&lt;='Revenue Testing'!$E$31,ROWS($A$5:A249),"")</f>
        <v/>
      </c>
      <c r="B249" s="91" t="str">
        <f aca="false">IF($A249="","",INDEX('Revenue Ledger'!$B$1:$B$4500,$J249))</f>
        <v/>
      </c>
      <c r="C249" s="90" t="str">
        <f aca="false">IF($A249="","",INDEX('Revenue Ledger'!$C$1:$C$4500,$J249))</f>
        <v/>
      </c>
      <c r="D249" s="50" t="str">
        <f aca="false">IF($A249="","",INDEX('Revenue Ledger'!$D$1:$D$4500,$J249))</f>
        <v/>
      </c>
      <c r="E249" s="50" t="str">
        <f aca="false">IF($A249="","",INDEX('Revenue Ledger'!$F$1:$F$4500,$J249)&amp;"")</f>
        <v/>
      </c>
      <c r="F249" s="52" t="str">
        <f aca="false">IF($A249="","",INDEX('Revenue Ledger'!$I$1:$I$4500,$J249))</f>
        <v/>
      </c>
      <c r="G249" s="52" t="str">
        <f aca="false">IF($A249="","",INDEX('Revenue Ledger'!$J$1:$J$4500,$J249))</f>
        <v/>
      </c>
      <c r="H249" s="52" t="str">
        <f aca="false">IF($A249="","",'Revenue Testing'!$E$9)</f>
        <v/>
      </c>
      <c r="I249" s="50" t="str">
        <f aca="false">IF($A249="","","Above materiality – automatically selected")</f>
        <v/>
      </c>
      <c r="J249" s="90" t="str">
        <f aca="false">IF($A249="","",MATCH(LARGE('Revenue Ledger'!$P$2:$P$4500,$A249),'Revenue Ledger'!$P$2:$P$4500,0)+1)</f>
        <v/>
      </c>
      <c r="K249" s="50" t="str">
        <f aca="false">IF($A249="","",INDEX('Revenue Ledger'!$A$1:$A$4500,$J249)&amp;"")</f>
        <v/>
      </c>
      <c r="L249" s="54"/>
      <c r="M249" s="54"/>
    </row>
    <row r="250" customFormat="false" ht="15" hidden="false" customHeight="false" outlineLevel="0" collapsed="false">
      <c r="A250" s="90" t="str">
        <f aca="false">IF(ROWS($A$5:A250)&lt;='Revenue Testing'!$E$31,ROWS($A$5:A250),"")</f>
        <v/>
      </c>
      <c r="B250" s="91" t="str">
        <f aca="false">IF($A250="","",INDEX('Revenue Ledger'!$B$1:$B$4500,$J250))</f>
        <v/>
      </c>
      <c r="C250" s="90" t="str">
        <f aca="false">IF($A250="","",INDEX('Revenue Ledger'!$C$1:$C$4500,$J250))</f>
        <v/>
      </c>
      <c r="D250" s="50" t="str">
        <f aca="false">IF($A250="","",INDEX('Revenue Ledger'!$D$1:$D$4500,$J250))</f>
        <v/>
      </c>
      <c r="E250" s="50" t="str">
        <f aca="false">IF($A250="","",INDEX('Revenue Ledger'!$F$1:$F$4500,$J250)&amp;"")</f>
        <v/>
      </c>
      <c r="F250" s="52" t="str">
        <f aca="false">IF($A250="","",INDEX('Revenue Ledger'!$I$1:$I$4500,$J250))</f>
        <v/>
      </c>
      <c r="G250" s="52" t="str">
        <f aca="false">IF($A250="","",INDEX('Revenue Ledger'!$J$1:$J$4500,$J250))</f>
        <v/>
      </c>
      <c r="H250" s="52" t="str">
        <f aca="false">IF($A250="","",'Revenue Testing'!$E$9)</f>
        <v/>
      </c>
      <c r="I250" s="50" t="str">
        <f aca="false">IF($A250="","","Above materiality – automatically selected")</f>
        <v/>
      </c>
      <c r="J250" s="90" t="str">
        <f aca="false">IF($A250="","",MATCH(LARGE('Revenue Ledger'!$P$2:$P$4500,$A250),'Revenue Ledger'!$P$2:$P$4500,0)+1)</f>
        <v/>
      </c>
      <c r="K250" s="50" t="str">
        <f aca="false">IF($A250="","",INDEX('Revenue Ledger'!$A$1:$A$4500,$J250)&amp;"")</f>
        <v/>
      </c>
      <c r="L250" s="54"/>
      <c r="M250" s="54"/>
    </row>
    <row r="251" customFormat="false" ht="15" hidden="false" customHeight="false" outlineLevel="0" collapsed="false">
      <c r="A251" s="90" t="str">
        <f aca="false">IF(ROWS($A$5:A251)&lt;='Revenue Testing'!$E$31,ROWS($A$5:A251),"")</f>
        <v/>
      </c>
      <c r="B251" s="91" t="str">
        <f aca="false">IF($A251="","",INDEX('Revenue Ledger'!$B$1:$B$4500,$J251))</f>
        <v/>
      </c>
      <c r="C251" s="90" t="str">
        <f aca="false">IF($A251="","",INDEX('Revenue Ledger'!$C$1:$C$4500,$J251))</f>
        <v/>
      </c>
      <c r="D251" s="50" t="str">
        <f aca="false">IF($A251="","",INDEX('Revenue Ledger'!$D$1:$D$4500,$J251))</f>
        <v/>
      </c>
      <c r="E251" s="50" t="str">
        <f aca="false">IF($A251="","",INDEX('Revenue Ledger'!$F$1:$F$4500,$J251)&amp;"")</f>
        <v/>
      </c>
      <c r="F251" s="52" t="str">
        <f aca="false">IF($A251="","",INDEX('Revenue Ledger'!$I$1:$I$4500,$J251))</f>
        <v/>
      </c>
      <c r="G251" s="52" t="str">
        <f aca="false">IF($A251="","",INDEX('Revenue Ledger'!$J$1:$J$4500,$J251))</f>
        <v/>
      </c>
      <c r="H251" s="52" t="str">
        <f aca="false">IF($A251="","",'Revenue Testing'!$E$9)</f>
        <v/>
      </c>
      <c r="I251" s="50" t="str">
        <f aca="false">IF($A251="","","Above materiality – automatically selected")</f>
        <v/>
      </c>
      <c r="J251" s="90" t="str">
        <f aca="false">IF($A251="","",MATCH(LARGE('Revenue Ledger'!$P$2:$P$4500,$A251),'Revenue Ledger'!$P$2:$P$4500,0)+1)</f>
        <v/>
      </c>
      <c r="K251" s="50" t="str">
        <f aca="false">IF($A251="","",INDEX('Revenue Ledger'!$A$1:$A$4500,$J251)&amp;"")</f>
        <v/>
      </c>
      <c r="L251" s="54"/>
      <c r="M251" s="54"/>
    </row>
    <row r="252" customFormat="false" ht="15" hidden="false" customHeight="false" outlineLevel="0" collapsed="false">
      <c r="A252" s="90" t="str">
        <f aca="false">IF(ROWS($A$5:A252)&lt;='Revenue Testing'!$E$31,ROWS($A$5:A252),"")</f>
        <v/>
      </c>
      <c r="B252" s="91" t="str">
        <f aca="false">IF($A252="","",INDEX('Revenue Ledger'!$B$1:$B$4500,$J252))</f>
        <v/>
      </c>
      <c r="C252" s="90" t="str">
        <f aca="false">IF($A252="","",INDEX('Revenue Ledger'!$C$1:$C$4500,$J252))</f>
        <v/>
      </c>
      <c r="D252" s="50" t="str">
        <f aca="false">IF($A252="","",INDEX('Revenue Ledger'!$D$1:$D$4500,$J252))</f>
        <v/>
      </c>
      <c r="E252" s="50" t="str">
        <f aca="false">IF($A252="","",INDEX('Revenue Ledger'!$F$1:$F$4500,$J252)&amp;"")</f>
        <v/>
      </c>
      <c r="F252" s="52" t="str">
        <f aca="false">IF($A252="","",INDEX('Revenue Ledger'!$I$1:$I$4500,$J252))</f>
        <v/>
      </c>
      <c r="G252" s="52" t="str">
        <f aca="false">IF($A252="","",INDEX('Revenue Ledger'!$J$1:$J$4500,$J252))</f>
        <v/>
      </c>
      <c r="H252" s="52" t="str">
        <f aca="false">IF($A252="","",'Revenue Testing'!$E$9)</f>
        <v/>
      </c>
      <c r="I252" s="50" t="str">
        <f aca="false">IF($A252="","","Above materiality – automatically selected")</f>
        <v/>
      </c>
      <c r="J252" s="90" t="str">
        <f aca="false">IF($A252="","",MATCH(LARGE('Revenue Ledger'!$P$2:$P$4500,$A252),'Revenue Ledger'!$P$2:$P$4500,0)+1)</f>
        <v/>
      </c>
      <c r="K252" s="50" t="str">
        <f aca="false">IF($A252="","",INDEX('Revenue Ledger'!$A$1:$A$4500,$J252)&amp;"")</f>
        <v/>
      </c>
      <c r="L252" s="54"/>
      <c r="M252" s="54"/>
    </row>
    <row r="253" customFormat="false" ht="15" hidden="false" customHeight="false" outlineLevel="0" collapsed="false">
      <c r="A253" s="90" t="str">
        <f aca="false">IF(ROWS($A$5:A253)&lt;='Revenue Testing'!$E$31,ROWS($A$5:A253),"")</f>
        <v/>
      </c>
      <c r="B253" s="91" t="str">
        <f aca="false">IF($A253="","",INDEX('Revenue Ledger'!$B$1:$B$4500,$J253))</f>
        <v/>
      </c>
      <c r="C253" s="90" t="str">
        <f aca="false">IF($A253="","",INDEX('Revenue Ledger'!$C$1:$C$4500,$J253))</f>
        <v/>
      </c>
      <c r="D253" s="50" t="str">
        <f aca="false">IF($A253="","",INDEX('Revenue Ledger'!$D$1:$D$4500,$J253))</f>
        <v/>
      </c>
      <c r="E253" s="50" t="str">
        <f aca="false">IF($A253="","",INDEX('Revenue Ledger'!$F$1:$F$4500,$J253)&amp;"")</f>
        <v/>
      </c>
      <c r="F253" s="52" t="str">
        <f aca="false">IF($A253="","",INDEX('Revenue Ledger'!$I$1:$I$4500,$J253))</f>
        <v/>
      </c>
      <c r="G253" s="52" t="str">
        <f aca="false">IF($A253="","",INDEX('Revenue Ledger'!$J$1:$J$4500,$J253))</f>
        <v/>
      </c>
      <c r="H253" s="52" t="str">
        <f aca="false">IF($A253="","",'Revenue Testing'!$E$9)</f>
        <v/>
      </c>
      <c r="I253" s="50" t="str">
        <f aca="false">IF($A253="","","Above materiality – automatically selected")</f>
        <v/>
      </c>
      <c r="J253" s="90" t="str">
        <f aca="false">IF($A253="","",MATCH(LARGE('Revenue Ledger'!$P$2:$P$4500,$A253),'Revenue Ledger'!$P$2:$P$4500,0)+1)</f>
        <v/>
      </c>
      <c r="K253" s="50" t="str">
        <f aca="false">IF($A253="","",INDEX('Revenue Ledger'!$A$1:$A$4500,$J253)&amp;"")</f>
        <v/>
      </c>
      <c r="L253" s="54"/>
      <c r="M253" s="54"/>
    </row>
    <row r="254" customFormat="false" ht="15" hidden="false" customHeight="false" outlineLevel="0" collapsed="false">
      <c r="A254" s="90" t="str">
        <f aca="false">IF(ROWS($A$5:A254)&lt;='Revenue Testing'!$E$31,ROWS($A$5:A254),"")</f>
        <v/>
      </c>
      <c r="B254" s="91" t="str">
        <f aca="false">IF($A254="","",INDEX('Revenue Ledger'!$B$1:$B$4500,$J254))</f>
        <v/>
      </c>
      <c r="C254" s="90" t="str">
        <f aca="false">IF($A254="","",INDEX('Revenue Ledger'!$C$1:$C$4500,$J254))</f>
        <v/>
      </c>
      <c r="D254" s="50" t="str">
        <f aca="false">IF($A254="","",INDEX('Revenue Ledger'!$D$1:$D$4500,$J254))</f>
        <v/>
      </c>
      <c r="E254" s="50" t="str">
        <f aca="false">IF($A254="","",INDEX('Revenue Ledger'!$F$1:$F$4500,$J254)&amp;"")</f>
        <v/>
      </c>
      <c r="F254" s="52" t="str">
        <f aca="false">IF($A254="","",INDEX('Revenue Ledger'!$I$1:$I$4500,$J254))</f>
        <v/>
      </c>
      <c r="G254" s="52" t="str">
        <f aca="false">IF($A254="","",INDEX('Revenue Ledger'!$J$1:$J$4500,$J254))</f>
        <v/>
      </c>
      <c r="H254" s="52" t="str">
        <f aca="false">IF($A254="","",'Revenue Testing'!$E$9)</f>
        <v/>
      </c>
      <c r="I254" s="50" t="str">
        <f aca="false">IF($A254="","","Above materiality – automatically selected")</f>
        <v/>
      </c>
      <c r="J254" s="90" t="str">
        <f aca="false">IF($A254="","",MATCH(LARGE('Revenue Ledger'!$P$2:$P$4500,$A254),'Revenue Ledger'!$P$2:$P$4500,0)+1)</f>
        <v/>
      </c>
      <c r="K254" s="50" t="str">
        <f aca="false">IF($A254="","",INDEX('Revenue Ledger'!$A$1:$A$4500,$J254)&amp;"")</f>
        <v/>
      </c>
      <c r="L254" s="54"/>
      <c r="M254" s="54"/>
    </row>
    <row r="255" customFormat="false" ht="15" hidden="false" customHeight="false" outlineLevel="0" collapsed="false">
      <c r="A255" s="90" t="str">
        <f aca="false">IF(ROWS($A$5:A255)&lt;='Revenue Testing'!$E$31,ROWS($A$5:A255),"")</f>
        <v/>
      </c>
      <c r="B255" s="91" t="str">
        <f aca="false">IF($A255="","",INDEX('Revenue Ledger'!$B$1:$B$4500,$J255))</f>
        <v/>
      </c>
      <c r="C255" s="90" t="str">
        <f aca="false">IF($A255="","",INDEX('Revenue Ledger'!$C$1:$C$4500,$J255))</f>
        <v/>
      </c>
      <c r="D255" s="50" t="str">
        <f aca="false">IF($A255="","",INDEX('Revenue Ledger'!$D$1:$D$4500,$J255))</f>
        <v/>
      </c>
      <c r="E255" s="50" t="str">
        <f aca="false">IF($A255="","",INDEX('Revenue Ledger'!$F$1:$F$4500,$J255)&amp;"")</f>
        <v/>
      </c>
      <c r="F255" s="52" t="str">
        <f aca="false">IF($A255="","",INDEX('Revenue Ledger'!$I$1:$I$4500,$J255))</f>
        <v/>
      </c>
      <c r="G255" s="52" t="str">
        <f aca="false">IF($A255="","",INDEX('Revenue Ledger'!$J$1:$J$4500,$J255))</f>
        <v/>
      </c>
      <c r="H255" s="52" t="str">
        <f aca="false">IF($A255="","",'Revenue Testing'!$E$9)</f>
        <v/>
      </c>
      <c r="I255" s="50" t="str">
        <f aca="false">IF($A255="","","Above materiality – automatically selected")</f>
        <v/>
      </c>
      <c r="J255" s="90" t="str">
        <f aca="false">IF($A255="","",MATCH(LARGE('Revenue Ledger'!$P$2:$P$4500,$A255),'Revenue Ledger'!$P$2:$P$4500,0)+1)</f>
        <v/>
      </c>
      <c r="K255" s="50" t="str">
        <f aca="false">IF($A255="","",INDEX('Revenue Ledger'!$A$1:$A$4500,$J255)&amp;"")</f>
        <v/>
      </c>
      <c r="L255" s="54"/>
      <c r="M255" s="54"/>
    </row>
    <row r="256" customFormat="false" ht="15" hidden="false" customHeight="false" outlineLevel="0" collapsed="false">
      <c r="A256" s="90" t="str">
        <f aca="false">IF(ROWS($A$5:A256)&lt;='Revenue Testing'!$E$31,ROWS($A$5:A256),"")</f>
        <v/>
      </c>
      <c r="B256" s="91" t="str">
        <f aca="false">IF($A256="","",INDEX('Revenue Ledger'!$B$1:$B$4500,$J256))</f>
        <v/>
      </c>
      <c r="C256" s="90" t="str">
        <f aca="false">IF($A256="","",INDEX('Revenue Ledger'!$C$1:$C$4500,$J256))</f>
        <v/>
      </c>
      <c r="D256" s="50" t="str">
        <f aca="false">IF($A256="","",INDEX('Revenue Ledger'!$D$1:$D$4500,$J256))</f>
        <v/>
      </c>
      <c r="E256" s="50" t="str">
        <f aca="false">IF($A256="","",INDEX('Revenue Ledger'!$F$1:$F$4500,$J256)&amp;"")</f>
        <v/>
      </c>
      <c r="F256" s="52" t="str">
        <f aca="false">IF($A256="","",INDEX('Revenue Ledger'!$I$1:$I$4500,$J256))</f>
        <v/>
      </c>
      <c r="G256" s="52" t="str">
        <f aca="false">IF($A256="","",INDEX('Revenue Ledger'!$J$1:$J$4500,$J256))</f>
        <v/>
      </c>
      <c r="H256" s="52" t="str">
        <f aca="false">IF($A256="","",'Revenue Testing'!$E$9)</f>
        <v/>
      </c>
      <c r="I256" s="50" t="str">
        <f aca="false">IF($A256="","","Above materiality – automatically selected")</f>
        <v/>
      </c>
      <c r="J256" s="90" t="str">
        <f aca="false">IF($A256="","",MATCH(LARGE('Revenue Ledger'!$P$2:$P$4500,$A256),'Revenue Ledger'!$P$2:$P$4500,0)+1)</f>
        <v/>
      </c>
      <c r="K256" s="50" t="str">
        <f aca="false">IF($A256="","",INDEX('Revenue Ledger'!$A$1:$A$4500,$J256)&amp;"")</f>
        <v/>
      </c>
      <c r="L256" s="54"/>
      <c r="M256" s="54"/>
    </row>
    <row r="257" customFormat="false" ht="15" hidden="false" customHeight="false" outlineLevel="0" collapsed="false">
      <c r="A257" s="90" t="str">
        <f aca="false">IF(ROWS($A$5:A257)&lt;='Revenue Testing'!$E$31,ROWS($A$5:A257),"")</f>
        <v/>
      </c>
      <c r="B257" s="91" t="str">
        <f aca="false">IF($A257="","",INDEX('Revenue Ledger'!$B$1:$B$4500,$J257))</f>
        <v/>
      </c>
      <c r="C257" s="90" t="str">
        <f aca="false">IF($A257="","",INDEX('Revenue Ledger'!$C$1:$C$4500,$J257))</f>
        <v/>
      </c>
      <c r="D257" s="50" t="str">
        <f aca="false">IF($A257="","",INDEX('Revenue Ledger'!$D$1:$D$4500,$J257))</f>
        <v/>
      </c>
      <c r="E257" s="50" t="str">
        <f aca="false">IF($A257="","",INDEX('Revenue Ledger'!$F$1:$F$4500,$J257)&amp;"")</f>
        <v/>
      </c>
      <c r="F257" s="52" t="str">
        <f aca="false">IF($A257="","",INDEX('Revenue Ledger'!$I$1:$I$4500,$J257))</f>
        <v/>
      </c>
      <c r="G257" s="52" t="str">
        <f aca="false">IF($A257="","",INDEX('Revenue Ledger'!$J$1:$J$4500,$J257))</f>
        <v/>
      </c>
      <c r="H257" s="52" t="str">
        <f aca="false">IF($A257="","",'Revenue Testing'!$E$9)</f>
        <v/>
      </c>
      <c r="I257" s="50" t="str">
        <f aca="false">IF($A257="","","Above materiality – automatically selected")</f>
        <v/>
      </c>
      <c r="J257" s="90" t="str">
        <f aca="false">IF($A257="","",MATCH(LARGE('Revenue Ledger'!$P$2:$P$4500,$A257),'Revenue Ledger'!$P$2:$P$4500,0)+1)</f>
        <v/>
      </c>
      <c r="K257" s="50" t="str">
        <f aca="false">IF($A257="","",INDEX('Revenue Ledger'!$A$1:$A$4500,$J257)&amp;"")</f>
        <v/>
      </c>
      <c r="L257" s="54"/>
      <c r="M257" s="54"/>
    </row>
    <row r="258" customFormat="false" ht="15" hidden="false" customHeight="false" outlineLevel="0" collapsed="false">
      <c r="A258" s="90" t="str">
        <f aca="false">IF(ROWS($A$5:A258)&lt;='Revenue Testing'!$E$31,ROWS($A$5:A258),"")</f>
        <v/>
      </c>
      <c r="B258" s="91" t="str">
        <f aca="false">IF($A258="","",INDEX('Revenue Ledger'!$B$1:$B$4500,$J258))</f>
        <v/>
      </c>
      <c r="C258" s="90" t="str">
        <f aca="false">IF($A258="","",INDEX('Revenue Ledger'!$C$1:$C$4500,$J258))</f>
        <v/>
      </c>
      <c r="D258" s="50" t="str">
        <f aca="false">IF($A258="","",INDEX('Revenue Ledger'!$D$1:$D$4500,$J258))</f>
        <v/>
      </c>
      <c r="E258" s="50" t="str">
        <f aca="false">IF($A258="","",INDEX('Revenue Ledger'!$F$1:$F$4500,$J258)&amp;"")</f>
        <v/>
      </c>
      <c r="F258" s="52" t="str">
        <f aca="false">IF($A258="","",INDEX('Revenue Ledger'!$I$1:$I$4500,$J258))</f>
        <v/>
      </c>
      <c r="G258" s="52" t="str">
        <f aca="false">IF($A258="","",INDEX('Revenue Ledger'!$J$1:$J$4500,$J258))</f>
        <v/>
      </c>
      <c r="H258" s="52" t="str">
        <f aca="false">IF($A258="","",'Revenue Testing'!$E$9)</f>
        <v/>
      </c>
      <c r="I258" s="50" t="str">
        <f aca="false">IF($A258="","","Above materiality – automatically selected")</f>
        <v/>
      </c>
      <c r="J258" s="90" t="str">
        <f aca="false">IF($A258="","",MATCH(LARGE('Revenue Ledger'!$P$2:$P$4500,$A258),'Revenue Ledger'!$P$2:$P$4500,0)+1)</f>
        <v/>
      </c>
      <c r="K258" s="50" t="str">
        <f aca="false">IF($A258="","",INDEX('Revenue Ledger'!$A$1:$A$4500,$J258)&amp;"")</f>
        <v/>
      </c>
      <c r="L258" s="54"/>
      <c r="M258" s="54"/>
    </row>
    <row r="259" customFormat="false" ht="15" hidden="false" customHeight="false" outlineLevel="0" collapsed="false">
      <c r="A259" s="90" t="str">
        <f aca="false">IF(ROWS($A$5:A259)&lt;='Revenue Testing'!$E$31,ROWS($A$5:A259),"")</f>
        <v/>
      </c>
      <c r="B259" s="91" t="str">
        <f aca="false">IF($A259="","",INDEX('Revenue Ledger'!$B$1:$B$4500,$J259))</f>
        <v/>
      </c>
      <c r="C259" s="90" t="str">
        <f aca="false">IF($A259="","",INDEX('Revenue Ledger'!$C$1:$C$4500,$J259))</f>
        <v/>
      </c>
      <c r="D259" s="50" t="str">
        <f aca="false">IF($A259="","",INDEX('Revenue Ledger'!$D$1:$D$4500,$J259))</f>
        <v/>
      </c>
      <c r="E259" s="50" t="str">
        <f aca="false">IF($A259="","",INDEX('Revenue Ledger'!$F$1:$F$4500,$J259)&amp;"")</f>
        <v/>
      </c>
      <c r="F259" s="52" t="str">
        <f aca="false">IF($A259="","",INDEX('Revenue Ledger'!$I$1:$I$4500,$J259))</f>
        <v/>
      </c>
      <c r="G259" s="52" t="str">
        <f aca="false">IF($A259="","",INDEX('Revenue Ledger'!$J$1:$J$4500,$J259))</f>
        <v/>
      </c>
      <c r="H259" s="52" t="str">
        <f aca="false">IF($A259="","",'Revenue Testing'!$E$9)</f>
        <v/>
      </c>
      <c r="I259" s="50" t="str">
        <f aca="false">IF($A259="","","Above materiality – automatically selected")</f>
        <v/>
      </c>
      <c r="J259" s="90" t="str">
        <f aca="false">IF($A259="","",MATCH(LARGE('Revenue Ledger'!$P$2:$P$4500,$A259),'Revenue Ledger'!$P$2:$P$4500,0)+1)</f>
        <v/>
      </c>
      <c r="K259" s="50" t="str">
        <f aca="false">IF($A259="","",INDEX('Revenue Ledger'!$A$1:$A$4500,$J259)&amp;"")</f>
        <v/>
      </c>
      <c r="L259" s="54"/>
      <c r="M259" s="54"/>
    </row>
    <row r="260" customFormat="false" ht="15" hidden="false" customHeight="false" outlineLevel="0" collapsed="false">
      <c r="A260" s="90" t="str">
        <f aca="false">IF(ROWS($A$5:A260)&lt;='Revenue Testing'!$E$31,ROWS($A$5:A260),"")</f>
        <v/>
      </c>
      <c r="B260" s="91" t="str">
        <f aca="false">IF($A260="","",INDEX('Revenue Ledger'!$B$1:$B$4500,$J260))</f>
        <v/>
      </c>
      <c r="C260" s="90" t="str">
        <f aca="false">IF($A260="","",INDEX('Revenue Ledger'!$C$1:$C$4500,$J260))</f>
        <v/>
      </c>
      <c r="D260" s="50" t="str">
        <f aca="false">IF($A260="","",INDEX('Revenue Ledger'!$D$1:$D$4500,$J260))</f>
        <v/>
      </c>
      <c r="E260" s="50" t="str">
        <f aca="false">IF($A260="","",INDEX('Revenue Ledger'!$F$1:$F$4500,$J260)&amp;"")</f>
        <v/>
      </c>
      <c r="F260" s="52" t="str">
        <f aca="false">IF($A260="","",INDEX('Revenue Ledger'!$I$1:$I$4500,$J260))</f>
        <v/>
      </c>
      <c r="G260" s="52" t="str">
        <f aca="false">IF($A260="","",INDEX('Revenue Ledger'!$J$1:$J$4500,$J260))</f>
        <v/>
      </c>
      <c r="H260" s="52" t="str">
        <f aca="false">IF($A260="","",'Revenue Testing'!$E$9)</f>
        <v/>
      </c>
      <c r="I260" s="50" t="str">
        <f aca="false">IF($A260="","","Above materiality – automatically selected")</f>
        <v/>
      </c>
      <c r="J260" s="90" t="str">
        <f aca="false">IF($A260="","",MATCH(LARGE('Revenue Ledger'!$P$2:$P$4500,$A260),'Revenue Ledger'!$P$2:$P$4500,0)+1)</f>
        <v/>
      </c>
      <c r="K260" s="50" t="str">
        <f aca="false">IF($A260="","",INDEX('Revenue Ledger'!$A$1:$A$4500,$J260)&amp;"")</f>
        <v/>
      </c>
      <c r="L260" s="54"/>
      <c r="M260" s="54"/>
    </row>
    <row r="261" customFormat="false" ht="15" hidden="false" customHeight="false" outlineLevel="0" collapsed="false">
      <c r="A261" s="90" t="str">
        <f aca="false">IF(ROWS($A$5:A261)&lt;='Revenue Testing'!$E$31,ROWS($A$5:A261),"")</f>
        <v/>
      </c>
      <c r="B261" s="91" t="str">
        <f aca="false">IF($A261="","",INDEX('Revenue Ledger'!$B$1:$B$4500,$J261))</f>
        <v/>
      </c>
      <c r="C261" s="90" t="str">
        <f aca="false">IF($A261="","",INDEX('Revenue Ledger'!$C$1:$C$4500,$J261))</f>
        <v/>
      </c>
      <c r="D261" s="50" t="str">
        <f aca="false">IF($A261="","",INDEX('Revenue Ledger'!$D$1:$D$4500,$J261))</f>
        <v/>
      </c>
      <c r="E261" s="50" t="str">
        <f aca="false">IF($A261="","",INDEX('Revenue Ledger'!$F$1:$F$4500,$J261)&amp;"")</f>
        <v/>
      </c>
      <c r="F261" s="52" t="str">
        <f aca="false">IF($A261="","",INDEX('Revenue Ledger'!$I$1:$I$4500,$J261))</f>
        <v/>
      </c>
      <c r="G261" s="52" t="str">
        <f aca="false">IF($A261="","",INDEX('Revenue Ledger'!$J$1:$J$4500,$J261))</f>
        <v/>
      </c>
      <c r="H261" s="52" t="str">
        <f aca="false">IF($A261="","",'Revenue Testing'!$E$9)</f>
        <v/>
      </c>
      <c r="I261" s="50" t="str">
        <f aca="false">IF($A261="","","Above materiality – automatically selected")</f>
        <v/>
      </c>
      <c r="J261" s="90" t="str">
        <f aca="false">IF($A261="","",MATCH(LARGE('Revenue Ledger'!$P$2:$P$4500,$A261),'Revenue Ledger'!$P$2:$P$4500,0)+1)</f>
        <v/>
      </c>
      <c r="K261" s="50" t="str">
        <f aca="false">IF($A261="","",INDEX('Revenue Ledger'!$A$1:$A$4500,$J261)&amp;"")</f>
        <v/>
      </c>
      <c r="L261" s="54"/>
      <c r="M261" s="54"/>
    </row>
    <row r="262" customFormat="false" ht="15" hidden="false" customHeight="false" outlineLevel="0" collapsed="false">
      <c r="A262" s="90" t="str">
        <f aca="false">IF(ROWS($A$5:A262)&lt;='Revenue Testing'!$E$31,ROWS($A$5:A262),"")</f>
        <v/>
      </c>
      <c r="B262" s="91" t="str">
        <f aca="false">IF($A262="","",INDEX('Revenue Ledger'!$B$1:$B$4500,$J262))</f>
        <v/>
      </c>
      <c r="C262" s="90" t="str">
        <f aca="false">IF($A262="","",INDEX('Revenue Ledger'!$C$1:$C$4500,$J262))</f>
        <v/>
      </c>
      <c r="D262" s="50" t="str">
        <f aca="false">IF($A262="","",INDEX('Revenue Ledger'!$D$1:$D$4500,$J262))</f>
        <v/>
      </c>
      <c r="E262" s="50" t="str">
        <f aca="false">IF($A262="","",INDEX('Revenue Ledger'!$F$1:$F$4500,$J262)&amp;"")</f>
        <v/>
      </c>
      <c r="F262" s="52" t="str">
        <f aca="false">IF($A262="","",INDEX('Revenue Ledger'!$I$1:$I$4500,$J262))</f>
        <v/>
      </c>
      <c r="G262" s="52" t="str">
        <f aca="false">IF($A262="","",INDEX('Revenue Ledger'!$J$1:$J$4500,$J262))</f>
        <v/>
      </c>
      <c r="H262" s="52" t="str">
        <f aca="false">IF($A262="","",'Revenue Testing'!$E$9)</f>
        <v/>
      </c>
      <c r="I262" s="50" t="str">
        <f aca="false">IF($A262="","","Above materiality – automatically selected")</f>
        <v/>
      </c>
      <c r="J262" s="90" t="str">
        <f aca="false">IF($A262="","",MATCH(LARGE('Revenue Ledger'!$P$2:$P$4500,$A262),'Revenue Ledger'!$P$2:$P$4500,0)+1)</f>
        <v/>
      </c>
      <c r="K262" s="50" t="str">
        <f aca="false">IF($A262="","",INDEX('Revenue Ledger'!$A$1:$A$4500,$J262)&amp;"")</f>
        <v/>
      </c>
      <c r="L262" s="54"/>
      <c r="M262" s="54"/>
    </row>
    <row r="263" customFormat="false" ht="15" hidden="false" customHeight="false" outlineLevel="0" collapsed="false">
      <c r="A263" s="90" t="str">
        <f aca="false">IF(ROWS($A$5:A263)&lt;='Revenue Testing'!$E$31,ROWS($A$5:A263),"")</f>
        <v/>
      </c>
      <c r="B263" s="91" t="str">
        <f aca="false">IF($A263="","",INDEX('Revenue Ledger'!$B$1:$B$4500,$J263))</f>
        <v/>
      </c>
      <c r="C263" s="90" t="str">
        <f aca="false">IF($A263="","",INDEX('Revenue Ledger'!$C$1:$C$4500,$J263))</f>
        <v/>
      </c>
      <c r="D263" s="50" t="str">
        <f aca="false">IF($A263="","",INDEX('Revenue Ledger'!$D$1:$D$4500,$J263))</f>
        <v/>
      </c>
      <c r="E263" s="50" t="str">
        <f aca="false">IF($A263="","",INDEX('Revenue Ledger'!$F$1:$F$4500,$J263)&amp;"")</f>
        <v/>
      </c>
      <c r="F263" s="52" t="str">
        <f aca="false">IF($A263="","",INDEX('Revenue Ledger'!$I$1:$I$4500,$J263))</f>
        <v/>
      </c>
      <c r="G263" s="52" t="str">
        <f aca="false">IF($A263="","",INDEX('Revenue Ledger'!$J$1:$J$4500,$J263))</f>
        <v/>
      </c>
      <c r="H263" s="52" t="str">
        <f aca="false">IF($A263="","",'Revenue Testing'!$E$9)</f>
        <v/>
      </c>
      <c r="I263" s="50" t="str">
        <f aca="false">IF($A263="","","Above materiality – automatically selected")</f>
        <v/>
      </c>
      <c r="J263" s="90" t="str">
        <f aca="false">IF($A263="","",MATCH(LARGE('Revenue Ledger'!$P$2:$P$4500,$A263),'Revenue Ledger'!$P$2:$P$4500,0)+1)</f>
        <v/>
      </c>
      <c r="K263" s="50" t="str">
        <f aca="false">IF($A263="","",INDEX('Revenue Ledger'!$A$1:$A$4500,$J263)&amp;"")</f>
        <v/>
      </c>
      <c r="L263" s="54"/>
      <c r="M263" s="54"/>
    </row>
    <row r="264" customFormat="false" ht="15" hidden="false" customHeight="false" outlineLevel="0" collapsed="false">
      <c r="A264" s="90" t="str">
        <f aca="false">IF(ROWS($A$5:A264)&lt;='Revenue Testing'!$E$31,ROWS($A$5:A264),"")</f>
        <v/>
      </c>
      <c r="B264" s="91" t="str">
        <f aca="false">IF($A264="","",INDEX('Revenue Ledger'!$B$1:$B$4500,$J264))</f>
        <v/>
      </c>
      <c r="C264" s="90" t="str">
        <f aca="false">IF($A264="","",INDEX('Revenue Ledger'!$C$1:$C$4500,$J264))</f>
        <v/>
      </c>
      <c r="D264" s="50" t="str">
        <f aca="false">IF($A264="","",INDEX('Revenue Ledger'!$D$1:$D$4500,$J264))</f>
        <v/>
      </c>
      <c r="E264" s="50" t="str">
        <f aca="false">IF($A264="","",INDEX('Revenue Ledger'!$F$1:$F$4500,$J264)&amp;"")</f>
        <v/>
      </c>
      <c r="F264" s="52" t="str">
        <f aca="false">IF($A264="","",INDEX('Revenue Ledger'!$I$1:$I$4500,$J264))</f>
        <v/>
      </c>
      <c r="G264" s="52" t="str">
        <f aca="false">IF($A264="","",INDEX('Revenue Ledger'!$J$1:$J$4500,$J264))</f>
        <v/>
      </c>
      <c r="H264" s="52" t="str">
        <f aca="false">IF($A264="","",'Revenue Testing'!$E$9)</f>
        <v/>
      </c>
      <c r="I264" s="50" t="str">
        <f aca="false">IF($A264="","","Above materiality – automatically selected")</f>
        <v/>
      </c>
      <c r="J264" s="90" t="str">
        <f aca="false">IF($A264="","",MATCH(LARGE('Revenue Ledger'!$P$2:$P$4500,$A264),'Revenue Ledger'!$P$2:$P$4500,0)+1)</f>
        <v/>
      </c>
      <c r="K264" s="50" t="str">
        <f aca="false">IF($A264="","",INDEX('Revenue Ledger'!$A$1:$A$4500,$J264)&amp;"")</f>
        <v/>
      </c>
      <c r="L264" s="54"/>
      <c r="M264" s="54"/>
    </row>
    <row r="265" customFormat="false" ht="15" hidden="false" customHeight="false" outlineLevel="0" collapsed="false">
      <c r="A265" s="90" t="str">
        <f aca="false">IF(ROWS($A$5:A265)&lt;='Revenue Testing'!$E$31,ROWS($A$5:A265),"")</f>
        <v/>
      </c>
      <c r="B265" s="91" t="str">
        <f aca="false">IF($A265="","",INDEX('Revenue Ledger'!$B$1:$B$4500,$J265))</f>
        <v/>
      </c>
      <c r="C265" s="90" t="str">
        <f aca="false">IF($A265="","",INDEX('Revenue Ledger'!$C$1:$C$4500,$J265))</f>
        <v/>
      </c>
      <c r="D265" s="50" t="str">
        <f aca="false">IF($A265="","",INDEX('Revenue Ledger'!$D$1:$D$4500,$J265))</f>
        <v/>
      </c>
      <c r="E265" s="50" t="str">
        <f aca="false">IF($A265="","",INDEX('Revenue Ledger'!$F$1:$F$4500,$J265)&amp;"")</f>
        <v/>
      </c>
      <c r="F265" s="52" t="str">
        <f aca="false">IF($A265="","",INDEX('Revenue Ledger'!$I$1:$I$4500,$J265))</f>
        <v/>
      </c>
      <c r="G265" s="52" t="str">
        <f aca="false">IF($A265="","",INDEX('Revenue Ledger'!$J$1:$J$4500,$J265))</f>
        <v/>
      </c>
      <c r="H265" s="52" t="str">
        <f aca="false">IF($A265="","",'Revenue Testing'!$E$9)</f>
        <v/>
      </c>
      <c r="I265" s="50" t="str">
        <f aca="false">IF($A265="","","Above materiality – automatically selected")</f>
        <v/>
      </c>
      <c r="J265" s="90" t="str">
        <f aca="false">IF($A265="","",MATCH(LARGE('Revenue Ledger'!$P$2:$P$4500,$A265),'Revenue Ledger'!$P$2:$P$4500,0)+1)</f>
        <v/>
      </c>
      <c r="K265" s="50" t="str">
        <f aca="false">IF($A265="","",INDEX('Revenue Ledger'!$A$1:$A$4500,$J265)&amp;"")</f>
        <v/>
      </c>
      <c r="L265" s="54"/>
      <c r="M265" s="54"/>
    </row>
    <row r="266" customFormat="false" ht="15" hidden="false" customHeight="false" outlineLevel="0" collapsed="false">
      <c r="A266" s="90" t="str">
        <f aca="false">IF(ROWS($A$5:A266)&lt;='Revenue Testing'!$E$31,ROWS($A$5:A266),"")</f>
        <v/>
      </c>
      <c r="B266" s="91" t="str">
        <f aca="false">IF($A266="","",INDEX('Revenue Ledger'!$B$1:$B$4500,$J266))</f>
        <v/>
      </c>
      <c r="C266" s="90" t="str">
        <f aca="false">IF($A266="","",INDEX('Revenue Ledger'!$C$1:$C$4500,$J266))</f>
        <v/>
      </c>
      <c r="D266" s="50" t="str">
        <f aca="false">IF($A266="","",INDEX('Revenue Ledger'!$D$1:$D$4500,$J266))</f>
        <v/>
      </c>
      <c r="E266" s="50" t="str">
        <f aca="false">IF($A266="","",INDEX('Revenue Ledger'!$F$1:$F$4500,$J266)&amp;"")</f>
        <v/>
      </c>
      <c r="F266" s="52" t="str">
        <f aca="false">IF($A266="","",INDEX('Revenue Ledger'!$I$1:$I$4500,$J266))</f>
        <v/>
      </c>
      <c r="G266" s="52" t="str">
        <f aca="false">IF($A266="","",INDEX('Revenue Ledger'!$J$1:$J$4500,$J266))</f>
        <v/>
      </c>
      <c r="H266" s="52" t="str">
        <f aca="false">IF($A266="","",'Revenue Testing'!$E$9)</f>
        <v/>
      </c>
      <c r="I266" s="50" t="str">
        <f aca="false">IF($A266="","","Above materiality – automatically selected")</f>
        <v/>
      </c>
      <c r="J266" s="90" t="str">
        <f aca="false">IF($A266="","",MATCH(LARGE('Revenue Ledger'!$P$2:$P$4500,$A266),'Revenue Ledger'!$P$2:$P$4500,0)+1)</f>
        <v/>
      </c>
      <c r="K266" s="50" t="str">
        <f aca="false">IF($A266="","",INDEX('Revenue Ledger'!$A$1:$A$4500,$J266)&amp;"")</f>
        <v/>
      </c>
      <c r="L266" s="54"/>
      <c r="M266" s="54"/>
    </row>
    <row r="267" customFormat="false" ht="15" hidden="false" customHeight="false" outlineLevel="0" collapsed="false">
      <c r="A267" s="90" t="str">
        <f aca="false">IF(ROWS($A$5:A267)&lt;='Revenue Testing'!$E$31,ROWS($A$5:A267),"")</f>
        <v/>
      </c>
      <c r="B267" s="91" t="str">
        <f aca="false">IF($A267="","",INDEX('Revenue Ledger'!$B$1:$B$4500,$J267))</f>
        <v/>
      </c>
      <c r="C267" s="90" t="str">
        <f aca="false">IF($A267="","",INDEX('Revenue Ledger'!$C$1:$C$4500,$J267))</f>
        <v/>
      </c>
      <c r="D267" s="50" t="str">
        <f aca="false">IF($A267="","",INDEX('Revenue Ledger'!$D$1:$D$4500,$J267))</f>
        <v/>
      </c>
      <c r="E267" s="50" t="str">
        <f aca="false">IF($A267="","",INDEX('Revenue Ledger'!$F$1:$F$4500,$J267)&amp;"")</f>
        <v/>
      </c>
      <c r="F267" s="52" t="str">
        <f aca="false">IF($A267="","",INDEX('Revenue Ledger'!$I$1:$I$4500,$J267))</f>
        <v/>
      </c>
      <c r="G267" s="52" t="str">
        <f aca="false">IF($A267="","",INDEX('Revenue Ledger'!$J$1:$J$4500,$J267))</f>
        <v/>
      </c>
      <c r="H267" s="52" t="str">
        <f aca="false">IF($A267="","",'Revenue Testing'!$E$9)</f>
        <v/>
      </c>
      <c r="I267" s="50" t="str">
        <f aca="false">IF($A267="","","Above materiality – automatically selected")</f>
        <v/>
      </c>
      <c r="J267" s="90" t="str">
        <f aca="false">IF($A267="","",MATCH(LARGE('Revenue Ledger'!$P$2:$P$4500,$A267),'Revenue Ledger'!$P$2:$P$4500,0)+1)</f>
        <v/>
      </c>
      <c r="K267" s="50" t="str">
        <f aca="false">IF($A267="","",INDEX('Revenue Ledger'!$A$1:$A$4500,$J267)&amp;"")</f>
        <v/>
      </c>
      <c r="L267" s="54"/>
      <c r="M267" s="54"/>
    </row>
    <row r="268" customFormat="false" ht="15" hidden="false" customHeight="false" outlineLevel="0" collapsed="false">
      <c r="A268" s="90" t="str">
        <f aca="false">IF(ROWS($A$5:A268)&lt;='Revenue Testing'!$E$31,ROWS($A$5:A268),"")</f>
        <v/>
      </c>
      <c r="B268" s="91" t="str">
        <f aca="false">IF($A268="","",INDEX('Revenue Ledger'!$B$1:$B$4500,$J268))</f>
        <v/>
      </c>
      <c r="C268" s="90" t="str">
        <f aca="false">IF($A268="","",INDEX('Revenue Ledger'!$C$1:$C$4500,$J268))</f>
        <v/>
      </c>
      <c r="D268" s="50" t="str">
        <f aca="false">IF($A268="","",INDEX('Revenue Ledger'!$D$1:$D$4500,$J268))</f>
        <v/>
      </c>
      <c r="E268" s="50" t="str">
        <f aca="false">IF($A268="","",INDEX('Revenue Ledger'!$F$1:$F$4500,$J268)&amp;"")</f>
        <v/>
      </c>
      <c r="F268" s="52" t="str">
        <f aca="false">IF($A268="","",INDEX('Revenue Ledger'!$I$1:$I$4500,$J268))</f>
        <v/>
      </c>
      <c r="G268" s="52" t="str">
        <f aca="false">IF($A268="","",INDEX('Revenue Ledger'!$J$1:$J$4500,$J268))</f>
        <v/>
      </c>
      <c r="H268" s="52" t="str">
        <f aca="false">IF($A268="","",'Revenue Testing'!$E$9)</f>
        <v/>
      </c>
      <c r="I268" s="50" t="str">
        <f aca="false">IF($A268="","","Above materiality – automatically selected")</f>
        <v/>
      </c>
      <c r="J268" s="90" t="str">
        <f aca="false">IF($A268="","",MATCH(LARGE('Revenue Ledger'!$P$2:$P$4500,$A268),'Revenue Ledger'!$P$2:$P$4500,0)+1)</f>
        <v/>
      </c>
      <c r="K268" s="50" t="str">
        <f aca="false">IF($A268="","",INDEX('Revenue Ledger'!$A$1:$A$4500,$J268)&amp;"")</f>
        <v/>
      </c>
      <c r="L268" s="54"/>
      <c r="M268" s="54"/>
    </row>
    <row r="269" customFormat="false" ht="15" hidden="false" customHeight="false" outlineLevel="0" collapsed="false">
      <c r="A269" s="90" t="str">
        <f aca="false">IF(ROWS($A$5:A269)&lt;='Revenue Testing'!$E$31,ROWS($A$5:A269),"")</f>
        <v/>
      </c>
      <c r="B269" s="91" t="str">
        <f aca="false">IF($A269="","",INDEX('Revenue Ledger'!$B$1:$B$4500,$J269))</f>
        <v/>
      </c>
      <c r="C269" s="90" t="str">
        <f aca="false">IF($A269="","",INDEX('Revenue Ledger'!$C$1:$C$4500,$J269))</f>
        <v/>
      </c>
      <c r="D269" s="50" t="str">
        <f aca="false">IF($A269="","",INDEX('Revenue Ledger'!$D$1:$D$4500,$J269))</f>
        <v/>
      </c>
      <c r="E269" s="50" t="str">
        <f aca="false">IF($A269="","",INDEX('Revenue Ledger'!$F$1:$F$4500,$J269)&amp;"")</f>
        <v/>
      </c>
      <c r="F269" s="52" t="str">
        <f aca="false">IF($A269="","",INDEX('Revenue Ledger'!$I$1:$I$4500,$J269))</f>
        <v/>
      </c>
      <c r="G269" s="52" t="str">
        <f aca="false">IF($A269="","",INDEX('Revenue Ledger'!$J$1:$J$4500,$J269))</f>
        <v/>
      </c>
      <c r="H269" s="52" t="str">
        <f aca="false">IF($A269="","",'Revenue Testing'!$E$9)</f>
        <v/>
      </c>
      <c r="I269" s="50" t="str">
        <f aca="false">IF($A269="","","Above materiality – automatically selected")</f>
        <v/>
      </c>
      <c r="J269" s="90" t="str">
        <f aca="false">IF($A269="","",MATCH(LARGE('Revenue Ledger'!$P$2:$P$4500,$A269),'Revenue Ledger'!$P$2:$P$4500,0)+1)</f>
        <v/>
      </c>
      <c r="K269" s="50" t="str">
        <f aca="false">IF($A269="","",INDEX('Revenue Ledger'!$A$1:$A$4500,$J269)&amp;"")</f>
        <v/>
      </c>
      <c r="L269" s="54"/>
      <c r="M269" s="54"/>
    </row>
    <row r="270" customFormat="false" ht="15" hidden="false" customHeight="false" outlineLevel="0" collapsed="false">
      <c r="A270" s="90" t="str">
        <f aca="false">IF(ROWS($A$5:A270)&lt;='Revenue Testing'!$E$31,ROWS($A$5:A270),"")</f>
        <v/>
      </c>
      <c r="B270" s="91" t="str">
        <f aca="false">IF($A270="","",INDEX('Revenue Ledger'!$B$1:$B$4500,$J270))</f>
        <v/>
      </c>
      <c r="C270" s="90" t="str">
        <f aca="false">IF($A270="","",INDEX('Revenue Ledger'!$C$1:$C$4500,$J270))</f>
        <v/>
      </c>
      <c r="D270" s="50" t="str">
        <f aca="false">IF($A270="","",INDEX('Revenue Ledger'!$D$1:$D$4500,$J270))</f>
        <v/>
      </c>
      <c r="E270" s="50" t="str">
        <f aca="false">IF($A270="","",INDEX('Revenue Ledger'!$F$1:$F$4500,$J270)&amp;"")</f>
        <v/>
      </c>
      <c r="F270" s="52" t="str">
        <f aca="false">IF($A270="","",INDEX('Revenue Ledger'!$I$1:$I$4500,$J270))</f>
        <v/>
      </c>
      <c r="G270" s="52" t="str">
        <f aca="false">IF($A270="","",INDEX('Revenue Ledger'!$J$1:$J$4500,$J270))</f>
        <v/>
      </c>
      <c r="H270" s="52" t="str">
        <f aca="false">IF($A270="","",'Revenue Testing'!$E$9)</f>
        <v/>
      </c>
      <c r="I270" s="50" t="str">
        <f aca="false">IF($A270="","","Above materiality – automatically selected")</f>
        <v/>
      </c>
      <c r="J270" s="90" t="str">
        <f aca="false">IF($A270="","",MATCH(LARGE('Revenue Ledger'!$P$2:$P$4500,$A270),'Revenue Ledger'!$P$2:$P$4500,0)+1)</f>
        <v/>
      </c>
      <c r="K270" s="50" t="str">
        <f aca="false">IF($A270="","",INDEX('Revenue Ledger'!$A$1:$A$4500,$J270)&amp;"")</f>
        <v/>
      </c>
      <c r="L270" s="54"/>
      <c r="M270" s="54"/>
    </row>
    <row r="271" customFormat="false" ht="15" hidden="false" customHeight="false" outlineLevel="0" collapsed="false">
      <c r="A271" s="90" t="str">
        <f aca="false">IF(ROWS($A$5:A271)&lt;='Revenue Testing'!$E$31,ROWS($A$5:A271),"")</f>
        <v/>
      </c>
      <c r="B271" s="91" t="str">
        <f aca="false">IF($A271="","",INDEX('Revenue Ledger'!$B$1:$B$4500,$J271))</f>
        <v/>
      </c>
      <c r="C271" s="90" t="str">
        <f aca="false">IF($A271="","",INDEX('Revenue Ledger'!$C$1:$C$4500,$J271))</f>
        <v/>
      </c>
      <c r="D271" s="50" t="str">
        <f aca="false">IF($A271="","",INDEX('Revenue Ledger'!$D$1:$D$4500,$J271))</f>
        <v/>
      </c>
      <c r="E271" s="50" t="str">
        <f aca="false">IF($A271="","",INDEX('Revenue Ledger'!$F$1:$F$4500,$J271)&amp;"")</f>
        <v/>
      </c>
      <c r="F271" s="52" t="str">
        <f aca="false">IF($A271="","",INDEX('Revenue Ledger'!$I$1:$I$4500,$J271))</f>
        <v/>
      </c>
      <c r="G271" s="52" t="str">
        <f aca="false">IF($A271="","",INDEX('Revenue Ledger'!$J$1:$J$4500,$J271))</f>
        <v/>
      </c>
      <c r="H271" s="52" t="str">
        <f aca="false">IF($A271="","",'Revenue Testing'!$E$9)</f>
        <v/>
      </c>
      <c r="I271" s="50" t="str">
        <f aca="false">IF($A271="","","Above materiality – automatically selected")</f>
        <v/>
      </c>
      <c r="J271" s="90" t="str">
        <f aca="false">IF($A271="","",MATCH(LARGE('Revenue Ledger'!$P$2:$P$4500,$A271),'Revenue Ledger'!$P$2:$P$4500,0)+1)</f>
        <v/>
      </c>
      <c r="K271" s="50" t="str">
        <f aca="false">IF($A271="","",INDEX('Revenue Ledger'!$A$1:$A$4500,$J271)&amp;"")</f>
        <v/>
      </c>
      <c r="L271" s="54"/>
      <c r="M271" s="54"/>
    </row>
    <row r="272" customFormat="false" ht="15" hidden="false" customHeight="false" outlineLevel="0" collapsed="false">
      <c r="A272" s="90" t="str">
        <f aca="false">IF(ROWS($A$5:A272)&lt;='Revenue Testing'!$E$31,ROWS($A$5:A272),"")</f>
        <v/>
      </c>
      <c r="B272" s="91" t="str">
        <f aca="false">IF($A272="","",INDEX('Revenue Ledger'!$B$1:$B$4500,$J272))</f>
        <v/>
      </c>
      <c r="C272" s="90" t="str">
        <f aca="false">IF($A272="","",INDEX('Revenue Ledger'!$C$1:$C$4500,$J272))</f>
        <v/>
      </c>
      <c r="D272" s="50" t="str">
        <f aca="false">IF($A272="","",INDEX('Revenue Ledger'!$D$1:$D$4500,$J272))</f>
        <v/>
      </c>
      <c r="E272" s="50" t="str">
        <f aca="false">IF($A272="","",INDEX('Revenue Ledger'!$F$1:$F$4500,$J272)&amp;"")</f>
        <v/>
      </c>
      <c r="F272" s="52" t="str">
        <f aca="false">IF($A272="","",INDEX('Revenue Ledger'!$I$1:$I$4500,$J272))</f>
        <v/>
      </c>
      <c r="G272" s="52" t="str">
        <f aca="false">IF($A272="","",INDEX('Revenue Ledger'!$J$1:$J$4500,$J272))</f>
        <v/>
      </c>
      <c r="H272" s="52" t="str">
        <f aca="false">IF($A272="","",'Revenue Testing'!$E$9)</f>
        <v/>
      </c>
      <c r="I272" s="50" t="str">
        <f aca="false">IF($A272="","","Above materiality – automatically selected")</f>
        <v/>
      </c>
      <c r="J272" s="90" t="str">
        <f aca="false">IF($A272="","",MATCH(LARGE('Revenue Ledger'!$P$2:$P$4500,$A272),'Revenue Ledger'!$P$2:$P$4500,0)+1)</f>
        <v/>
      </c>
      <c r="K272" s="50" t="str">
        <f aca="false">IF($A272="","",INDEX('Revenue Ledger'!$A$1:$A$4500,$J272)&amp;"")</f>
        <v/>
      </c>
      <c r="L272" s="54"/>
      <c r="M272" s="54"/>
    </row>
    <row r="273" customFormat="false" ht="15" hidden="false" customHeight="false" outlineLevel="0" collapsed="false">
      <c r="A273" s="90" t="str">
        <f aca="false">IF(ROWS($A$5:A273)&lt;='Revenue Testing'!$E$31,ROWS($A$5:A273),"")</f>
        <v/>
      </c>
      <c r="B273" s="91" t="str">
        <f aca="false">IF($A273="","",INDEX('Revenue Ledger'!$B$1:$B$4500,$J273))</f>
        <v/>
      </c>
      <c r="C273" s="90" t="str">
        <f aca="false">IF($A273="","",INDEX('Revenue Ledger'!$C$1:$C$4500,$J273))</f>
        <v/>
      </c>
      <c r="D273" s="50" t="str">
        <f aca="false">IF($A273="","",INDEX('Revenue Ledger'!$D$1:$D$4500,$J273))</f>
        <v/>
      </c>
      <c r="E273" s="50" t="str">
        <f aca="false">IF($A273="","",INDEX('Revenue Ledger'!$F$1:$F$4500,$J273)&amp;"")</f>
        <v/>
      </c>
      <c r="F273" s="52" t="str">
        <f aca="false">IF($A273="","",INDEX('Revenue Ledger'!$I$1:$I$4500,$J273))</f>
        <v/>
      </c>
      <c r="G273" s="52" t="str">
        <f aca="false">IF($A273="","",INDEX('Revenue Ledger'!$J$1:$J$4500,$J273))</f>
        <v/>
      </c>
      <c r="H273" s="52" t="str">
        <f aca="false">IF($A273="","",'Revenue Testing'!$E$9)</f>
        <v/>
      </c>
      <c r="I273" s="50" t="str">
        <f aca="false">IF($A273="","","Above materiality – automatically selected")</f>
        <v/>
      </c>
      <c r="J273" s="90" t="str">
        <f aca="false">IF($A273="","",MATCH(LARGE('Revenue Ledger'!$P$2:$P$4500,$A273),'Revenue Ledger'!$P$2:$P$4500,0)+1)</f>
        <v/>
      </c>
      <c r="K273" s="50" t="str">
        <f aca="false">IF($A273="","",INDEX('Revenue Ledger'!$A$1:$A$4500,$J273)&amp;"")</f>
        <v/>
      </c>
      <c r="L273" s="54"/>
      <c r="M273" s="54"/>
    </row>
    <row r="274" customFormat="false" ht="15" hidden="false" customHeight="false" outlineLevel="0" collapsed="false">
      <c r="A274" s="90" t="str">
        <f aca="false">IF(ROWS($A$5:A274)&lt;='Revenue Testing'!$E$31,ROWS($A$5:A274),"")</f>
        <v/>
      </c>
      <c r="B274" s="91" t="str">
        <f aca="false">IF($A274="","",INDEX('Revenue Ledger'!$B$1:$B$4500,$J274))</f>
        <v/>
      </c>
      <c r="C274" s="90" t="str">
        <f aca="false">IF($A274="","",INDEX('Revenue Ledger'!$C$1:$C$4500,$J274))</f>
        <v/>
      </c>
      <c r="D274" s="50" t="str">
        <f aca="false">IF($A274="","",INDEX('Revenue Ledger'!$D$1:$D$4500,$J274))</f>
        <v/>
      </c>
      <c r="E274" s="50" t="str">
        <f aca="false">IF($A274="","",INDEX('Revenue Ledger'!$F$1:$F$4500,$J274)&amp;"")</f>
        <v/>
      </c>
      <c r="F274" s="52" t="str">
        <f aca="false">IF($A274="","",INDEX('Revenue Ledger'!$I$1:$I$4500,$J274))</f>
        <v/>
      </c>
      <c r="G274" s="52" t="str">
        <f aca="false">IF($A274="","",INDEX('Revenue Ledger'!$J$1:$J$4500,$J274))</f>
        <v/>
      </c>
      <c r="H274" s="52" t="str">
        <f aca="false">IF($A274="","",'Revenue Testing'!$E$9)</f>
        <v/>
      </c>
      <c r="I274" s="50" t="str">
        <f aca="false">IF($A274="","","Above materiality – automatically selected")</f>
        <v/>
      </c>
      <c r="J274" s="90" t="str">
        <f aca="false">IF($A274="","",MATCH(LARGE('Revenue Ledger'!$P$2:$P$4500,$A274),'Revenue Ledger'!$P$2:$P$4500,0)+1)</f>
        <v/>
      </c>
      <c r="K274" s="50" t="str">
        <f aca="false">IF($A274="","",INDEX('Revenue Ledger'!$A$1:$A$4500,$J274)&amp;"")</f>
        <v/>
      </c>
      <c r="L274" s="54"/>
      <c r="M274" s="54"/>
    </row>
    <row r="275" customFormat="false" ht="15" hidden="false" customHeight="false" outlineLevel="0" collapsed="false">
      <c r="A275" s="90" t="str">
        <f aca="false">IF(ROWS($A$5:A275)&lt;='Revenue Testing'!$E$31,ROWS($A$5:A275),"")</f>
        <v/>
      </c>
      <c r="B275" s="91" t="str">
        <f aca="false">IF($A275="","",INDEX('Revenue Ledger'!$B$1:$B$4500,$J275))</f>
        <v/>
      </c>
      <c r="C275" s="90" t="str">
        <f aca="false">IF($A275="","",INDEX('Revenue Ledger'!$C$1:$C$4500,$J275))</f>
        <v/>
      </c>
      <c r="D275" s="50" t="str">
        <f aca="false">IF($A275="","",INDEX('Revenue Ledger'!$D$1:$D$4500,$J275))</f>
        <v/>
      </c>
      <c r="E275" s="50" t="str">
        <f aca="false">IF($A275="","",INDEX('Revenue Ledger'!$F$1:$F$4500,$J275)&amp;"")</f>
        <v/>
      </c>
      <c r="F275" s="52" t="str">
        <f aca="false">IF($A275="","",INDEX('Revenue Ledger'!$I$1:$I$4500,$J275))</f>
        <v/>
      </c>
      <c r="G275" s="52" t="str">
        <f aca="false">IF($A275="","",INDEX('Revenue Ledger'!$J$1:$J$4500,$J275))</f>
        <v/>
      </c>
      <c r="H275" s="52" t="str">
        <f aca="false">IF($A275="","",'Revenue Testing'!$E$9)</f>
        <v/>
      </c>
      <c r="I275" s="50" t="str">
        <f aca="false">IF($A275="","","Above materiality – automatically selected")</f>
        <v/>
      </c>
      <c r="J275" s="90" t="str">
        <f aca="false">IF($A275="","",MATCH(LARGE('Revenue Ledger'!$P$2:$P$4500,$A275),'Revenue Ledger'!$P$2:$P$4500,0)+1)</f>
        <v/>
      </c>
      <c r="K275" s="50" t="str">
        <f aca="false">IF($A275="","",INDEX('Revenue Ledger'!$A$1:$A$4500,$J275)&amp;"")</f>
        <v/>
      </c>
      <c r="L275" s="54"/>
      <c r="M275" s="54"/>
    </row>
    <row r="276" customFormat="false" ht="15" hidden="false" customHeight="false" outlineLevel="0" collapsed="false">
      <c r="A276" s="90" t="str">
        <f aca="false">IF(ROWS($A$5:A276)&lt;='Revenue Testing'!$E$31,ROWS($A$5:A276),"")</f>
        <v/>
      </c>
      <c r="B276" s="91" t="str">
        <f aca="false">IF($A276="","",INDEX('Revenue Ledger'!$B$1:$B$4500,$J276))</f>
        <v/>
      </c>
      <c r="C276" s="90" t="str">
        <f aca="false">IF($A276="","",INDEX('Revenue Ledger'!$C$1:$C$4500,$J276))</f>
        <v/>
      </c>
      <c r="D276" s="50" t="str">
        <f aca="false">IF($A276="","",INDEX('Revenue Ledger'!$D$1:$D$4500,$J276))</f>
        <v/>
      </c>
      <c r="E276" s="50" t="str">
        <f aca="false">IF($A276="","",INDEX('Revenue Ledger'!$F$1:$F$4500,$J276)&amp;"")</f>
        <v/>
      </c>
      <c r="F276" s="52" t="str">
        <f aca="false">IF($A276="","",INDEX('Revenue Ledger'!$I$1:$I$4500,$J276))</f>
        <v/>
      </c>
      <c r="G276" s="52" t="str">
        <f aca="false">IF($A276="","",INDEX('Revenue Ledger'!$J$1:$J$4500,$J276))</f>
        <v/>
      </c>
      <c r="H276" s="52" t="str">
        <f aca="false">IF($A276="","",'Revenue Testing'!$E$9)</f>
        <v/>
      </c>
      <c r="I276" s="50" t="str">
        <f aca="false">IF($A276="","","Above materiality – automatically selected")</f>
        <v/>
      </c>
      <c r="J276" s="90" t="str">
        <f aca="false">IF($A276="","",MATCH(LARGE('Revenue Ledger'!$P$2:$P$4500,$A276),'Revenue Ledger'!$P$2:$P$4500,0)+1)</f>
        <v/>
      </c>
      <c r="K276" s="50" t="str">
        <f aca="false">IF($A276="","",INDEX('Revenue Ledger'!$A$1:$A$4500,$J276)&amp;"")</f>
        <v/>
      </c>
      <c r="L276" s="54"/>
      <c r="M276" s="54"/>
    </row>
    <row r="277" customFormat="false" ht="15" hidden="false" customHeight="false" outlineLevel="0" collapsed="false">
      <c r="A277" s="90" t="str">
        <f aca="false">IF(ROWS($A$5:A277)&lt;='Revenue Testing'!$E$31,ROWS($A$5:A277),"")</f>
        <v/>
      </c>
      <c r="B277" s="91" t="str">
        <f aca="false">IF($A277="","",INDEX('Revenue Ledger'!$B$1:$B$4500,$J277))</f>
        <v/>
      </c>
      <c r="C277" s="90" t="str">
        <f aca="false">IF($A277="","",INDEX('Revenue Ledger'!$C$1:$C$4500,$J277))</f>
        <v/>
      </c>
      <c r="D277" s="50" t="str">
        <f aca="false">IF($A277="","",INDEX('Revenue Ledger'!$D$1:$D$4500,$J277))</f>
        <v/>
      </c>
      <c r="E277" s="50" t="str">
        <f aca="false">IF($A277="","",INDEX('Revenue Ledger'!$F$1:$F$4500,$J277)&amp;"")</f>
        <v/>
      </c>
      <c r="F277" s="52" t="str">
        <f aca="false">IF($A277="","",INDEX('Revenue Ledger'!$I$1:$I$4500,$J277))</f>
        <v/>
      </c>
      <c r="G277" s="52" t="str">
        <f aca="false">IF($A277="","",INDEX('Revenue Ledger'!$J$1:$J$4500,$J277))</f>
        <v/>
      </c>
      <c r="H277" s="52" t="str">
        <f aca="false">IF($A277="","",'Revenue Testing'!$E$9)</f>
        <v/>
      </c>
      <c r="I277" s="50" t="str">
        <f aca="false">IF($A277="","","Above materiality – automatically selected")</f>
        <v/>
      </c>
      <c r="J277" s="90" t="str">
        <f aca="false">IF($A277="","",MATCH(LARGE('Revenue Ledger'!$P$2:$P$4500,$A277),'Revenue Ledger'!$P$2:$P$4500,0)+1)</f>
        <v/>
      </c>
      <c r="K277" s="50" t="str">
        <f aca="false">IF($A277="","",INDEX('Revenue Ledger'!$A$1:$A$4500,$J277)&amp;"")</f>
        <v/>
      </c>
      <c r="L277" s="54"/>
      <c r="M277" s="54"/>
    </row>
    <row r="278" customFormat="false" ht="15" hidden="false" customHeight="false" outlineLevel="0" collapsed="false">
      <c r="A278" s="90" t="str">
        <f aca="false">IF(ROWS($A$5:A278)&lt;='Revenue Testing'!$E$31,ROWS($A$5:A278),"")</f>
        <v/>
      </c>
      <c r="B278" s="91" t="str">
        <f aca="false">IF($A278="","",INDEX('Revenue Ledger'!$B$1:$B$4500,$J278))</f>
        <v/>
      </c>
      <c r="C278" s="90" t="str">
        <f aca="false">IF($A278="","",INDEX('Revenue Ledger'!$C$1:$C$4500,$J278))</f>
        <v/>
      </c>
      <c r="D278" s="50" t="str">
        <f aca="false">IF($A278="","",INDEX('Revenue Ledger'!$D$1:$D$4500,$J278))</f>
        <v/>
      </c>
      <c r="E278" s="50" t="str">
        <f aca="false">IF($A278="","",INDEX('Revenue Ledger'!$F$1:$F$4500,$J278)&amp;"")</f>
        <v/>
      </c>
      <c r="F278" s="52" t="str">
        <f aca="false">IF($A278="","",INDEX('Revenue Ledger'!$I$1:$I$4500,$J278))</f>
        <v/>
      </c>
      <c r="G278" s="52" t="str">
        <f aca="false">IF($A278="","",INDEX('Revenue Ledger'!$J$1:$J$4500,$J278))</f>
        <v/>
      </c>
      <c r="H278" s="52" t="str">
        <f aca="false">IF($A278="","",'Revenue Testing'!$E$9)</f>
        <v/>
      </c>
      <c r="I278" s="50" t="str">
        <f aca="false">IF($A278="","","Above materiality – automatically selected")</f>
        <v/>
      </c>
      <c r="J278" s="90" t="str">
        <f aca="false">IF($A278="","",MATCH(LARGE('Revenue Ledger'!$P$2:$P$4500,$A278),'Revenue Ledger'!$P$2:$P$4500,0)+1)</f>
        <v/>
      </c>
      <c r="K278" s="50" t="str">
        <f aca="false">IF($A278="","",INDEX('Revenue Ledger'!$A$1:$A$4500,$J278)&amp;"")</f>
        <v/>
      </c>
      <c r="L278" s="54"/>
      <c r="M278" s="54"/>
    </row>
    <row r="279" customFormat="false" ht="15" hidden="false" customHeight="false" outlineLevel="0" collapsed="false">
      <c r="A279" s="90" t="str">
        <f aca="false">IF(ROWS($A$5:A279)&lt;='Revenue Testing'!$E$31,ROWS($A$5:A279),"")</f>
        <v/>
      </c>
      <c r="B279" s="91" t="str">
        <f aca="false">IF($A279="","",INDEX('Revenue Ledger'!$B$1:$B$4500,$J279))</f>
        <v/>
      </c>
      <c r="C279" s="90" t="str">
        <f aca="false">IF($A279="","",INDEX('Revenue Ledger'!$C$1:$C$4500,$J279))</f>
        <v/>
      </c>
      <c r="D279" s="50" t="str">
        <f aca="false">IF($A279="","",INDEX('Revenue Ledger'!$D$1:$D$4500,$J279))</f>
        <v/>
      </c>
      <c r="E279" s="50" t="str">
        <f aca="false">IF($A279="","",INDEX('Revenue Ledger'!$F$1:$F$4500,$J279)&amp;"")</f>
        <v/>
      </c>
      <c r="F279" s="52" t="str">
        <f aca="false">IF($A279="","",INDEX('Revenue Ledger'!$I$1:$I$4500,$J279))</f>
        <v/>
      </c>
      <c r="G279" s="52" t="str">
        <f aca="false">IF($A279="","",INDEX('Revenue Ledger'!$J$1:$J$4500,$J279))</f>
        <v/>
      </c>
      <c r="H279" s="52" t="str">
        <f aca="false">IF($A279="","",'Revenue Testing'!$E$9)</f>
        <v/>
      </c>
      <c r="I279" s="50" t="str">
        <f aca="false">IF($A279="","","Above materiality – automatically selected")</f>
        <v/>
      </c>
      <c r="J279" s="90" t="str">
        <f aca="false">IF($A279="","",MATCH(LARGE('Revenue Ledger'!$P$2:$P$4500,$A279),'Revenue Ledger'!$P$2:$P$4500,0)+1)</f>
        <v/>
      </c>
      <c r="K279" s="50" t="str">
        <f aca="false">IF($A279="","",INDEX('Revenue Ledger'!$A$1:$A$4500,$J279)&amp;"")</f>
        <v/>
      </c>
      <c r="L279" s="54"/>
      <c r="M279" s="54"/>
    </row>
    <row r="280" customFormat="false" ht="15" hidden="false" customHeight="false" outlineLevel="0" collapsed="false">
      <c r="A280" s="90" t="str">
        <f aca="false">IF(ROWS($A$5:A280)&lt;='Revenue Testing'!$E$31,ROWS($A$5:A280),"")</f>
        <v/>
      </c>
      <c r="B280" s="91" t="str">
        <f aca="false">IF($A280="","",INDEX('Revenue Ledger'!$B$1:$B$4500,$J280))</f>
        <v/>
      </c>
      <c r="C280" s="90" t="str">
        <f aca="false">IF($A280="","",INDEX('Revenue Ledger'!$C$1:$C$4500,$J280))</f>
        <v/>
      </c>
      <c r="D280" s="50" t="str">
        <f aca="false">IF($A280="","",INDEX('Revenue Ledger'!$D$1:$D$4500,$J280))</f>
        <v/>
      </c>
      <c r="E280" s="50" t="str">
        <f aca="false">IF($A280="","",INDEX('Revenue Ledger'!$F$1:$F$4500,$J280)&amp;"")</f>
        <v/>
      </c>
      <c r="F280" s="52" t="str">
        <f aca="false">IF($A280="","",INDEX('Revenue Ledger'!$I$1:$I$4500,$J280))</f>
        <v/>
      </c>
      <c r="G280" s="52" t="str">
        <f aca="false">IF($A280="","",INDEX('Revenue Ledger'!$J$1:$J$4500,$J280))</f>
        <v/>
      </c>
      <c r="H280" s="52" t="str">
        <f aca="false">IF($A280="","",'Revenue Testing'!$E$9)</f>
        <v/>
      </c>
      <c r="I280" s="50" t="str">
        <f aca="false">IF($A280="","","Above materiality – automatically selected")</f>
        <v/>
      </c>
      <c r="J280" s="90" t="str">
        <f aca="false">IF($A280="","",MATCH(LARGE('Revenue Ledger'!$P$2:$P$4500,$A280),'Revenue Ledger'!$P$2:$P$4500,0)+1)</f>
        <v/>
      </c>
      <c r="K280" s="50" t="str">
        <f aca="false">IF($A280="","",INDEX('Revenue Ledger'!$A$1:$A$4500,$J280)&amp;"")</f>
        <v/>
      </c>
      <c r="L280" s="54"/>
      <c r="M280" s="54"/>
    </row>
    <row r="281" customFormat="false" ht="15" hidden="false" customHeight="false" outlineLevel="0" collapsed="false">
      <c r="A281" s="90" t="str">
        <f aca="false">IF(ROWS($A$5:A281)&lt;='Revenue Testing'!$E$31,ROWS($A$5:A281),"")</f>
        <v/>
      </c>
      <c r="B281" s="91" t="str">
        <f aca="false">IF($A281="","",INDEX('Revenue Ledger'!$B$1:$B$4500,$J281))</f>
        <v/>
      </c>
      <c r="C281" s="90" t="str">
        <f aca="false">IF($A281="","",INDEX('Revenue Ledger'!$C$1:$C$4500,$J281))</f>
        <v/>
      </c>
      <c r="D281" s="50" t="str">
        <f aca="false">IF($A281="","",INDEX('Revenue Ledger'!$D$1:$D$4500,$J281))</f>
        <v/>
      </c>
      <c r="E281" s="50" t="str">
        <f aca="false">IF($A281="","",INDEX('Revenue Ledger'!$F$1:$F$4500,$J281)&amp;"")</f>
        <v/>
      </c>
      <c r="F281" s="52" t="str">
        <f aca="false">IF($A281="","",INDEX('Revenue Ledger'!$I$1:$I$4500,$J281))</f>
        <v/>
      </c>
      <c r="G281" s="52" t="str">
        <f aca="false">IF($A281="","",INDEX('Revenue Ledger'!$J$1:$J$4500,$J281))</f>
        <v/>
      </c>
      <c r="H281" s="52" t="str">
        <f aca="false">IF($A281="","",'Revenue Testing'!$E$9)</f>
        <v/>
      </c>
      <c r="I281" s="50" t="str">
        <f aca="false">IF($A281="","","Above materiality – automatically selected")</f>
        <v/>
      </c>
      <c r="J281" s="90" t="str">
        <f aca="false">IF($A281="","",MATCH(LARGE('Revenue Ledger'!$P$2:$P$4500,$A281),'Revenue Ledger'!$P$2:$P$4500,0)+1)</f>
        <v/>
      </c>
      <c r="K281" s="50" t="str">
        <f aca="false">IF($A281="","",INDEX('Revenue Ledger'!$A$1:$A$4500,$J281)&amp;"")</f>
        <v/>
      </c>
      <c r="L281" s="54"/>
      <c r="M281" s="54"/>
    </row>
    <row r="282" customFormat="false" ht="15" hidden="false" customHeight="false" outlineLevel="0" collapsed="false">
      <c r="A282" s="90" t="str">
        <f aca="false">IF(ROWS($A$5:A282)&lt;='Revenue Testing'!$E$31,ROWS($A$5:A282),"")</f>
        <v/>
      </c>
      <c r="B282" s="91" t="str">
        <f aca="false">IF($A282="","",INDEX('Revenue Ledger'!$B$1:$B$4500,$J282))</f>
        <v/>
      </c>
      <c r="C282" s="90" t="str">
        <f aca="false">IF($A282="","",INDEX('Revenue Ledger'!$C$1:$C$4500,$J282))</f>
        <v/>
      </c>
      <c r="D282" s="50" t="str">
        <f aca="false">IF($A282="","",INDEX('Revenue Ledger'!$D$1:$D$4500,$J282))</f>
        <v/>
      </c>
      <c r="E282" s="50" t="str">
        <f aca="false">IF($A282="","",INDEX('Revenue Ledger'!$F$1:$F$4500,$J282)&amp;"")</f>
        <v/>
      </c>
      <c r="F282" s="52" t="str">
        <f aca="false">IF($A282="","",INDEX('Revenue Ledger'!$I$1:$I$4500,$J282))</f>
        <v/>
      </c>
      <c r="G282" s="52" t="str">
        <f aca="false">IF($A282="","",INDEX('Revenue Ledger'!$J$1:$J$4500,$J282))</f>
        <v/>
      </c>
      <c r="H282" s="52" t="str">
        <f aca="false">IF($A282="","",'Revenue Testing'!$E$9)</f>
        <v/>
      </c>
      <c r="I282" s="50" t="str">
        <f aca="false">IF($A282="","","Above materiality – automatically selected")</f>
        <v/>
      </c>
      <c r="J282" s="90" t="str">
        <f aca="false">IF($A282="","",MATCH(LARGE('Revenue Ledger'!$P$2:$P$4500,$A282),'Revenue Ledger'!$P$2:$P$4500,0)+1)</f>
        <v/>
      </c>
      <c r="K282" s="50" t="str">
        <f aca="false">IF($A282="","",INDEX('Revenue Ledger'!$A$1:$A$4500,$J282)&amp;"")</f>
        <v/>
      </c>
      <c r="L282" s="54"/>
      <c r="M282" s="54"/>
    </row>
    <row r="283" customFormat="false" ht="15" hidden="false" customHeight="false" outlineLevel="0" collapsed="false">
      <c r="A283" s="90" t="str">
        <f aca="false">IF(ROWS($A$5:A283)&lt;='Revenue Testing'!$E$31,ROWS($A$5:A283),"")</f>
        <v/>
      </c>
      <c r="B283" s="91" t="str">
        <f aca="false">IF($A283="","",INDEX('Revenue Ledger'!$B$1:$B$4500,$J283))</f>
        <v/>
      </c>
      <c r="C283" s="90" t="str">
        <f aca="false">IF($A283="","",INDEX('Revenue Ledger'!$C$1:$C$4500,$J283))</f>
        <v/>
      </c>
      <c r="D283" s="50" t="str">
        <f aca="false">IF($A283="","",INDEX('Revenue Ledger'!$D$1:$D$4500,$J283))</f>
        <v/>
      </c>
      <c r="E283" s="50" t="str">
        <f aca="false">IF($A283="","",INDEX('Revenue Ledger'!$F$1:$F$4500,$J283)&amp;"")</f>
        <v/>
      </c>
      <c r="F283" s="52" t="str">
        <f aca="false">IF($A283="","",INDEX('Revenue Ledger'!$I$1:$I$4500,$J283))</f>
        <v/>
      </c>
      <c r="G283" s="52" t="str">
        <f aca="false">IF($A283="","",INDEX('Revenue Ledger'!$J$1:$J$4500,$J283))</f>
        <v/>
      </c>
      <c r="H283" s="52" t="str">
        <f aca="false">IF($A283="","",'Revenue Testing'!$E$9)</f>
        <v/>
      </c>
      <c r="I283" s="50" t="str">
        <f aca="false">IF($A283="","","Above materiality – automatically selected")</f>
        <v/>
      </c>
      <c r="J283" s="90" t="str">
        <f aca="false">IF($A283="","",MATCH(LARGE('Revenue Ledger'!$P$2:$P$4500,$A283),'Revenue Ledger'!$P$2:$P$4500,0)+1)</f>
        <v/>
      </c>
      <c r="K283" s="50" t="str">
        <f aca="false">IF($A283="","",INDEX('Revenue Ledger'!$A$1:$A$4500,$J283)&amp;"")</f>
        <v/>
      </c>
      <c r="L283" s="54"/>
      <c r="M283" s="54"/>
    </row>
    <row r="284" customFormat="false" ht="15" hidden="false" customHeight="false" outlineLevel="0" collapsed="false">
      <c r="A284" s="90" t="str">
        <f aca="false">IF(ROWS($A$5:A284)&lt;='Revenue Testing'!$E$31,ROWS($A$5:A284),"")</f>
        <v/>
      </c>
      <c r="B284" s="91" t="str">
        <f aca="false">IF($A284="","",INDEX('Revenue Ledger'!$B$1:$B$4500,$J284))</f>
        <v/>
      </c>
      <c r="C284" s="90" t="str">
        <f aca="false">IF($A284="","",INDEX('Revenue Ledger'!$C$1:$C$4500,$J284))</f>
        <v/>
      </c>
      <c r="D284" s="50" t="str">
        <f aca="false">IF($A284="","",INDEX('Revenue Ledger'!$D$1:$D$4500,$J284))</f>
        <v/>
      </c>
      <c r="E284" s="50" t="str">
        <f aca="false">IF($A284="","",INDEX('Revenue Ledger'!$F$1:$F$4500,$J284)&amp;"")</f>
        <v/>
      </c>
      <c r="F284" s="52" t="str">
        <f aca="false">IF($A284="","",INDEX('Revenue Ledger'!$I$1:$I$4500,$J284))</f>
        <v/>
      </c>
      <c r="G284" s="52" t="str">
        <f aca="false">IF($A284="","",INDEX('Revenue Ledger'!$J$1:$J$4500,$J284))</f>
        <v/>
      </c>
      <c r="H284" s="52" t="str">
        <f aca="false">IF($A284="","",'Revenue Testing'!$E$9)</f>
        <v/>
      </c>
      <c r="I284" s="50" t="str">
        <f aca="false">IF($A284="","","Above materiality – automatically selected")</f>
        <v/>
      </c>
      <c r="J284" s="90" t="str">
        <f aca="false">IF($A284="","",MATCH(LARGE('Revenue Ledger'!$P$2:$P$4500,$A284),'Revenue Ledger'!$P$2:$P$4500,0)+1)</f>
        <v/>
      </c>
      <c r="K284" s="50" t="str">
        <f aca="false">IF($A284="","",INDEX('Revenue Ledger'!$A$1:$A$4500,$J284)&amp;"")</f>
        <v/>
      </c>
      <c r="L284" s="54"/>
      <c r="M284" s="54"/>
    </row>
    <row r="285" customFormat="false" ht="15" hidden="false" customHeight="false" outlineLevel="0" collapsed="false">
      <c r="A285" s="90" t="str">
        <f aca="false">IF(ROWS($A$5:A285)&lt;='Revenue Testing'!$E$31,ROWS($A$5:A285),"")</f>
        <v/>
      </c>
      <c r="B285" s="91" t="str">
        <f aca="false">IF($A285="","",INDEX('Revenue Ledger'!$B$1:$B$4500,$J285))</f>
        <v/>
      </c>
      <c r="C285" s="90" t="str">
        <f aca="false">IF($A285="","",INDEX('Revenue Ledger'!$C$1:$C$4500,$J285))</f>
        <v/>
      </c>
      <c r="D285" s="50" t="str">
        <f aca="false">IF($A285="","",INDEX('Revenue Ledger'!$D$1:$D$4500,$J285))</f>
        <v/>
      </c>
      <c r="E285" s="50" t="str">
        <f aca="false">IF($A285="","",INDEX('Revenue Ledger'!$F$1:$F$4500,$J285)&amp;"")</f>
        <v/>
      </c>
      <c r="F285" s="52" t="str">
        <f aca="false">IF($A285="","",INDEX('Revenue Ledger'!$I$1:$I$4500,$J285))</f>
        <v/>
      </c>
      <c r="G285" s="52" t="str">
        <f aca="false">IF($A285="","",INDEX('Revenue Ledger'!$J$1:$J$4500,$J285))</f>
        <v/>
      </c>
      <c r="H285" s="52" t="str">
        <f aca="false">IF($A285="","",'Revenue Testing'!$E$9)</f>
        <v/>
      </c>
      <c r="I285" s="50" t="str">
        <f aca="false">IF($A285="","","Above materiality – automatically selected")</f>
        <v/>
      </c>
      <c r="J285" s="90" t="str">
        <f aca="false">IF($A285="","",MATCH(LARGE('Revenue Ledger'!$P$2:$P$4500,$A285),'Revenue Ledger'!$P$2:$P$4500,0)+1)</f>
        <v/>
      </c>
      <c r="K285" s="50" t="str">
        <f aca="false">IF($A285="","",INDEX('Revenue Ledger'!$A$1:$A$4500,$J285)&amp;"")</f>
        <v/>
      </c>
      <c r="L285" s="54"/>
      <c r="M285" s="54"/>
    </row>
    <row r="286" customFormat="false" ht="15" hidden="false" customHeight="false" outlineLevel="0" collapsed="false">
      <c r="A286" s="90" t="str">
        <f aca="false">IF(ROWS($A$5:A286)&lt;='Revenue Testing'!$E$31,ROWS($A$5:A286),"")</f>
        <v/>
      </c>
      <c r="B286" s="91" t="str">
        <f aca="false">IF($A286="","",INDEX('Revenue Ledger'!$B$1:$B$4500,$J286))</f>
        <v/>
      </c>
      <c r="C286" s="90" t="str">
        <f aca="false">IF($A286="","",INDEX('Revenue Ledger'!$C$1:$C$4500,$J286))</f>
        <v/>
      </c>
      <c r="D286" s="50" t="str">
        <f aca="false">IF($A286="","",INDEX('Revenue Ledger'!$D$1:$D$4500,$J286))</f>
        <v/>
      </c>
      <c r="E286" s="50" t="str">
        <f aca="false">IF($A286="","",INDEX('Revenue Ledger'!$F$1:$F$4500,$J286)&amp;"")</f>
        <v/>
      </c>
      <c r="F286" s="52" t="str">
        <f aca="false">IF($A286="","",INDEX('Revenue Ledger'!$I$1:$I$4500,$J286))</f>
        <v/>
      </c>
      <c r="G286" s="52" t="str">
        <f aca="false">IF($A286="","",INDEX('Revenue Ledger'!$J$1:$J$4500,$J286))</f>
        <v/>
      </c>
      <c r="H286" s="52" t="str">
        <f aca="false">IF($A286="","",'Revenue Testing'!$E$9)</f>
        <v/>
      </c>
      <c r="I286" s="50" t="str">
        <f aca="false">IF($A286="","","Above materiality – automatically selected")</f>
        <v/>
      </c>
      <c r="J286" s="90" t="str">
        <f aca="false">IF($A286="","",MATCH(LARGE('Revenue Ledger'!$P$2:$P$4500,$A286),'Revenue Ledger'!$P$2:$P$4500,0)+1)</f>
        <v/>
      </c>
      <c r="K286" s="50" t="str">
        <f aca="false">IF($A286="","",INDEX('Revenue Ledger'!$A$1:$A$4500,$J286)&amp;"")</f>
        <v/>
      </c>
      <c r="L286" s="54"/>
      <c r="M286" s="54"/>
    </row>
    <row r="287" customFormat="false" ht="15" hidden="false" customHeight="false" outlineLevel="0" collapsed="false">
      <c r="A287" s="90" t="str">
        <f aca="false">IF(ROWS($A$5:A287)&lt;='Revenue Testing'!$E$31,ROWS($A$5:A287),"")</f>
        <v/>
      </c>
      <c r="B287" s="91" t="str">
        <f aca="false">IF($A287="","",INDEX('Revenue Ledger'!$B$1:$B$4500,$J287))</f>
        <v/>
      </c>
      <c r="C287" s="90" t="str">
        <f aca="false">IF($A287="","",INDEX('Revenue Ledger'!$C$1:$C$4500,$J287))</f>
        <v/>
      </c>
      <c r="D287" s="50" t="str">
        <f aca="false">IF($A287="","",INDEX('Revenue Ledger'!$D$1:$D$4500,$J287))</f>
        <v/>
      </c>
      <c r="E287" s="50" t="str">
        <f aca="false">IF($A287="","",INDEX('Revenue Ledger'!$F$1:$F$4500,$J287)&amp;"")</f>
        <v/>
      </c>
      <c r="F287" s="52" t="str">
        <f aca="false">IF($A287="","",INDEX('Revenue Ledger'!$I$1:$I$4500,$J287))</f>
        <v/>
      </c>
      <c r="G287" s="52" t="str">
        <f aca="false">IF($A287="","",INDEX('Revenue Ledger'!$J$1:$J$4500,$J287))</f>
        <v/>
      </c>
      <c r="H287" s="52" t="str">
        <f aca="false">IF($A287="","",'Revenue Testing'!$E$9)</f>
        <v/>
      </c>
      <c r="I287" s="50" t="str">
        <f aca="false">IF($A287="","","Above materiality – automatically selected")</f>
        <v/>
      </c>
      <c r="J287" s="90" t="str">
        <f aca="false">IF($A287="","",MATCH(LARGE('Revenue Ledger'!$P$2:$P$4500,$A287),'Revenue Ledger'!$P$2:$P$4500,0)+1)</f>
        <v/>
      </c>
      <c r="K287" s="50" t="str">
        <f aca="false">IF($A287="","",INDEX('Revenue Ledger'!$A$1:$A$4500,$J287)&amp;"")</f>
        <v/>
      </c>
      <c r="L287" s="54"/>
      <c r="M287" s="54"/>
    </row>
    <row r="288" customFormat="false" ht="15" hidden="false" customHeight="false" outlineLevel="0" collapsed="false">
      <c r="A288" s="90" t="str">
        <f aca="false">IF(ROWS($A$5:A288)&lt;='Revenue Testing'!$E$31,ROWS($A$5:A288),"")</f>
        <v/>
      </c>
      <c r="B288" s="91" t="str">
        <f aca="false">IF($A288="","",INDEX('Revenue Ledger'!$B$1:$B$4500,$J288))</f>
        <v/>
      </c>
      <c r="C288" s="90" t="str">
        <f aca="false">IF($A288="","",INDEX('Revenue Ledger'!$C$1:$C$4500,$J288))</f>
        <v/>
      </c>
      <c r="D288" s="50" t="str">
        <f aca="false">IF($A288="","",INDEX('Revenue Ledger'!$D$1:$D$4500,$J288))</f>
        <v/>
      </c>
      <c r="E288" s="50" t="str">
        <f aca="false">IF($A288="","",INDEX('Revenue Ledger'!$F$1:$F$4500,$J288)&amp;"")</f>
        <v/>
      </c>
      <c r="F288" s="52" t="str">
        <f aca="false">IF($A288="","",INDEX('Revenue Ledger'!$I$1:$I$4500,$J288))</f>
        <v/>
      </c>
      <c r="G288" s="52" t="str">
        <f aca="false">IF($A288="","",INDEX('Revenue Ledger'!$J$1:$J$4500,$J288))</f>
        <v/>
      </c>
      <c r="H288" s="52" t="str">
        <f aca="false">IF($A288="","",'Revenue Testing'!$E$9)</f>
        <v/>
      </c>
      <c r="I288" s="50" t="str">
        <f aca="false">IF($A288="","","Above materiality – automatically selected")</f>
        <v/>
      </c>
      <c r="J288" s="90" t="str">
        <f aca="false">IF($A288="","",MATCH(LARGE('Revenue Ledger'!$P$2:$P$4500,$A288),'Revenue Ledger'!$P$2:$P$4500,0)+1)</f>
        <v/>
      </c>
      <c r="K288" s="50" t="str">
        <f aca="false">IF($A288="","",INDEX('Revenue Ledger'!$A$1:$A$4500,$J288)&amp;"")</f>
        <v/>
      </c>
      <c r="L288" s="54"/>
      <c r="M288" s="54"/>
    </row>
    <row r="289" customFormat="false" ht="15" hidden="false" customHeight="false" outlineLevel="0" collapsed="false">
      <c r="A289" s="90" t="str">
        <f aca="false">IF(ROWS($A$5:A289)&lt;='Revenue Testing'!$E$31,ROWS($A$5:A289),"")</f>
        <v/>
      </c>
      <c r="B289" s="91" t="str">
        <f aca="false">IF($A289="","",INDEX('Revenue Ledger'!$B$1:$B$4500,$J289))</f>
        <v/>
      </c>
      <c r="C289" s="90" t="str">
        <f aca="false">IF($A289="","",INDEX('Revenue Ledger'!$C$1:$C$4500,$J289))</f>
        <v/>
      </c>
      <c r="D289" s="50" t="str">
        <f aca="false">IF($A289="","",INDEX('Revenue Ledger'!$D$1:$D$4500,$J289))</f>
        <v/>
      </c>
      <c r="E289" s="50" t="str">
        <f aca="false">IF($A289="","",INDEX('Revenue Ledger'!$F$1:$F$4500,$J289)&amp;"")</f>
        <v/>
      </c>
      <c r="F289" s="52" t="str">
        <f aca="false">IF($A289="","",INDEX('Revenue Ledger'!$I$1:$I$4500,$J289))</f>
        <v/>
      </c>
      <c r="G289" s="52" t="str">
        <f aca="false">IF($A289="","",INDEX('Revenue Ledger'!$J$1:$J$4500,$J289))</f>
        <v/>
      </c>
      <c r="H289" s="52" t="str">
        <f aca="false">IF($A289="","",'Revenue Testing'!$E$9)</f>
        <v/>
      </c>
      <c r="I289" s="50" t="str">
        <f aca="false">IF($A289="","","Above materiality – automatically selected")</f>
        <v/>
      </c>
      <c r="J289" s="90" t="str">
        <f aca="false">IF($A289="","",MATCH(LARGE('Revenue Ledger'!$P$2:$P$4500,$A289),'Revenue Ledger'!$P$2:$P$4500,0)+1)</f>
        <v/>
      </c>
      <c r="K289" s="50" t="str">
        <f aca="false">IF($A289="","",INDEX('Revenue Ledger'!$A$1:$A$4500,$J289)&amp;"")</f>
        <v/>
      </c>
      <c r="L289" s="54"/>
      <c r="M289" s="54"/>
    </row>
    <row r="290" customFormat="false" ht="15" hidden="false" customHeight="false" outlineLevel="0" collapsed="false">
      <c r="A290" s="90" t="str">
        <f aca="false">IF(ROWS($A$5:A290)&lt;='Revenue Testing'!$E$31,ROWS($A$5:A290),"")</f>
        <v/>
      </c>
      <c r="B290" s="91" t="str">
        <f aca="false">IF($A290="","",INDEX('Revenue Ledger'!$B$1:$B$4500,$J290))</f>
        <v/>
      </c>
      <c r="C290" s="90" t="str">
        <f aca="false">IF($A290="","",INDEX('Revenue Ledger'!$C$1:$C$4500,$J290))</f>
        <v/>
      </c>
      <c r="D290" s="50" t="str">
        <f aca="false">IF($A290="","",INDEX('Revenue Ledger'!$D$1:$D$4500,$J290))</f>
        <v/>
      </c>
      <c r="E290" s="50" t="str">
        <f aca="false">IF($A290="","",INDEX('Revenue Ledger'!$F$1:$F$4500,$J290)&amp;"")</f>
        <v/>
      </c>
      <c r="F290" s="52" t="str">
        <f aca="false">IF($A290="","",INDEX('Revenue Ledger'!$I$1:$I$4500,$J290))</f>
        <v/>
      </c>
      <c r="G290" s="52" t="str">
        <f aca="false">IF($A290="","",INDEX('Revenue Ledger'!$J$1:$J$4500,$J290))</f>
        <v/>
      </c>
      <c r="H290" s="52" t="str">
        <f aca="false">IF($A290="","",'Revenue Testing'!$E$9)</f>
        <v/>
      </c>
      <c r="I290" s="50" t="str">
        <f aca="false">IF($A290="","","Above materiality – automatically selected")</f>
        <v/>
      </c>
      <c r="J290" s="90" t="str">
        <f aca="false">IF($A290="","",MATCH(LARGE('Revenue Ledger'!$P$2:$P$4500,$A290),'Revenue Ledger'!$P$2:$P$4500,0)+1)</f>
        <v/>
      </c>
      <c r="K290" s="50" t="str">
        <f aca="false">IF($A290="","",INDEX('Revenue Ledger'!$A$1:$A$4500,$J290)&amp;"")</f>
        <v/>
      </c>
      <c r="L290" s="54"/>
      <c r="M290" s="54"/>
    </row>
    <row r="291" customFormat="false" ht="15" hidden="false" customHeight="false" outlineLevel="0" collapsed="false">
      <c r="A291" s="90" t="str">
        <f aca="false">IF(ROWS($A$5:A291)&lt;='Revenue Testing'!$E$31,ROWS($A$5:A291),"")</f>
        <v/>
      </c>
      <c r="B291" s="91" t="str">
        <f aca="false">IF($A291="","",INDEX('Revenue Ledger'!$B$1:$B$4500,$J291))</f>
        <v/>
      </c>
      <c r="C291" s="90" t="str">
        <f aca="false">IF($A291="","",INDEX('Revenue Ledger'!$C$1:$C$4500,$J291))</f>
        <v/>
      </c>
      <c r="D291" s="50" t="str">
        <f aca="false">IF($A291="","",INDEX('Revenue Ledger'!$D$1:$D$4500,$J291))</f>
        <v/>
      </c>
      <c r="E291" s="50" t="str">
        <f aca="false">IF($A291="","",INDEX('Revenue Ledger'!$F$1:$F$4500,$J291)&amp;"")</f>
        <v/>
      </c>
      <c r="F291" s="52" t="str">
        <f aca="false">IF($A291="","",INDEX('Revenue Ledger'!$I$1:$I$4500,$J291))</f>
        <v/>
      </c>
      <c r="G291" s="52" t="str">
        <f aca="false">IF($A291="","",INDEX('Revenue Ledger'!$J$1:$J$4500,$J291))</f>
        <v/>
      </c>
      <c r="H291" s="52" t="str">
        <f aca="false">IF($A291="","",'Revenue Testing'!$E$9)</f>
        <v/>
      </c>
      <c r="I291" s="50" t="str">
        <f aca="false">IF($A291="","","Above materiality – automatically selected")</f>
        <v/>
      </c>
      <c r="J291" s="90" t="str">
        <f aca="false">IF($A291="","",MATCH(LARGE('Revenue Ledger'!$P$2:$P$4500,$A291),'Revenue Ledger'!$P$2:$P$4500,0)+1)</f>
        <v/>
      </c>
      <c r="K291" s="50" t="str">
        <f aca="false">IF($A291="","",INDEX('Revenue Ledger'!$A$1:$A$4500,$J291)&amp;"")</f>
        <v/>
      </c>
      <c r="L291" s="54"/>
      <c r="M291" s="54"/>
    </row>
    <row r="292" customFormat="false" ht="15" hidden="false" customHeight="false" outlineLevel="0" collapsed="false">
      <c r="A292" s="90" t="str">
        <f aca="false">IF(ROWS($A$5:A292)&lt;='Revenue Testing'!$E$31,ROWS($A$5:A292),"")</f>
        <v/>
      </c>
      <c r="B292" s="91" t="str">
        <f aca="false">IF($A292="","",INDEX('Revenue Ledger'!$B$1:$B$4500,$J292))</f>
        <v/>
      </c>
      <c r="C292" s="90" t="str">
        <f aca="false">IF($A292="","",INDEX('Revenue Ledger'!$C$1:$C$4500,$J292))</f>
        <v/>
      </c>
      <c r="D292" s="50" t="str">
        <f aca="false">IF($A292="","",INDEX('Revenue Ledger'!$D$1:$D$4500,$J292))</f>
        <v/>
      </c>
      <c r="E292" s="50" t="str">
        <f aca="false">IF($A292="","",INDEX('Revenue Ledger'!$F$1:$F$4500,$J292)&amp;"")</f>
        <v/>
      </c>
      <c r="F292" s="52" t="str">
        <f aca="false">IF($A292="","",INDEX('Revenue Ledger'!$I$1:$I$4500,$J292))</f>
        <v/>
      </c>
      <c r="G292" s="52" t="str">
        <f aca="false">IF($A292="","",INDEX('Revenue Ledger'!$J$1:$J$4500,$J292))</f>
        <v/>
      </c>
      <c r="H292" s="52" t="str">
        <f aca="false">IF($A292="","",'Revenue Testing'!$E$9)</f>
        <v/>
      </c>
      <c r="I292" s="50" t="str">
        <f aca="false">IF($A292="","","Above materiality – automatically selected")</f>
        <v/>
      </c>
      <c r="J292" s="90" t="str">
        <f aca="false">IF($A292="","",MATCH(LARGE('Revenue Ledger'!$P$2:$P$4500,$A292),'Revenue Ledger'!$P$2:$P$4500,0)+1)</f>
        <v/>
      </c>
      <c r="K292" s="50" t="str">
        <f aca="false">IF($A292="","",INDEX('Revenue Ledger'!$A$1:$A$4500,$J292)&amp;"")</f>
        <v/>
      </c>
      <c r="L292" s="54"/>
      <c r="M292" s="54"/>
    </row>
    <row r="293" customFormat="false" ht="15" hidden="false" customHeight="false" outlineLevel="0" collapsed="false">
      <c r="A293" s="90" t="str">
        <f aca="false">IF(ROWS($A$5:A293)&lt;='Revenue Testing'!$E$31,ROWS($A$5:A293),"")</f>
        <v/>
      </c>
      <c r="B293" s="91" t="str">
        <f aca="false">IF($A293="","",INDEX('Revenue Ledger'!$B$1:$B$4500,$J293))</f>
        <v/>
      </c>
      <c r="C293" s="90" t="str">
        <f aca="false">IF($A293="","",INDEX('Revenue Ledger'!$C$1:$C$4500,$J293))</f>
        <v/>
      </c>
      <c r="D293" s="50" t="str">
        <f aca="false">IF($A293="","",INDEX('Revenue Ledger'!$D$1:$D$4500,$J293))</f>
        <v/>
      </c>
      <c r="E293" s="50" t="str">
        <f aca="false">IF($A293="","",INDEX('Revenue Ledger'!$F$1:$F$4500,$J293)&amp;"")</f>
        <v/>
      </c>
      <c r="F293" s="52" t="str">
        <f aca="false">IF($A293="","",INDEX('Revenue Ledger'!$I$1:$I$4500,$J293))</f>
        <v/>
      </c>
      <c r="G293" s="52" t="str">
        <f aca="false">IF($A293="","",INDEX('Revenue Ledger'!$J$1:$J$4500,$J293))</f>
        <v/>
      </c>
      <c r="H293" s="52" t="str">
        <f aca="false">IF($A293="","",'Revenue Testing'!$E$9)</f>
        <v/>
      </c>
      <c r="I293" s="50" t="str">
        <f aca="false">IF($A293="","","Above materiality – automatically selected")</f>
        <v/>
      </c>
      <c r="J293" s="90" t="str">
        <f aca="false">IF($A293="","",MATCH(LARGE('Revenue Ledger'!$P$2:$P$4500,$A293),'Revenue Ledger'!$P$2:$P$4500,0)+1)</f>
        <v/>
      </c>
      <c r="K293" s="50" t="str">
        <f aca="false">IF($A293="","",INDEX('Revenue Ledger'!$A$1:$A$4500,$J293)&amp;"")</f>
        <v/>
      </c>
      <c r="L293" s="54"/>
      <c r="M293" s="54"/>
    </row>
    <row r="294" customFormat="false" ht="15" hidden="false" customHeight="false" outlineLevel="0" collapsed="false">
      <c r="A294" s="90" t="str">
        <f aca="false">IF(ROWS($A$5:A294)&lt;='Revenue Testing'!$E$31,ROWS($A$5:A294),"")</f>
        <v/>
      </c>
      <c r="B294" s="91" t="str">
        <f aca="false">IF($A294="","",INDEX('Revenue Ledger'!$B$1:$B$4500,$J294))</f>
        <v/>
      </c>
      <c r="C294" s="90" t="str">
        <f aca="false">IF($A294="","",INDEX('Revenue Ledger'!$C$1:$C$4500,$J294))</f>
        <v/>
      </c>
      <c r="D294" s="50" t="str">
        <f aca="false">IF($A294="","",INDEX('Revenue Ledger'!$D$1:$D$4500,$J294))</f>
        <v/>
      </c>
      <c r="E294" s="50" t="str">
        <f aca="false">IF($A294="","",INDEX('Revenue Ledger'!$F$1:$F$4500,$J294)&amp;"")</f>
        <v/>
      </c>
      <c r="F294" s="52" t="str">
        <f aca="false">IF($A294="","",INDEX('Revenue Ledger'!$I$1:$I$4500,$J294))</f>
        <v/>
      </c>
      <c r="G294" s="52" t="str">
        <f aca="false">IF($A294="","",INDEX('Revenue Ledger'!$J$1:$J$4500,$J294))</f>
        <v/>
      </c>
      <c r="H294" s="52" t="str">
        <f aca="false">IF($A294="","",'Revenue Testing'!$E$9)</f>
        <v/>
      </c>
      <c r="I294" s="50" t="str">
        <f aca="false">IF($A294="","","Above materiality – automatically selected")</f>
        <v/>
      </c>
      <c r="J294" s="90" t="str">
        <f aca="false">IF($A294="","",MATCH(LARGE('Revenue Ledger'!$P$2:$P$4500,$A294),'Revenue Ledger'!$P$2:$P$4500,0)+1)</f>
        <v/>
      </c>
      <c r="K294" s="50" t="str">
        <f aca="false">IF($A294="","",INDEX('Revenue Ledger'!$A$1:$A$4500,$J294)&amp;"")</f>
        <v/>
      </c>
      <c r="L294" s="54"/>
      <c r="M294" s="54"/>
    </row>
    <row r="295" customFormat="false" ht="15" hidden="false" customHeight="false" outlineLevel="0" collapsed="false">
      <c r="A295" s="90" t="str">
        <f aca="false">IF(ROWS($A$5:A295)&lt;='Revenue Testing'!$E$31,ROWS($A$5:A295),"")</f>
        <v/>
      </c>
      <c r="B295" s="91" t="str">
        <f aca="false">IF($A295="","",INDEX('Revenue Ledger'!$B$1:$B$4500,$J295))</f>
        <v/>
      </c>
      <c r="C295" s="90" t="str">
        <f aca="false">IF($A295="","",INDEX('Revenue Ledger'!$C$1:$C$4500,$J295))</f>
        <v/>
      </c>
      <c r="D295" s="50" t="str">
        <f aca="false">IF($A295="","",INDEX('Revenue Ledger'!$D$1:$D$4500,$J295))</f>
        <v/>
      </c>
      <c r="E295" s="50" t="str">
        <f aca="false">IF($A295="","",INDEX('Revenue Ledger'!$F$1:$F$4500,$J295)&amp;"")</f>
        <v/>
      </c>
      <c r="F295" s="52" t="str">
        <f aca="false">IF($A295="","",INDEX('Revenue Ledger'!$I$1:$I$4500,$J295))</f>
        <v/>
      </c>
      <c r="G295" s="52" t="str">
        <f aca="false">IF($A295="","",INDEX('Revenue Ledger'!$J$1:$J$4500,$J295))</f>
        <v/>
      </c>
      <c r="H295" s="52" t="str">
        <f aca="false">IF($A295="","",'Revenue Testing'!$E$9)</f>
        <v/>
      </c>
      <c r="I295" s="50" t="str">
        <f aca="false">IF($A295="","","Above materiality – automatically selected")</f>
        <v/>
      </c>
      <c r="J295" s="90" t="str">
        <f aca="false">IF($A295="","",MATCH(LARGE('Revenue Ledger'!$P$2:$P$4500,$A295),'Revenue Ledger'!$P$2:$P$4500,0)+1)</f>
        <v/>
      </c>
      <c r="K295" s="50" t="str">
        <f aca="false">IF($A295="","",INDEX('Revenue Ledger'!$A$1:$A$4500,$J295)&amp;"")</f>
        <v/>
      </c>
      <c r="L295" s="54"/>
      <c r="M295" s="54"/>
    </row>
    <row r="296" customFormat="false" ht="15" hidden="false" customHeight="false" outlineLevel="0" collapsed="false">
      <c r="A296" s="90" t="str">
        <f aca="false">IF(ROWS($A$5:A296)&lt;='Revenue Testing'!$E$31,ROWS($A$5:A296),"")</f>
        <v/>
      </c>
      <c r="B296" s="91" t="str">
        <f aca="false">IF($A296="","",INDEX('Revenue Ledger'!$B$1:$B$4500,$J296))</f>
        <v/>
      </c>
      <c r="C296" s="90" t="str">
        <f aca="false">IF($A296="","",INDEX('Revenue Ledger'!$C$1:$C$4500,$J296))</f>
        <v/>
      </c>
      <c r="D296" s="50" t="str">
        <f aca="false">IF($A296="","",INDEX('Revenue Ledger'!$D$1:$D$4500,$J296))</f>
        <v/>
      </c>
      <c r="E296" s="50" t="str">
        <f aca="false">IF($A296="","",INDEX('Revenue Ledger'!$F$1:$F$4500,$J296)&amp;"")</f>
        <v/>
      </c>
      <c r="F296" s="52" t="str">
        <f aca="false">IF($A296="","",INDEX('Revenue Ledger'!$I$1:$I$4500,$J296))</f>
        <v/>
      </c>
      <c r="G296" s="52" t="str">
        <f aca="false">IF($A296="","",INDEX('Revenue Ledger'!$J$1:$J$4500,$J296))</f>
        <v/>
      </c>
      <c r="H296" s="52" t="str">
        <f aca="false">IF($A296="","",'Revenue Testing'!$E$9)</f>
        <v/>
      </c>
      <c r="I296" s="50" t="str">
        <f aca="false">IF($A296="","","Above materiality – automatically selected")</f>
        <v/>
      </c>
      <c r="J296" s="90" t="str">
        <f aca="false">IF($A296="","",MATCH(LARGE('Revenue Ledger'!$P$2:$P$4500,$A296),'Revenue Ledger'!$P$2:$P$4500,0)+1)</f>
        <v/>
      </c>
      <c r="K296" s="50" t="str">
        <f aca="false">IF($A296="","",INDEX('Revenue Ledger'!$A$1:$A$4500,$J296)&amp;"")</f>
        <v/>
      </c>
      <c r="L296" s="54"/>
      <c r="M296" s="54"/>
    </row>
    <row r="297" customFormat="false" ht="15" hidden="false" customHeight="false" outlineLevel="0" collapsed="false">
      <c r="A297" s="90" t="str">
        <f aca="false">IF(ROWS($A$5:A297)&lt;='Revenue Testing'!$E$31,ROWS($A$5:A297),"")</f>
        <v/>
      </c>
      <c r="B297" s="91" t="str">
        <f aca="false">IF($A297="","",INDEX('Revenue Ledger'!$B$1:$B$4500,$J297))</f>
        <v/>
      </c>
      <c r="C297" s="90" t="str">
        <f aca="false">IF($A297="","",INDEX('Revenue Ledger'!$C$1:$C$4500,$J297))</f>
        <v/>
      </c>
      <c r="D297" s="50" t="str">
        <f aca="false">IF($A297="","",INDEX('Revenue Ledger'!$D$1:$D$4500,$J297))</f>
        <v/>
      </c>
      <c r="E297" s="50" t="str">
        <f aca="false">IF($A297="","",INDEX('Revenue Ledger'!$F$1:$F$4500,$J297)&amp;"")</f>
        <v/>
      </c>
      <c r="F297" s="52" t="str">
        <f aca="false">IF($A297="","",INDEX('Revenue Ledger'!$I$1:$I$4500,$J297))</f>
        <v/>
      </c>
      <c r="G297" s="52" t="str">
        <f aca="false">IF($A297="","",INDEX('Revenue Ledger'!$J$1:$J$4500,$J297))</f>
        <v/>
      </c>
      <c r="H297" s="52" t="str">
        <f aca="false">IF($A297="","",'Revenue Testing'!$E$9)</f>
        <v/>
      </c>
      <c r="I297" s="50" t="str">
        <f aca="false">IF($A297="","","Above materiality – automatically selected")</f>
        <v/>
      </c>
      <c r="J297" s="90" t="str">
        <f aca="false">IF($A297="","",MATCH(LARGE('Revenue Ledger'!$P$2:$P$4500,$A297),'Revenue Ledger'!$P$2:$P$4500,0)+1)</f>
        <v/>
      </c>
      <c r="K297" s="50" t="str">
        <f aca="false">IF($A297="","",INDEX('Revenue Ledger'!$A$1:$A$4500,$J297)&amp;"")</f>
        <v/>
      </c>
      <c r="L297" s="54"/>
      <c r="M297" s="54"/>
    </row>
    <row r="298" customFormat="false" ht="15" hidden="false" customHeight="false" outlineLevel="0" collapsed="false">
      <c r="A298" s="90" t="str">
        <f aca="false">IF(ROWS($A$5:A298)&lt;='Revenue Testing'!$E$31,ROWS($A$5:A298),"")</f>
        <v/>
      </c>
      <c r="B298" s="91" t="str">
        <f aca="false">IF($A298="","",INDEX('Revenue Ledger'!$B$1:$B$4500,$J298))</f>
        <v/>
      </c>
      <c r="C298" s="90" t="str">
        <f aca="false">IF($A298="","",INDEX('Revenue Ledger'!$C$1:$C$4500,$J298))</f>
        <v/>
      </c>
      <c r="D298" s="50" t="str">
        <f aca="false">IF($A298="","",INDEX('Revenue Ledger'!$D$1:$D$4500,$J298))</f>
        <v/>
      </c>
      <c r="E298" s="50" t="str">
        <f aca="false">IF($A298="","",INDEX('Revenue Ledger'!$F$1:$F$4500,$J298)&amp;"")</f>
        <v/>
      </c>
      <c r="F298" s="52" t="str">
        <f aca="false">IF($A298="","",INDEX('Revenue Ledger'!$I$1:$I$4500,$J298))</f>
        <v/>
      </c>
      <c r="G298" s="52" t="str">
        <f aca="false">IF($A298="","",INDEX('Revenue Ledger'!$J$1:$J$4500,$J298))</f>
        <v/>
      </c>
      <c r="H298" s="52" t="str">
        <f aca="false">IF($A298="","",'Revenue Testing'!$E$9)</f>
        <v/>
      </c>
      <c r="I298" s="50" t="str">
        <f aca="false">IF($A298="","","Above materiality – automatically selected")</f>
        <v/>
      </c>
      <c r="J298" s="90" t="str">
        <f aca="false">IF($A298="","",MATCH(LARGE('Revenue Ledger'!$P$2:$P$4500,$A298),'Revenue Ledger'!$P$2:$P$4500,0)+1)</f>
        <v/>
      </c>
      <c r="K298" s="50" t="str">
        <f aca="false">IF($A298="","",INDEX('Revenue Ledger'!$A$1:$A$4500,$J298)&amp;"")</f>
        <v/>
      </c>
      <c r="L298" s="54"/>
      <c r="M298" s="54"/>
    </row>
    <row r="299" customFormat="false" ht="15" hidden="false" customHeight="false" outlineLevel="0" collapsed="false">
      <c r="A299" s="90" t="str">
        <f aca="false">IF(ROWS($A$5:A299)&lt;='Revenue Testing'!$E$31,ROWS($A$5:A299),"")</f>
        <v/>
      </c>
      <c r="B299" s="91" t="str">
        <f aca="false">IF($A299="","",INDEX('Revenue Ledger'!$B$1:$B$4500,$J299))</f>
        <v/>
      </c>
      <c r="C299" s="90" t="str">
        <f aca="false">IF($A299="","",INDEX('Revenue Ledger'!$C$1:$C$4500,$J299))</f>
        <v/>
      </c>
      <c r="D299" s="50" t="str">
        <f aca="false">IF($A299="","",INDEX('Revenue Ledger'!$D$1:$D$4500,$J299))</f>
        <v/>
      </c>
      <c r="E299" s="50" t="str">
        <f aca="false">IF($A299="","",INDEX('Revenue Ledger'!$F$1:$F$4500,$J299)&amp;"")</f>
        <v/>
      </c>
      <c r="F299" s="52" t="str">
        <f aca="false">IF($A299="","",INDEX('Revenue Ledger'!$I$1:$I$4500,$J299))</f>
        <v/>
      </c>
      <c r="G299" s="52" t="str">
        <f aca="false">IF($A299="","",INDEX('Revenue Ledger'!$J$1:$J$4500,$J299))</f>
        <v/>
      </c>
      <c r="H299" s="52" t="str">
        <f aca="false">IF($A299="","",'Revenue Testing'!$E$9)</f>
        <v/>
      </c>
      <c r="I299" s="50" t="str">
        <f aca="false">IF($A299="","","Above materiality – automatically selected")</f>
        <v/>
      </c>
      <c r="J299" s="90" t="str">
        <f aca="false">IF($A299="","",MATCH(LARGE('Revenue Ledger'!$P$2:$P$4500,$A299),'Revenue Ledger'!$P$2:$P$4500,0)+1)</f>
        <v/>
      </c>
      <c r="K299" s="50" t="str">
        <f aca="false">IF($A299="","",INDEX('Revenue Ledger'!$A$1:$A$4500,$J299)&amp;"")</f>
        <v/>
      </c>
      <c r="L299" s="54"/>
      <c r="M299" s="54"/>
    </row>
    <row r="300" customFormat="false" ht="15" hidden="false" customHeight="false" outlineLevel="0" collapsed="false">
      <c r="A300" s="90" t="str">
        <f aca="false">IF(ROWS($A$5:A300)&lt;='Revenue Testing'!$E$31,ROWS($A$5:A300),"")</f>
        <v/>
      </c>
      <c r="B300" s="91" t="str">
        <f aca="false">IF($A300="","",INDEX('Revenue Ledger'!$B$1:$B$4500,$J300))</f>
        <v/>
      </c>
      <c r="C300" s="90" t="str">
        <f aca="false">IF($A300="","",INDEX('Revenue Ledger'!$C$1:$C$4500,$J300))</f>
        <v/>
      </c>
      <c r="D300" s="50" t="str">
        <f aca="false">IF($A300="","",INDEX('Revenue Ledger'!$D$1:$D$4500,$J300))</f>
        <v/>
      </c>
      <c r="E300" s="50" t="str">
        <f aca="false">IF($A300="","",INDEX('Revenue Ledger'!$F$1:$F$4500,$J300)&amp;"")</f>
        <v/>
      </c>
      <c r="F300" s="52" t="str">
        <f aca="false">IF($A300="","",INDEX('Revenue Ledger'!$I$1:$I$4500,$J300))</f>
        <v/>
      </c>
      <c r="G300" s="52" t="str">
        <f aca="false">IF($A300="","",INDEX('Revenue Ledger'!$J$1:$J$4500,$J300))</f>
        <v/>
      </c>
      <c r="H300" s="52" t="str">
        <f aca="false">IF($A300="","",'Revenue Testing'!$E$9)</f>
        <v/>
      </c>
      <c r="I300" s="50" t="str">
        <f aca="false">IF($A300="","","Above materiality – automatically selected")</f>
        <v/>
      </c>
      <c r="J300" s="90" t="str">
        <f aca="false">IF($A300="","",MATCH(LARGE('Revenue Ledger'!$P$2:$P$4500,$A300),'Revenue Ledger'!$P$2:$P$4500,0)+1)</f>
        <v/>
      </c>
      <c r="K300" s="50" t="str">
        <f aca="false">IF($A300="","",INDEX('Revenue Ledger'!$A$1:$A$4500,$J300)&amp;"")</f>
        <v/>
      </c>
      <c r="L300" s="54"/>
      <c r="M300" s="54"/>
    </row>
    <row r="301" customFormat="false" ht="15" hidden="false" customHeight="false" outlineLevel="0" collapsed="false">
      <c r="A301" s="90" t="str">
        <f aca="false">IF(ROWS($A$5:A301)&lt;='Revenue Testing'!$E$31,ROWS($A$5:A301),"")</f>
        <v/>
      </c>
      <c r="B301" s="91" t="str">
        <f aca="false">IF($A301="","",INDEX('Revenue Ledger'!$B$1:$B$4500,$J301))</f>
        <v/>
      </c>
      <c r="C301" s="90" t="str">
        <f aca="false">IF($A301="","",INDEX('Revenue Ledger'!$C$1:$C$4500,$J301))</f>
        <v/>
      </c>
      <c r="D301" s="50" t="str">
        <f aca="false">IF($A301="","",INDEX('Revenue Ledger'!$D$1:$D$4500,$J301))</f>
        <v/>
      </c>
      <c r="E301" s="50" t="str">
        <f aca="false">IF($A301="","",INDEX('Revenue Ledger'!$F$1:$F$4500,$J301)&amp;"")</f>
        <v/>
      </c>
      <c r="F301" s="52" t="str">
        <f aca="false">IF($A301="","",INDEX('Revenue Ledger'!$I$1:$I$4500,$J301))</f>
        <v/>
      </c>
      <c r="G301" s="52" t="str">
        <f aca="false">IF($A301="","",INDEX('Revenue Ledger'!$J$1:$J$4500,$J301))</f>
        <v/>
      </c>
      <c r="H301" s="52" t="str">
        <f aca="false">IF($A301="","",'Revenue Testing'!$E$9)</f>
        <v/>
      </c>
      <c r="I301" s="50" t="str">
        <f aca="false">IF($A301="","","Above materiality – automatically selected")</f>
        <v/>
      </c>
      <c r="J301" s="90" t="str">
        <f aca="false">IF($A301="","",MATCH(LARGE('Revenue Ledger'!$P$2:$P$4500,$A301),'Revenue Ledger'!$P$2:$P$4500,0)+1)</f>
        <v/>
      </c>
      <c r="K301" s="50" t="str">
        <f aca="false">IF($A301="","",INDEX('Revenue Ledger'!$A$1:$A$4500,$J301)&amp;"")</f>
        <v/>
      </c>
      <c r="L301" s="54"/>
      <c r="M301" s="54"/>
    </row>
    <row r="302" customFormat="false" ht="15" hidden="false" customHeight="false" outlineLevel="0" collapsed="false">
      <c r="A302" s="90" t="str">
        <f aca="false">IF(ROWS($A$5:A302)&lt;='Revenue Testing'!$E$31,ROWS($A$5:A302),"")</f>
        <v/>
      </c>
      <c r="B302" s="91" t="str">
        <f aca="false">IF($A302="","",INDEX('Revenue Ledger'!$B$1:$B$4500,$J302))</f>
        <v/>
      </c>
      <c r="C302" s="90" t="str">
        <f aca="false">IF($A302="","",INDEX('Revenue Ledger'!$C$1:$C$4500,$J302))</f>
        <v/>
      </c>
      <c r="D302" s="50" t="str">
        <f aca="false">IF($A302="","",INDEX('Revenue Ledger'!$D$1:$D$4500,$J302))</f>
        <v/>
      </c>
      <c r="E302" s="50" t="str">
        <f aca="false">IF($A302="","",INDEX('Revenue Ledger'!$F$1:$F$4500,$J302)&amp;"")</f>
        <v/>
      </c>
      <c r="F302" s="52" t="str">
        <f aca="false">IF($A302="","",INDEX('Revenue Ledger'!$I$1:$I$4500,$J302))</f>
        <v/>
      </c>
      <c r="G302" s="52" t="str">
        <f aca="false">IF($A302="","",INDEX('Revenue Ledger'!$J$1:$J$4500,$J302))</f>
        <v/>
      </c>
      <c r="H302" s="52" t="str">
        <f aca="false">IF($A302="","",'Revenue Testing'!$E$9)</f>
        <v/>
      </c>
      <c r="I302" s="50" t="str">
        <f aca="false">IF($A302="","","Above materiality – automatically selected")</f>
        <v/>
      </c>
      <c r="J302" s="90" t="str">
        <f aca="false">IF($A302="","",MATCH(LARGE('Revenue Ledger'!$P$2:$P$4500,$A302),'Revenue Ledger'!$P$2:$P$4500,0)+1)</f>
        <v/>
      </c>
      <c r="K302" s="50" t="str">
        <f aca="false">IF($A302="","",INDEX('Revenue Ledger'!$A$1:$A$4500,$J302)&amp;"")</f>
        <v/>
      </c>
      <c r="L302" s="54"/>
      <c r="M302" s="54"/>
    </row>
    <row r="303" customFormat="false" ht="15" hidden="false" customHeight="false" outlineLevel="0" collapsed="false">
      <c r="A303" s="90" t="str">
        <f aca="false">IF(ROWS($A$5:A303)&lt;='Revenue Testing'!$E$31,ROWS($A$5:A303),"")</f>
        <v/>
      </c>
      <c r="B303" s="91" t="str">
        <f aca="false">IF($A303="","",INDEX('Revenue Ledger'!$B$1:$B$4500,$J303))</f>
        <v/>
      </c>
      <c r="C303" s="90" t="str">
        <f aca="false">IF($A303="","",INDEX('Revenue Ledger'!$C$1:$C$4500,$J303))</f>
        <v/>
      </c>
      <c r="D303" s="50" t="str">
        <f aca="false">IF($A303="","",INDEX('Revenue Ledger'!$D$1:$D$4500,$J303))</f>
        <v/>
      </c>
      <c r="E303" s="50" t="str">
        <f aca="false">IF($A303="","",INDEX('Revenue Ledger'!$F$1:$F$4500,$J303)&amp;"")</f>
        <v/>
      </c>
      <c r="F303" s="52" t="str">
        <f aca="false">IF($A303="","",INDEX('Revenue Ledger'!$I$1:$I$4500,$J303))</f>
        <v/>
      </c>
      <c r="G303" s="52" t="str">
        <f aca="false">IF($A303="","",INDEX('Revenue Ledger'!$J$1:$J$4500,$J303))</f>
        <v/>
      </c>
      <c r="H303" s="52" t="str">
        <f aca="false">IF($A303="","",'Revenue Testing'!$E$9)</f>
        <v/>
      </c>
      <c r="I303" s="50" t="str">
        <f aca="false">IF($A303="","","Above materiality – automatically selected")</f>
        <v/>
      </c>
      <c r="J303" s="90" t="str">
        <f aca="false">IF($A303="","",MATCH(LARGE('Revenue Ledger'!$P$2:$P$4500,$A303),'Revenue Ledger'!$P$2:$P$4500,0)+1)</f>
        <v/>
      </c>
      <c r="K303" s="50" t="str">
        <f aca="false">IF($A303="","",INDEX('Revenue Ledger'!$A$1:$A$4500,$J303)&amp;"")</f>
        <v/>
      </c>
      <c r="L303" s="54"/>
      <c r="M303" s="54"/>
    </row>
    <row r="304" customFormat="false" ht="15" hidden="false" customHeight="false" outlineLevel="0" collapsed="false">
      <c r="A304" s="90" t="str">
        <f aca="false">IF(ROWS($A$5:A304)&lt;='Revenue Testing'!$E$31,ROWS($A$5:A304),"")</f>
        <v/>
      </c>
      <c r="B304" s="91" t="str">
        <f aca="false">IF($A304="","",INDEX('Revenue Ledger'!$B$1:$B$4500,$J304))</f>
        <v/>
      </c>
      <c r="C304" s="90" t="str">
        <f aca="false">IF($A304="","",INDEX('Revenue Ledger'!$C$1:$C$4500,$J304))</f>
        <v/>
      </c>
      <c r="D304" s="50" t="str">
        <f aca="false">IF($A304="","",INDEX('Revenue Ledger'!$D$1:$D$4500,$J304))</f>
        <v/>
      </c>
      <c r="E304" s="50" t="str">
        <f aca="false">IF($A304="","",INDEX('Revenue Ledger'!$F$1:$F$4500,$J304)&amp;"")</f>
        <v/>
      </c>
      <c r="F304" s="52" t="str">
        <f aca="false">IF($A304="","",INDEX('Revenue Ledger'!$I$1:$I$4500,$J304))</f>
        <v/>
      </c>
      <c r="G304" s="52" t="str">
        <f aca="false">IF($A304="","",INDEX('Revenue Ledger'!$J$1:$J$4500,$J304))</f>
        <v/>
      </c>
      <c r="H304" s="52" t="str">
        <f aca="false">IF($A304="","",'Revenue Testing'!$E$9)</f>
        <v/>
      </c>
      <c r="I304" s="50" t="str">
        <f aca="false">IF($A304="","","Above materiality – automatically selected")</f>
        <v/>
      </c>
      <c r="J304" s="90" t="str">
        <f aca="false">IF($A304="","",MATCH(LARGE('Revenue Ledger'!$P$2:$P$4500,$A304),'Revenue Ledger'!$P$2:$P$4500,0)+1)</f>
        <v/>
      </c>
      <c r="K304" s="50" t="str">
        <f aca="false">IF($A304="","",INDEX('Revenue Ledger'!$A$1:$A$4500,$J304)&amp;"")</f>
        <v/>
      </c>
      <c r="L304" s="54"/>
      <c r="M304" s="54"/>
    </row>
    <row r="305" customFormat="false" ht="15" hidden="false" customHeight="false" outlineLevel="0" collapsed="false">
      <c r="A305" s="90" t="str">
        <f aca="false">IF(ROWS($A$5:A305)&lt;='Revenue Testing'!$E$31,ROWS($A$5:A305),"")</f>
        <v/>
      </c>
      <c r="B305" s="91" t="str">
        <f aca="false">IF($A305="","",INDEX('Revenue Ledger'!$B$1:$B$4500,$J305))</f>
        <v/>
      </c>
      <c r="C305" s="90" t="str">
        <f aca="false">IF($A305="","",INDEX('Revenue Ledger'!$C$1:$C$4500,$J305))</f>
        <v/>
      </c>
      <c r="D305" s="50" t="str">
        <f aca="false">IF($A305="","",INDEX('Revenue Ledger'!$D$1:$D$4500,$J305))</f>
        <v/>
      </c>
      <c r="E305" s="50" t="str">
        <f aca="false">IF($A305="","",INDEX('Revenue Ledger'!$F$1:$F$4500,$J305)&amp;"")</f>
        <v/>
      </c>
      <c r="F305" s="52" t="str">
        <f aca="false">IF($A305="","",INDEX('Revenue Ledger'!$I$1:$I$4500,$J305))</f>
        <v/>
      </c>
      <c r="G305" s="52" t="str">
        <f aca="false">IF($A305="","",INDEX('Revenue Ledger'!$J$1:$J$4500,$J305))</f>
        <v/>
      </c>
      <c r="H305" s="52" t="str">
        <f aca="false">IF($A305="","",'Revenue Testing'!$E$9)</f>
        <v/>
      </c>
      <c r="I305" s="50" t="str">
        <f aca="false">IF($A305="","","Above materiality – automatically selected")</f>
        <v/>
      </c>
      <c r="J305" s="90" t="str">
        <f aca="false">IF($A305="","",MATCH(LARGE('Revenue Ledger'!$P$2:$P$4500,$A305),'Revenue Ledger'!$P$2:$P$4500,0)+1)</f>
        <v/>
      </c>
      <c r="K305" s="50" t="str">
        <f aca="false">IF($A305="","",INDEX('Revenue Ledger'!$A$1:$A$4500,$J305)&amp;"")</f>
        <v/>
      </c>
      <c r="L305" s="54"/>
      <c r="M305" s="54"/>
    </row>
    <row r="306" customFormat="false" ht="15" hidden="false" customHeight="false" outlineLevel="0" collapsed="false">
      <c r="A306" s="90" t="str">
        <f aca="false">IF(ROWS($A$5:A306)&lt;='Revenue Testing'!$E$31,ROWS($A$5:A306),"")</f>
        <v/>
      </c>
      <c r="B306" s="91" t="str">
        <f aca="false">IF($A306="","",INDEX('Revenue Ledger'!$B$1:$B$4500,$J306))</f>
        <v/>
      </c>
      <c r="C306" s="90" t="str">
        <f aca="false">IF($A306="","",INDEX('Revenue Ledger'!$C$1:$C$4500,$J306))</f>
        <v/>
      </c>
      <c r="D306" s="50" t="str">
        <f aca="false">IF($A306="","",INDEX('Revenue Ledger'!$D$1:$D$4500,$J306))</f>
        <v/>
      </c>
      <c r="E306" s="50" t="str">
        <f aca="false">IF($A306="","",INDEX('Revenue Ledger'!$F$1:$F$4500,$J306)&amp;"")</f>
        <v/>
      </c>
      <c r="F306" s="52" t="str">
        <f aca="false">IF($A306="","",INDEX('Revenue Ledger'!$I$1:$I$4500,$J306))</f>
        <v/>
      </c>
      <c r="G306" s="52" t="str">
        <f aca="false">IF($A306="","",INDEX('Revenue Ledger'!$J$1:$J$4500,$J306))</f>
        <v/>
      </c>
      <c r="H306" s="52" t="str">
        <f aca="false">IF($A306="","",'Revenue Testing'!$E$9)</f>
        <v/>
      </c>
      <c r="I306" s="50" t="str">
        <f aca="false">IF($A306="","","Above materiality – automatically selected")</f>
        <v/>
      </c>
      <c r="J306" s="90" t="str">
        <f aca="false">IF($A306="","",MATCH(LARGE('Revenue Ledger'!$P$2:$P$4500,$A306),'Revenue Ledger'!$P$2:$P$4500,0)+1)</f>
        <v/>
      </c>
      <c r="K306" s="50" t="str">
        <f aca="false">IF($A306="","",INDEX('Revenue Ledger'!$A$1:$A$4500,$J306)&amp;"")</f>
        <v/>
      </c>
      <c r="L306" s="54"/>
      <c r="M306" s="54"/>
    </row>
    <row r="307" customFormat="false" ht="15" hidden="false" customHeight="false" outlineLevel="0" collapsed="false">
      <c r="A307" s="90" t="str">
        <f aca="false">IF(ROWS($A$5:A307)&lt;='Revenue Testing'!$E$31,ROWS($A$5:A307),"")</f>
        <v/>
      </c>
      <c r="B307" s="91" t="str">
        <f aca="false">IF($A307="","",INDEX('Revenue Ledger'!$B$1:$B$4500,$J307))</f>
        <v/>
      </c>
      <c r="C307" s="90" t="str">
        <f aca="false">IF($A307="","",INDEX('Revenue Ledger'!$C$1:$C$4500,$J307))</f>
        <v/>
      </c>
      <c r="D307" s="50" t="str">
        <f aca="false">IF($A307="","",INDEX('Revenue Ledger'!$D$1:$D$4500,$J307))</f>
        <v/>
      </c>
      <c r="E307" s="50" t="str">
        <f aca="false">IF($A307="","",INDEX('Revenue Ledger'!$F$1:$F$4500,$J307)&amp;"")</f>
        <v/>
      </c>
      <c r="F307" s="52" t="str">
        <f aca="false">IF($A307="","",INDEX('Revenue Ledger'!$I$1:$I$4500,$J307))</f>
        <v/>
      </c>
      <c r="G307" s="52" t="str">
        <f aca="false">IF($A307="","",INDEX('Revenue Ledger'!$J$1:$J$4500,$J307))</f>
        <v/>
      </c>
      <c r="H307" s="52" t="str">
        <f aca="false">IF($A307="","",'Revenue Testing'!$E$9)</f>
        <v/>
      </c>
      <c r="I307" s="50" t="str">
        <f aca="false">IF($A307="","","Above materiality – automatically selected")</f>
        <v/>
      </c>
      <c r="J307" s="90" t="str">
        <f aca="false">IF($A307="","",MATCH(LARGE('Revenue Ledger'!$P$2:$P$4500,$A307),'Revenue Ledger'!$P$2:$P$4500,0)+1)</f>
        <v/>
      </c>
      <c r="K307" s="50" t="str">
        <f aca="false">IF($A307="","",INDEX('Revenue Ledger'!$A$1:$A$4500,$J307)&amp;"")</f>
        <v/>
      </c>
      <c r="L307" s="54"/>
      <c r="M307" s="54"/>
    </row>
    <row r="308" customFormat="false" ht="15" hidden="false" customHeight="false" outlineLevel="0" collapsed="false">
      <c r="A308" s="90" t="str">
        <f aca="false">IF(ROWS($A$5:A308)&lt;='Revenue Testing'!$E$31,ROWS($A$5:A308),"")</f>
        <v/>
      </c>
      <c r="B308" s="91" t="str">
        <f aca="false">IF($A308="","",INDEX('Revenue Ledger'!$B$1:$B$4500,$J308))</f>
        <v/>
      </c>
      <c r="C308" s="90" t="str">
        <f aca="false">IF($A308="","",INDEX('Revenue Ledger'!$C$1:$C$4500,$J308))</f>
        <v/>
      </c>
      <c r="D308" s="50" t="str">
        <f aca="false">IF($A308="","",INDEX('Revenue Ledger'!$D$1:$D$4500,$J308))</f>
        <v/>
      </c>
      <c r="E308" s="50" t="str">
        <f aca="false">IF($A308="","",INDEX('Revenue Ledger'!$F$1:$F$4500,$J308)&amp;"")</f>
        <v/>
      </c>
      <c r="F308" s="52" t="str">
        <f aca="false">IF($A308="","",INDEX('Revenue Ledger'!$I$1:$I$4500,$J308))</f>
        <v/>
      </c>
      <c r="G308" s="52" t="str">
        <f aca="false">IF($A308="","",INDEX('Revenue Ledger'!$J$1:$J$4500,$J308))</f>
        <v/>
      </c>
      <c r="H308" s="52" t="str">
        <f aca="false">IF($A308="","",'Revenue Testing'!$E$9)</f>
        <v/>
      </c>
      <c r="I308" s="50" t="str">
        <f aca="false">IF($A308="","","Above materiality – automatically selected")</f>
        <v/>
      </c>
      <c r="J308" s="90" t="str">
        <f aca="false">IF($A308="","",MATCH(LARGE('Revenue Ledger'!$P$2:$P$4500,$A308),'Revenue Ledger'!$P$2:$P$4500,0)+1)</f>
        <v/>
      </c>
      <c r="K308" s="50" t="str">
        <f aca="false">IF($A308="","",INDEX('Revenue Ledger'!$A$1:$A$4500,$J308)&amp;"")</f>
        <v/>
      </c>
      <c r="L308" s="54"/>
      <c r="M308" s="54"/>
    </row>
    <row r="309" customFormat="false" ht="15" hidden="false" customHeight="false" outlineLevel="0" collapsed="false">
      <c r="A309" s="90" t="str">
        <f aca="false">IF(ROWS($A$5:A309)&lt;='Revenue Testing'!$E$31,ROWS($A$5:A309),"")</f>
        <v/>
      </c>
      <c r="B309" s="91" t="str">
        <f aca="false">IF($A309="","",INDEX('Revenue Ledger'!$B$1:$B$4500,$J309))</f>
        <v/>
      </c>
      <c r="C309" s="90" t="str">
        <f aca="false">IF($A309="","",INDEX('Revenue Ledger'!$C$1:$C$4500,$J309))</f>
        <v/>
      </c>
      <c r="D309" s="50" t="str">
        <f aca="false">IF($A309="","",INDEX('Revenue Ledger'!$D$1:$D$4500,$J309))</f>
        <v/>
      </c>
      <c r="E309" s="50" t="str">
        <f aca="false">IF($A309="","",INDEX('Revenue Ledger'!$F$1:$F$4500,$J309)&amp;"")</f>
        <v/>
      </c>
      <c r="F309" s="52" t="str">
        <f aca="false">IF($A309="","",INDEX('Revenue Ledger'!$I$1:$I$4500,$J309))</f>
        <v/>
      </c>
      <c r="G309" s="52" t="str">
        <f aca="false">IF($A309="","",INDEX('Revenue Ledger'!$J$1:$J$4500,$J309))</f>
        <v/>
      </c>
      <c r="H309" s="52" t="str">
        <f aca="false">IF($A309="","",'Revenue Testing'!$E$9)</f>
        <v/>
      </c>
      <c r="I309" s="50" t="str">
        <f aca="false">IF($A309="","","Above materiality – automatically selected")</f>
        <v/>
      </c>
      <c r="J309" s="90" t="str">
        <f aca="false">IF($A309="","",MATCH(LARGE('Revenue Ledger'!$P$2:$P$4500,$A309),'Revenue Ledger'!$P$2:$P$4500,0)+1)</f>
        <v/>
      </c>
      <c r="K309" s="50" t="str">
        <f aca="false">IF($A309="","",INDEX('Revenue Ledger'!$A$1:$A$4500,$J309)&amp;"")</f>
        <v/>
      </c>
      <c r="L309" s="54"/>
      <c r="M309" s="54"/>
    </row>
    <row r="310" customFormat="false" ht="15" hidden="false" customHeight="false" outlineLevel="0" collapsed="false">
      <c r="A310" s="90" t="str">
        <f aca="false">IF(ROWS($A$5:A310)&lt;='Revenue Testing'!$E$31,ROWS($A$5:A310),"")</f>
        <v/>
      </c>
      <c r="B310" s="91" t="str">
        <f aca="false">IF($A310="","",INDEX('Revenue Ledger'!$B$1:$B$4500,$J310))</f>
        <v/>
      </c>
      <c r="C310" s="90" t="str">
        <f aca="false">IF($A310="","",INDEX('Revenue Ledger'!$C$1:$C$4500,$J310))</f>
        <v/>
      </c>
      <c r="D310" s="50" t="str">
        <f aca="false">IF($A310="","",INDEX('Revenue Ledger'!$D$1:$D$4500,$J310))</f>
        <v/>
      </c>
      <c r="E310" s="50" t="str">
        <f aca="false">IF($A310="","",INDEX('Revenue Ledger'!$F$1:$F$4500,$J310)&amp;"")</f>
        <v/>
      </c>
      <c r="F310" s="52" t="str">
        <f aca="false">IF($A310="","",INDEX('Revenue Ledger'!$I$1:$I$4500,$J310))</f>
        <v/>
      </c>
      <c r="G310" s="52" t="str">
        <f aca="false">IF($A310="","",INDEX('Revenue Ledger'!$J$1:$J$4500,$J310))</f>
        <v/>
      </c>
      <c r="H310" s="52" t="str">
        <f aca="false">IF($A310="","",'Revenue Testing'!$E$9)</f>
        <v/>
      </c>
      <c r="I310" s="50" t="str">
        <f aca="false">IF($A310="","","Above materiality – automatically selected")</f>
        <v/>
      </c>
      <c r="J310" s="90" t="str">
        <f aca="false">IF($A310="","",MATCH(LARGE('Revenue Ledger'!$P$2:$P$4500,$A310),'Revenue Ledger'!$P$2:$P$4500,0)+1)</f>
        <v/>
      </c>
      <c r="K310" s="50" t="str">
        <f aca="false">IF($A310="","",INDEX('Revenue Ledger'!$A$1:$A$4500,$J310)&amp;"")</f>
        <v/>
      </c>
      <c r="L310" s="54"/>
      <c r="M310" s="54"/>
    </row>
    <row r="311" customFormat="false" ht="15" hidden="false" customHeight="false" outlineLevel="0" collapsed="false">
      <c r="A311" s="90" t="str">
        <f aca="false">IF(ROWS($A$5:A311)&lt;='Revenue Testing'!$E$31,ROWS($A$5:A311),"")</f>
        <v/>
      </c>
      <c r="B311" s="91" t="str">
        <f aca="false">IF($A311="","",INDEX('Revenue Ledger'!$B$1:$B$4500,$J311))</f>
        <v/>
      </c>
      <c r="C311" s="90" t="str">
        <f aca="false">IF($A311="","",INDEX('Revenue Ledger'!$C$1:$C$4500,$J311))</f>
        <v/>
      </c>
      <c r="D311" s="50" t="str">
        <f aca="false">IF($A311="","",INDEX('Revenue Ledger'!$D$1:$D$4500,$J311))</f>
        <v/>
      </c>
      <c r="E311" s="50" t="str">
        <f aca="false">IF($A311="","",INDEX('Revenue Ledger'!$F$1:$F$4500,$J311)&amp;"")</f>
        <v/>
      </c>
      <c r="F311" s="52" t="str">
        <f aca="false">IF($A311="","",INDEX('Revenue Ledger'!$I$1:$I$4500,$J311))</f>
        <v/>
      </c>
      <c r="G311" s="52" t="str">
        <f aca="false">IF($A311="","",INDEX('Revenue Ledger'!$J$1:$J$4500,$J311))</f>
        <v/>
      </c>
      <c r="H311" s="52" t="str">
        <f aca="false">IF($A311="","",'Revenue Testing'!$E$9)</f>
        <v/>
      </c>
      <c r="I311" s="50" t="str">
        <f aca="false">IF($A311="","","Above materiality – automatically selected")</f>
        <v/>
      </c>
      <c r="J311" s="90" t="str">
        <f aca="false">IF($A311="","",MATCH(LARGE('Revenue Ledger'!$P$2:$P$4500,$A311),'Revenue Ledger'!$P$2:$P$4500,0)+1)</f>
        <v/>
      </c>
      <c r="K311" s="50" t="str">
        <f aca="false">IF($A311="","",INDEX('Revenue Ledger'!$A$1:$A$4500,$J311)&amp;"")</f>
        <v/>
      </c>
      <c r="L311" s="54"/>
      <c r="M311" s="54"/>
    </row>
    <row r="312" customFormat="false" ht="15" hidden="false" customHeight="false" outlineLevel="0" collapsed="false">
      <c r="A312" s="90" t="str">
        <f aca="false">IF(ROWS($A$5:A312)&lt;='Revenue Testing'!$E$31,ROWS($A$5:A312),"")</f>
        <v/>
      </c>
      <c r="B312" s="91" t="str">
        <f aca="false">IF($A312="","",INDEX('Revenue Ledger'!$B$1:$B$4500,$J312))</f>
        <v/>
      </c>
      <c r="C312" s="90" t="str">
        <f aca="false">IF($A312="","",INDEX('Revenue Ledger'!$C$1:$C$4500,$J312))</f>
        <v/>
      </c>
      <c r="D312" s="50" t="str">
        <f aca="false">IF($A312="","",INDEX('Revenue Ledger'!$D$1:$D$4500,$J312))</f>
        <v/>
      </c>
      <c r="E312" s="50" t="str">
        <f aca="false">IF($A312="","",INDEX('Revenue Ledger'!$F$1:$F$4500,$J312)&amp;"")</f>
        <v/>
      </c>
      <c r="F312" s="52" t="str">
        <f aca="false">IF($A312="","",INDEX('Revenue Ledger'!$I$1:$I$4500,$J312))</f>
        <v/>
      </c>
      <c r="G312" s="52" t="str">
        <f aca="false">IF($A312="","",INDEX('Revenue Ledger'!$J$1:$J$4500,$J312))</f>
        <v/>
      </c>
      <c r="H312" s="52" t="str">
        <f aca="false">IF($A312="","",'Revenue Testing'!$E$9)</f>
        <v/>
      </c>
      <c r="I312" s="50" t="str">
        <f aca="false">IF($A312="","","Above materiality – automatically selected")</f>
        <v/>
      </c>
      <c r="J312" s="90" t="str">
        <f aca="false">IF($A312="","",MATCH(LARGE('Revenue Ledger'!$P$2:$P$4500,$A312),'Revenue Ledger'!$P$2:$P$4500,0)+1)</f>
        <v/>
      </c>
      <c r="K312" s="50" t="str">
        <f aca="false">IF($A312="","",INDEX('Revenue Ledger'!$A$1:$A$4500,$J312)&amp;"")</f>
        <v/>
      </c>
      <c r="L312" s="54"/>
      <c r="M312" s="54"/>
    </row>
    <row r="313" customFormat="false" ht="15" hidden="false" customHeight="false" outlineLevel="0" collapsed="false">
      <c r="A313" s="90" t="str">
        <f aca="false">IF(ROWS($A$5:A313)&lt;='Revenue Testing'!$E$31,ROWS($A$5:A313),"")</f>
        <v/>
      </c>
      <c r="B313" s="91" t="str">
        <f aca="false">IF($A313="","",INDEX('Revenue Ledger'!$B$1:$B$4500,$J313))</f>
        <v/>
      </c>
      <c r="C313" s="90" t="str">
        <f aca="false">IF($A313="","",INDEX('Revenue Ledger'!$C$1:$C$4500,$J313))</f>
        <v/>
      </c>
      <c r="D313" s="50" t="str">
        <f aca="false">IF($A313="","",INDEX('Revenue Ledger'!$D$1:$D$4500,$J313))</f>
        <v/>
      </c>
      <c r="E313" s="50" t="str">
        <f aca="false">IF($A313="","",INDEX('Revenue Ledger'!$F$1:$F$4500,$J313)&amp;"")</f>
        <v/>
      </c>
      <c r="F313" s="52" t="str">
        <f aca="false">IF($A313="","",INDEX('Revenue Ledger'!$I$1:$I$4500,$J313))</f>
        <v/>
      </c>
      <c r="G313" s="52" t="str">
        <f aca="false">IF($A313="","",INDEX('Revenue Ledger'!$J$1:$J$4500,$J313))</f>
        <v/>
      </c>
      <c r="H313" s="52" t="str">
        <f aca="false">IF($A313="","",'Revenue Testing'!$E$9)</f>
        <v/>
      </c>
      <c r="I313" s="50" t="str">
        <f aca="false">IF($A313="","","Above materiality – automatically selected")</f>
        <v/>
      </c>
      <c r="J313" s="90" t="str">
        <f aca="false">IF($A313="","",MATCH(LARGE('Revenue Ledger'!$P$2:$P$4500,$A313),'Revenue Ledger'!$P$2:$P$4500,0)+1)</f>
        <v/>
      </c>
      <c r="K313" s="50" t="str">
        <f aca="false">IF($A313="","",INDEX('Revenue Ledger'!$A$1:$A$4500,$J313)&amp;"")</f>
        <v/>
      </c>
      <c r="L313" s="54"/>
      <c r="M313" s="54"/>
    </row>
    <row r="314" customFormat="false" ht="15" hidden="false" customHeight="false" outlineLevel="0" collapsed="false">
      <c r="A314" s="90" t="str">
        <f aca="false">IF(ROWS($A$5:A314)&lt;='Revenue Testing'!$E$31,ROWS($A$5:A314),"")</f>
        <v/>
      </c>
      <c r="B314" s="91" t="str">
        <f aca="false">IF($A314="","",INDEX('Revenue Ledger'!$B$1:$B$4500,$J314))</f>
        <v/>
      </c>
      <c r="C314" s="90" t="str">
        <f aca="false">IF($A314="","",INDEX('Revenue Ledger'!$C$1:$C$4500,$J314))</f>
        <v/>
      </c>
      <c r="D314" s="50" t="str">
        <f aca="false">IF($A314="","",INDEX('Revenue Ledger'!$D$1:$D$4500,$J314))</f>
        <v/>
      </c>
      <c r="E314" s="50" t="str">
        <f aca="false">IF($A314="","",INDEX('Revenue Ledger'!$F$1:$F$4500,$J314)&amp;"")</f>
        <v/>
      </c>
      <c r="F314" s="52" t="str">
        <f aca="false">IF($A314="","",INDEX('Revenue Ledger'!$I$1:$I$4500,$J314))</f>
        <v/>
      </c>
      <c r="G314" s="52" t="str">
        <f aca="false">IF($A314="","",INDEX('Revenue Ledger'!$J$1:$J$4500,$J314))</f>
        <v/>
      </c>
      <c r="H314" s="52" t="str">
        <f aca="false">IF($A314="","",'Revenue Testing'!$E$9)</f>
        <v/>
      </c>
      <c r="I314" s="50" t="str">
        <f aca="false">IF($A314="","","Above materiality – automatically selected")</f>
        <v/>
      </c>
      <c r="J314" s="90" t="str">
        <f aca="false">IF($A314="","",MATCH(LARGE('Revenue Ledger'!$P$2:$P$4500,$A314),'Revenue Ledger'!$P$2:$P$4500,0)+1)</f>
        <v/>
      </c>
      <c r="K314" s="50" t="str">
        <f aca="false">IF($A314="","",INDEX('Revenue Ledger'!$A$1:$A$4500,$J314)&amp;"")</f>
        <v/>
      </c>
      <c r="L314" s="54"/>
      <c r="M314" s="54"/>
    </row>
    <row r="315" customFormat="false" ht="15" hidden="false" customHeight="false" outlineLevel="0" collapsed="false">
      <c r="A315" s="90" t="str">
        <f aca="false">IF(ROWS($A$5:A315)&lt;='Revenue Testing'!$E$31,ROWS($A$5:A315),"")</f>
        <v/>
      </c>
      <c r="B315" s="91" t="str">
        <f aca="false">IF($A315="","",INDEX('Revenue Ledger'!$B$1:$B$4500,$J315))</f>
        <v/>
      </c>
      <c r="C315" s="90" t="str">
        <f aca="false">IF($A315="","",INDEX('Revenue Ledger'!$C$1:$C$4500,$J315))</f>
        <v/>
      </c>
      <c r="D315" s="50" t="str">
        <f aca="false">IF($A315="","",INDEX('Revenue Ledger'!$D$1:$D$4500,$J315))</f>
        <v/>
      </c>
      <c r="E315" s="50" t="str">
        <f aca="false">IF($A315="","",INDEX('Revenue Ledger'!$F$1:$F$4500,$J315)&amp;"")</f>
        <v/>
      </c>
      <c r="F315" s="52" t="str">
        <f aca="false">IF($A315="","",INDEX('Revenue Ledger'!$I$1:$I$4500,$J315))</f>
        <v/>
      </c>
      <c r="G315" s="52" t="str">
        <f aca="false">IF($A315="","",INDEX('Revenue Ledger'!$J$1:$J$4500,$J315))</f>
        <v/>
      </c>
      <c r="H315" s="52" t="str">
        <f aca="false">IF($A315="","",'Revenue Testing'!$E$9)</f>
        <v/>
      </c>
      <c r="I315" s="50" t="str">
        <f aca="false">IF($A315="","","Above materiality – automatically selected")</f>
        <v/>
      </c>
      <c r="J315" s="90" t="str">
        <f aca="false">IF($A315="","",MATCH(LARGE('Revenue Ledger'!$P$2:$P$4500,$A315),'Revenue Ledger'!$P$2:$P$4500,0)+1)</f>
        <v/>
      </c>
      <c r="K315" s="50" t="str">
        <f aca="false">IF($A315="","",INDEX('Revenue Ledger'!$A$1:$A$4500,$J315)&amp;"")</f>
        <v/>
      </c>
      <c r="L315" s="54"/>
      <c r="M315" s="54"/>
    </row>
    <row r="316" customFormat="false" ht="15" hidden="false" customHeight="false" outlineLevel="0" collapsed="false">
      <c r="A316" s="90" t="str">
        <f aca="false">IF(ROWS($A$5:A316)&lt;='Revenue Testing'!$E$31,ROWS($A$5:A316),"")</f>
        <v/>
      </c>
      <c r="B316" s="91" t="str">
        <f aca="false">IF($A316="","",INDEX('Revenue Ledger'!$B$1:$B$4500,$J316))</f>
        <v/>
      </c>
      <c r="C316" s="90" t="str">
        <f aca="false">IF($A316="","",INDEX('Revenue Ledger'!$C$1:$C$4500,$J316))</f>
        <v/>
      </c>
      <c r="D316" s="50" t="str">
        <f aca="false">IF($A316="","",INDEX('Revenue Ledger'!$D$1:$D$4500,$J316))</f>
        <v/>
      </c>
      <c r="E316" s="50" t="str">
        <f aca="false">IF($A316="","",INDEX('Revenue Ledger'!$F$1:$F$4500,$J316)&amp;"")</f>
        <v/>
      </c>
      <c r="F316" s="52" t="str">
        <f aca="false">IF($A316="","",INDEX('Revenue Ledger'!$I$1:$I$4500,$J316))</f>
        <v/>
      </c>
      <c r="G316" s="52" t="str">
        <f aca="false">IF($A316="","",INDEX('Revenue Ledger'!$J$1:$J$4500,$J316))</f>
        <v/>
      </c>
      <c r="H316" s="52" t="str">
        <f aca="false">IF($A316="","",'Revenue Testing'!$E$9)</f>
        <v/>
      </c>
      <c r="I316" s="50" t="str">
        <f aca="false">IF($A316="","","Above materiality – automatically selected")</f>
        <v/>
      </c>
      <c r="J316" s="90" t="str">
        <f aca="false">IF($A316="","",MATCH(LARGE('Revenue Ledger'!$P$2:$P$4500,$A316),'Revenue Ledger'!$P$2:$P$4500,0)+1)</f>
        <v/>
      </c>
      <c r="K316" s="50" t="str">
        <f aca="false">IF($A316="","",INDEX('Revenue Ledger'!$A$1:$A$4500,$J316)&amp;"")</f>
        <v/>
      </c>
      <c r="L316" s="54"/>
      <c r="M316" s="54"/>
    </row>
    <row r="317" customFormat="false" ht="15" hidden="false" customHeight="false" outlineLevel="0" collapsed="false">
      <c r="A317" s="90" t="str">
        <f aca="false">IF(ROWS($A$5:A317)&lt;='Revenue Testing'!$E$31,ROWS($A$5:A317),"")</f>
        <v/>
      </c>
      <c r="B317" s="91" t="str">
        <f aca="false">IF($A317="","",INDEX('Revenue Ledger'!$B$1:$B$4500,$J317))</f>
        <v/>
      </c>
      <c r="C317" s="90" t="str">
        <f aca="false">IF($A317="","",INDEX('Revenue Ledger'!$C$1:$C$4500,$J317))</f>
        <v/>
      </c>
      <c r="D317" s="50" t="str">
        <f aca="false">IF($A317="","",INDEX('Revenue Ledger'!$D$1:$D$4500,$J317))</f>
        <v/>
      </c>
      <c r="E317" s="50" t="str">
        <f aca="false">IF($A317="","",INDEX('Revenue Ledger'!$F$1:$F$4500,$J317)&amp;"")</f>
        <v/>
      </c>
      <c r="F317" s="52" t="str">
        <f aca="false">IF($A317="","",INDEX('Revenue Ledger'!$I$1:$I$4500,$J317))</f>
        <v/>
      </c>
      <c r="G317" s="52" t="str">
        <f aca="false">IF($A317="","",INDEX('Revenue Ledger'!$J$1:$J$4500,$J317))</f>
        <v/>
      </c>
      <c r="H317" s="52" t="str">
        <f aca="false">IF($A317="","",'Revenue Testing'!$E$9)</f>
        <v/>
      </c>
      <c r="I317" s="50" t="str">
        <f aca="false">IF($A317="","","Above materiality – automatically selected")</f>
        <v/>
      </c>
      <c r="J317" s="90" t="str">
        <f aca="false">IF($A317="","",MATCH(LARGE('Revenue Ledger'!$P$2:$P$4500,$A317),'Revenue Ledger'!$P$2:$P$4500,0)+1)</f>
        <v/>
      </c>
      <c r="K317" s="50" t="str">
        <f aca="false">IF($A317="","",INDEX('Revenue Ledger'!$A$1:$A$4500,$J317)&amp;"")</f>
        <v/>
      </c>
      <c r="L317" s="54"/>
      <c r="M317" s="54"/>
    </row>
    <row r="318" customFormat="false" ht="15" hidden="false" customHeight="false" outlineLevel="0" collapsed="false">
      <c r="A318" s="90" t="str">
        <f aca="false">IF(ROWS($A$5:A318)&lt;='Revenue Testing'!$E$31,ROWS($A$5:A318),"")</f>
        <v/>
      </c>
      <c r="B318" s="91" t="str">
        <f aca="false">IF($A318="","",INDEX('Revenue Ledger'!$B$1:$B$4500,$J318))</f>
        <v/>
      </c>
      <c r="C318" s="90" t="str">
        <f aca="false">IF($A318="","",INDEX('Revenue Ledger'!$C$1:$C$4500,$J318))</f>
        <v/>
      </c>
      <c r="D318" s="50" t="str">
        <f aca="false">IF($A318="","",INDEX('Revenue Ledger'!$D$1:$D$4500,$J318))</f>
        <v/>
      </c>
      <c r="E318" s="50" t="str">
        <f aca="false">IF($A318="","",INDEX('Revenue Ledger'!$F$1:$F$4500,$J318)&amp;"")</f>
        <v/>
      </c>
      <c r="F318" s="52" t="str">
        <f aca="false">IF($A318="","",INDEX('Revenue Ledger'!$I$1:$I$4500,$J318))</f>
        <v/>
      </c>
      <c r="G318" s="52" t="str">
        <f aca="false">IF($A318="","",INDEX('Revenue Ledger'!$J$1:$J$4500,$J318))</f>
        <v/>
      </c>
      <c r="H318" s="52" t="str">
        <f aca="false">IF($A318="","",'Revenue Testing'!$E$9)</f>
        <v/>
      </c>
      <c r="I318" s="50" t="str">
        <f aca="false">IF($A318="","","Above materiality – automatically selected")</f>
        <v/>
      </c>
      <c r="J318" s="90" t="str">
        <f aca="false">IF($A318="","",MATCH(LARGE('Revenue Ledger'!$P$2:$P$4500,$A318),'Revenue Ledger'!$P$2:$P$4500,0)+1)</f>
        <v/>
      </c>
      <c r="K318" s="50" t="str">
        <f aca="false">IF($A318="","",INDEX('Revenue Ledger'!$A$1:$A$4500,$J318)&amp;"")</f>
        <v/>
      </c>
      <c r="L318" s="54"/>
      <c r="M318" s="54"/>
    </row>
    <row r="319" customFormat="false" ht="15" hidden="false" customHeight="false" outlineLevel="0" collapsed="false">
      <c r="A319" s="90" t="str">
        <f aca="false">IF(ROWS($A$5:A319)&lt;='Revenue Testing'!$E$31,ROWS($A$5:A319),"")</f>
        <v/>
      </c>
      <c r="B319" s="91" t="str">
        <f aca="false">IF($A319="","",INDEX('Revenue Ledger'!$B$1:$B$4500,$J319))</f>
        <v/>
      </c>
      <c r="C319" s="90" t="str">
        <f aca="false">IF($A319="","",INDEX('Revenue Ledger'!$C$1:$C$4500,$J319))</f>
        <v/>
      </c>
      <c r="D319" s="50" t="str">
        <f aca="false">IF($A319="","",INDEX('Revenue Ledger'!$D$1:$D$4500,$J319))</f>
        <v/>
      </c>
      <c r="E319" s="50" t="str">
        <f aca="false">IF($A319="","",INDEX('Revenue Ledger'!$F$1:$F$4500,$J319)&amp;"")</f>
        <v/>
      </c>
      <c r="F319" s="52" t="str">
        <f aca="false">IF($A319="","",INDEX('Revenue Ledger'!$I$1:$I$4500,$J319))</f>
        <v/>
      </c>
      <c r="G319" s="52" t="str">
        <f aca="false">IF($A319="","",INDEX('Revenue Ledger'!$J$1:$J$4500,$J319))</f>
        <v/>
      </c>
      <c r="H319" s="52" t="str">
        <f aca="false">IF($A319="","",'Revenue Testing'!$E$9)</f>
        <v/>
      </c>
      <c r="I319" s="50" t="str">
        <f aca="false">IF($A319="","","Above materiality – automatically selected")</f>
        <v/>
      </c>
      <c r="J319" s="90" t="str">
        <f aca="false">IF($A319="","",MATCH(LARGE('Revenue Ledger'!$P$2:$P$4500,$A319),'Revenue Ledger'!$P$2:$P$4500,0)+1)</f>
        <v/>
      </c>
      <c r="K319" s="50" t="str">
        <f aca="false">IF($A319="","",INDEX('Revenue Ledger'!$A$1:$A$4500,$J319)&amp;"")</f>
        <v/>
      </c>
      <c r="L319" s="54"/>
      <c r="M319" s="54"/>
    </row>
    <row r="320" customFormat="false" ht="15" hidden="false" customHeight="false" outlineLevel="0" collapsed="false">
      <c r="A320" s="90" t="str">
        <f aca="false">IF(ROWS($A$5:A320)&lt;='Revenue Testing'!$E$31,ROWS($A$5:A320),"")</f>
        <v/>
      </c>
      <c r="B320" s="91" t="str">
        <f aca="false">IF($A320="","",INDEX('Revenue Ledger'!$B$1:$B$4500,$J320))</f>
        <v/>
      </c>
      <c r="C320" s="90" t="str">
        <f aca="false">IF($A320="","",INDEX('Revenue Ledger'!$C$1:$C$4500,$J320))</f>
        <v/>
      </c>
      <c r="D320" s="50" t="str">
        <f aca="false">IF($A320="","",INDEX('Revenue Ledger'!$D$1:$D$4500,$J320))</f>
        <v/>
      </c>
      <c r="E320" s="50" t="str">
        <f aca="false">IF($A320="","",INDEX('Revenue Ledger'!$F$1:$F$4500,$J320)&amp;"")</f>
        <v/>
      </c>
      <c r="F320" s="52" t="str">
        <f aca="false">IF($A320="","",INDEX('Revenue Ledger'!$I$1:$I$4500,$J320))</f>
        <v/>
      </c>
      <c r="G320" s="52" t="str">
        <f aca="false">IF($A320="","",INDEX('Revenue Ledger'!$J$1:$J$4500,$J320))</f>
        <v/>
      </c>
      <c r="H320" s="52" t="str">
        <f aca="false">IF($A320="","",'Revenue Testing'!$E$9)</f>
        <v/>
      </c>
      <c r="I320" s="50" t="str">
        <f aca="false">IF($A320="","","Above materiality – automatically selected")</f>
        <v/>
      </c>
      <c r="J320" s="90" t="str">
        <f aca="false">IF($A320="","",MATCH(LARGE('Revenue Ledger'!$P$2:$P$4500,$A320),'Revenue Ledger'!$P$2:$P$4500,0)+1)</f>
        <v/>
      </c>
      <c r="K320" s="50" t="str">
        <f aca="false">IF($A320="","",INDEX('Revenue Ledger'!$A$1:$A$4500,$J320)&amp;"")</f>
        <v/>
      </c>
      <c r="L320" s="54"/>
      <c r="M320" s="54"/>
    </row>
    <row r="321" customFormat="false" ht="15" hidden="false" customHeight="false" outlineLevel="0" collapsed="false">
      <c r="A321" s="90" t="str">
        <f aca="false">IF(ROWS($A$5:A321)&lt;='Revenue Testing'!$E$31,ROWS($A$5:A321),"")</f>
        <v/>
      </c>
      <c r="B321" s="91" t="str">
        <f aca="false">IF($A321="","",INDEX('Revenue Ledger'!$B$1:$B$4500,$J321))</f>
        <v/>
      </c>
      <c r="C321" s="90" t="str">
        <f aca="false">IF($A321="","",INDEX('Revenue Ledger'!$C$1:$C$4500,$J321))</f>
        <v/>
      </c>
      <c r="D321" s="50" t="str">
        <f aca="false">IF($A321="","",INDEX('Revenue Ledger'!$D$1:$D$4500,$J321))</f>
        <v/>
      </c>
      <c r="E321" s="50" t="str">
        <f aca="false">IF($A321="","",INDEX('Revenue Ledger'!$F$1:$F$4500,$J321)&amp;"")</f>
        <v/>
      </c>
      <c r="F321" s="52" t="str">
        <f aca="false">IF($A321="","",INDEX('Revenue Ledger'!$I$1:$I$4500,$J321))</f>
        <v/>
      </c>
      <c r="G321" s="52" t="str">
        <f aca="false">IF($A321="","",INDEX('Revenue Ledger'!$J$1:$J$4500,$J321))</f>
        <v/>
      </c>
      <c r="H321" s="52" t="str">
        <f aca="false">IF($A321="","",'Revenue Testing'!$E$9)</f>
        <v/>
      </c>
      <c r="I321" s="50" t="str">
        <f aca="false">IF($A321="","","Above materiality – automatically selected")</f>
        <v/>
      </c>
      <c r="J321" s="90" t="str">
        <f aca="false">IF($A321="","",MATCH(LARGE('Revenue Ledger'!$P$2:$P$4500,$A321),'Revenue Ledger'!$P$2:$P$4500,0)+1)</f>
        <v/>
      </c>
      <c r="K321" s="50" t="str">
        <f aca="false">IF($A321="","",INDEX('Revenue Ledger'!$A$1:$A$4500,$J321)&amp;"")</f>
        <v/>
      </c>
      <c r="L321" s="54"/>
      <c r="M321" s="54"/>
    </row>
    <row r="322" customFormat="false" ht="15" hidden="false" customHeight="false" outlineLevel="0" collapsed="false">
      <c r="A322" s="90" t="str">
        <f aca="false">IF(ROWS($A$5:A322)&lt;='Revenue Testing'!$E$31,ROWS($A$5:A322),"")</f>
        <v/>
      </c>
      <c r="B322" s="91" t="str">
        <f aca="false">IF($A322="","",INDEX('Revenue Ledger'!$B$1:$B$4500,$J322))</f>
        <v/>
      </c>
      <c r="C322" s="90" t="str">
        <f aca="false">IF($A322="","",INDEX('Revenue Ledger'!$C$1:$C$4500,$J322))</f>
        <v/>
      </c>
      <c r="D322" s="50" t="str">
        <f aca="false">IF($A322="","",INDEX('Revenue Ledger'!$D$1:$D$4500,$J322))</f>
        <v/>
      </c>
      <c r="E322" s="50" t="str">
        <f aca="false">IF($A322="","",INDEX('Revenue Ledger'!$F$1:$F$4500,$J322)&amp;"")</f>
        <v/>
      </c>
      <c r="F322" s="52" t="str">
        <f aca="false">IF($A322="","",INDEX('Revenue Ledger'!$I$1:$I$4500,$J322))</f>
        <v/>
      </c>
      <c r="G322" s="52" t="str">
        <f aca="false">IF($A322="","",INDEX('Revenue Ledger'!$J$1:$J$4500,$J322))</f>
        <v/>
      </c>
      <c r="H322" s="52" t="str">
        <f aca="false">IF($A322="","",'Revenue Testing'!$E$9)</f>
        <v/>
      </c>
      <c r="I322" s="50" t="str">
        <f aca="false">IF($A322="","","Above materiality – automatically selected")</f>
        <v/>
      </c>
      <c r="J322" s="90" t="str">
        <f aca="false">IF($A322="","",MATCH(LARGE('Revenue Ledger'!$P$2:$P$4500,$A322),'Revenue Ledger'!$P$2:$P$4500,0)+1)</f>
        <v/>
      </c>
      <c r="K322" s="50" t="str">
        <f aca="false">IF($A322="","",INDEX('Revenue Ledger'!$A$1:$A$4500,$J322)&amp;"")</f>
        <v/>
      </c>
      <c r="L322" s="54"/>
      <c r="M322" s="54"/>
    </row>
    <row r="323" customFormat="false" ht="15" hidden="false" customHeight="false" outlineLevel="0" collapsed="false">
      <c r="A323" s="90" t="str">
        <f aca="false">IF(ROWS($A$5:A323)&lt;='Revenue Testing'!$E$31,ROWS($A$5:A323),"")</f>
        <v/>
      </c>
      <c r="B323" s="91" t="str">
        <f aca="false">IF($A323="","",INDEX('Revenue Ledger'!$B$1:$B$4500,$J323))</f>
        <v/>
      </c>
      <c r="C323" s="90" t="str">
        <f aca="false">IF($A323="","",INDEX('Revenue Ledger'!$C$1:$C$4500,$J323))</f>
        <v/>
      </c>
      <c r="D323" s="50" t="str">
        <f aca="false">IF($A323="","",INDEX('Revenue Ledger'!$D$1:$D$4500,$J323))</f>
        <v/>
      </c>
      <c r="E323" s="50" t="str">
        <f aca="false">IF($A323="","",INDEX('Revenue Ledger'!$F$1:$F$4500,$J323)&amp;"")</f>
        <v/>
      </c>
      <c r="F323" s="52" t="str">
        <f aca="false">IF($A323="","",INDEX('Revenue Ledger'!$I$1:$I$4500,$J323))</f>
        <v/>
      </c>
      <c r="G323" s="52" t="str">
        <f aca="false">IF($A323="","",INDEX('Revenue Ledger'!$J$1:$J$4500,$J323))</f>
        <v/>
      </c>
      <c r="H323" s="52" t="str">
        <f aca="false">IF($A323="","",'Revenue Testing'!$E$9)</f>
        <v/>
      </c>
      <c r="I323" s="50" t="str">
        <f aca="false">IF($A323="","","Above materiality – automatically selected")</f>
        <v/>
      </c>
      <c r="J323" s="90" t="str">
        <f aca="false">IF($A323="","",MATCH(LARGE('Revenue Ledger'!$P$2:$P$4500,$A323),'Revenue Ledger'!$P$2:$P$4500,0)+1)</f>
        <v/>
      </c>
      <c r="K323" s="50" t="str">
        <f aca="false">IF($A323="","",INDEX('Revenue Ledger'!$A$1:$A$4500,$J323)&amp;"")</f>
        <v/>
      </c>
      <c r="L323" s="54"/>
      <c r="M323" s="54"/>
    </row>
    <row r="324" customFormat="false" ht="15" hidden="false" customHeight="false" outlineLevel="0" collapsed="false">
      <c r="A324" s="90" t="str">
        <f aca="false">IF(ROWS($A$5:A324)&lt;='Revenue Testing'!$E$31,ROWS($A$5:A324),"")</f>
        <v/>
      </c>
      <c r="B324" s="91" t="str">
        <f aca="false">IF($A324="","",INDEX('Revenue Ledger'!$B$1:$B$4500,$J324))</f>
        <v/>
      </c>
      <c r="C324" s="90" t="str">
        <f aca="false">IF($A324="","",INDEX('Revenue Ledger'!$C$1:$C$4500,$J324))</f>
        <v/>
      </c>
      <c r="D324" s="50" t="str">
        <f aca="false">IF($A324="","",INDEX('Revenue Ledger'!$D$1:$D$4500,$J324))</f>
        <v/>
      </c>
      <c r="E324" s="50" t="str">
        <f aca="false">IF($A324="","",INDEX('Revenue Ledger'!$F$1:$F$4500,$J324)&amp;"")</f>
        <v/>
      </c>
      <c r="F324" s="52" t="str">
        <f aca="false">IF($A324="","",INDEX('Revenue Ledger'!$I$1:$I$4500,$J324))</f>
        <v/>
      </c>
      <c r="G324" s="52" t="str">
        <f aca="false">IF($A324="","",INDEX('Revenue Ledger'!$J$1:$J$4500,$J324))</f>
        <v/>
      </c>
      <c r="H324" s="52" t="str">
        <f aca="false">IF($A324="","",'Revenue Testing'!$E$9)</f>
        <v/>
      </c>
      <c r="I324" s="50" t="str">
        <f aca="false">IF($A324="","","Above materiality – automatically selected")</f>
        <v/>
      </c>
      <c r="J324" s="90" t="str">
        <f aca="false">IF($A324="","",MATCH(LARGE('Revenue Ledger'!$P$2:$P$4500,$A324),'Revenue Ledger'!$P$2:$P$4500,0)+1)</f>
        <v/>
      </c>
      <c r="K324" s="50" t="str">
        <f aca="false">IF($A324="","",INDEX('Revenue Ledger'!$A$1:$A$4500,$J324)&amp;"")</f>
        <v/>
      </c>
      <c r="L324" s="54"/>
      <c r="M324" s="54"/>
    </row>
    <row r="325" customFormat="false" ht="15" hidden="false" customHeight="false" outlineLevel="0" collapsed="false">
      <c r="A325" s="90" t="str">
        <f aca="false">IF(ROWS($A$5:A325)&lt;='Revenue Testing'!$E$31,ROWS($A$5:A325),"")</f>
        <v/>
      </c>
      <c r="B325" s="91" t="str">
        <f aca="false">IF($A325="","",INDEX('Revenue Ledger'!$B$1:$B$4500,$J325))</f>
        <v/>
      </c>
      <c r="C325" s="90" t="str">
        <f aca="false">IF($A325="","",INDEX('Revenue Ledger'!$C$1:$C$4500,$J325))</f>
        <v/>
      </c>
      <c r="D325" s="50" t="str">
        <f aca="false">IF($A325="","",INDEX('Revenue Ledger'!$D$1:$D$4500,$J325))</f>
        <v/>
      </c>
      <c r="E325" s="50" t="str">
        <f aca="false">IF($A325="","",INDEX('Revenue Ledger'!$F$1:$F$4500,$J325)&amp;"")</f>
        <v/>
      </c>
      <c r="F325" s="52" t="str">
        <f aca="false">IF($A325="","",INDEX('Revenue Ledger'!$I$1:$I$4500,$J325))</f>
        <v/>
      </c>
      <c r="G325" s="52" t="str">
        <f aca="false">IF($A325="","",INDEX('Revenue Ledger'!$J$1:$J$4500,$J325))</f>
        <v/>
      </c>
      <c r="H325" s="52" t="str">
        <f aca="false">IF($A325="","",'Revenue Testing'!$E$9)</f>
        <v/>
      </c>
      <c r="I325" s="50" t="str">
        <f aca="false">IF($A325="","","Above materiality – automatically selected")</f>
        <v/>
      </c>
      <c r="J325" s="90" t="str">
        <f aca="false">IF($A325="","",MATCH(LARGE('Revenue Ledger'!$P$2:$P$4500,$A325),'Revenue Ledger'!$P$2:$P$4500,0)+1)</f>
        <v/>
      </c>
      <c r="K325" s="50" t="str">
        <f aca="false">IF($A325="","",INDEX('Revenue Ledger'!$A$1:$A$4500,$J325)&amp;"")</f>
        <v/>
      </c>
      <c r="L325" s="54"/>
      <c r="M325" s="54"/>
    </row>
    <row r="326" customFormat="false" ht="15" hidden="false" customHeight="false" outlineLevel="0" collapsed="false">
      <c r="A326" s="90" t="str">
        <f aca="false">IF(ROWS($A$5:A326)&lt;='Revenue Testing'!$E$31,ROWS($A$5:A326),"")</f>
        <v/>
      </c>
      <c r="B326" s="91" t="str">
        <f aca="false">IF($A326="","",INDEX('Revenue Ledger'!$B$1:$B$4500,$J326))</f>
        <v/>
      </c>
      <c r="C326" s="90" t="str">
        <f aca="false">IF($A326="","",INDEX('Revenue Ledger'!$C$1:$C$4500,$J326))</f>
        <v/>
      </c>
      <c r="D326" s="50" t="str">
        <f aca="false">IF($A326="","",INDEX('Revenue Ledger'!$D$1:$D$4500,$J326))</f>
        <v/>
      </c>
      <c r="E326" s="50" t="str">
        <f aca="false">IF($A326="","",INDEX('Revenue Ledger'!$F$1:$F$4500,$J326)&amp;"")</f>
        <v/>
      </c>
      <c r="F326" s="52" t="str">
        <f aca="false">IF($A326="","",INDEX('Revenue Ledger'!$I$1:$I$4500,$J326))</f>
        <v/>
      </c>
      <c r="G326" s="52" t="str">
        <f aca="false">IF($A326="","",INDEX('Revenue Ledger'!$J$1:$J$4500,$J326))</f>
        <v/>
      </c>
      <c r="H326" s="52" t="str">
        <f aca="false">IF($A326="","",'Revenue Testing'!$E$9)</f>
        <v/>
      </c>
      <c r="I326" s="50" t="str">
        <f aca="false">IF($A326="","","Above materiality – automatically selected")</f>
        <v/>
      </c>
      <c r="J326" s="90" t="str">
        <f aca="false">IF($A326="","",MATCH(LARGE('Revenue Ledger'!$P$2:$P$4500,$A326),'Revenue Ledger'!$P$2:$P$4500,0)+1)</f>
        <v/>
      </c>
      <c r="K326" s="50" t="str">
        <f aca="false">IF($A326="","",INDEX('Revenue Ledger'!$A$1:$A$4500,$J326)&amp;"")</f>
        <v/>
      </c>
      <c r="L326" s="54"/>
      <c r="M326" s="54"/>
    </row>
    <row r="327" customFormat="false" ht="15" hidden="false" customHeight="false" outlineLevel="0" collapsed="false">
      <c r="A327" s="90" t="str">
        <f aca="false">IF(ROWS($A$5:A327)&lt;='Revenue Testing'!$E$31,ROWS($A$5:A327),"")</f>
        <v/>
      </c>
      <c r="B327" s="91" t="str">
        <f aca="false">IF($A327="","",INDEX('Revenue Ledger'!$B$1:$B$4500,$J327))</f>
        <v/>
      </c>
      <c r="C327" s="90" t="str">
        <f aca="false">IF($A327="","",INDEX('Revenue Ledger'!$C$1:$C$4500,$J327))</f>
        <v/>
      </c>
      <c r="D327" s="50" t="str">
        <f aca="false">IF($A327="","",INDEX('Revenue Ledger'!$D$1:$D$4500,$J327))</f>
        <v/>
      </c>
      <c r="E327" s="50" t="str">
        <f aca="false">IF($A327="","",INDEX('Revenue Ledger'!$F$1:$F$4500,$J327)&amp;"")</f>
        <v/>
      </c>
      <c r="F327" s="52" t="str">
        <f aca="false">IF($A327="","",INDEX('Revenue Ledger'!$I$1:$I$4500,$J327))</f>
        <v/>
      </c>
      <c r="G327" s="52" t="str">
        <f aca="false">IF($A327="","",INDEX('Revenue Ledger'!$J$1:$J$4500,$J327))</f>
        <v/>
      </c>
      <c r="H327" s="52" t="str">
        <f aca="false">IF($A327="","",'Revenue Testing'!$E$9)</f>
        <v/>
      </c>
      <c r="I327" s="50" t="str">
        <f aca="false">IF($A327="","","Above materiality – automatically selected")</f>
        <v/>
      </c>
      <c r="J327" s="90" t="str">
        <f aca="false">IF($A327="","",MATCH(LARGE('Revenue Ledger'!$P$2:$P$4500,$A327),'Revenue Ledger'!$P$2:$P$4500,0)+1)</f>
        <v/>
      </c>
      <c r="K327" s="50" t="str">
        <f aca="false">IF($A327="","",INDEX('Revenue Ledger'!$A$1:$A$4500,$J327)&amp;"")</f>
        <v/>
      </c>
      <c r="L327" s="54"/>
      <c r="M327" s="54"/>
    </row>
    <row r="328" customFormat="false" ht="15" hidden="false" customHeight="false" outlineLevel="0" collapsed="false">
      <c r="A328" s="90" t="str">
        <f aca="false">IF(ROWS($A$5:A328)&lt;='Revenue Testing'!$E$31,ROWS($A$5:A328),"")</f>
        <v/>
      </c>
      <c r="B328" s="91" t="str">
        <f aca="false">IF($A328="","",INDEX('Revenue Ledger'!$B$1:$B$4500,$J328))</f>
        <v/>
      </c>
      <c r="C328" s="90" t="str">
        <f aca="false">IF($A328="","",INDEX('Revenue Ledger'!$C$1:$C$4500,$J328))</f>
        <v/>
      </c>
      <c r="D328" s="50" t="str">
        <f aca="false">IF($A328="","",INDEX('Revenue Ledger'!$D$1:$D$4500,$J328))</f>
        <v/>
      </c>
      <c r="E328" s="50" t="str">
        <f aca="false">IF($A328="","",INDEX('Revenue Ledger'!$F$1:$F$4500,$J328)&amp;"")</f>
        <v/>
      </c>
      <c r="F328" s="52" t="str">
        <f aca="false">IF($A328="","",INDEX('Revenue Ledger'!$I$1:$I$4500,$J328))</f>
        <v/>
      </c>
      <c r="G328" s="52" t="str">
        <f aca="false">IF($A328="","",INDEX('Revenue Ledger'!$J$1:$J$4500,$J328))</f>
        <v/>
      </c>
      <c r="H328" s="52" t="str">
        <f aca="false">IF($A328="","",'Revenue Testing'!$E$9)</f>
        <v/>
      </c>
      <c r="I328" s="50" t="str">
        <f aca="false">IF($A328="","","Above materiality – automatically selected")</f>
        <v/>
      </c>
      <c r="J328" s="90" t="str">
        <f aca="false">IF($A328="","",MATCH(LARGE('Revenue Ledger'!$P$2:$P$4500,$A328),'Revenue Ledger'!$P$2:$P$4500,0)+1)</f>
        <v/>
      </c>
      <c r="K328" s="50" t="str">
        <f aca="false">IF($A328="","",INDEX('Revenue Ledger'!$A$1:$A$4500,$J328)&amp;"")</f>
        <v/>
      </c>
      <c r="L328" s="54"/>
      <c r="M328" s="54"/>
    </row>
    <row r="329" customFormat="false" ht="15" hidden="false" customHeight="false" outlineLevel="0" collapsed="false">
      <c r="A329" s="90" t="str">
        <f aca="false">IF(ROWS($A$5:A329)&lt;='Revenue Testing'!$E$31,ROWS($A$5:A329),"")</f>
        <v/>
      </c>
      <c r="B329" s="91" t="str">
        <f aca="false">IF($A329="","",INDEX('Revenue Ledger'!$B$1:$B$4500,$J329))</f>
        <v/>
      </c>
      <c r="C329" s="90" t="str">
        <f aca="false">IF($A329="","",INDEX('Revenue Ledger'!$C$1:$C$4500,$J329))</f>
        <v/>
      </c>
      <c r="D329" s="50" t="str">
        <f aca="false">IF($A329="","",INDEX('Revenue Ledger'!$D$1:$D$4500,$J329))</f>
        <v/>
      </c>
      <c r="E329" s="50" t="str">
        <f aca="false">IF($A329="","",INDEX('Revenue Ledger'!$F$1:$F$4500,$J329)&amp;"")</f>
        <v/>
      </c>
      <c r="F329" s="52" t="str">
        <f aca="false">IF($A329="","",INDEX('Revenue Ledger'!$I$1:$I$4500,$J329))</f>
        <v/>
      </c>
      <c r="G329" s="52" t="str">
        <f aca="false">IF($A329="","",INDEX('Revenue Ledger'!$J$1:$J$4500,$J329))</f>
        <v/>
      </c>
      <c r="H329" s="52" t="str">
        <f aca="false">IF($A329="","",'Revenue Testing'!$E$9)</f>
        <v/>
      </c>
      <c r="I329" s="50" t="str">
        <f aca="false">IF($A329="","","Above materiality – automatically selected")</f>
        <v/>
      </c>
      <c r="J329" s="90" t="str">
        <f aca="false">IF($A329="","",MATCH(LARGE('Revenue Ledger'!$P$2:$P$4500,$A329),'Revenue Ledger'!$P$2:$P$4500,0)+1)</f>
        <v/>
      </c>
      <c r="K329" s="50" t="str">
        <f aca="false">IF($A329="","",INDEX('Revenue Ledger'!$A$1:$A$4500,$J329)&amp;"")</f>
        <v/>
      </c>
      <c r="L329" s="54"/>
      <c r="M329" s="54"/>
    </row>
    <row r="330" customFormat="false" ht="15" hidden="false" customHeight="false" outlineLevel="0" collapsed="false">
      <c r="A330" s="90" t="str">
        <f aca="false">IF(ROWS($A$5:A330)&lt;='Revenue Testing'!$E$31,ROWS($A$5:A330),"")</f>
        <v/>
      </c>
      <c r="B330" s="91" t="str">
        <f aca="false">IF($A330="","",INDEX('Revenue Ledger'!$B$1:$B$4500,$J330))</f>
        <v/>
      </c>
      <c r="C330" s="90" t="str">
        <f aca="false">IF($A330="","",INDEX('Revenue Ledger'!$C$1:$C$4500,$J330))</f>
        <v/>
      </c>
      <c r="D330" s="50" t="str">
        <f aca="false">IF($A330="","",INDEX('Revenue Ledger'!$D$1:$D$4500,$J330))</f>
        <v/>
      </c>
      <c r="E330" s="50" t="str">
        <f aca="false">IF($A330="","",INDEX('Revenue Ledger'!$F$1:$F$4500,$J330)&amp;"")</f>
        <v/>
      </c>
      <c r="F330" s="52" t="str">
        <f aca="false">IF($A330="","",INDEX('Revenue Ledger'!$I$1:$I$4500,$J330))</f>
        <v/>
      </c>
      <c r="G330" s="52" t="str">
        <f aca="false">IF($A330="","",INDEX('Revenue Ledger'!$J$1:$J$4500,$J330))</f>
        <v/>
      </c>
      <c r="H330" s="52" t="str">
        <f aca="false">IF($A330="","",'Revenue Testing'!$E$9)</f>
        <v/>
      </c>
      <c r="I330" s="50" t="str">
        <f aca="false">IF($A330="","","Above materiality – automatically selected")</f>
        <v/>
      </c>
      <c r="J330" s="90" t="str">
        <f aca="false">IF($A330="","",MATCH(LARGE('Revenue Ledger'!$P$2:$P$4500,$A330),'Revenue Ledger'!$P$2:$P$4500,0)+1)</f>
        <v/>
      </c>
      <c r="K330" s="50" t="str">
        <f aca="false">IF($A330="","",INDEX('Revenue Ledger'!$A$1:$A$4500,$J330)&amp;"")</f>
        <v/>
      </c>
      <c r="L330" s="54"/>
      <c r="M330" s="54"/>
    </row>
    <row r="331" customFormat="false" ht="15" hidden="false" customHeight="false" outlineLevel="0" collapsed="false">
      <c r="A331" s="90" t="str">
        <f aca="false">IF(ROWS($A$5:A331)&lt;='Revenue Testing'!$E$31,ROWS($A$5:A331),"")</f>
        <v/>
      </c>
      <c r="B331" s="91" t="str">
        <f aca="false">IF($A331="","",INDEX('Revenue Ledger'!$B$1:$B$4500,$J331))</f>
        <v/>
      </c>
      <c r="C331" s="90" t="str">
        <f aca="false">IF($A331="","",INDEX('Revenue Ledger'!$C$1:$C$4500,$J331))</f>
        <v/>
      </c>
      <c r="D331" s="50" t="str">
        <f aca="false">IF($A331="","",INDEX('Revenue Ledger'!$D$1:$D$4500,$J331))</f>
        <v/>
      </c>
      <c r="E331" s="50" t="str">
        <f aca="false">IF($A331="","",INDEX('Revenue Ledger'!$F$1:$F$4500,$J331)&amp;"")</f>
        <v/>
      </c>
      <c r="F331" s="52" t="str">
        <f aca="false">IF($A331="","",INDEX('Revenue Ledger'!$I$1:$I$4500,$J331))</f>
        <v/>
      </c>
      <c r="G331" s="52" t="str">
        <f aca="false">IF($A331="","",INDEX('Revenue Ledger'!$J$1:$J$4500,$J331))</f>
        <v/>
      </c>
      <c r="H331" s="52" t="str">
        <f aca="false">IF($A331="","",'Revenue Testing'!$E$9)</f>
        <v/>
      </c>
      <c r="I331" s="50" t="str">
        <f aca="false">IF($A331="","","Above materiality – automatically selected")</f>
        <v/>
      </c>
      <c r="J331" s="90" t="str">
        <f aca="false">IF($A331="","",MATCH(LARGE('Revenue Ledger'!$P$2:$P$4500,$A331),'Revenue Ledger'!$P$2:$P$4500,0)+1)</f>
        <v/>
      </c>
      <c r="K331" s="50" t="str">
        <f aca="false">IF($A331="","",INDEX('Revenue Ledger'!$A$1:$A$4500,$J331)&amp;"")</f>
        <v/>
      </c>
      <c r="L331" s="54"/>
      <c r="M331" s="54"/>
    </row>
    <row r="332" customFormat="false" ht="15" hidden="false" customHeight="false" outlineLevel="0" collapsed="false">
      <c r="A332" s="90" t="str">
        <f aca="false">IF(ROWS($A$5:A332)&lt;='Revenue Testing'!$E$31,ROWS($A$5:A332),"")</f>
        <v/>
      </c>
      <c r="B332" s="91" t="str">
        <f aca="false">IF($A332="","",INDEX('Revenue Ledger'!$B$1:$B$4500,$J332))</f>
        <v/>
      </c>
      <c r="C332" s="90" t="str">
        <f aca="false">IF($A332="","",INDEX('Revenue Ledger'!$C$1:$C$4500,$J332))</f>
        <v/>
      </c>
      <c r="D332" s="50" t="str">
        <f aca="false">IF($A332="","",INDEX('Revenue Ledger'!$D$1:$D$4500,$J332))</f>
        <v/>
      </c>
      <c r="E332" s="50" t="str">
        <f aca="false">IF($A332="","",INDEX('Revenue Ledger'!$F$1:$F$4500,$J332)&amp;"")</f>
        <v/>
      </c>
      <c r="F332" s="52" t="str">
        <f aca="false">IF($A332="","",INDEX('Revenue Ledger'!$I$1:$I$4500,$J332))</f>
        <v/>
      </c>
      <c r="G332" s="52" t="str">
        <f aca="false">IF($A332="","",INDEX('Revenue Ledger'!$J$1:$J$4500,$J332))</f>
        <v/>
      </c>
      <c r="H332" s="52" t="str">
        <f aca="false">IF($A332="","",'Revenue Testing'!$E$9)</f>
        <v/>
      </c>
      <c r="I332" s="50" t="str">
        <f aca="false">IF($A332="","","Above materiality – automatically selected")</f>
        <v/>
      </c>
      <c r="J332" s="90" t="str">
        <f aca="false">IF($A332="","",MATCH(LARGE('Revenue Ledger'!$P$2:$P$4500,$A332),'Revenue Ledger'!$P$2:$P$4500,0)+1)</f>
        <v/>
      </c>
      <c r="K332" s="50" t="str">
        <f aca="false">IF($A332="","",INDEX('Revenue Ledger'!$A$1:$A$4500,$J332)&amp;"")</f>
        <v/>
      </c>
      <c r="L332" s="54"/>
      <c r="M332" s="54"/>
    </row>
    <row r="333" customFormat="false" ht="15" hidden="false" customHeight="false" outlineLevel="0" collapsed="false">
      <c r="A333" s="90" t="str">
        <f aca="false">IF(ROWS($A$5:A333)&lt;='Revenue Testing'!$E$31,ROWS($A$5:A333),"")</f>
        <v/>
      </c>
      <c r="B333" s="91" t="str">
        <f aca="false">IF($A333="","",INDEX('Revenue Ledger'!$B$1:$B$4500,$J333))</f>
        <v/>
      </c>
      <c r="C333" s="90" t="str">
        <f aca="false">IF($A333="","",INDEX('Revenue Ledger'!$C$1:$C$4500,$J333))</f>
        <v/>
      </c>
      <c r="D333" s="50" t="str">
        <f aca="false">IF($A333="","",INDEX('Revenue Ledger'!$D$1:$D$4500,$J333))</f>
        <v/>
      </c>
      <c r="E333" s="50" t="str">
        <f aca="false">IF($A333="","",INDEX('Revenue Ledger'!$F$1:$F$4500,$J333)&amp;"")</f>
        <v/>
      </c>
      <c r="F333" s="52" t="str">
        <f aca="false">IF($A333="","",INDEX('Revenue Ledger'!$I$1:$I$4500,$J333))</f>
        <v/>
      </c>
      <c r="G333" s="52" t="str">
        <f aca="false">IF($A333="","",INDEX('Revenue Ledger'!$J$1:$J$4500,$J333))</f>
        <v/>
      </c>
      <c r="H333" s="52" t="str">
        <f aca="false">IF($A333="","",'Revenue Testing'!$E$9)</f>
        <v/>
      </c>
      <c r="I333" s="50" t="str">
        <f aca="false">IF($A333="","","Above materiality – automatically selected")</f>
        <v/>
      </c>
      <c r="J333" s="90" t="str">
        <f aca="false">IF($A333="","",MATCH(LARGE('Revenue Ledger'!$P$2:$P$4500,$A333),'Revenue Ledger'!$P$2:$P$4500,0)+1)</f>
        <v/>
      </c>
      <c r="K333" s="50" t="str">
        <f aca="false">IF($A333="","",INDEX('Revenue Ledger'!$A$1:$A$4500,$J333)&amp;"")</f>
        <v/>
      </c>
      <c r="L333" s="54"/>
      <c r="M333" s="54"/>
    </row>
    <row r="334" customFormat="false" ht="15" hidden="false" customHeight="false" outlineLevel="0" collapsed="false">
      <c r="A334" s="90" t="str">
        <f aca="false">IF(ROWS($A$5:A334)&lt;='Revenue Testing'!$E$31,ROWS($A$5:A334),"")</f>
        <v/>
      </c>
      <c r="B334" s="91" t="str">
        <f aca="false">IF($A334="","",INDEX('Revenue Ledger'!$B$1:$B$4500,$J334))</f>
        <v/>
      </c>
      <c r="C334" s="90" t="str">
        <f aca="false">IF($A334="","",INDEX('Revenue Ledger'!$C$1:$C$4500,$J334))</f>
        <v/>
      </c>
      <c r="D334" s="50" t="str">
        <f aca="false">IF($A334="","",INDEX('Revenue Ledger'!$D$1:$D$4500,$J334))</f>
        <v/>
      </c>
      <c r="E334" s="50" t="str">
        <f aca="false">IF($A334="","",INDEX('Revenue Ledger'!$F$1:$F$4500,$J334)&amp;"")</f>
        <v/>
      </c>
      <c r="F334" s="52" t="str">
        <f aca="false">IF($A334="","",INDEX('Revenue Ledger'!$I$1:$I$4500,$J334))</f>
        <v/>
      </c>
      <c r="G334" s="52" t="str">
        <f aca="false">IF($A334="","",INDEX('Revenue Ledger'!$J$1:$J$4500,$J334))</f>
        <v/>
      </c>
      <c r="H334" s="52" t="str">
        <f aca="false">IF($A334="","",'Revenue Testing'!$E$9)</f>
        <v/>
      </c>
      <c r="I334" s="50" t="str">
        <f aca="false">IF($A334="","","Above materiality – automatically selected")</f>
        <v/>
      </c>
      <c r="J334" s="90" t="str">
        <f aca="false">IF($A334="","",MATCH(LARGE('Revenue Ledger'!$P$2:$P$4500,$A334),'Revenue Ledger'!$P$2:$P$4500,0)+1)</f>
        <v/>
      </c>
      <c r="K334" s="50" t="str">
        <f aca="false">IF($A334="","",INDEX('Revenue Ledger'!$A$1:$A$4500,$J334)&amp;"")</f>
        <v/>
      </c>
      <c r="L334" s="54"/>
      <c r="M334" s="54"/>
    </row>
    <row r="335" customFormat="false" ht="15" hidden="false" customHeight="false" outlineLevel="0" collapsed="false">
      <c r="A335" s="90" t="str">
        <f aca="false">IF(ROWS($A$5:A335)&lt;='Revenue Testing'!$E$31,ROWS($A$5:A335),"")</f>
        <v/>
      </c>
      <c r="B335" s="91" t="str">
        <f aca="false">IF($A335="","",INDEX('Revenue Ledger'!$B$1:$B$4500,$J335))</f>
        <v/>
      </c>
      <c r="C335" s="90" t="str">
        <f aca="false">IF($A335="","",INDEX('Revenue Ledger'!$C$1:$C$4500,$J335))</f>
        <v/>
      </c>
      <c r="D335" s="50" t="str">
        <f aca="false">IF($A335="","",INDEX('Revenue Ledger'!$D$1:$D$4500,$J335))</f>
        <v/>
      </c>
      <c r="E335" s="50" t="str">
        <f aca="false">IF($A335="","",INDEX('Revenue Ledger'!$F$1:$F$4500,$J335)&amp;"")</f>
        <v/>
      </c>
      <c r="F335" s="52" t="str">
        <f aca="false">IF($A335="","",INDEX('Revenue Ledger'!$I$1:$I$4500,$J335))</f>
        <v/>
      </c>
      <c r="G335" s="52" t="str">
        <f aca="false">IF($A335="","",INDEX('Revenue Ledger'!$J$1:$J$4500,$J335))</f>
        <v/>
      </c>
      <c r="H335" s="52" t="str">
        <f aca="false">IF($A335="","",'Revenue Testing'!$E$9)</f>
        <v/>
      </c>
      <c r="I335" s="50" t="str">
        <f aca="false">IF($A335="","","Above materiality – automatically selected")</f>
        <v/>
      </c>
      <c r="J335" s="90" t="str">
        <f aca="false">IF($A335="","",MATCH(LARGE('Revenue Ledger'!$P$2:$P$4500,$A335),'Revenue Ledger'!$P$2:$P$4500,0)+1)</f>
        <v/>
      </c>
      <c r="K335" s="50" t="str">
        <f aca="false">IF($A335="","",INDEX('Revenue Ledger'!$A$1:$A$4500,$J335)&amp;"")</f>
        <v/>
      </c>
      <c r="L335" s="54"/>
      <c r="M335" s="54"/>
    </row>
    <row r="336" customFormat="false" ht="15" hidden="false" customHeight="false" outlineLevel="0" collapsed="false">
      <c r="A336" s="90" t="str">
        <f aca="false">IF(ROWS($A$5:A336)&lt;='Revenue Testing'!$E$31,ROWS($A$5:A336),"")</f>
        <v/>
      </c>
      <c r="B336" s="91" t="str">
        <f aca="false">IF($A336="","",INDEX('Revenue Ledger'!$B$1:$B$4500,$J336))</f>
        <v/>
      </c>
      <c r="C336" s="90" t="str">
        <f aca="false">IF($A336="","",INDEX('Revenue Ledger'!$C$1:$C$4500,$J336))</f>
        <v/>
      </c>
      <c r="D336" s="50" t="str">
        <f aca="false">IF($A336="","",INDEX('Revenue Ledger'!$D$1:$D$4500,$J336))</f>
        <v/>
      </c>
      <c r="E336" s="50" t="str">
        <f aca="false">IF($A336="","",INDEX('Revenue Ledger'!$F$1:$F$4500,$J336)&amp;"")</f>
        <v/>
      </c>
      <c r="F336" s="52" t="str">
        <f aca="false">IF($A336="","",INDEX('Revenue Ledger'!$I$1:$I$4500,$J336))</f>
        <v/>
      </c>
      <c r="G336" s="52" t="str">
        <f aca="false">IF($A336="","",INDEX('Revenue Ledger'!$J$1:$J$4500,$J336))</f>
        <v/>
      </c>
      <c r="H336" s="52" t="str">
        <f aca="false">IF($A336="","",'Revenue Testing'!$E$9)</f>
        <v/>
      </c>
      <c r="I336" s="50" t="str">
        <f aca="false">IF($A336="","","Above materiality – automatically selected")</f>
        <v/>
      </c>
      <c r="J336" s="90" t="str">
        <f aca="false">IF($A336="","",MATCH(LARGE('Revenue Ledger'!$P$2:$P$4500,$A336),'Revenue Ledger'!$P$2:$P$4500,0)+1)</f>
        <v/>
      </c>
      <c r="K336" s="50" t="str">
        <f aca="false">IF($A336="","",INDEX('Revenue Ledger'!$A$1:$A$4500,$J336)&amp;"")</f>
        <v/>
      </c>
      <c r="L336" s="54"/>
      <c r="M336" s="54"/>
    </row>
    <row r="337" customFormat="false" ht="15" hidden="false" customHeight="false" outlineLevel="0" collapsed="false">
      <c r="A337" s="90" t="str">
        <f aca="false">IF(ROWS($A$5:A337)&lt;='Revenue Testing'!$E$31,ROWS($A$5:A337),"")</f>
        <v/>
      </c>
      <c r="B337" s="91" t="str">
        <f aca="false">IF($A337="","",INDEX('Revenue Ledger'!$B$1:$B$4500,$J337))</f>
        <v/>
      </c>
      <c r="C337" s="90" t="str">
        <f aca="false">IF($A337="","",INDEX('Revenue Ledger'!$C$1:$C$4500,$J337))</f>
        <v/>
      </c>
      <c r="D337" s="50" t="str">
        <f aca="false">IF($A337="","",INDEX('Revenue Ledger'!$D$1:$D$4500,$J337))</f>
        <v/>
      </c>
      <c r="E337" s="50" t="str">
        <f aca="false">IF($A337="","",INDEX('Revenue Ledger'!$F$1:$F$4500,$J337)&amp;"")</f>
        <v/>
      </c>
      <c r="F337" s="52" t="str">
        <f aca="false">IF($A337="","",INDEX('Revenue Ledger'!$I$1:$I$4500,$J337))</f>
        <v/>
      </c>
      <c r="G337" s="52" t="str">
        <f aca="false">IF($A337="","",INDEX('Revenue Ledger'!$J$1:$J$4500,$J337))</f>
        <v/>
      </c>
      <c r="H337" s="52" t="str">
        <f aca="false">IF($A337="","",'Revenue Testing'!$E$9)</f>
        <v/>
      </c>
      <c r="I337" s="50" t="str">
        <f aca="false">IF($A337="","","Above materiality – automatically selected")</f>
        <v/>
      </c>
      <c r="J337" s="90" t="str">
        <f aca="false">IF($A337="","",MATCH(LARGE('Revenue Ledger'!$P$2:$P$4500,$A337),'Revenue Ledger'!$P$2:$P$4500,0)+1)</f>
        <v/>
      </c>
      <c r="K337" s="50" t="str">
        <f aca="false">IF($A337="","",INDEX('Revenue Ledger'!$A$1:$A$4500,$J337)&amp;"")</f>
        <v/>
      </c>
      <c r="L337" s="54"/>
      <c r="M337" s="54"/>
    </row>
    <row r="338" customFormat="false" ht="15" hidden="false" customHeight="false" outlineLevel="0" collapsed="false">
      <c r="A338" s="90" t="str">
        <f aca="false">IF(ROWS($A$5:A338)&lt;='Revenue Testing'!$E$31,ROWS($A$5:A338),"")</f>
        <v/>
      </c>
      <c r="B338" s="91" t="str">
        <f aca="false">IF($A338="","",INDEX('Revenue Ledger'!$B$1:$B$4500,$J338))</f>
        <v/>
      </c>
      <c r="C338" s="90" t="str">
        <f aca="false">IF($A338="","",INDEX('Revenue Ledger'!$C$1:$C$4500,$J338))</f>
        <v/>
      </c>
      <c r="D338" s="50" t="str">
        <f aca="false">IF($A338="","",INDEX('Revenue Ledger'!$D$1:$D$4500,$J338))</f>
        <v/>
      </c>
      <c r="E338" s="50" t="str">
        <f aca="false">IF($A338="","",INDEX('Revenue Ledger'!$F$1:$F$4500,$J338)&amp;"")</f>
        <v/>
      </c>
      <c r="F338" s="52" t="str">
        <f aca="false">IF($A338="","",INDEX('Revenue Ledger'!$I$1:$I$4500,$J338))</f>
        <v/>
      </c>
      <c r="G338" s="52" t="str">
        <f aca="false">IF($A338="","",INDEX('Revenue Ledger'!$J$1:$J$4500,$J338))</f>
        <v/>
      </c>
      <c r="H338" s="52" t="str">
        <f aca="false">IF($A338="","",'Revenue Testing'!$E$9)</f>
        <v/>
      </c>
      <c r="I338" s="50" t="str">
        <f aca="false">IF($A338="","","Above materiality – automatically selected")</f>
        <v/>
      </c>
      <c r="J338" s="90" t="str">
        <f aca="false">IF($A338="","",MATCH(LARGE('Revenue Ledger'!$P$2:$P$4500,$A338),'Revenue Ledger'!$P$2:$P$4500,0)+1)</f>
        <v/>
      </c>
      <c r="K338" s="50" t="str">
        <f aca="false">IF($A338="","",INDEX('Revenue Ledger'!$A$1:$A$4500,$J338)&amp;"")</f>
        <v/>
      </c>
      <c r="L338" s="54"/>
      <c r="M338" s="54"/>
    </row>
    <row r="339" customFormat="false" ht="15" hidden="false" customHeight="false" outlineLevel="0" collapsed="false">
      <c r="A339" s="90" t="str">
        <f aca="false">IF(ROWS($A$5:A339)&lt;='Revenue Testing'!$E$31,ROWS($A$5:A339),"")</f>
        <v/>
      </c>
      <c r="B339" s="91" t="str">
        <f aca="false">IF($A339="","",INDEX('Revenue Ledger'!$B$1:$B$4500,$J339))</f>
        <v/>
      </c>
      <c r="C339" s="90" t="str">
        <f aca="false">IF($A339="","",INDEX('Revenue Ledger'!$C$1:$C$4500,$J339))</f>
        <v/>
      </c>
      <c r="D339" s="50" t="str">
        <f aca="false">IF($A339="","",INDEX('Revenue Ledger'!$D$1:$D$4500,$J339))</f>
        <v/>
      </c>
      <c r="E339" s="50" t="str">
        <f aca="false">IF($A339="","",INDEX('Revenue Ledger'!$F$1:$F$4500,$J339)&amp;"")</f>
        <v/>
      </c>
      <c r="F339" s="52" t="str">
        <f aca="false">IF($A339="","",INDEX('Revenue Ledger'!$I$1:$I$4500,$J339))</f>
        <v/>
      </c>
      <c r="G339" s="52" t="str">
        <f aca="false">IF($A339="","",INDEX('Revenue Ledger'!$J$1:$J$4500,$J339))</f>
        <v/>
      </c>
      <c r="H339" s="52" t="str">
        <f aca="false">IF($A339="","",'Revenue Testing'!$E$9)</f>
        <v/>
      </c>
      <c r="I339" s="50" t="str">
        <f aca="false">IF($A339="","","Above materiality – automatically selected")</f>
        <v/>
      </c>
      <c r="J339" s="90" t="str">
        <f aca="false">IF($A339="","",MATCH(LARGE('Revenue Ledger'!$P$2:$P$4500,$A339),'Revenue Ledger'!$P$2:$P$4500,0)+1)</f>
        <v/>
      </c>
      <c r="K339" s="50" t="str">
        <f aca="false">IF($A339="","",INDEX('Revenue Ledger'!$A$1:$A$4500,$J339)&amp;"")</f>
        <v/>
      </c>
      <c r="L339" s="54"/>
      <c r="M339" s="54"/>
    </row>
    <row r="340" customFormat="false" ht="15" hidden="false" customHeight="false" outlineLevel="0" collapsed="false">
      <c r="A340" s="90" t="str">
        <f aca="false">IF(ROWS($A$5:A340)&lt;='Revenue Testing'!$E$31,ROWS($A$5:A340),"")</f>
        <v/>
      </c>
      <c r="B340" s="91" t="str">
        <f aca="false">IF($A340="","",INDEX('Revenue Ledger'!$B$1:$B$4500,$J340))</f>
        <v/>
      </c>
      <c r="C340" s="90" t="str">
        <f aca="false">IF($A340="","",INDEX('Revenue Ledger'!$C$1:$C$4500,$J340))</f>
        <v/>
      </c>
      <c r="D340" s="50" t="str">
        <f aca="false">IF($A340="","",INDEX('Revenue Ledger'!$D$1:$D$4500,$J340))</f>
        <v/>
      </c>
      <c r="E340" s="50" t="str">
        <f aca="false">IF($A340="","",INDEX('Revenue Ledger'!$F$1:$F$4500,$J340)&amp;"")</f>
        <v/>
      </c>
      <c r="F340" s="52" t="str">
        <f aca="false">IF($A340="","",INDEX('Revenue Ledger'!$I$1:$I$4500,$J340))</f>
        <v/>
      </c>
      <c r="G340" s="52" t="str">
        <f aca="false">IF($A340="","",INDEX('Revenue Ledger'!$J$1:$J$4500,$J340))</f>
        <v/>
      </c>
      <c r="H340" s="52" t="str">
        <f aca="false">IF($A340="","",'Revenue Testing'!$E$9)</f>
        <v/>
      </c>
      <c r="I340" s="50" t="str">
        <f aca="false">IF($A340="","","Above materiality – automatically selected")</f>
        <v/>
      </c>
      <c r="J340" s="90" t="str">
        <f aca="false">IF($A340="","",MATCH(LARGE('Revenue Ledger'!$P$2:$P$4500,$A340),'Revenue Ledger'!$P$2:$P$4500,0)+1)</f>
        <v/>
      </c>
      <c r="K340" s="50" t="str">
        <f aca="false">IF($A340="","",INDEX('Revenue Ledger'!$A$1:$A$4500,$J340)&amp;"")</f>
        <v/>
      </c>
      <c r="L340" s="54"/>
      <c r="M340" s="54"/>
    </row>
    <row r="341" customFormat="false" ht="15" hidden="false" customHeight="false" outlineLevel="0" collapsed="false">
      <c r="A341" s="90" t="str">
        <f aca="false">IF(ROWS($A$5:A341)&lt;='Revenue Testing'!$E$31,ROWS($A$5:A341),"")</f>
        <v/>
      </c>
      <c r="B341" s="91" t="str">
        <f aca="false">IF($A341="","",INDEX('Revenue Ledger'!$B$1:$B$4500,$J341))</f>
        <v/>
      </c>
      <c r="C341" s="90" t="str">
        <f aca="false">IF($A341="","",INDEX('Revenue Ledger'!$C$1:$C$4500,$J341))</f>
        <v/>
      </c>
      <c r="D341" s="50" t="str">
        <f aca="false">IF($A341="","",INDEX('Revenue Ledger'!$D$1:$D$4500,$J341))</f>
        <v/>
      </c>
      <c r="E341" s="50" t="str">
        <f aca="false">IF($A341="","",INDEX('Revenue Ledger'!$F$1:$F$4500,$J341)&amp;"")</f>
        <v/>
      </c>
      <c r="F341" s="52" t="str">
        <f aca="false">IF($A341="","",INDEX('Revenue Ledger'!$I$1:$I$4500,$J341))</f>
        <v/>
      </c>
      <c r="G341" s="52" t="str">
        <f aca="false">IF($A341="","",INDEX('Revenue Ledger'!$J$1:$J$4500,$J341))</f>
        <v/>
      </c>
      <c r="H341" s="52" t="str">
        <f aca="false">IF($A341="","",'Revenue Testing'!$E$9)</f>
        <v/>
      </c>
      <c r="I341" s="50" t="str">
        <f aca="false">IF($A341="","","Above materiality – automatically selected")</f>
        <v/>
      </c>
      <c r="J341" s="90" t="str">
        <f aca="false">IF($A341="","",MATCH(LARGE('Revenue Ledger'!$P$2:$P$4500,$A341),'Revenue Ledger'!$P$2:$P$4500,0)+1)</f>
        <v/>
      </c>
      <c r="K341" s="50" t="str">
        <f aca="false">IF($A341="","",INDEX('Revenue Ledger'!$A$1:$A$4500,$J341)&amp;"")</f>
        <v/>
      </c>
      <c r="L341" s="54"/>
      <c r="M341" s="54"/>
    </row>
    <row r="342" customFormat="false" ht="15" hidden="false" customHeight="false" outlineLevel="0" collapsed="false">
      <c r="A342" s="90" t="str">
        <f aca="false">IF(ROWS($A$5:A342)&lt;='Revenue Testing'!$E$31,ROWS($A$5:A342),"")</f>
        <v/>
      </c>
      <c r="B342" s="91" t="str">
        <f aca="false">IF($A342="","",INDEX('Revenue Ledger'!$B$1:$B$4500,$J342))</f>
        <v/>
      </c>
      <c r="C342" s="90" t="str">
        <f aca="false">IF($A342="","",INDEX('Revenue Ledger'!$C$1:$C$4500,$J342))</f>
        <v/>
      </c>
      <c r="D342" s="50" t="str">
        <f aca="false">IF($A342="","",INDEX('Revenue Ledger'!$D$1:$D$4500,$J342))</f>
        <v/>
      </c>
      <c r="E342" s="50" t="str">
        <f aca="false">IF($A342="","",INDEX('Revenue Ledger'!$F$1:$F$4500,$J342)&amp;"")</f>
        <v/>
      </c>
      <c r="F342" s="52" t="str">
        <f aca="false">IF($A342="","",INDEX('Revenue Ledger'!$I$1:$I$4500,$J342))</f>
        <v/>
      </c>
      <c r="G342" s="52" t="str">
        <f aca="false">IF($A342="","",INDEX('Revenue Ledger'!$J$1:$J$4500,$J342))</f>
        <v/>
      </c>
      <c r="H342" s="52" t="str">
        <f aca="false">IF($A342="","",'Revenue Testing'!$E$9)</f>
        <v/>
      </c>
      <c r="I342" s="50" t="str">
        <f aca="false">IF($A342="","","Above materiality – automatically selected")</f>
        <v/>
      </c>
      <c r="J342" s="90" t="str">
        <f aca="false">IF($A342="","",MATCH(LARGE('Revenue Ledger'!$P$2:$P$4500,$A342),'Revenue Ledger'!$P$2:$P$4500,0)+1)</f>
        <v/>
      </c>
      <c r="K342" s="50" t="str">
        <f aca="false">IF($A342="","",INDEX('Revenue Ledger'!$A$1:$A$4500,$J342)&amp;"")</f>
        <v/>
      </c>
      <c r="L342" s="54"/>
      <c r="M342" s="54"/>
    </row>
    <row r="343" customFormat="false" ht="15" hidden="false" customHeight="false" outlineLevel="0" collapsed="false">
      <c r="A343" s="90" t="str">
        <f aca="false">IF(ROWS($A$5:A343)&lt;='Revenue Testing'!$E$31,ROWS($A$5:A343),"")</f>
        <v/>
      </c>
      <c r="B343" s="91" t="str">
        <f aca="false">IF($A343="","",INDEX('Revenue Ledger'!$B$1:$B$4500,$J343))</f>
        <v/>
      </c>
      <c r="C343" s="90" t="str">
        <f aca="false">IF($A343="","",INDEX('Revenue Ledger'!$C$1:$C$4500,$J343))</f>
        <v/>
      </c>
      <c r="D343" s="50" t="str">
        <f aca="false">IF($A343="","",INDEX('Revenue Ledger'!$D$1:$D$4500,$J343))</f>
        <v/>
      </c>
      <c r="E343" s="50" t="str">
        <f aca="false">IF($A343="","",INDEX('Revenue Ledger'!$F$1:$F$4500,$J343)&amp;"")</f>
        <v/>
      </c>
      <c r="F343" s="52" t="str">
        <f aca="false">IF($A343="","",INDEX('Revenue Ledger'!$I$1:$I$4500,$J343))</f>
        <v/>
      </c>
      <c r="G343" s="52" t="str">
        <f aca="false">IF($A343="","",INDEX('Revenue Ledger'!$J$1:$J$4500,$J343))</f>
        <v/>
      </c>
      <c r="H343" s="52" t="str">
        <f aca="false">IF($A343="","",'Revenue Testing'!$E$9)</f>
        <v/>
      </c>
      <c r="I343" s="50" t="str">
        <f aca="false">IF($A343="","","Above materiality – automatically selected")</f>
        <v/>
      </c>
      <c r="J343" s="90" t="str">
        <f aca="false">IF($A343="","",MATCH(LARGE('Revenue Ledger'!$P$2:$P$4500,$A343),'Revenue Ledger'!$P$2:$P$4500,0)+1)</f>
        <v/>
      </c>
      <c r="K343" s="50" t="str">
        <f aca="false">IF($A343="","",INDEX('Revenue Ledger'!$A$1:$A$4500,$J343)&amp;"")</f>
        <v/>
      </c>
      <c r="L343" s="54"/>
      <c r="M343" s="54"/>
    </row>
    <row r="344" customFormat="false" ht="15" hidden="false" customHeight="false" outlineLevel="0" collapsed="false">
      <c r="A344" s="90" t="str">
        <f aca="false">IF(ROWS($A$5:A344)&lt;='Revenue Testing'!$E$31,ROWS($A$5:A344),"")</f>
        <v/>
      </c>
      <c r="B344" s="91" t="str">
        <f aca="false">IF($A344="","",INDEX('Revenue Ledger'!$B$1:$B$4500,$J344))</f>
        <v/>
      </c>
      <c r="C344" s="90" t="str">
        <f aca="false">IF($A344="","",INDEX('Revenue Ledger'!$C$1:$C$4500,$J344))</f>
        <v/>
      </c>
      <c r="D344" s="50" t="str">
        <f aca="false">IF($A344="","",INDEX('Revenue Ledger'!$D$1:$D$4500,$J344))</f>
        <v/>
      </c>
      <c r="E344" s="50" t="str">
        <f aca="false">IF($A344="","",INDEX('Revenue Ledger'!$F$1:$F$4500,$J344)&amp;"")</f>
        <v/>
      </c>
      <c r="F344" s="52" t="str">
        <f aca="false">IF($A344="","",INDEX('Revenue Ledger'!$I$1:$I$4500,$J344))</f>
        <v/>
      </c>
      <c r="G344" s="52" t="str">
        <f aca="false">IF($A344="","",INDEX('Revenue Ledger'!$J$1:$J$4500,$J344))</f>
        <v/>
      </c>
      <c r="H344" s="52" t="str">
        <f aca="false">IF($A344="","",'Revenue Testing'!$E$9)</f>
        <v/>
      </c>
      <c r="I344" s="50" t="str">
        <f aca="false">IF($A344="","","Above materiality – automatically selected")</f>
        <v/>
      </c>
      <c r="J344" s="90" t="str">
        <f aca="false">IF($A344="","",MATCH(LARGE('Revenue Ledger'!$P$2:$P$4500,$A344),'Revenue Ledger'!$P$2:$P$4500,0)+1)</f>
        <v/>
      </c>
      <c r="K344" s="50" t="str">
        <f aca="false">IF($A344="","",INDEX('Revenue Ledger'!$A$1:$A$4500,$J344)&amp;"")</f>
        <v/>
      </c>
      <c r="L344" s="54"/>
      <c r="M344" s="54"/>
    </row>
    <row r="345" customFormat="false" ht="15" hidden="false" customHeight="false" outlineLevel="0" collapsed="false">
      <c r="A345" s="90" t="str">
        <f aca="false">IF(ROWS($A$5:A345)&lt;='Revenue Testing'!$E$31,ROWS($A$5:A345),"")</f>
        <v/>
      </c>
      <c r="B345" s="91" t="str">
        <f aca="false">IF($A345="","",INDEX('Revenue Ledger'!$B$1:$B$4500,$J345))</f>
        <v/>
      </c>
      <c r="C345" s="90" t="str">
        <f aca="false">IF($A345="","",INDEX('Revenue Ledger'!$C$1:$C$4500,$J345))</f>
        <v/>
      </c>
      <c r="D345" s="50" t="str">
        <f aca="false">IF($A345="","",INDEX('Revenue Ledger'!$D$1:$D$4500,$J345))</f>
        <v/>
      </c>
      <c r="E345" s="50" t="str">
        <f aca="false">IF($A345="","",INDEX('Revenue Ledger'!$F$1:$F$4500,$J345)&amp;"")</f>
        <v/>
      </c>
      <c r="F345" s="52" t="str">
        <f aca="false">IF($A345="","",INDEX('Revenue Ledger'!$I$1:$I$4500,$J345))</f>
        <v/>
      </c>
      <c r="G345" s="52" t="str">
        <f aca="false">IF($A345="","",INDEX('Revenue Ledger'!$J$1:$J$4500,$J345))</f>
        <v/>
      </c>
      <c r="H345" s="52" t="str">
        <f aca="false">IF($A345="","",'Revenue Testing'!$E$9)</f>
        <v/>
      </c>
      <c r="I345" s="50" t="str">
        <f aca="false">IF($A345="","","Above materiality – automatically selected")</f>
        <v/>
      </c>
      <c r="J345" s="90" t="str">
        <f aca="false">IF($A345="","",MATCH(LARGE('Revenue Ledger'!$P$2:$P$4500,$A345),'Revenue Ledger'!$P$2:$P$4500,0)+1)</f>
        <v/>
      </c>
      <c r="K345" s="50" t="str">
        <f aca="false">IF($A345="","",INDEX('Revenue Ledger'!$A$1:$A$4500,$J345)&amp;"")</f>
        <v/>
      </c>
      <c r="L345" s="54"/>
      <c r="M345" s="54"/>
    </row>
    <row r="346" customFormat="false" ht="15" hidden="false" customHeight="false" outlineLevel="0" collapsed="false">
      <c r="A346" s="90" t="str">
        <f aca="false">IF(ROWS($A$5:A346)&lt;='Revenue Testing'!$E$31,ROWS($A$5:A346),"")</f>
        <v/>
      </c>
      <c r="B346" s="91" t="str">
        <f aca="false">IF($A346="","",INDEX('Revenue Ledger'!$B$1:$B$4500,$J346))</f>
        <v/>
      </c>
      <c r="C346" s="90" t="str">
        <f aca="false">IF($A346="","",INDEX('Revenue Ledger'!$C$1:$C$4500,$J346))</f>
        <v/>
      </c>
      <c r="D346" s="50" t="str">
        <f aca="false">IF($A346="","",INDEX('Revenue Ledger'!$D$1:$D$4500,$J346))</f>
        <v/>
      </c>
      <c r="E346" s="50" t="str">
        <f aca="false">IF($A346="","",INDEX('Revenue Ledger'!$F$1:$F$4500,$J346)&amp;"")</f>
        <v/>
      </c>
      <c r="F346" s="52" t="str">
        <f aca="false">IF($A346="","",INDEX('Revenue Ledger'!$I$1:$I$4500,$J346))</f>
        <v/>
      </c>
      <c r="G346" s="52" t="str">
        <f aca="false">IF($A346="","",INDEX('Revenue Ledger'!$J$1:$J$4500,$J346))</f>
        <v/>
      </c>
      <c r="H346" s="52" t="str">
        <f aca="false">IF($A346="","",'Revenue Testing'!$E$9)</f>
        <v/>
      </c>
      <c r="I346" s="50" t="str">
        <f aca="false">IF($A346="","","Above materiality – automatically selected")</f>
        <v/>
      </c>
      <c r="J346" s="90" t="str">
        <f aca="false">IF($A346="","",MATCH(LARGE('Revenue Ledger'!$P$2:$P$4500,$A346),'Revenue Ledger'!$P$2:$P$4500,0)+1)</f>
        <v/>
      </c>
      <c r="K346" s="50" t="str">
        <f aca="false">IF($A346="","",INDEX('Revenue Ledger'!$A$1:$A$4500,$J346)&amp;"")</f>
        <v/>
      </c>
      <c r="L346" s="54"/>
      <c r="M346" s="54"/>
    </row>
    <row r="347" customFormat="false" ht="15" hidden="false" customHeight="false" outlineLevel="0" collapsed="false">
      <c r="A347" s="90" t="str">
        <f aca="false">IF(ROWS($A$5:A347)&lt;='Revenue Testing'!$E$31,ROWS($A$5:A347),"")</f>
        <v/>
      </c>
      <c r="B347" s="91" t="str">
        <f aca="false">IF($A347="","",INDEX('Revenue Ledger'!$B$1:$B$4500,$J347))</f>
        <v/>
      </c>
      <c r="C347" s="90" t="str">
        <f aca="false">IF($A347="","",INDEX('Revenue Ledger'!$C$1:$C$4500,$J347))</f>
        <v/>
      </c>
      <c r="D347" s="50" t="str">
        <f aca="false">IF($A347="","",INDEX('Revenue Ledger'!$D$1:$D$4500,$J347))</f>
        <v/>
      </c>
      <c r="E347" s="50" t="str">
        <f aca="false">IF($A347="","",INDEX('Revenue Ledger'!$F$1:$F$4500,$J347)&amp;"")</f>
        <v/>
      </c>
      <c r="F347" s="52" t="str">
        <f aca="false">IF($A347="","",INDEX('Revenue Ledger'!$I$1:$I$4500,$J347))</f>
        <v/>
      </c>
      <c r="G347" s="52" t="str">
        <f aca="false">IF($A347="","",INDEX('Revenue Ledger'!$J$1:$J$4500,$J347))</f>
        <v/>
      </c>
      <c r="H347" s="52" t="str">
        <f aca="false">IF($A347="","",'Revenue Testing'!$E$9)</f>
        <v/>
      </c>
      <c r="I347" s="50" t="str">
        <f aca="false">IF($A347="","","Above materiality – automatically selected")</f>
        <v/>
      </c>
      <c r="J347" s="90" t="str">
        <f aca="false">IF($A347="","",MATCH(LARGE('Revenue Ledger'!$P$2:$P$4500,$A347),'Revenue Ledger'!$P$2:$P$4500,0)+1)</f>
        <v/>
      </c>
      <c r="K347" s="50" t="str">
        <f aca="false">IF($A347="","",INDEX('Revenue Ledger'!$A$1:$A$4500,$J347)&amp;"")</f>
        <v/>
      </c>
      <c r="L347" s="54"/>
      <c r="M347" s="54"/>
    </row>
    <row r="348" customFormat="false" ht="15" hidden="false" customHeight="false" outlineLevel="0" collapsed="false">
      <c r="A348" s="90" t="str">
        <f aca="false">IF(ROWS($A$5:A348)&lt;='Revenue Testing'!$E$31,ROWS($A$5:A348),"")</f>
        <v/>
      </c>
      <c r="B348" s="91" t="str">
        <f aca="false">IF($A348="","",INDEX('Revenue Ledger'!$B$1:$B$4500,$J348))</f>
        <v/>
      </c>
      <c r="C348" s="90" t="str">
        <f aca="false">IF($A348="","",INDEX('Revenue Ledger'!$C$1:$C$4500,$J348))</f>
        <v/>
      </c>
      <c r="D348" s="50" t="str">
        <f aca="false">IF($A348="","",INDEX('Revenue Ledger'!$D$1:$D$4500,$J348))</f>
        <v/>
      </c>
      <c r="E348" s="50" t="str">
        <f aca="false">IF($A348="","",INDEX('Revenue Ledger'!$F$1:$F$4500,$J348)&amp;"")</f>
        <v/>
      </c>
      <c r="F348" s="52" t="str">
        <f aca="false">IF($A348="","",INDEX('Revenue Ledger'!$I$1:$I$4500,$J348))</f>
        <v/>
      </c>
      <c r="G348" s="52" t="str">
        <f aca="false">IF($A348="","",INDEX('Revenue Ledger'!$J$1:$J$4500,$J348))</f>
        <v/>
      </c>
      <c r="H348" s="52" t="str">
        <f aca="false">IF($A348="","",'Revenue Testing'!$E$9)</f>
        <v/>
      </c>
      <c r="I348" s="50" t="str">
        <f aca="false">IF($A348="","","Above materiality – automatically selected")</f>
        <v/>
      </c>
      <c r="J348" s="90" t="str">
        <f aca="false">IF($A348="","",MATCH(LARGE('Revenue Ledger'!$P$2:$P$4500,$A348),'Revenue Ledger'!$P$2:$P$4500,0)+1)</f>
        <v/>
      </c>
      <c r="K348" s="50" t="str">
        <f aca="false">IF($A348="","",INDEX('Revenue Ledger'!$A$1:$A$4500,$J348)&amp;"")</f>
        <v/>
      </c>
      <c r="L348" s="54"/>
      <c r="M348" s="54"/>
    </row>
    <row r="349" customFormat="false" ht="15" hidden="false" customHeight="false" outlineLevel="0" collapsed="false">
      <c r="A349" s="90" t="str">
        <f aca="false">IF(ROWS($A$5:A349)&lt;='Revenue Testing'!$E$31,ROWS($A$5:A349),"")</f>
        <v/>
      </c>
      <c r="B349" s="91" t="str">
        <f aca="false">IF($A349="","",INDEX('Revenue Ledger'!$B$1:$B$4500,$J349))</f>
        <v/>
      </c>
      <c r="C349" s="90" t="str">
        <f aca="false">IF($A349="","",INDEX('Revenue Ledger'!$C$1:$C$4500,$J349))</f>
        <v/>
      </c>
      <c r="D349" s="50" t="str">
        <f aca="false">IF($A349="","",INDEX('Revenue Ledger'!$D$1:$D$4500,$J349))</f>
        <v/>
      </c>
      <c r="E349" s="50" t="str">
        <f aca="false">IF($A349="","",INDEX('Revenue Ledger'!$F$1:$F$4500,$J349)&amp;"")</f>
        <v/>
      </c>
      <c r="F349" s="52" t="str">
        <f aca="false">IF($A349="","",INDEX('Revenue Ledger'!$I$1:$I$4500,$J349))</f>
        <v/>
      </c>
      <c r="G349" s="52" t="str">
        <f aca="false">IF($A349="","",INDEX('Revenue Ledger'!$J$1:$J$4500,$J349))</f>
        <v/>
      </c>
      <c r="H349" s="52" t="str">
        <f aca="false">IF($A349="","",'Revenue Testing'!$E$9)</f>
        <v/>
      </c>
      <c r="I349" s="50" t="str">
        <f aca="false">IF($A349="","","Above materiality – automatically selected")</f>
        <v/>
      </c>
      <c r="J349" s="90" t="str">
        <f aca="false">IF($A349="","",MATCH(LARGE('Revenue Ledger'!$P$2:$P$4500,$A349),'Revenue Ledger'!$P$2:$P$4500,0)+1)</f>
        <v/>
      </c>
      <c r="K349" s="50" t="str">
        <f aca="false">IF($A349="","",INDEX('Revenue Ledger'!$A$1:$A$4500,$J349)&amp;"")</f>
        <v/>
      </c>
      <c r="L349" s="54"/>
      <c r="M349" s="54"/>
    </row>
    <row r="350" customFormat="false" ht="15" hidden="false" customHeight="false" outlineLevel="0" collapsed="false">
      <c r="A350" s="90" t="str">
        <f aca="false">IF(ROWS($A$5:A350)&lt;='Revenue Testing'!$E$31,ROWS($A$5:A350),"")</f>
        <v/>
      </c>
      <c r="B350" s="91" t="str">
        <f aca="false">IF($A350="","",INDEX('Revenue Ledger'!$B$1:$B$4500,$J350))</f>
        <v/>
      </c>
      <c r="C350" s="90" t="str">
        <f aca="false">IF($A350="","",INDEX('Revenue Ledger'!$C$1:$C$4500,$J350))</f>
        <v/>
      </c>
      <c r="D350" s="50" t="str">
        <f aca="false">IF($A350="","",INDEX('Revenue Ledger'!$D$1:$D$4500,$J350))</f>
        <v/>
      </c>
      <c r="E350" s="50" t="str">
        <f aca="false">IF($A350="","",INDEX('Revenue Ledger'!$F$1:$F$4500,$J350)&amp;"")</f>
        <v/>
      </c>
      <c r="F350" s="52" t="str">
        <f aca="false">IF($A350="","",INDEX('Revenue Ledger'!$I$1:$I$4500,$J350))</f>
        <v/>
      </c>
      <c r="G350" s="52" t="str">
        <f aca="false">IF($A350="","",INDEX('Revenue Ledger'!$J$1:$J$4500,$J350))</f>
        <v/>
      </c>
      <c r="H350" s="52" t="str">
        <f aca="false">IF($A350="","",'Revenue Testing'!$E$9)</f>
        <v/>
      </c>
      <c r="I350" s="50" t="str">
        <f aca="false">IF($A350="","","Above materiality – automatically selected")</f>
        <v/>
      </c>
      <c r="J350" s="90" t="str">
        <f aca="false">IF($A350="","",MATCH(LARGE('Revenue Ledger'!$P$2:$P$4500,$A350),'Revenue Ledger'!$P$2:$P$4500,0)+1)</f>
        <v/>
      </c>
      <c r="K350" s="50" t="str">
        <f aca="false">IF($A350="","",INDEX('Revenue Ledger'!$A$1:$A$4500,$J350)&amp;"")</f>
        <v/>
      </c>
      <c r="L350" s="54"/>
      <c r="M350" s="54"/>
    </row>
    <row r="351" customFormat="false" ht="15" hidden="false" customHeight="false" outlineLevel="0" collapsed="false">
      <c r="A351" s="90" t="str">
        <f aca="false">IF(ROWS($A$5:A351)&lt;='Revenue Testing'!$E$31,ROWS($A$5:A351),"")</f>
        <v/>
      </c>
      <c r="B351" s="91" t="str">
        <f aca="false">IF($A351="","",INDEX('Revenue Ledger'!$B$1:$B$4500,$J351))</f>
        <v/>
      </c>
      <c r="C351" s="90" t="str">
        <f aca="false">IF($A351="","",INDEX('Revenue Ledger'!$C$1:$C$4500,$J351))</f>
        <v/>
      </c>
      <c r="D351" s="50" t="str">
        <f aca="false">IF($A351="","",INDEX('Revenue Ledger'!$D$1:$D$4500,$J351))</f>
        <v/>
      </c>
      <c r="E351" s="50" t="str">
        <f aca="false">IF($A351="","",INDEX('Revenue Ledger'!$F$1:$F$4500,$J351)&amp;"")</f>
        <v/>
      </c>
      <c r="F351" s="52" t="str">
        <f aca="false">IF($A351="","",INDEX('Revenue Ledger'!$I$1:$I$4500,$J351))</f>
        <v/>
      </c>
      <c r="G351" s="52" t="str">
        <f aca="false">IF($A351="","",INDEX('Revenue Ledger'!$J$1:$J$4500,$J351))</f>
        <v/>
      </c>
      <c r="H351" s="52" t="str">
        <f aca="false">IF($A351="","",'Revenue Testing'!$E$9)</f>
        <v/>
      </c>
      <c r="I351" s="50" t="str">
        <f aca="false">IF($A351="","","Above materiality – automatically selected")</f>
        <v/>
      </c>
      <c r="J351" s="90" t="str">
        <f aca="false">IF($A351="","",MATCH(LARGE('Revenue Ledger'!$P$2:$P$4500,$A351),'Revenue Ledger'!$P$2:$P$4500,0)+1)</f>
        <v/>
      </c>
      <c r="K351" s="50" t="str">
        <f aca="false">IF($A351="","",INDEX('Revenue Ledger'!$A$1:$A$4500,$J351)&amp;"")</f>
        <v/>
      </c>
      <c r="L351" s="54"/>
      <c r="M351" s="54"/>
    </row>
    <row r="352" customFormat="false" ht="15" hidden="false" customHeight="false" outlineLevel="0" collapsed="false">
      <c r="A352" s="90" t="str">
        <f aca="false">IF(ROWS($A$5:A352)&lt;='Revenue Testing'!$E$31,ROWS($A$5:A352),"")</f>
        <v/>
      </c>
      <c r="B352" s="91" t="str">
        <f aca="false">IF($A352="","",INDEX('Revenue Ledger'!$B$1:$B$4500,$J352))</f>
        <v/>
      </c>
      <c r="C352" s="90" t="str">
        <f aca="false">IF($A352="","",INDEX('Revenue Ledger'!$C$1:$C$4500,$J352))</f>
        <v/>
      </c>
      <c r="D352" s="50" t="str">
        <f aca="false">IF($A352="","",INDEX('Revenue Ledger'!$D$1:$D$4500,$J352))</f>
        <v/>
      </c>
      <c r="E352" s="50" t="str">
        <f aca="false">IF($A352="","",INDEX('Revenue Ledger'!$F$1:$F$4500,$J352)&amp;"")</f>
        <v/>
      </c>
      <c r="F352" s="52" t="str">
        <f aca="false">IF($A352="","",INDEX('Revenue Ledger'!$I$1:$I$4500,$J352))</f>
        <v/>
      </c>
      <c r="G352" s="52" t="str">
        <f aca="false">IF($A352="","",INDEX('Revenue Ledger'!$J$1:$J$4500,$J352))</f>
        <v/>
      </c>
      <c r="H352" s="52" t="str">
        <f aca="false">IF($A352="","",'Revenue Testing'!$E$9)</f>
        <v/>
      </c>
      <c r="I352" s="50" t="str">
        <f aca="false">IF($A352="","","Above materiality – automatically selected")</f>
        <v/>
      </c>
      <c r="J352" s="90" t="str">
        <f aca="false">IF($A352="","",MATCH(LARGE('Revenue Ledger'!$P$2:$P$4500,$A352),'Revenue Ledger'!$P$2:$P$4500,0)+1)</f>
        <v/>
      </c>
      <c r="K352" s="50" t="str">
        <f aca="false">IF($A352="","",INDEX('Revenue Ledger'!$A$1:$A$4500,$J352)&amp;"")</f>
        <v/>
      </c>
      <c r="L352" s="54"/>
      <c r="M352" s="54"/>
    </row>
    <row r="353" customFormat="false" ht="15" hidden="false" customHeight="false" outlineLevel="0" collapsed="false">
      <c r="A353" s="90" t="str">
        <f aca="false">IF(ROWS($A$5:A353)&lt;='Revenue Testing'!$E$31,ROWS($A$5:A353),"")</f>
        <v/>
      </c>
      <c r="B353" s="91" t="str">
        <f aca="false">IF($A353="","",INDEX('Revenue Ledger'!$B$1:$B$4500,$J353))</f>
        <v/>
      </c>
      <c r="C353" s="90" t="str">
        <f aca="false">IF($A353="","",INDEX('Revenue Ledger'!$C$1:$C$4500,$J353))</f>
        <v/>
      </c>
      <c r="D353" s="50" t="str">
        <f aca="false">IF($A353="","",INDEX('Revenue Ledger'!$D$1:$D$4500,$J353))</f>
        <v/>
      </c>
      <c r="E353" s="50" t="str">
        <f aca="false">IF($A353="","",INDEX('Revenue Ledger'!$F$1:$F$4500,$J353)&amp;"")</f>
        <v/>
      </c>
      <c r="F353" s="52" t="str">
        <f aca="false">IF($A353="","",INDEX('Revenue Ledger'!$I$1:$I$4500,$J353))</f>
        <v/>
      </c>
      <c r="G353" s="52" t="str">
        <f aca="false">IF($A353="","",INDEX('Revenue Ledger'!$J$1:$J$4500,$J353))</f>
        <v/>
      </c>
      <c r="H353" s="52" t="str">
        <f aca="false">IF($A353="","",'Revenue Testing'!$E$9)</f>
        <v/>
      </c>
      <c r="I353" s="50" t="str">
        <f aca="false">IF($A353="","","Above materiality – automatically selected")</f>
        <v/>
      </c>
      <c r="J353" s="90" t="str">
        <f aca="false">IF($A353="","",MATCH(LARGE('Revenue Ledger'!$P$2:$P$4500,$A353),'Revenue Ledger'!$P$2:$P$4500,0)+1)</f>
        <v/>
      </c>
      <c r="K353" s="50" t="str">
        <f aca="false">IF($A353="","",INDEX('Revenue Ledger'!$A$1:$A$4500,$J353)&amp;"")</f>
        <v/>
      </c>
      <c r="L353" s="54"/>
      <c r="M353" s="54"/>
    </row>
    <row r="354" customFormat="false" ht="15" hidden="false" customHeight="false" outlineLevel="0" collapsed="false">
      <c r="A354" s="90" t="str">
        <f aca="false">IF(ROWS($A$5:A354)&lt;='Revenue Testing'!$E$31,ROWS($A$5:A354),"")</f>
        <v/>
      </c>
      <c r="B354" s="91" t="str">
        <f aca="false">IF($A354="","",INDEX('Revenue Ledger'!$B$1:$B$4500,$J354))</f>
        <v/>
      </c>
      <c r="C354" s="90" t="str">
        <f aca="false">IF($A354="","",INDEX('Revenue Ledger'!$C$1:$C$4500,$J354))</f>
        <v/>
      </c>
      <c r="D354" s="50" t="str">
        <f aca="false">IF($A354="","",INDEX('Revenue Ledger'!$D$1:$D$4500,$J354))</f>
        <v/>
      </c>
      <c r="E354" s="50" t="str">
        <f aca="false">IF($A354="","",INDEX('Revenue Ledger'!$F$1:$F$4500,$J354)&amp;"")</f>
        <v/>
      </c>
      <c r="F354" s="52" t="str">
        <f aca="false">IF($A354="","",INDEX('Revenue Ledger'!$I$1:$I$4500,$J354))</f>
        <v/>
      </c>
      <c r="G354" s="52" t="str">
        <f aca="false">IF($A354="","",INDEX('Revenue Ledger'!$J$1:$J$4500,$J354))</f>
        <v/>
      </c>
      <c r="H354" s="52" t="str">
        <f aca="false">IF($A354="","",'Revenue Testing'!$E$9)</f>
        <v/>
      </c>
      <c r="I354" s="50" t="str">
        <f aca="false">IF($A354="","","Above materiality – automatically selected")</f>
        <v/>
      </c>
      <c r="J354" s="90" t="str">
        <f aca="false">IF($A354="","",MATCH(LARGE('Revenue Ledger'!$P$2:$P$4500,$A354),'Revenue Ledger'!$P$2:$P$4500,0)+1)</f>
        <v/>
      </c>
      <c r="K354" s="50" t="str">
        <f aca="false">IF($A354="","",INDEX('Revenue Ledger'!$A$1:$A$4500,$J354)&amp;"")</f>
        <v/>
      </c>
      <c r="L354" s="54"/>
      <c r="M354" s="54"/>
    </row>
    <row r="355" customFormat="false" ht="15" hidden="false" customHeight="false" outlineLevel="0" collapsed="false">
      <c r="A355" s="90" t="str">
        <f aca="false">IF(ROWS($A$5:A355)&lt;='Revenue Testing'!$E$31,ROWS($A$5:A355),"")</f>
        <v/>
      </c>
      <c r="B355" s="91" t="str">
        <f aca="false">IF($A355="","",INDEX('Revenue Ledger'!$B$1:$B$4500,$J355))</f>
        <v/>
      </c>
      <c r="C355" s="90" t="str">
        <f aca="false">IF($A355="","",INDEX('Revenue Ledger'!$C$1:$C$4500,$J355))</f>
        <v/>
      </c>
      <c r="D355" s="50" t="str">
        <f aca="false">IF($A355="","",INDEX('Revenue Ledger'!$D$1:$D$4500,$J355))</f>
        <v/>
      </c>
      <c r="E355" s="50" t="str">
        <f aca="false">IF($A355="","",INDEX('Revenue Ledger'!$F$1:$F$4500,$J355)&amp;"")</f>
        <v/>
      </c>
      <c r="F355" s="52" t="str">
        <f aca="false">IF($A355="","",INDEX('Revenue Ledger'!$I$1:$I$4500,$J355))</f>
        <v/>
      </c>
      <c r="G355" s="52" t="str">
        <f aca="false">IF($A355="","",INDEX('Revenue Ledger'!$J$1:$J$4500,$J355))</f>
        <v/>
      </c>
      <c r="H355" s="52" t="str">
        <f aca="false">IF($A355="","",'Revenue Testing'!$E$9)</f>
        <v/>
      </c>
      <c r="I355" s="50" t="str">
        <f aca="false">IF($A355="","","Above materiality – automatically selected")</f>
        <v/>
      </c>
      <c r="J355" s="90" t="str">
        <f aca="false">IF($A355="","",MATCH(LARGE('Revenue Ledger'!$P$2:$P$4500,$A355),'Revenue Ledger'!$P$2:$P$4500,0)+1)</f>
        <v/>
      </c>
      <c r="K355" s="50" t="str">
        <f aca="false">IF($A355="","",INDEX('Revenue Ledger'!$A$1:$A$4500,$J355)&amp;"")</f>
        <v/>
      </c>
      <c r="L355" s="54"/>
      <c r="M355" s="54"/>
    </row>
    <row r="356" customFormat="false" ht="15" hidden="false" customHeight="false" outlineLevel="0" collapsed="false">
      <c r="A356" s="90" t="str">
        <f aca="false">IF(ROWS($A$5:A356)&lt;='Revenue Testing'!$E$31,ROWS($A$5:A356),"")</f>
        <v/>
      </c>
      <c r="B356" s="91" t="str">
        <f aca="false">IF($A356="","",INDEX('Revenue Ledger'!$B$1:$B$4500,$J356))</f>
        <v/>
      </c>
      <c r="C356" s="90" t="str">
        <f aca="false">IF($A356="","",INDEX('Revenue Ledger'!$C$1:$C$4500,$J356))</f>
        <v/>
      </c>
      <c r="D356" s="50" t="str">
        <f aca="false">IF($A356="","",INDEX('Revenue Ledger'!$D$1:$D$4500,$J356))</f>
        <v/>
      </c>
      <c r="E356" s="50" t="str">
        <f aca="false">IF($A356="","",INDEX('Revenue Ledger'!$F$1:$F$4500,$J356)&amp;"")</f>
        <v/>
      </c>
      <c r="F356" s="52" t="str">
        <f aca="false">IF($A356="","",INDEX('Revenue Ledger'!$I$1:$I$4500,$J356))</f>
        <v/>
      </c>
      <c r="G356" s="52" t="str">
        <f aca="false">IF($A356="","",INDEX('Revenue Ledger'!$J$1:$J$4500,$J356))</f>
        <v/>
      </c>
      <c r="H356" s="52" t="str">
        <f aca="false">IF($A356="","",'Revenue Testing'!$E$9)</f>
        <v/>
      </c>
      <c r="I356" s="50" t="str">
        <f aca="false">IF($A356="","","Above materiality – automatically selected")</f>
        <v/>
      </c>
      <c r="J356" s="90" t="str">
        <f aca="false">IF($A356="","",MATCH(LARGE('Revenue Ledger'!$P$2:$P$4500,$A356),'Revenue Ledger'!$P$2:$P$4500,0)+1)</f>
        <v/>
      </c>
      <c r="K356" s="50" t="str">
        <f aca="false">IF($A356="","",INDEX('Revenue Ledger'!$A$1:$A$4500,$J356)&amp;"")</f>
        <v/>
      </c>
      <c r="L356" s="54"/>
      <c r="M356" s="54"/>
    </row>
    <row r="357" customFormat="false" ht="15" hidden="false" customHeight="false" outlineLevel="0" collapsed="false">
      <c r="A357" s="90" t="str">
        <f aca="false">IF(ROWS($A$5:A357)&lt;='Revenue Testing'!$E$31,ROWS($A$5:A357),"")</f>
        <v/>
      </c>
      <c r="B357" s="91" t="str">
        <f aca="false">IF($A357="","",INDEX('Revenue Ledger'!$B$1:$B$4500,$J357))</f>
        <v/>
      </c>
      <c r="C357" s="90" t="str">
        <f aca="false">IF($A357="","",INDEX('Revenue Ledger'!$C$1:$C$4500,$J357))</f>
        <v/>
      </c>
      <c r="D357" s="50" t="str">
        <f aca="false">IF($A357="","",INDEX('Revenue Ledger'!$D$1:$D$4500,$J357))</f>
        <v/>
      </c>
      <c r="E357" s="50" t="str">
        <f aca="false">IF($A357="","",INDEX('Revenue Ledger'!$F$1:$F$4500,$J357)&amp;"")</f>
        <v/>
      </c>
      <c r="F357" s="52" t="str">
        <f aca="false">IF($A357="","",INDEX('Revenue Ledger'!$I$1:$I$4500,$J357))</f>
        <v/>
      </c>
      <c r="G357" s="52" t="str">
        <f aca="false">IF($A357="","",INDEX('Revenue Ledger'!$J$1:$J$4500,$J357))</f>
        <v/>
      </c>
      <c r="H357" s="52" t="str">
        <f aca="false">IF($A357="","",'Revenue Testing'!$E$9)</f>
        <v/>
      </c>
      <c r="I357" s="50" t="str">
        <f aca="false">IF($A357="","","Above materiality – automatically selected")</f>
        <v/>
      </c>
      <c r="J357" s="90" t="str">
        <f aca="false">IF($A357="","",MATCH(LARGE('Revenue Ledger'!$P$2:$P$4500,$A357),'Revenue Ledger'!$P$2:$P$4500,0)+1)</f>
        <v/>
      </c>
      <c r="K357" s="50" t="str">
        <f aca="false">IF($A357="","",INDEX('Revenue Ledger'!$A$1:$A$4500,$J357)&amp;"")</f>
        <v/>
      </c>
      <c r="L357" s="54"/>
      <c r="M357" s="54"/>
    </row>
    <row r="358" customFormat="false" ht="15" hidden="false" customHeight="false" outlineLevel="0" collapsed="false">
      <c r="A358" s="90" t="str">
        <f aca="false">IF(ROWS($A$5:A358)&lt;='Revenue Testing'!$E$31,ROWS($A$5:A358),"")</f>
        <v/>
      </c>
      <c r="B358" s="91" t="str">
        <f aca="false">IF($A358="","",INDEX('Revenue Ledger'!$B$1:$B$4500,$J358))</f>
        <v/>
      </c>
      <c r="C358" s="90" t="str">
        <f aca="false">IF($A358="","",INDEX('Revenue Ledger'!$C$1:$C$4500,$J358))</f>
        <v/>
      </c>
      <c r="D358" s="50" t="str">
        <f aca="false">IF($A358="","",INDEX('Revenue Ledger'!$D$1:$D$4500,$J358))</f>
        <v/>
      </c>
      <c r="E358" s="50" t="str">
        <f aca="false">IF($A358="","",INDEX('Revenue Ledger'!$F$1:$F$4500,$J358)&amp;"")</f>
        <v/>
      </c>
      <c r="F358" s="52" t="str">
        <f aca="false">IF($A358="","",INDEX('Revenue Ledger'!$I$1:$I$4500,$J358))</f>
        <v/>
      </c>
      <c r="G358" s="52" t="str">
        <f aca="false">IF($A358="","",INDEX('Revenue Ledger'!$J$1:$J$4500,$J358))</f>
        <v/>
      </c>
      <c r="H358" s="52" t="str">
        <f aca="false">IF($A358="","",'Revenue Testing'!$E$9)</f>
        <v/>
      </c>
      <c r="I358" s="50" t="str">
        <f aca="false">IF($A358="","","Above materiality – automatically selected")</f>
        <v/>
      </c>
      <c r="J358" s="90" t="str">
        <f aca="false">IF($A358="","",MATCH(LARGE('Revenue Ledger'!$P$2:$P$4500,$A358),'Revenue Ledger'!$P$2:$P$4500,0)+1)</f>
        <v/>
      </c>
      <c r="K358" s="50" t="str">
        <f aca="false">IF($A358="","",INDEX('Revenue Ledger'!$A$1:$A$4500,$J358)&amp;"")</f>
        <v/>
      </c>
      <c r="L358" s="54"/>
      <c r="M358" s="54"/>
    </row>
    <row r="359" customFormat="false" ht="15" hidden="false" customHeight="false" outlineLevel="0" collapsed="false">
      <c r="A359" s="90" t="str">
        <f aca="false">IF(ROWS($A$5:A359)&lt;='Revenue Testing'!$E$31,ROWS($A$5:A359),"")</f>
        <v/>
      </c>
      <c r="B359" s="91" t="str">
        <f aca="false">IF($A359="","",INDEX('Revenue Ledger'!$B$1:$B$4500,$J359))</f>
        <v/>
      </c>
      <c r="C359" s="90" t="str">
        <f aca="false">IF($A359="","",INDEX('Revenue Ledger'!$C$1:$C$4500,$J359))</f>
        <v/>
      </c>
      <c r="D359" s="50" t="str">
        <f aca="false">IF($A359="","",INDEX('Revenue Ledger'!$D$1:$D$4500,$J359))</f>
        <v/>
      </c>
      <c r="E359" s="50" t="str">
        <f aca="false">IF($A359="","",INDEX('Revenue Ledger'!$F$1:$F$4500,$J359)&amp;"")</f>
        <v/>
      </c>
      <c r="F359" s="52" t="str">
        <f aca="false">IF($A359="","",INDEX('Revenue Ledger'!$I$1:$I$4500,$J359))</f>
        <v/>
      </c>
      <c r="G359" s="52" t="str">
        <f aca="false">IF($A359="","",INDEX('Revenue Ledger'!$J$1:$J$4500,$J359))</f>
        <v/>
      </c>
      <c r="H359" s="52" t="str">
        <f aca="false">IF($A359="","",'Revenue Testing'!$E$9)</f>
        <v/>
      </c>
      <c r="I359" s="50" t="str">
        <f aca="false">IF($A359="","","Above materiality – automatically selected")</f>
        <v/>
      </c>
      <c r="J359" s="90" t="str">
        <f aca="false">IF($A359="","",MATCH(LARGE('Revenue Ledger'!$P$2:$P$4500,$A359),'Revenue Ledger'!$P$2:$P$4500,0)+1)</f>
        <v/>
      </c>
      <c r="K359" s="50" t="str">
        <f aca="false">IF($A359="","",INDEX('Revenue Ledger'!$A$1:$A$4500,$J359)&amp;"")</f>
        <v/>
      </c>
      <c r="L359" s="54"/>
      <c r="M359" s="54"/>
    </row>
    <row r="360" customFormat="false" ht="15" hidden="false" customHeight="false" outlineLevel="0" collapsed="false">
      <c r="A360" s="90" t="str">
        <f aca="false">IF(ROWS($A$5:A360)&lt;='Revenue Testing'!$E$31,ROWS($A$5:A360),"")</f>
        <v/>
      </c>
      <c r="B360" s="91" t="str">
        <f aca="false">IF($A360="","",INDEX('Revenue Ledger'!$B$1:$B$4500,$J360))</f>
        <v/>
      </c>
      <c r="C360" s="90" t="str">
        <f aca="false">IF($A360="","",INDEX('Revenue Ledger'!$C$1:$C$4500,$J360))</f>
        <v/>
      </c>
      <c r="D360" s="50" t="str">
        <f aca="false">IF($A360="","",INDEX('Revenue Ledger'!$D$1:$D$4500,$J360))</f>
        <v/>
      </c>
      <c r="E360" s="50" t="str">
        <f aca="false">IF($A360="","",INDEX('Revenue Ledger'!$F$1:$F$4500,$J360)&amp;"")</f>
        <v/>
      </c>
      <c r="F360" s="52" t="str">
        <f aca="false">IF($A360="","",INDEX('Revenue Ledger'!$I$1:$I$4500,$J360))</f>
        <v/>
      </c>
      <c r="G360" s="52" t="str">
        <f aca="false">IF($A360="","",INDEX('Revenue Ledger'!$J$1:$J$4500,$J360))</f>
        <v/>
      </c>
      <c r="H360" s="52" t="str">
        <f aca="false">IF($A360="","",'Revenue Testing'!$E$9)</f>
        <v/>
      </c>
      <c r="I360" s="50" t="str">
        <f aca="false">IF($A360="","","Above materiality – automatically selected")</f>
        <v/>
      </c>
      <c r="J360" s="90" t="str">
        <f aca="false">IF($A360="","",MATCH(LARGE('Revenue Ledger'!$P$2:$P$4500,$A360),'Revenue Ledger'!$P$2:$P$4500,0)+1)</f>
        <v/>
      </c>
      <c r="K360" s="50" t="str">
        <f aca="false">IF($A360="","",INDEX('Revenue Ledger'!$A$1:$A$4500,$J360)&amp;"")</f>
        <v/>
      </c>
      <c r="L360" s="54"/>
      <c r="M360" s="54"/>
    </row>
    <row r="361" customFormat="false" ht="15" hidden="false" customHeight="false" outlineLevel="0" collapsed="false">
      <c r="A361" s="90" t="str">
        <f aca="false">IF(ROWS($A$5:A361)&lt;='Revenue Testing'!$E$31,ROWS($A$5:A361),"")</f>
        <v/>
      </c>
      <c r="B361" s="91" t="str">
        <f aca="false">IF($A361="","",INDEX('Revenue Ledger'!$B$1:$B$4500,$J361))</f>
        <v/>
      </c>
      <c r="C361" s="90" t="str">
        <f aca="false">IF($A361="","",INDEX('Revenue Ledger'!$C$1:$C$4500,$J361))</f>
        <v/>
      </c>
      <c r="D361" s="50" t="str">
        <f aca="false">IF($A361="","",INDEX('Revenue Ledger'!$D$1:$D$4500,$J361))</f>
        <v/>
      </c>
      <c r="E361" s="50" t="str">
        <f aca="false">IF($A361="","",INDEX('Revenue Ledger'!$F$1:$F$4500,$J361)&amp;"")</f>
        <v/>
      </c>
      <c r="F361" s="52" t="str">
        <f aca="false">IF($A361="","",INDEX('Revenue Ledger'!$I$1:$I$4500,$J361))</f>
        <v/>
      </c>
      <c r="G361" s="52" t="str">
        <f aca="false">IF($A361="","",INDEX('Revenue Ledger'!$J$1:$J$4500,$J361))</f>
        <v/>
      </c>
      <c r="H361" s="52" t="str">
        <f aca="false">IF($A361="","",'Revenue Testing'!$E$9)</f>
        <v/>
      </c>
      <c r="I361" s="50" t="str">
        <f aca="false">IF($A361="","","Above materiality – automatically selected")</f>
        <v/>
      </c>
      <c r="J361" s="90" t="str">
        <f aca="false">IF($A361="","",MATCH(LARGE('Revenue Ledger'!$P$2:$P$4500,$A361),'Revenue Ledger'!$P$2:$P$4500,0)+1)</f>
        <v/>
      </c>
      <c r="K361" s="50" t="str">
        <f aca="false">IF($A361="","",INDEX('Revenue Ledger'!$A$1:$A$4500,$J361)&amp;"")</f>
        <v/>
      </c>
      <c r="L361" s="54"/>
      <c r="M361" s="54"/>
    </row>
    <row r="362" customFormat="false" ht="15" hidden="false" customHeight="false" outlineLevel="0" collapsed="false">
      <c r="A362" s="90" t="str">
        <f aca="false">IF(ROWS($A$5:A362)&lt;='Revenue Testing'!$E$31,ROWS($A$5:A362),"")</f>
        <v/>
      </c>
      <c r="B362" s="91" t="str">
        <f aca="false">IF($A362="","",INDEX('Revenue Ledger'!$B$1:$B$4500,$J362))</f>
        <v/>
      </c>
      <c r="C362" s="90" t="str">
        <f aca="false">IF($A362="","",INDEX('Revenue Ledger'!$C$1:$C$4500,$J362))</f>
        <v/>
      </c>
      <c r="D362" s="50" t="str">
        <f aca="false">IF($A362="","",INDEX('Revenue Ledger'!$D$1:$D$4500,$J362))</f>
        <v/>
      </c>
      <c r="E362" s="50" t="str">
        <f aca="false">IF($A362="","",INDEX('Revenue Ledger'!$F$1:$F$4500,$J362)&amp;"")</f>
        <v/>
      </c>
      <c r="F362" s="52" t="str">
        <f aca="false">IF($A362="","",INDEX('Revenue Ledger'!$I$1:$I$4500,$J362))</f>
        <v/>
      </c>
      <c r="G362" s="52" t="str">
        <f aca="false">IF($A362="","",INDEX('Revenue Ledger'!$J$1:$J$4500,$J362))</f>
        <v/>
      </c>
      <c r="H362" s="52" t="str">
        <f aca="false">IF($A362="","",'Revenue Testing'!$E$9)</f>
        <v/>
      </c>
      <c r="I362" s="50" t="str">
        <f aca="false">IF($A362="","","Above materiality – automatically selected")</f>
        <v/>
      </c>
      <c r="J362" s="90" t="str">
        <f aca="false">IF($A362="","",MATCH(LARGE('Revenue Ledger'!$P$2:$P$4500,$A362),'Revenue Ledger'!$P$2:$P$4500,0)+1)</f>
        <v/>
      </c>
      <c r="K362" s="50" t="str">
        <f aca="false">IF($A362="","",INDEX('Revenue Ledger'!$A$1:$A$4500,$J362)&amp;"")</f>
        <v/>
      </c>
      <c r="L362" s="54"/>
      <c r="M362" s="54"/>
    </row>
    <row r="363" customFormat="false" ht="15" hidden="false" customHeight="false" outlineLevel="0" collapsed="false">
      <c r="A363" s="90" t="str">
        <f aca="false">IF(ROWS($A$5:A363)&lt;='Revenue Testing'!$E$31,ROWS($A$5:A363),"")</f>
        <v/>
      </c>
      <c r="B363" s="91" t="str">
        <f aca="false">IF($A363="","",INDEX('Revenue Ledger'!$B$1:$B$4500,$J363))</f>
        <v/>
      </c>
      <c r="C363" s="90" t="str">
        <f aca="false">IF($A363="","",INDEX('Revenue Ledger'!$C$1:$C$4500,$J363))</f>
        <v/>
      </c>
      <c r="D363" s="50" t="str">
        <f aca="false">IF($A363="","",INDEX('Revenue Ledger'!$D$1:$D$4500,$J363))</f>
        <v/>
      </c>
      <c r="E363" s="50" t="str">
        <f aca="false">IF($A363="","",INDEX('Revenue Ledger'!$F$1:$F$4500,$J363)&amp;"")</f>
        <v/>
      </c>
      <c r="F363" s="52" t="str">
        <f aca="false">IF($A363="","",INDEX('Revenue Ledger'!$I$1:$I$4500,$J363))</f>
        <v/>
      </c>
      <c r="G363" s="52" t="str">
        <f aca="false">IF($A363="","",INDEX('Revenue Ledger'!$J$1:$J$4500,$J363))</f>
        <v/>
      </c>
      <c r="H363" s="52" t="str">
        <f aca="false">IF($A363="","",'Revenue Testing'!$E$9)</f>
        <v/>
      </c>
      <c r="I363" s="50" t="str">
        <f aca="false">IF($A363="","","Above materiality – automatically selected")</f>
        <v/>
      </c>
      <c r="J363" s="90" t="str">
        <f aca="false">IF($A363="","",MATCH(LARGE('Revenue Ledger'!$P$2:$P$4500,$A363),'Revenue Ledger'!$P$2:$P$4500,0)+1)</f>
        <v/>
      </c>
      <c r="K363" s="50" t="str">
        <f aca="false">IF($A363="","",INDEX('Revenue Ledger'!$A$1:$A$4500,$J363)&amp;"")</f>
        <v/>
      </c>
      <c r="L363" s="54"/>
      <c r="M363" s="54"/>
    </row>
    <row r="364" customFormat="false" ht="15" hidden="false" customHeight="false" outlineLevel="0" collapsed="false">
      <c r="A364" s="90" t="str">
        <f aca="false">IF(ROWS($A$5:A364)&lt;='Revenue Testing'!$E$31,ROWS($A$5:A364),"")</f>
        <v/>
      </c>
      <c r="B364" s="91" t="str">
        <f aca="false">IF($A364="","",INDEX('Revenue Ledger'!$B$1:$B$4500,$J364))</f>
        <v/>
      </c>
      <c r="C364" s="90" t="str">
        <f aca="false">IF($A364="","",INDEX('Revenue Ledger'!$C$1:$C$4500,$J364))</f>
        <v/>
      </c>
      <c r="D364" s="50" t="str">
        <f aca="false">IF($A364="","",INDEX('Revenue Ledger'!$D$1:$D$4500,$J364))</f>
        <v/>
      </c>
      <c r="E364" s="50" t="str">
        <f aca="false">IF($A364="","",INDEX('Revenue Ledger'!$F$1:$F$4500,$J364)&amp;"")</f>
        <v/>
      </c>
      <c r="F364" s="52" t="str">
        <f aca="false">IF($A364="","",INDEX('Revenue Ledger'!$I$1:$I$4500,$J364))</f>
        <v/>
      </c>
      <c r="G364" s="52" t="str">
        <f aca="false">IF($A364="","",INDEX('Revenue Ledger'!$J$1:$J$4500,$J364))</f>
        <v/>
      </c>
      <c r="H364" s="52" t="str">
        <f aca="false">IF($A364="","",'Revenue Testing'!$E$9)</f>
        <v/>
      </c>
      <c r="I364" s="50" t="str">
        <f aca="false">IF($A364="","","Above materiality – automatically selected")</f>
        <v/>
      </c>
      <c r="J364" s="90" t="str">
        <f aca="false">IF($A364="","",MATCH(LARGE('Revenue Ledger'!$P$2:$P$4500,$A364),'Revenue Ledger'!$P$2:$P$4500,0)+1)</f>
        <v/>
      </c>
      <c r="K364" s="50" t="str">
        <f aca="false">IF($A364="","",INDEX('Revenue Ledger'!$A$1:$A$4500,$J364)&amp;"")</f>
        <v/>
      </c>
      <c r="L364" s="54"/>
      <c r="M364" s="54"/>
    </row>
    <row r="365" customFormat="false" ht="15" hidden="false" customHeight="false" outlineLevel="0" collapsed="false">
      <c r="A365" s="90" t="str">
        <f aca="false">IF(ROWS($A$5:A365)&lt;='Revenue Testing'!$E$31,ROWS($A$5:A365),"")</f>
        <v/>
      </c>
      <c r="B365" s="91" t="str">
        <f aca="false">IF($A365="","",INDEX('Revenue Ledger'!$B$1:$B$4500,$J365))</f>
        <v/>
      </c>
      <c r="C365" s="90" t="str">
        <f aca="false">IF($A365="","",INDEX('Revenue Ledger'!$C$1:$C$4500,$J365))</f>
        <v/>
      </c>
      <c r="D365" s="50" t="str">
        <f aca="false">IF($A365="","",INDEX('Revenue Ledger'!$D$1:$D$4500,$J365))</f>
        <v/>
      </c>
      <c r="E365" s="50" t="str">
        <f aca="false">IF($A365="","",INDEX('Revenue Ledger'!$F$1:$F$4500,$J365)&amp;"")</f>
        <v/>
      </c>
      <c r="F365" s="52" t="str">
        <f aca="false">IF($A365="","",INDEX('Revenue Ledger'!$I$1:$I$4500,$J365))</f>
        <v/>
      </c>
      <c r="G365" s="52" t="str">
        <f aca="false">IF($A365="","",INDEX('Revenue Ledger'!$J$1:$J$4500,$J365))</f>
        <v/>
      </c>
      <c r="H365" s="52" t="str">
        <f aca="false">IF($A365="","",'Revenue Testing'!$E$9)</f>
        <v/>
      </c>
      <c r="I365" s="50" t="str">
        <f aca="false">IF($A365="","","Above materiality – automatically selected")</f>
        <v/>
      </c>
      <c r="J365" s="90" t="str">
        <f aca="false">IF($A365="","",MATCH(LARGE('Revenue Ledger'!$P$2:$P$4500,$A365),'Revenue Ledger'!$P$2:$P$4500,0)+1)</f>
        <v/>
      </c>
      <c r="K365" s="50" t="str">
        <f aca="false">IF($A365="","",INDEX('Revenue Ledger'!$A$1:$A$4500,$J365)&amp;"")</f>
        <v/>
      </c>
      <c r="L365" s="54"/>
      <c r="M365" s="54"/>
    </row>
    <row r="366" customFormat="false" ht="15" hidden="false" customHeight="false" outlineLevel="0" collapsed="false">
      <c r="A366" s="90" t="str">
        <f aca="false">IF(ROWS($A$5:A366)&lt;='Revenue Testing'!$E$31,ROWS($A$5:A366),"")</f>
        <v/>
      </c>
      <c r="B366" s="91" t="str">
        <f aca="false">IF($A366="","",INDEX('Revenue Ledger'!$B$1:$B$4500,$J366))</f>
        <v/>
      </c>
      <c r="C366" s="90" t="str">
        <f aca="false">IF($A366="","",INDEX('Revenue Ledger'!$C$1:$C$4500,$J366))</f>
        <v/>
      </c>
      <c r="D366" s="50" t="str">
        <f aca="false">IF($A366="","",INDEX('Revenue Ledger'!$D$1:$D$4500,$J366))</f>
        <v/>
      </c>
      <c r="E366" s="50" t="str">
        <f aca="false">IF($A366="","",INDEX('Revenue Ledger'!$F$1:$F$4500,$J366)&amp;"")</f>
        <v/>
      </c>
      <c r="F366" s="52" t="str">
        <f aca="false">IF($A366="","",INDEX('Revenue Ledger'!$I$1:$I$4500,$J366))</f>
        <v/>
      </c>
      <c r="G366" s="52" t="str">
        <f aca="false">IF($A366="","",INDEX('Revenue Ledger'!$J$1:$J$4500,$J366))</f>
        <v/>
      </c>
      <c r="H366" s="52" t="str">
        <f aca="false">IF($A366="","",'Revenue Testing'!$E$9)</f>
        <v/>
      </c>
      <c r="I366" s="50" t="str">
        <f aca="false">IF($A366="","","Above materiality – automatically selected")</f>
        <v/>
      </c>
      <c r="J366" s="90" t="str">
        <f aca="false">IF($A366="","",MATCH(LARGE('Revenue Ledger'!$P$2:$P$4500,$A366),'Revenue Ledger'!$P$2:$P$4500,0)+1)</f>
        <v/>
      </c>
      <c r="K366" s="50" t="str">
        <f aca="false">IF($A366="","",INDEX('Revenue Ledger'!$A$1:$A$4500,$J366)&amp;"")</f>
        <v/>
      </c>
      <c r="L366" s="54"/>
      <c r="M366" s="54"/>
    </row>
    <row r="367" customFormat="false" ht="15" hidden="false" customHeight="false" outlineLevel="0" collapsed="false">
      <c r="A367" s="90" t="str">
        <f aca="false">IF(ROWS($A$5:A367)&lt;='Revenue Testing'!$E$31,ROWS($A$5:A367),"")</f>
        <v/>
      </c>
      <c r="B367" s="91" t="str">
        <f aca="false">IF($A367="","",INDEX('Revenue Ledger'!$B$1:$B$4500,$J367))</f>
        <v/>
      </c>
      <c r="C367" s="90" t="str">
        <f aca="false">IF($A367="","",INDEX('Revenue Ledger'!$C$1:$C$4500,$J367))</f>
        <v/>
      </c>
      <c r="D367" s="50" t="str">
        <f aca="false">IF($A367="","",INDEX('Revenue Ledger'!$D$1:$D$4500,$J367))</f>
        <v/>
      </c>
      <c r="E367" s="50" t="str">
        <f aca="false">IF($A367="","",INDEX('Revenue Ledger'!$F$1:$F$4500,$J367)&amp;"")</f>
        <v/>
      </c>
      <c r="F367" s="52" t="str">
        <f aca="false">IF($A367="","",INDEX('Revenue Ledger'!$I$1:$I$4500,$J367))</f>
        <v/>
      </c>
      <c r="G367" s="52" t="str">
        <f aca="false">IF($A367="","",INDEX('Revenue Ledger'!$J$1:$J$4500,$J367))</f>
        <v/>
      </c>
      <c r="H367" s="52" t="str">
        <f aca="false">IF($A367="","",'Revenue Testing'!$E$9)</f>
        <v/>
      </c>
      <c r="I367" s="50" t="str">
        <f aca="false">IF($A367="","","Above materiality – automatically selected")</f>
        <v/>
      </c>
      <c r="J367" s="90" t="str">
        <f aca="false">IF($A367="","",MATCH(LARGE('Revenue Ledger'!$P$2:$P$4500,$A367),'Revenue Ledger'!$P$2:$P$4500,0)+1)</f>
        <v/>
      </c>
      <c r="K367" s="50" t="str">
        <f aca="false">IF($A367="","",INDEX('Revenue Ledger'!$A$1:$A$4500,$J367)&amp;"")</f>
        <v/>
      </c>
      <c r="L367" s="54"/>
      <c r="M367" s="54"/>
    </row>
    <row r="368" customFormat="false" ht="15" hidden="false" customHeight="false" outlineLevel="0" collapsed="false">
      <c r="A368" s="90" t="str">
        <f aca="false">IF(ROWS($A$5:A368)&lt;='Revenue Testing'!$E$31,ROWS($A$5:A368),"")</f>
        <v/>
      </c>
      <c r="B368" s="91" t="str">
        <f aca="false">IF($A368="","",INDEX('Revenue Ledger'!$B$1:$B$4500,$J368))</f>
        <v/>
      </c>
      <c r="C368" s="90" t="str">
        <f aca="false">IF($A368="","",INDEX('Revenue Ledger'!$C$1:$C$4500,$J368))</f>
        <v/>
      </c>
      <c r="D368" s="50" t="str">
        <f aca="false">IF($A368="","",INDEX('Revenue Ledger'!$D$1:$D$4500,$J368))</f>
        <v/>
      </c>
      <c r="E368" s="50" t="str">
        <f aca="false">IF($A368="","",INDEX('Revenue Ledger'!$F$1:$F$4500,$J368)&amp;"")</f>
        <v/>
      </c>
      <c r="F368" s="52" t="str">
        <f aca="false">IF($A368="","",INDEX('Revenue Ledger'!$I$1:$I$4500,$J368))</f>
        <v/>
      </c>
      <c r="G368" s="52" t="str">
        <f aca="false">IF($A368="","",INDEX('Revenue Ledger'!$J$1:$J$4500,$J368))</f>
        <v/>
      </c>
      <c r="H368" s="52" t="str">
        <f aca="false">IF($A368="","",'Revenue Testing'!$E$9)</f>
        <v/>
      </c>
      <c r="I368" s="50" t="str">
        <f aca="false">IF($A368="","","Above materiality – automatically selected")</f>
        <v/>
      </c>
      <c r="J368" s="90" t="str">
        <f aca="false">IF($A368="","",MATCH(LARGE('Revenue Ledger'!$P$2:$P$4500,$A368),'Revenue Ledger'!$P$2:$P$4500,0)+1)</f>
        <v/>
      </c>
      <c r="K368" s="50" t="str">
        <f aca="false">IF($A368="","",INDEX('Revenue Ledger'!$A$1:$A$4500,$J368)&amp;"")</f>
        <v/>
      </c>
      <c r="L368" s="54"/>
      <c r="M368" s="54"/>
    </row>
    <row r="369" customFormat="false" ht="15" hidden="false" customHeight="false" outlineLevel="0" collapsed="false">
      <c r="A369" s="90" t="str">
        <f aca="false">IF(ROWS($A$5:A369)&lt;='Revenue Testing'!$E$31,ROWS($A$5:A369),"")</f>
        <v/>
      </c>
      <c r="B369" s="91" t="str">
        <f aca="false">IF($A369="","",INDEX('Revenue Ledger'!$B$1:$B$4500,$J369))</f>
        <v/>
      </c>
      <c r="C369" s="90" t="str">
        <f aca="false">IF($A369="","",INDEX('Revenue Ledger'!$C$1:$C$4500,$J369))</f>
        <v/>
      </c>
      <c r="D369" s="50" t="str">
        <f aca="false">IF($A369="","",INDEX('Revenue Ledger'!$D$1:$D$4500,$J369))</f>
        <v/>
      </c>
      <c r="E369" s="50" t="str">
        <f aca="false">IF($A369="","",INDEX('Revenue Ledger'!$F$1:$F$4500,$J369)&amp;"")</f>
        <v/>
      </c>
      <c r="F369" s="52" t="str">
        <f aca="false">IF($A369="","",INDEX('Revenue Ledger'!$I$1:$I$4500,$J369))</f>
        <v/>
      </c>
      <c r="G369" s="52" t="str">
        <f aca="false">IF($A369="","",INDEX('Revenue Ledger'!$J$1:$J$4500,$J369))</f>
        <v/>
      </c>
      <c r="H369" s="52" t="str">
        <f aca="false">IF($A369="","",'Revenue Testing'!$E$9)</f>
        <v/>
      </c>
      <c r="I369" s="50" t="str">
        <f aca="false">IF($A369="","","Above materiality – automatically selected")</f>
        <v/>
      </c>
      <c r="J369" s="90" t="str">
        <f aca="false">IF($A369="","",MATCH(LARGE('Revenue Ledger'!$P$2:$P$4500,$A369),'Revenue Ledger'!$P$2:$P$4500,0)+1)</f>
        <v/>
      </c>
      <c r="K369" s="50" t="str">
        <f aca="false">IF($A369="","",INDEX('Revenue Ledger'!$A$1:$A$4500,$J369)&amp;"")</f>
        <v/>
      </c>
      <c r="L369" s="54"/>
      <c r="M369" s="54"/>
    </row>
    <row r="370" customFormat="false" ht="15" hidden="false" customHeight="false" outlineLevel="0" collapsed="false">
      <c r="A370" s="90" t="str">
        <f aca="false">IF(ROWS($A$5:A370)&lt;='Revenue Testing'!$E$31,ROWS($A$5:A370),"")</f>
        <v/>
      </c>
      <c r="B370" s="91" t="str">
        <f aca="false">IF($A370="","",INDEX('Revenue Ledger'!$B$1:$B$4500,$J370))</f>
        <v/>
      </c>
      <c r="C370" s="90" t="str">
        <f aca="false">IF($A370="","",INDEX('Revenue Ledger'!$C$1:$C$4500,$J370))</f>
        <v/>
      </c>
      <c r="D370" s="50" t="str">
        <f aca="false">IF($A370="","",INDEX('Revenue Ledger'!$D$1:$D$4500,$J370))</f>
        <v/>
      </c>
      <c r="E370" s="50" t="str">
        <f aca="false">IF($A370="","",INDEX('Revenue Ledger'!$F$1:$F$4500,$J370)&amp;"")</f>
        <v/>
      </c>
      <c r="F370" s="52" t="str">
        <f aca="false">IF($A370="","",INDEX('Revenue Ledger'!$I$1:$I$4500,$J370))</f>
        <v/>
      </c>
      <c r="G370" s="52" t="str">
        <f aca="false">IF($A370="","",INDEX('Revenue Ledger'!$J$1:$J$4500,$J370))</f>
        <v/>
      </c>
      <c r="H370" s="52" t="str">
        <f aca="false">IF($A370="","",'Revenue Testing'!$E$9)</f>
        <v/>
      </c>
      <c r="I370" s="50" t="str">
        <f aca="false">IF($A370="","","Above materiality – automatically selected")</f>
        <v/>
      </c>
      <c r="J370" s="90" t="str">
        <f aca="false">IF($A370="","",MATCH(LARGE('Revenue Ledger'!$P$2:$P$4500,$A370),'Revenue Ledger'!$P$2:$P$4500,0)+1)</f>
        <v/>
      </c>
      <c r="K370" s="50" t="str">
        <f aca="false">IF($A370="","",INDEX('Revenue Ledger'!$A$1:$A$4500,$J370)&amp;"")</f>
        <v/>
      </c>
      <c r="L370" s="54"/>
      <c r="M370" s="54"/>
    </row>
    <row r="371" customFormat="false" ht="15" hidden="false" customHeight="false" outlineLevel="0" collapsed="false">
      <c r="A371" s="90" t="str">
        <f aca="false">IF(ROWS($A$5:A371)&lt;='Revenue Testing'!$E$31,ROWS($A$5:A371),"")</f>
        <v/>
      </c>
      <c r="B371" s="91" t="str">
        <f aca="false">IF($A371="","",INDEX('Revenue Ledger'!$B$1:$B$4500,$J371))</f>
        <v/>
      </c>
      <c r="C371" s="90" t="str">
        <f aca="false">IF($A371="","",INDEX('Revenue Ledger'!$C$1:$C$4500,$J371))</f>
        <v/>
      </c>
      <c r="D371" s="50" t="str">
        <f aca="false">IF($A371="","",INDEX('Revenue Ledger'!$D$1:$D$4500,$J371))</f>
        <v/>
      </c>
      <c r="E371" s="50" t="str">
        <f aca="false">IF($A371="","",INDEX('Revenue Ledger'!$F$1:$F$4500,$J371)&amp;"")</f>
        <v/>
      </c>
      <c r="F371" s="52" t="str">
        <f aca="false">IF($A371="","",INDEX('Revenue Ledger'!$I$1:$I$4500,$J371))</f>
        <v/>
      </c>
      <c r="G371" s="52" t="str">
        <f aca="false">IF($A371="","",INDEX('Revenue Ledger'!$J$1:$J$4500,$J371))</f>
        <v/>
      </c>
      <c r="H371" s="52" t="str">
        <f aca="false">IF($A371="","",'Revenue Testing'!$E$9)</f>
        <v/>
      </c>
      <c r="I371" s="50" t="str">
        <f aca="false">IF($A371="","","Above materiality – automatically selected")</f>
        <v/>
      </c>
      <c r="J371" s="90" t="str">
        <f aca="false">IF($A371="","",MATCH(LARGE('Revenue Ledger'!$P$2:$P$4500,$A371),'Revenue Ledger'!$P$2:$P$4500,0)+1)</f>
        <v/>
      </c>
      <c r="K371" s="50" t="str">
        <f aca="false">IF($A371="","",INDEX('Revenue Ledger'!$A$1:$A$4500,$J371)&amp;"")</f>
        <v/>
      </c>
      <c r="L371" s="54"/>
      <c r="M371" s="54"/>
    </row>
    <row r="372" customFormat="false" ht="15" hidden="false" customHeight="false" outlineLevel="0" collapsed="false">
      <c r="A372" s="90" t="str">
        <f aca="false">IF(ROWS($A$5:A372)&lt;='Revenue Testing'!$E$31,ROWS($A$5:A372),"")</f>
        <v/>
      </c>
      <c r="B372" s="91" t="str">
        <f aca="false">IF($A372="","",INDEX('Revenue Ledger'!$B$1:$B$4500,$J372))</f>
        <v/>
      </c>
      <c r="C372" s="90" t="str">
        <f aca="false">IF($A372="","",INDEX('Revenue Ledger'!$C$1:$C$4500,$J372))</f>
        <v/>
      </c>
      <c r="D372" s="50" t="str">
        <f aca="false">IF($A372="","",INDEX('Revenue Ledger'!$D$1:$D$4500,$J372))</f>
        <v/>
      </c>
      <c r="E372" s="50" t="str">
        <f aca="false">IF($A372="","",INDEX('Revenue Ledger'!$F$1:$F$4500,$J372)&amp;"")</f>
        <v/>
      </c>
      <c r="F372" s="52" t="str">
        <f aca="false">IF($A372="","",INDEX('Revenue Ledger'!$I$1:$I$4500,$J372))</f>
        <v/>
      </c>
      <c r="G372" s="52" t="str">
        <f aca="false">IF($A372="","",INDEX('Revenue Ledger'!$J$1:$J$4500,$J372))</f>
        <v/>
      </c>
      <c r="H372" s="52" t="str">
        <f aca="false">IF($A372="","",'Revenue Testing'!$E$9)</f>
        <v/>
      </c>
      <c r="I372" s="50" t="str">
        <f aca="false">IF($A372="","","Above materiality – automatically selected")</f>
        <v/>
      </c>
      <c r="J372" s="90" t="str">
        <f aca="false">IF($A372="","",MATCH(LARGE('Revenue Ledger'!$P$2:$P$4500,$A372),'Revenue Ledger'!$P$2:$P$4500,0)+1)</f>
        <v/>
      </c>
      <c r="K372" s="50" t="str">
        <f aca="false">IF($A372="","",INDEX('Revenue Ledger'!$A$1:$A$4500,$J372)&amp;"")</f>
        <v/>
      </c>
      <c r="L372" s="54"/>
      <c r="M372" s="54"/>
    </row>
    <row r="373" customFormat="false" ht="15" hidden="false" customHeight="false" outlineLevel="0" collapsed="false">
      <c r="A373" s="90" t="str">
        <f aca="false">IF(ROWS($A$5:A373)&lt;='Revenue Testing'!$E$31,ROWS($A$5:A373),"")</f>
        <v/>
      </c>
      <c r="B373" s="91" t="str">
        <f aca="false">IF($A373="","",INDEX('Revenue Ledger'!$B$1:$B$4500,$J373))</f>
        <v/>
      </c>
      <c r="C373" s="90" t="str">
        <f aca="false">IF($A373="","",INDEX('Revenue Ledger'!$C$1:$C$4500,$J373))</f>
        <v/>
      </c>
      <c r="D373" s="50" t="str">
        <f aca="false">IF($A373="","",INDEX('Revenue Ledger'!$D$1:$D$4500,$J373))</f>
        <v/>
      </c>
      <c r="E373" s="50" t="str">
        <f aca="false">IF($A373="","",INDEX('Revenue Ledger'!$F$1:$F$4500,$J373)&amp;"")</f>
        <v/>
      </c>
      <c r="F373" s="52" t="str">
        <f aca="false">IF($A373="","",INDEX('Revenue Ledger'!$I$1:$I$4500,$J373))</f>
        <v/>
      </c>
      <c r="G373" s="52" t="str">
        <f aca="false">IF($A373="","",INDEX('Revenue Ledger'!$J$1:$J$4500,$J373))</f>
        <v/>
      </c>
      <c r="H373" s="52" t="str">
        <f aca="false">IF($A373="","",'Revenue Testing'!$E$9)</f>
        <v/>
      </c>
      <c r="I373" s="50" t="str">
        <f aca="false">IF($A373="","","Above materiality – automatically selected")</f>
        <v/>
      </c>
      <c r="J373" s="90" t="str">
        <f aca="false">IF($A373="","",MATCH(LARGE('Revenue Ledger'!$P$2:$P$4500,$A373),'Revenue Ledger'!$P$2:$P$4500,0)+1)</f>
        <v/>
      </c>
      <c r="K373" s="50" t="str">
        <f aca="false">IF($A373="","",INDEX('Revenue Ledger'!$A$1:$A$4500,$J373)&amp;"")</f>
        <v/>
      </c>
      <c r="L373" s="54"/>
      <c r="M373" s="54"/>
    </row>
    <row r="374" customFormat="false" ht="15" hidden="false" customHeight="false" outlineLevel="0" collapsed="false">
      <c r="A374" s="90" t="str">
        <f aca="false">IF(ROWS($A$5:A374)&lt;='Revenue Testing'!$E$31,ROWS($A$5:A374),"")</f>
        <v/>
      </c>
      <c r="B374" s="91" t="str">
        <f aca="false">IF($A374="","",INDEX('Revenue Ledger'!$B$1:$B$4500,$J374))</f>
        <v/>
      </c>
      <c r="C374" s="90" t="str">
        <f aca="false">IF($A374="","",INDEX('Revenue Ledger'!$C$1:$C$4500,$J374))</f>
        <v/>
      </c>
      <c r="D374" s="50" t="str">
        <f aca="false">IF($A374="","",INDEX('Revenue Ledger'!$D$1:$D$4500,$J374))</f>
        <v/>
      </c>
      <c r="E374" s="50" t="str">
        <f aca="false">IF($A374="","",INDEX('Revenue Ledger'!$F$1:$F$4500,$J374)&amp;"")</f>
        <v/>
      </c>
      <c r="F374" s="52" t="str">
        <f aca="false">IF($A374="","",INDEX('Revenue Ledger'!$I$1:$I$4500,$J374))</f>
        <v/>
      </c>
      <c r="G374" s="52" t="str">
        <f aca="false">IF($A374="","",INDEX('Revenue Ledger'!$J$1:$J$4500,$J374))</f>
        <v/>
      </c>
      <c r="H374" s="52" t="str">
        <f aca="false">IF($A374="","",'Revenue Testing'!$E$9)</f>
        <v/>
      </c>
      <c r="I374" s="50" t="str">
        <f aca="false">IF($A374="","","Above materiality – automatically selected")</f>
        <v/>
      </c>
      <c r="J374" s="90" t="str">
        <f aca="false">IF($A374="","",MATCH(LARGE('Revenue Ledger'!$P$2:$P$4500,$A374),'Revenue Ledger'!$P$2:$P$4500,0)+1)</f>
        <v/>
      </c>
      <c r="K374" s="50" t="str">
        <f aca="false">IF($A374="","",INDEX('Revenue Ledger'!$A$1:$A$4500,$J374)&amp;"")</f>
        <v/>
      </c>
      <c r="L374" s="54"/>
      <c r="M374" s="54"/>
    </row>
    <row r="375" customFormat="false" ht="15" hidden="false" customHeight="false" outlineLevel="0" collapsed="false">
      <c r="A375" s="90" t="str">
        <f aca="false">IF(ROWS($A$5:A375)&lt;='Revenue Testing'!$E$31,ROWS($A$5:A375),"")</f>
        <v/>
      </c>
      <c r="B375" s="91" t="str">
        <f aca="false">IF($A375="","",INDEX('Revenue Ledger'!$B$1:$B$4500,$J375))</f>
        <v/>
      </c>
      <c r="C375" s="90" t="str">
        <f aca="false">IF($A375="","",INDEX('Revenue Ledger'!$C$1:$C$4500,$J375))</f>
        <v/>
      </c>
      <c r="D375" s="50" t="str">
        <f aca="false">IF($A375="","",INDEX('Revenue Ledger'!$D$1:$D$4500,$J375))</f>
        <v/>
      </c>
      <c r="E375" s="50" t="str">
        <f aca="false">IF($A375="","",INDEX('Revenue Ledger'!$F$1:$F$4500,$J375)&amp;"")</f>
        <v/>
      </c>
      <c r="F375" s="52" t="str">
        <f aca="false">IF($A375="","",INDEX('Revenue Ledger'!$I$1:$I$4500,$J375))</f>
        <v/>
      </c>
      <c r="G375" s="52" t="str">
        <f aca="false">IF($A375="","",INDEX('Revenue Ledger'!$J$1:$J$4500,$J375))</f>
        <v/>
      </c>
      <c r="H375" s="52" t="str">
        <f aca="false">IF($A375="","",'Revenue Testing'!$E$9)</f>
        <v/>
      </c>
      <c r="I375" s="50" t="str">
        <f aca="false">IF($A375="","","Above materiality – automatically selected")</f>
        <v/>
      </c>
      <c r="J375" s="90" t="str">
        <f aca="false">IF($A375="","",MATCH(LARGE('Revenue Ledger'!$P$2:$P$4500,$A375),'Revenue Ledger'!$P$2:$P$4500,0)+1)</f>
        <v/>
      </c>
      <c r="K375" s="50" t="str">
        <f aca="false">IF($A375="","",INDEX('Revenue Ledger'!$A$1:$A$4500,$J375)&amp;"")</f>
        <v/>
      </c>
      <c r="L375" s="54"/>
      <c r="M375" s="54"/>
    </row>
    <row r="376" customFormat="false" ht="15" hidden="false" customHeight="false" outlineLevel="0" collapsed="false">
      <c r="A376" s="90" t="str">
        <f aca="false">IF(ROWS($A$5:A376)&lt;='Revenue Testing'!$E$31,ROWS($A$5:A376),"")</f>
        <v/>
      </c>
      <c r="B376" s="91" t="str">
        <f aca="false">IF($A376="","",INDEX('Revenue Ledger'!$B$1:$B$4500,$J376))</f>
        <v/>
      </c>
      <c r="C376" s="90" t="str">
        <f aca="false">IF($A376="","",INDEX('Revenue Ledger'!$C$1:$C$4500,$J376))</f>
        <v/>
      </c>
      <c r="D376" s="50" t="str">
        <f aca="false">IF($A376="","",INDEX('Revenue Ledger'!$D$1:$D$4500,$J376))</f>
        <v/>
      </c>
      <c r="E376" s="50" t="str">
        <f aca="false">IF($A376="","",INDEX('Revenue Ledger'!$F$1:$F$4500,$J376)&amp;"")</f>
        <v/>
      </c>
      <c r="F376" s="52" t="str">
        <f aca="false">IF($A376="","",INDEX('Revenue Ledger'!$I$1:$I$4500,$J376))</f>
        <v/>
      </c>
      <c r="G376" s="52" t="str">
        <f aca="false">IF($A376="","",INDEX('Revenue Ledger'!$J$1:$J$4500,$J376))</f>
        <v/>
      </c>
      <c r="H376" s="52" t="str">
        <f aca="false">IF($A376="","",'Revenue Testing'!$E$9)</f>
        <v/>
      </c>
      <c r="I376" s="50" t="str">
        <f aca="false">IF($A376="","","Above materiality – automatically selected")</f>
        <v/>
      </c>
      <c r="J376" s="90" t="str">
        <f aca="false">IF($A376="","",MATCH(LARGE('Revenue Ledger'!$P$2:$P$4500,$A376),'Revenue Ledger'!$P$2:$P$4500,0)+1)</f>
        <v/>
      </c>
      <c r="K376" s="50" t="str">
        <f aca="false">IF($A376="","",INDEX('Revenue Ledger'!$A$1:$A$4500,$J376)&amp;"")</f>
        <v/>
      </c>
      <c r="L376" s="54"/>
      <c r="M376" s="54"/>
    </row>
    <row r="377" customFormat="false" ht="15" hidden="false" customHeight="false" outlineLevel="0" collapsed="false">
      <c r="A377" s="90" t="str">
        <f aca="false">IF(ROWS($A$5:A377)&lt;='Revenue Testing'!$E$31,ROWS($A$5:A377),"")</f>
        <v/>
      </c>
      <c r="B377" s="91" t="str">
        <f aca="false">IF($A377="","",INDEX('Revenue Ledger'!$B$1:$B$4500,$J377))</f>
        <v/>
      </c>
      <c r="C377" s="90" t="str">
        <f aca="false">IF($A377="","",INDEX('Revenue Ledger'!$C$1:$C$4500,$J377))</f>
        <v/>
      </c>
      <c r="D377" s="50" t="str">
        <f aca="false">IF($A377="","",INDEX('Revenue Ledger'!$D$1:$D$4500,$J377))</f>
        <v/>
      </c>
      <c r="E377" s="50" t="str">
        <f aca="false">IF($A377="","",INDEX('Revenue Ledger'!$F$1:$F$4500,$J377)&amp;"")</f>
        <v/>
      </c>
      <c r="F377" s="52" t="str">
        <f aca="false">IF($A377="","",INDEX('Revenue Ledger'!$I$1:$I$4500,$J377))</f>
        <v/>
      </c>
      <c r="G377" s="52" t="str">
        <f aca="false">IF($A377="","",INDEX('Revenue Ledger'!$J$1:$J$4500,$J377))</f>
        <v/>
      </c>
      <c r="H377" s="52" t="str">
        <f aca="false">IF($A377="","",'Revenue Testing'!$E$9)</f>
        <v/>
      </c>
      <c r="I377" s="50" t="str">
        <f aca="false">IF($A377="","","Above materiality – automatically selected")</f>
        <v/>
      </c>
      <c r="J377" s="90" t="str">
        <f aca="false">IF($A377="","",MATCH(LARGE('Revenue Ledger'!$P$2:$P$4500,$A377),'Revenue Ledger'!$P$2:$P$4500,0)+1)</f>
        <v/>
      </c>
      <c r="K377" s="50" t="str">
        <f aca="false">IF($A377="","",INDEX('Revenue Ledger'!$A$1:$A$4500,$J377)&amp;"")</f>
        <v/>
      </c>
      <c r="L377" s="54"/>
      <c r="M377" s="54"/>
    </row>
    <row r="378" customFormat="false" ht="15" hidden="false" customHeight="false" outlineLevel="0" collapsed="false">
      <c r="A378" s="90" t="str">
        <f aca="false">IF(ROWS($A$5:A378)&lt;='Revenue Testing'!$E$31,ROWS($A$5:A378),"")</f>
        <v/>
      </c>
      <c r="B378" s="91" t="str">
        <f aca="false">IF($A378="","",INDEX('Revenue Ledger'!$B$1:$B$4500,$J378))</f>
        <v/>
      </c>
      <c r="C378" s="90" t="str">
        <f aca="false">IF($A378="","",INDEX('Revenue Ledger'!$C$1:$C$4500,$J378))</f>
        <v/>
      </c>
      <c r="D378" s="50" t="str">
        <f aca="false">IF($A378="","",INDEX('Revenue Ledger'!$D$1:$D$4500,$J378))</f>
        <v/>
      </c>
      <c r="E378" s="50" t="str">
        <f aca="false">IF($A378="","",INDEX('Revenue Ledger'!$F$1:$F$4500,$J378)&amp;"")</f>
        <v/>
      </c>
      <c r="F378" s="52" t="str">
        <f aca="false">IF($A378="","",INDEX('Revenue Ledger'!$I$1:$I$4500,$J378))</f>
        <v/>
      </c>
      <c r="G378" s="52" t="str">
        <f aca="false">IF($A378="","",INDEX('Revenue Ledger'!$J$1:$J$4500,$J378))</f>
        <v/>
      </c>
      <c r="H378" s="52" t="str">
        <f aca="false">IF($A378="","",'Revenue Testing'!$E$9)</f>
        <v/>
      </c>
      <c r="I378" s="50" t="str">
        <f aca="false">IF($A378="","","Above materiality – automatically selected")</f>
        <v/>
      </c>
      <c r="J378" s="90" t="str">
        <f aca="false">IF($A378="","",MATCH(LARGE('Revenue Ledger'!$P$2:$P$4500,$A378),'Revenue Ledger'!$P$2:$P$4500,0)+1)</f>
        <v/>
      </c>
      <c r="K378" s="50" t="str">
        <f aca="false">IF($A378="","",INDEX('Revenue Ledger'!$A$1:$A$4500,$J378)&amp;"")</f>
        <v/>
      </c>
      <c r="L378" s="54"/>
      <c r="M378" s="54"/>
    </row>
    <row r="379" customFormat="false" ht="15" hidden="false" customHeight="false" outlineLevel="0" collapsed="false">
      <c r="A379" s="90" t="str">
        <f aca="false">IF(ROWS($A$5:A379)&lt;='Revenue Testing'!$E$31,ROWS($A$5:A379),"")</f>
        <v/>
      </c>
      <c r="B379" s="91" t="str">
        <f aca="false">IF($A379="","",INDEX('Revenue Ledger'!$B$1:$B$4500,$J379))</f>
        <v/>
      </c>
      <c r="C379" s="90" t="str">
        <f aca="false">IF($A379="","",INDEX('Revenue Ledger'!$C$1:$C$4500,$J379))</f>
        <v/>
      </c>
      <c r="D379" s="50" t="str">
        <f aca="false">IF($A379="","",INDEX('Revenue Ledger'!$D$1:$D$4500,$J379))</f>
        <v/>
      </c>
      <c r="E379" s="50" t="str">
        <f aca="false">IF($A379="","",INDEX('Revenue Ledger'!$F$1:$F$4500,$J379)&amp;"")</f>
        <v/>
      </c>
      <c r="F379" s="52" t="str">
        <f aca="false">IF($A379="","",INDEX('Revenue Ledger'!$I$1:$I$4500,$J379))</f>
        <v/>
      </c>
      <c r="G379" s="52" t="str">
        <f aca="false">IF($A379="","",INDEX('Revenue Ledger'!$J$1:$J$4500,$J379))</f>
        <v/>
      </c>
      <c r="H379" s="52" t="str">
        <f aca="false">IF($A379="","",'Revenue Testing'!$E$9)</f>
        <v/>
      </c>
      <c r="I379" s="50" t="str">
        <f aca="false">IF($A379="","","Above materiality – automatically selected")</f>
        <v/>
      </c>
      <c r="J379" s="90" t="str">
        <f aca="false">IF($A379="","",MATCH(LARGE('Revenue Ledger'!$P$2:$P$4500,$A379),'Revenue Ledger'!$P$2:$P$4500,0)+1)</f>
        <v/>
      </c>
      <c r="K379" s="50" t="str">
        <f aca="false">IF($A379="","",INDEX('Revenue Ledger'!$A$1:$A$4500,$J379)&amp;"")</f>
        <v/>
      </c>
      <c r="L379" s="54"/>
      <c r="M379" s="54"/>
    </row>
    <row r="380" customFormat="false" ht="15" hidden="false" customHeight="false" outlineLevel="0" collapsed="false">
      <c r="A380" s="90" t="str">
        <f aca="false">IF(ROWS($A$5:A380)&lt;='Revenue Testing'!$E$31,ROWS($A$5:A380),"")</f>
        <v/>
      </c>
      <c r="B380" s="91" t="str">
        <f aca="false">IF($A380="","",INDEX('Revenue Ledger'!$B$1:$B$4500,$J380))</f>
        <v/>
      </c>
      <c r="C380" s="90" t="str">
        <f aca="false">IF($A380="","",INDEX('Revenue Ledger'!$C$1:$C$4500,$J380))</f>
        <v/>
      </c>
      <c r="D380" s="50" t="str">
        <f aca="false">IF($A380="","",INDEX('Revenue Ledger'!$D$1:$D$4500,$J380))</f>
        <v/>
      </c>
      <c r="E380" s="50" t="str">
        <f aca="false">IF($A380="","",INDEX('Revenue Ledger'!$F$1:$F$4500,$J380)&amp;"")</f>
        <v/>
      </c>
      <c r="F380" s="52" t="str">
        <f aca="false">IF($A380="","",INDEX('Revenue Ledger'!$I$1:$I$4500,$J380))</f>
        <v/>
      </c>
      <c r="G380" s="52" t="str">
        <f aca="false">IF($A380="","",INDEX('Revenue Ledger'!$J$1:$J$4500,$J380))</f>
        <v/>
      </c>
      <c r="H380" s="52" t="str">
        <f aca="false">IF($A380="","",'Revenue Testing'!$E$9)</f>
        <v/>
      </c>
      <c r="I380" s="50" t="str">
        <f aca="false">IF($A380="","","Above materiality – automatically selected")</f>
        <v/>
      </c>
      <c r="J380" s="90" t="str">
        <f aca="false">IF($A380="","",MATCH(LARGE('Revenue Ledger'!$P$2:$P$4500,$A380),'Revenue Ledger'!$P$2:$P$4500,0)+1)</f>
        <v/>
      </c>
      <c r="K380" s="50" t="str">
        <f aca="false">IF($A380="","",INDEX('Revenue Ledger'!$A$1:$A$4500,$J380)&amp;"")</f>
        <v/>
      </c>
      <c r="L380" s="54"/>
      <c r="M380" s="54"/>
    </row>
    <row r="381" customFormat="false" ht="15" hidden="false" customHeight="false" outlineLevel="0" collapsed="false">
      <c r="A381" s="90" t="str">
        <f aca="false">IF(ROWS($A$5:A381)&lt;='Revenue Testing'!$E$31,ROWS($A$5:A381),"")</f>
        <v/>
      </c>
      <c r="B381" s="91" t="str">
        <f aca="false">IF($A381="","",INDEX('Revenue Ledger'!$B$1:$B$4500,$J381))</f>
        <v/>
      </c>
      <c r="C381" s="90" t="str">
        <f aca="false">IF($A381="","",INDEX('Revenue Ledger'!$C$1:$C$4500,$J381))</f>
        <v/>
      </c>
      <c r="D381" s="50" t="str">
        <f aca="false">IF($A381="","",INDEX('Revenue Ledger'!$D$1:$D$4500,$J381))</f>
        <v/>
      </c>
      <c r="E381" s="50" t="str">
        <f aca="false">IF($A381="","",INDEX('Revenue Ledger'!$F$1:$F$4500,$J381)&amp;"")</f>
        <v/>
      </c>
      <c r="F381" s="52" t="str">
        <f aca="false">IF($A381="","",INDEX('Revenue Ledger'!$I$1:$I$4500,$J381))</f>
        <v/>
      </c>
      <c r="G381" s="52" t="str">
        <f aca="false">IF($A381="","",INDEX('Revenue Ledger'!$J$1:$J$4500,$J381))</f>
        <v/>
      </c>
      <c r="H381" s="52" t="str">
        <f aca="false">IF($A381="","",'Revenue Testing'!$E$9)</f>
        <v/>
      </c>
      <c r="I381" s="50" t="str">
        <f aca="false">IF($A381="","","Above materiality – automatically selected")</f>
        <v/>
      </c>
      <c r="J381" s="90" t="str">
        <f aca="false">IF($A381="","",MATCH(LARGE('Revenue Ledger'!$P$2:$P$4500,$A381),'Revenue Ledger'!$P$2:$P$4500,0)+1)</f>
        <v/>
      </c>
      <c r="K381" s="50" t="str">
        <f aca="false">IF($A381="","",INDEX('Revenue Ledger'!$A$1:$A$4500,$J381)&amp;"")</f>
        <v/>
      </c>
      <c r="L381" s="54"/>
      <c r="M381" s="54"/>
    </row>
    <row r="382" customFormat="false" ht="15" hidden="false" customHeight="false" outlineLevel="0" collapsed="false">
      <c r="A382" s="90" t="str">
        <f aca="false">IF(ROWS($A$5:A382)&lt;='Revenue Testing'!$E$31,ROWS($A$5:A382),"")</f>
        <v/>
      </c>
      <c r="B382" s="91" t="str">
        <f aca="false">IF($A382="","",INDEX('Revenue Ledger'!$B$1:$B$4500,$J382))</f>
        <v/>
      </c>
      <c r="C382" s="90" t="str">
        <f aca="false">IF($A382="","",INDEX('Revenue Ledger'!$C$1:$C$4500,$J382))</f>
        <v/>
      </c>
      <c r="D382" s="50" t="str">
        <f aca="false">IF($A382="","",INDEX('Revenue Ledger'!$D$1:$D$4500,$J382))</f>
        <v/>
      </c>
      <c r="E382" s="50" t="str">
        <f aca="false">IF($A382="","",INDEX('Revenue Ledger'!$F$1:$F$4500,$J382)&amp;"")</f>
        <v/>
      </c>
      <c r="F382" s="52" t="str">
        <f aca="false">IF($A382="","",INDEX('Revenue Ledger'!$I$1:$I$4500,$J382))</f>
        <v/>
      </c>
      <c r="G382" s="52" t="str">
        <f aca="false">IF($A382="","",INDEX('Revenue Ledger'!$J$1:$J$4500,$J382))</f>
        <v/>
      </c>
      <c r="H382" s="52" t="str">
        <f aca="false">IF($A382="","",'Revenue Testing'!$E$9)</f>
        <v/>
      </c>
      <c r="I382" s="50" t="str">
        <f aca="false">IF($A382="","","Above materiality – automatically selected")</f>
        <v/>
      </c>
      <c r="J382" s="90" t="str">
        <f aca="false">IF($A382="","",MATCH(LARGE('Revenue Ledger'!$P$2:$P$4500,$A382),'Revenue Ledger'!$P$2:$P$4500,0)+1)</f>
        <v/>
      </c>
      <c r="K382" s="50" t="str">
        <f aca="false">IF($A382="","",INDEX('Revenue Ledger'!$A$1:$A$4500,$J382)&amp;"")</f>
        <v/>
      </c>
      <c r="L382" s="54"/>
      <c r="M382" s="54"/>
    </row>
    <row r="383" customFormat="false" ht="15" hidden="false" customHeight="false" outlineLevel="0" collapsed="false">
      <c r="A383" s="90" t="str">
        <f aca="false">IF(ROWS($A$5:A383)&lt;='Revenue Testing'!$E$31,ROWS($A$5:A383),"")</f>
        <v/>
      </c>
      <c r="B383" s="91" t="str">
        <f aca="false">IF($A383="","",INDEX('Revenue Ledger'!$B$1:$B$4500,$J383))</f>
        <v/>
      </c>
      <c r="C383" s="90" t="str">
        <f aca="false">IF($A383="","",INDEX('Revenue Ledger'!$C$1:$C$4500,$J383))</f>
        <v/>
      </c>
      <c r="D383" s="50" t="str">
        <f aca="false">IF($A383="","",INDEX('Revenue Ledger'!$D$1:$D$4500,$J383))</f>
        <v/>
      </c>
      <c r="E383" s="50" t="str">
        <f aca="false">IF($A383="","",INDEX('Revenue Ledger'!$F$1:$F$4500,$J383)&amp;"")</f>
        <v/>
      </c>
      <c r="F383" s="52" t="str">
        <f aca="false">IF($A383="","",INDEX('Revenue Ledger'!$I$1:$I$4500,$J383))</f>
        <v/>
      </c>
      <c r="G383" s="52" t="str">
        <f aca="false">IF($A383="","",INDEX('Revenue Ledger'!$J$1:$J$4500,$J383))</f>
        <v/>
      </c>
      <c r="H383" s="52" t="str">
        <f aca="false">IF($A383="","",'Revenue Testing'!$E$9)</f>
        <v/>
      </c>
      <c r="I383" s="50" t="str">
        <f aca="false">IF($A383="","","Above materiality – automatically selected")</f>
        <v/>
      </c>
      <c r="J383" s="90" t="str">
        <f aca="false">IF($A383="","",MATCH(LARGE('Revenue Ledger'!$P$2:$P$4500,$A383),'Revenue Ledger'!$P$2:$P$4500,0)+1)</f>
        <v/>
      </c>
      <c r="K383" s="50" t="str">
        <f aca="false">IF($A383="","",INDEX('Revenue Ledger'!$A$1:$A$4500,$J383)&amp;"")</f>
        <v/>
      </c>
      <c r="L383" s="54"/>
      <c r="M383" s="54"/>
    </row>
    <row r="384" customFormat="false" ht="15" hidden="false" customHeight="false" outlineLevel="0" collapsed="false">
      <c r="A384" s="90" t="str">
        <f aca="false">IF(ROWS($A$5:A384)&lt;='Revenue Testing'!$E$31,ROWS($A$5:A384),"")</f>
        <v/>
      </c>
      <c r="B384" s="91" t="str">
        <f aca="false">IF($A384="","",INDEX('Revenue Ledger'!$B$1:$B$4500,$J384))</f>
        <v/>
      </c>
      <c r="C384" s="90" t="str">
        <f aca="false">IF($A384="","",INDEX('Revenue Ledger'!$C$1:$C$4500,$J384))</f>
        <v/>
      </c>
      <c r="D384" s="50" t="str">
        <f aca="false">IF($A384="","",INDEX('Revenue Ledger'!$D$1:$D$4500,$J384))</f>
        <v/>
      </c>
      <c r="E384" s="50" t="str">
        <f aca="false">IF($A384="","",INDEX('Revenue Ledger'!$F$1:$F$4500,$J384)&amp;"")</f>
        <v/>
      </c>
      <c r="F384" s="52" t="str">
        <f aca="false">IF($A384="","",INDEX('Revenue Ledger'!$I$1:$I$4500,$J384))</f>
        <v/>
      </c>
      <c r="G384" s="52" t="str">
        <f aca="false">IF($A384="","",INDEX('Revenue Ledger'!$J$1:$J$4500,$J384))</f>
        <v/>
      </c>
      <c r="H384" s="52" t="str">
        <f aca="false">IF($A384="","",'Revenue Testing'!$E$9)</f>
        <v/>
      </c>
      <c r="I384" s="50" t="str">
        <f aca="false">IF($A384="","","Above materiality – automatically selected")</f>
        <v/>
      </c>
      <c r="J384" s="90" t="str">
        <f aca="false">IF($A384="","",MATCH(LARGE('Revenue Ledger'!$P$2:$P$4500,$A384),'Revenue Ledger'!$P$2:$P$4500,0)+1)</f>
        <v/>
      </c>
      <c r="K384" s="50" t="str">
        <f aca="false">IF($A384="","",INDEX('Revenue Ledger'!$A$1:$A$4500,$J384)&amp;"")</f>
        <v/>
      </c>
      <c r="L384" s="54"/>
      <c r="M384" s="54"/>
    </row>
    <row r="385" customFormat="false" ht="15" hidden="false" customHeight="false" outlineLevel="0" collapsed="false">
      <c r="A385" s="90" t="str">
        <f aca="false">IF(ROWS($A$5:A385)&lt;='Revenue Testing'!$E$31,ROWS($A$5:A385),"")</f>
        <v/>
      </c>
      <c r="B385" s="91" t="str">
        <f aca="false">IF($A385="","",INDEX('Revenue Ledger'!$B$1:$B$4500,$J385))</f>
        <v/>
      </c>
      <c r="C385" s="90" t="str">
        <f aca="false">IF($A385="","",INDEX('Revenue Ledger'!$C$1:$C$4500,$J385))</f>
        <v/>
      </c>
      <c r="D385" s="50" t="str">
        <f aca="false">IF($A385="","",INDEX('Revenue Ledger'!$D$1:$D$4500,$J385))</f>
        <v/>
      </c>
      <c r="E385" s="50" t="str">
        <f aca="false">IF($A385="","",INDEX('Revenue Ledger'!$F$1:$F$4500,$J385)&amp;"")</f>
        <v/>
      </c>
      <c r="F385" s="52" t="str">
        <f aca="false">IF($A385="","",INDEX('Revenue Ledger'!$I$1:$I$4500,$J385))</f>
        <v/>
      </c>
      <c r="G385" s="52" t="str">
        <f aca="false">IF($A385="","",INDEX('Revenue Ledger'!$J$1:$J$4500,$J385))</f>
        <v/>
      </c>
      <c r="H385" s="52" t="str">
        <f aca="false">IF($A385="","",'Revenue Testing'!$E$9)</f>
        <v/>
      </c>
      <c r="I385" s="50" t="str">
        <f aca="false">IF($A385="","","Above materiality – automatically selected")</f>
        <v/>
      </c>
      <c r="J385" s="90" t="str">
        <f aca="false">IF($A385="","",MATCH(LARGE('Revenue Ledger'!$P$2:$P$4500,$A385),'Revenue Ledger'!$P$2:$P$4500,0)+1)</f>
        <v/>
      </c>
      <c r="K385" s="50" t="str">
        <f aca="false">IF($A385="","",INDEX('Revenue Ledger'!$A$1:$A$4500,$J385)&amp;"")</f>
        <v/>
      </c>
      <c r="L385" s="54"/>
      <c r="M385" s="54"/>
    </row>
    <row r="386" customFormat="false" ht="15" hidden="false" customHeight="false" outlineLevel="0" collapsed="false">
      <c r="A386" s="90" t="str">
        <f aca="false">IF(ROWS($A$5:A386)&lt;='Revenue Testing'!$E$31,ROWS($A$5:A386),"")</f>
        <v/>
      </c>
      <c r="B386" s="91" t="str">
        <f aca="false">IF($A386="","",INDEX('Revenue Ledger'!$B$1:$B$4500,$J386))</f>
        <v/>
      </c>
      <c r="C386" s="90" t="str">
        <f aca="false">IF($A386="","",INDEX('Revenue Ledger'!$C$1:$C$4500,$J386))</f>
        <v/>
      </c>
      <c r="D386" s="50" t="str">
        <f aca="false">IF($A386="","",INDEX('Revenue Ledger'!$D$1:$D$4500,$J386))</f>
        <v/>
      </c>
      <c r="E386" s="50" t="str">
        <f aca="false">IF($A386="","",INDEX('Revenue Ledger'!$F$1:$F$4500,$J386)&amp;"")</f>
        <v/>
      </c>
      <c r="F386" s="52" t="str">
        <f aca="false">IF($A386="","",INDEX('Revenue Ledger'!$I$1:$I$4500,$J386))</f>
        <v/>
      </c>
      <c r="G386" s="52" t="str">
        <f aca="false">IF($A386="","",INDEX('Revenue Ledger'!$J$1:$J$4500,$J386))</f>
        <v/>
      </c>
      <c r="H386" s="52" t="str">
        <f aca="false">IF($A386="","",'Revenue Testing'!$E$9)</f>
        <v/>
      </c>
      <c r="I386" s="50" t="str">
        <f aca="false">IF($A386="","","Above materiality – automatically selected")</f>
        <v/>
      </c>
      <c r="J386" s="90" t="str">
        <f aca="false">IF($A386="","",MATCH(LARGE('Revenue Ledger'!$P$2:$P$4500,$A386),'Revenue Ledger'!$P$2:$P$4500,0)+1)</f>
        <v/>
      </c>
      <c r="K386" s="50" t="str">
        <f aca="false">IF($A386="","",INDEX('Revenue Ledger'!$A$1:$A$4500,$J386)&amp;"")</f>
        <v/>
      </c>
      <c r="L386" s="54"/>
      <c r="M386" s="54"/>
    </row>
    <row r="387" customFormat="false" ht="15" hidden="false" customHeight="false" outlineLevel="0" collapsed="false">
      <c r="A387" s="90" t="str">
        <f aca="false">IF(ROWS($A$5:A387)&lt;='Revenue Testing'!$E$31,ROWS($A$5:A387),"")</f>
        <v/>
      </c>
      <c r="B387" s="91" t="str">
        <f aca="false">IF($A387="","",INDEX('Revenue Ledger'!$B$1:$B$4500,$J387))</f>
        <v/>
      </c>
      <c r="C387" s="90" t="str">
        <f aca="false">IF($A387="","",INDEX('Revenue Ledger'!$C$1:$C$4500,$J387))</f>
        <v/>
      </c>
      <c r="D387" s="50" t="str">
        <f aca="false">IF($A387="","",INDEX('Revenue Ledger'!$D$1:$D$4500,$J387))</f>
        <v/>
      </c>
      <c r="E387" s="50" t="str">
        <f aca="false">IF($A387="","",INDEX('Revenue Ledger'!$F$1:$F$4500,$J387)&amp;"")</f>
        <v/>
      </c>
      <c r="F387" s="52" t="str">
        <f aca="false">IF($A387="","",INDEX('Revenue Ledger'!$I$1:$I$4500,$J387))</f>
        <v/>
      </c>
      <c r="G387" s="52" t="str">
        <f aca="false">IF($A387="","",INDEX('Revenue Ledger'!$J$1:$J$4500,$J387))</f>
        <v/>
      </c>
      <c r="H387" s="52" t="str">
        <f aca="false">IF($A387="","",'Revenue Testing'!$E$9)</f>
        <v/>
      </c>
      <c r="I387" s="50" t="str">
        <f aca="false">IF($A387="","","Above materiality – automatically selected")</f>
        <v/>
      </c>
      <c r="J387" s="90" t="str">
        <f aca="false">IF($A387="","",MATCH(LARGE('Revenue Ledger'!$P$2:$P$4500,$A387),'Revenue Ledger'!$P$2:$P$4500,0)+1)</f>
        <v/>
      </c>
      <c r="K387" s="50" t="str">
        <f aca="false">IF($A387="","",INDEX('Revenue Ledger'!$A$1:$A$4500,$J387)&amp;"")</f>
        <v/>
      </c>
      <c r="L387" s="54"/>
      <c r="M387" s="54"/>
    </row>
    <row r="388" customFormat="false" ht="15" hidden="false" customHeight="false" outlineLevel="0" collapsed="false">
      <c r="A388" s="90" t="str">
        <f aca="false">IF(ROWS($A$5:A388)&lt;='Revenue Testing'!$E$31,ROWS($A$5:A388),"")</f>
        <v/>
      </c>
      <c r="B388" s="91" t="str">
        <f aca="false">IF($A388="","",INDEX('Revenue Ledger'!$B$1:$B$4500,$J388))</f>
        <v/>
      </c>
      <c r="C388" s="90" t="str">
        <f aca="false">IF($A388="","",INDEX('Revenue Ledger'!$C$1:$C$4500,$J388))</f>
        <v/>
      </c>
      <c r="D388" s="50" t="str">
        <f aca="false">IF($A388="","",INDEX('Revenue Ledger'!$D$1:$D$4500,$J388))</f>
        <v/>
      </c>
      <c r="E388" s="50" t="str">
        <f aca="false">IF($A388="","",INDEX('Revenue Ledger'!$F$1:$F$4500,$J388)&amp;"")</f>
        <v/>
      </c>
      <c r="F388" s="52" t="str">
        <f aca="false">IF($A388="","",INDEX('Revenue Ledger'!$I$1:$I$4500,$J388))</f>
        <v/>
      </c>
      <c r="G388" s="52" t="str">
        <f aca="false">IF($A388="","",INDEX('Revenue Ledger'!$J$1:$J$4500,$J388))</f>
        <v/>
      </c>
      <c r="H388" s="52" t="str">
        <f aca="false">IF($A388="","",'Revenue Testing'!$E$9)</f>
        <v/>
      </c>
      <c r="I388" s="50" t="str">
        <f aca="false">IF($A388="","","Above materiality – automatically selected")</f>
        <v/>
      </c>
      <c r="J388" s="90" t="str">
        <f aca="false">IF($A388="","",MATCH(LARGE('Revenue Ledger'!$P$2:$P$4500,$A388),'Revenue Ledger'!$P$2:$P$4500,0)+1)</f>
        <v/>
      </c>
      <c r="K388" s="50" t="str">
        <f aca="false">IF($A388="","",INDEX('Revenue Ledger'!$A$1:$A$4500,$J388)&amp;"")</f>
        <v/>
      </c>
      <c r="L388" s="54"/>
      <c r="M388" s="54"/>
    </row>
    <row r="389" customFormat="false" ht="15" hidden="false" customHeight="false" outlineLevel="0" collapsed="false">
      <c r="A389" s="90" t="str">
        <f aca="false">IF(ROWS($A$5:A389)&lt;='Revenue Testing'!$E$31,ROWS($A$5:A389),"")</f>
        <v/>
      </c>
      <c r="B389" s="91" t="str">
        <f aca="false">IF($A389="","",INDEX('Revenue Ledger'!$B$1:$B$4500,$J389))</f>
        <v/>
      </c>
      <c r="C389" s="90" t="str">
        <f aca="false">IF($A389="","",INDEX('Revenue Ledger'!$C$1:$C$4500,$J389))</f>
        <v/>
      </c>
      <c r="D389" s="50" t="str">
        <f aca="false">IF($A389="","",INDEX('Revenue Ledger'!$D$1:$D$4500,$J389))</f>
        <v/>
      </c>
      <c r="E389" s="50" t="str">
        <f aca="false">IF($A389="","",INDEX('Revenue Ledger'!$F$1:$F$4500,$J389)&amp;"")</f>
        <v/>
      </c>
      <c r="F389" s="52" t="str">
        <f aca="false">IF($A389="","",INDEX('Revenue Ledger'!$I$1:$I$4500,$J389))</f>
        <v/>
      </c>
      <c r="G389" s="52" t="str">
        <f aca="false">IF($A389="","",INDEX('Revenue Ledger'!$J$1:$J$4500,$J389))</f>
        <v/>
      </c>
      <c r="H389" s="52" t="str">
        <f aca="false">IF($A389="","",'Revenue Testing'!$E$9)</f>
        <v/>
      </c>
      <c r="I389" s="50" t="str">
        <f aca="false">IF($A389="","","Above materiality – automatically selected")</f>
        <v/>
      </c>
      <c r="J389" s="90" t="str">
        <f aca="false">IF($A389="","",MATCH(LARGE('Revenue Ledger'!$P$2:$P$4500,$A389),'Revenue Ledger'!$P$2:$P$4500,0)+1)</f>
        <v/>
      </c>
      <c r="K389" s="50" t="str">
        <f aca="false">IF($A389="","",INDEX('Revenue Ledger'!$A$1:$A$4500,$J389)&amp;"")</f>
        <v/>
      </c>
      <c r="L389" s="54"/>
      <c r="M389" s="54"/>
    </row>
    <row r="390" customFormat="false" ht="15" hidden="false" customHeight="false" outlineLevel="0" collapsed="false">
      <c r="A390" s="90" t="str">
        <f aca="false">IF(ROWS($A$5:A390)&lt;='Revenue Testing'!$E$31,ROWS($A$5:A390),"")</f>
        <v/>
      </c>
      <c r="B390" s="91" t="str">
        <f aca="false">IF($A390="","",INDEX('Revenue Ledger'!$B$1:$B$4500,$J390))</f>
        <v/>
      </c>
      <c r="C390" s="90" t="str">
        <f aca="false">IF($A390="","",INDEX('Revenue Ledger'!$C$1:$C$4500,$J390))</f>
        <v/>
      </c>
      <c r="D390" s="50" t="str">
        <f aca="false">IF($A390="","",INDEX('Revenue Ledger'!$D$1:$D$4500,$J390))</f>
        <v/>
      </c>
      <c r="E390" s="50" t="str">
        <f aca="false">IF($A390="","",INDEX('Revenue Ledger'!$F$1:$F$4500,$J390)&amp;"")</f>
        <v/>
      </c>
      <c r="F390" s="52" t="str">
        <f aca="false">IF($A390="","",INDEX('Revenue Ledger'!$I$1:$I$4500,$J390))</f>
        <v/>
      </c>
      <c r="G390" s="52" t="str">
        <f aca="false">IF($A390="","",INDEX('Revenue Ledger'!$J$1:$J$4500,$J390))</f>
        <v/>
      </c>
      <c r="H390" s="52" t="str">
        <f aca="false">IF($A390="","",'Revenue Testing'!$E$9)</f>
        <v/>
      </c>
      <c r="I390" s="50" t="str">
        <f aca="false">IF($A390="","","Above materiality – automatically selected")</f>
        <v/>
      </c>
      <c r="J390" s="90" t="str">
        <f aca="false">IF($A390="","",MATCH(LARGE('Revenue Ledger'!$P$2:$P$4500,$A390),'Revenue Ledger'!$P$2:$P$4500,0)+1)</f>
        <v/>
      </c>
      <c r="K390" s="50" t="str">
        <f aca="false">IF($A390="","",INDEX('Revenue Ledger'!$A$1:$A$4500,$J390)&amp;"")</f>
        <v/>
      </c>
      <c r="L390" s="54"/>
      <c r="M390" s="54"/>
    </row>
    <row r="391" customFormat="false" ht="15" hidden="false" customHeight="false" outlineLevel="0" collapsed="false">
      <c r="A391" s="90" t="str">
        <f aca="false">IF(ROWS($A$5:A391)&lt;='Revenue Testing'!$E$31,ROWS($A$5:A391),"")</f>
        <v/>
      </c>
      <c r="B391" s="91" t="str">
        <f aca="false">IF($A391="","",INDEX('Revenue Ledger'!$B$1:$B$4500,$J391))</f>
        <v/>
      </c>
      <c r="C391" s="90" t="str">
        <f aca="false">IF($A391="","",INDEX('Revenue Ledger'!$C$1:$C$4500,$J391))</f>
        <v/>
      </c>
      <c r="D391" s="50" t="str">
        <f aca="false">IF($A391="","",INDEX('Revenue Ledger'!$D$1:$D$4500,$J391))</f>
        <v/>
      </c>
      <c r="E391" s="50" t="str">
        <f aca="false">IF($A391="","",INDEX('Revenue Ledger'!$F$1:$F$4500,$J391)&amp;"")</f>
        <v/>
      </c>
      <c r="F391" s="52" t="str">
        <f aca="false">IF($A391="","",INDEX('Revenue Ledger'!$I$1:$I$4500,$J391))</f>
        <v/>
      </c>
      <c r="G391" s="52" t="str">
        <f aca="false">IF($A391="","",INDEX('Revenue Ledger'!$J$1:$J$4500,$J391))</f>
        <v/>
      </c>
      <c r="H391" s="52" t="str">
        <f aca="false">IF($A391="","",'Revenue Testing'!$E$9)</f>
        <v/>
      </c>
      <c r="I391" s="50" t="str">
        <f aca="false">IF($A391="","","Above materiality – automatically selected")</f>
        <v/>
      </c>
      <c r="J391" s="90" t="str">
        <f aca="false">IF($A391="","",MATCH(LARGE('Revenue Ledger'!$P$2:$P$4500,$A391),'Revenue Ledger'!$P$2:$P$4500,0)+1)</f>
        <v/>
      </c>
      <c r="K391" s="50" t="str">
        <f aca="false">IF($A391="","",INDEX('Revenue Ledger'!$A$1:$A$4500,$J391)&amp;"")</f>
        <v/>
      </c>
      <c r="L391" s="54"/>
      <c r="M391" s="54"/>
    </row>
    <row r="392" customFormat="false" ht="15" hidden="false" customHeight="false" outlineLevel="0" collapsed="false">
      <c r="A392" s="90" t="str">
        <f aca="false">IF(ROWS($A$5:A392)&lt;='Revenue Testing'!$E$31,ROWS($A$5:A392),"")</f>
        <v/>
      </c>
      <c r="B392" s="91" t="str">
        <f aca="false">IF($A392="","",INDEX('Revenue Ledger'!$B$1:$B$4500,$J392))</f>
        <v/>
      </c>
      <c r="C392" s="90" t="str">
        <f aca="false">IF($A392="","",INDEX('Revenue Ledger'!$C$1:$C$4500,$J392))</f>
        <v/>
      </c>
      <c r="D392" s="50" t="str">
        <f aca="false">IF($A392="","",INDEX('Revenue Ledger'!$D$1:$D$4500,$J392))</f>
        <v/>
      </c>
      <c r="E392" s="50" t="str">
        <f aca="false">IF($A392="","",INDEX('Revenue Ledger'!$F$1:$F$4500,$J392)&amp;"")</f>
        <v/>
      </c>
      <c r="F392" s="52" t="str">
        <f aca="false">IF($A392="","",INDEX('Revenue Ledger'!$I$1:$I$4500,$J392))</f>
        <v/>
      </c>
      <c r="G392" s="52" t="str">
        <f aca="false">IF($A392="","",INDEX('Revenue Ledger'!$J$1:$J$4500,$J392))</f>
        <v/>
      </c>
      <c r="H392" s="52" t="str">
        <f aca="false">IF($A392="","",'Revenue Testing'!$E$9)</f>
        <v/>
      </c>
      <c r="I392" s="50" t="str">
        <f aca="false">IF($A392="","","Above materiality – automatically selected")</f>
        <v/>
      </c>
      <c r="J392" s="90" t="str">
        <f aca="false">IF($A392="","",MATCH(LARGE('Revenue Ledger'!$P$2:$P$4500,$A392),'Revenue Ledger'!$P$2:$P$4500,0)+1)</f>
        <v/>
      </c>
      <c r="K392" s="50" t="str">
        <f aca="false">IF($A392="","",INDEX('Revenue Ledger'!$A$1:$A$4500,$J392)&amp;"")</f>
        <v/>
      </c>
      <c r="L392" s="54"/>
      <c r="M392" s="54"/>
    </row>
    <row r="393" customFormat="false" ht="15" hidden="false" customHeight="false" outlineLevel="0" collapsed="false">
      <c r="A393" s="90" t="str">
        <f aca="false">IF(ROWS($A$5:A393)&lt;='Revenue Testing'!$E$31,ROWS($A$5:A393),"")</f>
        <v/>
      </c>
      <c r="B393" s="91" t="str">
        <f aca="false">IF($A393="","",INDEX('Revenue Ledger'!$B$1:$B$4500,$J393))</f>
        <v/>
      </c>
      <c r="C393" s="90" t="str">
        <f aca="false">IF($A393="","",INDEX('Revenue Ledger'!$C$1:$C$4500,$J393))</f>
        <v/>
      </c>
      <c r="D393" s="50" t="str">
        <f aca="false">IF($A393="","",INDEX('Revenue Ledger'!$D$1:$D$4500,$J393))</f>
        <v/>
      </c>
      <c r="E393" s="50" t="str">
        <f aca="false">IF($A393="","",INDEX('Revenue Ledger'!$F$1:$F$4500,$J393)&amp;"")</f>
        <v/>
      </c>
      <c r="F393" s="52" t="str">
        <f aca="false">IF($A393="","",INDEX('Revenue Ledger'!$I$1:$I$4500,$J393))</f>
        <v/>
      </c>
      <c r="G393" s="52" t="str">
        <f aca="false">IF($A393="","",INDEX('Revenue Ledger'!$J$1:$J$4500,$J393))</f>
        <v/>
      </c>
      <c r="H393" s="52" t="str">
        <f aca="false">IF($A393="","",'Revenue Testing'!$E$9)</f>
        <v/>
      </c>
      <c r="I393" s="50" t="str">
        <f aca="false">IF($A393="","","Above materiality – automatically selected")</f>
        <v/>
      </c>
      <c r="J393" s="90" t="str">
        <f aca="false">IF($A393="","",MATCH(LARGE('Revenue Ledger'!$P$2:$P$4500,$A393),'Revenue Ledger'!$P$2:$P$4500,0)+1)</f>
        <v/>
      </c>
      <c r="K393" s="50" t="str">
        <f aca="false">IF($A393="","",INDEX('Revenue Ledger'!$A$1:$A$4500,$J393)&amp;"")</f>
        <v/>
      </c>
      <c r="L393" s="54"/>
      <c r="M393" s="54"/>
    </row>
    <row r="394" customFormat="false" ht="15" hidden="false" customHeight="false" outlineLevel="0" collapsed="false">
      <c r="A394" s="90" t="str">
        <f aca="false">IF(ROWS($A$5:A394)&lt;='Revenue Testing'!$E$31,ROWS($A$5:A394),"")</f>
        <v/>
      </c>
      <c r="B394" s="91" t="str">
        <f aca="false">IF($A394="","",INDEX('Revenue Ledger'!$B$1:$B$4500,$J394))</f>
        <v/>
      </c>
      <c r="C394" s="90" t="str">
        <f aca="false">IF($A394="","",INDEX('Revenue Ledger'!$C$1:$C$4500,$J394))</f>
        <v/>
      </c>
      <c r="D394" s="50" t="str">
        <f aca="false">IF($A394="","",INDEX('Revenue Ledger'!$D$1:$D$4500,$J394))</f>
        <v/>
      </c>
      <c r="E394" s="50" t="str">
        <f aca="false">IF($A394="","",INDEX('Revenue Ledger'!$F$1:$F$4500,$J394)&amp;"")</f>
        <v/>
      </c>
      <c r="F394" s="52" t="str">
        <f aca="false">IF($A394="","",INDEX('Revenue Ledger'!$I$1:$I$4500,$J394))</f>
        <v/>
      </c>
      <c r="G394" s="52" t="str">
        <f aca="false">IF($A394="","",INDEX('Revenue Ledger'!$J$1:$J$4500,$J394))</f>
        <v/>
      </c>
      <c r="H394" s="52" t="str">
        <f aca="false">IF($A394="","",'Revenue Testing'!$E$9)</f>
        <v/>
      </c>
      <c r="I394" s="50" t="str">
        <f aca="false">IF($A394="","","Above materiality – automatically selected")</f>
        <v/>
      </c>
      <c r="J394" s="90" t="str">
        <f aca="false">IF($A394="","",MATCH(LARGE('Revenue Ledger'!$P$2:$P$4500,$A394),'Revenue Ledger'!$P$2:$P$4500,0)+1)</f>
        <v/>
      </c>
      <c r="K394" s="50" t="str">
        <f aca="false">IF($A394="","",INDEX('Revenue Ledger'!$A$1:$A$4500,$J394)&amp;"")</f>
        <v/>
      </c>
      <c r="L394" s="54"/>
      <c r="M394" s="54"/>
    </row>
    <row r="395" customFormat="false" ht="15" hidden="false" customHeight="false" outlineLevel="0" collapsed="false">
      <c r="A395" s="90" t="str">
        <f aca="false">IF(ROWS($A$5:A395)&lt;='Revenue Testing'!$E$31,ROWS($A$5:A395),"")</f>
        <v/>
      </c>
      <c r="B395" s="91" t="str">
        <f aca="false">IF($A395="","",INDEX('Revenue Ledger'!$B$1:$B$4500,$J395))</f>
        <v/>
      </c>
      <c r="C395" s="90" t="str">
        <f aca="false">IF($A395="","",INDEX('Revenue Ledger'!$C$1:$C$4500,$J395))</f>
        <v/>
      </c>
      <c r="D395" s="50" t="str">
        <f aca="false">IF($A395="","",INDEX('Revenue Ledger'!$D$1:$D$4500,$J395))</f>
        <v/>
      </c>
      <c r="E395" s="50" t="str">
        <f aca="false">IF($A395="","",INDEX('Revenue Ledger'!$F$1:$F$4500,$J395)&amp;"")</f>
        <v/>
      </c>
      <c r="F395" s="52" t="str">
        <f aca="false">IF($A395="","",INDEX('Revenue Ledger'!$I$1:$I$4500,$J395))</f>
        <v/>
      </c>
      <c r="G395" s="52" t="str">
        <f aca="false">IF($A395="","",INDEX('Revenue Ledger'!$J$1:$J$4500,$J395))</f>
        <v/>
      </c>
      <c r="H395" s="52" t="str">
        <f aca="false">IF($A395="","",'Revenue Testing'!$E$9)</f>
        <v/>
      </c>
      <c r="I395" s="50" t="str">
        <f aca="false">IF($A395="","","Above materiality – automatically selected")</f>
        <v/>
      </c>
      <c r="J395" s="90" t="str">
        <f aca="false">IF($A395="","",MATCH(LARGE('Revenue Ledger'!$P$2:$P$4500,$A395),'Revenue Ledger'!$P$2:$P$4500,0)+1)</f>
        <v/>
      </c>
      <c r="K395" s="50" t="str">
        <f aca="false">IF($A395="","",INDEX('Revenue Ledger'!$A$1:$A$4500,$J395)&amp;"")</f>
        <v/>
      </c>
      <c r="L395" s="54"/>
      <c r="M395" s="54"/>
    </row>
    <row r="396" customFormat="false" ht="15" hidden="false" customHeight="false" outlineLevel="0" collapsed="false">
      <c r="A396" s="90" t="str">
        <f aca="false">IF(ROWS($A$5:A396)&lt;='Revenue Testing'!$E$31,ROWS($A$5:A396),"")</f>
        <v/>
      </c>
      <c r="B396" s="91" t="str">
        <f aca="false">IF($A396="","",INDEX('Revenue Ledger'!$B$1:$B$4500,$J396))</f>
        <v/>
      </c>
      <c r="C396" s="90" t="str">
        <f aca="false">IF($A396="","",INDEX('Revenue Ledger'!$C$1:$C$4500,$J396))</f>
        <v/>
      </c>
      <c r="D396" s="50" t="str">
        <f aca="false">IF($A396="","",INDEX('Revenue Ledger'!$D$1:$D$4500,$J396))</f>
        <v/>
      </c>
      <c r="E396" s="50" t="str">
        <f aca="false">IF($A396="","",INDEX('Revenue Ledger'!$F$1:$F$4500,$J396)&amp;"")</f>
        <v/>
      </c>
      <c r="F396" s="52" t="str">
        <f aca="false">IF($A396="","",INDEX('Revenue Ledger'!$I$1:$I$4500,$J396))</f>
        <v/>
      </c>
      <c r="G396" s="52" t="str">
        <f aca="false">IF($A396="","",INDEX('Revenue Ledger'!$J$1:$J$4500,$J396))</f>
        <v/>
      </c>
      <c r="H396" s="52" t="str">
        <f aca="false">IF($A396="","",'Revenue Testing'!$E$9)</f>
        <v/>
      </c>
      <c r="I396" s="50" t="str">
        <f aca="false">IF($A396="","","Above materiality – automatically selected")</f>
        <v/>
      </c>
      <c r="J396" s="90" t="str">
        <f aca="false">IF($A396="","",MATCH(LARGE('Revenue Ledger'!$P$2:$P$4500,$A396),'Revenue Ledger'!$P$2:$P$4500,0)+1)</f>
        <v/>
      </c>
      <c r="K396" s="50" t="str">
        <f aca="false">IF($A396="","",INDEX('Revenue Ledger'!$A$1:$A$4500,$J396)&amp;"")</f>
        <v/>
      </c>
      <c r="L396" s="54"/>
      <c r="M396" s="54"/>
    </row>
    <row r="397" customFormat="false" ht="15" hidden="false" customHeight="false" outlineLevel="0" collapsed="false">
      <c r="A397" s="90" t="str">
        <f aca="false">IF(ROWS($A$5:A397)&lt;='Revenue Testing'!$E$31,ROWS($A$5:A397),"")</f>
        <v/>
      </c>
      <c r="B397" s="91" t="str">
        <f aca="false">IF($A397="","",INDEX('Revenue Ledger'!$B$1:$B$4500,$J397))</f>
        <v/>
      </c>
      <c r="C397" s="90" t="str">
        <f aca="false">IF($A397="","",INDEX('Revenue Ledger'!$C$1:$C$4500,$J397))</f>
        <v/>
      </c>
      <c r="D397" s="50" t="str">
        <f aca="false">IF($A397="","",INDEX('Revenue Ledger'!$D$1:$D$4500,$J397))</f>
        <v/>
      </c>
      <c r="E397" s="50" t="str">
        <f aca="false">IF($A397="","",INDEX('Revenue Ledger'!$F$1:$F$4500,$J397)&amp;"")</f>
        <v/>
      </c>
      <c r="F397" s="52" t="str">
        <f aca="false">IF($A397="","",INDEX('Revenue Ledger'!$I$1:$I$4500,$J397))</f>
        <v/>
      </c>
      <c r="G397" s="52" t="str">
        <f aca="false">IF($A397="","",INDEX('Revenue Ledger'!$J$1:$J$4500,$J397))</f>
        <v/>
      </c>
      <c r="H397" s="52" t="str">
        <f aca="false">IF($A397="","",'Revenue Testing'!$E$9)</f>
        <v/>
      </c>
      <c r="I397" s="50" t="str">
        <f aca="false">IF($A397="","","Above materiality – automatically selected")</f>
        <v/>
      </c>
      <c r="J397" s="90" t="str">
        <f aca="false">IF($A397="","",MATCH(LARGE('Revenue Ledger'!$P$2:$P$4500,$A397),'Revenue Ledger'!$P$2:$P$4500,0)+1)</f>
        <v/>
      </c>
      <c r="K397" s="50" t="str">
        <f aca="false">IF($A397="","",INDEX('Revenue Ledger'!$A$1:$A$4500,$J397)&amp;"")</f>
        <v/>
      </c>
      <c r="L397" s="54"/>
      <c r="M397" s="54"/>
    </row>
    <row r="398" customFormat="false" ht="15" hidden="false" customHeight="false" outlineLevel="0" collapsed="false">
      <c r="A398" s="90" t="str">
        <f aca="false">IF(ROWS($A$5:A398)&lt;='Revenue Testing'!$E$31,ROWS($A$5:A398),"")</f>
        <v/>
      </c>
      <c r="B398" s="91" t="str">
        <f aca="false">IF($A398="","",INDEX('Revenue Ledger'!$B$1:$B$4500,$J398))</f>
        <v/>
      </c>
      <c r="C398" s="90" t="str">
        <f aca="false">IF($A398="","",INDEX('Revenue Ledger'!$C$1:$C$4500,$J398))</f>
        <v/>
      </c>
      <c r="D398" s="50" t="str">
        <f aca="false">IF($A398="","",INDEX('Revenue Ledger'!$D$1:$D$4500,$J398))</f>
        <v/>
      </c>
      <c r="E398" s="50" t="str">
        <f aca="false">IF($A398="","",INDEX('Revenue Ledger'!$F$1:$F$4500,$J398)&amp;"")</f>
        <v/>
      </c>
      <c r="F398" s="52" t="str">
        <f aca="false">IF($A398="","",INDEX('Revenue Ledger'!$I$1:$I$4500,$J398))</f>
        <v/>
      </c>
      <c r="G398" s="52" t="str">
        <f aca="false">IF($A398="","",INDEX('Revenue Ledger'!$J$1:$J$4500,$J398))</f>
        <v/>
      </c>
      <c r="H398" s="52" t="str">
        <f aca="false">IF($A398="","",'Revenue Testing'!$E$9)</f>
        <v/>
      </c>
      <c r="I398" s="50" t="str">
        <f aca="false">IF($A398="","","Above materiality – automatically selected")</f>
        <v/>
      </c>
      <c r="J398" s="90" t="str">
        <f aca="false">IF($A398="","",MATCH(LARGE('Revenue Ledger'!$P$2:$P$4500,$A398),'Revenue Ledger'!$P$2:$P$4500,0)+1)</f>
        <v/>
      </c>
      <c r="K398" s="50" t="str">
        <f aca="false">IF($A398="","",INDEX('Revenue Ledger'!$A$1:$A$4500,$J398)&amp;"")</f>
        <v/>
      </c>
      <c r="L398" s="54"/>
      <c r="M398" s="54"/>
    </row>
    <row r="399" customFormat="false" ht="15" hidden="false" customHeight="false" outlineLevel="0" collapsed="false">
      <c r="A399" s="90" t="str">
        <f aca="false">IF(ROWS($A$5:A399)&lt;='Revenue Testing'!$E$31,ROWS($A$5:A399),"")</f>
        <v/>
      </c>
      <c r="B399" s="91" t="str">
        <f aca="false">IF($A399="","",INDEX('Revenue Ledger'!$B$1:$B$4500,$J399))</f>
        <v/>
      </c>
      <c r="C399" s="90" t="str">
        <f aca="false">IF($A399="","",INDEX('Revenue Ledger'!$C$1:$C$4500,$J399))</f>
        <v/>
      </c>
      <c r="D399" s="50" t="str">
        <f aca="false">IF($A399="","",INDEX('Revenue Ledger'!$D$1:$D$4500,$J399))</f>
        <v/>
      </c>
      <c r="E399" s="50" t="str">
        <f aca="false">IF($A399="","",INDEX('Revenue Ledger'!$F$1:$F$4500,$J399)&amp;"")</f>
        <v/>
      </c>
      <c r="F399" s="52" t="str">
        <f aca="false">IF($A399="","",INDEX('Revenue Ledger'!$I$1:$I$4500,$J399))</f>
        <v/>
      </c>
      <c r="G399" s="52" t="str">
        <f aca="false">IF($A399="","",INDEX('Revenue Ledger'!$J$1:$J$4500,$J399))</f>
        <v/>
      </c>
      <c r="H399" s="52" t="str">
        <f aca="false">IF($A399="","",'Revenue Testing'!$E$9)</f>
        <v/>
      </c>
      <c r="I399" s="50" t="str">
        <f aca="false">IF($A399="","","Above materiality – automatically selected")</f>
        <v/>
      </c>
      <c r="J399" s="90" t="str">
        <f aca="false">IF($A399="","",MATCH(LARGE('Revenue Ledger'!$P$2:$P$4500,$A399),'Revenue Ledger'!$P$2:$P$4500,0)+1)</f>
        <v/>
      </c>
      <c r="K399" s="50" t="str">
        <f aca="false">IF($A399="","",INDEX('Revenue Ledger'!$A$1:$A$4500,$J399)&amp;"")</f>
        <v/>
      </c>
      <c r="L399" s="54"/>
      <c r="M399" s="54"/>
    </row>
    <row r="400" customFormat="false" ht="15" hidden="false" customHeight="false" outlineLevel="0" collapsed="false">
      <c r="A400" s="90" t="str">
        <f aca="false">IF(ROWS($A$5:A400)&lt;='Revenue Testing'!$E$31,ROWS($A$5:A400),"")</f>
        <v/>
      </c>
      <c r="B400" s="91" t="str">
        <f aca="false">IF($A400="","",INDEX('Revenue Ledger'!$B$1:$B$4500,$J400))</f>
        <v/>
      </c>
      <c r="C400" s="90" t="str">
        <f aca="false">IF($A400="","",INDEX('Revenue Ledger'!$C$1:$C$4500,$J400))</f>
        <v/>
      </c>
      <c r="D400" s="50" t="str">
        <f aca="false">IF($A400="","",INDEX('Revenue Ledger'!$D$1:$D$4500,$J400))</f>
        <v/>
      </c>
      <c r="E400" s="50" t="str">
        <f aca="false">IF($A400="","",INDEX('Revenue Ledger'!$F$1:$F$4500,$J400)&amp;"")</f>
        <v/>
      </c>
      <c r="F400" s="52" t="str">
        <f aca="false">IF($A400="","",INDEX('Revenue Ledger'!$I$1:$I$4500,$J400))</f>
        <v/>
      </c>
      <c r="G400" s="52" t="str">
        <f aca="false">IF($A400="","",INDEX('Revenue Ledger'!$J$1:$J$4500,$J400))</f>
        <v/>
      </c>
      <c r="H400" s="52" t="str">
        <f aca="false">IF($A400="","",'Revenue Testing'!$E$9)</f>
        <v/>
      </c>
      <c r="I400" s="50" t="str">
        <f aca="false">IF($A400="","","Above materiality – automatically selected")</f>
        <v/>
      </c>
      <c r="J400" s="90" t="str">
        <f aca="false">IF($A400="","",MATCH(LARGE('Revenue Ledger'!$P$2:$P$4500,$A400),'Revenue Ledger'!$P$2:$P$4500,0)+1)</f>
        <v/>
      </c>
      <c r="K400" s="50" t="str">
        <f aca="false">IF($A400="","",INDEX('Revenue Ledger'!$A$1:$A$4500,$J400)&amp;"")</f>
        <v/>
      </c>
      <c r="L400" s="54"/>
      <c r="M400" s="54"/>
    </row>
    <row r="401" customFormat="false" ht="15" hidden="false" customHeight="false" outlineLevel="0" collapsed="false">
      <c r="A401" s="90" t="str">
        <f aca="false">IF(ROWS($A$5:A401)&lt;='Revenue Testing'!$E$31,ROWS($A$5:A401),"")</f>
        <v/>
      </c>
      <c r="B401" s="91" t="str">
        <f aca="false">IF($A401="","",INDEX('Revenue Ledger'!$B$1:$B$4500,$J401))</f>
        <v/>
      </c>
      <c r="C401" s="90" t="str">
        <f aca="false">IF($A401="","",INDEX('Revenue Ledger'!$C$1:$C$4500,$J401))</f>
        <v/>
      </c>
      <c r="D401" s="50" t="str">
        <f aca="false">IF($A401="","",INDEX('Revenue Ledger'!$D$1:$D$4500,$J401))</f>
        <v/>
      </c>
      <c r="E401" s="50" t="str">
        <f aca="false">IF($A401="","",INDEX('Revenue Ledger'!$F$1:$F$4500,$J401)&amp;"")</f>
        <v/>
      </c>
      <c r="F401" s="52" t="str">
        <f aca="false">IF($A401="","",INDEX('Revenue Ledger'!$I$1:$I$4500,$J401))</f>
        <v/>
      </c>
      <c r="G401" s="52" t="str">
        <f aca="false">IF($A401="","",INDEX('Revenue Ledger'!$J$1:$J$4500,$J401))</f>
        <v/>
      </c>
      <c r="H401" s="52" t="str">
        <f aca="false">IF($A401="","",'Revenue Testing'!$E$9)</f>
        <v/>
      </c>
      <c r="I401" s="50" t="str">
        <f aca="false">IF($A401="","","Above materiality – automatically selected")</f>
        <v/>
      </c>
      <c r="J401" s="90" t="str">
        <f aca="false">IF($A401="","",MATCH(LARGE('Revenue Ledger'!$P$2:$P$4500,$A401),'Revenue Ledger'!$P$2:$P$4500,0)+1)</f>
        <v/>
      </c>
      <c r="K401" s="50" t="str">
        <f aca="false">IF($A401="","",INDEX('Revenue Ledger'!$A$1:$A$4500,$J401)&amp;"")</f>
        <v/>
      </c>
      <c r="L401" s="54"/>
      <c r="M401" s="54"/>
    </row>
    <row r="402" customFormat="false" ht="15" hidden="false" customHeight="false" outlineLevel="0" collapsed="false">
      <c r="A402" s="90" t="str">
        <f aca="false">IF(ROWS($A$5:A402)&lt;='Revenue Testing'!$E$31,ROWS($A$5:A402),"")</f>
        <v/>
      </c>
      <c r="B402" s="91" t="str">
        <f aca="false">IF($A402="","",INDEX('Revenue Ledger'!$B$1:$B$4500,$J402))</f>
        <v/>
      </c>
      <c r="C402" s="90" t="str">
        <f aca="false">IF($A402="","",INDEX('Revenue Ledger'!$C$1:$C$4500,$J402))</f>
        <v/>
      </c>
      <c r="D402" s="50" t="str">
        <f aca="false">IF($A402="","",INDEX('Revenue Ledger'!$D$1:$D$4500,$J402))</f>
        <v/>
      </c>
      <c r="E402" s="50" t="str">
        <f aca="false">IF($A402="","",INDEX('Revenue Ledger'!$F$1:$F$4500,$J402)&amp;"")</f>
        <v/>
      </c>
      <c r="F402" s="52" t="str">
        <f aca="false">IF($A402="","",INDEX('Revenue Ledger'!$I$1:$I$4500,$J402))</f>
        <v/>
      </c>
      <c r="G402" s="52" t="str">
        <f aca="false">IF($A402="","",INDEX('Revenue Ledger'!$J$1:$J$4500,$J402))</f>
        <v/>
      </c>
      <c r="H402" s="52" t="str">
        <f aca="false">IF($A402="","",'Revenue Testing'!$E$9)</f>
        <v/>
      </c>
      <c r="I402" s="50" t="str">
        <f aca="false">IF($A402="","","Above materiality – automatically selected")</f>
        <v/>
      </c>
      <c r="J402" s="90" t="str">
        <f aca="false">IF($A402="","",MATCH(LARGE('Revenue Ledger'!$P$2:$P$4500,$A402),'Revenue Ledger'!$P$2:$P$4500,0)+1)</f>
        <v/>
      </c>
      <c r="K402" s="50" t="str">
        <f aca="false">IF($A402="","",INDEX('Revenue Ledger'!$A$1:$A$4500,$J402)&amp;"")</f>
        <v/>
      </c>
      <c r="L402" s="54"/>
      <c r="M402" s="54"/>
    </row>
    <row r="403" customFormat="false" ht="15" hidden="false" customHeight="false" outlineLevel="0" collapsed="false">
      <c r="A403" s="90" t="str">
        <f aca="false">IF(ROWS($A$5:A403)&lt;='Revenue Testing'!$E$31,ROWS($A$5:A403),"")</f>
        <v/>
      </c>
      <c r="B403" s="91" t="str">
        <f aca="false">IF($A403="","",INDEX('Revenue Ledger'!$B$1:$B$4500,$J403))</f>
        <v/>
      </c>
      <c r="C403" s="90" t="str">
        <f aca="false">IF($A403="","",INDEX('Revenue Ledger'!$C$1:$C$4500,$J403))</f>
        <v/>
      </c>
      <c r="D403" s="50" t="str">
        <f aca="false">IF($A403="","",INDEX('Revenue Ledger'!$D$1:$D$4500,$J403))</f>
        <v/>
      </c>
      <c r="E403" s="50" t="str">
        <f aca="false">IF($A403="","",INDEX('Revenue Ledger'!$F$1:$F$4500,$J403)&amp;"")</f>
        <v/>
      </c>
      <c r="F403" s="52" t="str">
        <f aca="false">IF($A403="","",INDEX('Revenue Ledger'!$I$1:$I$4500,$J403))</f>
        <v/>
      </c>
      <c r="G403" s="52" t="str">
        <f aca="false">IF($A403="","",INDEX('Revenue Ledger'!$J$1:$J$4500,$J403))</f>
        <v/>
      </c>
      <c r="H403" s="52" t="str">
        <f aca="false">IF($A403="","",'Revenue Testing'!$E$9)</f>
        <v/>
      </c>
      <c r="I403" s="50" t="str">
        <f aca="false">IF($A403="","","Above materiality – automatically selected")</f>
        <v/>
      </c>
      <c r="J403" s="90" t="str">
        <f aca="false">IF($A403="","",MATCH(LARGE('Revenue Ledger'!$P$2:$P$4500,$A403),'Revenue Ledger'!$P$2:$P$4500,0)+1)</f>
        <v/>
      </c>
      <c r="K403" s="50" t="str">
        <f aca="false">IF($A403="","",INDEX('Revenue Ledger'!$A$1:$A$4500,$J403)&amp;"")</f>
        <v/>
      </c>
      <c r="L403" s="54"/>
      <c r="M403" s="54"/>
    </row>
    <row r="404" customFormat="false" ht="15" hidden="false" customHeight="false" outlineLevel="0" collapsed="false">
      <c r="A404" s="90" t="str">
        <f aca="false">IF(ROWS($A$5:A404)&lt;='Revenue Testing'!$E$31,ROWS($A$5:A404),"")</f>
        <v/>
      </c>
      <c r="B404" s="91" t="str">
        <f aca="false">IF($A404="","",INDEX('Revenue Ledger'!$B$1:$B$4500,$J404))</f>
        <v/>
      </c>
      <c r="C404" s="90" t="str">
        <f aca="false">IF($A404="","",INDEX('Revenue Ledger'!$C$1:$C$4500,$J404))</f>
        <v/>
      </c>
      <c r="D404" s="50" t="str">
        <f aca="false">IF($A404="","",INDEX('Revenue Ledger'!$D$1:$D$4500,$J404))</f>
        <v/>
      </c>
      <c r="E404" s="50" t="str">
        <f aca="false">IF($A404="","",INDEX('Revenue Ledger'!$F$1:$F$4500,$J404)&amp;"")</f>
        <v/>
      </c>
      <c r="F404" s="52" t="str">
        <f aca="false">IF($A404="","",INDEX('Revenue Ledger'!$I$1:$I$4500,$J404))</f>
        <v/>
      </c>
      <c r="G404" s="52" t="str">
        <f aca="false">IF($A404="","",INDEX('Revenue Ledger'!$J$1:$J$4500,$J404))</f>
        <v/>
      </c>
      <c r="H404" s="52" t="str">
        <f aca="false">IF($A404="","",'Revenue Testing'!$E$9)</f>
        <v/>
      </c>
      <c r="I404" s="50" t="str">
        <f aca="false">IF($A404="","","Above materiality – automatically selected")</f>
        <v/>
      </c>
      <c r="J404" s="90" t="str">
        <f aca="false">IF($A404="","",MATCH(LARGE('Revenue Ledger'!$P$2:$P$4500,$A404),'Revenue Ledger'!$P$2:$P$4500,0)+1)</f>
        <v/>
      </c>
      <c r="K404" s="50" t="str">
        <f aca="false">IF($A404="","",INDEX('Revenue Ledger'!$A$1:$A$4500,$J404)&amp;"")</f>
        <v/>
      </c>
      <c r="L404" s="54"/>
      <c r="M404" s="54"/>
    </row>
    <row r="405" customFormat="false" ht="15" hidden="false" customHeight="false" outlineLevel="0" collapsed="false">
      <c r="A405" s="90" t="str">
        <f aca="false">IF(ROWS($A$5:A405)&lt;='Revenue Testing'!$E$31,ROWS($A$5:A405),"")</f>
        <v/>
      </c>
      <c r="B405" s="91" t="str">
        <f aca="false">IF($A405="","",INDEX('Revenue Ledger'!$B$1:$B$4500,$J405))</f>
        <v/>
      </c>
      <c r="C405" s="90" t="str">
        <f aca="false">IF($A405="","",INDEX('Revenue Ledger'!$C$1:$C$4500,$J405))</f>
        <v/>
      </c>
      <c r="D405" s="50" t="str">
        <f aca="false">IF($A405="","",INDEX('Revenue Ledger'!$D$1:$D$4500,$J405))</f>
        <v/>
      </c>
      <c r="E405" s="50" t="str">
        <f aca="false">IF($A405="","",INDEX('Revenue Ledger'!$F$1:$F$4500,$J405)&amp;"")</f>
        <v/>
      </c>
      <c r="F405" s="52" t="str">
        <f aca="false">IF($A405="","",INDEX('Revenue Ledger'!$I$1:$I$4500,$J405))</f>
        <v/>
      </c>
      <c r="G405" s="52" t="str">
        <f aca="false">IF($A405="","",INDEX('Revenue Ledger'!$J$1:$J$4500,$J405))</f>
        <v/>
      </c>
      <c r="H405" s="52" t="str">
        <f aca="false">IF($A405="","",'Revenue Testing'!$E$9)</f>
        <v/>
      </c>
      <c r="I405" s="50" t="str">
        <f aca="false">IF($A405="","","Above materiality – automatically selected")</f>
        <v/>
      </c>
      <c r="J405" s="90" t="str">
        <f aca="false">IF($A405="","",MATCH(LARGE('Revenue Ledger'!$P$2:$P$4500,$A405),'Revenue Ledger'!$P$2:$P$4500,0)+1)</f>
        <v/>
      </c>
      <c r="K405" s="50" t="str">
        <f aca="false">IF($A405="","",INDEX('Revenue Ledger'!$A$1:$A$4500,$J405)&amp;"")</f>
        <v/>
      </c>
      <c r="L405" s="54"/>
      <c r="M405" s="54"/>
    </row>
    <row r="406" customFormat="false" ht="15" hidden="false" customHeight="false" outlineLevel="0" collapsed="false">
      <c r="A406" s="90" t="str">
        <f aca="false">IF(ROWS($A$5:A406)&lt;='Revenue Testing'!$E$31,ROWS($A$5:A406),"")</f>
        <v/>
      </c>
      <c r="B406" s="91" t="str">
        <f aca="false">IF($A406="","",INDEX('Revenue Ledger'!$B$1:$B$4500,$J406))</f>
        <v/>
      </c>
      <c r="C406" s="90" t="str">
        <f aca="false">IF($A406="","",INDEX('Revenue Ledger'!$C$1:$C$4500,$J406))</f>
        <v/>
      </c>
      <c r="D406" s="50" t="str">
        <f aca="false">IF($A406="","",INDEX('Revenue Ledger'!$D$1:$D$4500,$J406))</f>
        <v/>
      </c>
      <c r="E406" s="50" t="str">
        <f aca="false">IF($A406="","",INDEX('Revenue Ledger'!$F$1:$F$4500,$J406)&amp;"")</f>
        <v/>
      </c>
      <c r="F406" s="52" t="str">
        <f aca="false">IF($A406="","",INDEX('Revenue Ledger'!$I$1:$I$4500,$J406))</f>
        <v/>
      </c>
      <c r="G406" s="52" t="str">
        <f aca="false">IF($A406="","",INDEX('Revenue Ledger'!$J$1:$J$4500,$J406))</f>
        <v/>
      </c>
      <c r="H406" s="52" t="str">
        <f aca="false">IF($A406="","",'Revenue Testing'!$E$9)</f>
        <v/>
      </c>
      <c r="I406" s="50" t="str">
        <f aca="false">IF($A406="","","Above materiality – automatically selected")</f>
        <v/>
      </c>
      <c r="J406" s="90" t="str">
        <f aca="false">IF($A406="","",MATCH(LARGE('Revenue Ledger'!$P$2:$P$4500,$A406),'Revenue Ledger'!$P$2:$P$4500,0)+1)</f>
        <v/>
      </c>
      <c r="K406" s="50" t="str">
        <f aca="false">IF($A406="","",INDEX('Revenue Ledger'!$A$1:$A$4500,$J406)&amp;"")</f>
        <v/>
      </c>
      <c r="L406" s="54"/>
      <c r="M406" s="54"/>
    </row>
    <row r="407" customFormat="false" ht="15" hidden="false" customHeight="false" outlineLevel="0" collapsed="false">
      <c r="A407" s="90" t="str">
        <f aca="false">IF(ROWS($A$5:A407)&lt;='Revenue Testing'!$E$31,ROWS($A$5:A407),"")</f>
        <v/>
      </c>
      <c r="B407" s="91" t="str">
        <f aca="false">IF($A407="","",INDEX('Revenue Ledger'!$B$1:$B$4500,$J407))</f>
        <v/>
      </c>
      <c r="C407" s="90" t="str">
        <f aca="false">IF($A407="","",INDEX('Revenue Ledger'!$C$1:$C$4500,$J407))</f>
        <v/>
      </c>
      <c r="D407" s="50" t="str">
        <f aca="false">IF($A407="","",INDEX('Revenue Ledger'!$D$1:$D$4500,$J407))</f>
        <v/>
      </c>
      <c r="E407" s="50" t="str">
        <f aca="false">IF($A407="","",INDEX('Revenue Ledger'!$F$1:$F$4500,$J407)&amp;"")</f>
        <v/>
      </c>
      <c r="F407" s="52" t="str">
        <f aca="false">IF($A407="","",INDEX('Revenue Ledger'!$I$1:$I$4500,$J407))</f>
        <v/>
      </c>
      <c r="G407" s="52" t="str">
        <f aca="false">IF($A407="","",INDEX('Revenue Ledger'!$J$1:$J$4500,$J407))</f>
        <v/>
      </c>
      <c r="H407" s="52" t="str">
        <f aca="false">IF($A407="","",'Revenue Testing'!$E$9)</f>
        <v/>
      </c>
      <c r="I407" s="50" t="str">
        <f aca="false">IF($A407="","","Above materiality – automatically selected")</f>
        <v/>
      </c>
      <c r="J407" s="90" t="str">
        <f aca="false">IF($A407="","",MATCH(LARGE('Revenue Ledger'!$P$2:$P$4500,$A407),'Revenue Ledger'!$P$2:$P$4500,0)+1)</f>
        <v/>
      </c>
      <c r="K407" s="50" t="str">
        <f aca="false">IF($A407="","",INDEX('Revenue Ledger'!$A$1:$A$4500,$J407)&amp;"")</f>
        <v/>
      </c>
      <c r="L407" s="54"/>
      <c r="M407" s="54"/>
    </row>
    <row r="408" customFormat="false" ht="15" hidden="false" customHeight="false" outlineLevel="0" collapsed="false">
      <c r="A408" s="90" t="str">
        <f aca="false">IF(ROWS($A$5:A408)&lt;='Revenue Testing'!$E$31,ROWS($A$5:A408),"")</f>
        <v/>
      </c>
      <c r="B408" s="91" t="str">
        <f aca="false">IF($A408="","",INDEX('Revenue Ledger'!$B$1:$B$4500,$J408))</f>
        <v/>
      </c>
      <c r="C408" s="90" t="str">
        <f aca="false">IF($A408="","",INDEX('Revenue Ledger'!$C$1:$C$4500,$J408))</f>
        <v/>
      </c>
      <c r="D408" s="50" t="str">
        <f aca="false">IF($A408="","",INDEX('Revenue Ledger'!$D$1:$D$4500,$J408))</f>
        <v/>
      </c>
      <c r="E408" s="50" t="str">
        <f aca="false">IF($A408="","",INDEX('Revenue Ledger'!$F$1:$F$4500,$J408)&amp;"")</f>
        <v/>
      </c>
      <c r="F408" s="52" t="str">
        <f aca="false">IF($A408="","",INDEX('Revenue Ledger'!$I$1:$I$4500,$J408))</f>
        <v/>
      </c>
      <c r="G408" s="52" t="str">
        <f aca="false">IF($A408="","",INDEX('Revenue Ledger'!$J$1:$J$4500,$J408))</f>
        <v/>
      </c>
      <c r="H408" s="52" t="str">
        <f aca="false">IF($A408="","",'Revenue Testing'!$E$9)</f>
        <v/>
      </c>
      <c r="I408" s="50" t="str">
        <f aca="false">IF($A408="","","Above materiality – automatically selected")</f>
        <v/>
      </c>
      <c r="J408" s="90" t="str">
        <f aca="false">IF($A408="","",MATCH(LARGE('Revenue Ledger'!$P$2:$P$4500,$A408),'Revenue Ledger'!$P$2:$P$4500,0)+1)</f>
        <v/>
      </c>
      <c r="K408" s="50" t="str">
        <f aca="false">IF($A408="","",INDEX('Revenue Ledger'!$A$1:$A$4500,$J408)&amp;"")</f>
        <v/>
      </c>
      <c r="L408" s="54"/>
      <c r="M408" s="54"/>
    </row>
    <row r="409" customFormat="false" ht="15" hidden="false" customHeight="false" outlineLevel="0" collapsed="false">
      <c r="A409" s="90" t="str">
        <f aca="false">IF(ROWS($A$5:A409)&lt;='Revenue Testing'!$E$31,ROWS($A$5:A409),"")</f>
        <v/>
      </c>
      <c r="B409" s="91" t="str">
        <f aca="false">IF($A409="","",INDEX('Revenue Ledger'!$B$1:$B$4500,$J409))</f>
        <v/>
      </c>
      <c r="C409" s="90" t="str">
        <f aca="false">IF($A409="","",INDEX('Revenue Ledger'!$C$1:$C$4500,$J409))</f>
        <v/>
      </c>
      <c r="D409" s="50" t="str">
        <f aca="false">IF($A409="","",INDEX('Revenue Ledger'!$D$1:$D$4500,$J409))</f>
        <v/>
      </c>
      <c r="E409" s="50" t="str">
        <f aca="false">IF($A409="","",INDEX('Revenue Ledger'!$F$1:$F$4500,$J409)&amp;"")</f>
        <v/>
      </c>
      <c r="F409" s="52" t="str">
        <f aca="false">IF($A409="","",INDEX('Revenue Ledger'!$I$1:$I$4500,$J409))</f>
        <v/>
      </c>
      <c r="G409" s="52" t="str">
        <f aca="false">IF($A409="","",INDEX('Revenue Ledger'!$J$1:$J$4500,$J409))</f>
        <v/>
      </c>
      <c r="H409" s="52" t="str">
        <f aca="false">IF($A409="","",'Revenue Testing'!$E$9)</f>
        <v/>
      </c>
      <c r="I409" s="50" t="str">
        <f aca="false">IF($A409="","","Above materiality – automatically selected")</f>
        <v/>
      </c>
      <c r="J409" s="90" t="str">
        <f aca="false">IF($A409="","",MATCH(LARGE('Revenue Ledger'!$P$2:$P$4500,$A409),'Revenue Ledger'!$P$2:$P$4500,0)+1)</f>
        <v/>
      </c>
      <c r="K409" s="50" t="str">
        <f aca="false">IF($A409="","",INDEX('Revenue Ledger'!$A$1:$A$4500,$J409)&amp;"")</f>
        <v/>
      </c>
      <c r="L409" s="54"/>
      <c r="M409" s="54"/>
    </row>
    <row r="410" customFormat="false" ht="15" hidden="false" customHeight="false" outlineLevel="0" collapsed="false">
      <c r="A410" s="90" t="str">
        <f aca="false">IF(ROWS($A$5:A410)&lt;='Revenue Testing'!$E$31,ROWS($A$5:A410),"")</f>
        <v/>
      </c>
      <c r="B410" s="91" t="str">
        <f aca="false">IF($A410="","",INDEX('Revenue Ledger'!$B$1:$B$4500,$J410))</f>
        <v/>
      </c>
      <c r="C410" s="90" t="str">
        <f aca="false">IF($A410="","",INDEX('Revenue Ledger'!$C$1:$C$4500,$J410))</f>
        <v/>
      </c>
      <c r="D410" s="50" t="str">
        <f aca="false">IF($A410="","",INDEX('Revenue Ledger'!$D$1:$D$4500,$J410))</f>
        <v/>
      </c>
      <c r="E410" s="50" t="str">
        <f aca="false">IF($A410="","",INDEX('Revenue Ledger'!$F$1:$F$4500,$J410)&amp;"")</f>
        <v/>
      </c>
      <c r="F410" s="52" t="str">
        <f aca="false">IF($A410="","",INDEX('Revenue Ledger'!$I$1:$I$4500,$J410))</f>
        <v/>
      </c>
      <c r="G410" s="52" t="str">
        <f aca="false">IF($A410="","",INDEX('Revenue Ledger'!$J$1:$J$4500,$J410))</f>
        <v/>
      </c>
      <c r="H410" s="52" t="str">
        <f aca="false">IF($A410="","",'Revenue Testing'!$E$9)</f>
        <v/>
      </c>
      <c r="I410" s="50" t="str">
        <f aca="false">IF($A410="","","Above materiality – automatically selected")</f>
        <v/>
      </c>
      <c r="J410" s="90" t="str">
        <f aca="false">IF($A410="","",MATCH(LARGE('Revenue Ledger'!$P$2:$P$4500,$A410),'Revenue Ledger'!$P$2:$P$4500,0)+1)</f>
        <v/>
      </c>
      <c r="K410" s="50" t="str">
        <f aca="false">IF($A410="","",INDEX('Revenue Ledger'!$A$1:$A$4500,$J410)&amp;"")</f>
        <v/>
      </c>
      <c r="L410" s="54"/>
      <c r="M410" s="54"/>
    </row>
    <row r="411" customFormat="false" ht="15" hidden="false" customHeight="false" outlineLevel="0" collapsed="false">
      <c r="A411" s="90" t="str">
        <f aca="false">IF(ROWS($A$5:A411)&lt;='Revenue Testing'!$E$31,ROWS($A$5:A411),"")</f>
        <v/>
      </c>
      <c r="B411" s="91" t="str">
        <f aca="false">IF($A411="","",INDEX('Revenue Ledger'!$B$1:$B$4500,$J411))</f>
        <v/>
      </c>
      <c r="C411" s="90" t="str">
        <f aca="false">IF($A411="","",INDEX('Revenue Ledger'!$C$1:$C$4500,$J411))</f>
        <v/>
      </c>
      <c r="D411" s="50" t="str">
        <f aca="false">IF($A411="","",INDEX('Revenue Ledger'!$D$1:$D$4500,$J411))</f>
        <v/>
      </c>
      <c r="E411" s="50" t="str">
        <f aca="false">IF($A411="","",INDEX('Revenue Ledger'!$F$1:$F$4500,$J411)&amp;"")</f>
        <v/>
      </c>
      <c r="F411" s="52" t="str">
        <f aca="false">IF($A411="","",INDEX('Revenue Ledger'!$I$1:$I$4500,$J411))</f>
        <v/>
      </c>
      <c r="G411" s="52" t="str">
        <f aca="false">IF($A411="","",INDEX('Revenue Ledger'!$J$1:$J$4500,$J411))</f>
        <v/>
      </c>
      <c r="H411" s="52" t="str">
        <f aca="false">IF($A411="","",'Revenue Testing'!$E$9)</f>
        <v/>
      </c>
      <c r="I411" s="50" t="str">
        <f aca="false">IF($A411="","","Above materiality – automatically selected")</f>
        <v/>
      </c>
      <c r="J411" s="90" t="str">
        <f aca="false">IF($A411="","",MATCH(LARGE('Revenue Ledger'!$P$2:$P$4500,$A411),'Revenue Ledger'!$P$2:$P$4500,0)+1)</f>
        <v/>
      </c>
      <c r="K411" s="50" t="str">
        <f aca="false">IF($A411="","",INDEX('Revenue Ledger'!$A$1:$A$4500,$J411)&amp;"")</f>
        <v/>
      </c>
      <c r="L411" s="54"/>
      <c r="M411" s="54"/>
    </row>
    <row r="412" customFormat="false" ht="15" hidden="false" customHeight="false" outlineLevel="0" collapsed="false">
      <c r="A412" s="90" t="str">
        <f aca="false">IF(ROWS($A$5:A412)&lt;='Revenue Testing'!$E$31,ROWS($A$5:A412),"")</f>
        <v/>
      </c>
      <c r="B412" s="91" t="str">
        <f aca="false">IF($A412="","",INDEX('Revenue Ledger'!$B$1:$B$4500,$J412))</f>
        <v/>
      </c>
      <c r="C412" s="90" t="str">
        <f aca="false">IF($A412="","",INDEX('Revenue Ledger'!$C$1:$C$4500,$J412))</f>
        <v/>
      </c>
      <c r="D412" s="50" t="str">
        <f aca="false">IF($A412="","",INDEX('Revenue Ledger'!$D$1:$D$4500,$J412))</f>
        <v/>
      </c>
      <c r="E412" s="50" t="str">
        <f aca="false">IF($A412="","",INDEX('Revenue Ledger'!$F$1:$F$4500,$J412)&amp;"")</f>
        <v/>
      </c>
      <c r="F412" s="52" t="str">
        <f aca="false">IF($A412="","",INDEX('Revenue Ledger'!$I$1:$I$4500,$J412))</f>
        <v/>
      </c>
      <c r="G412" s="52" t="str">
        <f aca="false">IF($A412="","",INDEX('Revenue Ledger'!$J$1:$J$4500,$J412))</f>
        <v/>
      </c>
      <c r="H412" s="52" t="str">
        <f aca="false">IF($A412="","",'Revenue Testing'!$E$9)</f>
        <v/>
      </c>
      <c r="I412" s="50" t="str">
        <f aca="false">IF($A412="","","Above materiality – automatically selected")</f>
        <v/>
      </c>
      <c r="J412" s="90" t="str">
        <f aca="false">IF($A412="","",MATCH(LARGE('Revenue Ledger'!$P$2:$P$4500,$A412),'Revenue Ledger'!$P$2:$P$4500,0)+1)</f>
        <v/>
      </c>
      <c r="K412" s="50" t="str">
        <f aca="false">IF($A412="","",INDEX('Revenue Ledger'!$A$1:$A$4500,$J412)&amp;"")</f>
        <v/>
      </c>
      <c r="L412" s="54"/>
      <c r="M412" s="54"/>
    </row>
    <row r="413" customFormat="false" ht="15" hidden="false" customHeight="false" outlineLevel="0" collapsed="false">
      <c r="A413" s="90" t="str">
        <f aca="false">IF(ROWS($A$5:A413)&lt;='Revenue Testing'!$E$31,ROWS($A$5:A413),"")</f>
        <v/>
      </c>
      <c r="B413" s="91" t="str">
        <f aca="false">IF($A413="","",INDEX('Revenue Ledger'!$B$1:$B$4500,$J413))</f>
        <v/>
      </c>
      <c r="C413" s="90" t="str">
        <f aca="false">IF($A413="","",INDEX('Revenue Ledger'!$C$1:$C$4500,$J413))</f>
        <v/>
      </c>
      <c r="D413" s="50" t="str">
        <f aca="false">IF($A413="","",INDEX('Revenue Ledger'!$D$1:$D$4500,$J413))</f>
        <v/>
      </c>
      <c r="E413" s="50" t="str">
        <f aca="false">IF($A413="","",INDEX('Revenue Ledger'!$F$1:$F$4500,$J413)&amp;"")</f>
        <v/>
      </c>
      <c r="F413" s="52" t="str">
        <f aca="false">IF($A413="","",INDEX('Revenue Ledger'!$I$1:$I$4500,$J413))</f>
        <v/>
      </c>
      <c r="G413" s="52" t="str">
        <f aca="false">IF($A413="","",INDEX('Revenue Ledger'!$J$1:$J$4500,$J413))</f>
        <v/>
      </c>
      <c r="H413" s="52" t="str">
        <f aca="false">IF($A413="","",'Revenue Testing'!$E$9)</f>
        <v/>
      </c>
      <c r="I413" s="50" t="str">
        <f aca="false">IF($A413="","","Above materiality – automatically selected")</f>
        <v/>
      </c>
      <c r="J413" s="90" t="str">
        <f aca="false">IF($A413="","",MATCH(LARGE('Revenue Ledger'!$P$2:$P$4500,$A413),'Revenue Ledger'!$P$2:$P$4500,0)+1)</f>
        <v/>
      </c>
      <c r="K413" s="50" t="str">
        <f aca="false">IF($A413="","",INDEX('Revenue Ledger'!$A$1:$A$4500,$J413)&amp;"")</f>
        <v/>
      </c>
      <c r="L413" s="54"/>
      <c r="M413" s="54"/>
    </row>
    <row r="414" customFormat="false" ht="15" hidden="false" customHeight="false" outlineLevel="0" collapsed="false">
      <c r="A414" s="90" t="str">
        <f aca="false">IF(ROWS($A$5:A414)&lt;='Revenue Testing'!$E$31,ROWS($A$5:A414),"")</f>
        <v/>
      </c>
      <c r="B414" s="91" t="str">
        <f aca="false">IF($A414="","",INDEX('Revenue Ledger'!$B$1:$B$4500,$J414))</f>
        <v/>
      </c>
      <c r="C414" s="90" t="str">
        <f aca="false">IF($A414="","",INDEX('Revenue Ledger'!$C$1:$C$4500,$J414))</f>
        <v/>
      </c>
      <c r="D414" s="50" t="str">
        <f aca="false">IF($A414="","",INDEX('Revenue Ledger'!$D$1:$D$4500,$J414))</f>
        <v/>
      </c>
      <c r="E414" s="50" t="str">
        <f aca="false">IF($A414="","",INDEX('Revenue Ledger'!$F$1:$F$4500,$J414)&amp;"")</f>
        <v/>
      </c>
      <c r="F414" s="52" t="str">
        <f aca="false">IF($A414="","",INDEX('Revenue Ledger'!$I$1:$I$4500,$J414))</f>
        <v/>
      </c>
      <c r="G414" s="52" t="str">
        <f aca="false">IF($A414="","",INDEX('Revenue Ledger'!$J$1:$J$4500,$J414))</f>
        <v/>
      </c>
      <c r="H414" s="52" t="str">
        <f aca="false">IF($A414="","",'Revenue Testing'!$E$9)</f>
        <v/>
      </c>
      <c r="I414" s="50" t="str">
        <f aca="false">IF($A414="","","Above materiality – automatically selected")</f>
        <v/>
      </c>
      <c r="J414" s="90" t="str">
        <f aca="false">IF($A414="","",MATCH(LARGE('Revenue Ledger'!$P$2:$P$4500,$A414),'Revenue Ledger'!$P$2:$P$4500,0)+1)</f>
        <v/>
      </c>
      <c r="K414" s="50" t="str">
        <f aca="false">IF($A414="","",INDEX('Revenue Ledger'!$A$1:$A$4500,$J414)&amp;"")</f>
        <v/>
      </c>
      <c r="L414" s="54"/>
      <c r="M414" s="54"/>
    </row>
    <row r="415" customFormat="false" ht="15" hidden="false" customHeight="false" outlineLevel="0" collapsed="false">
      <c r="A415" s="90" t="str">
        <f aca="false">IF(ROWS($A$5:A415)&lt;='Revenue Testing'!$E$31,ROWS($A$5:A415),"")</f>
        <v/>
      </c>
      <c r="B415" s="91" t="str">
        <f aca="false">IF($A415="","",INDEX('Revenue Ledger'!$B$1:$B$4500,$J415))</f>
        <v/>
      </c>
      <c r="C415" s="90" t="str">
        <f aca="false">IF($A415="","",INDEX('Revenue Ledger'!$C$1:$C$4500,$J415))</f>
        <v/>
      </c>
      <c r="D415" s="50" t="str">
        <f aca="false">IF($A415="","",INDEX('Revenue Ledger'!$D$1:$D$4500,$J415))</f>
        <v/>
      </c>
      <c r="E415" s="50" t="str">
        <f aca="false">IF($A415="","",INDEX('Revenue Ledger'!$F$1:$F$4500,$J415)&amp;"")</f>
        <v/>
      </c>
      <c r="F415" s="52" t="str">
        <f aca="false">IF($A415="","",INDEX('Revenue Ledger'!$I$1:$I$4500,$J415))</f>
        <v/>
      </c>
      <c r="G415" s="52" t="str">
        <f aca="false">IF($A415="","",INDEX('Revenue Ledger'!$J$1:$J$4500,$J415))</f>
        <v/>
      </c>
      <c r="H415" s="52" t="str">
        <f aca="false">IF($A415="","",'Revenue Testing'!$E$9)</f>
        <v/>
      </c>
      <c r="I415" s="50" t="str">
        <f aca="false">IF($A415="","","Above materiality – automatically selected")</f>
        <v/>
      </c>
      <c r="J415" s="90" t="str">
        <f aca="false">IF($A415="","",MATCH(LARGE('Revenue Ledger'!$P$2:$P$4500,$A415),'Revenue Ledger'!$P$2:$P$4500,0)+1)</f>
        <v/>
      </c>
      <c r="K415" s="50" t="str">
        <f aca="false">IF($A415="","",INDEX('Revenue Ledger'!$A$1:$A$4500,$J415)&amp;"")</f>
        <v/>
      </c>
      <c r="L415" s="54"/>
      <c r="M415" s="54"/>
    </row>
    <row r="416" customFormat="false" ht="15" hidden="false" customHeight="false" outlineLevel="0" collapsed="false">
      <c r="A416" s="90" t="str">
        <f aca="false">IF(ROWS($A$5:A416)&lt;='Revenue Testing'!$E$31,ROWS($A$5:A416),"")</f>
        <v/>
      </c>
      <c r="B416" s="91" t="str">
        <f aca="false">IF($A416="","",INDEX('Revenue Ledger'!$B$1:$B$4500,$J416))</f>
        <v/>
      </c>
      <c r="C416" s="90" t="str">
        <f aca="false">IF($A416="","",INDEX('Revenue Ledger'!$C$1:$C$4500,$J416))</f>
        <v/>
      </c>
      <c r="D416" s="50" t="str">
        <f aca="false">IF($A416="","",INDEX('Revenue Ledger'!$D$1:$D$4500,$J416))</f>
        <v/>
      </c>
      <c r="E416" s="50" t="str">
        <f aca="false">IF($A416="","",INDEX('Revenue Ledger'!$F$1:$F$4500,$J416)&amp;"")</f>
        <v/>
      </c>
      <c r="F416" s="52" t="str">
        <f aca="false">IF($A416="","",INDEX('Revenue Ledger'!$I$1:$I$4500,$J416))</f>
        <v/>
      </c>
      <c r="G416" s="52" t="str">
        <f aca="false">IF($A416="","",INDEX('Revenue Ledger'!$J$1:$J$4500,$J416))</f>
        <v/>
      </c>
      <c r="H416" s="52" t="str">
        <f aca="false">IF($A416="","",'Revenue Testing'!$E$9)</f>
        <v/>
      </c>
      <c r="I416" s="50" t="str">
        <f aca="false">IF($A416="","","Above materiality – automatically selected")</f>
        <v/>
      </c>
      <c r="J416" s="90" t="str">
        <f aca="false">IF($A416="","",MATCH(LARGE('Revenue Ledger'!$P$2:$P$4500,$A416),'Revenue Ledger'!$P$2:$P$4500,0)+1)</f>
        <v/>
      </c>
      <c r="K416" s="50" t="str">
        <f aca="false">IF($A416="","",INDEX('Revenue Ledger'!$A$1:$A$4500,$J416)&amp;"")</f>
        <v/>
      </c>
      <c r="L416" s="54"/>
      <c r="M416" s="54"/>
    </row>
    <row r="417" customFormat="false" ht="15" hidden="false" customHeight="false" outlineLevel="0" collapsed="false">
      <c r="A417" s="90" t="str">
        <f aca="false">IF(ROWS($A$5:A417)&lt;='Revenue Testing'!$E$31,ROWS($A$5:A417),"")</f>
        <v/>
      </c>
      <c r="B417" s="91" t="str">
        <f aca="false">IF($A417="","",INDEX('Revenue Ledger'!$B$1:$B$4500,$J417))</f>
        <v/>
      </c>
      <c r="C417" s="90" t="str">
        <f aca="false">IF($A417="","",INDEX('Revenue Ledger'!$C$1:$C$4500,$J417))</f>
        <v/>
      </c>
      <c r="D417" s="50" t="str">
        <f aca="false">IF($A417="","",INDEX('Revenue Ledger'!$D$1:$D$4500,$J417))</f>
        <v/>
      </c>
      <c r="E417" s="50" t="str">
        <f aca="false">IF($A417="","",INDEX('Revenue Ledger'!$F$1:$F$4500,$J417)&amp;"")</f>
        <v/>
      </c>
      <c r="F417" s="52" t="str">
        <f aca="false">IF($A417="","",INDEX('Revenue Ledger'!$I$1:$I$4500,$J417))</f>
        <v/>
      </c>
      <c r="G417" s="52" t="str">
        <f aca="false">IF($A417="","",INDEX('Revenue Ledger'!$J$1:$J$4500,$J417))</f>
        <v/>
      </c>
      <c r="H417" s="52" t="str">
        <f aca="false">IF($A417="","",'Revenue Testing'!$E$9)</f>
        <v/>
      </c>
      <c r="I417" s="50" t="str">
        <f aca="false">IF($A417="","","Above materiality – automatically selected")</f>
        <v/>
      </c>
      <c r="J417" s="90" t="str">
        <f aca="false">IF($A417="","",MATCH(LARGE('Revenue Ledger'!$P$2:$P$4500,$A417),'Revenue Ledger'!$P$2:$P$4500,0)+1)</f>
        <v/>
      </c>
      <c r="K417" s="50" t="str">
        <f aca="false">IF($A417="","",INDEX('Revenue Ledger'!$A$1:$A$4500,$J417)&amp;"")</f>
        <v/>
      </c>
      <c r="L417" s="54"/>
      <c r="M417" s="54"/>
    </row>
    <row r="418" customFormat="false" ht="15" hidden="false" customHeight="false" outlineLevel="0" collapsed="false">
      <c r="A418" s="90" t="str">
        <f aca="false">IF(ROWS($A$5:A418)&lt;='Revenue Testing'!$E$31,ROWS($A$5:A418),"")</f>
        <v/>
      </c>
      <c r="B418" s="91" t="str">
        <f aca="false">IF($A418="","",INDEX('Revenue Ledger'!$B$1:$B$4500,$J418))</f>
        <v/>
      </c>
      <c r="C418" s="90" t="str">
        <f aca="false">IF($A418="","",INDEX('Revenue Ledger'!$C$1:$C$4500,$J418))</f>
        <v/>
      </c>
      <c r="D418" s="50" t="str">
        <f aca="false">IF($A418="","",INDEX('Revenue Ledger'!$D$1:$D$4500,$J418))</f>
        <v/>
      </c>
      <c r="E418" s="50" t="str">
        <f aca="false">IF($A418="","",INDEX('Revenue Ledger'!$F$1:$F$4500,$J418)&amp;"")</f>
        <v/>
      </c>
      <c r="F418" s="52" t="str">
        <f aca="false">IF($A418="","",INDEX('Revenue Ledger'!$I$1:$I$4500,$J418))</f>
        <v/>
      </c>
      <c r="G418" s="52" t="str">
        <f aca="false">IF($A418="","",INDEX('Revenue Ledger'!$J$1:$J$4500,$J418))</f>
        <v/>
      </c>
      <c r="H418" s="52" t="str">
        <f aca="false">IF($A418="","",'Revenue Testing'!$E$9)</f>
        <v/>
      </c>
      <c r="I418" s="50" t="str">
        <f aca="false">IF($A418="","","Above materiality – automatically selected")</f>
        <v/>
      </c>
      <c r="J418" s="90" t="str">
        <f aca="false">IF($A418="","",MATCH(LARGE('Revenue Ledger'!$P$2:$P$4500,$A418),'Revenue Ledger'!$P$2:$P$4500,0)+1)</f>
        <v/>
      </c>
      <c r="K418" s="50" t="str">
        <f aca="false">IF($A418="","",INDEX('Revenue Ledger'!$A$1:$A$4500,$J418)&amp;"")</f>
        <v/>
      </c>
      <c r="L418" s="54"/>
      <c r="M418" s="54"/>
    </row>
    <row r="419" customFormat="false" ht="15" hidden="false" customHeight="false" outlineLevel="0" collapsed="false">
      <c r="A419" s="90" t="str">
        <f aca="false">IF(ROWS($A$5:A419)&lt;='Revenue Testing'!$E$31,ROWS($A$5:A419),"")</f>
        <v/>
      </c>
      <c r="B419" s="91" t="str">
        <f aca="false">IF($A419="","",INDEX('Revenue Ledger'!$B$1:$B$4500,$J419))</f>
        <v/>
      </c>
      <c r="C419" s="90" t="str">
        <f aca="false">IF($A419="","",INDEX('Revenue Ledger'!$C$1:$C$4500,$J419))</f>
        <v/>
      </c>
      <c r="D419" s="50" t="str">
        <f aca="false">IF($A419="","",INDEX('Revenue Ledger'!$D$1:$D$4500,$J419))</f>
        <v/>
      </c>
      <c r="E419" s="50" t="str">
        <f aca="false">IF($A419="","",INDEX('Revenue Ledger'!$F$1:$F$4500,$J419)&amp;"")</f>
        <v/>
      </c>
      <c r="F419" s="52" t="str">
        <f aca="false">IF($A419="","",INDEX('Revenue Ledger'!$I$1:$I$4500,$J419))</f>
        <v/>
      </c>
      <c r="G419" s="52" t="str">
        <f aca="false">IF($A419="","",INDEX('Revenue Ledger'!$J$1:$J$4500,$J419))</f>
        <v/>
      </c>
      <c r="H419" s="52" t="str">
        <f aca="false">IF($A419="","",'Revenue Testing'!$E$9)</f>
        <v/>
      </c>
      <c r="I419" s="50" t="str">
        <f aca="false">IF($A419="","","Above materiality – automatically selected")</f>
        <v/>
      </c>
      <c r="J419" s="90" t="str">
        <f aca="false">IF($A419="","",MATCH(LARGE('Revenue Ledger'!$P$2:$P$4500,$A419),'Revenue Ledger'!$P$2:$P$4500,0)+1)</f>
        <v/>
      </c>
      <c r="K419" s="50" t="str">
        <f aca="false">IF($A419="","",INDEX('Revenue Ledger'!$A$1:$A$4500,$J419)&amp;"")</f>
        <v/>
      </c>
      <c r="L419" s="54"/>
      <c r="M419" s="54"/>
    </row>
    <row r="420" customFormat="false" ht="15" hidden="false" customHeight="false" outlineLevel="0" collapsed="false">
      <c r="A420" s="90" t="str">
        <f aca="false">IF(ROWS($A$5:A420)&lt;='Revenue Testing'!$E$31,ROWS($A$5:A420),"")</f>
        <v/>
      </c>
      <c r="B420" s="91" t="str">
        <f aca="false">IF($A420="","",INDEX('Revenue Ledger'!$B$1:$B$4500,$J420))</f>
        <v/>
      </c>
      <c r="C420" s="90" t="str">
        <f aca="false">IF($A420="","",INDEX('Revenue Ledger'!$C$1:$C$4500,$J420))</f>
        <v/>
      </c>
      <c r="D420" s="50" t="str">
        <f aca="false">IF($A420="","",INDEX('Revenue Ledger'!$D$1:$D$4500,$J420))</f>
        <v/>
      </c>
      <c r="E420" s="50" t="str">
        <f aca="false">IF($A420="","",INDEX('Revenue Ledger'!$F$1:$F$4500,$J420)&amp;"")</f>
        <v/>
      </c>
      <c r="F420" s="52" t="str">
        <f aca="false">IF($A420="","",INDEX('Revenue Ledger'!$I$1:$I$4500,$J420))</f>
        <v/>
      </c>
      <c r="G420" s="52" t="str">
        <f aca="false">IF($A420="","",INDEX('Revenue Ledger'!$J$1:$J$4500,$J420))</f>
        <v/>
      </c>
      <c r="H420" s="52" t="str">
        <f aca="false">IF($A420="","",'Revenue Testing'!$E$9)</f>
        <v/>
      </c>
      <c r="I420" s="50" t="str">
        <f aca="false">IF($A420="","","Above materiality – automatically selected")</f>
        <v/>
      </c>
      <c r="J420" s="90" t="str">
        <f aca="false">IF($A420="","",MATCH(LARGE('Revenue Ledger'!$P$2:$P$4500,$A420),'Revenue Ledger'!$P$2:$P$4500,0)+1)</f>
        <v/>
      </c>
      <c r="K420" s="50" t="str">
        <f aca="false">IF($A420="","",INDEX('Revenue Ledger'!$A$1:$A$4500,$J420)&amp;"")</f>
        <v/>
      </c>
      <c r="L420" s="54"/>
      <c r="M420" s="54"/>
    </row>
    <row r="421" customFormat="false" ht="15" hidden="false" customHeight="false" outlineLevel="0" collapsed="false">
      <c r="A421" s="90" t="str">
        <f aca="false">IF(ROWS($A$5:A421)&lt;='Revenue Testing'!$E$31,ROWS($A$5:A421),"")</f>
        <v/>
      </c>
      <c r="B421" s="91" t="str">
        <f aca="false">IF($A421="","",INDEX('Revenue Ledger'!$B$1:$B$4500,$J421))</f>
        <v/>
      </c>
      <c r="C421" s="90" t="str">
        <f aca="false">IF($A421="","",INDEX('Revenue Ledger'!$C$1:$C$4500,$J421))</f>
        <v/>
      </c>
      <c r="D421" s="50" t="str">
        <f aca="false">IF($A421="","",INDEX('Revenue Ledger'!$D$1:$D$4500,$J421))</f>
        <v/>
      </c>
      <c r="E421" s="50" t="str">
        <f aca="false">IF($A421="","",INDEX('Revenue Ledger'!$F$1:$F$4500,$J421)&amp;"")</f>
        <v/>
      </c>
      <c r="F421" s="52" t="str">
        <f aca="false">IF($A421="","",INDEX('Revenue Ledger'!$I$1:$I$4500,$J421))</f>
        <v/>
      </c>
      <c r="G421" s="52" t="str">
        <f aca="false">IF($A421="","",INDEX('Revenue Ledger'!$J$1:$J$4500,$J421))</f>
        <v/>
      </c>
      <c r="H421" s="52" t="str">
        <f aca="false">IF($A421="","",'Revenue Testing'!$E$9)</f>
        <v/>
      </c>
      <c r="I421" s="50" t="str">
        <f aca="false">IF($A421="","","Above materiality – automatically selected")</f>
        <v/>
      </c>
      <c r="J421" s="90" t="str">
        <f aca="false">IF($A421="","",MATCH(LARGE('Revenue Ledger'!$P$2:$P$4500,$A421),'Revenue Ledger'!$P$2:$P$4500,0)+1)</f>
        <v/>
      </c>
      <c r="K421" s="50" t="str">
        <f aca="false">IF($A421="","",INDEX('Revenue Ledger'!$A$1:$A$4500,$J421)&amp;"")</f>
        <v/>
      </c>
      <c r="L421" s="54"/>
      <c r="M421" s="54"/>
    </row>
    <row r="422" customFormat="false" ht="15" hidden="false" customHeight="false" outlineLevel="0" collapsed="false">
      <c r="A422" s="90" t="str">
        <f aca="false">IF(ROWS($A$5:A422)&lt;='Revenue Testing'!$E$31,ROWS($A$5:A422),"")</f>
        <v/>
      </c>
      <c r="B422" s="91" t="str">
        <f aca="false">IF($A422="","",INDEX('Revenue Ledger'!$B$1:$B$4500,$J422))</f>
        <v/>
      </c>
      <c r="C422" s="90" t="str">
        <f aca="false">IF($A422="","",INDEX('Revenue Ledger'!$C$1:$C$4500,$J422))</f>
        <v/>
      </c>
      <c r="D422" s="50" t="str">
        <f aca="false">IF($A422="","",INDEX('Revenue Ledger'!$D$1:$D$4500,$J422))</f>
        <v/>
      </c>
      <c r="E422" s="50" t="str">
        <f aca="false">IF($A422="","",INDEX('Revenue Ledger'!$F$1:$F$4500,$J422)&amp;"")</f>
        <v/>
      </c>
      <c r="F422" s="52" t="str">
        <f aca="false">IF($A422="","",INDEX('Revenue Ledger'!$I$1:$I$4500,$J422))</f>
        <v/>
      </c>
      <c r="G422" s="52" t="str">
        <f aca="false">IF($A422="","",INDEX('Revenue Ledger'!$J$1:$J$4500,$J422))</f>
        <v/>
      </c>
      <c r="H422" s="52" t="str">
        <f aca="false">IF($A422="","",'Revenue Testing'!$E$9)</f>
        <v/>
      </c>
      <c r="I422" s="50" t="str">
        <f aca="false">IF($A422="","","Above materiality – automatically selected")</f>
        <v/>
      </c>
      <c r="J422" s="90" t="str">
        <f aca="false">IF($A422="","",MATCH(LARGE('Revenue Ledger'!$P$2:$P$4500,$A422),'Revenue Ledger'!$P$2:$P$4500,0)+1)</f>
        <v/>
      </c>
      <c r="K422" s="50" t="str">
        <f aca="false">IF($A422="","",INDEX('Revenue Ledger'!$A$1:$A$4500,$J422)&amp;"")</f>
        <v/>
      </c>
      <c r="L422" s="54"/>
      <c r="M422" s="54"/>
    </row>
    <row r="423" customFormat="false" ht="15" hidden="false" customHeight="false" outlineLevel="0" collapsed="false">
      <c r="A423" s="90" t="str">
        <f aca="false">IF(ROWS($A$5:A423)&lt;='Revenue Testing'!$E$31,ROWS($A$5:A423),"")</f>
        <v/>
      </c>
      <c r="B423" s="91" t="str">
        <f aca="false">IF($A423="","",INDEX('Revenue Ledger'!$B$1:$B$4500,$J423))</f>
        <v/>
      </c>
      <c r="C423" s="90" t="str">
        <f aca="false">IF($A423="","",INDEX('Revenue Ledger'!$C$1:$C$4500,$J423))</f>
        <v/>
      </c>
      <c r="D423" s="50" t="str">
        <f aca="false">IF($A423="","",INDEX('Revenue Ledger'!$D$1:$D$4500,$J423))</f>
        <v/>
      </c>
      <c r="E423" s="50" t="str">
        <f aca="false">IF($A423="","",INDEX('Revenue Ledger'!$F$1:$F$4500,$J423)&amp;"")</f>
        <v/>
      </c>
      <c r="F423" s="52" t="str">
        <f aca="false">IF($A423="","",INDEX('Revenue Ledger'!$I$1:$I$4500,$J423))</f>
        <v/>
      </c>
      <c r="G423" s="52" t="str">
        <f aca="false">IF($A423="","",INDEX('Revenue Ledger'!$J$1:$J$4500,$J423))</f>
        <v/>
      </c>
      <c r="H423" s="52" t="str">
        <f aca="false">IF($A423="","",'Revenue Testing'!$E$9)</f>
        <v/>
      </c>
      <c r="I423" s="50" t="str">
        <f aca="false">IF($A423="","","Above materiality – automatically selected")</f>
        <v/>
      </c>
      <c r="J423" s="90" t="str">
        <f aca="false">IF($A423="","",MATCH(LARGE('Revenue Ledger'!$P$2:$P$4500,$A423),'Revenue Ledger'!$P$2:$P$4500,0)+1)</f>
        <v/>
      </c>
      <c r="K423" s="50" t="str">
        <f aca="false">IF($A423="","",INDEX('Revenue Ledger'!$A$1:$A$4500,$J423)&amp;"")</f>
        <v/>
      </c>
      <c r="L423" s="54"/>
      <c r="M423" s="54"/>
    </row>
    <row r="424" customFormat="false" ht="15" hidden="false" customHeight="false" outlineLevel="0" collapsed="false">
      <c r="A424" s="90" t="str">
        <f aca="false">IF(ROWS($A$5:A424)&lt;='Revenue Testing'!$E$31,ROWS($A$5:A424),"")</f>
        <v/>
      </c>
      <c r="B424" s="91" t="str">
        <f aca="false">IF($A424="","",INDEX('Revenue Ledger'!$B$1:$B$4500,$J424))</f>
        <v/>
      </c>
      <c r="C424" s="90" t="str">
        <f aca="false">IF($A424="","",INDEX('Revenue Ledger'!$C$1:$C$4500,$J424))</f>
        <v/>
      </c>
      <c r="D424" s="50" t="str">
        <f aca="false">IF($A424="","",INDEX('Revenue Ledger'!$D$1:$D$4500,$J424))</f>
        <v/>
      </c>
      <c r="E424" s="50" t="str">
        <f aca="false">IF($A424="","",INDEX('Revenue Ledger'!$F$1:$F$4500,$J424)&amp;"")</f>
        <v/>
      </c>
      <c r="F424" s="52" t="str">
        <f aca="false">IF($A424="","",INDEX('Revenue Ledger'!$I$1:$I$4500,$J424))</f>
        <v/>
      </c>
      <c r="G424" s="52" t="str">
        <f aca="false">IF($A424="","",INDEX('Revenue Ledger'!$J$1:$J$4500,$J424))</f>
        <v/>
      </c>
      <c r="H424" s="52" t="str">
        <f aca="false">IF($A424="","",'Revenue Testing'!$E$9)</f>
        <v/>
      </c>
      <c r="I424" s="50" t="str">
        <f aca="false">IF($A424="","","Above materiality – automatically selected")</f>
        <v/>
      </c>
      <c r="J424" s="90" t="str">
        <f aca="false">IF($A424="","",MATCH(LARGE('Revenue Ledger'!$P$2:$P$4500,$A424),'Revenue Ledger'!$P$2:$P$4500,0)+1)</f>
        <v/>
      </c>
      <c r="K424" s="50" t="str">
        <f aca="false">IF($A424="","",INDEX('Revenue Ledger'!$A$1:$A$4500,$J424)&amp;"")</f>
        <v/>
      </c>
      <c r="L424" s="54"/>
      <c r="M424" s="54"/>
    </row>
    <row r="425" customFormat="false" ht="15" hidden="false" customHeight="false" outlineLevel="0" collapsed="false">
      <c r="A425" s="90" t="str">
        <f aca="false">IF(ROWS($A$5:A425)&lt;='Revenue Testing'!$E$31,ROWS($A$5:A425),"")</f>
        <v/>
      </c>
      <c r="B425" s="91" t="str">
        <f aca="false">IF($A425="","",INDEX('Revenue Ledger'!$B$1:$B$4500,$J425))</f>
        <v/>
      </c>
      <c r="C425" s="90" t="str">
        <f aca="false">IF($A425="","",INDEX('Revenue Ledger'!$C$1:$C$4500,$J425))</f>
        <v/>
      </c>
      <c r="D425" s="50" t="str">
        <f aca="false">IF($A425="","",INDEX('Revenue Ledger'!$D$1:$D$4500,$J425))</f>
        <v/>
      </c>
      <c r="E425" s="50" t="str">
        <f aca="false">IF($A425="","",INDEX('Revenue Ledger'!$F$1:$F$4500,$J425)&amp;"")</f>
        <v/>
      </c>
      <c r="F425" s="52" t="str">
        <f aca="false">IF($A425="","",INDEX('Revenue Ledger'!$I$1:$I$4500,$J425))</f>
        <v/>
      </c>
      <c r="G425" s="52" t="str">
        <f aca="false">IF($A425="","",INDEX('Revenue Ledger'!$J$1:$J$4500,$J425))</f>
        <v/>
      </c>
      <c r="H425" s="52" t="str">
        <f aca="false">IF($A425="","",'Revenue Testing'!$E$9)</f>
        <v/>
      </c>
      <c r="I425" s="50" t="str">
        <f aca="false">IF($A425="","","Above materiality – automatically selected")</f>
        <v/>
      </c>
      <c r="J425" s="90" t="str">
        <f aca="false">IF($A425="","",MATCH(LARGE('Revenue Ledger'!$P$2:$P$4500,$A425),'Revenue Ledger'!$P$2:$P$4500,0)+1)</f>
        <v/>
      </c>
      <c r="K425" s="50" t="str">
        <f aca="false">IF($A425="","",INDEX('Revenue Ledger'!$A$1:$A$4500,$J425)&amp;"")</f>
        <v/>
      </c>
      <c r="L425" s="54"/>
      <c r="M425" s="54"/>
    </row>
    <row r="426" customFormat="false" ht="15" hidden="false" customHeight="false" outlineLevel="0" collapsed="false">
      <c r="A426" s="90" t="str">
        <f aca="false">IF(ROWS($A$5:A426)&lt;='Revenue Testing'!$E$31,ROWS($A$5:A426),"")</f>
        <v/>
      </c>
      <c r="B426" s="91" t="str">
        <f aca="false">IF($A426="","",INDEX('Revenue Ledger'!$B$1:$B$4500,$J426))</f>
        <v/>
      </c>
      <c r="C426" s="90" t="str">
        <f aca="false">IF($A426="","",INDEX('Revenue Ledger'!$C$1:$C$4500,$J426))</f>
        <v/>
      </c>
      <c r="D426" s="50" t="str">
        <f aca="false">IF($A426="","",INDEX('Revenue Ledger'!$D$1:$D$4500,$J426))</f>
        <v/>
      </c>
      <c r="E426" s="50" t="str">
        <f aca="false">IF($A426="","",INDEX('Revenue Ledger'!$F$1:$F$4500,$J426)&amp;"")</f>
        <v/>
      </c>
      <c r="F426" s="52" t="str">
        <f aca="false">IF($A426="","",INDEX('Revenue Ledger'!$I$1:$I$4500,$J426))</f>
        <v/>
      </c>
      <c r="G426" s="52" t="str">
        <f aca="false">IF($A426="","",INDEX('Revenue Ledger'!$J$1:$J$4500,$J426))</f>
        <v/>
      </c>
      <c r="H426" s="52" t="str">
        <f aca="false">IF($A426="","",'Revenue Testing'!$E$9)</f>
        <v/>
      </c>
      <c r="I426" s="50" t="str">
        <f aca="false">IF($A426="","","Above materiality – automatically selected")</f>
        <v/>
      </c>
      <c r="J426" s="90" t="str">
        <f aca="false">IF($A426="","",MATCH(LARGE('Revenue Ledger'!$P$2:$P$4500,$A426),'Revenue Ledger'!$P$2:$P$4500,0)+1)</f>
        <v/>
      </c>
      <c r="K426" s="50" t="str">
        <f aca="false">IF($A426="","",INDEX('Revenue Ledger'!$A$1:$A$4500,$J426)&amp;"")</f>
        <v/>
      </c>
      <c r="L426" s="54"/>
      <c r="M426" s="54"/>
    </row>
    <row r="427" customFormat="false" ht="15" hidden="false" customHeight="false" outlineLevel="0" collapsed="false">
      <c r="A427" s="90" t="str">
        <f aca="false">IF(ROWS($A$5:A427)&lt;='Revenue Testing'!$E$31,ROWS($A$5:A427),"")</f>
        <v/>
      </c>
      <c r="B427" s="91" t="str">
        <f aca="false">IF($A427="","",INDEX('Revenue Ledger'!$B$1:$B$4500,$J427))</f>
        <v/>
      </c>
      <c r="C427" s="90" t="str">
        <f aca="false">IF($A427="","",INDEX('Revenue Ledger'!$C$1:$C$4500,$J427))</f>
        <v/>
      </c>
      <c r="D427" s="50" t="str">
        <f aca="false">IF($A427="","",INDEX('Revenue Ledger'!$D$1:$D$4500,$J427))</f>
        <v/>
      </c>
      <c r="E427" s="50" t="str">
        <f aca="false">IF($A427="","",INDEX('Revenue Ledger'!$F$1:$F$4500,$J427)&amp;"")</f>
        <v/>
      </c>
      <c r="F427" s="52" t="str">
        <f aca="false">IF($A427="","",INDEX('Revenue Ledger'!$I$1:$I$4500,$J427))</f>
        <v/>
      </c>
      <c r="G427" s="52" t="str">
        <f aca="false">IF($A427="","",INDEX('Revenue Ledger'!$J$1:$J$4500,$J427))</f>
        <v/>
      </c>
      <c r="H427" s="52" t="str">
        <f aca="false">IF($A427="","",'Revenue Testing'!$E$9)</f>
        <v/>
      </c>
      <c r="I427" s="50" t="str">
        <f aca="false">IF($A427="","","Above materiality – automatically selected")</f>
        <v/>
      </c>
      <c r="J427" s="90" t="str">
        <f aca="false">IF($A427="","",MATCH(LARGE('Revenue Ledger'!$P$2:$P$4500,$A427),'Revenue Ledger'!$P$2:$P$4500,0)+1)</f>
        <v/>
      </c>
      <c r="K427" s="50" t="str">
        <f aca="false">IF($A427="","",INDEX('Revenue Ledger'!$A$1:$A$4500,$J427)&amp;"")</f>
        <v/>
      </c>
      <c r="L427" s="54"/>
      <c r="M427" s="54"/>
    </row>
    <row r="428" customFormat="false" ht="15" hidden="false" customHeight="false" outlineLevel="0" collapsed="false">
      <c r="A428" s="90" t="str">
        <f aca="false">IF(ROWS($A$5:A428)&lt;='Revenue Testing'!$E$31,ROWS($A$5:A428),"")</f>
        <v/>
      </c>
      <c r="B428" s="91" t="str">
        <f aca="false">IF($A428="","",INDEX('Revenue Ledger'!$B$1:$B$4500,$J428))</f>
        <v/>
      </c>
      <c r="C428" s="90" t="str">
        <f aca="false">IF($A428="","",INDEX('Revenue Ledger'!$C$1:$C$4500,$J428))</f>
        <v/>
      </c>
      <c r="D428" s="50" t="str">
        <f aca="false">IF($A428="","",INDEX('Revenue Ledger'!$D$1:$D$4500,$J428))</f>
        <v/>
      </c>
      <c r="E428" s="50" t="str">
        <f aca="false">IF($A428="","",INDEX('Revenue Ledger'!$F$1:$F$4500,$J428)&amp;"")</f>
        <v/>
      </c>
      <c r="F428" s="52" t="str">
        <f aca="false">IF($A428="","",INDEX('Revenue Ledger'!$I$1:$I$4500,$J428))</f>
        <v/>
      </c>
      <c r="G428" s="52" t="str">
        <f aca="false">IF($A428="","",INDEX('Revenue Ledger'!$J$1:$J$4500,$J428))</f>
        <v/>
      </c>
      <c r="H428" s="52" t="str">
        <f aca="false">IF($A428="","",'Revenue Testing'!$E$9)</f>
        <v/>
      </c>
      <c r="I428" s="50" t="str">
        <f aca="false">IF($A428="","","Above materiality – automatically selected")</f>
        <v/>
      </c>
      <c r="J428" s="90" t="str">
        <f aca="false">IF($A428="","",MATCH(LARGE('Revenue Ledger'!$P$2:$P$4500,$A428),'Revenue Ledger'!$P$2:$P$4500,0)+1)</f>
        <v/>
      </c>
      <c r="K428" s="50" t="str">
        <f aca="false">IF($A428="","",INDEX('Revenue Ledger'!$A$1:$A$4500,$J428)&amp;"")</f>
        <v/>
      </c>
      <c r="L428" s="54"/>
      <c r="M428" s="54"/>
    </row>
    <row r="429" customFormat="false" ht="15" hidden="false" customHeight="false" outlineLevel="0" collapsed="false">
      <c r="A429" s="90" t="str">
        <f aca="false">IF(ROWS($A$5:A429)&lt;='Revenue Testing'!$E$31,ROWS($A$5:A429),"")</f>
        <v/>
      </c>
      <c r="B429" s="91" t="str">
        <f aca="false">IF($A429="","",INDEX('Revenue Ledger'!$B$1:$B$4500,$J429))</f>
        <v/>
      </c>
      <c r="C429" s="90" t="str">
        <f aca="false">IF($A429="","",INDEX('Revenue Ledger'!$C$1:$C$4500,$J429))</f>
        <v/>
      </c>
      <c r="D429" s="50" t="str">
        <f aca="false">IF($A429="","",INDEX('Revenue Ledger'!$D$1:$D$4500,$J429))</f>
        <v/>
      </c>
      <c r="E429" s="50" t="str">
        <f aca="false">IF($A429="","",INDEX('Revenue Ledger'!$F$1:$F$4500,$J429)&amp;"")</f>
        <v/>
      </c>
      <c r="F429" s="52" t="str">
        <f aca="false">IF($A429="","",INDEX('Revenue Ledger'!$I$1:$I$4500,$J429))</f>
        <v/>
      </c>
      <c r="G429" s="52" t="str">
        <f aca="false">IF($A429="","",INDEX('Revenue Ledger'!$J$1:$J$4500,$J429))</f>
        <v/>
      </c>
      <c r="H429" s="52" t="str">
        <f aca="false">IF($A429="","",'Revenue Testing'!$E$9)</f>
        <v/>
      </c>
      <c r="I429" s="50" t="str">
        <f aca="false">IF($A429="","","Above materiality – automatically selected")</f>
        <v/>
      </c>
      <c r="J429" s="90" t="str">
        <f aca="false">IF($A429="","",MATCH(LARGE('Revenue Ledger'!$P$2:$P$4500,$A429),'Revenue Ledger'!$P$2:$P$4500,0)+1)</f>
        <v/>
      </c>
      <c r="K429" s="50" t="str">
        <f aca="false">IF($A429="","",INDEX('Revenue Ledger'!$A$1:$A$4500,$J429)&amp;"")</f>
        <v/>
      </c>
      <c r="L429" s="54"/>
      <c r="M429" s="54"/>
    </row>
    <row r="430" customFormat="false" ht="15" hidden="false" customHeight="false" outlineLevel="0" collapsed="false">
      <c r="A430" s="90" t="str">
        <f aca="false">IF(ROWS($A$5:A430)&lt;='Revenue Testing'!$E$31,ROWS($A$5:A430),"")</f>
        <v/>
      </c>
      <c r="B430" s="91" t="str">
        <f aca="false">IF($A430="","",INDEX('Revenue Ledger'!$B$1:$B$4500,$J430))</f>
        <v/>
      </c>
      <c r="C430" s="90" t="str">
        <f aca="false">IF($A430="","",INDEX('Revenue Ledger'!$C$1:$C$4500,$J430))</f>
        <v/>
      </c>
      <c r="D430" s="50" t="str">
        <f aca="false">IF($A430="","",INDEX('Revenue Ledger'!$D$1:$D$4500,$J430))</f>
        <v/>
      </c>
      <c r="E430" s="50" t="str">
        <f aca="false">IF($A430="","",INDEX('Revenue Ledger'!$F$1:$F$4500,$J430)&amp;"")</f>
        <v/>
      </c>
      <c r="F430" s="52" t="str">
        <f aca="false">IF($A430="","",INDEX('Revenue Ledger'!$I$1:$I$4500,$J430))</f>
        <v/>
      </c>
      <c r="G430" s="52" t="str">
        <f aca="false">IF($A430="","",INDEX('Revenue Ledger'!$J$1:$J$4500,$J430))</f>
        <v/>
      </c>
      <c r="H430" s="52" t="str">
        <f aca="false">IF($A430="","",'Revenue Testing'!$E$9)</f>
        <v/>
      </c>
      <c r="I430" s="50" t="str">
        <f aca="false">IF($A430="","","Above materiality – automatically selected")</f>
        <v/>
      </c>
      <c r="J430" s="90" t="str">
        <f aca="false">IF($A430="","",MATCH(LARGE('Revenue Ledger'!$P$2:$P$4500,$A430),'Revenue Ledger'!$P$2:$P$4500,0)+1)</f>
        <v/>
      </c>
      <c r="K430" s="50" t="str">
        <f aca="false">IF($A430="","",INDEX('Revenue Ledger'!$A$1:$A$4500,$J430)&amp;"")</f>
        <v/>
      </c>
      <c r="L430" s="54"/>
      <c r="M430" s="54"/>
    </row>
    <row r="431" customFormat="false" ht="15" hidden="false" customHeight="false" outlineLevel="0" collapsed="false">
      <c r="A431" s="90" t="str">
        <f aca="false">IF(ROWS($A$5:A431)&lt;='Revenue Testing'!$E$31,ROWS($A$5:A431),"")</f>
        <v/>
      </c>
      <c r="B431" s="91" t="str">
        <f aca="false">IF($A431="","",INDEX('Revenue Ledger'!$B$1:$B$4500,$J431))</f>
        <v/>
      </c>
      <c r="C431" s="90" t="str">
        <f aca="false">IF($A431="","",INDEX('Revenue Ledger'!$C$1:$C$4500,$J431))</f>
        <v/>
      </c>
      <c r="D431" s="50" t="str">
        <f aca="false">IF($A431="","",INDEX('Revenue Ledger'!$D$1:$D$4500,$J431))</f>
        <v/>
      </c>
      <c r="E431" s="50" t="str">
        <f aca="false">IF($A431="","",INDEX('Revenue Ledger'!$F$1:$F$4500,$J431)&amp;"")</f>
        <v/>
      </c>
      <c r="F431" s="52" t="str">
        <f aca="false">IF($A431="","",INDEX('Revenue Ledger'!$I$1:$I$4500,$J431))</f>
        <v/>
      </c>
      <c r="G431" s="52" t="str">
        <f aca="false">IF($A431="","",INDEX('Revenue Ledger'!$J$1:$J$4500,$J431))</f>
        <v/>
      </c>
      <c r="H431" s="52" t="str">
        <f aca="false">IF($A431="","",'Revenue Testing'!$E$9)</f>
        <v/>
      </c>
      <c r="I431" s="50" t="str">
        <f aca="false">IF($A431="","","Above materiality – automatically selected")</f>
        <v/>
      </c>
      <c r="J431" s="90" t="str">
        <f aca="false">IF($A431="","",MATCH(LARGE('Revenue Ledger'!$P$2:$P$4500,$A431),'Revenue Ledger'!$P$2:$P$4500,0)+1)</f>
        <v/>
      </c>
      <c r="K431" s="50" t="str">
        <f aca="false">IF($A431="","",INDEX('Revenue Ledger'!$A$1:$A$4500,$J431)&amp;"")</f>
        <v/>
      </c>
      <c r="L431" s="54"/>
      <c r="M431" s="54"/>
    </row>
    <row r="432" customFormat="false" ht="15" hidden="false" customHeight="false" outlineLevel="0" collapsed="false">
      <c r="A432" s="90" t="str">
        <f aca="false">IF(ROWS($A$5:A432)&lt;='Revenue Testing'!$E$31,ROWS($A$5:A432),"")</f>
        <v/>
      </c>
      <c r="B432" s="91" t="str">
        <f aca="false">IF($A432="","",INDEX('Revenue Ledger'!$B$1:$B$4500,$J432))</f>
        <v/>
      </c>
      <c r="C432" s="90" t="str">
        <f aca="false">IF($A432="","",INDEX('Revenue Ledger'!$C$1:$C$4500,$J432))</f>
        <v/>
      </c>
      <c r="D432" s="50" t="str">
        <f aca="false">IF($A432="","",INDEX('Revenue Ledger'!$D$1:$D$4500,$J432))</f>
        <v/>
      </c>
      <c r="E432" s="50" t="str">
        <f aca="false">IF($A432="","",INDEX('Revenue Ledger'!$F$1:$F$4500,$J432)&amp;"")</f>
        <v/>
      </c>
      <c r="F432" s="52" t="str">
        <f aca="false">IF($A432="","",INDEX('Revenue Ledger'!$I$1:$I$4500,$J432))</f>
        <v/>
      </c>
      <c r="G432" s="52" t="str">
        <f aca="false">IF($A432="","",INDEX('Revenue Ledger'!$J$1:$J$4500,$J432))</f>
        <v/>
      </c>
      <c r="H432" s="52" t="str">
        <f aca="false">IF($A432="","",'Revenue Testing'!$E$9)</f>
        <v/>
      </c>
      <c r="I432" s="50" t="str">
        <f aca="false">IF($A432="","","Above materiality – automatically selected")</f>
        <v/>
      </c>
      <c r="J432" s="90" t="str">
        <f aca="false">IF($A432="","",MATCH(LARGE('Revenue Ledger'!$P$2:$P$4500,$A432),'Revenue Ledger'!$P$2:$P$4500,0)+1)</f>
        <v/>
      </c>
      <c r="K432" s="50" t="str">
        <f aca="false">IF($A432="","",INDEX('Revenue Ledger'!$A$1:$A$4500,$J432)&amp;"")</f>
        <v/>
      </c>
      <c r="L432" s="54"/>
      <c r="M432" s="54"/>
    </row>
    <row r="433" customFormat="false" ht="15" hidden="false" customHeight="false" outlineLevel="0" collapsed="false">
      <c r="A433" s="90" t="str">
        <f aca="false">IF(ROWS($A$5:A433)&lt;='Revenue Testing'!$E$31,ROWS($A$5:A433),"")</f>
        <v/>
      </c>
      <c r="B433" s="91" t="str">
        <f aca="false">IF($A433="","",INDEX('Revenue Ledger'!$B$1:$B$4500,$J433))</f>
        <v/>
      </c>
      <c r="C433" s="90" t="str">
        <f aca="false">IF($A433="","",INDEX('Revenue Ledger'!$C$1:$C$4500,$J433))</f>
        <v/>
      </c>
      <c r="D433" s="50" t="str">
        <f aca="false">IF($A433="","",INDEX('Revenue Ledger'!$D$1:$D$4500,$J433))</f>
        <v/>
      </c>
      <c r="E433" s="50" t="str">
        <f aca="false">IF($A433="","",INDEX('Revenue Ledger'!$F$1:$F$4500,$J433)&amp;"")</f>
        <v/>
      </c>
      <c r="F433" s="52" t="str">
        <f aca="false">IF($A433="","",INDEX('Revenue Ledger'!$I$1:$I$4500,$J433))</f>
        <v/>
      </c>
      <c r="G433" s="52" t="str">
        <f aca="false">IF($A433="","",INDEX('Revenue Ledger'!$J$1:$J$4500,$J433))</f>
        <v/>
      </c>
      <c r="H433" s="52" t="str">
        <f aca="false">IF($A433="","",'Revenue Testing'!$E$9)</f>
        <v/>
      </c>
      <c r="I433" s="50" t="str">
        <f aca="false">IF($A433="","","Above materiality – automatically selected")</f>
        <v/>
      </c>
      <c r="J433" s="90" t="str">
        <f aca="false">IF($A433="","",MATCH(LARGE('Revenue Ledger'!$P$2:$P$4500,$A433),'Revenue Ledger'!$P$2:$P$4500,0)+1)</f>
        <v/>
      </c>
      <c r="K433" s="50" t="str">
        <f aca="false">IF($A433="","",INDEX('Revenue Ledger'!$A$1:$A$4500,$J433)&amp;"")</f>
        <v/>
      </c>
      <c r="L433" s="54"/>
      <c r="M433" s="54"/>
    </row>
    <row r="434" customFormat="false" ht="15" hidden="false" customHeight="false" outlineLevel="0" collapsed="false">
      <c r="A434" s="90" t="str">
        <f aca="false">IF(ROWS($A$5:A434)&lt;='Revenue Testing'!$E$31,ROWS($A$5:A434),"")</f>
        <v/>
      </c>
      <c r="B434" s="91" t="str">
        <f aca="false">IF($A434="","",INDEX('Revenue Ledger'!$B$1:$B$4500,$J434))</f>
        <v/>
      </c>
      <c r="C434" s="90" t="str">
        <f aca="false">IF($A434="","",INDEX('Revenue Ledger'!$C$1:$C$4500,$J434))</f>
        <v/>
      </c>
      <c r="D434" s="50" t="str">
        <f aca="false">IF($A434="","",INDEX('Revenue Ledger'!$D$1:$D$4500,$J434))</f>
        <v/>
      </c>
      <c r="E434" s="50" t="str">
        <f aca="false">IF($A434="","",INDEX('Revenue Ledger'!$F$1:$F$4500,$J434)&amp;"")</f>
        <v/>
      </c>
      <c r="F434" s="52" t="str">
        <f aca="false">IF($A434="","",INDEX('Revenue Ledger'!$I$1:$I$4500,$J434))</f>
        <v/>
      </c>
      <c r="G434" s="52" t="str">
        <f aca="false">IF($A434="","",INDEX('Revenue Ledger'!$J$1:$J$4500,$J434))</f>
        <v/>
      </c>
      <c r="H434" s="52" t="str">
        <f aca="false">IF($A434="","",'Revenue Testing'!$E$9)</f>
        <v/>
      </c>
      <c r="I434" s="50" t="str">
        <f aca="false">IF($A434="","","Above materiality – automatically selected")</f>
        <v/>
      </c>
      <c r="J434" s="90" t="str">
        <f aca="false">IF($A434="","",MATCH(LARGE('Revenue Ledger'!$P$2:$P$4500,$A434),'Revenue Ledger'!$P$2:$P$4500,0)+1)</f>
        <v/>
      </c>
      <c r="K434" s="50" t="str">
        <f aca="false">IF($A434="","",INDEX('Revenue Ledger'!$A$1:$A$4500,$J434)&amp;"")</f>
        <v/>
      </c>
      <c r="L434" s="54"/>
      <c r="M434" s="54"/>
    </row>
    <row r="435" customFormat="false" ht="15" hidden="false" customHeight="false" outlineLevel="0" collapsed="false">
      <c r="A435" s="90" t="str">
        <f aca="false">IF(ROWS($A$5:A435)&lt;='Revenue Testing'!$E$31,ROWS($A$5:A435),"")</f>
        <v/>
      </c>
      <c r="B435" s="91" t="str">
        <f aca="false">IF($A435="","",INDEX('Revenue Ledger'!$B$1:$B$4500,$J435))</f>
        <v/>
      </c>
      <c r="C435" s="90" t="str">
        <f aca="false">IF($A435="","",INDEX('Revenue Ledger'!$C$1:$C$4500,$J435))</f>
        <v/>
      </c>
      <c r="D435" s="50" t="str">
        <f aca="false">IF($A435="","",INDEX('Revenue Ledger'!$D$1:$D$4500,$J435))</f>
        <v/>
      </c>
      <c r="E435" s="50" t="str">
        <f aca="false">IF($A435="","",INDEX('Revenue Ledger'!$F$1:$F$4500,$J435)&amp;"")</f>
        <v/>
      </c>
      <c r="F435" s="52" t="str">
        <f aca="false">IF($A435="","",INDEX('Revenue Ledger'!$I$1:$I$4500,$J435))</f>
        <v/>
      </c>
      <c r="G435" s="52" t="str">
        <f aca="false">IF($A435="","",INDEX('Revenue Ledger'!$J$1:$J$4500,$J435))</f>
        <v/>
      </c>
      <c r="H435" s="52" t="str">
        <f aca="false">IF($A435="","",'Revenue Testing'!$E$9)</f>
        <v/>
      </c>
      <c r="I435" s="50" t="str">
        <f aca="false">IF($A435="","","Above materiality – automatically selected")</f>
        <v/>
      </c>
      <c r="J435" s="90" t="str">
        <f aca="false">IF($A435="","",MATCH(LARGE('Revenue Ledger'!$P$2:$P$4500,$A435),'Revenue Ledger'!$P$2:$P$4500,0)+1)</f>
        <v/>
      </c>
      <c r="K435" s="50" t="str">
        <f aca="false">IF($A435="","",INDEX('Revenue Ledger'!$A$1:$A$4500,$J435)&amp;"")</f>
        <v/>
      </c>
      <c r="L435" s="54"/>
      <c r="M435" s="54"/>
    </row>
    <row r="436" customFormat="false" ht="15" hidden="false" customHeight="false" outlineLevel="0" collapsed="false">
      <c r="A436" s="90" t="str">
        <f aca="false">IF(ROWS($A$5:A436)&lt;='Revenue Testing'!$E$31,ROWS($A$5:A436),"")</f>
        <v/>
      </c>
      <c r="B436" s="91" t="str">
        <f aca="false">IF($A436="","",INDEX('Revenue Ledger'!$B$1:$B$4500,$J436))</f>
        <v/>
      </c>
      <c r="C436" s="90" t="str">
        <f aca="false">IF($A436="","",INDEX('Revenue Ledger'!$C$1:$C$4500,$J436))</f>
        <v/>
      </c>
      <c r="D436" s="50" t="str">
        <f aca="false">IF($A436="","",INDEX('Revenue Ledger'!$D$1:$D$4500,$J436))</f>
        <v/>
      </c>
      <c r="E436" s="50" t="str">
        <f aca="false">IF($A436="","",INDEX('Revenue Ledger'!$F$1:$F$4500,$J436)&amp;"")</f>
        <v/>
      </c>
      <c r="F436" s="52" t="str">
        <f aca="false">IF($A436="","",INDEX('Revenue Ledger'!$I$1:$I$4500,$J436))</f>
        <v/>
      </c>
      <c r="G436" s="52" t="str">
        <f aca="false">IF($A436="","",INDEX('Revenue Ledger'!$J$1:$J$4500,$J436))</f>
        <v/>
      </c>
      <c r="H436" s="52" t="str">
        <f aca="false">IF($A436="","",'Revenue Testing'!$E$9)</f>
        <v/>
      </c>
      <c r="I436" s="50" t="str">
        <f aca="false">IF($A436="","","Above materiality – automatically selected")</f>
        <v/>
      </c>
      <c r="J436" s="90" t="str">
        <f aca="false">IF($A436="","",MATCH(LARGE('Revenue Ledger'!$P$2:$P$4500,$A436),'Revenue Ledger'!$P$2:$P$4500,0)+1)</f>
        <v/>
      </c>
      <c r="K436" s="50" t="str">
        <f aca="false">IF($A436="","",INDEX('Revenue Ledger'!$A$1:$A$4500,$J436)&amp;"")</f>
        <v/>
      </c>
      <c r="L436" s="54"/>
      <c r="M436" s="54"/>
    </row>
    <row r="437" customFormat="false" ht="15" hidden="false" customHeight="false" outlineLevel="0" collapsed="false">
      <c r="A437" s="90" t="str">
        <f aca="false">IF(ROWS($A$5:A437)&lt;='Revenue Testing'!$E$31,ROWS($A$5:A437),"")</f>
        <v/>
      </c>
      <c r="B437" s="91" t="str">
        <f aca="false">IF($A437="","",INDEX('Revenue Ledger'!$B$1:$B$4500,$J437))</f>
        <v/>
      </c>
      <c r="C437" s="90" t="str">
        <f aca="false">IF($A437="","",INDEX('Revenue Ledger'!$C$1:$C$4500,$J437))</f>
        <v/>
      </c>
      <c r="D437" s="50" t="str">
        <f aca="false">IF($A437="","",INDEX('Revenue Ledger'!$D$1:$D$4500,$J437))</f>
        <v/>
      </c>
      <c r="E437" s="50" t="str">
        <f aca="false">IF($A437="","",INDEX('Revenue Ledger'!$F$1:$F$4500,$J437)&amp;"")</f>
        <v/>
      </c>
      <c r="F437" s="52" t="str">
        <f aca="false">IF($A437="","",INDEX('Revenue Ledger'!$I$1:$I$4500,$J437))</f>
        <v/>
      </c>
      <c r="G437" s="52" t="str">
        <f aca="false">IF($A437="","",INDEX('Revenue Ledger'!$J$1:$J$4500,$J437))</f>
        <v/>
      </c>
      <c r="H437" s="52" t="str">
        <f aca="false">IF($A437="","",'Revenue Testing'!$E$9)</f>
        <v/>
      </c>
      <c r="I437" s="50" t="str">
        <f aca="false">IF($A437="","","Above materiality – automatically selected")</f>
        <v/>
      </c>
      <c r="J437" s="90" t="str">
        <f aca="false">IF($A437="","",MATCH(LARGE('Revenue Ledger'!$P$2:$P$4500,$A437),'Revenue Ledger'!$P$2:$P$4500,0)+1)</f>
        <v/>
      </c>
      <c r="K437" s="50" t="str">
        <f aca="false">IF($A437="","",INDEX('Revenue Ledger'!$A$1:$A$4500,$J437)&amp;"")</f>
        <v/>
      </c>
      <c r="L437" s="54"/>
      <c r="M437" s="54"/>
    </row>
    <row r="438" customFormat="false" ht="15" hidden="false" customHeight="false" outlineLevel="0" collapsed="false">
      <c r="A438" s="90" t="str">
        <f aca="false">IF(ROWS($A$5:A438)&lt;='Revenue Testing'!$E$31,ROWS($A$5:A438),"")</f>
        <v/>
      </c>
      <c r="B438" s="91" t="str">
        <f aca="false">IF($A438="","",INDEX('Revenue Ledger'!$B$1:$B$4500,$J438))</f>
        <v/>
      </c>
      <c r="C438" s="90" t="str">
        <f aca="false">IF($A438="","",INDEX('Revenue Ledger'!$C$1:$C$4500,$J438))</f>
        <v/>
      </c>
      <c r="D438" s="50" t="str">
        <f aca="false">IF($A438="","",INDEX('Revenue Ledger'!$D$1:$D$4500,$J438))</f>
        <v/>
      </c>
      <c r="E438" s="50" t="str">
        <f aca="false">IF($A438="","",INDEX('Revenue Ledger'!$F$1:$F$4500,$J438)&amp;"")</f>
        <v/>
      </c>
      <c r="F438" s="52" t="str">
        <f aca="false">IF($A438="","",INDEX('Revenue Ledger'!$I$1:$I$4500,$J438))</f>
        <v/>
      </c>
      <c r="G438" s="52" t="str">
        <f aca="false">IF($A438="","",INDEX('Revenue Ledger'!$J$1:$J$4500,$J438))</f>
        <v/>
      </c>
      <c r="H438" s="52" t="str">
        <f aca="false">IF($A438="","",'Revenue Testing'!$E$9)</f>
        <v/>
      </c>
      <c r="I438" s="50" t="str">
        <f aca="false">IF($A438="","","Above materiality – automatically selected")</f>
        <v/>
      </c>
      <c r="J438" s="90" t="str">
        <f aca="false">IF($A438="","",MATCH(LARGE('Revenue Ledger'!$P$2:$P$4500,$A438),'Revenue Ledger'!$P$2:$P$4500,0)+1)</f>
        <v/>
      </c>
      <c r="K438" s="50" t="str">
        <f aca="false">IF($A438="","",INDEX('Revenue Ledger'!$A$1:$A$4500,$J438)&amp;"")</f>
        <v/>
      </c>
      <c r="L438" s="54"/>
      <c r="M438" s="54"/>
    </row>
    <row r="439" customFormat="false" ht="15" hidden="false" customHeight="false" outlineLevel="0" collapsed="false">
      <c r="A439" s="90" t="str">
        <f aca="false">IF(ROWS($A$5:A439)&lt;='Revenue Testing'!$E$31,ROWS($A$5:A439),"")</f>
        <v/>
      </c>
      <c r="B439" s="91" t="str">
        <f aca="false">IF($A439="","",INDEX('Revenue Ledger'!$B$1:$B$4500,$J439))</f>
        <v/>
      </c>
      <c r="C439" s="90" t="str">
        <f aca="false">IF($A439="","",INDEX('Revenue Ledger'!$C$1:$C$4500,$J439))</f>
        <v/>
      </c>
      <c r="D439" s="50" t="str">
        <f aca="false">IF($A439="","",INDEX('Revenue Ledger'!$D$1:$D$4500,$J439))</f>
        <v/>
      </c>
      <c r="E439" s="50" t="str">
        <f aca="false">IF($A439="","",INDEX('Revenue Ledger'!$F$1:$F$4500,$J439)&amp;"")</f>
        <v/>
      </c>
      <c r="F439" s="52" t="str">
        <f aca="false">IF($A439="","",INDEX('Revenue Ledger'!$I$1:$I$4500,$J439))</f>
        <v/>
      </c>
      <c r="G439" s="52" t="str">
        <f aca="false">IF($A439="","",INDEX('Revenue Ledger'!$J$1:$J$4500,$J439))</f>
        <v/>
      </c>
      <c r="H439" s="52" t="str">
        <f aca="false">IF($A439="","",'Revenue Testing'!$E$9)</f>
        <v/>
      </c>
      <c r="I439" s="50" t="str">
        <f aca="false">IF($A439="","","Above materiality – automatically selected")</f>
        <v/>
      </c>
      <c r="J439" s="90" t="str">
        <f aca="false">IF($A439="","",MATCH(LARGE('Revenue Ledger'!$P$2:$P$4500,$A439),'Revenue Ledger'!$P$2:$P$4500,0)+1)</f>
        <v/>
      </c>
      <c r="K439" s="50" t="str">
        <f aca="false">IF($A439="","",INDEX('Revenue Ledger'!$A$1:$A$4500,$J439)&amp;"")</f>
        <v/>
      </c>
      <c r="L439" s="54"/>
      <c r="M439" s="54"/>
    </row>
    <row r="440" customFormat="false" ht="15" hidden="false" customHeight="false" outlineLevel="0" collapsed="false">
      <c r="A440" s="90" t="str">
        <f aca="false">IF(ROWS($A$5:A440)&lt;='Revenue Testing'!$E$31,ROWS($A$5:A440),"")</f>
        <v/>
      </c>
      <c r="B440" s="91" t="str">
        <f aca="false">IF($A440="","",INDEX('Revenue Ledger'!$B$1:$B$4500,$J440))</f>
        <v/>
      </c>
      <c r="C440" s="90" t="str">
        <f aca="false">IF($A440="","",INDEX('Revenue Ledger'!$C$1:$C$4500,$J440))</f>
        <v/>
      </c>
      <c r="D440" s="50" t="str">
        <f aca="false">IF($A440="","",INDEX('Revenue Ledger'!$D$1:$D$4500,$J440))</f>
        <v/>
      </c>
      <c r="E440" s="50" t="str">
        <f aca="false">IF($A440="","",INDEX('Revenue Ledger'!$F$1:$F$4500,$J440)&amp;"")</f>
        <v/>
      </c>
      <c r="F440" s="52" t="str">
        <f aca="false">IF($A440="","",INDEX('Revenue Ledger'!$I$1:$I$4500,$J440))</f>
        <v/>
      </c>
      <c r="G440" s="52" t="str">
        <f aca="false">IF($A440="","",INDEX('Revenue Ledger'!$J$1:$J$4500,$J440))</f>
        <v/>
      </c>
      <c r="H440" s="52" t="str">
        <f aca="false">IF($A440="","",'Revenue Testing'!$E$9)</f>
        <v/>
      </c>
      <c r="I440" s="50" t="str">
        <f aca="false">IF($A440="","","Above materiality – automatically selected")</f>
        <v/>
      </c>
      <c r="J440" s="90" t="str">
        <f aca="false">IF($A440="","",MATCH(LARGE('Revenue Ledger'!$P$2:$P$4500,$A440),'Revenue Ledger'!$P$2:$P$4500,0)+1)</f>
        <v/>
      </c>
      <c r="K440" s="50" t="str">
        <f aca="false">IF($A440="","",INDEX('Revenue Ledger'!$A$1:$A$4500,$J440)&amp;"")</f>
        <v/>
      </c>
      <c r="L440" s="54"/>
      <c r="M440" s="54"/>
    </row>
    <row r="441" customFormat="false" ht="15" hidden="false" customHeight="false" outlineLevel="0" collapsed="false">
      <c r="A441" s="90" t="str">
        <f aca="false">IF(ROWS($A$5:A441)&lt;='Revenue Testing'!$E$31,ROWS($A$5:A441),"")</f>
        <v/>
      </c>
      <c r="B441" s="91" t="str">
        <f aca="false">IF($A441="","",INDEX('Revenue Ledger'!$B$1:$B$4500,$J441))</f>
        <v/>
      </c>
      <c r="C441" s="90" t="str">
        <f aca="false">IF($A441="","",INDEX('Revenue Ledger'!$C$1:$C$4500,$J441))</f>
        <v/>
      </c>
      <c r="D441" s="50" t="str">
        <f aca="false">IF($A441="","",INDEX('Revenue Ledger'!$D$1:$D$4500,$J441))</f>
        <v/>
      </c>
      <c r="E441" s="50" t="str">
        <f aca="false">IF($A441="","",INDEX('Revenue Ledger'!$F$1:$F$4500,$J441)&amp;"")</f>
        <v/>
      </c>
      <c r="F441" s="52" t="str">
        <f aca="false">IF($A441="","",INDEX('Revenue Ledger'!$I$1:$I$4500,$J441))</f>
        <v/>
      </c>
      <c r="G441" s="52" t="str">
        <f aca="false">IF($A441="","",INDEX('Revenue Ledger'!$J$1:$J$4500,$J441))</f>
        <v/>
      </c>
      <c r="H441" s="52" t="str">
        <f aca="false">IF($A441="","",'Revenue Testing'!$E$9)</f>
        <v/>
      </c>
      <c r="I441" s="50" t="str">
        <f aca="false">IF($A441="","","Above materiality – automatically selected")</f>
        <v/>
      </c>
      <c r="J441" s="90" t="str">
        <f aca="false">IF($A441="","",MATCH(LARGE('Revenue Ledger'!$P$2:$P$4500,$A441),'Revenue Ledger'!$P$2:$P$4500,0)+1)</f>
        <v/>
      </c>
      <c r="K441" s="50" t="str">
        <f aca="false">IF($A441="","",INDEX('Revenue Ledger'!$A$1:$A$4500,$J441)&amp;"")</f>
        <v/>
      </c>
      <c r="L441" s="54"/>
      <c r="M441" s="54"/>
    </row>
    <row r="442" customFormat="false" ht="15" hidden="false" customHeight="false" outlineLevel="0" collapsed="false">
      <c r="A442" s="90" t="str">
        <f aca="false">IF(ROWS($A$5:A442)&lt;='Revenue Testing'!$E$31,ROWS($A$5:A442),"")</f>
        <v/>
      </c>
      <c r="B442" s="91" t="str">
        <f aca="false">IF($A442="","",INDEX('Revenue Ledger'!$B$1:$B$4500,$J442))</f>
        <v/>
      </c>
      <c r="C442" s="90" t="str">
        <f aca="false">IF($A442="","",INDEX('Revenue Ledger'!$C$1:$C$4500,$J442))</f>
        <v/>
      </c>
      <c r="D442" s="50" t="str">
        <f aca="false">IF($A442="","",INDEX('Revenue Ledger'!$D$1:$D$4500,$J442))</f>
        <v/>
      </c>
      <c r="E442" s="50" t="str">
        <f aca="false">IF($A442="","",INDEX('Revenue Ledger'!$F$1:$F$4500,$J442)&amp;"")</f>
        <v/>
      </c>
      <c r="F442" s="52" t="str">
        <f aca="false">IF($A442="","",INDEX('Revenue Ledger'!$I$1:$I$4500,$J442))</f>
        <v/>
      </c>
      <c r="G442" s="52" t="str">
        <f aca="false">IF($A442="","",INDEX('Revenue Ledger'!$J$1:$J$4500,$J442))</f>
        <v/>
      </c>
      <c r="H442" s="52" t="str">
        <f aca="false">IF($A442="","",'Revenue Testing'!$E$9)</f>
        <v/>
      </c>
      <c r="I442" s="50" t="str">
        <f aca="false">IF($A442="","","Above materiality – automatically selected")</f>
        <v/>
      </c>
      <c r="J442" s="90" t="str">
        <f aca="false">IF($A442="","",MATCH(LARGE('Revenue Ledger'!$P$2:$P$4500,$A442),'Revenue Ledger'!$P$2:$P$4500,0)+1)</f>
        <v/>
      </c>
      <c r="K442" s="50" t="str">
        <f aca="false">IF($A442="","",INDEX('Revenue Ledger'!$A$1:$A$4500,$J442)&amp;"")</f>
        <v/>
      </c>
      <c r="L442" s="54"/>
      <c r="M442" s="54"/>
    </row>
    <row r="443" customFormat="false" ht="15" hidden="false" customHeight="false" outlineLevel="0" collapsed="false">
      <c r="A443" s="90" t="str">
        <f aca="false">IF(ROWS($A$5:A443)&lt;='Revenue Testing'!$E$31,ROWS($A$5:A443),"")</f>
        <v/>
      </c>
      <c r="B443" s="91" t="str">
        <f aca="false">IF($A443="","",INDEX('Revenue Ledger'!$B$1:$B$4500,$J443))</f>
        <v/>
      </c>
      <c r="C443" s="90" t="str">
        <f aca="false">IF($A443="","",INDEX('Revenue Ledger'!$C$1:$C$4500,$J443))</f>
        <v/>
      </c>
      <c r="D443" s="50" t="str">
        <f aca="false">IF($A443="","",INDEX('Revenue Ledger'!$D$1:$D$4500,$J443))</f>
        <v/>
      </c>
      <c r="E443" s="50" t="str">
        <f aca="false">IF($A443="","",INDEX('Revenue Ledger'!$F$1:$F$4500,$J443)&amp;"")</f>
        <v/>
      </c>
      <c r="F443" s="52" t="str">
        <f aca="false">IF($A443="","",INDEX('Revenue Ledger'!$I$1:$I$4500,$J443))</f>
        <v/>
      </c>
      <c r="G443" s="52" t="str">
        <f aca="false">IF($A443="","",INDEX('Revenue Ledger'!$J$1:$J$4500,$J443))</f>
        <v/>
      </c>
      <c r="H443" s="52" t="str">
        <f aca="false">IF($A443="","",'Revenue Testing'!$E$9)</f>
        <v/>
      </c>
      <c r="I443" s="50" t="str">
        <f aca="false">IF($A443="","","Above materiality – automatically selected")</f>
        <v/>
      </c>
      <c r="J443" s="90" t="str">
        <f aca="false">IF($A443="","",MATCH(LARGE('Revenue Ledger'!$P$2:$P$4500,$A443),'Revenue Ledger'!$P$2:$P$4500,0)+1)</f>
        <v/>
      </c>
      <c r="K443" s="50" t="str">
        <f aca="false">IF($A443="","",INDEX('Revenue Ledger'!$A$1:$A$4500,$J443)&amp;"")</f>
        <v/>
      </c>
      <c r="L443" s="54"/>
      <c r="M443" s="54"/>
    </row>
    <row r="444" customFormat="false" ht="15" hidden="false" customHeight="false" outlineLevel="0" collapsed="false">
      <c r="A444" s="90" t="str">
        <f aca="false">IF(ROWS($A$5:A444)&lt;='Revenue Testing'!$E$31,ROWS($A$5:A444),"")</f>
        <v/>
      </c>
      <c r="B444" s="91" t="str">
        <f aca="false">IF($A444="","",INDEX('Revenue Ledger'!$B$1:$B$4500,$J444))</f>
        <v/>
      </c>
      <c r="C444" s="90" t="str">
        <f aca="false">IF($A444="","",INDEX('Revenue Ledger'!$C$1:$C$4500,$J444))</f>
        <v/>
      </c>
      <c r="D444" s="50" t="str">
        <f aca="false">IF($A444="","",INDEX('Revenue Ledger'!$D$1:$D$4500,$J444))</f>
        <v/>
      </c>
      <c r="E444" s="50" t="str">
        <f aca="false">IF($A444="","",INDEX('Revenue Ledger'!$F$1:$F$4500,$J444)&amp;"")</f>
        <v/>
      </c>
      <c r="F444" s="52" t="str">
        <f aca="false">IF($A444="","",INDEX('Revenue Ledger'!$I$1:$I$4500,$J444))</f>
        <v/>
      </c>
      <c r="G444" s="52" t="str">
        <f aca="false">IF($A444="","",INDEX('Revenue Ledger'!$J$1:$J$4500,$J444))</f>
        <v/>
      </c>
      <c r="H444" s="52" t="str">
        <f aca="false">IF($A444="","",'Revenue Testing'!$E$9)</f>
        <v/>
      </c>
      <c r="I444" s="50" t="str">
        <f aca="false">IF($A444="","","Above materiality – automatically selected")</f>
        <v/>
      </c>
      <c r="J444" s="90" t="str">
        <f aca="false">IF($A444="","",MATCH(LARGE('Revenue Ledger'!$P$2:$P$4500,$A444),'Revenue Ledger'!$P$2:$P$4500,0)+1)</f>
        <v/>
      </c>
      <c r="K444" s="50" t="str">
        <f aca="false">IF($A444="","",INDEX('Revenue Ledger'!$A$1:$A$4500,$J444)&amp;"")</f>
        <v/>
      </c>
      <c r="L444" s="54"/>
      <c r="M444" s="54"/>
    </row>
    <row r="445" customFormat="false" ht="15" hidden="false" customHeight="false" outlineLevel="0" collapsed="false">
      <c r="A445" s="90" t="str">
        <f aca="false">IF(ROWS($A$5:A445)&lt;='Revenue Testing'!$E$31,ROWS($A$5:A445),"")</f>
        <v/>
      </c>
      <c r="B445" s="91" t="str">
        <f aca="false">IF($A445="","",INDEX('Revenue Ledger'!$B$1:$B$4500,$J445))</f>
        <v/>
      </c>
      <c r="C445" s="90" t="str">
        <f aca="false">IF($A445="","",INDEX('Revenue Ledger'!$C$1:$C$4500,$J445))</f>
        <v/>
      </c>
      <c r="D445" s="50" t="str">
        <f aca="false">IF($A445="","",INDEX('Revenue Ledger'!$D$1:$D$4500,$J445))</f>
        <v/>
      </c>
      <c r="E445" s="50" t="str">
        <f aca="false">IF($A445="","",INDEX('Revenue Ledger'!$F$1:$F$4500,$J445)&amp;"")</f>
        <v/>
      </c>
      <c r="F445" s="52" t="str">
        <f aca="false">IF($A445="","",INDEX('Revenue Ledger'!$I$1:$I$4500,$J445))</f>
        <v/>
      </c>
      <c r="G445" s="52" t="str">
        <f aca="false">IF($A445="","",INDEX('Revenue Ledger'!$J$1:$J$4500,$J445))</f>
        <v/>
      </c>
      <c r="H445" s="52" t="str">
        <f aca="false">IF($A445="","",'Revenue Testing'!$E$9)</f>
        <v/>
      </c>
      <c r="I445" s="50" t="str">
        <f aca="false">IF($A445="","","Above materiality – automatically selected")</f>
        <v/>
      </c>
      <c r="J445" s="90" t="str">
        <f aca="false">IF($A445="","",MATCH(LARGE('Revenue Ledger'!$P$2:$P$4500,$A445),'Revenue Ledger'!$P$2:$P$4500,0)+1)</f>
        <v/>
      </c>
      <c r="K445" s="50" t="str">
        <f aca="false">IF($A445="","",INDEX('Revenue Ledger'!$A$1:$A$4500,$J445)&amp;"")</f>
        <v/>
      </c>
      <c r="L445" s="54"/>
      <c r="M445" s="54"/>
    </row>
    <row r="446" customFormat="false" ht="15" hidden="false" customHeight="false" outlineLevel="0" collapsed="false">
      <c r="A446" s="90" t="str">
        <f aca="false">IF(ROWS($A$5:A446)&lt;='Revenue Testing'!$E$31,ROWS($A$5:A446),"")</f>
        <v/>
      </c>
      <c r="B446" s="91" t="str">
        <f aca="false">IF($A446="","",INDEX('Revenue Ledger'!$B$1:$B$4500,$J446))</f>
        <v/>
      </c>
      <c r="C446" s="90" t="str">
        <f aca="false">IF($A446="","",INDEX('Revenue Ledger'!$C$1:$C$4500,$J446))</f>
        <v/>
      </c>
      <c r="D446" s="50" t="str">
        <f aca="false">IF($A446="","",INDEX('Revenue Ledger'!$D$1:$D$4500,$J446))</f>
        <v/>
      </c>
      <c r="E446" s="50" t="str">
        <f aca="false">IF($A446="","",INDEX('Revenue Ledger'!$F$1:$F$4500,$J446)&amp;"")</f>
        <v/>
      </c>
      <c r="F446" s="52" t="str">
        <f aca="false">IF($A446="","",INDEX('Revenue Ledger'!$I$1:$I$4500,$J446))</f>
        <v/>
      </c>
      <c r="G446" s="52" t="str">
        <f aca="false">IF($A446="","",INDEX('Revenue Ledger'!$J$1:$J$4500,$J446))</f>
        <v/>
      </c>
      <c r="H446" s="52" t="str">
        <f aca="false">IF($A446="","",'Revenue Testing'!$E$9)</f>
        <v/>
      </c>
      <c r="I446" s="50" t="str">
        <f aca="false">IF($A446="","","Above materiality – automatically selected")</f>
        <v/>
      </c>
      <c r="J446" s="90" t="str">
        <f aca="false">IF($A446="","",MATCH(LARGE('Revenue Ledger'!$P$2:$P$4500,$A446),'Revenue Ledger'!$P$2:$P$4500,0)+1)</f>
        <v/>
      </c>
      <c r="K446" s="50" t="str">
        <f aca="false">IF($A446="","",INDEX('Revenue Ledger'!$A$1:$A$4500,$J446)&amp;"")</f>
        <v/>
      </c>
      <c r="L446" s="54"/>
      <c r="M446" s="54"/>
    </row>
    <row r="447" customFormat="false" ht="15" hidden="false" customHeight="false" outlineLevel="0" collapsed="false">
      <c r="A447" s="90" t="str">
        <f aca="false">IF(ROWS($A$5:A447)&lt;='Revenue Testing'!$E$31,ROWS($A$5:A447),"")</f>
        <v/>
      </c>
      <c r="B447" s="91" t="str">
        <f aca="false">IF($A447="","",INDEX('Revenue Ledger'!$B$1:$B$4500,$J447))</f>
        <v/>
      </c>
      <c r="C447" s="90" t="str">
        <f aca="false">IF($A447="","",INDEX('Revenue Ledger'!$C$1:$C$4500,$J447))</f>
        <v/>
      </c>
      <c r="D447" s="50" t="str">
        <f aca="false">IF($A447="","",INDEX('Revenue Ledger'!$D$1:$D$4500,$J447))</f>
        <v/>
      </c>
      <c r="E447" s="50" t="str">
        <f aca="false">IF($A447="","",INDEX('Revenue Ledger'!$F$1:$F$4500,$J447)&amp;"")</f>
        <v/>
      </c>
      <c r="F447" s="52" t="str">
        <f aca="false">IF($A447="","",INDEX('Revenue Ledger'!$I$1:$I$4500,$J447))</f>
        <v/>
      </c>
      <c r="G447" s="52" t="str">
        <f aca="false">IF($A447="","",INDEX('Revenue Ledger'!$J$1:$J$4500,$J447))</f>
        <v/>
      </c>
      <c r="H447" s="52" t="str">
        <f aca="false">IF($A447="","",'Revenue Testing'!$E$9)</f>
        <v/>
      </c>
      <c r="I447" s="50" t="str">
        <f aca="false">IF($A447="","","Above materiality – automatically selected")</f>
        <v/>
      </c>
      <c r="J447" s="90" t="str">
        <f aca="false">IF($A447="","",MATCH(LARGE('Revenue Ledger'!$P$2:$P$4500,$A447),'Revenue Ledger'!$P$2:$P$4500,0)+1)</f>
        <v/>
      </c>
      <c r="K447" s="50" t="str">
        <f aca="false">IF($A447="","",INDEX('Revenue Ledger'!$A$1:$A$4500,$J447)&amp;"")</f>
        <v/>
      </c>
      <c r="L447" s="54"/>
      <c r="M447" s="54"/>
    </row>
    <row r="448" customFormat="false" ht="15" hidden="false" customHeight="false" outlineLevel="0" collapsed="false">
      <c r="A448" s="90" t="str">
        <f aca="false">IF(ROWS($A$5:A448)&lt;='Revenue Testing'!$E$31,ROWS($A$5:A448),"")</f>
        <v/>
      </c>
      <c r="B448" s="91" t="str">
        <f aca="false">IF($A448="","",INDEX('Revenue Ledger'!$B$1:$B$4500,$J448))</f>
        <v/>
      </c>
      <c r="C448" s="90" t="str">
        <f aca="false">IF($A448="","",INDEX('Revenue Ledger'!$C$1:$C$4500,$J448))</f>
        <v/>
      </c>
      <c r="D448" s="50" t="str">
        <f aca="false">IF($A448="","",INDEX('Revenue Ledger'!$D$1:$D$4500,$J448))</f>
        <v/>
      </c>
      <c r="E448" s="50" t="str">
        <f aca="false">IF($A448="","",INDEX('Revenue Ledger'!$F$1:$F$4500,$J448)&amp;"")</f>
        <v/>
      </c>
      <c r="F448" s="52" t="str">
        <f aca="false">IF($A448="","",INDEX('Revenue Ledger'!$I$1:$I$4500,$J448))</f>
        <v/>
      </c>
      <c r="G448" s="52" t="str">
        <f aca="false">IF($A448="","",INDEX('Revenue Ledger'!$J$1:$J$4500,$J448))</f>
        <v/>
      </c>
      <c r="H448" s="52" t="str">
        <f aca="false">IF($A448="","",'Revenue Testing'!$E$9)</f>
        <v/>
      </c>
      <c r="I448" s="50" t="str">
        <f aca="false">IF($A448="","","Above materiality – automatically selected")</f>
        <v/>
      </c>
      <c r="J448" s="90" t="str">
        <f aca="false">IF($A448="","",MATCH(LARGE('Revenue Ledger'!$P$2:$P$4500,$A448),'Revenue Ledger'!$P$2:$P$4500,0)+1)</f>
        <v/>
      </c>
      <c r="K448" s="50" t="str">
        <f aca="false">IF($A448="","",INDEX('Revenue Ledger'!$A$1:$A$4500,$J448)&amp;"")</f>
        <v/>
      </c>
      <c r="L448" s="54"/>
      <c r="M448" s="54"/>
    </row>
    <row r="449" customFormat="false" ht="15" hidden="false" customHeight="false" outlineLevel="0" collapsed="false">
      <c r="A449" s="90" t="str">
        <f aca="false">IF(ROWS($A$5:A449)&lt;='Revenue Testing'!$E$31,ROWS($A$5:A449),"")</f>
        <v/>
      </c>
      <c r="B449" s="91" t="str">
        <f aca="false">IF($A449="","",INDEX('Revenue Ledger'!$B$1:$B$4500,$J449))</f>
        <v/>
      </c>
      <c r="C449" s="90" t="str">
        <f aca="false">IF($A449="","",INDEX('Revenue Ledger'!$C$1:$C$4500,$J449))</f>
        <v/>
      </c>
      <c r="D449" s="50" t="str">
        <f aca="false">IF($A449="","",INDEX('Revenue Ledger'!$D$1:$D$4500,$J449))</f>
        <v/>
      </c>
      <c r="E449" s="50" t="str">
        <f aca="false">IF($A449="","",INDEX('Revenue Ledger'!$F$1:$F$4500,$J449)&amp;"")</f>
        <v/>
      </c>
      <c r="F449" s="52" t="str">
        <f aca="false">IF($A449="","",INDEX('Revenue Ledger'!$I$1:$I$4500,$J449))</f>
        <v/>
      </c>
      <c r="G449" s="52" t="str">
        <f aca="false">IF($A449="","",INDEX('Revenue Ledger'!$J$1:$J$4500,$J449))</f>
        <v/>
      </c>
      <c r="H449" s="52" t="str">
        <f aca="false">IF($A449="","",'Revenue Testing'!$E$9)</f>
        <v/>
      </c>
      <c r="I449" s="50" t="str">
        <f aca="false">IF($A449="","","Above materiality – automatically selected")</f>
        <v/>
      </c>
      <c r="J449" s="90" t="str">
        <f aca="false">IF($A449="","",MATCH(LARGE('Revenue Ledger'!$P$2:$P$4500,$A449),'Revenue Ledger'!$P$2:$P$4500,0)+1)</f>
        <v/>
      </c>
      <c r="K449" s="50" t="str">
        <f aca="false">IF($A449="","",INDEX('Revenue Ledger'!$A$1:$A$4500,$J449)&amp;"")</f>
        <v/>
      </c>
      <c r="L449" s="54"/>
      <c r="M449" s="54"/>
    </row>
    <row r="450" customFormat="false" ht="15" hidden="false" customHeight="false" outlineLevel="0" collapsed="false">
      <c r="A450" s="90" t="str">
        <f aca="false">IF(ROWS($A$5:A450)&lt;='Revenue Testing'!$E$31,ROWS($A$5:A450),"")</f>
        <v/>
      </c>
      <c r="B450" s="91" t="str">
        <f aca="false">IF($A450="","",INDEX('Revenue Ledger'!$B$1:$B$4500,$J450))</f>
        <v/>
      </c>
      <c r="C450" s="90" t="str">
        <f aca="false">IF($A450="","",INDEX('Revenue Ledger'!$C$1:$C$4500,$J450))</f>
        <v/>
      </c>
      <c r="D450" s="50" t="str">
        <f aca="false">IF($A450="","",INDEX('Revenue Ledger'!$D$1:$D$4500,$J450))</f>
        <v/>
      </c>
      <c r="E450" s="50" t="str">
        <f aca="false">IF($A450="","",INDEX('Revenue Ledger'!$F$1:$F$4500,$J450)&amp;"")</f>
        <v/>
      </c>
      <c r="F450" s="52" t="str">
        <f aca="false">IF($A450="","",INDEX('Revenue Ledger'!$I$1:$I$4500,$J450))</f>
        <v/>
      </c>
      <c r="G450" s="52" t="str">
        <f aca="false">IF($A450="","",INDEX('Revenue Ledger'!$J$1:$J$4500,$J450))</f>
        <v/>
      </c>
      <c r="H450" s="52" t="str">
        <f aca="false">IF($A450="","",'Revenue Testing'!$E$9)</f>
        <v/>
      </c>
      <c r="I450" s="50" t="str">
        <f aca="false">IF($A450="","","Above materiality – automatically selected")</f>
        <v/>
      </c>
      <c r="J450" s="90" t="str">
        <f aca="false">IF($A450="","",MATCH(LARGE('Revenue Ledger'!$P$2:$P$4500,$A450),'Revenue Ledger'!$P$2:$P$4500,0)+1)</f>
        <v/>
      </c>
      <c r="K450" s="50" t="str">
        <f aca="false">IF($A450="","",INDEX('Revenue Ledger'!$A$1:$A$4500,$J450)&amp;"")</f>
        <v/>
      </c>
      <c r="L450" s="54"/>
      <c r="M450" s="54"/>
    </row>
    <row r="451" customFormat="false" ht="15" hidden="false" customHeight="false" outlineLevel="0" collapsed="false">
      <c r="A451" s="90" t="str">
        <f aca="false">IF(ROWS($A$5:A451)&lt;='Revenue Testing'!$E$31,ROWS($A$5:A451),"")</f>
        <v/>
      </c>
      <c r="B451" s="91" t="str">
        <f aca="false">IF($A451="","",INDEX('Revenue Ledger'!$B$1:$B$4500,$J451))</f>
        <v/>
      </c>
      <c r="C451" s="90" t="str">
        <f aca="false">IF($A451="","",INDEX('Revenue Ledger'!$C$1:$C$4500,$J451))</f>
        <v/>
      </c>
      <c r="D451" s="50" t="str">
        <f aca="false">IF($A451="","",INDEX('Revenue Ledger'!$D$1:$D$4500,$J451))</f>
        <v/>
      </c>
      <c r="E451" s="50" t="str">
        <f aca="false">IF($A451="","",INDEX('Revenue Ledger'!$F$1:$F$4500,$J451)&amp;"")</f>
        <v/>
      </c>
      <c r="F451" s="52" t="str">
        <f aca="false">IF($A451="","",INDEX('Revenue Ledger'!$I$1:$I$4500,$J451))</f>
        <v/>
      </c>
      <c r="G451" s="52" t="str">
        <f aca="false">IF($A451="","",INDEX('Revenue Ledger'!$J$1:$J$4500,$J451))</f>
        <v/>
      </c>
      <c r="H451" s="52" t="str">
        <f aca="false">IF($A451="","",'Revenue Testing'!$E$9)</f>
        <v/>
      </c>
      <c r="I451" s="50" t="str">
        <f aca="false">IF($A451="","","Above materiality – automatically selected")</f>
        <v/>
      </c>
      <c r="J451" s="90" t="str">
        <f aca="false">IF($A451="","",MATCH(LARGE('Revenue Ledger'!$P$2:$P$4500,$A451),'Revenue Ledger'!$P$2:$P$4500,0)+1)</f>
        <v/>
      </c>
      <c r="K451" s="50" t="str">
        <f aca="false">IF($A451="","",INDEX('Revenue Ledger'!$A$1:$A$4500,$J451)&amp;"")</f>
        <v/>
      </c>
      <c r="L451" s="54"/>
      <c r="M451" s="54"/>
    </row>
    <row r="452" customFormat="false" ht="15" hidden="false" customHeight="false" outlineLevel="0" collapsed="false">
      <c r="A452" s="90" t="str">
        <f aca="false">IF(ROWS($A$5:A452)&lt;='Revenue Testing'!$E$31,ROWS($A$5:A452),"")</f>
        <v/>
      </c>
      <c r="B452" s="91" t="str">
        <f aca="false">IF($A452="","",INDEX('Revenue Ledger'!$B$1:$B$4500,$J452))</f>
        <v/>
      </c>
      <c r="C452" s="90" t="str">
        <f aca="false">IF($A452="","",INDEX('Revenue Ledger'!$C$1:$C$4500,$J452))</f>
        <v/>
      </c>
      <c r="D452" s="50" t="str">
        <f aca="false">IF($A452="","",INDEX('Revenue Ledger'!$D$1:$D$4500,$J452))</f>
        <v/>
      </c>
      <c r="E452" s="50" t="str">
        <f aca="false">IF($A452="","",INDEX('Revenue Ledger'!$F$1:$F$4500,$J452)&amp;"")</f>
        <v/>
      </c>
      <c r="F452" s="52" t="str">
        <f aca="false">IF($A452="","",INDEX('Revenue Ledger'!$I$1:$I$4500,$J452))</f>
        <v/>
      </c>
      <c r="G452" s="52" t="str">
        <f aca="false">IF($A452="","",INDEX('Revenue Ledger'!$J$1:$J$4500,$J452))</f>
        <v/>
      </c>
      <c r="H452" s="52" t="str">
        <f aca="false">IF($A452="","",'Revenue Testing'!$E$9)</f>
        <v/>
      </c>
      <c r="I452" s="50" t="str">
        <f aca="false">IF($A452="","","Above materiality – automatically selected")</f>
        <v/>
      </c>
      <c r="J452" s="90" t="str">
        <f aca="false">IF($A452="","",MATCH(LARGE('Revenue Ledger'!$P$2:$P$4500,$A452),'Revenue Ledger'!$P$2:$P$4500,0)+1)</f>
        <v/>
      </c>
      <c r="K452" s="50" t="str">
        <f aca="false">IF($A452="","",INDEX('Revenue Ledger'!$A$1:$A$4500,$J452)&amp;"")</f>
        <v/>
      </c>
      <c r="L452" s="54"/>
      <c r="M452" s="54"/>
    </row>
    <row r="453" customFormat="false" ht="15" hidden="false" customHeight="false" outlineLevel="0" collapsed="false">
      <c r="A453" s="90" t="str">
        <f aca="false">IF(ROWS($A$5:A453)&lt;='Revenue Testing'!$E$31,ROWS($A$5:A453),"")</f>
        <v/>
      </c>
      <c r="B453" s="91" t="str">
        <f aca="false">IF($A453="","",INDEX('Revenue Ledger'!$B$1:$B$4500,$J453))</f>
        <v/>
      </c>
      <c r="C453" s="90" t="str">
        <f aca="false">IF($A453="","",INDEX('Revenue Ledger'!$C$1:$C$4500,$J453))</f>
        <v/>
      </c>
      <c r="D453" s="50" t="str">
        <f aca="false">IF($A453="","",INDEX('Revenue Ledger'!$D$1:$D$4500,$J453))</f>
        <v/>
      </c>
      <c r="E453" s="50" t="str">
        <f aca="false">IF($A453="","",INDEX('Revenue Ledger'!$F$1:$F$4500,$J453)&amp;"")</f>
        <v/>
      </c>
      <c r="F453" s="52" t="str">
        <f aca="false">IF($A453="","",INDEX('Revenue Ledger'!$I$1:$I$4500,$J453))</f>
        <v/>
      </c>
      <c r="G453" s="52" t="str">
        <f aca="false">IF($A453="","",INDEX('Revenue Ledger'!$J$1:$J$4500,$J453))</f>
        <v/>
      </c>
      <c r="H453" s="52" t="str">
        <f aca="false">IF($A453="","",'Revenue Testing'!$E$9)</f>
        <v/>
      </c>
      <c r="I453" s="50" t="str">
        <f aca="false">IF($A453="","","Above materiality – automatically selected")</f>
        <v/>
      </c>
      <c r="J453" s="90" t="str">
        <f aca="false">IF($A453="","",MATCH(LARGE('Revenue Ledger'!$P$2:$P$4500,$A453),'Revenue Ledger'!$P$2:$P$4500,0)+1)</f>
        <v/>
      </c>
      <c r="K453" s="50" t="str">
        <f aca="false">IF($A453="","",INDEX('Revenue Ledger'!$A$1:$A$4500,$J453)&amp;"")</f>
        <v/>
      </c>
      <c r="L453" s="54"/>
      <c r="M453" s="54"/>
    </row>
    <row r="454" customFormat="false" ht="15" hidden="false" customHeight="false" outlineLevel="0" collapsed="false">
      <c r="A454" s="90" t="str">
        <f aca="false">IF(ROWS($A$5:A454)&lt;='Revenue Testing'!$E$31,ROWS($A$5:A454),"")</f>
        <v/>
      </c>
      <c r="B454" s="91" t="str">
        <f aca="false">IF($A454="","",INDEX('Revenue Ledger'!$B$1:$B$4500,$J454))</f>
        <v/>
      </c>
      <c r="C454" s="90" t="str">
        <f aca="false">IF($A454="","",INDEX('Revenue Ledger'!$C$1:$C$4500,$J454))</f>
        <v/>
      </c>
      <c r="D454" s="50" t="str">
        <f aca="false">IF($A454="","",INDEX('Revenue Ledger'!$D$1:$D$4500,$J454))</f>
        <v/>
      </c>
      <c r="E454" s="50" t="str">
        <f aca="false">IF($A454="","",INDEX('Revenue Ledger'!$F$1:$F$4500,$J454)&amp;"")</f>
        <v/>
      </c>
      <c r="F454" s="52" t="str">
        <f aca="false">IF($A454="","",INDEX('Revenue Ledger'!$I$1:$I$4500,$J454))</f>
        <v/>
      </c>
      <c r="G454" s="52" t="str">
        <f aca="false">IF($A454="","",INDEX('Revenue Ledger'!$J$1:$J$4500,$J454))</f>
        <v/>
      </c>
      <c r="H454" s="52" t="str">
        <f aca="false">IF($A454="","",'Revenue Testing'!$E$9)</f>
        <v/>
      </c>
      <c r="I454" s="50" t="str">
        <f aca="false">IF($A454="","","Above materiality – automatically selected")</f>
        <v/>
      </c>
      <c r="J454" s="90" t="str">
        <f aca="false">IF($A454="","",MATCH(LARGE('Revenue Ledger'!$P$2:$P$4500,$A454),'Revenue Ledger'!$P$2:$P$4500,0)+1)</f>
        <v/>
      </c>
      <c r="K454" s="50" t="str">
        <f aca="false">IF($A454="","",INDEX('Revenue Ledger'!$A$1:$A$4500,$J454)&amp;"")</f>
        <v/>
      </c>
      <c r="L454" s="54"/>
      <c r="M454" s="54"/>
    </row>
    <row r="455" customFormat="false" ht="15" hidden="false" customHeight="false" outlineLevel="0" collapsed="false">
      <c r="A455" s="90" t="str">
        <f aca="false">IF(ROWS($A$5:A455)&lt;='Revenue Testing'!$E$31,ROWS($A$5:A455),"")</f>
        <v/>
      </c>
      <c r="B455" s="91" t="str">
        <f aca="false">IF($A455="","",INDEX('Revenue Ledger'!$B$1:$B$4500,$J455))</f>
        <v/>
      </c>
      <c r="C455" s="90" t="str">
        <f aca="false">IF($A455="","",INDEX('Revenue Ledger'!$C$1:$C$4500,$J455))</f>
        <v/>
      </c>
      <c r="D455" s="50" t="str">
        <f aca="false">IF($A455="","",INDEX('Revenue Ledger'!$D$1:$D$4500,$J455))</f>
        <v/>
      </c>
      <c r="E455" s="50" t="str">
        <f aca="false">IF($A455="","",INDEX('Revenue Ledger'!$F$1:$F$4500,$J455)&amp;"")</f>
        <v/>
      </c>
      <c r="F455" s="52" t="str">
        <f aca="false">IF($A455="","",INDEX('Revenue Ledger'!$I$1:$I$4500,$J455))</f>
        <v/>
      </c>
      <c r="G455" s="52" t="str">
        <f aca="false">IF($A455="","",INDEX('Revenue Ledger'!$J$1:$J$4500,$J455))</f>
        <v/>
      </c>
      <c r="H455" s="52" t="str">
        <f aca="false">IF($A455="","",'Revenue Testing'!$E$9)</f>
        <v/>
      </c>
      <c r="I455" s="50" t="str">
        <f aca="false">IF($A455="","","Above materiality – automatically selected")</f>
        <v/>
      </c>
      <c r="J455" s="90" t="str">
        <f aca="false">IF($A455="","",MATCH(LARGE('Revenue Ledger'!$P$2:$P$4500,$A455),'Revenue Ledger'!$P$2:$P$4500,0)+1)</f>
        <v/>
      </c>
      <c r="K455" s="50" t="str">
        <f aca="false">IF($A455="","",INDEX('Revenue Ledger'!$A$1:$A$4500,$J455)&amp;"")</f>
        <v/>
      </c>
      <c r="L455" s="54"/>
      <c r="M455" s="54"/>
    </row>
    <row r="456" customFormat="false" ht="15" hidden="false" customHeight="false" outlineLevel="0" collapsed="false">
      <c r="A456" s="90" t="str">
        <f aca="false">IF(ROWS($A$5:A456)&lt;='Revenue Testing'!$E$31,ROWS($A$5:A456),"")</f>
        <v/>
      </c>
      <c r="B456" s="91" t="str">
        <f aca="false">IF($A456="","",INDEX('Revenue Ledger'!$B$1:$B$4500,$J456))</f>
        <v/>
      </c>
      <c r="C456" s="90" t="str">
        <f aca="false">IF($A456="","",INDEX('Revenue Ledger'!$C$1:$C$4500,$J456))</f>
        <v/>
      </c>
      <c r="D456" s="50" t="str">
        <f aca="false">IF($A456="","",INDEX('Revenue Ledger'!$D$1:$D$4500,$J456))</f>
        <v/>
      </c>
      <c r="E456" s="50" t="str">
        <f aca="false">IF($A456="","",INDEX('Revenue Ledger'!$F$1:$F$4500,$J456)&amp;"")</f>
        <v/>
      </c>
      <c r="F456" s="52" t="str">
        <f aca="false">IF($A456="","",INDEX('Revenue Ledger'!$I$1:$I$4500,$J456))</f>
        <v/>
      </c>
      <c r="G456" s="52" t="str">
        <f aca="false">IF($A456="","",INDEX('Revenue Ledger'!$J$1:$J$4500,$J456))</f>
        <v/>
      </c>
      <c r="H456" s="52" t="str">
        <f aca="false">IF($A456="","",'Revenue Testing'!$E$9)</f>
        <v/>
      </c>
      <c r="I456" s="50" t="str">
        <f aca="false">IF($A456="","","Above materiality – automatically selected")</f>
        <v/>
      </c>
      <c r="J456" s="90" t="str">
        <f aca="false">IF($A456="","",MATCH(LARGE('Revenue Ledger'!$P$2:$P$4500,$A456),'Revenue Ledger'!$P$2:$P$4500,0)+1)</f>
        <v/>
      </c>
      <c r="K456" s="50" t="str">
        <f aca="false">IF($A456="","",INDEX('Revenue Ledger'!$A$1:$A$4500,$J456)&amp;"")</f>
        <v/>
      </c>
      <c r="L456" s="54"/>
      <c r="M456" s="54"/>
    </row>
    <row r="457" customFormat="false" ht="15" hidden="false" customHeight="false" outlineLevel="0" collapsed="false">
      <c r="A457" s="90" t="str">
        <f aca="false">IF(ROWS($A$5:A457)&lt;='Revenue Testing'!$E$31,ROWS($A$5:A457),"")</f>
        <v/>
      </c>
      <c r="B457" s="91" t="str">
        <f aca="false">IF($A457="","",INDEX('Revenue Ledger'!$B$1:$B$4500,$J457))</f>
        <v/>
      </c>
      <c r="C457" s="90" t="str">
        <f aca="false">IF($A457="","",INDEX('Revenue Ledger'!$C$1:$C$4500,$J457))</f>
        <v/>
      </c>
      <c r="D457" s="50" t="str">
        <f aca="false">IF($A457="","",INDEX('Revenue Ledger'!$D$1:$D$4500,$J457))</f>
        <v/>
      </c>
      <c r="E457" s="50" t="str">
        <f aca="false">IF($A457="","",INDEX('Revenue Ledger'!$F$1:$F$4500,$J457)&amp;"")</f>
        <v/>
      </c>
      <c r="F457" s="52" t="str">
        <f aca="false">IF($A457="","",INDEX('Revenue Ledger'!$I$1:$I$4500,$J457))</f>
        <v/>
      </c>
      <c r="G457" s="52" t="str">
        <f aca="false">IF($A457="","",INDEX('Revenue Ledger'!$J$1:$J$4500,$J457))</f>
        <v/>
      </c>
      <c r="H457" s="52" t="str">
        <f aca="false">IF($A457="","",'Revenue Testing'!$E$9)</f>
        <v/>
      </c>
      <c r="I457" s="50" t="str">
        <f aca="false">IF($A457="","","Above materiality – automatically selected")</f>
        <v/>
      </c>
      <c r="J457" s="90" t="str">
        <f aca="false">IF($A457="","",MATCH(LARGE('Revenue Ledger'!$P$2:$P$4500,$A457),'Revenue Ledger'!$P$2:$P$4500,0)+1)</f>
        <v/>
      </c>
      <c r="K457" s="50" t="str">
        <f aca="false">IF($A457="","",INDEX('Revenue Ledger'!$A$1:$A$4500,$J457)&amp;"")</f>
        <v/>
      </c>
      <c r="L457" s="54"/>
      <c r="M457" s="54"/>
    </row>
    <row r="458" customFormat="false" ht="15" hidden="false" customHeight="false" outlineLevel="0" collapsed="false">
      <c r="A458" s="90" t="str">
        <f aca="false">IF(ROWS($A$5:A458)&lt;='Revenue Testing'!$E$31,ROWS($A$5:A458),"")</f>
        <v/>
      </c>
      <c r="B458" s="91" t="str">
        <f aca="false">IF($A458="","",INDEX('Revenue Ledger'!$B$1:$B$4500,$J458))</f>
        <v/>
      </c>
      <c r="C458" s="90" t="str">
        <f aca="false">IF($A458="","",INDEX('Revenue Ledger'!$C$1:$C$4500,$J458))</f>
        <v/>
      </c>
      <c r="D458" s="50" t="str">
        <f aca="false">IF($A458="","",INDEX('Revenue Ledger'!$D$1:$D$4500,$J458))</f>
        <v/>
      </c>
      <c r="E458" s="50" t="str">
        <f aca="false">IF($A458="","",INDEX('Revenue Ledger'!$F$1:$F$4500,$J458)&amp;"")</f>
        <v/>
      </c>
      <c r="F458" s="52" t="str">
        <f aca="false">IF($A458="","",INDEX('Revenue Ledger'!$I$1:$I$4500,$J458))</f>
        <v/>
      </c>
      <c r="G458" s="52" t="str">
        <f aca="false">IF($A458="","",INDEX('Revenue Ledger'!$J$1:$J$4500,$J458))</f>
        <v/>
      </c>
      <c r="H458" s="52" t="str">
        <f aca="false">IF($A458="","",'Revenue Testing'!$E$9)</f>
        <v/>
      </c>
      <c r="I458" s="50" t="str">
        <f aca="false">IF($A458="","","Above materiality – automatically selected")</f>
        <v/>
      </c>
      <c r="J458" s="90" t="str">
        <f aca="false">IF($A458="","",MATCH(LARGE('Revenue Ledger'!$P$2:$P$4500,$A458),'Revenue Ledger'!$P$2:$P$4500,0)+1)</f>
        <v/>
      </c>
      <c r="K458" s="50" t="str">
        <f aca="false">IF($A458="","",INDEX('Revenue Ledger'!$A$1:$A$4500,$J458)&amp;"")</f>
        <v/>
      </c>
      <c r="L458" s="54"/>
      <c r="M458" s="54"/>
    </row>
    <row r="459" customFormat="false" ht="15" hidden="false" customHeight="false" outlineLevel="0" collapsed="false">
      <c r="A459" s="90" t="str">
        <f aca="false">IF(ROWS($A$5:A459)&lt;='Revenue Testing'!$E$31,ROWS($A$5:A459),"")</f>
        <v/>
      </c>
      <c r="B459" s="91" t="str">
        <f aca="false">IF($A459="","",INDEX('Revenue Ledger'!$B$1:$B$4500,$J459))</f>
        <v/>
      </c>
      <c r="C459" s="90" t="str">
        <f aca="false">IF($A459="","",INDEX('Revenue Ledger'!$C$1:$C$4500,$J459))</f>
        <v/>
      </c>
      <c r="D459" s="50" t="str">
        <f aca="false">IF($A459="","",INDEX('Revenue Ledger'!$D$1:$D$4500,$J459))</f>
        <v/>
      </c>
      <c r="E459" s="50" t="str">
        <f aca="false">IF($A459="","",INDEX('Revenue Ledger'!$F$1:$F$4500,$J459)&amp;"")</f>
        <v/>
      </c>
      <c r="F459" s="52" t="str">
        <f aca="false">IF($A459="","",INDEX('Revenue Ledger'!$I$1:$I$4500,$J459))</f>
        <v/>
      </c>
      <c r="G459" s="52" t="str">
        <f aca="false">IF($A459="","",INDEX('Revenue Ledger'!$J$1:$J$4500,$J459))</f>
        <v/>
      </c>
      <c r="H459" s="52" t="str">
        <f aca="false">IF($A459="","",'Revenue Testing'!$E$9)</f>
        <v/>
      </c>
      <c r="I459" s="50" t="str">
        <f aca="false">IF($A459="","","Above materiality – automatically selected")</f>
        <v/>
      </c>
      <c r="J459" s="90" t="str">
        <f aca="false">IF($A459="","",MATCH(LARGE('Revenue Ledger'!$P$2:$P$4500,$A459),'Revenue Ledger'!$P$2:$P$4500,0)+1)</f>
        <v/>
      </c>
      <c r="K459" s="50" t="str">
        <f aca="false">IF($A459="","",INDEX('Revenue Ledger'!$A$1:$A$4500,$J459)&amp;"")</f>
        <v/>
      </c>
      <c r="L459" s="54"/>
      <c r="M459" s="54"/>
    </row>
    <row r="460" customFormat="false" ht="15" hidden="false" customHeight="false" outlineLevel="0" collapsed="false">
      <c r="A460" s="90" t="str">
        <f aca="false">IF(ROWS($A$5:A460)&lt;='Revenue Testing'!$E$31,ROWS($A$5:A460),"")</f>
        <v/>
      </c>
      <c r="B460" s="91" t="str">
        <f aca="false">IF($A460="","",INDEX('Revenue Ledger'!$B$1:$B$4500,$J460))</f>
        <v/>
      </c>
      <c r="C460" s="90" t="str">
        <f aca="false">IF($A460="","",INDEX('Revenue Ledger'!$C$1:$C$4500,$J460))</f>
        <v/>
      </c>
      <c r="D460" s="50" t="str">
        <f aca="false">IF($A460="","",INDEX('Revenue Ledger'!$D$1:$D$4500,$J460))</f>
        <v/>
      </c>
      <c r="E460" s="50" t="str">
        <f aca="false">IF($A460="","",INDEX('Revenue Ledger'!$F$1:$F$4500,$J460)&amp;"")</f>
        <v/>
      </c>
      <c r="F460" s="52" t="str">
        <f aca="false">IF($A460="","",INDEX('Revenue Ledger'!$I$1:$I$4500,$J460))</f>
        <v/>
      </c>
      <c r="G460" s="52" t="str">
        <f aca="false">IF($A460="","",INDEX('Revenue Ledger'!$J$1:$J$4500,$J460))</f>
        <v/>
      </c>
      <c r="H460" s="52" t="str">
        <f aca="false">IF($A460="","",'Revenue Testing'!$E$9)</f>
        <v/>
      </c>
      <c r="I460" s="50" t="str">
        <f aca="false">IF($A460="","","Above materiality – automatically selected")</f>
        <v/>
      </c>
      <c r="J460" s="90" t="str">
        <f aca="false">IF($A460="","",MATCH(LARGE('Revenue Ledger'!$P$2:$P$4500,$A460),'Revenue Ledger'!$P$2:$P$4500,0)+1)</f>
        <v/>
      </c>
      <c r="K460" s="50" t="str">
        <f aca="false">IF($A460="","",INDEX('Revenue Ledger'!$A$1:$A$4500,$J460)&amp;"")</f>
        <v/>
      </c>
      <c r="L460" s="54"/>
      <c r="M460" s="54"/>
    </row>
    <row r="461" customFormat="false" ht="15" hidden="false" customHeight="false" outlineLevel="0" collapsed="false">
      <c r="A461" s="90" t="str">
        <f aca="false">IF(ROWS($A$5:A461)&lt;='Revenue Testing'!$E$31,ROWS($A$5:A461),"")</f>
        <v/>
      </c>
      <c r="B461" s="91" t="str">
        <f aca="false">IF($A461="","",INDEX('Revenue Ledger'!$B$1:$B$4500,$J461))</f>
        <v/>
      </c>
      <c r="C461" s="90" t="str">
        <f aca="false">IF($A461="","",INDEX('Revenue Ledger'!$C$1:$C$4500,$J461))</f>
        <v/>
      </c>
      <c r="D461" s="50" t="str">
        <f aca="false">IF($A461="","",INDEX('Revenue Ledger'!$D$1:$D$4500,$J461))</f>
        <v/>
      </c>
      <c r="E461" s="50" t="str">
        <f aca="false">IF($A461="","",INDEX('Revenue Ledger'!$F$1:$F$4500,$J461)&amp;"")</f>
        <v/>
      </c>
      <c r="F461" s="52" t="str">
        <f aca="false">IF($A461="","",INDEX('Revenue Ledger'!$I$1:$I$4500,$J461))</f>
        <v/>
      </c>
      <c r="G461" s="52" t="str">
        <f aca="false">IF($A461="","",INDEX('Revenue Ledger'!$J$1:$J$4500,$J461))</f>
        <v/>
      </c>
      <c r="H461" s="52" t="str">
        <f aca="false">IF($A461="","",'Revenue Testing'!$E$9)</f>
        <v/>
      </c>
      <c r="I461" s="50" t="str">
        <f aca="false">IF($A461="","","Above materiality – automatically selected")</f>
        <v/>
      </c>
      <c r="J461" s="90" t="str">
        <f aca="false">IF($A461="","",MATCH(LARGE('Revenue Ledger'!$P$2:$P$4500,$A461),'Revenue Ledger'!$P$2:$P$4500,0)+1)</f>
        <v/>
      </c>
      <c r="K461" s="50" t="str">
        <f aca="false">IF($A461="","",INDEX('Revenue Ledger'!$A$1:$A$4500,$J461)&amp;"")</f>
        <v/>
      </c>
      <c r="L461" s="54"/>
      <c r="M461" s="54"/>
    </row>
    <row r="462" customFormat="false" ht="15" hidden="false" customHeight="false" outlineLevel="0" collapsed="false">
      <c r="A462" s="90" t="str">
        <f aca="false">IF(ROWS($A$5:A462)&lt;='Revenue Testing'!$E$31,ROWS($A$5:A462),"")</f>
        <v/>
      </c>
      <c r="B462" s="91" t="str">
        <f aca="false">IF($A462="","",INDEX('Revenue Ledger'!$B$1:$B$4500,$J462))</f>
        <v/>
      </c>
      <c r="C462" s="90" t="str">
        <f aca="false">IF($A462="","",INDEX('Revenue Ledger'!$C$1:$C$4500,$J462))</f>
        <v/>
      </c>
      <c r="D462" s="50" t="str">
        <f aca="false">IF($A462="","",INDEX('Revenue Ledger'!$D$1:$D$4500,$J462))</f>
        <v/>
      </c>
      <c r="E462" s="50" t="str">
        <f aca="false">IF($A462="","",INDEX('Revenue Ledger'!$F$1:$F$4500,$J462)&amp;"")</f>
        <v/>
      </c>
      <c r="F462" s="52" t="str">
        <f aca="false">IF($A462="","",INDEX('Revenue Ledger'!$I$1:$I$4500,$J462))</f>
        <v/>
      </c>
      <c r="G462" s="52" t="str">
        <f aca="false">IF($A462="","",INDEX('Revenue Ledger'!$J$1:$J$4500,$J462))</f>
        <v/>
      </c>
      <c r="H462" s="52" t="str">
        <f aca="false">IF($A462="","",'Revenue Testing'!$E$9)</f>
        <v/>
      </c>
      <c r="I462" s="50" t="str">
        <f aca="false">IF($A462="","","Above materiality – automatically selected")</f>
        <v/>
      </c>
      <c r="J462" s="90" t="str">
        <f aca="false">IF($A462="","",MATCH(LARGE('Revenue Ledger'!$P$2:$P$4500,$A462),'Revenue Ledger'!$P$2:$P$4500,0)+1)</f>
        <v/>
      </c>
      <c r="K462" s="50" t="str">
        <f aca="false">IF($A462="","",INDEX('Revenue Ledger'!$A$1:$A$4500,$J462)&amp;"")</f>
        <v/>
      </c>
      <c r="L462" s="54"/>
      <c r="M462" s="54"/>
    </row>
    <row r="463" customFormat="false" ht="15" hidden="false" customHeight="false" outlineLevel="0" collapsed="false">
      <c r="A463" s="90" t="str">
        <f aca="false">IF(ROWS($A$5:A463)&lt;='Revenue Testing'!$E$31,ROWS($A$5:A463),"")</f>
        <v/>
      </c>
      <c r="B463" s="91" t="str">
        <f aca="false">IF($A463="","",INDEX('Revenue Ledger'!$B$1:$B$4500,$J463))</f>
        <v/>
      </c>
      <c r="C463" s="90" t="str">
        <f aca="false">IF($A463="","",INDEX('Revenue Ledger'!$C$1:$C$4500,$J463))</f>
        <v/>
      </c>
      <c r="D463" s="50" t="str">
        <f aca="false">IF($A463="","",INDEX('Revenue Ledger'!$D$1:$D$4500,$J463))</f>
        <v/>
      </c>
      <c r="E463" s="50" t="str">
        <f aca="false">IF($A463="","",INDEX('Revenue Ledger'!$F$1:$F$4500,$J463)&amp;"")</f>
        <v/>
      </c>
      <c r="F463" s="52" t="str">
        <f aca="false">IF($A463="","",INDEX('Revenue Ledger'!$I$1:$I$4500,$J463))</f>
        <v/>
      </c>
      <c r="G463" s="52" t="str">
        <f aca="false">IF($A463="","",INDEX('Revenue Ledger'!$J$1:$J$4500,$J463))</f>
        <v/>
      </c>
      <c r="H463" s="52" t="str">
        <f aca="false">IF($A463="","",'Revenue Testing'!$E$9)</f>
        <v/>
      </c>
      <c r="I463" s="50" t="str">
        <f aca="false">IF($A463="","","Above materiality – automatically selected")</f>
        <v/>
      </c>
      <c r="J463" s="90" t="str">
        <f aca="false">IF($A463="","",MATCH(LARGE('Revenue Ledger'!$P$2:$P$4500,$A463),'Revenue Ledger'!$P$2:$P$4500,0)+1)</f>
        <v/>
      </c>
      <c r="K463" s="50" t="str">
        <f aca="false">IF($A463="","",INDEX('Revenue Ledger'!$A$1:$A$4500,$J463)&amp;"")</f>
        <v/>
      </c>
      <c r="L463" s="54"/>
      <c r="M463" s="54"/>
    </row>
    <row r="464" customFormat="false" ht="15" hidden="false" customHeight="false" outlineLevel="0" collapsed="false">
      <c r="A464" s="90" t="str">
        <f aca="false">IF(ROWS($A$5:A464)&lt;='Revenue Testing'!$E$31,ROWS($A$5:A464),"")</f>
        <v/>
      </c>
      <c r="B464" s="91" t="str">
        <f aca="false">IF($A464="","",INDEX('Revenue Ledger'!$B$1:$B$4500,$J464))</f>
        <v/>
      </c>
      <c r="C464" s="90" t="str">
        <f aca="false">IF($A464="","",INDEX('Revenue Ledger'!$C$1:$C$4500,$J464))</f>
        <v/>
      </c>
      <c r="D464" s="50" t="str">
        <f aca="false">IF($A464="","",INDEX('Revenue Ledger'!$D$1:$D$4500,$J464))</f>
        <v/>
      </c>
      <c r="E464" s="50" t="str">
        <f aca="false">IF($A464="","",INDEX('Revenue Ledger'!$F$1:$F$4500,$J464)&amp;"")</f>
        <v/>
      </c>
      <c r="F464" s="52" t="str">
        <f aca="false">IF($A464="","",INDEX('Revenue Ledger'!$I$1:$I$4500,$J464))</f>
        <v/>
      </c>
      <c r="G464" s="52" t="str">
        <f aca="false">IF($A464="","",INDEX('Revenue Ledger'!$J$1:$J$4500,$J464))</f>
        <v/>
      </c>
      <c r="H464" s="52" t="str">
        <f aca="false">IF($A464="","",'Revenue Testing'!$E$9)</f>
        <v/>
      </c>
      <c r="I464" s="50" t="str">
        <f aca="false">IF($A464="","","Above materiality – automatically selected")</f>
        <v/>
      </c>
      <c r="J464" s="90" t="str">
        <f aca="false">IF($A464="","",MATCH(LARGE('Revenue Ledger'!$P$2:$P$4500,$A464),'Revenue Ledger'!$P$2:$P$4500,0)+1)</f>
        <v/>
      </c>
      <c r="K464" s="50" t="str">
        <f aca="false">IF($A464="","",INDEX('Revenue Ledger'!$A$1:$A$4500,$J464)&amp;"")</f>
        <v/>
      </c>
      <c r="L464" s="54"/>
      <c r="M464" s="54"/>
    </row>
    <row r="465" customFormat="false" ht="15" hidden="false" customHeight="false" outlineLevel="0" collapsed="false">
      <c r="A465" s="90" t="str">
        <f aca="false">IF(ROWS($A$5:A465)&lt;='Revenue Testing'!$E$31,ROWS($A$5:A465),"")</f>
        <v/>
      </c>
      <c r="B465" s="91" t="str">
        <f aca="false">IF($A465="","",INDEX('Revenue Ledger'!$B$1:$B$4500,$J465))</f>
        <v/>
      </c>
      <c r="C465" s="90" t="str">
        <f aca="false">IF($A465="","",INDEX('Revenue Ledger'!$C$1:$C$4500,$J465))</f>
        <v/>
      </c>
      <c r="D465" s="50" t="str">
        <f aca="false">IF($A465="","",INDEX('Revenue Ledger'!$D$1:$D$4500,$J465))</f>
        <v/>
      </c>
      <c r="E465" s="50" t="str">
        <f aca="false">IF($A465="","",INDEX('Revenue Ledger'!$F$1:$F$4500,$J465)&amp;"")</f>
        <v/>
      </c>
      <c r="F465" s="52" t="str">
        <f aca="false">IF($A465="","",INDEX('Revenue Ledger'!$I$1:$I$4500,$J465))</f>
        <v/>
      </c>
      <c r="G465" s="52" t="str">
        <f aca="false">IF($A465="","",INDEX('Revenue Ledger'!$J$1:$J$4500,$J465))</f>
        <v/>
      </c>
      <c r="H465" s="52" t="str">
        <f aca="false">IF($A465="","",'Revenue Testing'!$E$9)</f>
        <v/>
      </c>
      <c r="I465" s="50" t="str">
        <f aca="false">IF($A465="","","Above materiality – automatically selected")</f>
        <v/>
      </c>
      <c r="J465" s="90" t="str">
        <f aca="false">IF($A465="","",MATCH(LARGE('Revenue Ledger'!$P$2:$P$4500,$A465),'Revenue Ledger'!$P$2:$P$4500,0)+1)</f>
        <v/>
      </c>
      <c r="K465" s="50" t="str">
        <f aca="false">IF($A465="","",INDEX('Revenue Ledger'!$A$1:$A$4500,$J465)&amp;"")</f>
        <v/>
      </c>
      <c r="L465" s="54"/>
      <c r="M465" s="54"/>
    </row>
    <row r="466" customFormat="false" ht="15" hidden="false" customHeight="false" outlineLevel="0" collapsed="false">
      <c r="A466" s="90" t="str">
        <f aca="false">IF(ROWS($A$5:A466)&lt;='Revenue Testing'!$E$31,ROWS($A$5:A466),"")</f>
        <v/>
      </c>
      <c r="B466" s="91" t="str">
        <f aca="false">IF($A466="","",INDEX('Revenue Ledger'!$B$1:$B$4500,$J466))</f>
        <v/>
      </c>
      <c r="C466" s="90" t="str">
        <f aca="false">IF($A466="","",INDEX('Revenue Ledger'!$C$1:$C$4500,$J466))</f>
        <v/>
      </c>
      <c r="D466" s="50" t="str">
        <f aca="false">IF($A466="","",INDEX('Revenue Ledger'!$D$1:$D$4500,$J466))</f>
        <v/>
      </c>
      <c r="E466" s="50" t="str">
        <f aca="false">IF($A466="","",INDEX('Revenue Ledger'!$F$1:$F$4500,$J466)&amp;"")</f>
        <v/>
      </c>
      <c r="F466" s="52" t="str">
        <f aca="false">IF($A466="","",INDEX('Revenue Ledger'!$I$1:$I$4500,$J466))</f>
        <v/>
      </c>
      <c r="G466" s="52" t="str">
        <f aca="false">IF($A466="","",INDEX('Revenue Ledger'!$J$1:$J$4500,$J466))</f>
        <v/>
      </c>
      <c r="H466" s="52" t="str">
        <f aca="false">IF($A466="","",'Revenue Testing'!$E$9)</f>
        <v/>
      </c>
      <c r="I466" s="50" t="str">
        <f aca="false">IF($A466="","","Above materiality – automatically selected")</f>
        <v/>
      </c>
      <c r="J466" s="90" t="str">
        <f aca="false">IF($A466="","",MATCH(LARGE('Revenue Ledger'!$P$2:$P$4500,$A466),'Revenue Ledger'!$P$2:$P$4500,0)+1)</f>
        <v/>
      </c>
      <c r="K466" s="50" t="str">
        <f aca="false">IF($A466="","",INDEX('Revenue Ledger'!$A$1:$A$4500,$J466)&amp;"")</f>
        <v/>
      </c>
      <c r="L466" s="54"/>
      <c r="M466" s="54"/>
    </row>
    <row r="467" customFormat="false" ht="15" hidden="false" customHeight="false" outlineLevel="0" collapsed="false">
      <c r="A467" s="90" t="str">
        <f aca="false">IF(ROWS($A$5:A467)&lt;='Revenue Testing'!$E$31,ROWS($A$5:A467),"")</f>
        <v/>
      </c>
      <c r="B467" s="91" t="str">
        <f aca="false">IF($A467="","",INDEX('Revenue Ledger'!$B$1:$B$4500,$J467))</f>
        <v/>
      </c>
      <c r="C467" s="90" t="str">
        <f aca="false">IF($A467="","",INDEX('Revenue Ledger'!$C$1:$C$4500,$J467))</f>
        <v/>
      </c>
      <c r="D467" s="50" t="str">
        <f aca="false">IF($A467="","",INDEX('Revenue Ledger'!$D$1:$D$4500,$J467))</f>
        <v/>
      </c>
      <c r="E467" s="50" t="str">
        <f aca="false">IF($A467="","",INDEX('Revenue Ledger'!$F$1:$F$4500,$J467)&amp;"")</f>
        <v/>
      </c>
      <c r="F467" s="52" t="str">
        <f aca="false">IF($A467="","",INDEX('Revenue Ledger'!$I$1:$I$4500,$J467))</f>
        <v/>
      </c>
      <c r="G467" s="52" t="str">
        <f aca="false">IF($A467="","",INDEX('Revenue Ledger'!$J$1:$J$4500,$J467))</f>
        <v/>
      </c>
      <c r="H467" s="52" t="str">
        <f aca="false">IF($A467="","",'Revenue Testing'!$E$9)</f>
        <v/>
      </c>
      <c r="I467" s="50" t="str">
        <f aca="false">IF($A467="","","Above materiality – automatically selected")</f>
        <v/>
      </c>
      <c r="J467" s="90" t="str">
        <f aca="false">IF($A467="","",MATCH(LARGE('Revenue Ledger'!$P$2:$P$4500,$A467),'Revenue Ledger'!$P$2:$P$4500,0)+1)</f>
        <v/>
      </c>
      <c r="K467" s="50" t="str">
        <f aca="false">IF($A467="","",INDEX('Revenue Ledger'!$A$1:$A$4500,$J467)&amp;"")</f>
        <v/>
      </c>
      <c r="L467" s="54"/>
      <c r="M467" s="54"/>
    </row>
    <row r="468" customFormat="false" ht="15" hidden="false" customHeight="false" outlineLevel="0" collapsed="false">
      <c r="A468" s="90" t="str">
        <f aca="false">IF(ROWS($A$5:A468)&lt;='Revenue Testing'!$E$31,ROWS($A$5:A468),"")</f>
        <v/>
      </c>
      <c r="B468" s="91" t="str">
        <f aca="false">IF($A468="","",INDEX('Revenue Ledger'!$B$1:$B$4500,$J468))</f>
        <v/>
      </c>
      <c r="C468" s="90" t="str">
        <f aca="false">IF($A468="","",INDEX('Revenue Ledger'!$C$1:$C$4500,$J468))</f>
        <v/>
      </c>
      <c r="D468" s="50" t="str">
        <f aca="false">IF($A468="","",INDEX('Revenue Ledger'!$D$1:$D$4500,$J468))</f>
        <v/>
      </c>
      <c r="E468" s="50" t="str">
        <f aca="false">IF($A468="","",INDEX('Revenue Ledger'!$F$1:$F$4500,$J468)&amp;"")</f>
        <v/>
      </c>
      <c r="F468" s="52" t="str">
        <f aca="false">IF($A468="","",INDEX('Revenue Ledger'!$I$1:$I$4500,$J468))</f>
        <v/>
      </c>
      <c r="G468" s="52" t="str">
        <f aca="false">IF($A468="","",INDEX('Revenue Ledger'!$J$1:$J$4500,$J468))</f>
        <v/>
      </c>
      <c r="H468" s="52" t="str">
        <f aca="false">IF($A468="","",'Revenue Testing'!$E$9)</f>
        <v/>
      </c>
      <c r="I468" s="50" t="str">
        <f aca="false">IF($A468="","","Above materiality – automatically selected")</f>
        <v/>
      </c>
      <c r="J468" s="90" t="str">
        <f aca="false">IF($A468="","",MATCH(LARGE('Revenue Ledger'!$P$2:$P$4500,$A468),'Revenue Ledger'!$P$2:$P$4500,0)+1)</f>
        <v/>
      </c>
      <c r="K468" s="50" t="str">
        <f aca="false">IF($A468="","",INDEX('Revenue Ledger'!$A$1:$A$4500,$J468)&amp;"")</f>
        <v/>
      </c>
      <c r="L468" s="54"/>
      <c r="M468" s="54"/>
    </row>
    <row r="469" customFormat="false" ht="15" hidden="false" customHeight="false" outlineLevel="0" collapsed="false">
      <c r="A469" s="90" t="str">
        <f aca="false">IF(ROWS($A$5:A469)&lt;='Revenue Testing'!$E$31,ROWS($A$5:A469),"")</f>
        <v/>
      </c>
      <c r="B469" s="91" t="str">
        <f aca="false">IF($A469="","",INDEX('Revenue Ledger'!$B$1:$B$4500,$J469))</f>
        <v/>
      </c>
      <c r="C469" s="90" t="str">
        <f aca="false">IF($A469="","",INDEX('Revenue Ledger'!$C$1:$C$4500,$J469))</f>
        <v/>
      </c>
      <c r="D469" s="50" t="str">
        <f aca="false">IF($A469="","",INDEX('Revenue Ledger'!$D$1:$D$4500,$J469))</f>
        <v/>
      </c>
      <c r="E469" s="50" t="str">
        <f aca="false">IF($A469="","",INDEX('Revenue Ledger'!$F$1:$F$4500,$J469)&amp;"")</f>
        <v/>
      </c>
      <c r="F469" s="52" t="str">
        <f aca="false">IF($A469="","",INDEX('Revenue Ledger'!$I$1:$I$4500,$J469))</f>
        <v/>
      </c>
      <c r="G469" s="52" t="str">
        <f aca="false">IF($A469="","",INDEX('Revenue Ledger'!$J$1:$J$4500,$J469))</f>
        <v/>
      </c>
      <c r="H469" s="52" t="str">
        <f aca="false">IF($A469="","",'Revenue Testing'!$E$9)</f>
        <v/>
      </c>
      <c r="I469" s="50" t="str">
        <f aca="false">IF($A469="","","Above materiality – automatically selected")</f>
        <v/>
      </c>
      <c r="J469" s="90" t="str">
        <f aca="false">IF($A469="","",MATCH(LARGE('Revenue Ledger'!$P$2:$P$4500,$A469),'Revenue Ledger'!$P$2:$P$4500,0)+1)</f>
        <v/>
      </c>
      <c r="K469" s="50" t="str">
        <f aca="false">IF($A469="","",INDEX('Revenue Ledger'!$A$1:$A$4500,$J469)&amp;"")</f>
        <v/>
      </c>
      <c r="L469" s="54"/>
      <c r="M469" s="54"/>
    </row>
    <row r="470" customFormat="false" ht="15" hidden="false" customHeight="false" outlineLevel="0" collapsed="false">
      <c r="A470" s="90" t="str">
        <f aca="false">IF(ROWS($A$5:A470)&lt;='Revenue Testing'!$E$31,ROWS($A$5:A470),"")</f>
        <v/>
      </c>
      <c r="B470" s="91" t="str">
        <f aca="false">IF($A470="","",INDEX('Revenue Ledger'!$B$1:$B$4500,$J470))</f>
        <v/>
      </c>
      <c r="C470" s="90" t="str">
        <f aca="false">IF($A470="","",INDEX('Revenue Ledger'!$C$1:$C$4500,$J470))</f>
        <v/>
      </c>
      <c r="D470" s="50" t="str">
        <f aca="false">IF($A470="","",INDEX('Revenue Ledger'!$D$1:$D$4500,$J470))</f>
        <v/>
      </c>
      <c r="E470" s="50" t="str">
        <f aca="false">IF($A470="","",INDEX('Revenue Ledger'!$F$1:$F$4500,$J470)&amp;"")</f>
        <v/>
      </c>
      <c r="F470" s="52" t="str">
        <f aca="false">IF($A470="","",INDEX('Revenue Ledger'!$I$1:$I$4500,$J470))</f>
        <v/>
      </c>
      <c r="G470" s="52" t="str">
        <f aca="false">IF($A470="","",INDEX('Revenue Ledger'!$J$1:$J$4500,$J470))</f>
        <v/>
      </c>
      <c r="H470" s="52" t="str">
        <f aca="false">IF($A470="","",'Revenue Testing'!$E$9)</f>
        <v/>
      </c>
      <c r="I470" s="50" t="str">
        <f aca="false">IF($A470="","","Above materiality – automatically selected")</f>
        <v/>
      </c>
      <c r="J470" s="90" t="str">
        <f aca="false">IF($A470="","",MATCH(LARGE('Revenue Ledger'!$P$2:$P$4500,$A470),'Revenue Ledger'!$P$2:$P$4500,0)+1)</f>
        <v/>
      </c>
      <c r="K470" s="50" t="str">
        <f aca="false">IF($A470="","",INDEX('Revenue Ledger'!$A$1:$A$4500,$J470)&amp;"")</f>
        <v/>
      </c>
      <c r="L470" s="54"/>
      <c r="M470" s="54"/>
    </row>
    <row r="471" customFormat="false" ht="15" hidden="false" customHeight="false" outlineLevel="0" collapsed="false">
      <c r="A471" s="90" t="str">
        <f aca="false">IF(ROWS($A$5:A471)&lt;='Revenue Testing'!$E$31,ROWS($A$5:A471),"")</f>
        <v/>
      </c>
      <c r="B471" s="91" t="str">
        <f aca="false">IF($A471="","",INDEX('Revenue Ledger'!$B$1:$B$4500,$J471))</f>
        <v/>
      </c>
      <c r="C471" s="90" t="str">
        <f aca="false">IF($A471="","",INDEX('Revenue Ledger'!$C$1:$C$4500,$J471))</f>
        <v/>
      </c>
      <c r="D471" s="50" t="str">
        <f aca="false">IF($A471="","",INDEX('Revenue Ledger'!$D$1:$D$4500,$J471))</f>
        <v/>
      </c>
      <c r="E471" s="50" t="str">
        <f aca="false">IF($A471="","",INDEX('Revenue Ledger'!$F$1:$F$4500,$J471)&amp;"")</f>
        <v/>
      </c>
      <c r="F471" s="52" t="str">
        <f aca="false">IF($A471="","",INDEX('Revenue Ledger'!$I$1:$I$4500,$J471))</f>
        <v/>
      </c>
      <c r="G471" s="52" t="str">
        <f aca="false">IF($A471="","",INDEX('Revenue Ledger'!$J$1:$J$4500,$J471))</f>
        <v/>
      </c>
      <c r="H471" s="52" t="str">
        <f aca="false">IF($A471="","",'Revenue Testing'!$E$9)</f>
        <v/>
      </c>
      <c r="I471" s="50" t="str">
        <f aca="false">IF($A471="","","Above materiality – automatically selected")</f>
        <v/>
      </c>
      <c r="J471" s="90" t="str">
        <f aca="false">IF($A471="","",MATCH(LARGE('Revenue Ledger'!$P$2:$P$4500,$A471),'Revenue Ledger'!$P$2:$P$4500,0)+1)</f>
        <v/>
      </c>
      <c r="K471" s="50" t="str">
        <f aca="false">IF($A471="","",INDEX('Revenue Ledger'!$A$1:$A$4500,$J471)&amp;"")</f>
        <v/>
      </c>
      <c r="L471" s="54"/>
      <c r="M471" s="54"/>
    </row>
    <row r="472" customFormat="false" ht="15" hidden="false" customHeight="false" outlineLevel="0" collapsed="false">
      <c r="A472" s="90" t="str">
        <f aca="false">IF(ROWS($A$5:A472)&lt;='Revenue Testing'!$E$31,ROWS($A$5:A472),"")</f>
        <v/>
      </c>
      <c r="B472" s="91" t="str">
        <f aca="false">IF($A472="","",INDEX('Revenue Ledger'!$B$1:$B$4500,$J472))</f>
        <v/>
      </c>
      <c r="C472" s="90" t="str">
        <f aca="false">IF($A472="","",INDEX('Revenue Ledger'!$C$1:$C$4500,$J472))</f>
        <v/>
      </c>
      <c r="D472" s="50" t="str">
        <f aca="false">IF($A472="","",INDEX('Revenue Ledger'!$D$1:$D$4500,$J472))</f>
        <v/>
      </c>
      <c r="E472" s="50" t="str">
        <f aca="false">IF($A472="","",INDEX('Revenue Ledger'!$F$1:$F$4500,$J472)&amp;"")</f>
        <v/>
      </c>
      <c r="F472" s="52" t="str">
        <f aca="false">IF($A472="","",INDEX('Revenue Ledger'!$I$1:$I$4500,$J472))</f>
        <v/>
      </c>
      <c r="G472" s="52" t="str">
        <f aca="false">IF($A472="","",INDEX('Revenue Ledger'!$J$1:$J$4500,$J472))</f>
        <v/>
      </c>
      <c r="H472" s="52" t="str">
        <f aca="false">IF($A472="","",'Revenue Testing'!$E$9)</f>
        <v/>
      </c>
      <c r="I472" s="50" t="str">
        <f aca="false">IF($A472="","","Above materiality – automatically selected")</f>
        <v/>
      </c>
      <c r="J472" s="90" t="str">
        <f aca="false">IF($A472="","",MATCH(LARGE('Revenue Ledger'!$P$2:$P$4500,$A472),'Revenue Ledger'!$P$2:$P$4500,0)+1)</f>
        <v/>
      </c>
      <c r="K472" s="50" t="str">
        <f aca="false">IF($A472="","",INDEX('Revenue Ledger'!$A$1:$A$4500,$J472)&amp;"")</f>
        <v/>
      </c>
      <c r="L472" s="54"/>
      <c r="M472" s="54"/>
    </row>
    <row r="473" customFormat="false" ht="15" hidden="false" customHeight="false" outlineLevel="0" collapsed="false">
      <c r="A473" s="90" t="str">
        <f aca="false">IF(ROWS($A$5:A473)&lt;='Revenue Testing'!$E$31,ROWS($A$5:A473),"")</f>
        <v/>
      </c>
      <c r="B473" s="91" t="str">
        <f aca="false">IF($A473="","",INDEX('Revenue Ledger'!$B$1:$B$4500,$J473))</f>
        <v/>
      </c>
      <c r="C473" s="90" t="str">
        <f aca="false">IF($A473="","",INDEX('Revenue Ledger'!$C$1:$C$4500,$J473))</f>
        <v/>
      </c>
      <c r="D473" s="50" t="str">
        <f aca="false">IF($A473="","",INDEX('Revenue Ledger'!$D$1:$D$4500,$J473))</f>
        <v/>
      </c>
      <c r="E473" s="50" t="str">
        <f aca="false">IF($A473="","",INDEX('Revenue Ledger'!$F$1:$F$4500,$J473)&amp;"")</f>
        <v/>
      </c>
      <c r="F473" s="52" t="str">
        <f aca="false">IF($A473="","",INDEX('Revenue Ledger'!$I$1:$I$4500,$J473))</f>
        <v/>
      </c>
      <c r="G473" s="52" t="str">
        <f aca="false">IF($A473="","",INDEX('Revenue Ledger'!$J$1:$J$4500,$J473))</f>
        <v/>
      </c>
      <c r="H473" s="52" t="str">
        <f aca="false">IF($A473="","",'Revenue Testing'!$E$9)</f>
        <v/>
      </c>
      <c r="I473" s="50" t="str">
        <f aca="false">IF($A473="","","Above materiality – automatically selected")</f>
        <v/>
      </c>
      <c r="J473" s="90" t="str">
        <f aca="false">IF($A473="","",MATCH(LARGE('Revenue Ledger'!$P$2:$P$4500,$A473),'Revenue Ledger'!$P$2:$P$4500,0)+1)</f>
        <v/>
      </c>
      <c r="K473" s="50" t="str">
        <f aca="false">IF($A473="","",INDEX('Revenue Ledger'!$A$1:$A$4500,$J473)&amp;"")</f>
        <v/>
      </c>
      <c r="L473" s="54"/>
      <c r="M473" s="54"/>
    </row>
    <row r="474" customFormat="false" ht="15" hidden="false" customHeight="false" outlineLevel="0" collapsed="false">
      <c r="A474" s="90" t="str">
        <f aca="false">IF(ROWS($A$5:A474)&lt;='Revenue Testing'!$E$31,ROWS($A$5:A474),"")</f>
        <v/>
      </c>
      <c r="B474" s="91" t="str">
        <f aca="false">IF($A474="","",INDEX('Revenue Ledger'!$B$1:$B$4500,$J474))</f>
        <v/>
      </c>
      <c r="C474" s="90" t="str">
        <f aca="false">IF($A474="","",INDEX('Revenue Ledger'!$C$1:$C$4500,$J474))</f>
        <v/>
      </c>
      <c r="D474" s="50" t="str">
        <f aca="false">IF($A474="","",INDEX('Revenue Ledger'!$D$1:$D$4500,$J474))</f>
        <v/>
      </c>
      <c r="E474" s="50" t="str">
        <f aca="false">IF($A474="","",INDEX('Revenue Ledger'!$F$1:$F$4500,$J474)&amp;"")</f>
        <v/>
      </c>
      <c r="F474" s="52" t="str">
        <f aca="false">IF($A474="","",INDEX('Revenue Ledger'!$I$1:$I$4500,$J474))</f>
        <v/>
      </c>
      <c r="G474" s="52" t="str">
        <f aca="false">IF($A474="","",INDEX('Revenue Ledger'!$J$1:$J$4500,$J474))</f>
        <v/>
      </c>
      <c r="H474" s="52" t="str">
        <f aca="false">IF($A474="","",'Revenue Testing'!$E$9)</f>
        <v/>
      </c>
      <c r="I474" s="50" t="str">
        <f aca="false">IF($A474="","","Above materiality – automatically selected")</f>
        <v/>
      </c>
      <c r="J474" s="90" t="str">
        <f aca="false">IF($A474="","",MATCH(LARGE('Revenue Ledger'!$P$2:$P$4500,$A474),'Revenue Ledger'!$P$2:$P$4500,0)+1)</f>
        <v/>
      </c>
      <c r="K474" s="50" t="str">
        <f aca="false">IF($A474="","",INDEX('Revenue Ledger'!$A$1:$A$4500,$J474)&amp;"")</f>
        <v/>
      </c>
      <c r="L474" s="54"/>
      <c r="M474" s="54"/>
    </row>
    <row r="475" customFormat="false" ht="15" hidden="false" customHeight="false" outlineLevel="0" collapsed="false">
      <c r="A475" s="90" t="str">
        <f aca="false">IF(ROWS($A$5:A475)&lt;='Revenue Testing'!$E$31,ROWS($A$5:A475),"")</f>
        <v/>
      </c>
      <c r="B475" s="91" t="str">
        <f aca="false">IF($A475="","",INDEX('Revenue Ledger'!$B$1:$B$4500,$J475))</f>
        <v/>
      </c>
      <c r="C475" s="90" t="str">
        <f aca="false">IF($A475="","",INDEX('Revenue Ledger'!$C$1:$C$4500,$J475))</f>
        <v/>
      </c>
      <c r="D475" s="50" t="str">
        <f aca="false">IF($A475="","",INDEX('Revenue Ledger'!$D$1:$D$4500,$J475))</f>
        <v/>
      </c>
      <c r="E475" s="50" t="str">
        <f aca="false">IF($A475="","",INDEX('Revenue Ledger'!$F$1:$F$4500,$J475)&amp;"")</f>
        <v/>
      </c>
      <c r="F475" s="52" t="str">
        <f aca="false">IF($A475="","",INDEX('Revenue Ledger'!$I$1:$I$4500,$J475))</f>
        <v/>
      </c>
      <c r="G475" s="52" t="str">
        <f aca="false">IF($A475="","",INDEX('Revenue Ledger'!$J$1:$J$4500,$J475))</f>
        <v/>
      </c>
      <c r="H475" s="52" t="str">
        <f aca="false">IF($A475="","",'Revenue Testing'!$E$9)</f>
        <v/>
      </c>
      <c r="I475" s="50" t="str">
        <f aca="false">IF($A475="","","Above materiality – automatically selected")</f>
        <v/>
      </c>
      <c r="J475" s="90" t="str">
        <f aca="false">IF($A475="","",MATCH(LARGE('Revenue Ledger'!$P$2:$P$4500,$A475),'Revenue Ledger'!$P$2:$P$4500,0)+1)</f>
        <v/>
      </c>
      <c r="K475" s="50" t="str">
        <f aca="false">IF($A475="","",INDEX('Revenue Ledger'!$A$1:$A$4500,$J475)&amp;"")</f>
        <v/>
      </c>
      <c r="L475" s="54"/>
      <c r="M475" s="54"/>
    </row>
    <row r="476" customFormat="false" ht="15" hidden="false" customHeight="false" outlineLevel="0" collapsed="false">
      <c r="A476" s="90" t="str">
        <f aca="false">IF(ROWS($A$5:A476)&lt;='Revenue Testing'!$E$31,ROWS($A$5:A476),"")</f>
        <v/>
      </c>
      <c r="B476" s="91" t="str">
        <f aca="false">IF($A476="","",INDEX('Revenue Ledger'!$B$1:$B$4500,$J476))</f>
        <v/>
      </c>
      <c r="C476" s="90" t="str">
        <f aca="false">IF($A476="","",INDEX('Revenue Ledger'!$C$1:$C$4500,$J476))</f>
        <v/>
      </c>
      <c r="D476" s="50" t="str">
        <f aca="false">IF($A476="","",INDEX('Revenue Ledger'!$D$1:$D$4500,$J476))</f>
        <v/>
      </c>
      <c r="E476" s="50" t="str">
        <f aca="false">IF($A476="","",INDEX('Revenue Ledger'!$F$1:$F$4500,$J476)&amp;"")</f>
        <v/>
      </c>
      <c r="F476" s="52" t="str">
        <f aca="false">IF($A476="","",INDEX('Revenue Ledger'!$I$1:$I$4500,$J476))</f>
        <v/>
      </c>
      <c r="G476" s="52" t="str">
        <f aca="false">IF($A476="","",INDEX('Revenue Ledger'!$J$1:$J$4500,$J476))</f>
        <v/>
      </c>
      <c r="H476" s="52" t="str">
        <f aca="false">IF($A476="","",'Revenue Testing'!$E$9)</f>
        <v/>
      </c>
      <c r="I476" s="50" t="str">
        <f aca="false">IF($A476="","","Above materiality – automatically selected")</f>
        <v/>
      </c>
      <c r="J476" s="90" t="str">
        <f aca="false">IF($A476="","",MATCH(LARGE('Revenue Ledger'!$P$2:$P$4500,$A476),'Revenue Ledger'!$P$2:$P$4500,0)+1)</f>
        <v/>
      </c>
      <c r="K476" s="50" t="str">
        <f aca="false">IF($A476="","",INDEX('Revenue Ledger'!$A$1:$A$4500,$J476)&amp;"")</f>
        <v/>
      </c>
      <c r="L476" s="54"/>
      <c r="M476" s="54"/>
    </row>
    <row r="477" customFormat="false" ht="15" hidden="false" customHeight="false" outlineLevel="0" collapsed="false">
      <c r="A477" s="90" t="str">
        <f aca="false">IF(ROWS($A$5:A477)&lt;='Revenue Testing'!$E$31,ROWS($A$5:A477),"")</f>
        <v/>
      </c>
      <c r="B477" s="91" t="str">
        <f aca="false">IF($A477="","",INDEX('Revenue Ledger'!$B$1:$B$4500,$J477))</f>
        <v/>
      </c>
      <c r="C477" s="90" t="str">
        <f aca="false">IF($A477="","",INDEX('Revenue Ledger'!$C$1:$C$4500,$J477))</f>
        <v/>
      </c>
      <c r="D477" s="50" t="str">
        <f aca="false">IF($A477="","",INDEX('Revenue Ledger'!$D$1:$D$4500,$J477))</f>
        <v/>
      </c>
      <c r="E477" s="50" t="str">
        <f aca="false">IF($A477="","",INDEX('Revenue Ledger'!$F$1:$F$4500,$J477)&amp;"")</f>
        <v/>
      </c>
      <c r="F477" s="52" t="str">
        <f aca="false">IF($A477="","",INDEX('Revenue Ledger'!$I$1:$I$4500,$J477))</f>
        <v/>
      </c>
      <c r="G477" s="52" t="str">
        <f aca="false">IF($A477="","",INDEX('Revenue Ledger'!$J$1:$J$4500,$J477))</f>
        <v/>
      </c>
      <c r="H477" s="52" t="str">
        <f aca="false">IF($A477="","",'Revenue Testing'!$E$9)</f>
        <v/>
      </c>
      <c r="I477" s="50" t="str">
        <f aca="false">IF($A477="","","Above materiality – automatically selected")</f>
        <v/>
      </c>
      <c r="J477" s="90" t="str">
        <f aca="false">IF($A477="","",MATCH(LARGE('Revenue Ledger'!$P$2:$P$4500,$A477),'Revenue Ledger'!$P$2:$P$4500,0)+1)</f>
        <v/>
      </c>
      <c r="K477" s="50" t="str">
        <f aca="false">IF($A477="","",INDEX('Revenue Ledger'!$A$1:$A$4500,$J477)&amp;"")</f>
        <v/>
      </c>
      <c r="L477" s="54"/>
      <c r="M477" s="54"/>
    </row>
    <row r="478" customFormat="false" ht="15" hidden="false" customHeight="false" outlineLevel="0" collapsed="false">
      <c r="A478" s="90" t="str">
        <f aca="false">IF(ROWS($A$5:A478)&lt;='Revenue Testing'!$E$31,ROWS($A$5:A478),"")</f>
        <v/>
      </c>
      <c r="B478" s="91" t="str">
        <f aca="false">IF($A478="","",INDEX('Revenue Ledger'!$B$1:$B$4500,$J478))</f>
        <v/>
      </c>
      <c r="C478" s="90" t="str">
        <f aca="false">IF($A478="","",INDEX('Revenue Ledger'!$C$1:$C$4500,$J478))</f>
        <v/>
      </c>
      <c r="D478" s="50" t="str">
        <f aca="false">IF($A478="","",INDEX('Revenue Ledger'!$D$1:$D$4500,$J478))</f>
        <v/>
      </c>
      <c r="E478" s="50" t="str">
        <f aca="false">IF($A478="","",INDEX('Revenue Ledger'!$F$1:$F$4500,$J478)&amp;"")</f>
        <v/>
      </c>
      <c r="F478" s="52" t="str">
        <f aca="false">IF($A478="","",INDEX('Revenue Ledger'!$I$1:$I$4500,$J478))</f>
        <v/>
      </c>
      <c r="G478" s="52" t="str">
        <f aca="false">IF($A478="","",INDEX('Revenue Ledger'!$J$1:$J$4500,$J478))</f>
        <v/>
      </c>
      <c r="H478" s="52" t="str">
        <f aca="false">IF($A478="","",'Revenue Testing'!$E$9)</f>
        <v/>
      </c>
      <c r="I478" s="50" t="str">
        <f aca="false">IF($A478="","","Above materiality – automatically selected")</f>
        <v/>
      </c>
      <c r="J478" s="90" t="str">
        <f aca="false">IF($A478="","",MATCH(LARGE('Revenue Ledger'!$P$2:$P$4500,$A478),'Revenue Ledger'!$P$2:$P$4500,0)+1)</f>
        <v/>
      </c>
      <c r="K478" s="50" t="str">
        <f aca="false">IF($A478="","",INDEX('Revenue Ledger'!$A$1:$A$4500,$J478)&amp;"")</f>
        <v/>
      </c>
      <c r="L478" s="54"/>
      <c r="M478" s="54"/>
    </row>
    <row r="479" customFormat="false" ht="15" hidden="false" customHeight="false" outlineLevel="0" collapsed="false">
      <c r="A479" s="90" t="str">
        <f aca="false">IF(ROWS($A$5:A479)&lt;='Revenue Testing'!$E$31,ROWS($A$5:A479),"")</f>
        <v/>
      </c>
      <c r="B479" s="91" t="str">
        <f aca="false">IF($A479="","",INDEX('Revenue Ledger'!$B$1:$B$4500,$J479))</f>
        <v/>
      </c>
      <c r="C479" s="90" t="str">
        <f aca="false">IF($A479="","",INDEX('Revenue Ledger'!$C$1:$C$4500,$J479))</f>
        <v/>
      </c>
      <c r="D479" s="50" t="str">
        <f aca="false">IF($A479="","",INDEX('Revenue Ledger'!$D$1:$D$4500,$J479))</f>
        <v/>
      </c>
      <c r="E479" s="50" t="str">
        <f aca="false">IF($A479="","",INDEX('Revenue Ledger'!$F$1:$F$4500,$J479)&amp;"")</f>
        <v/>
      </c>
      <c r="F479" s="52" t="str">
        <f aca="false">IF($A479="","",INDEX('Revenue Ledger'!$I$1:$I$4500,$J479))</f>
        <v/>
      </c>
      <c r="G479" s="52" t="str">
        <f aca="false">IF($A479="","",INDEX('Revenue Ledger'!$J$1:$J$4500,$J479))</f>
        <v/>
      </c>
      <c r="H479" s="52" t="str">
        <f aca="false">IF($A479="","",'Revenue Testing'!$E$9)</f>
        <v/>
      </c>
      <c r="I479" s="50" t="str">
        <f aca="false">IF($A479="","","Above materiality – automatically selected")</f>
        <v/>
      </c>
      <c r="J479" s="90" t="str">
        <f aca="false">IF($A479="","",MATCH(LARGE('Revenue Ledger'!$P$2:$P$4500,$A479),'Revenue Ledger'!$P$2:$P$4500,0)+1)</f>
        <v/>
      </c>
      <c r="K479" s="50" t="str">
        <f aca="false">IF($A479="","",INDEX('Revenue Ledger'!$A$1:$A$4500,$J479)&amp;"")</f>
        <v/>
      </c>
      <c r="L479" s="54"/>
      <c r="M479" s="54"/>
    </row>
    <row r="480" customFormat="false" ht="15" hidden="false" customHeight="false" outlineLevel="0" collapsed="false">
      <c r="A480" s="90" t="str">
        <f aca="false">IF(ROWS($A$5:A480)&lt;='Revenue Testing'!$E$31,ROWS($A$5:A480),"")</f>
        <v/>
      </c>
      <c r="B480" s="91" t="str">
        <f aca="false">IF($A480="","",INDEX('Revenue Ledger'!$B$1:$B$4500,$J480))</f>
        <v/>
      </c>
      <c r="C480" s="90" t="str">
        <f aca="false">IF($A480="","",INDEX('Revenue Ledger'!$C$1:$C$4500,$J480))</f>
        <v/>
      </c>
      <c r="D480" s="50" t="str">
        <f aca="false">IF($A480="","",INDEX('Revenue Ledger'!$D$1:$D$4500,$J480))</f>
        <v/>
      </c>
      <c r="E480" s="50" t="str">
        <f aca="false">IF($A480="","",INDEX('Revenue Ledger'!$F$1:$F$4500,$J480)&amp;"")</f>
        <v/>
      </c>
      <c r="F480" s="52" t="str">
        <f aca="false">IF($A480="","",INDEX('Revenue Ledger'!$I$1:$I$4500,$J480))</f>
        <v/>
      </c>
      <c r="G480" s="52" t="str">
        <f aca="false">IF($A480="","",INDEX('Revenue Ledger'!$J$1:$J$4500,$J480))</f>
        <v/>
      </c>
      <c r="H480" s="52" t="str">
        <f aca="false">IF($A480="","",'Revenue Testing'!$E$9)</f>
        <v/>
      </c>
      <c r="I480" s="50" t="str">
        <f aca="false">IF($A480="","","Above materiality – automatically selected")</f>
        <v/>
      </c>
      <c r="J480" s="90" t="str">
        <f aca="false">IF($A480="","",MATCH(LARGE('Revenue Ledger'!$P$2:$P$4500,$A480),'Revenue Ledger'!$P$2:$P$4500,0)+1)</f>
        <v/>
      </c>
      <c r="K480" s="50" t="str">
        <f aca="false">IF($A480="","",INDEX('Revenue Ledger'!$A$1:$A$4500,$J480)&amp;"")</f>
        <v/>
      </c>
      <c r="L480" s="54"/>
      <c r="M480" s="54"/>
    </row>
    <row r="481" customFormat="false" ht="15" hidden="false" customHeight="false" outlineLevel="0" collapsed="false">
      <c r="A481" s="90" t="str">
        <f aca="false">IF(ROWS($A$5:A481)&lt;='Revenue Testing'!$E$31,ROWS($A$5:A481),"")</f>
        <v/>
      </c>
      <c r="B481" s="91" t="str">
        <f aca="false">IF($A481="","",INDEX('Revenue Ledger'!$B$1:$B$4500,$J481))</f>
        <v/>
      </c>
      <c r="C481" s="90" t="str">
        <f aca="false">IF($A481="","",INDEX('Revenue Ledger'!$C$1:$C$4500,$J481))</f>
        <v/>
      </c>
      <c r="D481" s="50" t="str">
        <f aca="false">IF($A481="","",INDEX('Revenue Ledger'!$D$1:$D$4500,$J481))</f>
        <v/>
      </c>
      <c r="E481" s="50" t="str">
        <f aca="false">IF($A481="","",INDEX('Revenue Ledger'!$F$1:$F$4500,$J481)&amp;"")</f>
        <v/>
      </c>
      <c r="F481" s="52" t="str">
        <f aca="false">IF($A481="","",INDEX('Revenue Ledger'!$I$1:$I$4500,$J481))</f>
        <v/>
      </c>
      <c r="G481" s="52" t="str">
        <f aca="false">IF($A481="","",INDEX('Revenue Ledger'!$J$1:$J$4500,$J481))</f>
        <v/>
      </c>
      <c r="H481" s="52" t="str">
        <f aca="false">IF($A481="","",'Revenue Testing'!$E$9)</f>
        <v/>
      </c>
      <c r="I481" s="50" t="str">
        <f aca="false">IF($A481="","","Above materiality – automatically selected")</f>
        <v/>
      </c>
      <c r="J481" s="90" t="str">
        <f aca="false">IF($A481="","",MATCH(LARGE('Revenue Ledger'!$P$2:$P$4500,$A481),'Revenue Ledger'!$P$2:$P$4500,0)+1)</f>
        <v/>
      </c>
      <c r="K481" s="50" t="str">
        <f aca="false">IF($A481="","",INDEX('Revenue Ledger'!$A$1:$A$4500,$J481)&amp;"")</f>
        <v/>
      </c>
      <c r="L481" s="54"/>
      <c r="M481" s="54"/>
    </row>
    <row r="482" customFormat="false" ht="15" hidden="false" customHeight="false" outlineLevel="0" collapsed="false">
      <c r="A482" s="90" t="str">
        <f aca="false">IF(ROWS($A$5:A482)&lt;='Revenue Testing'!$E$31,ROWS($A$5:A482),"")</f>
        <v/>
      </c>
      <c r="B482" s="91" t="str">
        <f aca="false">IF($A482="","",INDEX('Revenue Ledger'!$B$1:$B$4500,$J482))</f>
        <v/>
      </c>
      <c r="C482" s="90" t="str">
        <f aca="false">IF($A482="","",INDEX('Revenue Ledger'!$C$1:$C$4500,$J482))</f>
        <v/>
      </c>
      <c r="D482" s="50" t="str">
        <f aca="false">IF($A482="","",INDEX('Revenue Ledger'!$D$1:$D$4500,$J482))</f>
        <v/>
      </c>
      <c r="E482" s="50" t="str">
        <f aca="false">IF($A482="","",INDEX('Revenue Ledger'!$F$1:$F$4500,$J482)&amp;"")</f>
        <v/>
      </c>
      <c r="F482" s="52" t="str">
        <f aca="false">IF($A482="","",INDEX('Revenue Ledger'!$I$1:$I$4500,$J482))</f>
        <v/>
      </c>
      <c r="G482" s="52" t="str">
        <f aca="false">IF($A482="","",INDEX('Revenue Ledger'!$J$1:$J$4500,$J482))</f>
        <v/>
      </c>
      <c r="H482" s="52" t="str">
        <f aca="false">IF($A482="","",'Revenue Testing'!$E$9)</f>
        <v/>
      </c>
      <c r="I482" s="50" t="str">
        <f aca="false">IF($A482="","","Above materiality – automatically selected")</f>
        <v/>
      </c>
      <c r="J482" s="90" t="str">
        <f aca="false">IF($A482="","",MATCH(LARGE('Revenue Ledger'!$P$2:$P$4500,$A482),'Revenue Ledger'!$P$2:$P$4500,0)+1)</f>
        <v/>
      </c>
      <c r="K482" s="50" t="str">
        <f aca="false">IF($A482="","",INDEX('Revenue Ledger'!$A$1:$A$4500,$J482)&amp;"")</f>
        <v/>
      </c>
      <c r="L482" s="54"/>
      <c r="M482" s="54"/>
    </row>
    <row r="483" customFormat="false" ht="15" hidden="false" customHeight="false" outlineLevel="0" collapsed="false">
      <c r="A483" s="90" t="str">
        <f aca="false">IF(ROWS($A$5:A483)&lt;='Revenue Testing'!$E$31,ROWS($A$5:A483),"")</f>
        <v/>
      </c>
      <c r="B483" s="91" t="str">
        <f aca="false">IF($A483="","",INDEX('Revenue Ledger'!$B$1:$B$4500,$J483))</f>
        <v/>
      </c>
      <c r="C483" s="90" t="str">
        <f aca="false">IF($A483="","",INDEX('Revenue Ledger'!$C$1:$C$4500,$J483))</f>
        <v/>
      </c>
      <c r="D483" s="50" t="str">
        <f aca="false">IF($A483="","",INDEX('Revenue Ledger'!$D$1:$D$4500,$J483))</f>
        <v/>
      </c>
      <c r="E483" s="50" t="str">
        <f aca="false">IF($A483="","",INDEX('Revenue Ledger'!$F$1:$F$4500,$J483)&amp;"")</f>
        <v/>
      </c>
      <c r="F483" s="52" t="str">
        <f aca="false">IF($A483="","",INDEX('Revenue Ledger'!$I$1:$I$4500,$J483))</f>
        <v/>
      </c>
      <c r="G483" s="52" t="str">
        <f aca="false">IF($A483="","",INDEX('Revenue Ledger'!$J$1:$J$4500,$J483))</f>
        <v/>
      </c>
      <c r="H483" s="52" t="str">
        <f aca="false">IF($A483="","",'Revenue Testing'!$E$9)</f>
        <v/>
      </c>
      <c r="I483" s="50" t="str">
        <f aca="false">IF($A483="","","Above materiality – automatically selected")</f>
        <v/>
      </c>
      <c r="J483" s="90" t="str">
        <f aca="false">IF($A483="","",MATCH(LARGE('Revenue Ledger'!$P$2:$P$4500,$A483),'Revenue Ledger'!$P$2:$P$4500,0)+1)</f>
        <v/>
      </c>
      <c r="K483" s="50" t="str">
        <f aca="false">IF($A483="","",INDEX('Revenue Ledger'!$A$1:$A$4500,$J483)&amp;"")</f>
        <v/>
      </c>
      <c r="L483" s="54"/>
      <c r="M483" s="54"/>
    </row>
    <row r="484" customFormat="false" ht="15" hidden="false" customHeight="false" outlineLevel="0" collapsed="false">
      <c r="A484" s="90" t="str">
        <f aca="false">IF(ROWS($A$5:A484)&lt;='Revenue Testing'!$E$31,ROWS($A$5:A484),"")</f>
        <v/>
      </c>
      <c r="B484" s="91" t="str">
        <f aca="false">IF($A484="","",INDEX('Revenue Ledger'!$B$1:$B$4500,$J484))</f>
        <v/>
      </c>
      <c r="C484" s="90" t="str">
        <f aca="false">IF($A484="","",INDEX('Revenue Ledger'!$C$1:$C$4500,$J484))</f>
        <v/>
      </c>
      <c r="D484" s="50" t="str">
        <f aca="false">IF($A484="","",INDEX('Revenue Ledger'!$D$1:$D$4500,$J484))</f>
        <v/>
      </c>
      <c r="E484" s="50" t="str">
        <f aca="false">IF($A484="","",INDEX('Revenue Ledger'!$F$1:$F$4500,$J484)&amp;"")</f>
        <v/>
      </c>
      <c r="F484" s="52" t="str">
        <f aca="false">IF($A484="","",INDEX('Revenue Ledger'!$I$1:$I$4500,$J484))</f>
        <v/>
      </c>
      <c r="G484" s="52" t="str">
        <f aca="false">IF($A484="","",INDEX('Revenue Ledger'!$J$1:$J$4500,$J484))</f>
        <v/>
      </c>
      <c r="H484" s="52" t="str">
        <f aca="false">IF($A484="","",'Revenue Testing'!$E$9)</f>
        <v/>
      </c>
      <c r="I484" s="50" t="str">
        <f aca="false">IF($A484="","","Above materiality – automatically selected")</f>
        <v/>
      </c>
      <c r="J484" s="90" t="str">
        <f aca="false">IF($A484="","",MATCH(LARGE('Revenue Ledger'!$P$2:$P$4500,$A484),'Revenue Ledger'!$P$2:$P$4500,0)+1)</f>
        <v/>
      </c>
      <c r="K484" s="50" t="str">
        <f aca="false">IF($A484="","",INDEX('Revenue Ledger'!$A$1:$A$4500,$J484)&amp;"")</f>
        <v/>
      </c>
      <c r="L484" s="54"/>
      <c r="M484" s="54"/>
    </row>
    <row r="485" customFormat="false" ht="15" hidden="false" customHeight="false" outlineLevel="0" collapsed="false">
      <c r="A485" s="90" t="str">
        <f aca="false">IF(ROWS($A$5:A485)&lt;='Revenue Testing'!$E$31,ROWS($A$5:A485),"")</f>
        <v/>
      </c>
      <c r="B485" s="91" t="str">
        <f aca="false">IF($A485="","",INDEX('Revenue Ledger'!$B$1:$B$4500,$J485))</f>
        <v/>
      </c>
      <c r="C485" s="90" t="str">
        <f aca="false">IF($A485="","",INDEX('Revenue Ledger'!$C$1:$C$4500,$J485))</f>
        <v/>
      </c>
      <c r="D485" s="50" t="str">
        <f aca="false">IF($A485="","",INDEX('Revenue Ledger'!$D$1:$D$4500,$J485))</f>
        <v/>
      </c>
      <c r="E485" s="50" t="str">
        <f aca="false">IF($A485="","",INDEX('Revenue Ledger'!$F$1:$F$4500,$J485)&amp;"")</f>
        <v/>
      </c>
      <c r="F485" s="52" t="str">
        <f aca="false">IF($A485="","",INDEX('Revenue Ledger'!$I$1:$I$4500,$J485))</f>
        <v/>
      </c>
      <c r="G485" s="52" t="str">
        <f aca="false">IF($A485="","",INDEX('Revenue Ledger'!$J$1:$J$4500,$J485))</f>
        <v/>
      </c>
      <c r="H485" s="52" t="str">
        <f aca="false">IF($A485="","",'Revenue Testing'!$E$9)</f>
        <v/>
      </c>
      <c r="I485" s="50" t="str">
        <f aca="false">IF($A485="","","Above materiality – automatically selected")</f>
        <v/>
      </c>
      <c r="J485" s="90" t="str">
        <f aca="false">IF($A485="","",MATCH(LARGE('Revenue Ledger'!$P$2:$P$4500,$A485),'Revenue Ledger'!$P$2:$P$4500,0)+1)</f>
        <v/>
      </c>
      <c r="K485" s="50" t="str">
        <f aca="false">IF($A485="","",INDEX('Revenue Ledger'!$A$1:$A$4500,$J485)&amp;"")</f>
        <v/>
      </c>
      <c r="L485" s="54"/>
      <c r="M485" s="54"/>
    </row>
    <row r="486" customFormat="false" ht="15" hidden="false" customHeight="false" outlineLevel="0" collapsed="false">
      <c r="A486" s="90" t="str">
        <f aca="false">IF(ROWS($A$5:A486)&lt;='Revenue Testing'!$E$31,ROWS($A$5:A486),"")</f>
        <v/>
      </c>
      <c r="B486" s="91" t="str">
        <f aca="false">IF($A486="","",INDEX('Revenue Ledger'!$B$1:$B$4500,$J486))</f>
        <v/>
      </c>
      <c r="C486" s="90" t="str">
        <f aca="false">IF($A486="","",INDEX('Revenue Ledger'!$C$1:$C$4500,$J486))</f>
        <v/>
      </c>
      <c r="D486" s="50" t="str">
        <f aca="false">IF($A486="","",INDEX('Revenue Ledger'!$D$1:$D$4500,$J486))</f>
        <v/>
      </c>
      <c r="E486" s="50" t="str">
        <f aca="false">IF($A486="","",INDEX('Revenue Ledger'!$F$1:$F$4500,$J486)&amp;"")</f>
        <v/>
      </c>
      <c r="F486" s="52" t="str">
        <f aca="false">IF($A486="","",INDEX('Revenue Ledger'!$I$1:$I$4500,$J486))</f>
        <v/>
      </c>
      <c r="G486" s="52" t="str">
        <f aca="false">IF($A486="","",INDEX('Revenue Ledger'!$J$1:$J$4500,$J486))</f>
        <v/>
      </c>
      <c r="H486" s="52" t="str">
        <f aca="false">IF($A486="","",'Revenue Testing'!$E$9)</f>
        <v/>
      </c>
      <c r="I486" s="50" t="str">
        <f aca="false">IF($A486="","","Above materiality – automatically selected")</f>
        <v/>
      </c>
      <c r="J486" s="90" t="str">
        <f aca="false">IF($A486="","",MATCH(LARGE('Revenue Ledger'!$P$2:$P$4500,$A486),'Revenue Ledger'!$P$2:$P$4500,0)+1)</f>
        <v/>
      </c>
      <c r="K486" s="50" t="str">
        <f aca="false">IF($A486="","",INDEX('Revenue Ledger'!$A$1:$A$4500,$J486)&amp;"")</f>
        <v/>
      </c>
      <c r="L486" s="54"/>
      <c r="M486" s="54"/>
    </row>
    <row r="487" customFormat="false" ht="15" hidden="false" customHeight="false" outlineLevel="0" collapsed="false">
      <c r="A487" s="90" t="str">
        <f aca="false">IF(ROWS($A$5:A487)&lt;='Revenue Testing'!$E$31,ROWS($A$5:A487),"")</f>
        <v/>
      </c>
      <c r="B487" s="91" t="str">
        <f aca="false">IF($A487="","",INDEX('Revenue Ledger'!$B$1:$B$4500,$J487))</f>
        <v/>
      </c>
      <c r="C487" s="90" t="str">
        <f aca="false">IF($A487="","",INDEX('Revenue Ledger'!$C$1:$C$4500,$J487))</f>
        <v/>
      </c>
      <c r="D487" s="50" t="str">
        <f aca="false">IF($A487="","",INDEX('Revenue Ledger'!$D$1:$D$4500,$J487))</f>
        <v/>
      </c>
      <c r="E487" s="50" t="str">
        <f aca="false">IF($A487="","",INDEX('Revenue Ledger'!$F$1:$F$4500,$J487)&amp;"")</f>
        <v/>
      </c>
      <c r="F487" s="52" t="str">
        <f aca="false">IF($A487="","",INDEX('Revenue Ledger'!$I$1:$I$4500,$J487))</f>
        <v/>
      </c>
      <c r="G487" s="52" t="str">
        <f aca="false">IF($A487="","",INDEX('Revenue Ledger'!$J$1:$J$4500,$J487))</f>
        <v/>
      </c>
      <c r="H487" s="52" t="str">
        <f aca="false">IF($A487="","",'Revenue Testing'!$E$9)</f>
        <v/>
      </c>
      <c r="I487" s="50" t="str">
        <f aca="false">IF($A487="","","Above materiality – automatically selected")</f>
        <v/>
      </c>
      <c r="J487" s="90" t="str">
        <f aca="false">IF($A487="","",MATCH(LARGE('Revenue Ledger'!$P$2:$P$4500,$A487),'Revenue Ledger'!$P$2:$P$4500,0)+1)</f>
        <v/>
      </c>
      <c r="K487" s="50" t="str">
        <f aca="false">IF($A487="","",INDEX('Revenue Ledger'!$A$1:$A$4500,$J487)&amp;"")</f>
        <v/>
      </c>
      <c r="L487" s="54"/>
      <c r="M487" s="54"/>
    </row>
    <row r="488" customFormat="false" ht="15" hidden="false" customHeight="false" outlineLevel="0" collapsed="false">
      <c r="A488" s="90" t="str">
        <f aca="false">IF(ROWS($A$5:A488)&lt;='Revenue Testing'!$E$31,ROWS($A$5:A488),"")</f>
        <v/>
      </c>
      <c r="B488" s="91" t="str">
        <f aca="false">IF($A488="","",INDEX('Revenue Ledger'!$B$1:$B$4500,$J488))</f>
        <v/>
      </c>
      <c r="C488" s="90" t="str">
        <f aca="false">IF($A488="","",INDEX('Revenue Ledger'!$C$1:$C$4500,$J488))</f>
        <v/>
      </c>
      <c r="D488" s="50" t="str">
        <f aca="false">IF($A488="","",INDEX('Revenue Ledger'!$D$1:$D$4500,$J488))</f>
        <v/>
      </c>
      <c r="E488" s="50" t="str">
        <f aca="false">IF($A488="","",INDEX('Revenue Ledger'!$F$1:$F$4500,$J488)&amp;"")</f>
        <v/>
      </c>
      <c r="F488" s="52" t="str">
        <f aca="false">IF($A488="","",INDEX('Revenue Ledger'!$I$1:$I$4500,$J488))</f>
        <v/>
      </c>
      <c r="G488" s="52" t="str">
        <f aca="false">IF($A488="","",INDEX('Revenue Ledger'!$J$1:$J$4500,$J488))</f>
        <v/>
      </c>
      <c r="H488" s="52" t="str">
        <f aca="false">IF($A488="","",'Revenue Testing'!$E$9)</f>
        <v/>
      </c>
      <c r="I488" s="50" t="str">
        <f aca="false">IF($A488="","","Above materiality – automatically selected")</f>
        <v/>
      </c>
      <c r="J488" s="90" t="str">
        <f aca="false">IF($A488="","",MATCH(LARGE('Revenue Ledger'!$P$2:$P$4500,$A488),'Revenue Ledger'!$P$2:$P$4500,0)+1)</f>
        <v/>
      </c>
      <c r="K488" s="50" t="str">
        <f aca="false">IF($A488="","",INDEX('Revenue Ledger'!$A$1:$A$4500,$J488)&amp;"")</f>
        <v/>
      </c>
      <c r="L488" s="54"/>
      <c r="M488" s="54"/>
    </row>
    <row r="489" customFormat="false" ht="15" hidden="false" customHeight="false" outlineLevel="0" collapsed="false">
      <c r="A489" s="90" t="str">
        <f aca="false">IF(ROWS($A$5:A489)&lt;='Revenue Testing'!$E$31,ROWS($A$5:A489),"")</f>
        <v/>
      </c>
      <c r="B489" s="91" t="str">
        <f aca="false">IF($A489="","",INDEX('Revenue Ledger'!$B$1:$B$4500,$J489))</f>
        <v/>
      </c>
      <c r="C489" s="90" t="str">
        <f aca="false">IF($A489="","",INDEX('Revenue Ledger'!$C$1:$C$4500,$J489))</f>
        <v/>
      </c>
      <c r="D489" s="50" t="str">
        <f aca="false">IF($A489="","",INDEX('Revenue Ledger'!$D$1:$D$4500,$J489))</f>
        <v/>
      </c>
      <c r="E489" s="50" t="str">
        <f aca="false">IF($A489="","",INDEX('Revenue Ledger'!$F$1:$F$4500,$J489)&amp;"")</f>
        <v/>
      </c>
      <c r="F489" s="52" t="str">
        <f aca="false">IF($A489="","",INDEX('Revenue Ledger'!$I$1:$I$4500,$J489))</f>
        <v/>
      </c>
      <c r="G489" s="52" t="str">
        <f aca="false">IF($A489="","",INDEX('Revenue Ledger'!$J$1:$J$4500,$J489))</f>
        <v/>
      </c>
      <c r="H489" s="52" t="str">
        <f aca="false">IF($A489="","",'Revenue Testing'!$E$9)</f>
        <v/>
      </c>
      <c r="I489" s="50" t="str">
        <f aca="false">IF($A489="","","Above materiality – automatically selected")</f>
        <v/>
      </c>
      <c r="J489" s="90" t="str">
        <f aca="false">IF($A489="","",MATCH(LARGE('Revenue Ledger'!$P$2:$P$4500,$A489),'Revenue Ledger'!$P$2:$P$4500,0)+1)</f>
        <v/>
      </c>
      <c r="K489" s="50" t="str">
        <f aca="false">IF($A489="","",INDEX('Revenue Ledger'!$A$1:$A$4500,$J489)&amp;"")</f>
        <v/>
      </c>
      <c r="L489" s="54"/>
      <c r="M489" s="54"/>
    </row>
    <row r="490" customFormat="false" ht="15" hidden="false" customHeight="false" outlineLevel="0" collapsed="false">
      <c r="A490" s="90" t="str">
        <f aca="false">IF(ROWS($A$5:A490)&lt;='Revenue Testing'!$E$31,ROWS($A$5:A490),"")</f>
        <v/>
      </c>
      <c r="B490" s="91" t="str">
        <f aca="false">IF($A490="","",INDEX('Revenue Ledger'!$B$1:$B$4500,$J490))</f>
        <v/>
      </c>
      <c r="C490" s="90" t="str">
        <f aca="false">IF($A490="","",INDEX('Revenue Ledger'!$C$1:$C$4500,$J490))</f>
        <v/>
      </c>
      <c r="D490" s="50" t="str">
        <f aca="false">IF($A490="","",INDEX('Revenue Ledger'!$D$1:$D$4500,$J490))</f>
        <v/>
      </c>
      <c r="E490" s="50" t="str">
        <f aca="false">IF($A490="","",INDEX('Revenue Ledger'!$F$1:$F$4500,$J490)&amp;"")</f>
        <v/>
      </c>
      <c r="F490" s="52" t="str">
        <f aca="false">IF($A490="","",INDEX('Revenue Ledger'!$I$1:$I$4500,$J490))</f>
        <v/>
      </c>
      <c r="G490" s="52" t="str">
        <f aca="false">IF($A490="","",INDEX('Revenue Ledger'!$J$1:$J$4500,$J490))</f>
        <v/>
      </c>
      <c r="H490" s="52" t="str">
        <f aca="false">IF($A490="","",'Revenue Testing'!$E$9)</f>
        <v/>
      </c>
      <c r="I490" s="50" t="str">
        <f aca="false">IF($A490="","","Above materiality – automatically selected")</f>
        <v/>
      </c>
      <c r="J490" s="90" t="str">
        <f aca="false">IF($A490="","",MATCH(LARGE('Revenue Ledger'!$P$2:$P$4500,$A490),'Revenue Ledger'!$P$2:$P$4500,0)+1)</f>
        <v/>
      </c>
      <c r="K490" s="50" t="str">
        <f aca="false">IF($A490="","",INDEX('Revenue Ledger'!$A$1:$A$4500,$J490)&amp;"")</f>
        <v/>
      </c>
      <c r="L490" s="54"/>
      <c r="M490" s="54"/>
    </row>
    <row r="491" customFormat="false" ht="15" hidden="false" customHeight="false" outlineLevel="0" collapsed="false">
      <c r="A491" s="90" t="str">
        <f aca="false">IF(ROWS($A$5:A491)&lt;='Revenue Testing'!$E$31,ROWS($A$5:A491),"")</f>
        <v/>
      </c>
      <c r="B491" s="91" t="str">
        <f aca="false">IF($A491="","",INDEX('Revenue Ledger'!$B$1:$B$4500,$J491))</f>
        <v/>
      </c>
      <c r="C491" s="90" t="str">
        <f aca="false">IF($A491="","",INDEX('Revenue Ledger'!$C$1:$C$4500,$J491))</f>
        <v/>
      </c>
      <c r="D491" s="50" t="str">
        <f aca="false">IF($A491="","",INDEX('Revenue Ledger'!$D$1:$D$4500,$J491))</f>
        <v/>
      </c>
      <c r="E491" s="50" t="str">
        <f aca="false">IF($A491="","",INDEX('Revenue Ledger'!$F$1:$F$4500,$J491)&amp;"")</f>
        <v/>
      </c>
      <c r="F491" s="52" t="str">
        <f aca="false">IF($A491="","",INDEX('Revenue Ledger'!$I$1:$I$4500,$J491))</f>
        <v/>
      </c>
      <c r="G491" s="52" t="str">
        <f aca="false">IF($A491="","",INDEX('Revenue Ledger'!$J$1:$J$4500,$J491))</f>
        <v/>
      </c>
      <c r="H491" s="52" t="str">
        <f aca="false">IF($A491="","",'Revenue Testing'!$E$9)</f>
        <v/>
      </c>
      <c r="I491" s="50" t="str">
        <f aca="false">IF($A491="","","Above materiality – automatically selected")</f>
        <v/>
      </c>
      <c r="J491" s="90" t="str">
        <f aca="false">IF($A491="","",MATCH(LARGE('Revenue Ledger'!$P$2:$P$4500,$A491),'Revenue Ledger'!$P$2:$P$4500,0)+1)</f>
        <v/>
      </c>
      <c r="K491" s="50" t="str">
        <f aca="false">IF($A491="","",INDEX('Revenue Ledger'!$A$1:$A$4500,$J491)&amp;"")</f>
        <v/>
      </c>
      <c r="L491" s="54"/>
      <c r="M491" s="54"/>
    </row>
    <row r="492" customFormat="false" ht="15" hidden="false" customHeight="false" outlineLevel="0" collapsed="false">
      <c r="A492" s="90" t="str">
        <f aca="false">IF(ROWS($A$5:A492)&lt;='Revenue Testing'!$E$31,ROWS($A$5:A492),"")</f>
        <v/>
      </c>
      <c r="B492" s="91" t="str">
        <f aca="false">IF($A492="","",INDEX('Revenue Ledger'!$B$1:$B$4500,$J492))</f>
        <v/>
      </c>
      <c r="C492" s="90" t="str">
        <f aca="false">IF($A492="","",INDEX('Revenue Ledger'!$C$1:$C$4500,$J492))</f>
        <v/>
      </c>
      <c r="D492" s="50" t="str">
        <f aca="false">IF($A492="","",INDEX('Revenue Ledger'!$D$1:$D$4500,$J492))</f>
        <v/>
      </c>
      <c r="E492" s="50" t="str">
        <f aca="false">IF($A492="","",INDEX('Revenue Ledger'!$F$1:$F$4500,$J492)&amp;"")</f>
        <v/>
      </c>
      <c r="F492" s="52" t="str">
        <f aca="false">IF($A492="","",INDEX('Revenue Ledger'!$I$1:$I$4500,$J492))</f>
        <v/>
      </c>
      <c r="G492" s="52" t="str">
        <f aca="false">IF($A492="","",INDEX('Revenue Ledger'!$J$1:$J$4500,$J492))</f>
        <v/>
      </c>
      <c r="H492" s="52" t="str">
        <f aca="false">IF($A492="","",'Revenue Testing'!$E$9)</f>
        <v/>
      </c>
      <c r="I492" s="50" t="str">
        <f aca="false">IF($A492="","","Above materiality – automatically selected")</f>
        <v/>
      </c>
      <c r="J492" s="90" t="str">
        <f aca="false">IF($A492="","",MATCH(LARGE('Revenue Ledger'!$P$2:$P$4500,$A492),'Revenue Ledger'!$P$2:$P$4500,0)+1)</f>
        <v/>
      </c>
      <c r="K492" s="50" t="str">
        <f aca="false">IF($A492="","",INDEX('Revenue Ledger'!$A$1:$A$4500,$J492)&amp;"")</f>
        <v/>
      </c>
      <c r="L492" s="54"/>
      <c r="M492" s="54"/>
    </row>
    <row r="493" customFormat="false" ht="15" hidden="false" customHeight="false" outlineLevel="0" collapsed="false">
      <c r="A493" s="90" t="str">
        <f aca="false">IF(ROWS($A$5:A493)&lt;='Revenue Testing'!$E$31,ROWS($A$5:A493),"")</f>
        <v/>
      </c>
      <c r="B493" s="91" t="str">
        <f aca="false">IF($A493="","",INDEX('Revenue Ledger'!$B$1:$B$4500,$J493))</f>
        <v/>
      </c>
      <c r="C493" s="90" t="str">
        <f aca="false">IF($A493="","",INDEX('Revenue Ledger'!$C$1:$C$4500,$J493))</f>
        <v/>
      </c>
      <c r="D493" s="50" t="str">
        <f aca="false">IF($A493="","",INDEX('Revenue Ledger'!$D$1:$D$4500,$J493))</f>
        <v/>
      </c>
      <c r="E493" s="50" t="str">
        <f aca="false">IF($A493="","",INDEX('Revenue Ledger'!$F$1:$F$4500,$J493)&amp;"")</f>
        <v/>
      </c>
      <c r="F493" s="52" t="str">
        <f aca="false">IF($A493="","",INDEX('Revenue Ledger'!$I$1:$I$4500,$J493))</f>
        <v/>
      </c>
      <c r="G493" s="52" t="str">
        <f aca="false">IF($A493="","",INDEX('Revenue Ledger'!$J$1:$J$4500,$J493))</f>
        <v/>
      </c>
      <c r="H493" s="52" t="str">
        <f aca="false">IF($A493="","",'Revenue Testing'!$E$9)</f>
        <v/>
      </c>
      <c r="I493" s="50" t="str">
        <f aca="false">IF($A493="","","Above materiality – automatically selected")</f>
        <v/>
      </c>
      <c r="J493" s="90" t="str">
        <f aca="false">IF($A493="","",MATCH(LARGE('Revenue Ledger'!$P$2:$P$4500,$A493),'Revenue Ledger'!$P$2:$P$4500,0)+1)</f>
        <v/>
      </c>
      <c r="K493" s="50" t="str">
        <f aca="false">IF($A493="","",INDEX('Revenue Ledger'!$A$1:$A$4500,$J493)&amp;"")</f>
        <v/>
      </c>
      <c r="L493" s="54"/>
      <c r="M493" s="54"/>
    </row>
    <row r="494" customFormat="false" ht="15" hidden="false" customHeight="false" outlineLevel="0" collapsed="false">
      <c r="A494" s="90" t="str">
        <f aca="false">IF(ROWS($A$5:A494)&lt;='Revenue Testing'!$E$31,ROWS($A$5:A494),"")</f>
        <v/>
      </c>
      <c r="B494" s="91" t="str">
        <f aca="false">IF($A494="","",INDEX('Revenue Ledger'!$B$1:$B$4500,$J494))</f>
        <v/>
      </c>
      <c r="C494" s="90" t="str">
        <f aca="false">IF($A494="","",INDEX('Revenue Ledger'!$C$1:$C$4500,$J494))</f>
        <v/>
      </c>
      <c r="D494" s="50" t="str">
        <f aca="false">IF($A494="","",INDEX('Revenue Ledger'!$D$1:$D$4500,$J494))</f>
        <v/>
      </c>
      <c r="E494" s="50" t="str">
        <f aca="false">IF($A494="","",INDEX('Revenue Ledger'!$F$1:$F$4500,$J494)&amp;"")</f>
        <v/>
      </c>
      <c r="F494" s="52" t="str">
        <f aca="false">IF($A494="","",INDEX('Revenue Ledger'!$I$1:$I$4500,$J494))</f>
        <v/>
      </c>
      <c r="G494" s="52" t="str">
        <f aca="false">IF($A494="","",INDEX('Revenue Ledger'!$J$1:$J$4500,$J494))</f>
        <v/>
      </c>
      <c r="H494" s="52" t="str">
        <f aca="false">IF($A494="","",'Revenue Testing'!$E$9)</f>
        <v/>
      </c>
      <c r="I494" s="50" t="str">
        <f aca="false">IF($A494="","","Above materiality – automatically selected")</f>
        <v/>
      </c>
      <c r="J494" s="90" t="str">
        <f aca="false">IF($A494="","",MATCH(LARGE('Revenue Ledger'!$P$2:$P$4500,$A494),'Revenue Ledger'!$P$2:$P$4500,0)+1)</f>
        <v/>
      </c>
      <c r="K494" s="50" t="str">
        <f aca="false">IF($A494="","",INDEX('Revenue Ledger'!$A$1:$A$4500,$J494)&amp;"")</f>
        <v/>
      </c>
      <c r="L494" s="54"/>
      <c r="M494" s="54"/>
    </row>
    <row r="495" customFormat="false" ht="15" hidden="false" customHeight="false" outlineLevel="0" collapsed="false">
      <c r="A495" s="90" t="str">
        <f aca="false">IF(ROWS($A$5:A495)&lt;='Revenue Testing'!$E$31,ROWS($A$5:A495),"")</f>
        <v/>
      </c>
      <c r="B495" s="91" t="str">
        <f aca="false">IF($A495="","",INDEX('Revenue Ledger'!$B$1:$B$4500,$J495))</f>
        <v/>
      </c>
      <c r="C495" s="90" t="str">
        <f aca="false">IF($A495="","",INDEX('Revenue Ledger'!$C$1:$C$4500,$J495))</f>
        <v/>
      </c>
      <c r="D495" s="50" t="str">
        <f aca="false">IF($A495="","",INDEX('Revenue Ledger'!$D$1:$D$4500,$J495))</f>
        <v/>
      </c>
      <c r="E495" s="50" t="str">
        <f aca="false">IF($A495="","",INDEX('Revenue Ledger'!$F$1:$F$4500,$J495)&amp;"")</f>
        <v/>
      </c>
      <c r="F495" s="52" t="str">
        <f aca="false">IF($A495="","",INDEX('Revenue Ledger'!$I$1:$I$4500,$J495))</f>
        <v/>
      </c>
      <c r="G495" s="52" t="str">
        <f aca="false">IF($A495="","",INDEX('Revenue Ledger'!$J$1:$J$4500,$J495))</f>
        <v/>
      </c>
      <c r="H495" s="52" t="str">
        <f aca="false">IF($A495="","",'Revenue Testing'!$E$9)</f>
        <v/>
      </c>
      <c r="I495" s="50" t="str">
        <f aca="false">IF($A495="","","Above materiality – automatically selected")</f>
        <v/>
      </c>
      <c r="J495" s="90" t="str">
        <f aca="false">IF($A495="","",MATCH(LARGE('Revenue Ledger'!$P$2:$P$4500,$A495),'Revenue Ledger'!$P$2:$P$4500,0)+1)</f>
        <v/>
      </c>
      <c r="K495" s="50" t="str">
        <f aca="false">IF($A495="","",INDEX('Revenue Ledger'!$A$1:$A$4500,$J495)&amp;"")</f>
        <v/>
      </c>
      <c r="L495" s="54"/>
      <c r="M495" s="54"/>
    </row>
    <row r="496" customFormat="false" ht="15" hidden="false" customHeight="false" outlineLevel="0" collapsed="false">
      <c r="A496" s="90" t="str">
        <f aca="false">IF(ROWS($A$5:A496)&lt;='Revenue Testing'!$E$31,ROWS($A$5:A496),"")</f>
        <v/>
      </c>
      <c r="B496" s="91" t="str">
        <f aca="false">IF($A496="","",INDEX('Revenue Ledger'!$B$1:$B$4500,$J496))</f>
        <v/>
      </c>
      <c r="C496" s="90" t="str">
        <f aca="false">IF($A496="","",INDEX('Revenue Ledger'!$C$1:$C$4500,$J496))</f>
        <v/>
      </c>
      <c r="D496" s="50" t="str">
        <f aca="false">IF($A496="","",INDEX('Revenue Ledger'!$D$1:$D$4500,$J496))</f>
        <v/>
      </c>
      <c r="E496" s="50" t="str">
        <f aca="false">IF($A496="","",INDEX('Revenue Ledger'!$F$1:$F$4500,$J496)&amp;"")</f>
        <v/>
      </c>
      <c r="F496" s="52" t="str">
        <f aca="false">IF($A496="","",INDEX('Revenue Ledger'!$I$1:$I$4500,$J496))</f>
        <v/>
      </c>
      <c r="G496" s="52" t="str">
        <f aca="false">IF($A496="","",INDEX('Revenue Ledger'!$J$1:$J$4500,$J496))</f>
        <v/>
      </c>
      <c r="H496" s="52" t="str">
        <f aca="false">IF($A496="","",'Revenue Testing'!$E$9)</f>
        <v/>
      </c>
      <c r="I496" s="50" t="str">
        <f aca="false">IF($A496="","","Above materiality – automatically selected")</f>
        <v/>
      </c>
      <c r="J496" s="90" t="str">
        <f aca="false">IF($A496="","",MATCH(LARGE('Revenue Ledger'!$P$2:$P$4500,$A496),'Revenue Ledger'!$P$2:$P$4500,0)+1)</f>
        <v/>
      </c>
      <c r="K496" s="50" t="str">
        <f aca="false">IF($A496="","",INDEX('Revenue Ledger'!$A$1:$A$4500,$J496)&amp;"")</f>
        <v/>
      </c>
      <c r="L496" s="54"/>
      <c r="M496" s="54"/>
    </row>
    <row r="497" customFormat="false" ht="15" hidden="false" customHeight="false" outlineLevel="0" collapsed="false">
      <c r="A497" s="90" t="str">
        <f aca="false">IF(ROWS($A$5:A497)&lt;='Revenue Testing'!$E$31,ROWS($A$5:A497),"")</f>
        <v/>
      </c>
      <c r="B497" s="91" t="str">
        <f aca="false">IF($A497="","",INDEX('Revenue Ledger'!$B$1:$B$4500,$J497))</f>
        <v/>
      </c>
      <c r="C497" s="90" t="str">
        <f aca="false">IF($A497="","",INDEX('Revenue Ledger'!$C$1:$C$4500,$J497))</f>
        <v/>
      </c>
      <c r="D497" s="50" t="str">
        <f aca="false">IF($A497="","",INDEX('Revenue Ledger'!$D$1:$D$4500,$J497))</f>
        <v/>
      </c>
      <c r="E497" s="50" t="str">
        <f aca="false">IF($A497="","",INDEX('Revenue Ledger'!$F$1:$F$4500,$J497)&amp;"")</f>
        <v/>
      </c>
      <c r="F497" s="52" t="str">
        <f aca="false">IF($A497="","",INDEX('Revenue Ledger'!$I$1:$I$4500,$J497))</f>
        <v/>
      </c>
      <c r="G497" s="52" t="str">
        <f aca="false">IF($A497="","",INDEX('Revenue Ledger'!$J$1:$J$4500,$J497))</f>
        <v/>
      </c>
      <c r="H497" s="52" t="str">
        <f aca="false">IF($A497="","",'Revenue Testing'!$E$9)</f>
        <v/>
      </c>
      <c r="I497" s="50" t="str">
        <f aca="false">IF($A497="","","Above materiality – automatically selected")</f>
        <v/>
      </c>
      <c r="J497" s="90" t="str">
        <f aca="false">IF($A497="","",MATCH(LARGE('Revenue Ledger'!$P$2:$P$4500,$A497),'Revenue Ledger'!$P$2:$P$4500,0)+1)</f>
        <v/>
      </c>
      <c r="K497" s="50" t="str">
        <f aca="false">IF($A497="","",INDEX('Revenue Ledger'!$A$1:$A$4500,$J497)&amp;"")</f>
        <v/>
      </c>
      <c r="L497" s="54"/>
      <c r="M497" s="54"/>
    </row>
    <row r="498" customFormat="false" ht="15" hidden="false" customHeight="false" outlineLevel="0" collapsed="false">
      <c r="A498" s="90" t="str">
        <f aca="false">IF(ROWS($A$5:A498)&lt;='Revenue Testing'!$E$31,ROWS($A$5:A498),"")</f>
        <v/>
      </c>
      <c r="B498" s="91" t="str">
        <f aca="false">IF($A498="","",INDEX('Revenue Ledger'!$B$1:$B$4500,$J498))</f>
        <v/>
      </c>
      <c r="C498" s="90" t="str">
        <f aca="false">IF($A498="","",INDEX('Revenue Ledger'!$C$1:$C$4500,$J498))</f>
        <v/>
      </c>
      <c r="D498" s="50" t="str">
        <f aca="false">IF($A498="","",INDEX('Revenue Ledger'!$D$1:$D$4500,$J498))</f>
        <v/>
      </c>
      <c r="E498" s="50" t="str">
        <f aca="false">IF($A498="","",INDEX('Revenue Ledger'!$F$1:$F$4500,$J498)&amp;"")</f>
        <v/>
      </c>
      <c r="F498" s="52" t="str">
        <f aca="false">IF($A498="","",INDEX('Revenue Ledger'!$I$1:$I$4500,$J498))</f>
        <v/>
      </c>
      <c r="G498" s="52" t="str">
        <f aca="false">IF($A498="","",INDEX('Revenue Ledger'!$J$1:$J$4500,$J498))</f>
        <v/>
      </c>
      <c r="H498" s="52" t="str">
        <f aca="false">IF($A498="","",'Revenue Testing'!$E$9)</f>
        <v/>
      </c>
      <c r="I498" s="50" t="str">
        <f aca="false">IF($A498="","","Above materiality – automatically selected")</f>
        <v/>
      </c>
      <c r="J498" s="90" t="str">
        <f aca="false">IF($A498="","",MATCH(LARGE('Revenue Ledger'!$P$2:$P$4500,$A498),'Revenue Ledger'!$P$2:$P$4500,0)+1)</f>
        <v/>
      </c>
      <c r="K498" s="50" t="str">
        <f aca="false">IF($A498="","",INDEX('Revenue Ledger'!$A$1:$A$4500,$J498)&amp;"")</f>
        <v/>
      </c>
      <c r="L498" s="54"/>
      <c r="M498" s="54"/>
    </row>
    <row r="499" customFormat="false" ht="15" hidden="false" customHeight="false" outlineLevel="0" collapsed="false">
      <c r="A499" s="90" t="str">
        <f aca="false">IF(ROWS($A$5:A499)&lt;='Revenue Testing'!$E$31,ROWS($A$5:A499),"")</f>
        <v/>
      </c>
      <c r="B499" s="91" t="str">
        <f aca="false">IF($A499="","",INDEX('Revenue Ledger'!$B$1:$B$4500,$J499))</f>
        <v/>
      </c>
      <c r="C499" s="90" t="str">
        <f aca="false">IF($A499="","",INDEX('Revenue Ledger'!$C$1:$C$4500,$J499))</f>
        <v/>
      </c>
      <c r="D499" s="50" t="str">
        <f aca="false">IF($A499="","",INDEX('Revenue Ledger'!$D$1:$D$4500,$J499))</f>
        <v/>
      </c>
      <c r="E499" s="50" t="str">
        <f aca="false">IF($A499="","",INDEX('Revenue Ledger'!$F$1:$F$4500,$J499)&amp;"")</f>
        <v/>
      </c>
      <c r="F499" s="52" t="str">
        <f aca="false">IF($A499="","",INDEX('Revenue Ledger'!$I$1:$I$4500,$J499))</f>
        <v/>
      </c>
      <c r="G499" s="52" t="str">
        <f aca="false">IF($A499="","",INDEX('Revenue Ledger'!$J$1:$J$4500,$J499))</f>
        <v/>
      </c>
      <c r="H499" s="52" t="str">
        <f aca="false">IF($A499="","",'Revenue Testing'!$E$9)</f>
        <v/>
      </c>
      <c r="I499" s="50" t="str">
        <f aca="false">IF($A499="","","Above materiality – automatically selected")</f>
        <v/>
      </c>
      <c r="J499" s="90" t="str">
        <f aca="false">IF($A499="","",MATCH(LARGE('Revenue Ledger'!$P$2:$P$4500,$A499),'Revenue Ledger'!$P$2:$P$4500,0)+1)</f>
        <v/>
      </c>
      <c r="K499" s="50" t="str">
        <f aca="false">IF($A499="","",INDEX('Revenue Ledger'!$A$1:$A$4500,$J499)&amp;"")</f>
        <v/>
      </c>
      <c r="L499" s="54"/>
      <c r="M499" s="54"/>
    </row>
    <row r="500" customFormat="false" ht="15" hidden="false" customHeight="false" outlineLevel="0" collapsed="false">
      <c r="A500" s="90" t="str">
        <f aca="false">IF(ROWS($A$5:A500)&lt;='Revenue Testing'!$E$31,ROWS($A$5:A500),"")</f>
        <v/>
      </c>
      <c r="B500" s="91" t="str">
        <f aca="false">IF($A500="","",INDEX('Revenue Ledger'!$B$1:$B$4500,$J500))</f>
        <v/>
      </c>
      <c r="C500" s="90" t="str">
        <f aca="false">IF($A500="","",INDEX('Revenue Ledger'!$C$1:$C$4500,$J500))</f>
        <v/>
      </c>
      <c r="D500" s="50" t="str">
        <f aca="false">IF($A500="","",INDEX('Revenue Ledger'!$D$1:$D$4500,$J500))</f>
        <v/>
      </c>
      <c r="E500" s="50" t="str">
        <f aca="false">IF($A500="","",INDEX('Revenue Ledger'!$F$1:$F$4500,$J500)&amp;"")</f>
        <v/>
      </c>
      <c r="F500" s="52" t="str">
        <f aca="false">IF($A500="","",INDEX('Revenue Ledger'!$I$1:$I$4500,$J500))</f>
        <v/>
      </c>
      <c r="G500" s="52" t="str">
        <f aca="false">IF($A500="","",INDEX('Revenue Ledger'!$J$1:$J$4500,$J500))</f>
        <v/>
      </c>
      <c r="H500" s="52" t="str">
        <f aca="false">IF($A500="","",'Revenue Testing'!$E$9)</f>
        <v/>
      </c>
      <c r="I500" s="50" t="str">
        <f aca="false">IF($A500="","","Above materiality – automatically selected")</f>
        <v/>
      </c>
      <c r="J500" s="90" t="str">
        <f aca="false">IF($A500="","",MATCH(LARGE('Revenue Ledger'!$P$2:$P$4500,$A500),'Revenue Ledger'!$P$2:$P$4500,0)+1)</f>
        <v/>
      </c>
      <c r="K500" s="50" t="str">
        <f aca="false">IF($A500="","",INDEX('Revenue Ledger'!$A$1:$A$4500,$J500)&amp;"")</f>
        <v/>
      </c>
      <c r="L500" s="54"/>
      <c r="M500" s="54"/>
    </row>
    <row r="501" customFormat="false" ht="15" hidden="false" customHeight="false" outlineLevel="0" collapsed="false">
      <c r="A501" s="90" t="str">
        <f aca="false">IF(ROWS($A$5:A501)&lt;='Revenue Testing'!$E$31,ROWS($A$5:A501),"")</f>
        <v/>
      </c>
      <c r="B501" s="91" t="str">
        <f aca="false">IF($A501="","",INDEX('Revenue Ledger'!$B$1:$B$4500,$J501))</f>
        <v/>
      </c>
      <c r="C501" s="90" t="str">
        <f aca="false">IF($A501="","",INDEX('Revenue Ledger'!$C$1:$C$4500,$J501))</f>
        <v/>
      </c>
      <c r="D501" s="50" t="str">
        <f aca="false">IF($A501="","",INDEX('Revenue Ledger'!$D$1:$D$4500,$J501))</f>
        <v/>
      </c>
      <c r="E501" s="50" t="str">
        <f aca="false">IF($A501="","",INDEX('Revenue Ledger'!$F$1:$F$4500,$J501)&amp;"")</f>
        <v/>
      </c>
      <c r="F501" s="52" t="str">
        <f aca="false">IF($A501="","",INDEX('Revenue Ledger'!$I$1:$I$4500,$J501))</f>
        <v/>
      </c>
      <c r="G501" s="52" t="str">
        <f aca="false">IF($A501="","",INDEX('Revenue Ledger'!$J$1:$J$4500,$J501))</f>
        <v/>
      </c>
      <c r="H501" s="52" t="str">
        <f aca="false">IF($A501="","",'Revenue Testing'!$E$9)</f>
        <v/>
      </c>
      <c r="I501" s="50" t="str">
        <f aca="false">IF($A501="","","Above materiality – automatically selected")</f>
        <v/>
      </c>
      <c r="J501" s="90" t="str">
        <f aca="false">IF($A501="","",MATCH(LARGE('Revenue Ledger'!$P$2:$P$4500,$A501),'Revenue Ledger'!$P$2:$P$4500,0)+1)</f>
        <v/>
      </c>
      <c r="K501" s="50" t="str">
        <f aca="false">IF($A501="","",INDEX('Revenue Ledger'!$A$1:$A$4500,$J501)&amp;"")</f>
        <v/>
      </c>
      <c r="L501" s="54"/>
      <c r="M501" s="54"/>
    </row>
    <row r="502" customFormat="false" ht="15" hidden="false" customHeight="false" outlineLevel="0" collapsed="false">
      <c r="A502" s="90" t="str">
        <f aca="false">IF(ROWS($A$5:A502)&lt;='Revenue Testing'!$E$31,ROWS($A$5:A502),"")</f>
        <v/>
      </c>
      <c r="B502" s="91" t="str">
        <f aca="false">IF($A502="","",INDEX('Revenue Ledger'!$B$1:$B$4500,$J502))</f>
        <v/>
      </c>
      <c r="C502" s="90" t="str">
        <f aca="false">IF($A502="","",INDEX('Revenue Ledger'!$C$1:$C$4500,$J502))</f>
        <v/>
      </c>
      <c r="D502" s="50" t="str">
        <f aca="false">IF($A502="","",INDEX('Revenue Ledger'!$D$1:$D$4500,$J502))</f>
        <v/>
      </c>
      <c r="E502" s="50" t="str">
        <f aca="false">IF($A502="","",INDEX('Revenue Ledger'!$F$1:$F$4500,$J502)&amp;"")</f>
        <v/>
      </c>
      <c r="F502" s="52" t="str">
        <f aca="false">IF($A502="","",INDEX('Revenue Ledger'!$I$1:$I$4500,$J502))</f>
        <v/>
      </c>
      <c r="G502" s="52" t="str">
        <f aca="false">IF($A502="","",INDEX('Revenue Ledger'!$J$1:$J$4500,$J502))</f>
        <v/>
      </c>
      <c r="H502" s="52" t="str">
        <f aca="false">IF($A502="","",'Revenue Testing'!$E$9)</f>
        <v/>
      </c>
      <c r="I502" s="50" t="str">
        <f aca="false">IF($A502="","","Above materiality – automatically selected")</f>
        <v/>
      </c>
      <c r="J502" s="90" t="str">
        <f aca="false">IF($A502="","",MATCH(LARGE('Revenue Ledger'!$P$2:$P$4500,$A502),'Revenue Ledger'!$P$2:$P$4500,0)+1)</f>
        <v/>
      </c>
      <c r="K502" s="50" t="str">
        <f aca="false">IF($A502="","",INDEX('Revenue Ledger'!$A$1:$A$4500,$J502)&amp;"")</f>
        <v/>
      </c>
      <c r="L502" s="54"/>
      <c r="M502" s="54"/>
    </row>
    <row r="503" customFormat="false" ht="15" hidden="false" customHeight="false" outlineLevel="0" collapsed="false">
      <c r="A503" s="90" t="str">
        <f aca="false">IF(ROWS($A$5:A503)&lt;='Revenue Testing'!$E$31,ROWS($A$5:A503),"")</f>
        <v/>
      </c>
      <c r="B503" s="91" t="str">
        <f aca="false">IF($A503="","",INDEX('Revenue Ledger'!$B$1:$B$4500,$J503))</f>
        <v/>
      </c>
      <c r="C503" s="90" t="str">
        <f aca="false">IF($A503="","",INDEX('Revenue Ledger'!$C$1:$C$4500,$J503))</f>
        <v/>
      </c>
      <c r="D503" s="50" t="str">
        <f aca="false">IF($A503="","",INDEX('Revenue Ledger'!$D$1:$D$4500,$J503))</f>
        <v/>
      </c>
      <c r="E503" s="50" t="str">
        <f aca="false">IF($A503="","",INDEX('Revenue Ledger'!$F$1:$F$4500,$J503)&amp;"")</f>
        <v/>
      </c>
      <c r="F503" s="52" t="str">
        <f aca="false">IF($A503="","",INDEX('Revenue Ledger'!$I$1:$I$4500,$J503))</f>
        <v/>
      </c>
      <c r="G503" s="52" t="str">
        <f aca="false">IF($A503="","",INDEX('Revenue Ledger'!$J$1:$J$4500,$J503))</f>
        <v/>
      </c>
      <c r="H503" s="52" t="str">
        <f aca="false">IF($A503="","",'Revenue Testing'!$E$9)</f>
        <v/>
      </c>
      <c r="I503" s="50" t="str">
        <f aca="false">IF($A503="","","Above materiality – automatically selected")</f>
        <v/>
      </c>
      <c r="J503" s="90" t="str">
        <f aca="false">IF($A503="","",MATCH(LARGE('Revenue Ledger'!$P$2:$P$4500,$A503),'Revenue Ledger'!$P$2:$P$4500,0)+1)</f>
        <v/>
      </c>
      <c r="K503" s="50" t="str">
        <f aca="false">IF($A503="","",INDEX('Revenue Ledger'!$A$1:$A$4500,$J503)&amp;"")</f>
        <v/>
      </c>
      <c r="L503" s="54"/>
      <c r="M503" s="54"/>
    </row>
    <row r="504" customFormat="false" ht="15" hidden="false" customHeight="false" outlineLevel="0" collapsed="false">
      <c r="A504" s="90" t="str">
        <f aca="false">IF(ROWS($A$5:A504)&lt;='Revenue Testing'!$E$31,ROWS($A$5:A504),"")</f>
        <v/>
      </c>
      <c r="B504" s="91" t="str">
        <f aca="false">IF($A504="","",INDEX('Revenue Ledger'!$B$1:$B$4500,$J504))</f>
        <v/>
      </c>
      <c r="C504" s="90" t="str">
        <f aca="false">IF($A504="","",INDEX('Revenue Ledger'!$C$1:$C$4500,$J504))</f>
        <v/>
      </c>
      <c r="D504" s="50" t="str">
        <f aca="false">IF($A504="","",INDEX('Revenue Ledger'!$D$1:$D$4500,$J504))</f>
        <v/>
      </c>
      <c r="E504" s="50" t="str">
        <f aca="false">IF($A504="","",INDEX('Revenue Ledger'!$F$1:$F$4500,$J504)&amp;"")</f>
        <v/>
      </c>
      <c r="F504" s="52" t="str">
        <f aca="false">IF($A504="","",INDEX('Revenue Ledger'!$I$1:$I$4500,$J504))</f>
        <v/>
      </c>
      <c r="G504" s="52" t="str">
        <f aca="false">IF($A504="","",INDEX('Revenue Ledger'!$J$1:$J$4500,$J504))</f>
        <v/>
      </c>
      <c r="H504" s="52" t="str">
        <f aca="false">IF($A504="","",'Revenue Testing'!$E$9)</f>
        <v/>
      </c>
      <c r="I504" s="50" t="str">
        <f aca="false">IF($A504="","","Above materiality – automatically selected")</f>
        <v/>
      </c>
      <c r="J504" s="90" t="str">
        <f aca="false">IF($A504="","",MATCH(LARGE('Revenue Ledger'!$P$2:$P$4500,$A504),'Revenue Ledger'!$P$2:$P$4500,0)+1)</f>
        <v/>
      </c>
      <c r="K504" s="50" t="str">
        <f aca="false">IF($A504="","",INDEX('Revenue Ledger'!$A$1:$A$4500,$J504)&amp;"")</f>
        <v/>
      </c>
      <c r="L504" s="54"/>
      <c r="M504" s="54"/>
    </row>
    <row r="505" customFormat="false" ht="15" hidden="false" customHeight="false" outlineLevel="0" collapsed="false">
      <c r="E505" s="77" t="s">
        <v>2369</v>
      </c>
      <c r="F505" s="92" t="n">
        <f aca="false">SUM(F5:F504)</f>
        <v>-966387</v>
      </c>
      <c r="G505" s="92" t="n">
        <f aca="false">SUM(G5:G504)</f>
        <v>982047</v>
      </c>
    </row>
  </sheetData>
  <hyperlinks>
    <hyperlink ref="A3" r:id="rId1" location="'Revenue%20Testing'!A1" display="Back to summary: Revenue Te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N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34"/>
    <col collapsed="false" customWidth="true" hidden="false" outlineLevel="0" max="5" min="5" style="0" width="62"/>
    <col collapsed="false" customWidth="true" hidden="false" outlineLevel="0" max="7" min="6" style="0" width="16"/>
    <col collapsed="false" customWidth="true" hidden="false" outlineLevel="0" max="9" min="8" style="0" width="14"/>
    <col collapsed="false" customWidth="true" hidden="false" outlineLevel="0" max="10" min="10" style="0" width="40"/>
    <col collapsed="false" customWidth="true" hidden="false" outlineLevel="0" max="11" min="11" style="0" width="11"/>
    <col collapsed="false" customWidth="true" hidden="false" outlineLevel="0" max="13" min="12" style="0" width="16"/>
    <col collapsed="false" customWidth="true" hidden="false" outlineLevel="0" max="14" min="14" style="0" width="30"/>
  </cols>
  <sheetData>
    <row r="1" customFormat="false" ht="27.75" hidden="false" customHeight="true" outlineLevel="0" collapsed="false">
      <c r="A1" s="93" t="s">
        <v>2370</v>
      </c>
      <c r="B1" s="69"/>
      <c r="C1" s="69"/>
      <c r="D1" s="69"/>
      <c r="E1" s="69"/>
      <c r="F1" s="69"/>
      <c r="G1" s="69"/>
      <c r="H1" s="69"/>
      <c r="I1" s="69"/>
      <c r="J1" s="69"/>
      <c r="K1" s="69"/>
      <c r="L1" s="69"/>
      <c r="M1" s="69"/>
      <c r="N1" s="69"/>
    </row>
    <row r="2" customFormat="false" ht="21.75" hidden="false" customHeight="true" outlineLevel="0" collapsed="false">
      <c r="A2" s="94" t="str">
        <f aca="false">"Sample: "&amp;'Revenue Testing'!E36&amp;" of "&amp;'Revenue Testing'!E33&amp;" eligible items     |     Risk level: "&amp;'Revenue Testing'!E10&amp;" / "&amp;'Revenue Testing'!E11&amp;" entity     |     Population value: SR "&amp;TEXT('Revenue Testing'!E34,"#,##0.00")&amp;"     |     Random number high to low"</f>
        <v>Sample: 30 of 3908 eligible items     |     Risk level: Low to Moderate (2) / Medium entity     |     Population value: SR 869,423.33     |     Random number high to low</v>
      </c>
      <c r="B2" s="95"/>
      <c r="C2" s="95"/>
      <c r="D2" s="95"/>
      <c r="E2" s="95"/>
      <c r="F2" s="95"/>
      <c r="G2" s="95"/>
      <c r="H2" s="95"/>
      <c r="I2" s="95"/>
      <c r="J2" s="95"/>
      <c r="K2" s="95"/>
      <c r="L2" s="95"/>
      <c r="M2" s="95"/>
      <c r="N2" s="95"/>
    </row>
    <row r="3" customFormat="false" ht="15" hidden="false" customHeight="false" outlineLevel="0" collapsed="false">
      <c r="A3" s="88" t="s">
        <v>2360</v>
      </c>
    </row>
    <row r="4" customFormat="false" ht="30" hidden="false" customHeight="true" outlineLevel="0" collapsed="false">
      <c r="A4" s="96" t="s">
        <v>2361</v>
      </c>
      <c r="B4" s="96" t="s">
        <v>308</v>
      </c>
      <c r="C4" s="96" t="s">
        <v>45</v>
      </c>
      <c r="D4" s="96" t="s">
        <v>2362</v>
      </c>
      <c r="E4" s="96" t="s">
        <v>2363</v>
      </c>
      <c r="F4" s="96" t="s">
        <v>2364</v>
      </c>
      <c r="G4" s="96" t="s">
        <v>315</v>
      </c>
      <c r="H4" s="96" t="s">
        <v>2371</v>
      </c>
      <c r="I4" s="96" t="s">
        <v>2365</v>
      </c>
      <c r="J4" s="96" t="s">
        <v>2366</v>
      </c>
      <c r="K4" s="96" t="s">
        <v>2367</v>
      </c>
      <c r="L4" s="96" t="s">
        <v>307</v>
      </c>
      <c r="M4" s="96" t="s">
        <v>2368</v>
      </c>
      <c r="N4" s="96" t="s">
        <v>14</v>
      </c>
    </row>
    <row r="5" customFormat="false" ht="15" hidden="false" customHeight="false" outlineLevel="0" collapsed="false">
      <c r="A5" s="90" t="n">
        <f aca="false">IF(ROWS($A$5:A5)&lt;='Revenue Testing'!$E$36,ROWS($A$5:A5),"")</f>
        <v>1</v>
      </c>
      <c r="B5" s="91" t="n">
        <f aca="false">IF($A5="","",INDEX('Revenue Ledger'!$B$1:$B$4500,$K5))</f>
        <v>45905</v>
      </c>
      <c r="C5" s="90" t="n">
        <f aca="false">IF($A5="","",INDEX('Revenue Ledger'!$C$1:$C$4500,$K5))</f>
        <v>10049</v>
      </c>
      <c r="D5" s="50" t="str">
        <f aca="false">IF($A5="","",INDEX('Revenue Ledger'!$D$1:$D$4500,$K5))</f>
        <v>CONTAINER GATE PASS FEE- INC</v>
      </c>
      <c r="E5" s="50" t="str">
        <f aca="false">IF($A5="","",INDEX('Revenue Ledger'!$F$1:$F$4500,$K5)&amp;"")</f>
        <v>NVOIMP Against the IMP BOL - CSDSHA033050; Customer Ref: ;Remarks:</v>
      </c>
      <c r="F5" s="52" t="n">
        <f aca="false">IF($A5="","",INDEX('Revenue Ledger'!$I$1:$I$4500,$K5))</f>
        <v>-600</v>
      </c>
      <c r="G5" s="52" t="n">
        <f aca="false">IF($A5="","",INDEX('Revenue Ledger'!$J$1:$J$4500,$K5))</f>
        <v>600</v>
      </c>
      <c r="H5" s="97" t="n">
        <f aca="false">IF($A5="","",INDEX('Revenue Ledger'!$M$1:$M$4500,$K5))</f>
        <v>0.999959154621</v>
      </c>
      <c r="I5" s="52" t="n">
        <f aca="false">IF($A5="","",'Revenue Testing'!$E$9)</f>
        <v>4000</v>
      </c>
      <c r="J5" s="50" t="str">
        <f aca="false">IF($A5="","","Below materiality – randomly selected")</f>
        <v>Below materiality – randomly selected</v>
      </c>
      <c r="K5" s="90" t="n">
        <f aca="false">IF($A5="","",MATCH(LARGE('Revenue Ledger'!$Q$2:$Q$4500,$A5),'Revenue Ledger'!$Q$2:$Q$4500,0)+1)</f>
        <v>229</v>
      </c>
      <c r="L5" s="50" t="str">
        <f aca="false">IF($A5="","",INDEX('Revenue Ledger'!$A$1:$A$4500,$K5)&amp;"")</f>
        <v>SJAMS0073/25</v>
      </c>
      <c r="M5" s="54"/>
      <c r="N5" s="54"/>
    </row>
    <row r="6" customFormat="false" ht="15" hidden="false" customHeight="false" outlineLevel="0" collapsed="false">
      <c r="A6" s="90" t="n">
        <f aca="false">IF(ROWS($A$5:A6)&lt;='Revenue Testing'!$E$36,ROWS($A$5:A6),"")</f>
        <v>2</v>
      </c>
      <c r="B6" s="91" t="n">
        <f aca="false">IF($A6="","",INDEX('Revenue Ledger'!$B$1:$B$4500,$K6))</f>
        <v>45922</v>
      </c>
      <c r="C6" s="90" t="n">
        <f aca="false">IF($A6="","",INDEX('Revenue Ledger'!$C$1:$C$4500,$K6))</f>
        <v>10068</v>
      </c>
      <c r="D6" s="50" t="str">
        <f aca="false">IF($A6="","",INDEX('Revenue Ledger'!$D$1:$D$4500,$K6))</f>
        <v>EDI CHARGES- INC</v>
      </c>
      <c r="E6" s="50" t="str">
        <f aca="false">IF($A6="","",INDEX('Revenue Ledger'!$F$1:$F$4500,$K6)&amp;"")</f>
        <v>NVOIMP Against the IMP BOL - CCJEAJED25099079; Customer Ref: ;Remarks:</v>
      </c>
      <c r="F6" s="52" t="n">
        <f aca="false">IF($A6="","",INDEX('Revenue Ledger'!$I$1:$I$4500,$K6))</f>
        <v>-30</v>
      </c>
      <c r="G6" s="52" t="n">
        <f aca="false">IF($A6="","",INDEX('Revenue Ledger'!$J$1:$J$4500,$K6))</f>
        <v>30</v>
      </c>
      <c r="H6" s="97" t="n">
        <f aca="false">IF($A6="","",INDEX('Revenue Ledger'!$M$1:$M$4500,$K6))</f>
        <v>0.99965092047</v>
      </c>
      <c r="I6" s="52" t="n">
        <f aca="false">IF($A6="","",'Revenue Testing'!$E$9)</f>
        <v>4000</v>
      </c>
      <c r="J6" s="50" t="str">
        <f aca="false">IF($A6="","","Below materiality – randomly selected")</f>
        <v>Below materiality – randomly selected</v>
      </c>
      <c r="K6" s="90" t="n">
        <f aca="false">IF($A6="","",MATCH(LARGE('Revenue Ledger'!$Q$2:$Q$4500,$A6),'Revenue Ledger'!$Q$2:$Q$4500,0)+1)</f>
        <v>1375</v>
      </c>
      <c r="L6" s="50" t="str">
        <f aca="false">IF($A6="","",INDEX('Revenue Ledger'!$A$1:$A$4500,$K6)&amp;"")</f>
        <v>SJAMS0269/25</v>
      </c>
      <c r="M6" s="54"/>
      <c r="N6" s="54"/>
    </row>
    <row r="7" customFormat="false" ht="15" hidden="false" customHeight="false" outlineLevel="0" collapsed="false">
      <c r="A7" s="90" t="n">
        <f aca="false">IF(ROWS($A$5:A7)&lt;='Revenue Testing'!$E$36,ROWS($A$5:A7),"")</f>
        <v>3</v>
      </c>
      <c r="B7" s="91" t="n">
        <f aca="false">IF($A7="","",INDEX('Revenue Ledger'!$B$1:$B$4500,$K7))</f>
        <v>45952</v>
      </c>
      <c r="C7" s="90" t="n">
        <f aca="false">IF($A7="","",INDEX('Revenue Ledger'!$C$1:$C$4500,$K7))</f>
        <v>10054</v>
      </c>
      <c r="D7" s="50" t="str">
        <f aca="false">IF($A7="","",INDEX('Revenue Ledger'!$D$1:$D$4500,$K7))</f>
        <v>PHOTO CHARGES- INC</v>
      </c>
      <c r="E7" s="50" t="str">
        <f aca="false">IF($A7="","",INDEX('Revenue Ledger'!$F$1:$F$4500,$K7)&amp;"")</f>
        <v>NVOIMP Against the IMP BOL - CSDSHA034141; Customer Ref: ;Remarks:</v>
      </c>
      <c r="F7" s="52" t="n">
        <f aca="false">IF($A7="","",INDEX('Revenue Ledger'!$I$1:$I$4500,$K7))</f>
        <v>-20</v>
      </c>
      <c r="G7" s="52" t="n">
        <f aca="false">IF($A7="","",INDEX('Revenue Ledger'!$J$1:$J$4500,$K7))</f>
        <v>20</v>
      </c>
      <c r="H7" s="97" t="n">
        <f aca="false">IF($A7="","",INDEX('Revenue Ledger'!$M$1:$M$4500,$K7))</f>
        <v>0.999564488985</v>
      </c>
      <c r="I7" s="52" t="n">
        <f aca="false">IF($A7="","",'Revenue Testing'!$E$9)</f>
        <v>4000</v>
      </c>
      <c r="J7" s="50" t="str">
        <f aca="false">IF($A7="","","Below materiality – randomly selected")</f>
        <v>Below materiality – randomly selected</v>
      </c>
      <c r="K7" s="90" t="n">
        <f aca="false">IF($A7="","",MATCH(LARGE('Revenue Ledger'!$Q$2:$Q$4500,$A7),'Revenue Ledger'!$Q$2:$Q$4500,0)+1)</f>
        <v>3708</v>
      </c>
      <c r="L7" s="50" t="str">
        <f aca="false">IF($A7="","",INDEX('Revenue Ledger'!$A$1:$A$4500,$K7)&amp;"")</f>
        <v>SJAMS0332/25</v>
      </c>
      <c r="M7" s="54"/>
      <c r="N7" s="54"/>
    </row>
    <row r="8" customFormat="false" ht="15" hidden="false" customHeight="false" outlineLevel="0" collapsed="false">
      <c r="A8" s="90" t="n">
        <f aca="false">IF(ROWS($A$5:A8)&lt;='Revenue Testing'!$E$36,ROWS($A$5:A8),"")</f>
        <v>4</v>
      </c>
      <c r="B8" s="91" t="n">
        <f aca="false">IF($A8="","",INDEX('Revenue Ledger'!$B$1:$B$4500,$K8))</f>
        <v>45904</v>
      </c>
      <c r="C8" s="90" t="n">
        <f aca="false">IF($A8="","",INDEX('Revenue Ledger'!$C$1:$C$4500,$K8))</f>
        <v>10066</v>
      </c>
      <c r="D8" s="50" t="str">
        <f aca="false">IF($A8="","",INDEX('Revenue Ledger'!$D$1:$D$4500,$K8))</f>
        <v>FASAH CHARGES- INC</v>
      </c>
      <c r="E8" s="50" t="str">
        <f aca="false">IF($A8="","",INDEX('Revenue Ledger'!$F$1:$F$4500,$K8)&amp;"")</f>
        <v>NVOIMP Against the IMP BOL - CSDSHA032811; Customer Ref: ;Remarks:</v>
      </c>
      <c r="F8" s="52" t="n">
        <f aca="false">IF($A8="","",INDEX('Revenue Ledger'!$I$1:$I$4500,$K8))</f>
        <v>-8.63</v>
      </c>
      <c r="G8" s="52" t="n">
        <f aca="false">IF($A8="","",INDEX('Revenue Ledger'!$J$1:$J$4500,$K8))</f>
        <v>8.63</v>
      </c>
      <c r="H8" s="97" t="n">
        <f aca="false">IF($A8="","",INDEX('Revenue Ledger'!$M$1:$M$4500,$K8))</f>
        <v>0.999375931244</v>
      </c>
      <c r="I8" s="52" t="n">
        <f aca="false">IF($A8="","",'Revenue Testing'!$E$9)</f>
        <v>4000</v>
      </c>
      <c r="J8" s="50" t="str">
        <f aca="false">IF($A8="","","Below materiality – randomly selected")</f>
        <v>Below materiality – randomly selected</v>
      </c>
      <c r="K8" s="90" t="n">
        <f aca="false">IF($A8="","",MATCH(LARGE('Revenue Ledger'!$Q$2:$Q$4500,$A8),'Revenue Ledger'!$Q$2:$Q$4500,0)+1)</f>
        <v>1803</v>
      </c>
      <c r="L8" s="50" t="str">
        <f aca="false">IF($A8="","",INDEX('Revenue Ledger'!$A$1:$A$4500,$K8)&amp;"")</f>
        <v>SJAMS0404/25</v>
      </c>
      <c r="M8" s="54"/>
      <c r="N8" s="54"/>
    </row>
    <row r="9" customFormat="false" ht="15" hidden="false" customHeight="false" outlineLevel="0" collapsed="false">
      <c r="A9" s="90" t="n">
        <f aca="false">IF(ROWS($A$5:A9)&lt;='Revenue Testing'!$E$36,ROWS($A$5:A9),"")</f>
        <v>5</v>
      </c>
      <c r="B9" s="91" t="n">
        <f aca="false">IF($A9="","",INDEX('Revenue Ledger'!$B$1:$B$4500,$K9))</f>
        <v>45944</v>
      </c>
      <c r="C9" s="90" t="n">
        <f aca="false">IF($A9="","",INDEX('Revenue Ledger'!$C$1:$C$4500,$K9))</f>
        <v>10049</v>
      </c>
      <c r="D9" s="50" t="str">
        <f aca="false">IF($A9="","",INDEX('Revenue Ledger'!$D$1:$D$4500,$K9))</f>
        <v>CONTAINER GATE PASS FEE- INC</v>
      </c>
      <c r="E9" s="50" t="str">
        <f aca="false">IF($A9="","",INDEX('Revenue Ledger'!$F$1:$F$4500,$K9)&amp;"")</f>
        <v>NVOIMP Against the IMP BOL - CSDSHA033229; Customer Ref: ;Remarks:</v>
      </c>
      <c r="F9" s="52" t="n">
        <f aca="false">IF($A9="","",INDEX('Revenue Ledger'!$I$1:$I$4500,$K9))</f>
        <v>-120</v>
      </c>
      <c r="G9" s="52" t="n">
        <f aca="false">IF($A9="","",INDEX('Revenue Ledger'!$J$1:$J$4500,$K9))</f>
        <v>120</v>
      </c>
      <c r="H9" s="97" t="n">
        <f aca="false">IF($A9="","",INDEX('Revenue Ledger'!$M$1:$M$4500,$K9))</f>
        <v>0.999204983017</v>
      </c>
      <c r="I9" s="52" t="n">
        <f aca="false">IF($A9="","",'Revenue Testing'!$E$9)</f>
        <v>4000</v>
      </c>
      <c r="J9" s="50" t="str">
        <f aca="false">IF($A9="","","Below materiality – randomly selected")</f>
        <v>Below materiality – randomly selected</v>
      </c>
      <c r="K9" s="90" t="n">
        <f aca="false">IF($A9="","",MATCH(LARGE('Revenue Ledger'!$Q$2:$Q$4500,$A9),'Revenue Ledger'!$Q$2:$Q$4500,0)+1)</f>
        <v>320</v>
      </c>
      <c r="L9" s="50" t="str">
        <f aca="false">IF($A9="","",INDEX('Revenue Ledger'!$A$1:$A$4500,$K9)&amp;"")</f>
        <v>SJAMS0096/25</v>
      </c>
      <c r="M9" s="54"/>
      <c r="N9" s="54"/>
    </row>
    <row r="10" customFormat="false" ht="15" hidden="false" customHeight="false" outlineLevel="0" collapsed="false">
      <c r="A10" s="90" t="n">
        <f aca="false">IF(ROWS($A$5:A10)&lt;='Revenue Testing'!$E$36,ROWS($A$5:A10),"")</f>
        <v>6</v>
      </c>
      <c r="B10" s="91" t="n">
        <f aca="false">IF($A10="","",INDEX('Revenue Ledger'!$B$1:$B$4500,$K10))</f>
        <v>45960</v>
      </c>
      <c r="C10" s="90" t="n">
        <f aca="false">IF($A10="","",INDEX('Revenue Ledger'!$C$1:$C$4500,$K10))</f>
        <v>10068</v>
      </c>
      <c r="D10" s="50" t="str">
        <f aca="false">IF($A10="","",INDEX('Revenue Ledger'!$D$1:$D$4500,$K10))</f>
        <v>EDI CHARGES- INC</v>
      </c>
      <c r="E10" s="50" t="str">
        <f aca="false">IF($A10="","",INDEX('Revenue Ledger'!$F$1:$F$4500,$K10)&amp;"")</f>
        <v>NVOIMP Against the IMP BOL - CSDIST002925; Customer Ref: ;Remarks:</v>
      </c>
      <c r="F10" s="52" t="n">
        <f aca="false">IF($A10="","",INDEX('Revenue Ledger'!$I$1:$I$4500,$K10))</f>
        <v>-30</v>
      </c>
      <c r="G10" s="52" t="n">
        <f aca="false">IF($A10="","",INDEX('Revenue Ledger'!$J$1:$J$4500,$K10))</f>
        <v>30</v>
      </c>
      <c r="H10" s="97" t="n">
        <f aca="false">IF($A10="","",INDEX('Revenue Ledger'!$M$1:$M$4500,$K10))</f>
        <v>0.998849573484</v>
      </c>
      <c r="I10" s="52" t="n">
        <f aca="false">IF($A10="","",'Revenue Testing'!$E$9)</f>
        <v>4000</v>
      </c>
      <c r="J10" s="50" t="str">
        <f aca="false">IF($A10="","","Below materiality – randomly selected")</f>
        <v>Below materiality – randomly selected</v>
      </c>
      <c r="K10" s="90" t="n">
        <f aca="false">IF($A10="","",MATCH(LARGE('Revenue Ledger'!$Q$2:$Q$4500,$A10),'Revenue Ledger'!$Q$2:$Q$4500,0)+1)</f>
        <v>1621</v>
      </c>
      <c r="L10" s="50" t="str">
        <f aca="false">IF($A10="","",INDEX('Revenue Ledger'!$A$1:$A$4500,$K10)&amp;"")</f>
        <v>SJAMS0579/25</v>
      </c>
      <c r="M10" s="54"/>
      <c r="N10" s="54"/>
    </row>
    <row r="11" customFormat="false" ht="15" hidden="false" customHeight="false" outlineLevel="0" collapsed="false">
      <c r="A11" s="90" t="n">
        <f aca="false">IF(ROWS($A$5:A11)&lt;='Revenue Testing'!$E$36,ROWS($A$5:A11),"")</f>
        <v>7</v>
      </c>
      <c r="B11" s="91" t="n">
        <f aca="false">IF($A11="","",INDEX('Revenue Ledger'!$B$1:$B$4500,$K11))</f>
        <v>45953</v>
      </c>
      <c r="C11" s="90" t="n">
        <f aca="false">IF($A11="","",INDEX('Revenue Ledger'!$C$1:$C$4500,$K11))</f>
        <v>10066</v>
      </c>
      <c r="D11" s="50" t="str">
        <f aca="false">IF($A11="","",INDEX('Revenue Ledger'!$D$1:$D$4500,$K11))</f>
        <v>FASAH CHARGES- INC</v>
      </c>
      <c r="E11" s="50" t="str">
        <f aca="false">IF($A11="","",INDEX('Revenue Ledger'!$F$1:$F$4500,$K11)&amp;"")</f>
        <v>NVOIMP Against the IMP BOL - CSDSHA033757; Customer Ref: ;Remarks:</v>
      </c>
      <c r="F11" s="52" t="n">
        <f aca="false">IF($A11="","",INDEX('Revenue Ledger'!$I$1:$I$4500,$K11))</f>
        <v>-8.63</v>
      </c>
      <c r="G11" s="52" t="n">
        <f aca="false">IF($A11="","",INDEX('Revenue Ledger'!$J$1:$J$4500,$K11))</f>
        <v>8.63</v>
      </c>
      <c r="H11" s="97" t="n">
        <f aca="false">IF($A11="","",INDEX('Revenue Ledger'!$M$1:$M$4500,$K11))</f>
        <v>0.998674031657</v>
      </c>
      <c r="I11" s="52" t="n">
        <f aca="false">IF($A11="","",'Revenue Testing'!$E$9)</f>
        <v>4000</v>
      </c>
      <c r="J11" s="50" t="str">
        <f aca="false">IF($A11="","","Below materiality – randomly selected")</f>
        <v>Below materiality – randomly selected</v>
      </c>
      <c r="K11" s="90" t="n">
        <f aca="false">IF($A11="","",MATCH(LARGE('Revenue Ledger'!$Q$2:$Q$4500,$A11),'Revenue Ledger'!$Q$2:$Q$4500,0)+1)</f>
        <v>2073</v>
      </c>
      <c r="L11" s="50" t="str">
        <f aca="false">IF($A11="","",INDEX('Revenue Ledger'!$A$1:$A$4500,$K11)&amp;"")</f>
        <v>SJAMS0194/25</v>
      </c>
      <c r="M11" s="54"/>
      <c r="N11" s="54"/>
    </row>
    <row r="12" customFormat="false" ht="15" hidden="false" customHeight="false" outlineLevel="0" collapsed="false">
      <c r="A12" s="90" t="n">
        <f aca="false">IF(ROWS($A$5:A12)&lt;='Revenue Testing'!$E$36,ROWS($A$5:A12),"")</f>
        <v>8</v>
      </c>
      <c r="B12" s="91" t="n">
        <f aca="false">IF($A12="","",INDEX('Revenue Ledger'!$B$1:$B$4500,$K12))</f>
        <v>45905</v>
      </c>
      <c r="C12" s="90" t="n">
        <f aca="false">IF($A12="","",INDEX('Revenue Ledger'!$C$1:$C$4500,$K12))</f>
        <v>10066</v>
      </c>
      <c r="D12" s="50" t="str">
        <f aca="false">IF($A12="","",INDEX('Revenue Ledger'!$D$1:$D$4500,$K12))</f>
        <v>FASAH CHARGES- INC</v>
      </c>
      <c r="E12" s="50" t="str">
        <f aca="false">IF($A12="","",INDEX('Revenue Ledger'!$F$1:$F$4500,$K12)&amp;"")</f>
        <v>NVOIMP Against the IMP BOL - CSDSHA033554; Customer Ref: ;Remarks:</v>
      </c>
      <c r="F12" s="52" t="n">
        <f aca="false">IF($A12="","",INDEX('Revenue Ledger'!$I$1:$I$4500,$K12))</f>
        <v>-8.63</v>
      </c>
      <c r="G12" s="52" t="n">
        <f aca="false">IF($A12="","",INDEX('Revenue Ledger'!$J$1:$J$4500,$K12))</f>
        <v>8.63</v>
      </c>
      <c r="H12" s="97" t="n">
        <f aca="false">IF($A12="","",INDEX('Revenue Ledger'!$M$1:$M$4500,$K12))</f>
        <v>0.998467814773</v>
      </c>
      <c r="I12" s="52" t="n">
        <f aca="false">IF($A12="","",'Revenue Testing'!$E$9)</f>
        <v>4000</v>
      </c>
      <c r="J12" s="50" t="str">
        <f aca="false">IF($A12="","","Below materiality – randomly selected")</f>
        <v>Below materiality – randomly selected</v>
      </c>
      <c r="K12" s="90" t="n">
        <f aca="false">IF($A12="","",MATCH(LARGE('Revenue Ledger'!$Q$2:$Q$4500,$A12),'Revenue Ledger'!$Q$2:$Q$4500,0)+1)</f>
        <v>1829</v>
      </c>
      <c r="L12" s="50" t="str">
        <f aca="false">IF($A12="","",INDEX('Revenue Ledger'!$A$1:$A$4500,$K12)&amp;"")</f>
        <v>SJAMS0419/25</v>
      </c>
      <c r="M12" s="54"/>
      <c r="N12" s="54"/>
    </row>
    <row r="13" customFormat="false" ht="15" hidden="false" customHeight="false" outlineLevel="0" collapsed="false">
      <c r="A13" s="90" t="n">
        <f aca="false">IF(ROWS($A$5:A13)&lt;='Revenue Testing'!$E$36,ROWS($A$5:A13),"")</f>
        <v>9</v>
      </c>
      <c r="B13" s="91" t="n">
        <f aca="false">IF($A13="","",INDEX('Revenue Ledger'!$B$1:$B$4500,$K13))</f>
        <v>45953</v>
      </c>
      <c r="C13" s="90" t="n">
        <f aca="false">IF($A13="","",INDEX('Revenue Ledger'!$C$1:$C$4500,$K13))</f>
        <v>10066</v>
      </c>
      <c r="D13" s="50" t="str">
        <f aca="false">IF($A13="","",INDEX('Revenue Ledger'!$D$1:$D$4500,$K13))</f>
        <v>FASAH CHARGES- INC</v>
      </c>
      <c r="E13" s="50" t="str">
        <f aca="false">IF($A13="","",INDEX('Revenue Ledger'!$F$1:$F$4500,$K13)&amp;"")</f>
        <v>NVOIMP Against the IMP BOL - CSDSHA033984; Customer Ref: ;Remarks:</v>
      </c>
      <c r="F13" s="52" t="n">
        <f aca="false">IF($A13="","",INDEX('Revenue Ledger'!$I$1:$I$4500,$K13))</f>
        <v>-8.63</v>
      </c>
      <c r="G13" s="52" t="n">
        <f aca="false">IF($A13="","",INDEX('Revenue Ledger'!$J$1:$J$4500,$K13))</f>
        <v>8.63</v>
      </c>
      <c r="H13" s="97" t="n">
        <f aca="false">IF($A13="","",INDEX('Revenue Ledger'!$M$1:$M$4500,$K13))</f>
        <v>0.99839421581</v>
      </c>
      <c r="I13" s="52" t="n">
        <f aca="false">IF($A13="","",'Revenue Testing'!$E$9)</f>
        <v>4000</v>
      </c>
      <c r="J13" s="50" t="str">
        <f aca="false">IF($A13="","","Below materiality – randomly selected")</f>
        <v>Below materiality – randomly selected</v>
      </c>
      <c r="K13" s="90" t="n">
        <f aca="false">IF($A13="","",MATCH(LARGE('Revenue Ledger'!$Q$2:$Q$4500,$A13),'Revenue Ledger'!$Q$2:$Q$4500,0)+1)</f>
        <v>2090</v>
      </c>
      <c r="L13" s="50" t="str">
        <f aca="false">IF($A13="","",INDEX('Revenue Ledger'!$A$1:$A$4500,$K13)&amp;"")</f>
        <v>SJAMS0263/25</v>
      </c>
      <c r="M13" s="54"/>
      <c r="N13" s="54"/>
    </row>
    <row r="14" customFormat="false" ht="15" hidden="false" customHeight="false" outlineLevel="0" collapsed="false">
      <c r="A14" s="90" t="n">
        <f aca="false">IF(ROWS($A$5:A14)&lt;='Revenue Testing'!$E$36,ROWS($A$5:A14),"")</f>
        <v>10</v>
      </c>
      <c r="B14" s="91" t="n">
        <f aca="false">IF($A14="","",INDEX('Revenue Ledger'!$B$1:$B$4500,$K14))</f>
        <v>45952</v>
      </c>
      <c r="C14" s="90" t="n">
        <f aca="false">IF($A14="","",INDEX('Revenue Ledger'!$C$1:$C$4500,$K14))</f>
        <v>10068</v>
      </c>
      <c r="D14" s="50" t="str">
        <f aca="false">IF($A14="","",INDEX('Revenue Ledger'!$D$1:$D$4500,$K14))</f>
        <v>EDI CHARGES- INC</v>
      </c>
      <c r="E14" s="50" t="str">
        <f aca="false">IF($A14="","",INDEX('Revenue Ledger'!$F$1:$F$4500,$K14)&amp;"")</f>
        <v>NVOIMP Against the IMP BOL - CSDSHA034029; Customer Ref: ;Remarks:</v>
      </c>
      <c r="F14" s="52" t="n">
        <f aca="false">IF($A14="","",INDEX('Revenue Ledger'!$I$1:$I$4500,$K14))</f>
        <v>-30</v>
      </c>
      <c r="G14" s="52" t="n">
        <f aca="false">IF($A14="","",INDEX('Revenue Ledger'!$J$1:$J$4500,$K14))</f>
        <v>30</v>
      </c>
      <c r="H14" s="97" t="n">
        <f aca="false">IF($A14="","",INDEX('Revenue Ledger'!$M$1:$M$4500,$K14))</f>
        <v>0.998323488459</v>
      </c>
      <c r="I14" s="52" t="n">
        <f aca="false">IF($A14="","",'Revenue Testing'!$E$9)</f>
        <v>4000</v>
      </c>
      <c r="J14" s="50" t="str">
        <f aca="false">IF($A14="","","Below materiality – randomly selected")</f>
        <v>Below materiality – randomly selected</v>
      </c>
      <c r="K14" s="90" t="n">
        <f aca="false">IF($A14="","",MATCH(LARGE('Revenue Ledger'!$Q$2:$Q$4500,$A14),'Revenue Ledger'!$Q$2:$Q$4500,0)+1)</f>
        <v>1510</v>
      </c>
      <c r="L14" s="50" t="str">
        <f aca="false">IF($A14="","",INDEX('Revenue Ledger'!$A$1:$A$4500,$K14)&amp;"")</f>
        <v>SJAMS0294/25</v>
      </c>
      <c r="M14" s="54"/>
      <c r="N14" s="54"/>
    </row>
    <row r="15" customFormat="false" ht="15" hidden="false" customHeight="false" outlineLevel="0" collapsed="false">
      <c r="A15" s="90" t="n">
        <f aca="false">IF(ROWS($A$5:A15)&lt;='Revenue Testing'!$E$36,ROWS($A$5:A15),"")</f>
        <v>11</v>
      </c>
      <c r="B15" s="91" t="n">
        <f aca="false">IF($A15="","",INDEX('Revenue Ledger'!$B$1:$B$4500,$K15))</f>
        <v>45952</v>
      </c>
      <c r="C15" s="90" t="n">
        <f aca="false">IF($A15="","",INDEX('Revenue Ledger'!$C$1:$C$4500,$K15))</f>
        <v>10054</v>
      </c>
      <c r="D15" s="50" t="str">
        <f aca="false">IF($A15="","",INDEX('Revenue Ledger'!$D$1:$D$4500,$K15))</f>
        <v>PHOTO CHARGES- INC</v>
      </c>
      <c r="E15" s="50" t="str">
        <f aca="false">IF($A15="","",INDEX('Revenue Ledger'!$F$1:$F$4500,$K15)&amp;"")</f>
        <v>NVOIMP Against the IMP BOL - CSDSHA034052; Customer Ref: ;Remarks:</v>
      </c>
      <c r="F15" s="52" t="n">
        <f aca="false">IF($A15="","",INDEX('Revenue Ledger'!$I$1:$I$4500,$K15))</f>
        <v>-20</v>
      </c>
      <c r="G15" s="52" t="n">
        <f aca="false">IF($A15="","",INDEX('Revenue Ledger'!$J$1:$J$4500,$K15))</f>
        <v>20</v>
      </c>
      <c r="H15" s="97" t="n">
        <f aca="false">IF($A15="","",INDEX('Revenue Ledger'!$M$1:$M$4500,$K15))</f>
        <v>0.998260196714</v>
      </c>
      <c r="I15" s="52" t="n">
        <f aca="false">IF($A15="","",'Revenue Testing'!$E$9)</f>
        <v>4000</v>
      </c>
      <c r="J15" s="50" t="str">
        <f aca="false">IF($A15="","","Below materiality – randomly selected")</f>
        <v>Below materiality – randomly selected</v>
      </c>
      <c r="K15" s="90" t="n">
        <f aca="false">IF($A15="","",MATCH(LARGE('Revenue Ledger'!$Q$2:$Q$4500,$A15),'Revenue Ledger'!$Q$2:$Q$4500,0)+1)</f>
        <v>3690</v>
      </c>
      <c r="L15" s="50" t="str">
        <f aca="false">IF($A15="","",INDEX('Revenue Ledger'!$A$1:$A$4500,$K15)&amp;"")</f>
        <v>SJAMS0304/25</v>
      </c>
      <c r="M15" s="54"/>
      <c r="N15" s="54"/>
    </row>
    <row r="16" customFormat="false" ht="15" hidden="false" customHeight="false" outlineLevel="0" collapsed="false">
      <c r="A16" s="90" t="n">
        <f aca="false">IF(ROWS($A$5:A16)&lt;='Revenue Testing'!$E$36,ROWS($A$5:A16),"")</f>
        <v>12</v>
      </c>
      <c r="B16" s="91" t="n">
        <f aca="false">IF($A16="","",INDEX('Revenue Ledger'!$B$1:$B$4500,$K16))</f>
        <v>45952</v>
      </c>
      <c r="C16" s="90" t="n">
        <f aca="false">IF($A16="","",INDEX('Revenue Ledger'!$C$1:$C$4500,$K16))</f>
        <v>10049</v>
      </c>
      <c r="D16" s="50" t="str">
        <f aca="false">IF($A16="","",INDEX('Revenue Ledger'!$D$1:$D$4500,$K16))</f>
        <v>CONTAINER GATE PASS FEE- INC</v>
      </c>
      <c r="E16" s="50" t="str">
        <f aca="false">IF($A16="","",INDEX('Revenue Ledger'!$F$1:$F$4500,$K16)&amp;"")</f>
        <v>NVOIMP Against the IMP BOL - CSDSHA033762; Customer Ref: ;Remarks:</v>
      </c>
      <c r="F16" s="52" t="n">
        <f aca="false">IF($A16="","",INDEX('Revenue Ledger'!$I$1:$I$4500,$K16))</f>
        <v>-120</v>
      </c>
      <c r="G16" s="52" t="n">
        <f aca="false">IF($A16="","",INDEX('Revenue Ledger'!$J$1:$J$4500,$K16))</f>
        <v>120</v>
      </c>
      <c r="H16" s="97" t="n">
        <f aca="false">IF($A16="","",INDEX('Revenue Ledger'!$M$1:$M$4500,$K16))</f>
        <v>0.998253317716</v>
      </c>
      <c r="I16" s="52" t="n">
        <f aca="false">IF($A16="","",'Revenue Testing'!$E$9)</f>
        <v>4000</v>
      </c>
      <c r="J16" s="50" t="str">
        <f aca="false">IF($A16="","","Below materiality – randomly selected")</f>
        <v>Below materiality – randomly selected</v>
      </c>
      <c r="K16" s="90" t="n">
        <f aca="false">IF($A16="","",MATCH(LARGE('Revenue Ledger'!$Q$2:$Q$4500,$A16),'Revenue Ledger'!$Q$2:$Q$4500,0)+1)</f>
        <v>407</v>
      </c>
      <c r="L16" s="50" t="str">
        <f aca="false">IF($A16="","",INDEX('Revenue Ledger'!$A$1:$A$4500,$K16)&amp;"")</f>
        <v>SJAMS0199/25</v>
      </c>
      <c r="M16" s="54"/>
      <c r="N16" s="54"/>
    </row>
    <row r="17" customFormat="false" ht="15" hidden="false" customHeight="false" outlineLevel="0" collapsed="false">
      <c r="A17" s="90" t="n">
        <f aca="false">IF(ROWS($A$5:A17)&lt;='Revenue Testing'!$E$36,ROWS($A$5:A17),"")</f>
        <v>13</v>
      </c>
      <c r="B17" s="91" t="n">
        <f aca="false">IF($A17="","",INDEX('Revenue Ledger'!$B$1:$B$4500,$K17))</f>
        <v>45904</v>
      </c>
      <c r="C17" s="90" t="n">
        <f aca="false">IF($A17="","",INDEX('Revenue Ledger'!$C$1:$C$4500,$K17))</f>
        <v>10073</v>
      </c>
      <c r="D17" s="50" t="str">
        <f aca="false">IF($A17="","",INDEX('Revenue Ledger'!$D$1:$D$4500,$K17))</f>
        <v>DELIVERY ORDER CHARGES- INC</v>
      </c>
      <c r="E17" s="50" t="str">
        <f aca="false">IF($A17="","",INDEX('Revenue Ledger'!$F$1:$F$4500,$K17)&amp;"")</f>
        <v>NVOIMP Against the IMP BOL - CSDSHA032933; Customer Ref: ;Remarks:</v>
      </c>
      <c r="F17" s="52" t="n">
        <f aca="false">IF($A17="","",INDEX('Revenue Ledger'!$I$1:$I$4500,$K17))</f>
        <v>-325</v>
      </c>
      <c r="G17" s="52" t="n">
        <f aca="false">IF($A17="","",INDEX('Revenue Ledger'!$J$1:$J$4500,$K17))</f>
        <v>325</v>
      </c>
      <c r="H17" s="97" t="n">
        <f aca="false">IF($A17="","",INDEX('Revenue Ledger'!$M$1:$M$4500,$K17))</f>
        <v>0.997845313671</v>
      </c>
      <c r="I17" s="52" t="n">
        <f aca="false">IF($A17="","",'Revenue Testing'!$E$9)</f>
        <v>4000</v>
      </c>
      <c r="J17" s="50" t="str">
        <f aca="false">IF($A17="","","Below materiality – randomly selected")</f>
        <v>Below materiality – randomly selected</v>
      </c>
      <c r="K17" s="90" t="n">
        <f aca="false">IF($A17="","",MATCH(LARGE('Revenue Ledger'!$Q$2:$Q$4500,$A17),'Revenue Ledger'!$Q$2:$Q$4500,0)+1)</f>
        <v>762</v>
      </c>
      <c r="L17" s="50" t="str">
        <f aca="false">IF($A17="","",INDEX('Revenue Ledger'!$A$1:$A$4500,$K17)&amp;"")</f>
        <v>SJAMS0367/25</v>
      </c>
      <c r="M17" s="54"/>
      <c r="N17" s="54"/>
    </row>
    <row r="18" customFormat="false" ht="15" hidden="false" customHeight="false" outlineLevel="0" collapsed="false">
      <c r="A18" s="90" t="n">
        <f aca="false">IF(ROWS($A$5:A18)&lt;='Revenue Testing'!$E$36,ROWS($A$5:A18),"")</f>
        <v>14</v>
      </c>
      <c r="B18" s="91" t="n">
        <f aca="false">IF($A18="","",INDEX('Revenue Ledger'!$B$1:$B$4500,$K18))</f>
        <v>45952</v>
      </c>
      <c r="C18" s="90" t="n">
        <f aca="false">IF($A18="","",INDEX('Revenue Ledger'!$C$1:$C$4500,$K18))</f>
        <v>10066</v>
      </c>
      <c r="D18" s="50" t="str">
        <f aca="false">IF($A18="","",INDEX('Revenue Ledger'!$D$1:$D$4500,$K18))</f>
        <v>FASAH CHARGES- INC</v>
      </c>
      <c r="E18" s="50" t="str">
        <f aca="false">IF($A18="","",INDEX('Revenue Ledger'!$F$1:$F$4500,$K18)&amp;"")</f>
        <v>NVOIMP Against the IMP BOL - CSDSHA033623; Customer Ref: ;Remarks:</v>
      </c>
      <c r="F18" s="52" t="n">
        <f aca="false">IF($A18="","",INDEX('Revenue Ledger'!$I$1:$I$4500,$K18))</f>
        <v>-8.63</v>
      </c>
      <c r="G18" s="52" t="n">
        <f aca="false">IF($A18="","",INDEX('Revenue Ledger'!$J$1:$J$4500,$K18))</f>
        <v>8.63</v>
      </c>
      <c r="H18" s="97" t="n">
        <f aca="false">IF($A18="","",INDEX('Revenue Ledger'!$M$1:$M$4500,$K18))</f>
        <v>0.997804934534</v>
      </c>
      <c r="I18" s="52" t="n">
        <f aca="false">IF($A18="","",'Revenue Testing'!$E$9)</f>
        <v>4000</v>
      </c>
      <c r="J18" s="50" t="str">
        <f aca="false">IF($A18="","","Below materiality – randomly selected")</f>
        <v>Below materiality – randomly selected</v>
      </c>
      <c r="K18" s="90" t="n">
        <f aca="false">IF($A18="","",MATCH(LARGE('Revenue Ledger'!$Q$2:$Q$4500,$A18),'Revenue Ledger'!$Q$2:$Q$4500,0)+1)</f>
        <v>1967</v>
      </c>
      <c r="L18" s="50" t="str">
        <f aca="false">IF($A18="","",INDEX('Revenue Ledger'!$A$1:$A$4500,$K18)&amp;"")</f>
        <v>SJAMS0171/25</v>
      </c>
      <c r="M18" s="54"/>
      <c r="N18" s="54"/>
    </row>
    <row r="19" customFormat="false" ht="15" hidden="false" customHeight="false" outlineLevel="0" collapsed="false">
      <c r="A19" s="90" t="n">
        <f aca="false">IF(ROWS($A$5:A19)&lt;='Revenue Testing'!$E$36,ROWS($A$5:A19),"")</f>
        <v>15</v>
      </c>
      <c r="B19" s="91" t="n">
        <f aca="false">IF($A19="","",INDEX('Revenue Ledger'!$B$1:$B$4500,$K19))</f>
        <v>45905</v>
      </c>
      <c r="C19" s="90" t="n">
        <f aca="false">IF($A19="","",INDEX('Revenue Ledger'!$C$1:$C$4500,$K19))</f>
        <v>10073</v>
      </c>
      <c r="D19" s="50" t="str">
        <f aca="false">IF($A19="","",INDEX('Revenue Ledger'!$D$1:$D$4500,$K19))</f>
        <v>DELIVERY ORDER CHARGES- INC</v>
      </c>
      <c r="E19" s="50" t="str">
        <f aca="false">IF($A19="","",INDEX('Revenue Ledger'!$F$1:$F$4500,$K19)&amp;"")</f>
        <v>NVOIMP Against the IMP BOL - CSDSHA033270; Customer Ref: ;Remarks:</v>
      </c>
      <c r="F19" s="52" t="n">
        <f aca="false">IF($A19="","",INDEX('Revenue Ledger'!$I$1:$I$4500,$K19))</f>
        <v>-325</v>
      </c>
      <c r="G19" s="52" t="n">
        <f aca="false">IF($A19="","",INDEX('Revenue Ledger'!$J$1:$J$4500,$K19))</f>
        <v>325</v>
      </c>
      <c r="H19" s="97" t="n">
        <f aca="false">IF($A19="","",INDEX('Revenue Ledger'!$M$1:$M$4500,$K19))</f>
        <v>0.997798362734</v>
      </c>
      <c r="I19" s="52" t="n">
        <f aca="false">IF($A19="","",'Revenue Testing'!$E$9)</f>
        <v>4000</v>
      </c>
      <c r="J19" s="50" t="str">
        <f aca="false">IF($A19="","","Below materiality – randomly selected")</f>
        <v>Below materiality – randomly selected</v>
      </c>
      <c r="K19" s="90" t="n">
        <f aca="false">IF($A19="","",MATCH(LARGE('Revenue Ledger'!$Q$2:$Q$4500,$A19),'Revenue Ledger'!$Q$2:$Q$4500,0)+1)</f>
        <v>785</v>
      </c>
      <c r="L19" s="50" t="str">
        <f aca="false">IF($A19="","",INDEX('Revenue Ledger'!$A$1:$A$4500,$K19)&amp;"")</f>
        <v>SJAMS0098/25</v>
      </c>
      <c r="M19" s="54"/>
      <c r="N19" s="54"/>
    </row>
    <row r="20" customFormat="false" ht="15" hidden="false" customHeight="false" outlineLevel="0" collapsed="false">
      <c r="A20" s="90" t="n">
        <f aca="false">IF(ROWS($A$5:A20)&lt;='Revenue Testing'!$E$36,ROWS($A$5:A20),"")</f>
        <v>16</v>
      </c>
      <c r="B20" s="91" t="n">
        <f aca="false">IF($A20="","",INDEX('Revenue Ledger'!$B$1:$B$4500,$K20))</f>
        <v>45916</v>
      </c>
      <c r="C20" s="90" t="n">
        <f aca="false">IF($A20="","",INDEX('Revenue Ledger'!$C$1:$C$4500,$K20))</f>
        <v>10048</v>
      </c>
      <c r="D20" s="50" t="str">
        <f aca="false">IF($A20="","",INDEX('Revenue Ledger'!$D$1:$D$4500,$K20))</f>
        <v>CONTAINER DAMAGE CHARGES- INC</v>
      </c>
      <c r="E20" s="50" t="str">
        <f aca="false">IF($A20="","",INDEX('Revenue Ledger'!$F$1:$F$4500,$K20)&amp;"")</f>
        <v>NVOIMP Against the IMP BOL - CSDSHA033556; Customer Ref: ;Remarks:</v>
      </c>
      <c r="F20" s="52" t="n">
        <f aca="false">IF($A20="","",INDEX('Revenue Ledger'!$I$1:$I$4500,$K20))</f>
        <v>-700</v>
      </c>
      <c r="G20" s="52" t="n">
        <f aca="false">IF($A20="","",INDEX('Revenue Ledger'!$J$1:$J$4500,$K20))</f>
        <v>700</v>
      </c>
      <c r="H20" s="97" t="n">
        <f aca="false">IF($A20="","",INDEX('Revenue Ledger'!$M$1:$M$4500,$K20))</f>
        <v>0.997762368736</v>
      </c>
      <c r="I20" s="52" t="n">
        <f aca="false">IF($A20="","",'Revenue Testing'!$E$9)</f>
        <v>4000</v>
      </c>
      <c r="J20" s="50" t="str">
        <f aca="false">IF($A20="","","Below materiality – randomly selected")</f>
        <v>Below materiality – randomly selected</v>
      </c>
      <c r="K20" s="90" t="n">
        <f aca="false">IF($A20="","",MATCH(LARGE('Revenue Ledger'!$Q$2:$Q$4500,$A20),'Revenue Ledger'!$Q$2:$Q$4500,0)+1)</f>
        <v>59</v>
      </c>
      <c r="L20" s="50" t="str">
        <f aca="false">IF($A20="","",INDEX('Revenue Ledger'!$A$1:$A$4500,$K20)&amp;"")</f>
        <v>SJAMS0459/25</v>
      </c>
      <c r="M20" s="54"/>
      <c r="N20" s="54"/>
    </row>
    <row r="21" customFormat="false" ht="15" hidden="false" customHeight="false" outlineLevel="0" collapsed="false">
      <c r="A21" s="90" t="n">
        <f aca="false">IF(ROWS($A$5:A21)&lt;='Revenue Testing'!$E$36,ROWS($A$5:A21),"")</f>
        <v>17</v>
      </c>
      <c r="B21" s="91" t="n">
        <f aca="false">IF($A21="","",INDEX('Revenue Ledger'!$B$1:$B$4500,$K21))</f>
        <v>45952</v>
      </c>
      <c r="C21" s="90" t="n">
        <f aca="false">IF($A21="","",INDEX('Revenue Ledger'!$C$1:$C$4500,$K21))</f>
        <v>10049</v>
      </c>
      <c r="D21" s="50" t="str">
        <f aca="false">IF($A21="","",INDEX('Revenue Ledger'!$D$1:$D$4500,$K21))</f>
        <v>CONTAINER GATE PASS FEE- INC</v>
      </c>
      <c r="E21" s="50" t="str">
        <f aca="false">IF($A21="","",INDEX('Revenue Ledger'!$F$1:$F$4500,$K21)&amp;"")</f>
        <v>NVOIMP Against the IMP BOL - CSDSHA034175; Customer Ref: ;Remarks:</v>
      </c>
      <c r="F21" s="52" t="n">
        <f aca="false">IF($A21="","",INDEX('Revenue Ledger'!$I$1:$I$4500,$K21))</f>
        <v>-120</v>
      </c>
      <c r="G21" s="52" t="n">
        <f aca="false">IF($A21="","",INDEX('Revenue Ledger'!$J$1:$J$4500,$K21))</f>
        <v>120</v>
      </c>
      <c r="H21" s="97" t="n">
        <f aca="false">IF($A21="","",INDEX('Revenue Ledger'!$M$1:$M$4500,$K21))</f>
        <v>0.997304477848</v>
      </c>
      <c r="I21" s="52" t="n">
        <f aca="false">IF($A21="","",'Revenue Testing'!$E$9)</f>
        <v>4000</v>
      </c>
      <c r="J21" s="50" t="str">
        <f aca="false">IF($A21="","","Below materiality – randomly selected")</f>
        <v>Below materiality – randomly selected</v>
      </c>
      <c r="K21" s="90" t="n">
        <f aca="false">IF($A21="","",MATCH(LARGE('Revenue Ledger'!$Q$2:$Q$4500,$A21),'Revenue Ledger'!$Q$2:$Q$4500,0)+1)</f>
        <v>474</v>
      </c>
      <c r="L21" s="50" t="str">
        <f aca="false">IF($A21="","",INDEX('Revenue Ledger'!$A$1:$A$4500,$K21)&amp;"")</f>
        <v>SJAMS0343/25</v>
      </c>
      <c r="M21" s="54"/>
      <c r="N21" s="54"/>
    </row>
    <row r="22" customFormat="false" ht="15" hidden="false" customHeight="false" outlineLevel="0" collapsed="false">
      <c r="A22" s="90" t="n">
        <f aca="false">IF(ROWS($A$5:A22)&lt;='Revenue Testing'!$E$36,ROWS($A$5:A22),"")</f>
        <v>18</v>
      </c>
      <c r="B22" s="91" t="n">
        <f aca="false">IF($A22="","",INDEX('Revenue Ledger'!$B$1:$B$4500,$K22))</f>
        <v>45960</v>
      </c>
      <c r="C22" s="90" t="n">
        <f aca="false">IF($A22="","",INDEX('Revenue Ledger'!$C$1:$C$4500,$K22))</f>
        <v>10054</v>
      </c>
      <c r="D22" s="50" t="str">
        <f aca="false">IF($A22="","",INDEX('Revenue Ledger'!$D$1:$D$4500,$K22))</f>
        <v>PHOTO CHARGES- INC</v>
      </c>
      <c r="E22" s="50" t="str">
        <f aca="false">IF($A22="","",INDEX('Revenue Ledger'!$F$1:$F$4500,$K22)&amp;"")</f>
        <v>NVOIMP Against the IMP BOL - CSDSHA034262; Customer Ref: ;Remarks:</v>
      </c>
      <c r="F22" s="52" t="n">
        <f aca="false">IF($A22="","",INDEX('Revenue Ledger'!$I$1:$I$4500,$K22))</f>
        <v>-280</v>
      </c>
      <c r="G22" s="52" t="n">
        <f aca="false">IF($A22="","",INDEX('Revenue Ledger'!$J$1:$J$4500,$K22))</f>
        <v>280</v>
      </c>
      <c r="H22" s="97" t="n">
        <f aca="false">IF($A22="","",INDEX('Revenue Ledger'!$M$1:$M$4500,$K22))</f>
        <v>0.997297913592</v>
      </c>
      <c r="I22" s="52" t="n">
        <f aca="false">IF($A22="","",'Revenue Testing'!$E$9)</f>
        <v>4000</v>
      </c>
      <c r="J22" s="50" t="str">
        <f aca="false">IF($A22="","","Below materiality – randomly selected")</f>
        <v>Below materiality – randomly selected</v>
      </c>
      <c r="K22" s="90" t="n">
        <f aca="false">IF($A22="","",MATCH(LARGE('Revenue Ledger'!$Q$2:$Q$4500,$A22),'Revenue Ledger'!$Q$2:$Q$4500,0)+1)</f>
        <v>3789</v>
      </c>
      <c r="L22" s="50" t="str">
        <f aca="false">IF($A22="","",INDEX('Revenue Ledger'!$A$1:$A$4500,$K22)&amp;"")</f>
        <v>SJAMS0530/25</v>
      </c>
      <c r="M22" s="54"/>
      <c r="N22" s="54"/>
    </row>
    <row r="23" customFormat="false" ht="15" hidden="false" customHeight="false" outlineLevel="0" collapsed="false">
      <c r="A23" s="90" t="n">
        <f aca="false">IF(ROWS($A$5:A23)&lt;='Revenue Testing'!$E$36,ROWS($A$5:A23),"")</f>
        <v>19</v>
      </c>
      <c r="B23" s="91" t="n">
        <f aca="false">IF($A23="","",INDEX('Revenue Ledger'!$B$1:$B$4500,$K23))</f>
        <v>45963</v>
      </c>
      <c r="C23" s="90" t="n">
        <f aca="false">IF($A23="","",INDEX('Revenue Ledger'!$C$1:$C$4500,$K23))</f>
        <v>10053</v>
      </c>
      <c r="D23" s="50" t="str">
        <f aca="false">IF($A23="","",INDEX('Revenue Ledger'!$D$1:$D$4500,$K23))</f>
        <v>Operation Recovery Cost- Inc</v>
      </c>
      <c r="E23" s="50" t="str">
        <f aca="false">IF($A23="","",INDEX('Revenue Ledger'!$F$1:$F$4500,$K23)&amp;"")</f>
        <v>NVOIMP Against the IMP BOL - CSDIST002934; Customer Ref: ;Remarks:</v>
      </c>
      <c r="F23" s="52" t="n">
        <f aca="false">IF($A23="","",INDEX('Revenue Ledger'!$I$1:$I$4500,$K23))</f>
        <v>-62</v>
      </c>
      <c r="G23" s="52" t="n">
        <f aca="false">IF($A23="","",INDEX('Revenue Ledger'!$J$1:$J$4500,$K23))</f>
        <v>62</v>
      </c>
      <c r="H23" s="97" t="n">
        <f aca="false">IF($A23="","",INDEX('Revenue Ledger'!$M$1:$M$4500,$K23))</f>
        <v>0.997281989714</v>
      </c>
      <c r="I23" s="52" t="n">
        <f aca="false">IF($A23="","",'Revenue Testing'!$E$9)</f>
        <v>4000</v>
      </c>
      <c r="J23" s="50" t="str">
        <f aca="false">IF($A23="","","Below materiality – randomly selected")</f>
        <v>Below materiality – randomly selected</v>
      </c>
      <c r="K23" s="90" t="n">
        <f aca="false">IF($A23="","",MATCH(LARGE('Revenue Ledger'!$Q$2:$Q$4500,$A23),'Revenue Ledger'!$Q$2:$Q$4500,0)+1)</f>
        <v>3285</v>
      </c>
      <c r="L23" s="50" t="str">
        <f aca="false">IF($A23="","",INDEX('Revenue Ledger'!$A$1:$A$4500,$K23)&amp;"")</f>
        <v>SJAMS0593/25</v>
      </c>
      <c r="M23" s="54"/>
      <c r="N23" s="54"/>
    </row>
    <row r="24" customFormat="false" ht="15" hidden="false" customHeight="false" outlineLevel="0" collapsed="false">
      <c r="A24" s="90" t="n">
        <f aca="false">IF(ROWS($A$5:A24)&lt;='Revenue Testing'!$E$36,ROWS($A$5:A24),"")</f>
        <v>20</v>
      </c>
      <c r="B24" s="91" t="n">
        <f aca="false">IF($A24="","",INDEX('Revenue Ledger'!$B$1:$B$4500,$K24))</f>
        <v>45952</v>
      </c>
      <c r="C24" s="90" t="n">
        <f aca="false">IF($A24="","",INDEX('Revenue Ledger'!$C$1:$C$4500,$K24))</f>
        <v>10049</v>
      </c>
      <c r="D24" s="50" t="str">
        <f aca="false">IF($A24="","",INDEX('Revenue Ledger'!$D$1:$D$4500,$K24))</f>
        <v>CONTAINER GATE PASS FEE- INC</v>
      </c>
      <c r="E24" s="50" t="str">
        <f aca="false">IF($A24="","",INDEX('Revenue Ledger'!$F$1:$F$4500,$K24)&amp;"")</f>
        <v>NVOIMP Against the IMP BOL - CSDSHA034137; Customer Ref: ;Remarks:</v>
      </c>
      <c r="F24" s="52" t="n">
        <f aca="false">IF($A24="","",INDEX('Revenue Ledger'!$I$1:$I$4500,$K24))</f>
        <v>-120</v>
      </c>
      <c r="G24" s="52" t="n">
        <f aca="false">IF($A24="","",INDEX('Revenue Ledger'!$J$1:$J$4500,$K24))</f>
        <v>120</v>
      </c>
      <c r="H24" s="97" t="n">
        <f aca="false">IF($A24="","",INDEX('Revenue Ledger'!$M$1:$M$4500,$K24))</f>
        <v>0.997061915065</v>
      </c>
      <c r="I24" s="52" t="n">
        <f aca="false">IF($A24="","",'Revenue Testing'!$E$9)</f>
        <v>4000</v>
      </c>
      <c r="J24" s="50" t="str">
        <f aca="false">IF($A24="","","Below materiality – randomly selected")</f>
        <v>Below materiality – randomly selected</v>
      </c>
      <c r="K24" s="90" t="n">
        <f aca="false">IF($A24="","",MATCH(LARGE('Revenue Ledger'!$Q$2:$Q$4500,$A24),'Revenue Ledger'!$Q$2:$Q$4500,0)+1)</f>
        <v>461</v>
      </c>
      <c r="L24" s="50" t="str">
        <f aca="false">IF($A24="","",INDEX('Revenue Ledger'!$A$1:$A$4500,$K24)&amp;"")</f>
        <v>SJAMS0329/25</v>
      </c>
      <c r="M24" s="54"/>
      <c r="N24" s="54"/>
    </row>
    <row r="25" customFormat="false" ht="15" hidden="false" customHeight="false" outlineLevel="0" collapsed="false">
      <c r="A25" s="90" t="n">
        <f aca="false">IF(ROWS($A$5:A25)&lt;='Revenue Testing'!$E$36,ROWS($A$5:A25),"")</f>
        <v>21</v>
      </c>
      <c r="B25" s="91" t="n">
        <f aca="false">IF($A25="","",INDEX('Revenue Ledger'!$B$1:$B$4500,$K25))</f>
        <v>45953</v>
      </c>
      <c r="C25" s="90" t="n">
        <f aca="false">IF($A25="","",INDEX('Revenue Ledger'!$C$1:$C$4500,$K25))</f>
        <v>10049</v>
      </c>
      <c r="D25" s="50" t="str">
        <f aca="false">IF($A25="","",INDEX('Revenue Ledger'!$D$1:$D$4500,$K25))</f>
        <v>CONTAINER GATE PASS FEE- INC</v>
      </c>
      <c r="E25" s="50" t="str">
        <f aca="false">IF($A25="","",INDEX('Revenue Ledger'!$F$1:$F$4500,$K25)&amp;"")</f>
        <v>NVOIMP Against the IMP BOL - CSDSHA033984; Customer Ref: ;Remarks:</v>
      </c>
      <c r="F25" s="52" t="n">
        <f aca="false">IF($A25="","",INDEX('Revenue Ledger'!$I$1:$I$4500,$K25))</f>
        <v>-360</v>
      </c>
      <c r="G25" s="52" t="n">
        <f aca="false">IF($A25="","",INDEX('Revenue Ledger'!$J$1:$J$4500,$K25))</f>
        <v>360</v>
      </c>
      <c r="H25" s="97" t="n">
        <f aca="false">IF($A25="","",INDEX('Revenue Ledger'!$M$1:$M$4500,$K25))</f>
        <v>0.99703623222</v>
      </c>
      <c r="I25" s="52" t="n">
        <f aca="false">IF($A25="","",'Revenue Testing'!$E$9)</f>
        <v>4000</v>
      </c>
      <c r="J25" s="50" t="str">
        <f aca="false">IF($A25="","","Below materiality – randomly selected")</f>
        <v>Below materiality – randomly selected</v>
      </c>
      <c r="K25" s="90" t="n">
        <f aca="false">IF($A25="","",MATCH(LARGE('Revenue Ledger'!$Q$2:$Q$4500,$A25),'Revenue Ledger'!$Q$2:$Q$4500,0)+1)</f>
        <v>518</v>
      </c>
      <c r="L25" s="50" t="str">
        <f aca="false">IF($A25="","",INDEX('Revenue Ledger'!$A$1:$A$4500,$K25)&amp;"")</f>
        <v>SJAMS0263/25</v>
      </c>
      <c r="M25" s="54"/>
      <c r="N25" s="54"/>
    </row>
    <row r="26" customFormat="false" ht="15" hidden="false" customHeight="false" outlineLevel="0" collapsed="false">
      <c r="A26" s="90" t="n">
        <f aca="false">IF(ROWS($A$5:A26)&lt;='Revenue Testing'!$E$36,ROWS($A$5:A26),"")</f>
        <v>22</v>
      </c>
      <c r="B26" s="91" t="n">
        <f aca="false">IF($A26="","",INDEX('Revenue Ledger'!$B$1:$B$4500,$K26))</f>
        <v>45953</v>
      </c>
      <c r="C26" s="90" t="n">
        <f aca="false">IF($A26="","",INDEX('Revenue Ledger'!$C$1:$C$4500,$K26))</f>
        <v>10054</v>
      </c>
      <c r="D26" s="50" t="str">
        <f aca="false">IF($A26="","",INDEX('Revenue Ledger'!$D$1:$D$4500,$K26))</f>
        <v>PHOTO CHARGES- INC</v>
      </c>
      <c r="E26" s="50" t="str">
        <f aca="false">IF($A26="","",INDEX('Revenue Ledger'!$F$1:$F$4500,$K26)&amp;"")</f>
        <v>NVOIMP Against the IMP BOL - CSDSHA034254; Customer Ref: ;Remarks:</v>
      </c>
      <c r="F26" s="52" t="n">
        <f aca="false">IF($A26="","",INDEX('Revenue Ledger'!$I$1:$I$4500,$K26))</f>
        <v>-20</v>
      </c>
      <c r="G26" s="52" t="n">
        <f aca="false">IF($A26="","",INDEX('Revenue Ledger'!$J$1:$J$4500,$K26))</f>
        <v>20</v>
      </c>
      <c r="H26" s="97" t="n">
        <f aca="false">IF($A26="","",INDEX('Revenue Ledger'!$M$1:$M$4500,$K26))</f>
        <v>0.997006987287</v>
      </c>
      <c r="I26" s="52" t="n">
        <f aca="false">IF($A26="","",'Revenue Testing'!$E$9)</f>
        <v>4000</v>
      </c>
      <c r="J26" s="50" t="str">
        <f aca="false">IF($A26="","","Below materiality – randomly selected")</f>
        <v>Below materiality – randomly selected</v>
      </c>
      <c r="K26" s="90" t="n">
        <f aca="false">IF($A26="","",MATCH(LARGE('Revenue Ledger'!$Q$2:$Q$4500,$A26),'Revenue Ledger'!$Q$2:$Q$4500,0)+1)</f>
        <v>3771</v>
      </c>
      <c r="L26" s="50" t="str">
        <f aca="false">IF($A26="","",INDEX('Revenue Ledger'!$A$1:$A$4500,$K26)&amp;"")</f>
        <v>SJAMS0523/25</v>
      </c>
      <c r="M26" s="54"/>
      <c r="N26" s="54"/>
    </row>
    <row r="27" customFormat="false" ht="15" hidden="false" customHeight="false" outlineLevel="0" collapsed="false">
      <c r="A27" s="90" t="n">
        <f aca="false">IF(ROWS($A$5:A27)&lt;='Revenue Testing'!$E$36,ROWS($A$5:A27),"")</f>
        <v>23</v>
      </c>
      <c r="B27" s="91" t="n">
        <f aca="false">IF($A27="","",INDEX('Revenue Ledger'!$B$1:$B$4500,$K27))</f>
        <v>45930</v>
      </c>
      <c r="C27" s="90" t="n">
        <f aca="false">IF($A27="","",INDEX('Revenue Ledger'!$C$1:$C$4500,$K27))</f>
        <v>10069</v>
      </c>
      <c r="D27" s="50" t="str">
        <f aca="false">IF($A27="","",INDEX('Revenue Ledger'!$D$1:$D$4500,$K27))</f>
        <v>AGENCY COMMISSION IMPORT- INC</v>
      </c>
      <c r="E27" s="50" t="str">
        <f aca="false">IF($A27="","",INDEX('Revenue Ledger'!$F$1:$F$4500,$K27)&amp;"")</f>
        <v>AGENCY IMPORT COMMISSION- SOA SEP 2025- CAPE CONT UK</v>
      </c>
      <c r="F27" s="52" t="n">
        <f aca="false">IF($A27="","",INDEX('Revenue Ledger'!$I$1:$I$4500,$K27))</f>
        <v>-375</v>
      </c>
      <c r="G27" s="52" t="n">
        <f aca="false">IF($A27="","",INDEX('Revenue Ledger'!$J$1:$J$4500,$K27))</f>
        <v>375</v>
      </c>
      <c r="H27" s="97" t="n">
        <f aca="false">IF($A27="","",INDEX('Revenue Ledger'!$M$1:$M$4500,$K27))</f>
        <v>0.996801767273</v>
      </c>
      <c r="I27" s="52" t="n">
        <f aca="false">IF($A27="","",'Revenue Testing'!$E$9)</f>
        <v>4000</v>
      </c>
      <c r="J27" s="50" t="str">
        <f aca="false">IF($A27="","","Below materiality – randomly selected")</f>
        <v>Below materiality – randomly selected</v>
      </c>
      <c r="K27" s="90" t="n">
        <f aca="false">IF($A27="","",MATCH(LARGE('Revenue Ledger'!$Q$2:$Q$4500,$A27),'Revenue Ledger'!$Q$2:$Q$4500,0)+1)</f>
        <v>8</v>
      </c>
      <c r="L27" s="50" t="str">
        <f aca="false">IF($A27="","",INDEX('Revenue Ledger'!$A$1:$A$4500,$K27)&amp;"")</f>
        <v>DNAMS0025/25</v>
      </c>
      <c r="M27" s="54"/>
      <c r="N27" s="54"/>
    </row>
    <row r="28" customFormat="false" ht="15" hidden="false" customHeight="false" outlineLevel="0" collapsed="false">
      <c r="A28" s="90" t="n">
        <f aca="false">IF(ROWS($A$5:A28)&lt;='Revenue Testing'!$E$36,ROWS($A$5:A28),"")</f>
        <v>24</v>
      </c>
      <c r="B28" s="91" t="n">
        <f aca="false">IF($A28="","",INDEX('Revenue Ledger'!$B$1:$B$4500,$K28))</f>
        <v>45971</v>
      </c>
      <c r="C28" s="90" t="n">
        <f aca="false">IF($A28="","",INDEX('Revenue Ledger'!$C$1:$C$4500,$K28))</f>
        <v>10083</v>
      </c>
      <c r="D28" s="50" t="str">
        <f aca="false">IF($A28="","",INDEX('Revenue Ledger'!$D$1:$D$4500,$K28))</f>
        <v>MISCELLANEOUS INCOME</v>
      </c>
      <c r="E28" s="50" t="str">
        <f aca="false">IF($A28="","",INDEX('Revenue Ledger'!$F$1:$F$4500,$K28)&amp;"")</f>
        <v>EXCESS DETENTION PAID AMT SAR 120- CSDIST002912- CSTAR</v>
      </c>
      <c r="F28" s="52" t="n">
        <f aca="false">IF($A28="","",INDEX('Revenue Ledger'!$I$1:$I$4500,$K28))</f>
        <v>-120</v>
      </c>
      <c r="G28" s="52" t="n">
        <f aca="false">IF($A28="","",INDEX('Revenue Ledger'!$J$1:$J$4500,$K28))</f>
        <v>120</v>
      </c>
      <c r="H28" s="97" t="n">
        <f aca="false">IF($A28="","",INDEX('Revenue Ledger'!$M$1:$M$4500,$K28))</f>
        <v>0.996678400828</v>
      </c>
      <c r="I28" s="52" t="n">
        <f aca="false">IF($A28="","",'Revenue Testing'!$E$9)</f>
        <v>4000</v>
      </c>
      <c r="J28" s="50" t="str">
        <f aca="false">IF($A28="","","Below materiality – randomly selected")</f>
        <v>Below materiality – randomly selected</v>
      </c>
      <c r="K28" s="90" t="n">
        <f aca="false">IF($A28="","",MATCH(LARGE('Revenue Ledger'!$Q$2:$Q$4500,$A28),'Revenue Ledger'!$Q$2:$Q$4500,0)+1)</f>
        <v>3929</v>
      </c>
      <c r="L28" s="50" t="str">
        <f aca="false">IF($A28="","",INDEX('Revenue Ledger'!$A$1:$A$4500,$K28)&amp;"")</f>
        <v>GJAMS0025/25</v>
      </c>
      <c r="M28" s="54"/>
      <c r="N28" s="54"/>
    </row>
    <row r="29" customFormat="false" ht="15" hidden="false" customHeight="false" outlineLevel="0" collapsed="false">
      <c r="A29" s="90" t="n">
        <f aca="false">IF(ROWS($A$5:A29)&lt;='Revenue Testing'!$E$36,ROWS($A$5:A29),"")</f>
        <v>25</v>
      </c>
      <c r="B29" s="91" t="n">
        <f aca="false">IF($A29="","",INDEX('Revenue Ledger'!$B$1:$B$4500,$K29))</f>
        <v>45905</v>
      </c>
      <c r="C29" s="90" t="n">
        <f aca="false">IF($A29="","",INDEX('Revenue Ledger'!$C$1:$C$4500,$K29))</f>
        <v>10054</v>
      </c>
      <c r="D29" s="50" t="str">
        <f aca="false">IF($A29="","",INDEX('Revenue Ledger'!$D$1:$D$4500,$K29))</f>
        <v>PHOTO CHARGES- INC</v>
      </c>
      <c r="E29" s="50" t="str">
        <f aca="false">IF($A29="","",INDEX('Revenue Ledger'!$F$1:$F$4500,$K29)&amp;"")</f>
        <v>NVOIMP Against the IMP BOL - CSDSHA032833; Customer Ref: ;Remarks:</v>
      </c>
      <c r="F29" s="52" t="n">
        <f aca="false">IF($A29="","",INDEX('Revenue Ledger'!$I$1:$I$4500,$K29))</f>
        <v>-20</v>
      </c>
      <c r="G29" s="52" t="n">
        <f aca="false">IF($A29="","",INDEX('Revenue Ledger'!$J$1:$J$4500,$K29))</f>
        <v>20</v>
      </c>
      <c r="H29" s="97" t="n">
        <f aca="false">IF($A29="","",INDEX('Revenue Ledger'!$M$1:$M$4500,$K29))</f>
        <v>0.996505535109</v>
      </c>
      <c r="I29" s="52" t="n">
        <f aca="false">IF($A29="","",'Revenue Testing'!$E$9)</f>
        <v>4000</v>
      </c>
      <c r="J29" s="50" t="str">
        <f aca="false">IF($A29="","","Below materiality – randomly selected")</f>
        <v>Below materiality – randomly selected</v>
      </c>
      <c r="K29" s="90" t="n">
        <f aca="false">IF($A29="","",MATCH(LARGE('Revenue Ledger'!$Q$2:$Q$4500,$A29),'Revenue Ledger'!$Q$2:$Q$4500,0)+1)</f>
        <v>3484</v>
      </c>
      <c r="L29" s="50" t="str">
        <f aca="false">IF($A29="","",INDEX('Revenue Ledger'!$A$1:$A$4500,$K29)&amp;"")</f>
        <v>SJAMS0353/25</v>
      </c>
      <c r="M29" s="54"/>
      <c r="N29" s="54"/>
    </row>
    <row r="30" customFormat="false" ht="15" hidden="false" customHeight="false" outlineLevel="0" collapsed="false">
      <c r="A30" s="90" t="n">
        <f aca="false">IF(ROWS($A$5:A30)&lt;='Revenue Testing'!$E$36,ROWS($A$5:A30),"")</f>
        <v>26</v>
      </c>
      <c r="B30" s="91" t="n">
        <f aca="false">IF($A30="","",INDEX('Revenue Ledger'!$B$1:$B$4500,$K30))</f>
        <v>45972</v>
      </c>
      <c r="C30" s="90" t="n">
        <f aca="false">IF($A30="","",INDEX('Revenue Ledger'!$C$1:$C$4500,$K30))</f>
        <v>10051</v>
      </c>
      <c r="D30" s="50" t="str">
        <f aca="false">IF($A30="","",INDEX('Revenue Ledger'!$D$1:$D$4500,$K30))</f>
        <v>LOLO CHARGES- INC</v>
      </c>
      <c r="E30" s="50" t="str">
        <f aca="false">IF($A30="","",INDEX('Revenue Ledger'!$F$1:$F$4500,$K30)&amp;"")</f>
        <v>NVOIMP Against the IMP BOL - CSDSHA033634; Customer Ref: ;Remarks:</v>
      </c>
      <c r="F30" s="52" t="n">
        <f aca="false">IF($A30="","",INDEX('Revenue Ledger'!$I$1:$I$4500,$K30))</f>
        <v>-130</v>
      </c>
      <c r="G30" s="52" t="n">
        <f aca="false">IF($A30="","",INDEX('Revenue Ledger'!$J$1:$J$4500,$K30))</f>
        <v>130</v>
      </c>
      <c r="H30" s="97" t="n">
        <f aca="false">IF($A30="","",INDEX('Revenue Ledger'!$M$1:$M$4500,$K30))</f>
        <v>0.996346064031</v>
      </c>
      <c r="I30" s="52" t="n">
        <f aca="false">IF($A30="","",'Revenue Testing'!$E$9)</f>
        <v>4000</v>
      </c>
      <c r="J30" s="50" t="str">
        <f aca="false">IF($A30="","","Below materiality – randomly selected")</f>
        <v>Below materiality – randomly selected</v>
      </c>
      <c r="K30" s="90" t="n">
        <f aca="false">IF($A30="","",MATCH(LARGE('Revenue Ledger'!$Q$2:$Q$4500,$A30),'Revenue Ledger'!$Q$2:$Q$4500,0)+1)</f>
        <v>2764</v>
      </c>
      <c r="L30" s="50" t="str">
        <f aca="false">IF($A30="","",INDEX('Revenue Ledger'!$A$1:$A$4500,$K30)&amp;"")</f>
        <v>SJAMS0179/25</v>
      </c>
      <c r="M30" s="54"/>
      <c r="N30" s="54"/>
    </row>
    <row r="31" customFormat="false" ht="15" hidden="false" customHeight="false" outlineLevel="0" collapsed="false">
      <c r="A31" s="90" t="n">
        <f aca="false">IF(ROWS($A$5:A31)&lt;='Revenue Testing'!$E$36,ROWS($A$5:A31),"")</f>
        <v>27</v>
      </c>
      <c r="B31" s="91" t="n">
        <f aca="false">IF($A31="","",INDEX('Revenue Ledger'!$B$1:$B$4500,$K31))</f>
        <v>45952</v>
      </c>
      <c r="C31" s="90" t="n">
        <f aca="false">IF($A31="","",INDEX('Revenue Ledger'!$C$1:$C$4500,$K31))</f>
        <v>10051</v>
      </c>
      <c r="D31" s="50" t="str">
        <f aca="false">IF($A31="","",INDEX('Revenue Ledger'!$D$1:$D$4500,$K31))</f>
        <v>LOLO CHARGES- INC</v>
      </c>
      <c r="E31" s="50" t="str">
        <f aca="false">IF($A31="","",INDEX('Revenue Ledger'!$F$1:$F$4500,$K31)&amp;"")</f>
        <v>NVOIMP Against the IMP BOL - CSDSHA034133; Customer Ref: ;Remarks:</v>
      </c>
      <c r="F31" s="52" t="n">
        <f aca="false">IF($A31="","",INDEX('Revenue Ledger'!$I$1:$I$4500,$K31))</f>
        <v>-130</v>
      </c>
      <c r="G31" s="52" t="n">
        <f aca="false">IF($A31="","",INDEX('Revenue Ledger'!$J$1:$J$4500,$K31))</f>
        <v>130</v>
      </c>
      <c r="H31" s="97" t="n">
        <f aca="false">IF($A31="","",INDEX('Revenue Ledger'!$M$1:$M$4500,$K31))</f>
        <v>0.996344552124</v>
      </c>
      <c r="I31" s="52" t="n">
        <f aca="false">IF($A31="","",'Revenue Testing'!$E$9)</f>
        <v>4000</v>
      </c>
      <c r="J31" s="50" t="str">
        <f aca="false">IF($A31="","","Below materiality – randomly selected")</f>
        <v>Below materiality – randomly selected</v>
      </c>
      <c r="K31" s="90" t="n">
        <f aca="false">IF($A31="","",MATCH(LARGE('Revenue Ledger'!$Q$2:$Q$4500,$A31),'Revenue Ledger'!$Q$2:$Q$4500,0)+1)</f>
        <v>2621</v>
      </c>
      <c r="L31" s="50" t="str">
        <f aca="false">IF($A31="","",INDEX('Revenue Ledger'!$A$1:$A$4500,$K31)&amp;"")</f>
        <v>SJAMS0324/25</v>
      </c>
      <c r="M31" s="54"/>
      <c r="N31" s="54"/>
    </row>
    <row r="32" customFormat="false" ht="15" hidden="false" customHeight="false" outlineLevel="0" collapsed="false">
      <c r="A32" s="90" t="n">
        <f aca="false">IF(ROWS($A$5:A32)&lt;='Revenue Testing'!$E$36,ROWS($A$5:A32),"")</f>
        <v>28</v>
      </c>
      <c r="B32" s="91" t="n">
        <f aca="false">IF($A32="","",INDEX('Revenue Ledger'!$B$1:$B$4500,$K32))</f>
        <v>45952</v>
      </c>
      <c r="C32" s="90" t="n">
        <f aca="false">IF($A32="","",INDEX('Revenue Ledger'!$C$1:$C$4500,$K32))</f>
        <v>10049</v>
      </c>
      <c r="D32" s="50" t="str">
        <f aca="false">IF($A32="","",INDEX('Revenue Ledger'!$D$1:$D$4500,$K32))</f>
        <v>CONTAINER GATE PASS FEE- INC</v>
      </c>
      <c r="E32" s="50" t="str">
        <f aca="false">IF($A32="","",INDEX('Revenue Ledger'!$F$1:$F$4500,$K32)&amp;"")</f>
        <v>NVOIMP Against the IMP BOL - CSDSHA033934; Customer Ref: ;Remarks:</v>
      </c>
      <c r="F32" s="52" t="n">
        <f aca="false">IF($A32="","",INDEX('Revenue Ledger'!$I$1:$I$4500,$K32))</f>
        <v>-240</v>
      </c>
      <c r="G32" s="52" t="n">
        <f aca="false">IF($A32="","",INDEX('Revenue Ledger'!$J$1:$J$4500,$K32))</f>
        <v>240</v>
      </c>
      <c r="H32" s="97" t="n">
        <f aca="false">IF($A32="","",INDEX('Revenue Ledger'!$M$1:$M$4500,$K32))</f>
        <v>0.996286454857</v>
      </c>
      <c r="I32" s="52" t="n">
        <f aca="false">IF($A32="","",'Revenue Testing'!$E$9)</f>
        <v>4000</v>
      </c>
      <c r="J32" s="50" t="str">
        <f aca="false">IF($A32="","","Below materiality – randomly selected")</f>
        <v>Below materiality – randomly selected</v>
      </c>
      <c r="K32" s="90" t="n">
        <f aca="false">IF($A32="","",MATCH(LARGE('Revenue Ledger'!$Q$2:$Q$4500,$A32),'Revenue Ledger'!$Q$2:$Q$4500,0)+1)</f>
        <v>430</v>
      </c>
      <c r="L32" s="50" t="str">
        <f aca="false">IF($A32="","",INDEX('Revenue Ledger'!$A$1:$A$4500,$K32)&amp;"")</f>
        <v>SJAMS0248/25</v>
      </c>
      <c r="M32" s="54"/>
      <c r="N32" s="54"/>
    </row>
    <row r="33" customFormat="false" ht="15" hidden="false" customHeight="false" outlineLevel="0" collapsed="false">
      <c r="A33" s="90" t="n">
        <f aca="false">IF(ROWS($A$5:A33)&lt;='Revenue Testing'!$E$36,ROWS($A$5:A33),"")</f>
        <v>29</v>
      </c>
      <c r="B33" s="91" t="n">
        <f aca="false">IF($A33="","",INDEX('Revenue Ledger'!$B$1:$B$4500,$K33))</f>
        <v>45951</v>
      </c>
      <c r="C33" s="90" t="n">
        <f aca="false">IF($A33="","",INDEX('Revenue Ledger'!$C$1:$C$4500,$K33))</f>
        <v>10051</v>
      </c>
      <c r="D33" s="50" t="str">
        <f aca="false">IF($A33="","",INDEX('Revenue Ledger'!$D$1:$D$4500,$K33))</f>
        <v>LOLO CHARGES- INC</v>
      </c>
      <c r="E33" s="50" t="str">
        <f aca="false">IF($A33="","",INDEX('Revenue Ledger'!$F$1:$F$4500,$K33)&amp;"")</f>
        <v>NVOIMP Against the IMP BOL - CSDSHA033764; Customer Ref: ;Remarks:</v>
      </c>
      <c r="F33" s="52" t="n">
        <f aca="false">IF($A33="","",INDEX('Revenue Ledger'!$I$1:$I$4500,$K33))</f>
        <v>-130</v>
      </c>
      <c r="G33" s="52" t="n">
        <f aca="false">IF($A33="","",INDEX('Revenue Ledger'!$J$1:$J$4500,$K33))</f>
        <v>130</v>
      </c>
      <c r="H33" s="97" t="n">
        <f aca="false">IF($A33="","",INDEX('Revenue Ledger'!$M$1:$M$4500,$K33))</f>
        <v>0.996013342265</v>
      </c>
      <c r="I33" s="52" t="n">
        <f aca="false">IF($A33="","",'Revenue Testing'!$E$9)</f>
        <v>4000</v>
      </c>
      <c r="J33" s="50" t="str">
        <f aca="false">IF($A33="","","Below materiality – randomly selected")</f>
        <v>Below materiality – randomly selected</v>
      </c>
      <c r="K33" s="90" t="n">
        <f aca="false">IF($A33="","",MATCH(LARGE('Revenue Ledger'!$Q$2:$Q$4500,$A33),'Revenue Ledger'!$Q$2:$Q$4500,0)+1)</f>
        <v>2525</v>
      </c>
      <c r="L33" s="50" t="str">
        <f aca="false">IF($A33="","",INDEX('Revenue Ledger'!$A$1:$A$4500,$K33)&amp;"")</f>
        <v>SJAMS0201/25</v>
      </c>
      <c r="M33" s="54"/>
      <c r="N33" s="54"/>
    </row>
    <row r="34" customFormat="false" ht="15" hidden="false" customHeight="false" outlineLevel="0" collapsed="false">
      <c r="A34" s="90" t="n">
        <f aca="false">IF(ROWS($A$5:A34)&lt;='Revenue Testing'!$E$36,ROWS($A$5:A34),"")</f>
        <v>30</v>
      </c>
      <c r="B34" s="91" t="n">
        <f aca="false">IF($A34="","",INDEX('Revenue Ledger'!$B$1:$B$4500,$K34))</f>
        <v>45951</v>
      </c>
      <c r="C34" s="90" t="n">
        <f aca="false">IF($A34="","",INDEX('Revenue Ledger'!$C$1:$C$4500,$K34))</f>
        <v>10068</v>
      </c>
      <c r="D34" s="50" t="str">
        <f aca="false">IF($A34="","",INDEX('Revenue Ledger'!$D$1:$D$4500,$K34))</f>
        <v>EDI CHARGES- INC</v>
      </c>
      <c r="E34" s="50" t="str">
        <f aca="false">IF($A34="","",INDEX('Revenue Ledger'!$F$1:$F$4500,$K34)&amp;"")</f>
        <v>NVOIMP Against the IMP BOL - CSDSHA033950; Customer Ref: ;Remarks:</v>
      </c>
      <c r="F34" s="52" t="n">
        <f aca="false">IF($A34="","",INDEX('Revenue Ledger'!$I$1:$I$4500,$K34))</f>
        <v>-30</v>
      </c>
      <c r="G34" s="52" t="n">
        <f aca="false">IF($A34="","",INDEX('Revenue Ledger'!$J$1:$J$4500,$K34))</f>
        <v>30</v>
      </c>
      <c r="H34" s="97" t="n">
        <f aca="false">IF($A34="","",INDEX('Revenue Ledger'!$M$1:$M$4500,$K34))</f>
        <v>0.99600215992</v>
      </c>
      <c r="I34" s="52" t="n">
        <f aca="false">IF($A34="","",'Revenue Testing'!$E$9)</f>
        <v>4000</v>
      </c>
      <c r="J34" s="50" t="str">
        <f aca="false">IF($A34="","","Below materiality – randomly selected")</f>
        <v>Below materiality – randomly selected</v>
      </c>
      <c r="K34" s="90" t="n">
        <f aca="false">IF($A34="","",MATCH(LARGE('Revenue Ledger'!$Q$2:$Q$4500,$A34),'Revenue Ledger'!$Q$2:$Q$4500,0)+1)</f>
        <v>1449</v>
      </c>
      <c r="L34" s="50" t="str">
        <f aca="false">IF($A34="","",INDEX('Revenue Ledger'!$A$1:$A$4500,$K34)&amp;"")</f>
        <v>SJAMS0255/25</v>
      </c>
      <c r="M34" s="54"/>
      <c r="N34" s="54"/>
    </row>
    <row r="35" customFormat="false" ht="15" hidden="false" customHeight="false" outlineLevel="0" collapsed="false">
      <c r="A35" s="90" t="str">
        <f aca="false">IF(ROWS($A$5:A35)&lt;='Revenue Testing'!$E$36,ROWS($A$5:A35),"")</f>
        <v/>
      </c>
      <c r="B35" s="91" t="str">
        <f aca="false">IF($A35="","",INDEX('Revenue Ledger'!$B$1:$B$4500,$K35))</f>
        <v/>
      </c>
      <c r="C35" s="90" t="str">
        <f aca="false">IF($A35="","",INDEX('Revenue Ledger'!$C$1:$C$4500,$K35))</f>
        <v/>
      </c>
      <c r="D35" s="50" t="str">
        <f aca="false">IF($A35="","",INDEX('Revenue Ledger'!$D$1:$D$4500,$K35))</f>
        <v/>
      </c>
      <c r="E35" s="50" t="str">
        <f aca="false">IF($A35="","",INDEX('Revenue Ledger'!$F$1:$F$4500,$K35)&amp;"")</f>
        <v/>
      </c>
      <c r="F35" s="52" t="str">
        <f aca="false">IF($A35="","",INDEX('Revenue Ledger'!$I$1:$I$4500,$K35))</f>
        <v/>
      </c>
      <c r="G35" s="52" t="str">
        <f aca="false">IF($A35="","",INDEX('Revenue Ledger'!$J$1:$J$4500,$K35))</f>
        <v/>
      </c>
      <c r="H35" s="97" t="str">
        <f aca="false">IF($A35="","",INDEX('Revenue Ledger'!$M$1:$M$4500,$K35))</f>
        <v/>
      </c>
      <c r="I35" s="52" t="str">
        <f aca="false">IF($A35="","",'Revenue Testing'!$E$9)</f>
        <v/>
      </c>
      <c r="J35" s="50" t="str">
        <f aca="false">IF($A35="","","Below materiality – randomly selected")</f>
        <v/>
      </c>
      <c r="K35" s="90" t="str">
        <f aca="false">IF($A35="","",MATCH(LARGE('Revenue Ledger'!$Q$2:$Q$4500,$A35),'Revenue Ledger'!$Q$2:$Q$4500,0)+1)</f>
        <v/>
      </c>
      <c r="L35" s="50" t="str">
        <f aca="false">IF($A35="","",INDEX('Revenue Ledger'!$A$1:$A$4500,$K35)&amp;"")</f>
        <v/>
      </c>
      <c r="M35" s="54"/>
      <c r="N35" s="54"/>
    </row>
    <row r="36" customFormat="false" ht="15" hidden="false" customHeight="false" outlineLevel="0" collapsed="false">
      <c r="A36" s="90" t="str">
        <f aca="false">IF(ROWS($A$5:A36)&lt;='Revenue Testing'!$E$36,ROWS($A$5:A36),"")</f>
        <v/>
      </c>
      <c r="B36" s="91" t="str">
        <f aca="false">IF($A36="","",INDEX('Revenue Ledger'!$B$1:$B$4500,$K36))</f>
        <v/>
      </c>
      <c r="C36" s="90" t="str">
        <f aca="false">IF($A36="","",INDEX('Revenue Ledger'!$C$1:$C$4500,$K36))</f>
        <v/>
      </c>
      <c r="D36" s="50" t="str">
        <f aca="false">IF($A36="","",INDEX('Revenue Ledger'!$D$1:$D$4500,$K36))</f>
        <v/>
      </c>
      <c r="E36" s="50" t="str">
        <f aca="false">IF($A36="","",INDEX('Revenue Ledger'!$F$1:$F$4500,$K36)&amp;"")</f>
        <v/>
      </c>
      <c r="F36" s="52" t="str">
        <f aca="false">IF($A36="","",INDEX('Revenue Ledger'!$I$1:$I$4500,$K36))</f>
        <v/>
      </c>
      <c r="G36" s="52" t="str">
        <f aca="false">IF($A36="","",INDEX('Revenue Ledger'!$J$1:$J$4500,$K36))</f>
        <v/>
      </c>
      <c r="H36" s="97" t="str">
        <f aca="false">IF($A36="","",INDEX('Revenue Ledger'!$M$1:$M$4500,$K36))</f>
        <v/>
      </c>
      <c r="I36" s="52" t="str">
        <f aca="false">IF($A36="","",'Revenue Testing'!$E$9)</f>
        <v/>
      </c>
      <c r="J36" s="50" t="str">
        <f aca="false">IF($A36="","","Below materiality – randomly selected")</f>
        <v/>
      </c>
      <c r="K36" s="90" t="str">
        <f aca="false">IF($A36="","",MATCH(LARGE('Revenue Ledger'!$Q$2:$Q$4500,$A36),'Revenue Ledger'!$Q$2:$Q$4500,0)+1)</f>
        <v/>
      </c>
      <c r="L36" s="50" t="str">
        <f aca="false">IF($A36="","",INDEX('Revenue Ledger'!$A$1:$A$4500,$K36)&amp;"")</f>
        <v/>
      </c>
      <c r="M36" s="54"/>
      <c r="N36" s="54"/>
    </row>
    <row r="37" customFormat="false" ht="15" hidden="false" customHeight="false" outlineLevel="0" collapsed="false">
      <c r="A37" s="90" t="str">
        <f aca="false">IF(ROWS($A$5:A37)&lt;='Revenue Testing'!$E$36,ROWS($A$5:A37),"")</f>
        <v/>
      </c>
      <c r="B37" s="91" t="str">
        <f aca="false">IF($A37="","",INDEX('Revenue Ledger'!$B$1:$B$4500,$K37))</f>
        <v/>
      </c>
      <c r="C37" s="90" t="str">
        <f aca="false">IF($A37="","",INDEX('Revenue Ledger'!$C$1:$C$4500,$K37))</f>
        <v/>
      </c>
      <c r="D37" s="50" t="str">
        <f aca="false">IF($A37="","",INDEX('Revenue Ledger'!$D$1:$D$4500,$K37))</f>
        <v/>
      </c>
      <c r="E37" s="50" t="str">
        <f aca="false">IF($A37="","",INDEX('Revenue Ledger'!$F$1:$F$4500,$K37)&amp;"")</f>
        <v/>
      </c>
      <c r="F37" s="52" t="str">
        <f aca="false">IF($A37="","",INDEX('Revenue Ledger'!$I$1:$I$4500,$K37))</f>
        <v/>
      </c>
      <c r="G37" s="52" t="str">
        <f aca="false">IF($A37="","",INDEX('Revenue Ledger'!$J$1:$J$4500,$K37))</f>
        <v/>
      </c>
      <c r="H37" s="97" t="str">
        <f aca="false">IF($A37="","",INDEX('Revenue Ledger'!$M$1:$M$4500,$K37))</f>
        <v/>
      </c>
      <c r="I37" s="52" t="str">
        <f aca="false">IF($A37="","",'Revenue Testing'!$E$9)</f>
        <v/>
      </c>
      <c r="J37" s="50" t="str">
        <f aca="false">IF($A37="","","Below materiality – randomly selected")</f>
        <v/>
      </c>
      <c r="K37" s="90" t="str">
        <f aca="false">IF($A37="","",MATCH(LARGE('Revenue Ledger'!$Q$2:$Q$4500,$A37),'Revenue Ledger'!$Q$2:$Q$4500,0)+1)</f>
        <v/>
      </c>
      <c r="L37" s="50" t="str">
        <f aca="false">IF($A37="","",INDEX('Revenue Ledger'!$A$1:$A$4500,$K37)&amp;"")</f>
        <v/>
      </c>
      <c r="M37" s="54"/>
      <c r="N37" s="54"/>
    </row>
    <row r="38" customFormat="false" ht="15" hidden="false" customHeight="false" outlineLevel="0" collapsed="false">
      <c r="A38" s="90" t="str">
        <f aca="false">IF(ROWS($A$5:A38)&lt;='Revenue Testing'!$E$36,ROWS($A$5:A38),"")</f>
        <v/>
      </c>
      <c r="B38" s="91" t="str">
        <f aca="false">IF($A38="","",INDEX('Revenue Ledger'!$B$1:$B$4500,$K38))</f>
        <v/>
      </c>
      <c r="C38" s="90" t="str">
        <f aca="false">IF($A38="","",INDEX('Revenue Ledger'!$C$1:$C$4500,$K38))</f>
        <v/>
      </c>
      <c r="D38" s="50" t="str">
        <f aca="false">IF($A38="","",INDEX('Revenue Ledger'!$D$1:$D$4500,$K38))</f>
        <v/>
      </c>
      <c r="E38" s="50" t="str">
        <f aca="false">IF($A38="","",INDEX('Revenue Ledger'!$F$1:$F$4500,$K38)&amp;"")</f>
        <v/>
      </c>
      <c r="F38" s="52" t="str">
        <f aca="false">IF($A38="","",INDEX('Revenue Ledger'!$I$1:$I$4500,$K38))</f>
        <v/>
      </c>
      <c r="G38" s="52" t="str">
        <f aca="false">IF($A38="","",INDEX('Revenue Ledger'!$J$1:$J$4500,$K38))</f>
        <v/>
      </c>
      <c r="H38" s="97" t="str">
        <f aca="false">IF($A38="","",INDEX('Revenue Ledger'!$M$1:$M$4500,$K38))</f>
        <v/>
      </c>
      <c r="I38" s="52" t="str">
        <f aca="false">IF($A38="","",'Revenue Testing'!$E$9)</f>
        <v/>
      </c>
      <c r="J38" s="50" t="str">
        <f aca="false">IF($A38="","","Below materiality – randomly selected")</f>
        <v/>
      </c>
      <c r="K38" s="90" t="str">
        <f aca="false">IF($A38="","",MATCH(LARGE('Revenue Ledger'!$Q$2:$Q$4500,$A38),'Revenue Ledger'!$Q$2:$Q$4500,0)+1)</f>
        <v/>
      </c>
      <c r="L38" s="50" t="str">
        <f aca="false">IF($A38="","",INDEX('Revenue Ledger'!$A$1:$A$4500,$K38)&amp;"")</f>
        <v/>
      </c>
      <c r="M38" s="54"/>
      <c r="N38" s="54"/>
    </row>
    <row r="39" customFormat="false" ht="15" hidden="false" customHeight="false" outlineLevel="0" collapsed="false">
      <c r="A39" s="90" t="str">
        <f aca="false">IF(ROWS($A$5:A39)&lt;='Revenue Testing'!$E$36,ROWS($A$5:A39),"")</f>
        <v/>
      </c>
      <c r="B39" s="91" t="str">
        <f aca="false">IF($A39="","",INDEX('Revenue Ledger'!$B$1:$B$4500,$K39))</f>
        <v/>
      </c>
      <c r="C39" s="90" t="str">
        <f aca="false">IF($A39="","",INDEX('Revenue Ledger'!$C$1:$C$4500,$K39))</f>
        <v/>
      </c>
      <c r="D39" s="50" t="str">
        <f aca="false">IF($A39="","",INDEX('Revenue Ledger'!$D$1:$D$4500,$K39))</f>
        <v/>
      </c>
      <c r="E39" s="50" t="str">
        <f aca="false">IF($A39="","",INDEX('Revenue Ledger'!$F$1:$F$4500,$K39)&amp;"")</f>
        <v/>
      </c>
      <c r="F39" s="52" t="str">
        <f aca="false">IF($A39="","",INDEX('Revenue Ledger'!$I$1:$I$4500,$K39))</f>
        <v/>
      </c>
      <c r="G39" s="52" t="str">
        <f aca="false">IF($A39="","",INDEX('Revenue Ledger'!$J$1:$J$4500,$K39))</f>
        <v/>
      </c>
      <c r="H39" s="97" t="str">
        <f aca="false">IF($A39="","",INDEX('Revenue Ledger'!$M$1:$M$4500,$K39))</f>
        <v/>
      </c>
      <c r="I39" s="52" t="str">
        <f aca="false">IF($A39="","",'Revenue Testing'!$E$9)</f>
        <v/>
      </c>
      <c r="J39" s="50" t="str">
        <f aca="false">IF($A39="","","Below materiality – randomly selected")</f>
        <v/>
      </c>
      <c r="K39" s="90" t="str">
        <f aca="false">IF($A39="","",MATCH(LARGE('Revenue Ledger'!$Q$2:$Q$4500,$A39),'Revenue Ledger'!$Q$2:$Q$4500,0)+1)</f>
        <v/>
      </c>
      <c r="L39" s="50" t="str">
        <f aca="false">IF($A39="","",INDEX('Revenue Ledger'!$A$1:$A$4500,$K39)&amp;"")</f>
        <v/>
      </c>
      <c r="M39" s="54"/>
      <c r="N39" s="54"/>
    </row>
    <row r="40" customFormat="false" ht="15" hidden="false" customHeight="false" outlineLevel="0" collapsed="false">
      <c r="A40" s="90" t="str">
        <f aca="false">IF(ROWS($A$5:A40)&lt;='Revenue Testing'!$E$36,ROWS($A$5:A40),"")</f>
        <v/>
      </c>
      <c r="B40" s="91" t="str">
        <f aca="false">IF($A40="","",INDEX('Revenue Ledger'!$B$1:$B$4500,$K40))</f>
        <v/>
      </c>
      <c r="C40" s="90" t="str">
        <f aca="false">IF($A40="","",INDEX('Revenue Ledger'!$C$1:$C$4500,$K40))</f>
        <v/>
      </c>
      <c r="D40" s="50" t="str">
        <f aca="false">IF($A40="","",INDEX('Revenue Ledger'!$D$1:$D$4500,$K40))</f>
        <v/>
      </c>
      <c r="E40" s="50" t="str">
        <f aca="false">IF($A40="","",INDEX('Revenue Ledger'!$F$1:$F$4500,$K40)&amp;"")</f>
        <v/>
      </c>
      <c r="F40" s="52" t="str">
        <f aca="false">IF($A40="","",INDEX('Revenue Ledger'!$I$1:$I$4500,$K40))</f>
        <v/>
      </c>
      <c r="G40" s="52" t="str">
        <f aca="false">IF($A40="","",INDEX('Revenue Ledger'!$J$1:$J$4500,$K40))</f>
        <v/>
      </c>
      <c r="H40" s="97" t="str">
        <f aca="false">IF($A40="","",INDEX('Revenue Ledger'!$M$1:$M$4500,$K40))</f>
        <v/>
      </c>
      <c r="I40" s="52" t="str">
        <f aca="false">IF($A40="","",'Revenue Testing'!$E$9)</f>
        <v/>
      </c>
      <c r="J40" s="50" t="str">
        <f aca="false">IF($A40="","","Below materiality – randomly selected")</f>
        <v/>
      </c>
      <c r="K40" s="90" t="str">
        <f aca="false">IF($A40="","",MATCH(LARGE('Revenue Ledger'!$Q$2:$Q$4500,$A40),'Revenue Ledger'!$Q$2:$Q$4500,0)+1)</f>
        <v/>
      </c>
      <c r="L40" s="50" t="str">
        <f aca="false">IF($A40="","",INDEX('Revenue Ledger'!$A$1:$A$4500,$K40)&amp;"")</f>
        <v/>
      </c>
      <c r="M40" s="54"/>
      <c r="N40" s="54"/>
    </row>
    <row r="41" customFormat="false" ht="15" hidden="false" customHeight="false" outlineLevel="0" collapsed="false">
      <c r="A41" s="90" t="str">
        <f aca="false">IF(ROWS($A$5:A41)&lt;='Revenue Testing'!$E$36,ROWS($A$5:A41),"")</f>
        <v/>
      </c>
      <c r="B41" s="91" t="str">
        <f aca="false">IF($A41="","",INDEX('Revenue Ledger'!$B$1:$B$4500,$K41))</f>
        <v/>
      </c>
      <c r="C41" s="90" t="str">
        <f aca="false">IF($A41="","",INDEX('Revenue Ledger'!$C$1:$C$4500,$K41))</f>
        <v/>
      </c>
      <c r="D41" s="50" t="str">
        <f aca="false">IF($A41="","",INDEX('Revenue Ledger'!$D$1:$D$4500,$K41))</f>
        <v/>
      </c>
      <c r="E41" s="50" t="str">
        <f aca="false">IF($A41="","",INDEX('Revenue Ledger'!$F$1:$F$4500,$K41)&amp;"")</f>
        <v/>
      </c>
      <c r="F41" s="52" t="str">
        <f aca="false">IF($A41="","",INDEX('Revenue Ledger'!$I$1:$I$4500,$K41))</f>
        <v/>
      </c>
      <c r="G41" s="52" t="str">
        <f aca="false">IF($A41="","",INDEX('Revenue Ledger'!$J$1:$J$4500,$K41))</f>
        <v/>
      </c>
      <c r="H41" s="97" t="str">
        <f aca="false">IF($A41="","",INDEX('Revenue Ledger'!$M$1:$M$4500,$K41))</f>
        <v/>
      </c>
      <c r="I41" s="52" t="str">
        <f aca="false">IF($A41="","",'Revenue Testing'!$E$9)</f>
        <v/>
      </c>
      <c r="J41" s="50" t="str">
        <f aca="false">IF($A41="","","Below materiality – randomly selected")</f>
        <v/>
      </c>
      <c r="K41" s="90" t="str">
        <f aca="false">IF($A41="","",MATCH(LARGE('Revenue Ledger'!$Q$2:$Q$4500,$A41),'Revenue Ledger'!$Q$2:$Q$4500,0)+1)</f>
        <v/>
      </c>
      <c r="L41" s="50" t="str">
        <f aca="false">IF($A41="","",INDEX('Revenue Ledger'!$A$1:$A$4500,$K41)&amp;"")</f>
        <v/>
      </c>
      <c r="M41" s="54"/>
      <c r="N41" s="54"/>
    </row>
    <row r="42" customFormat="false" ht="15" hidden="false" customHeight="false" outlineLevel="0" collapsed="false">
      <c r="A42" s="90" t="str">
        <f aca="false">IF(ROWS($A$5:A42)&lt;='Revenue Testing'!$E$36,ROWS($A$5:A42),"")</f>
        <v/>
      </c>
      <c r="B42" s="91" t="str">
        <f aca="false">IF($A42="","",INDEX('Revenue Ledger'!$B$1:$B$4500,$K42))</f>
        <v/>
      </c>
      <c r="C42" s="90" t="str">
        <f aca="false">IF($A42="","",INDEX('Revenue Ledger'!$C$1:$C$4500,$K42))</f>
        <v/>
      </c>
      <c r="D42" s="50" t="str">
        <f aca="false">IF($A42="","",INDEX('Revenue Ledger'!$D$1:$D$4500,$K42))</f>
        <v/>
      </c>
      <c r="E42" s="50" t="str">
        <f aca="false">IF($A42="","",INDEX('Revenue Ledger'!$F$1:$F$4500,$K42)&amp;"")</f>
        <v/>
      </c>
      <c r="F42" s="52" t="str">
        <f aca="false">IF($A42="","",INDEX('Revenue Ledger'!$I$1:$I$4500,$K42))</f>
        <v/>
      </c>
      <c r="G42" s="52" t="str">
        <f aca="false">IF($A42="","",INDEX('Revenue Ledger'!$J$1:$J$4500,$K42))</f>
        <v/>
      </c>
      <c r="H42" s="97" t="str">
        <f aca="false">IF($A42="","",INDEX('Revenue Ledger'!$M$1:$M$4500,$K42))</f>
        <v/>
      </c>
      <c r="I42" s="52" t="str">
        <f aca="false">IF($A42="","",'Revenue Testing'!$E$9)</f>
        <v/>
      </c>
      <c r="J42" s="50" t="str">
        <f aca="false">IF($A42="","","Below materiality – randomly selected")</f>
        <v/>
      </c>
      <c r="K42" s="90" t="str">
        <f aca="false">IF($A42="","",MATCH(LARGE('Revenue Ledger'!$Q$2:$Q$4500,$A42),'Revenue Ledger'!$Q$2:$Q$4500,0)+1)</f>
        <v/>
      </c>
      <c r="L42" s="50" t="str">
        <f aca="false">IF($A42="","",INDEX('Revenue Ledger'!$A$1:$A$4500,$K42)&amp;"")</f>
        <v/>
      </c>
      <c r="M42" s="54"/>
      <c r="N42" s="54"/>
    </row>
    <row r="43" customFormat="false" ht="15" hidden="false" customHeight="false" outlineLevel="0" collapsed="false">
      <c r="A43" s="90" t="str">
        <f aca="false">IF(ROWS($A$5:A43)&lt;='Revenue Testing'!$E$36,ROWS($A$5:A43),"")</f>
        <v/>
      </c>
      <c r="B43" s="91" t="str">
        <f aca="false">IF($A43="","",INDEX('Revenue Ledger'!$B$1:$B$4500,$K43))</f>
        <v/>
      </c>
      <c r="C43" s="90" t="str">
        <f aca="false">IF($A43="","",INDEX('Revenue Ledger'!$C$1:$C$4500,$K43))</f>
        <v/>
      </c>
      <c r="D43" s="50" t="str">
        <f aca="false">IF($A43="","",INDEX('Revenue Ledger'!$D$1:$D$4500,$K43))</f>
        <v/>
      </c>
      <c r="E43" s="50" t="str">
        <f aca="false">IF($A43="","",INDEX('Revenue Ledger'!$F$1:$F$4500,$K43)&amp;"")</f>
        <v/>
      </c>
      <c r="F43" s="52" t="str">
        <f aca="false">IF($A43="","",INDEX('Revenue Ledger'!$I$1:$I$4500,$K43))</f>
        <v/>
      </c>
      <c r="G43" s="52" t="str">
        <f aca="false">IF($A43="","",INDEX('Revenue Ledger'!$J$1:$J$4500,$K43))</f>
        <v/>
      </c>
      <c r="H43" s="97" t="str">
        <f aca="false">IF($A43="","",INDEX('Revenue Ledger'!$M$1:$M$4500,$K43))</f>
        <v/>
      </c>
      <c r="I43" s="52" t="str">
        <f aca="false">IF($A43="","",'Revenue Testing'!$E$9)</f>
        <v/>
      </c>
      <c r="J43" s="50" t="str">
        <f aca="false">IF($A43="","","Below materiality – randomly selected")</f>
        <v/>
      </c>
      <c r="K43" s="90" t="str">
        <f aca="false">IF($A43="","",MATCH(LARGE('Revenue Ledger'!$Q$2:$Q$4500,$A43),'Revenue Ledger'!$Q$2:$Q$4500,0)+1)</f>
        <v/>
      </c>
      <c r="L43" s="50" t="str">
        <f aca="false">IF($A43="","",INDEX('Revenue Ledger'!$A$1:$A$4500,$K43)&amp;"")</f>
        <v/>
      </c>
      <c r="M43" s="54"/>
      <c r="N43" s="54"/>
    </row>
    <row r="44" customFormat="false" ht="15" hidden="false" customHeight="false" outlineLevel="0" collapsed="false">
      <c r="A44" s="90" t="str">
        <f aca="false">IF(ROWS($A$5:A44)&lt;='Revenue Testing'!$E$36,ROWS($A$5:A44),"")</f>
        <v/>
      </c>
      <c r="B44" s="91" t="str">
        <f aca="false">IF($A44="","",INDEX('Revenue Ledger'!$B$1:$B$4500,$K44))</f>
        <v/>
      </c>
      <c r="C44" s="90" t="str">
        <f aca="false">IF($A44="","",INDEX('Revenue Ledger'!$C$1:$C$4500,$K44))</f>
        <v/>
      </c>
      <c r="D44" s="50" t="str">
        <f aca="false">IF($A44="","",INDEX('Revenue Ledger'!$D$1:$D$4500,$K44))</f>
        <v/>
      </c>
      <c r="E44" s="50" t="str">
        <f aca="false">IF($A44="","",INDEX('Revenue Ledger'!$F$1:$F$4500,$K44)&amp;"")</f>
        <v/>
      </c>
      <c r="F44" s="52" t="str">
        <f aca="false">IF($A44="","",INDEX('Revenue Ledger'!$I$1:$I$4500,$K44))</f>
        <v/>
      </c>
      <c r="G44" s="52" t="str">
        <f aca="false">IF($A44="","",INDEX('Revenue Ledger'!$J$1:$J$4500,$K44))</f>
        <v/>
      </c>
      <c r="H44" s="97" t="str">
        <f aca="false">IF($A44="","",INDEX('Revenue Ledger'!$M$1:$M$4500,$K44))</f>
        <v/>
      </c>
      <c r="I44" s="52" t="str">
        <f aca="false">IF($A44="","",'Revenue Testing'!$E$9)</f>
        <v/>
      </c>
      <c r="J44" s="50" t="str">
        <f aca="false">IF($A44="","","Below materiality – randomly selected")</f>
        <v/>
      </c>
      <c r="K44" s="90" t="str">
        <f aca="false">IF($A44="","",MATCH(LARGE('Revenue Ledger'!$Q$2:$Q$4500,$A44),'Revenue Ledger'!$Q$2:$Q$4500,0)+1)</f>
        <v/>
      </c>
      <c r="L44" s="50" t="str">
        <f aca="false">IF($A44="","",INDEX('Revenue Ledger'!$A$1:$A$4500,$K44)&amp;"")</f>
        <v/>
      </c>
      <c r="M44" s="54"/>
      <c r="N44" s="54"/>
    </row>
    <row r="45" customFormat="false" ht="15" hidden="false" customHeight="false" outlineLevel="0" collapsed="false">
      <c r="A45" s="90" t="str">
        <f aca="false">IF(ROWS($A$5:A45)&lt;='Revenue Testing'!$E$36,ROWS($A$5:A45),"")</f>
        <v/>
      </c>
      <c r="B45" s="91" t="str">
        <f aca="false">IF($A45="","",INDEX('Revenue Ledger'!$B$1:$B$4500,$K45))</f>
        <v/>
      </c>
      <c r="C45" s="90" t="str">
        <f aca="false">IF($A45="","",INDEX('Revenue Ledger'!$C$1:$C$4500,$K45))</f>
        <v/>
      </c>
      <c r="D45" s="50" t="str">
        <f aca="false">IF($A45="","",INDEX('Revenue Ledger'!$D$1:$D$4500,$K45))</f>
        <v/>
      </c>
      <c r="E45" s="50" t="str">
        <f aca="false">IF($A45="","",INDEX('Revenue Ledger'!$F$1:$F$4500,$K45)&amp;"")</f>
        <v/>
      </c>
      <c r="F45" s="52" t="str">
        <f aca="false">IF($A45="","",INDEX('Revenue Ledger'!$I$1:$I$4500,$K45))</f>
        <v/>
      </c>
      <c r="G45" s="52" t="str">
        <f aca="false">IF($A45="","",INDEX('Revenue Ledger'!$J$1:$J$4500,$K45))</f>
        <v/>
      </c>
      <c r="H45" s="97" t="str">
        <f aca="false">IF($A45="","",INDEX('Revenue Ledger'!$M$1:$M$4500,$K45))</f>
        <v/>
      </c>
      <c r="I45" s="52" t="str">
        <f aca="false">IF($A45="","",'Revenue Testing'!$E$9)</f>
        <v/>
      </c>
      <c r="J45" s="50" t="str">
        <f aca="false">IF($A45="","","Below materiality – randomly selected")</f>
        <v/>
      </c>
      <c r="K45" s="90" t="str">
        <f aca="false">IF($A45="","",MATCH(LARGE('Revenue Ledger'!$Q$2:$Q$4500,$A45),'Revenue Ledger'!$Q$2:$Q$4500,0)+1)</f>
        <v/>
      </c>
      <c r="L45" s="50" t="str">
        <f aca="false">IF($A45="","",INDEX('Revenue Ledger'!$A$1:$A$4500,$K45)&amp;"")</f>
        <v/>
      </c>
      <c r="M45" s="54"/>
      <c r="N45" s="54"/>
    </row>
    <row r="46" customFormat="false" ht="15" hidden="false" customHeight="false" outlineLevel="0" collapsed="false">
      <c r="A46" s="90" t="str">
        <f aca="false">IF(ROWS($A$5:A46)&lt;='Revenue Testing'!$E$36,ROWS($A$5:A46),"")</f>
        <v/>
      </c>
      <c r="B46" s="91" t="str">
        <f aca="false">IF($A46="","",INDEX('Revenue Ledger'!$B$1:$B$4500,$K46))</f>
        <v/>
      </c>
      <c r="C46" s="90" t="str">
        <f aca="false">IF($A46="","",INDEX('Revenue Ledger'!$C$1:$C$4500,$K46))</f>
        <v/>
      </c>
      <c r="D46" s="50" t="str">
        <f aca="false">IF($A46="","",INDEX('Revenue Ledger'!$D$1:$D$4500,$K46))</f>
        <v/>
      </c>
      <c r="E46" s="50" t="str">
        <f aca="false">IF($A46="","",INDEX('Revenue Ledger'!$F$1:$F$4500,$K46)&amp;"")</f>
        <v/>
      </c>
      <c r="F46" s="52" t="str">
        <f aca="false">IF($A46="","",INDEX('Revenue Ledger'!$I$1:$I$4500,$K46))</f>
        <v/>
      </c>
      <c r="G46" s="52" t="str">
        <f aca="false">IF($A46="","",INDEX('Revenue Ledger'!$J$1:$J$4500,$K46))</f>
        <v/>
      </c>
      <c r="H46" s="97" t="str">
        <f aca="false">IF($A46="","",INDEX('Revenue Ledger'!$M$1:$M$4500,$K46))</f>
        <v/>
      </c>
      <c r="I46" s="52" t="str">
        <f aca="false">IF($A46="","",'Revenue Testing'!$E$9)</f>
        <v/>
      </c>
      <c r="J46" s="50" t="str">
        <f aca="false">IF($A46="","","Below materiality – randomly selected")</f>
        <v/>
      </c>
      <c r="K46" s="90" t="str">
        <f aca="false">IF($A46="","",MATCH(LARGE('Revenue Ledger'!$Q$2:$Q$4500,$A46),'Revenue Ledger'!$Q$2:$Q$4500,0)+1)</f>
        <v/>
      </c>
      <c r="L46" s="50" t="str">
        <f aca="false">IF($A46="","",INDEX('Revenue Ledger'!$A$1:$A$4500,$K46)&amp;"")</f>
        <v/>
      </c>
      <c r="M46" s="54"/>
      <c r="N46" s="54"/>
    </row>
    <row r="47" customFormat="false" ht="15" hidden="false" customHeight="false" outlineLevel="0" collapsed="false">
      <c r="A47" s="90" t="str">
        <f aca="false">IF(ROWS($A$5:A47)&lt;='Revenue Testing'!$E$36,ROWS($A$5:A47),"")</f>
        <v/>
      </c>
      <c r="B47" s="91" t="str">
        <f aca="false">IF($A47="","",INDEX('Revenue Ledger'!$B$1:$B$4500,$K47))</f>
        <v/>
      </c>
      <c r="C47" s="90" t="str">
        <f aca="false">IF($A47="","",INDEX('Revenue Ledger'!$C$1:$C$4500,$K47))</f>
        <v/>
      </c>
      <c r="D47" s="50" t="str">
        <f aca="false">IF($A47="","",INDEX('Revenue Ledger'!$D$1:$D$4500,$K47))</f>
        <v/>
      </c>
      <c r="E47" s="50" t="str">
        <f aca="false">IF($A47="","",INDEX('Revenue Ledger'!$F$1:$F$4500,$K47)&amp;"")</f>
        <v/>
      </c>
      <c r="F47" s="52" t="str">
        <f aca="false">IF($A47="","",INDEX('Revenue Ledger'!$I$1:$I$4500,$K47))</f>
        <v/>
      </c>
      <c r="G47" s="52" t="str">
        <f aca="false">IF($A47="","",INDEX('Revenue Ledger'!$J$1:$J$4500,$K47))</f>
        <v/>
      </c>
      <c r="H47" s="97" t="str">
        <f aca="false">IF($A47="","",INDEX('Revenue Ledger'!$M$1:$M$4500,$K47))</f>
        <v/>
      </c>
      <c r="I47" s="52" t="str">
        <f aca="false">IF($A47="","",'Revenue Testing'!$E$9)</f>
        <v/>
      </c>
      <c r="J47" s="50" t="str">
        <f aca="false">IF($A47="","","Below materiality – randomly selected")</f>
        <v/>
      </c>
      <c r="K47" s="90" t="str">
        <f aca="false">IF($A47="","",MATCH(LARGE('Revenue Ledger'!$Q$2:$Q$4500,$A47),'Revenue Ledger'!$Q$2:$Q$4500,0)+1)</f>
        <v/>
      </c>
      <c r="L47" s="50" t="str">
        <f aca="false">IF($A47="","",INDEX('Revenue Ledger'!$A$1:$A$4500,$K47)&amp;"")</f>
        <v/>
      </c>
      <c r="M47" s="54"/>
      <c r="N47" s="54"/>
    </row>
    <row r="48" customFormat="false" ht="15" hidden="false" customHeight="false" outlineLevel="0" collapsed="false">
      <c r="A48" s="90" t="str">
        <f aca="false">IF(ROWS($A$5:A48)&lt;='Revenue Testing'!$E$36,ROWS($A$5:A48),"")</f>
        <v/>
      </c>
      <c r="B48" s="91" t="str">
        <f aca="false">IF($A48="","",INDEX('Revenue Ledger'!$B$1:$B$4500,$K48))</f>
        <v/>
      </c>
      <c r="C48" s="90" t="str">
        <f aca="false">IF($A48="","",INDEX('Revenue Ledger'!$C$1:$C$4500,$K48))</f>
        <v/>
      </c>
      <c r="D48" s="50" t="str">
        <f aca="false">IF($A48="","",INDEX('Revenue Ledger'!$D$1:$D$4500,$K48))</f>
        <v/>
      </c>
      <c r="E48" s="50" t="str">
        <f aca="false">IF($A48="","",INDEX('Revenue Ledger'!$F$1:$F$4500,$K48)&amp;"")</f>
        <v/>
      </c>
      <c r="F48" s="52" t="str">
        <f aca="false">IF($A48="","",INDEX('Revenue Ledger'!$I$1:$I$4500,$K48))</f>
        <v/>
      </c>
      <c r="G48" s="52" t="str">
        <f aca="false">IF($A48="","",INDEX('Revenue Ledger'!$J$1:$J$4500,$K48))</f>
        <v/>
      </c>
      <c r="H48" s="97" t="str">
        <f aca="false">IF($A48="","",INDEX('Revenue Ledger'!$M$1:$M$4500,$K48))</f>
        <v/>
      </c>
      <c r="I48" s="52" t="str">
        <f aca="false">IF($A48="","",'Revenue Testing'!$E$9)</f>
        <v/>
      </c>
      <c r="J48" s="50" t="str">
        <f aca="false">IF($A48="","","Below materiality – randomly selected")</f>
        <v/>
      </c>
      <c r="K48" s="90" t="str">
        <f aca="false">IF($A48="","",MATCH(LARGE('Revenue Ledger'!$Q$2:$Q$4500,$A48),'Revenue Ledger'!$Q$2:$Q$4500,0)+1)</f>
        <v/>
      </c>
      <c r="L48" s="50" t="str">
        <f aca="false">IF($A48="","",INDEX('Revenue Ledger'!$A$1:$A$4500,$K48)&amp;"")</f>
        <v/>
      </c>
      <c r="M48" s="54"/>
      <c r="N48" s="54"/>
    </row>
    <row r="49" customFormat="false" ht="15" hidden="false" customHeight="false" outlineLevel="0" collapsed="false">
      <c r="A49" s="90" t="str">
        <f aca="false">IF(ROWS($A$5:A49)&lt;='Revenue Testing'!$E$36,ROWS($A$5:A49),"")</f>
        <v/>
      </c>
      <c r="B49" s="91" t="str">
        <f aca="false">IF($A49="","",INDEX('Revenue Ledger'!$B$1:$B$4500,$K49))</f>
        <v/>
      </c>
      <c r="C49" s="90" t="str">
        <f aca="false">IF($A49="","",INDEX('Revenue Ledger'!$C$1:$C$4500,$K49))</f>
        <v/>
      </c>
      <c r="D49" s="50" t="str">
        <f aca="false">IF($A49="","",INDEX('Revenue Ledger'!$D$1:$D$4500,$K49))</f>
        <v/>
      </c>
      <c r="E49" s="50" t="str">
        <f aca="false">IF($A49="","",INDEX('Revenue Ledger'!$F$1:$F$4500,$K49)&amp;"")</f>
        <v/>
      </c>
      <c r="F49" s="52" t="str">
        <f aca="false">IF($A49="","",INDEX('Revenue Ledger'!$I$1:$I$4500,$K49))</f>
        <v/>
      </c>
      <c r="G49" s="52" t="str">
        <f aca="false">IF($A49="","",INDEX('Revenue Ledger'!$J$1:$J$4500,$K49))</f>
        <v/>
      </c>
      <c r="H49" s="97" t="str">
        <f aca="false">IF($A49="","",INDEX('Revenue Ledger'!$M$1:$M$4500,$K49))</f>
        <v/>
      </c>
      <c r="I49" s="52" t="str">
        <f aca="false">IF($A49="","",'Revenue Testing'!$E$9)</f>
        <v/>
      </c>
      <c r="J49" s="50" t="str">
        <f aca="false">IF($A49="","","Below materiality – randomly selected")</f>
        <v/>
      </c>
      <c r="K49" s="90" t="str">
        <f aca="false">IF($A49="","",MATCH(LARGE('Revenue Ledger'!$Q$2:$Q$4500,$A49),'Revenue Ledger'!$Q$2:$Q$4500,0)+1)</f>
        <v/>
      </c>
      <c r="L49" s="50" t="str">
        <f aca="false">IF($A49="","",INDEX('Revenue Ledger'!$A$1:$A$4500,$K49)&amp;"")</f>
        <v/>
      </c>
      <c r="M49" s="54"/>
      <c r="N49" s="54"/>
    </row>
    <row r="50" customFormat="false" ht="15" hidden="false" customHeight="false" outlineLevel="0" collapsed="false">
      <c r="A50" s="90" t="str">
        <f aca="false">IF(ROWS($A$5:A50)&lt;='Revenue Testing'!$E$36,ROWS($A$5:A50),"")</f>
        <v/>
      </c>
      <c r="B50" s="91" t="str">
        <f aca="false">IF($A50="","",INDEX('Revenue Ledger'!$B$1:$B$4500,$K50))</f>
        <v/>
      </c>
      <c r="C50" s="90" t="str">
        <f aca="false">IF($A50="","",INDEX('Revenue Ledger'!$C$1:$C$4500,$K50))</f>
        <v/>
      </c>
      <c r="D50" s="50" t="str">
        <f aca="false">IF($A50="","",INDEX('Revenue Ledger'!$D$1:$D$4500,$K50))</f>
        <v/>
      </c>
      <c r="E50" s="50" t="str">
        <f aca="false">IF($A50="","",INDEX('Revenue Ledger'!$F$1:$F$4500,$K50)&amp;"")</f>
        <v/>
      </c>
      <c r="F50" s="52" t="str">
        <f aca="false">IF($A50="","",INDEX('Revenue Ledger'!$I$1:$I$4500,$K50))</f>
        <v/>
      </c>
      <c r="G50" s="52" t="str">
        <f aca="false">IF($A50="","",INDEX('Revenue Ledger'!$J$1:$J$4500,$K50))</f>
        <v/>
      </c>
      <c r="H50" s="97" t="str">
        <f aca="false">IF($A50="","",INDEX('Revenue Ledger'!$M$1:$M$4500,$K50))</f>
        <v/>
      </c>
      <c r="I50" s="52" t="str">
        <f aca="false">IF($A50="","",'Revenue Testing'!$E$9)</f>
        <v/>
      </c>
      <c r="J50" s="50" t="str">
        <f aca="false">IF($A50="","","Below materiality – randomly selected")</f>
        <v/>
      </c>
      <c r="K50" s="90" t="str">
        <f aca="false">IF($A50="","",MATCH(LARGE('Revenue Ledger'!$Q$2:$Q$4500,$A50),'Revenue Ledger'!$Q$2:$Q$4500,0)+1)</f>
        <v/>
      </c>
      <c r="L50" s="50" t="str">
        <f aca="false">IF($A50="","",INDEX('Revenue Ledger'!$A$1:$A$4500,$K50)&amp;"")</f>
        <v/>
      </c>
      <c r="M50" s="54"/>
      <c r="N50" s="54"/>
    </row>
    <row r="51" customFormat="false" ht="15" hidden="false" customHeight="false" outlineLevel="0" collapsed="false">
      <c r="A51" s="90" t="str">
        <f aca="false">IF(ROWS($A$5:A51)&lt;='Revenue Testing'!$E$36,ROWS($A$5:A51),"")</f>
        <v/>
      </c>
      <c r="B51" s="91" t="str">
        <f aca="false">IF($A51="","",INDEX('Revenue Ledger'!$B$1:$B$4500,$K51))</f>
        <v/>
      </c>
      <c r="C51" s="90" t="str">
        <f aca="false">IF($A51="","",INDEX('Revenue Ledger'!$C$1:$C$4500,$K51))</f>
        <v/>
      </c>
      <c r="D51" s="50" t="str">
        <f aca="false">IF($A51="","",INDEX('Revenue Ledger'!$D$1:$D$4500,$K51))</f>
        <v/>
      </c>
      <c r="E51" s="50" t="str">
        <f aca="false">IF($A51="","",INDEX('Revenue Ledger'!$F$1:$F$4500,$K51)&amp;"")</f>
        <v/>
      </c>
      <c r="F51" s="52" t="str">
        <f aca="false">IF($A51="","",INDEX('Revenue Ledger'!$I$1:$I$4500,$K51))</f>
        <v/>
      </c>
      <c r="G51" s="52" t="str">
        <f aca="false">IF($A51="","",INDEX('Revenue Ledger'!$J$1:$J$4500,$K51))</f>
        <v/>
      </c>
      <c r="H51" s="97" t="str">
        <f aca="false">IF($A51="","",INDEX('Revenue Ledger'!$M$1:$M$4500,$K51))</f>
        <v/>
      </c>
      <c r="I51" s="52" t="str">
        <f aca="false">IF($A51="","",'Revenue Testing'!$E$9)</f>
        <v/>
      </c>
      <c r="J51" s="50" t="str">
        <f aca="false">IF($A51="","","Below materiality – randomly selected")</f>
        <v/>
      </c>
      <c r="K51" s="90" t="str">
        <f aca="false">IF($A51="","",MATCH(LARGE('Revenue Ledger'!$Q$2:$Q$4500,$A51),'Revenue Ledger'!$Q$2:$Q$4500,0)+1)</f>
        <v/>
      </c>
      <c r="L51" s="50" t="str">
        <f aca="false">IF($A51="","",INDEX('Revenue Ledger'!$A$1:$A$4500,$K51)&amp;"")</f>
        <v/>
      </c>
      <c r="M51" s="54"/>
      <c r="N51" s="54"/>
    </row>
    <row r="52" customFormat="false" ht="15" hidden="false" customHeight="false" outlineLevel="0" collapsed="false">
      <c r="A52" s="90" t="str">
        <f aca="false">IF(ROWS($A$5:A52)&lt;='Revenue Testing'!$E$36,ROWS($A$5:A52),"")</f>
        <v/>
      </c>
      <c r="B52" s="91" t="str">
        <f aca="false">IF($A52="","",INDEX('Revenue Ledger'!$B$1:$B$4500,$K52))</f>
        <v/>
      </c>
      <c r="C52" s="90" t="str">
        <f aca="false">IF($A52="","",INDEX('Revenue Ledger'!$C$1:$C$4500,$K52))</f>
        <v/>
      </c>
      <c r="D52" s="50" t="str">
        <f aca="false">IF($A52="","",INDEX('Revenue Ledger'!$D$1:$D$4500,$K52))</f>
        <v/>
      </c>
      <c r="E52" s="50" t="str">
        <f aca="false">IF($A52="","",INDEX('Revenue Ledger'!$F$1:$F$4500,$K52)&amp;"")</f>
        <v/>
      </c>
      <c r="F52" s="52" t="str">
        <f aca="false">IF($A52="","",INDEX('Revenue Ledger'!$I$1:$I$4500,$K52))</f>
        <v/>
      </c>
      <c r="G52" s="52" t="str">
        <f aca="false">IF($A52="","",INDEX('Revenue Ledger'!$J$1:$J$4500,$K52))</f>
        <v/>
      </c>
      <c r="H52" s="97" t="str">
        <f aca="false">IF($A52="","",INDEX('Revenue Ledger'!$M$1:$M$4500,$K52))</f>
        <v/>
      </c>
      <c r="I52" s="52" t="str">
        <f aca="false">IF($A52="","",'Revenue Testing'!$E$9)</f>
        <v/>
      </c>
      <c r="J52" s="50" t="str">
        <f aca="false">IF($A52="","","Below materiality – randomly selected")</f>
        <v/>
      </c>
      <c r="K52" s="90" t="str">
        <f aca="false">IF($A52="","",MATCH(LARGE('Revenue Ledger'!$Q$2:$Q$4500,$A52),'Revenue Ledger'!$Q$2:$Q$4500,0)+1)</f>
        <v/>
      </c>
      <c r="L52" s="50" t="str">
        <f aca="false">IF($A52="","",INDEX('Revenue Ledger'!$A$1:$A$4500,$K52)&amp;"")</f>
        <v/>
      </c>
      <c r="M52" s="54"/>
      <c r="N52" s="54"/>
    </row>
    <row r="53" customFormat="false" ht="15" hidden="false" customHeight="false" outlineLevel="0" collapsed="false">
      <c r="A53" s="90" t="str">
        <f aca="false">IF(ROWS($A$5:A53)&lt;='Revenue Testing'!$E$36,ROWS($A$5:A53),"")</f>
        <v/>
      </c>
      <c r="B53" s="91" t="str">
        <f aca="false">IF($A53="","",INDEX('Revenue Ledger'!$B$1:$B$4500,$K53))</f>
        <v/>
      </c>
      <c r="C53" s="90" t="str">
        <f aca="false">IF($A53="","",INDEX('Revenue Ledger'!$C$1:$C$4500,$K53))</f>
        <v/>
      </c>
      <c r="D53" s="50" t="str">
        <f aca="false">IF($A53="","",INDEX('Revenue Ledger'!$D$1:$D$4500,$K53))</f>
        <v/>
      </c>
      <c r="E53" s="50" t="str">
        <f aca="false">IF($A53="","",INDEX('Revenue Ledger'!$F$1:$F$4500,$K53)&amp;"")</f>
        <v/>
      </c>
      <c r="F53" s="52" t="str">
        <f aca="false">IF($A53="","",INDEX('Revenue Ledger'!$I$1:$I$4500,$K53))</f>
        <v/>
      </c>
      <c r="G53" s="52" t="str">
        <f aca="false">IF($A53="","",INDEX('Revenue Ledger'!$J$1:$J$4500,$K53))</f>
        <v/>
      </c>
      <c r="H53" s="97" t="str">
        <f aca="false">IF($A53="","",INDEX('Revenue Ledger'!$M$1:$M$4500,$K53))</f>
        <v/>
      </c>
      <c r="I53" s="52" t="str">
        <f aca="false">IF($A53="","",'Revenue Testing'!$E$9)</f>
        <v/>
      </c>
      <c r="J53" s="50" t="str">
        <f aca="false">IF($A53="","","Below materiality – randomly selected")</f>
        <v/>
      </c>
      <c r="K53" s="90" t="str">
        <f aca="false">IF($A53="","",MATCH(LARGE('Revenue Ledger'!$Q$2:$Q$4500,$A53),'Revenue Ledger'!$Q$2:$Q$4500,0)+1)</f>
        <v/>
      </c>
      <c r="L53" s="50" t="str">
        <f aca="false">IF($A53="","",INDEX('Revenue Ledger'!$A$1:$A$4500,$K53)&amp;"")</f>
        <v/>
      </c>
      <c r="M53" s="54"/>
      <c r="N53" s="54"/>
    </row>
    <row r="54" customFormat="false" ht="15" hidden="false" customHeight="false" outlineLevel="0" collapsed="false">
      <c r="A54" s="90" t="str">
        <f aca="false">IF(ROWS($A$5:A54)&lt;='Revenue Testing'!$E$36,ROWS($A$5:A54),"")</f>
        <v/>
      </c>
      <c r="B54" s="91" t="str">
        <f aca="false">IF($A54="","",INDEX('Revenue Ledger'!$B$1:$B$4500,$K54))</f>
        <v/>
      </c>
      <c r="C54" s="90" t="str">
        <f aca="false">IF($A54="","",INDEX('Revenue Ledger'!$C$1:$C$4500,$K54))</f>
        <v/>
      </c>
      <c r="D54" s="50" t="str">
        <f aca="false">IF($A54="","",INDEX('Revenue Ledger'!$D$1:$D$4500,$K54))</f>
        <v/>
      </c>
      <c r="E54" s="50" t="str">
        <f aca="false">IF($A54="","",INDEX('Revenue Ledger'!$F$1:$F$4500,$K54)&amp;"")</f>
        <v/>
      </c>
      <c r="F54" s="52" t="str">
        <f aca="false">IF($A54="","",INDEX('Revenue Ledger'!$I$1:$I$4500,$K54))</f>
        <v/>
      </c>
      <c r="G54" s="52" t="str">
        <f aca="false">IF($A54="","",INDEX('Revenue Ledger'!$J$1:$J$4500,$K54))</f>
        <v/>
      </c>
      <c r="H54" s="97" t="str">
        <f aca="false">IF($A54="","",INDEX('Revenue Ledger'!$M$1:$M$4500,$K54))</f>
        <v/>
      </c>
      <c r="I54" s="52" t="str">
        <f aca="false">IF($A54="","",'Revenue Testing'!$E$9)</f>
        <v/>
      </c>
      <c r="J54" s="50" t="str">
        <f aca="false">IF($A54="","","Below materiality – randomly selected")</f>
        <v/>
      </c>
      <c r="K54" s="90" t="str">
        <f aca="false">IF($A54="","",MATCH(LARGE('Revenue Ledger'!$Q$2:$Q$4500,$A54),'Revenue Ledger'!$Q$2:$Q$4500,0)+1)</f>
        <v/>
      </c>
      <c r="L54" s="50" t="str">
        <f aca="false">IF($A54="","",INDEX('Revenue Ledger'!$A$1:$A$4500,$K54)&amp;"")</f>
        <v/>
      </c>
      <c r="M54" s="54"/>
      <c r="N54" s="54"/>
    </row>
    <row r="55" customFormat="false" ht="15" hidden="false" customHeight="false" outlineLevel="0" collapsed="false">
      <c r="A55" s="90" t="str">
        <f aca="false">IF(ROWS($A$5:A55)&lt;='Revenue Testing'!$E$36,ROWS($A$5:A55),"")</f>
        <v/>
      </c>
      <c r="B55" s="91" t="str">
        <f aca="false">IF($A55="","",INDEX('Revenue Ledger'!$B$1:$B$4500,$K55))</f>
        <v/>
      </c>
      <c r="C55" s="90" t="str">
        <f aca="false">IF($A55="","",INDEX('Revenue Ledger'!$C$1:$C$4500,$K55))</f>
        <v/>
      </c>
      <c r="D55" s="50" t="str">
        <f aca="false">IF($A55="","",INDEX('Revenue Ledger'!$D$1:$D$4500,$K55))</f>
        <v/>
      </c>
      <c r="E55" s="50" t="str">
        <f aca="false">IF($A55="","",INDEX('Revenue Ledger'!$F$1:$F$4500,$K55)&amp;"")</f>
        <v/>
      </c>
      <c r="F55" s="52" t="str">
        <f aca="false">IF($A55="","",INDEX('Revenue Ledger'!$I$1:$I$4500,$K55))</f>
        <v/>
      </c>
      <c r="G55" s="52" t="str">
        <f aca="false">IF($A55="","",INDEX('Revenue Ledger'!$J$1:$J$4500,$K55))</f>
        <v/>
      </c>
      <c r="H55" s="97" t="str">
        <f aca="false">IF($A55="","",INDEX('Revenue Ledger'!$M$1:$M$4500,$K55))</f>
        <v/>
      </c>
      <c r="I55" s="52" t="str">
        <f aca="false">IF($A55="","",'Revenue Testing'!$E$9)</f>
        <v/>
      </c>
      <c r="J55" s="50" t="str">
        <f aca="false">IF($A55="","","Below materiality – randomly selected")</f>
        <v/>
      </c>
      <c r="K55" s="90" t="str">
        <f aca="false">IF($A55="","",MATCH(LARGE('Revenue Ledger'!$Q$2:$Q$4500,$A55),'Revenue Ledger'!$Q$2:$Q$4500,0)+1)</f>
        <v/>
      </c>
      <c r="L55" s="50" t="str">
        <f aca="false">IF($A55="","",INDEX('Revenue Ledger'!$A$1:$A$4500,$K55)&amp;"")</f>
        <v/>
      </c>
      <c r="M55" s="54"/>
      <c r="N55" s="54"/>
    </row>
    <row r="56" customFormat="false" ht="15" hidden="false" customHeight="false" outlineLevel="0" collapsed="false">
      <c r="A56" s="90" t="str">
        <f aca="false">IF(ROWS($A$5:A56)&lt;='Revenue Testing'!$E$36,ROWS($A$5:A56),"")</f>
        <v/>
      </c>
      <c r="B56" s="91" t="str">
        <f aca="false">IF($A56="","",INDEX('Revenue Ledger'!$B$1:$B$4500,$K56))</f>
        <v/>
      </c>
      <c r="C56" s="90" t="str">
        <f aca="false">IF($A56="","",INDEX('Revenue Ledger'!$C$1:$C$4500,$K56))</f>
        <v/>
      </c>
      <c r="D56" s="50" t="str">
        <f aca="false">IF($A56="","",INDEX('Revenue Ledger'!$D$1:$D$4500,$K56))</f>
        <v/>
      </c>
      <c r="E56" s="50" t="str">
        <f aca="false">IF($A56="","",INDEX('Revenue Ledger'!$F$1:$F$4500,$K56)&amp;"")</f>
        <v/>
      </c>
      <c r="F56" s="52" t="str">
        <f aca="false">IF($A56="","",INDEX('Revenue Ledger'!$I$1:$I$4500,$K56))</f>
        <v/>
      </c>
      <c r="G56" s="52" t="str">
        <f aca="false">IF($A56="","",INDEX('Revenue Ledger'!$J$1:$J$4500,$K56))</f>
        <v/>
      </c>
      <c r="H56" s="97" t="str">
        <f aca="false">IF($A56="","",INDEX('Revenue Ledger'!$M$1:$M$4500,$K56))</f>
        <v/>
      </c>
      <c r="I56" s="52" t="str">
        <f aca="false">IF($A56="","",'Revenue Testing'!$E$9)</f>
        <v/>
      </c>
      <c r="J56" s="50" t="str">
        <f aca="false">IF($A56="","","Below materiality – randomly selected")</f>
        <v/>
      </c>
      <c r="K56" s="90" t="str">
        <f aca="false">IF($A56="","",MATCH(LARGE('Revenue Ledger'!$Q$2:$Q$4500,$A56),'Revenue Ledger'!$Q$2:$Q$4500,0)+1)</f>
        <v/>
      </c>
      <c r="L56" s="50" t="str">
        <f aca="false">IF($A56="","",INDEX('Revenue Ledger'!$A$1:$A$4500,$K56)&amp;"")</f>
        <v/>
      </c>
      <c r="M56" s="54"/>
      <c r="N56" s="54"/>
    </row>
    <row r="57" customFormat="false" ht="15" hidden="false" customHeight="false" outlineLevel="0" collapsed="false">
      <c r="A57" s="90" t="str">
        <f aca="false">IF(ROWS($A$5:A57)&lt;='Revenue Testing'!$E$36,ROWS($A$5:A57),"")</f>
        <v/>
      </c>
      <c r="B57" s="91" t="str">
        <f aca="false">IF($A57="","",INDEX('Revenue Ledger'!$B$1:$B$4500,$K57))</f>
        <v/>
      </c>
      <c r="C57" s="90" t="str">
        <f aca="false">IF($A57="","",INDEX('Revenue Ledger'!$C$1:$C$4500,$K57))</f>
        <v/>
      </c>
      <c r="D57" s="50" t="str">
        <f aca="false">IF($A57="","",INDEX('Revenue Ledger'!$D$1:$D$4500,$K57))</f>
        <v/>
      </c>
      <c r="E57" s="50" t="str">
        <f aca="false">IF($A57="","",INDEX('Revenue Ledger'!$F$1:$F$4500,$K57)&amp;"")</f>
        <v/>
      </c>
      <c r="F57" s="52" t="str">
        <f aca="false">IF($A57="","",INDEX('Revenue Ledger'!$I$1:$I$4500,$K57))</f>
        <v/>
      </c>
      <c r="G57" s="52" t="str">
        <f aca="false">IF($A57="","",INDEX('Revenue Ledger'!$J$1:$J$4500,$K57))</f>
        <v/>
      </c>
      <c r="H57" s="97" t="str">
        <f aca="false">IF($A57="","",INDEX('Revenue Ledger'!$M$1:$M$4500,$K57))</f>
        <v/>
      </c>
      <c r="I57" s="52" t="str">
        <f aca="false">IF($A57="","",'Revenue Testing'!$E$9)</f>
        <v/>
      </c>
      <c r="J57" s="50" t="str">
        <f aca="false">IF($A57="","","Below materiality – randomly selected")</f>
        <v/>
      </c>
      <c r="K57" s="90" t="str">
        <f aca="false">IF($A57="","",MATCH(LARGE('Revenue Ledger'!$Q$2:$Q$4500,$A57),'Revenue Ledger'!$Q$2:$Q$4500,0)+1)</f>
        <v/>
      </c>
      <c r="L57" s="50" t="str">
        <f aca="false">IF($A57="","",INDEX('Revenue Ledger'!$A$1:$A$4500,$K57)&amp;"")</f>
        <v/>
      </c>
      <c r="M57" s="54"/>
      <c r="N57" s="54"/>
    </row>
    <row r="58" customFormat="false" ht="15" hidden="false" customHeight="false" outlineLevel="0" collapsed="false">
      <c r="A58" s="90" t="str">
        <f aca="false">IF(ROWS($A$5:A58)&lt;='Revenue Testing'!$E$36,ROWS($A$5:A58),"")</f>
        <v/>
      </c>
      <c r="B58" s="91" t="str">
        <f aca="false">IF($A58="","",INDEX('Revenue Ledger'!$B$1:$B$4500,$K58))</f>
        <v/>
      </c>
      <c r="C58" s="90" t="str">
        <f aca="false">IF($A58="","",INDEX('Revenue Ledger'!$C$1:$C$4500,$K58))</f>
        <v/>
      </c>
      <c r="D58" s="50" t="str">
        <f aca="false">IF($A58="","",INDEX('Revenue Ledger'!$D$1:$D$4500,$K58))</f>
        <v/>
      </c>
      <c r="E58" s="50" t="str">
        <f aca="false">IF($A58="","",INDEX('Revenue Ledger'!$F$1:$F$4500,$K58)&amp;"")</f>
        <v/>
      </c>
      <c r="F58" s="52" t="str">
        <f aca="false">IF($A58="","",INDEX('Revenue Ledger'!$I$1:$I$4500,$K58))</f>
        <v/>
      </c>
      <c r="G58" s="52" t="str">
        <f aca="false">IF($A58="","",INDEX('Revenue Ledger'!$J$1:$J$4500,$K58))</f>
        <v/>
      </c>
      <c r="H58" s="97" t="str">
        <f aca="false">IF($A58="","",INDEX('Revenue Ledger'!$M$1:$M$4500,$K58))</f>
        <v/>
      </c>
      <c r="I58" s="52" t="str">
        <f aca="false">IF($A58="","",'Revenue Testing'!$E$9)</f>
        <v/>
      </c>
      <c r="J58" s="50" t="str">
        <f aca="false">IF($A58="","","Below materiality – randomly selected")</f>
        <v/>
      </c>
      <c r="K58" s="90" t="str">
        <f aca="false">IF($A58="","",MATCH(LARGE('Revenue Ledger'!$Q$2:$Q$4500,$A58),'Revenue Ledger'!$Q$2:$Q$4500,0)+1)</f>
        <v/>
      </c>
      <c r="L58" s="50" t="str">
        <f aca="false">IF($A58="","",INDEX('Revenue Ledger'!$A$1:$A$4500,$K58)&amp;"")</f>
        <v/>
      </c>
      <c r="M58" s="54"/>
      <c r="N58" s="54"/>
    </row>
    <row r="59" customFormat="false" ht="15" hidden="false" customHeight="false" outlineLevel="0" collapsed="false">
      <c r="A59" s="90" t="str">
        <f aca="false">IF(ROWS($A$5:A59)&lt;='Revenue Testing'!$E$36,ROWS($A$5:A59),"")</f>
        <v/>
      </c>
      <c r="B59" s="91" t="str">
        <f aca="false">IF($A59="","",INDEX('Revenue Ledger'!$B$1:$B$4500,$K59))</f>
        <v/>
      </c>
      <c r="C59" s="90" t="str">
        <f aca="false">IF($A59="","",INDEX('Revenue Ledger'!$C$1:$C$4500,$K59))</f>
        <v/>
      </c>
      <c r="D59" s="50" t="str">
        <f aca="false">IF($A59="","",INDEX('Revenue Ledger'!$D$1:$D$4500,$K59))</f>
        <v/>
      </c>
      <c r="E59" s="50" t="str">
        <f aca="false">IF($A59="","",INDEX('Revenue Ledger'!$F$1:$F$4500,$K59)&amp;"")</f>
        <v/>
      </c>
      <c r="F59" s="52" t="str">
        <f aca="false">IF($A59="","",INDEX('Revenue Ledger'!$I$1:$I$4500,$K59))</f>
        <v/>
      </c>
      <c r="G59" s="52" t="str">
        <f aca="false">IF($A59="","",INDEX('Revenue Ledger'!$J$1:$J$4500,$K59))</f>
        <v/>
      </c>
      <c r="H59" s="97" t="str">
        <f aca="false">IF($A59="","",INDEX('Revenue Ledger'!$M$1:$M$4500,$K59))</f>
        <v/>
      </c>
      <c r="I59" s="52" t="str">
        <f aca="false">IF($A59="","",'Revenue Testing'!$E$9)</f>
        <v/>
      </c>
      <c r="J59" s="50" t="str">
        <f aca="false">IF($A59="","","Below materiality – randomly selected")</f>
        <v/>
      </c>
      <c r="K59" s="90" t="str">
        <f aca="false">IF($A59="","",MATCH(LARGE('Revenue Ledger'!$Q$2:$Q$4500,$A59),'Revenue Ledger'!$Q$2:$Q$4500,0)+1)</f>
        <v/>
      </c>
      <c r="L59" s="50" t="str">
        <f aca="false">IF($A59="","",INDEX('Revenue Ledger'!$A$1:$A$4500,$K59)&amp;"")</f>
        <v/>
      </c>
      <c r="M59" s="54"/>
      <c r="N59" s="54"/>
    </row>
    <row r="60" customFormat="false" ht="15" hidden="false" customHeight="false" outlineLevel="0" collapsed="false">
      <c r="A60" s="90" t="str">
        <f aca="false">IF(ROWS($A$5:A60)&lt;='Revenue Testing'!$E$36,ROWS($A$5:A60),"")</f>
        <v/>
      </c>
      <c r="B60" s="91" t="str">
        <f aca="false">IF($A60="","",INDEX('Revenue Ledger'!$B$1:$B$4500,$K60))</f>
        <v/>
      </c>
      <c r="C60" s="90" t="str">
        <f aca="false">IF($A60="","",INDEX('Revenue Ledger'!$C$1:$C$4500,$K60))</f>
        <v/>
      </c>
      <c r="D60" s="50" t="str">
        <f aca="false">IF($A60="","",INDEX('Revenue Ledger'!$D$1:$D$4500,$K60))</f>
        <v/>
      </c>
      <c r="E60" s="50" t="str">
        <f aca="false">IF($A60="","",INDEX('Revenue Ledger'!$F$1:$F$4500,$K60)&amp;"")</f>
        <v/>
      </c>
      <c r="F60" s="52" t="str">
        <f aca="false">IF($A60="","",INDEX('Revenue Ledger'!$I$1:$I$4500,$K60))</f>
        <v/>
      </c>
      <c r="G60" s="52" t="str">
        <f aca="false">IF($A60="","",INDEX('Revenue Ledger'!$J$1:$J$4500,$K60))</f>
        <v/>
      </c>
      <c r="H60" s="97" t="str">
        <f aca="false">IF($A60="","",INDEX('Revenue Ledger'!$M$1:$M$4500,$K60))</f>
        <v/>
      </c>
      <c r="I60" s="52" t="str">
        <f aca="false">IF($A60="","",'Revenue Testing'!$E$9)</f>
        <v/>
      </c>
      <c r="J60" s="50" t="str">
        <f aca="false">IF($A60="","","Below materiality – randomly selected")</f>
        <v/>
      </c>
      <c r="K60" s="90" t="str">
        <f aca="false">IF($A60="","",MATCH(LARGE('Revenue Ledger'!$Q$2:$Q$4500,$A60),'Revenue Ledger'!$Q$2:$Q$4500,0)+1)</f>
        <v/>
      </c>
      <c r="L60" s="50" t="str">
        <f aca="false">IF($A60="","",INDEX('Revenue Ledger'!$A$1:$A$4500,$K60)&amp;"")</f>
        <v/>
      </c>
      <c r="M60" s="54"/>
      <c r="N60" s="54"/>
    </row>
    <row r="61" customFormat="false" ht="15" hidden="false" customHeight="false" outlineLevel="0" collapsed="false">
      <c r="A61" s="90" t="str">
        <f aca="false">IF(ROWS($A$5:A61)&lt;='Revenue Testing'!$E$36,ROWS($A$5:A61),"")</f>
        <v/>
      </c>
      <c r="B61" s="91" t="str">
        <f aca="false">IF($A61="","",INDEX('Revenue Ledger'!$B$1:$B$4500,$K61))</f>
        <v/>
      </c>
      <c r="C61" s="90" t="str">
        <f aca="false">IF($A61="","",INDEX('Revenue Ledger'!$C$1:$C$4500,$K61))</f>
        <v/>
      </c>
      <c r="D61" s="50" t="str">
        <f aca="false">IF($A61="","",INDEX('Revenue Ledger'!$D$1:$D$4500,$K61))</f>
        <v/>
      </c>
      <c r="E61" s="50" t="str">
        <f aca="false">IF($A61="","",INDEX('Revenue Ledger'!$F$1:$F$4500,$K61)&amp;"")</f>
        <v/>
      </c>
      <c r="F61" s="52" t="str">
        <f aca="false">IF($A61="","",INDEX('Revenue Ledger'!$I$1:$I$4500,$K61))</f>
        <v/>
      </c>
      <c r="G61" s="52" t="str">
        <f aca="false">IF($A61="","",INDEX('Revenue Ledger'!$J$1:$J$4500,$K61))</f>
        <v/>
      </c>
      <c r="H61" s="97" t="str">
        <f aca="false">IF($A61="","",INDEX('Revenue Ledger'!$M$1:$M$4500,$K61))</f>
        <v/>
      </c>
      <c r="I61" s="52" t="str">
        <f aca="false">IF($A61="","",'Revenue Testing'!$E$9)</f>
        <v/>
      </c>
      <c r="J61" s="50" t="str">
        <f aca="false">IF($A61="","","Below materiality – randomly selected")</f>
        <v/>
      </c>
      <c r="K61" s="90" t="str">
        <f aca="false">IF($A61="","",MATCH(LARGE('Revenue Ledger'!$Q$2:$Q$4500,$A61),'Revenue Ledger'!$Q$2:$Q$4500,0)+1)</f>
        <v/>
      </c>
      <c r="L61" s="50" t="str">
        <f aca="false">IF($A61="","",INDEX('Revenue Ledger'!$A$1:$A$4500,$K61)&amp;"")</f>
        <v/>
      </c>
      <c r="M61" s="54"/>
      <c r="N61" s="54"/>
    </row>
    <row r="62" customFormat="false" ht="15" hidden="false" customHeight="false" outlineLevel="0" collapsed="false">
      <c r="A62" s="90" t="str">
        <f aca="false">IF(ROWS($A$5:A62)&lt;='Revenue Testing'!$E$36,ROWS($A$5:A62),"")</f>
        <v/>
      </c>
      <c r="B62" s="91" t="str">
        <f aca="false">IF($A62="","",INDEX('Revenue Ledger'!$B$1:$B$4500,$K62))</f>
        <v/>
      </c>
      <c r="C62" s="90" t="str">
        <f aca="false">IF($A62="","",INDEX('Revenue Ledger'!$C$1:$C$4500,$K62))</f>
        <v/>
      </c>
      <c r="D62" s="50" t="str">
        <f aca="false">IF($A62="","",INDEX('Revenue Ledger'!$D$1:$D$4500,$K62))</f>
        <v/>
      </c>
      <c r="E62" s="50" t="str">
        <f aca="false">IF($A62="","",INDEX('Revenue Ledger'!$F$1:$F$4500,$K62)&amp;"")</f>
        <v/>
      </c>
      <c r="F62" s="52" t="str">
        <f aca="false">IF($A62="","",INDEX('Revenue Ledger'!$I$1:$I$4500,$K62))</f>
        <v/>
      </c>
      <c r="G62" s="52" t="str">
        <f aca="false">IF($A62="","",INDEX('Revenue Ledger'!$J$1:$J$4500,$K62))</f>
        <v/>
      </c>
      <c r="H62" s="97" t="str">
        <f aca="false">IF($A62="","",INDEX('Revenue Ledger'!$M$1:$M$4500,$K62))</f>
        <v/>
      </c>
      <c r="I62" s="52" t="str">
        <f aca="false">IF($A62="","",'Revenue Testing'!$E$9)</f>
        <v/>
      </c>
      <c r="J62" s="50" t="str">
        <f aca="false">IF($A62="","","Below materiality – randomly selected")</f>
        <v/>
      </c>
      <c r="K62" s="90" t="str">
        <f aca="false">IF($A62="","",MATCH(LARGE('Revenue Ledger'!$Q$2:$Q$4500,$A62),'Revenue Ledger'!$Q$2:$Q$4500,0)+1)</f>
        <v/>
      </c>
      <c r="L62" s="50" t="str">
        <f aca="false">IF($A62="","",INDEX('Revenue Ledger'!$A$1:$A$4500,$K62)&amp;"")</f>
        <v/>
      </c>
      <c r="M62" s="54"/>
      <c r="N62" s="54"/>
    </row>
    <row r="63" customFormat="false" ht="15" hidden="false" customHeight="false" outlineLevel="0" collapsed="false">
      <c r="A63" s="90" t="str">
        <f aca="false">IF(ROWS($A$5:A63)&lt;='Revenue Testing'!$E$36,ROWS($A$5:A63),"")</f>
        <v/>
      </c>
      <c r="B63" s="91" t="str">
        <f aca="false">IF($A63="","",INDEX('Revenue Ledger'!$B$1:$B$4500,$K63))</f>
        <v/>
      </c>
      <c r="C63" s="90" t="str">
        <f aca="false">IF($A63="","",INDEX('Revenue Ledger'!$C$1:$C$4500,$K63))</f>
        <v/>
      </c>
      <c r="D63" s="50" t="str">
        <f aca="false">IF($A63="","",INDEX('Revenue Ledger'!$D$1:$D$4500,$K63))</f>
        <v/>
      </c>
      <c r="E63" s="50" t="str">
        <f aca="false">IF($A63="","",INDEX('Revenue Ledger'!$F$1:$F$4500,$K63)&amp;"")</f>
        <v/>
      </c>
      <c r="F63" s="52" t="str">
        <f aca="false">IF($A63="","",INDEX('Revenue Ledger'!$I$1:$I$4500,$K63))</f>
        <v/>
      </c>
      <c r="G63" s="52" t="str">
        <f aca="false">IF($A63="","",INDEX('Revenue Ledger'!$J$1:$J$4500,$K63))</f>
        <v/>
      </c>
      <c r="H63" s="97" t="str">
        <f aca="false">IF($A63="","",INDEX('Revenue Ledger'!$M$1:$M$4500,$K63))</f>
        <v/>
      </c>
      <c r="I63" s="52" t="str">
        <f aca="false">IF($A63="","",'Revenue Testing'!$E$9)</f>
        <v/>
      </c>
      <c r="J63" s="50" t="str">
        <f aca="false">IF($A63="","","Below materiality – randomly selected")</f>
        <v/>
      </c>
      <c r="K63" s="90" t="str">
        <f aca="false">IF($A63="","",MATCH(LARGE('Revenue Ledger'!$Q$2:$Q$4500,$A63),'Revenue Ledger'!$Q$2:$Q$4500,0)+1)</f>
        <v/>
      </c>
      <c r="L63" s="50" t="str">
        <f aca="false">IF($A63="","",INDEX('Revenue Ledger'!$A$1:$A$4500,$K63)&amp;"")</f>
        <v/>
      </c>
      <c r="M63" s="54"/>
      <c r="N63" s="54"/>
    </row>
    <row r="64" customFormat="false" ht="15" hidden="false" customHeight="false" outlineLevel="0" collapsed="false">
      <c r="A64" s="90" t="str">
        <f aca="false">IF(ROWS($A$5:A64)&lt;='Revenue Testing'!$E$36,ROWS($A$5:A64),"")</f>
        <v/>
      </c>
      <c r="B64" s="91" t="str">
        <f aca="false">IF($A64="","",INDEX('Revenue Ledger'!$B$1:$B$4500,$K64))</f>
        <v/>
      </c>
      <c r="C64" s="90" t="str">
        <f aca="false">IF($A64="","",INDEX('Revenue Ledger'!$C$1:$C$4500,$K64))</f>
        <v/>
      </c>
      <c r="D64" s="50" t="str">
        <f aca="false">IF($A64="","",INDEX('Revenue Ledger'!$D$1:$D$4500,$K64))</f>
        <v/>
      </c>
      <c r="E64" s="50" t="str">
        <f aca="false">IF($A64="","",INDEX('Revenue Ledger'!$F$1:$F$4500,$K64)&amp;"")</f>
        <v/>
      </c>
      <c r="F64" s="52" t="str">
        <f aca="false">IF($A64="","",INDEX('Revenue Ledger'!$I$1:$I$4500,$K64))</f>
        <v/>
      </c>
      <c r="G64" s="52" t="str">
        <f aca="false">IF($A64="","",INDEX('Revenue Ledger'!$J$1:$J$4500,$K64))</f>
        <v/>
      </c>
      <c r="H64" s="97" t="str">
        <f aca="false">IF($A64="","",INDEX('Revenue Ledger'!$M$1:$M$4500,$K64))</f>
        <v/>
      </c>
      <c r="I64" s="52" t="str">
        <f aca="false">IF($A64="","",'Revenue Testing'!$E$9)</f>
        <v/>
      </c>
      <c r="J64" s="50" t="str">
        <f aca="false">IF($A64="","","Below materiality – randomly selected")</f>
        <v/>
      </c>
      <c r="K64" s="90" t="str">
        <f aca="false">IF($A64="","",MATCH(LARGE('Revenue Ledger'!$Q$2:$Q$4500,$A64),'Revenue Ledger'!$Q$2:$Q$4500,0)+1)</f>
        <v/>
      </c>
      <c r="L64" s="50" t="str">
        <f aca="false">IF($A64="","",INDEX('Revenue Ledger'!$A$1:$A$4500,$K64)&amp;"")</f>
        <v/>
      </c>
      <c r="M64" s="54"/>
      <c r="N64" s="54"/>
    </row>
    <row r="65" customFormat="false" ht="15" hidden="false" customHeight="false" outlineLevel="0" collapsed="false">
      <c r="A65" s="90" t="str">
        <f aca="false">IF(ROWS($A$5:A65)&lt;='Revenue Testing'!$E$36,ROWS($A$5:A65),"")</f>
        <v/>
      </c>
      <c r="B65" s="91" t="str">
        <f aca="false">IF($A65="","",INDEX('Revenue Ledger'!$B$1:$B$4500,$K65))</f>
        <v/>
      </c>
      <c r="C65" s="90" t="str">
        <f aca="false">IF($A65="","",INDEX('Revenue Ledger'!$C$1:$C$4500,$K65))</f>
        <v/>
      </c>
      <c r="D65" s="50" t="str">
        <f aca="false">IF($A65="","",INDEX('Revenue Ledger'!$D$1:$D$4500,$K65))</f>
        <v/>
      </c>
      <c r="E65" s="50" t="str">
        <f aca="false">IF($A65="","",INDEX('Revenue Ledger'!$F$1:$F$4500,$K65)&amp;"")</f>
        <v/>
      </c>
      <c r="F65" s="52" t="str">
        <f aca="false">IF($A65="","",INDEX('Revenue Ledger'!$I$1:$I$4500,$K65))</f>
        <v/>
      </c>
      <c r="G65" s="52" t="str">
        <f aca="false">IF($A65="","",INDEX('Revenue Ledger'!$J$1:$J$4500,$K65))</f>
        <v/>
      </c>
      <c r="H65" s="97" t="str">
        <f aca="false">IF($A65="","",INDEX('Revenue Ledger'!$M$1:$M$4500,$K65))</f>
        <v/>
      </c>
      <c r="I65" s="52" t="str">
        <f aca="false">IF($A65="","",'Revenue Testing'!$E$9)</f>
        <v/>
      </c>
      <c r="J65" s="50" t="str">
        <f aca="false">IF($A65="","","Below materiality – randomly selected")</f>
        <v/>
      </c>
      <c r="K65" s="90" t="str">
        <f aca="false">IF($A65="","",MATCH(LARGE('Revenue Ledger'!$Q$2:$Q$4500,$A65),'Revenue Ledger'!$Q$2:$Q$4500,0)+1)</f>
        <v/>
      </c>
      <c r="L65" s="50" t="str">
        <f aca="false">IF($A65="","",INDEX('Revenue Ledger'!$A$1:$A$4500,$K65)&amp;"")</f>
        <v/>
      </c>
      <c r="M65" s="54"/>
      <c r="N65" s="54"/>
    </row>
    <row r="66" customFormat="false" ht="15" hidden="false" customHeight="false" outlineLevel="0" collapsed="false">
      <c r="A66" s="90" t="str">
        <f aca="false">IF(ROWS($A$5:A66)&lt;='Revenue Testing'!$E$36,ROWS($A$5:A66),"")</f>
        <v/>
      </c>
      <c r="B66" s="91" t="str">
        <f aca="false">IF($A66="","",INDEX('Revenue Ledger'!$B$1:$B$4500,$K66))</f>
        <v/>
      </c>
      <c r="C66" s="90" t="str">
        <f aca="false">IF($A66="","",INDEX('Revenue Ledger'!$C$1:$C$4500,$K66))</f>
        <v/>
      </c>
      <c r="D66" s="50" t="str">
        <f aca="false">IF($A66="","",INDEX('Revenue Ledger'!$D$1:$D$4500,$K66))</f>
        <v/>
      </c>
      <c r="E66" s="50" t="str">
        <f aca="false">IF($A66="","",INDEX('Revenue Ledger'!$F$1:$F$4500,$K66)&amp;"")</f>
        <v/>
      </c>
      <c r="F66" s="52" t="str">
        <f aca="false">IF($A66="","",INDEX('Revenue Ledger'!$I$1:$I$4500,$K66))</f>
        <v/>
      </c>
      <c r="G66" s="52" t="str">
        <f aca="false">IF($A66="","",INDEX('Revenue Ledger'!$J$1:$J$4500,$K66))</f>
        <v/>
      </c>
      <c r="H66" s="97" t="str">
        <f aca="false">IF($A66="","",INDEX('Revenue Ledger'!$M$1:$M$4500,$K66))</f>
        <v/>
      </c>
      <c r="I66" s="52" t="str">
        <f aca="false">IF($A66="","",'Revenue Testing'!$E$9)</f>
        <v/>
      </c>
      <c r="J66" s="50" t="str">
        <f aca="false">IF($A66="","","Below materiality – randomly selected")</f>
        <v/>
      </c>
      <c r="K66" s="90" t="str">
        <f aca="false">IF($A66="","",MATCH(LARGE('Revenue Ledger'!$Q$2:$Q$4500,$A66),'Revenue Ledger'!$Q$2:$Q$4500,0)+1)</f>
        <v/>
      </c>
      <c r="L66" s="50" t="str">
        <f aca="false">IF($A66="","",INDEX('Revenue Ledger'!$A$1:$A$4500,$K66)&amp;"")</f>
        <v/>
      </c>
      <c r="M66" s="54"/>
      <c r="N66" s="54"/>
    </row>
    <row r="67" customFormat="false" ht="15" hidden="false" customHeight="false" outlineLevel="0" collapsed="false">
      <c r="A67" s="90" t="str">
        <f aca="false">IF(ROWS($A$5:A67)&lt;='Revenue Testing'!$E$36,ROWS($A$5:A67),"")</f>
        <v/>
      </c>
      <c r="B67" s="91" t="str">
        <f aca="false">IF($A67="","",INDEX('Revenue Ledger'!$B$1:$B$4500,$K67))</f>
        <v/>
      </c>
      <c r="C67" s="90" t="str">
        <f aca="false">IF($A67="","",INDEX('Revenue Ledger'!$C$1:$C$4500,$K67))</f>
        <v/>
      </c>
      <c r="D67" s="50" t="str">
        <f aca="false">IF($A67="","",INDEX('Revenue Ledger'!$D$1:$D$4500,$K67))</f>
        <v/>
      </c>
      <c r="E67" s="50" t="str">
        <f aca="false">IF($A67="","",INDEX('Revenue Ledger'!$F$1:$F$4500,$K67)&amp;"")</f>
        <v/>
      </c>
      <c r="F67" s="52" t="str">
        <f aca="false">IF($A67="","",INDEX('Revenue Ledger'!$I$1:$I$4500,$K67))</f>
        <v/>
      </c>
      <c r="G67" s="52" t="str">
        <f aca="false">IF($A67="","",INDEX('Revenue Ledger'!$J$1:$J$4500,$K67))</f>
        <v/>
      </c>
      <c r="H67" s="97" t="str">
        <f aca="false">IF($A67="","",INDEX('Revenue Ledger'!$M$1:$M$4500,$K67))</f>
        <v/>
      </c>
      <c r="I67" s="52" t="str">
        <f aca="false">IF($A67="","",'Revenue Testing'!$E$9)</f>
        <v/>
      </c>
      <c r="J67" s="50" t="str">
        <f aca="false">IF($A67="","","Below materiality – randomly selected")</f>
        <v/>
      </c>
      <c r="K67" s="90" t="str">
        <f aca="false">IF($A67="","",MATCH(LARGE('Revenue Ledger'!$Q$2:$Q$4500,$A67),'Revenue Ledger'!$Q$2:$Q$4500,0)+1)</f>
        <v/>
      </c>
      <c r="L67" s="50" t="str">
        <f aca="false">IF($A67="","",INDEX('Revenue Ledger'!$A$1:$A$4500,$K67)&amp;"")</f>
        <v/>
      </c>
      <c r="M67" s="54"/>
      <c r="N67" s="54"/>
    </row>
    <row r="68" customFormat="false" ht="15" hidden="false" customHeight="false" outlineLevel="0" collapsed="false">
      <c r="A68" s="90" t="str">
        <f aca="false">IF(ROWS($A$5:A68)&lt;='Revenue Testing'!$E$36,ROWS($A$5:A68),"")</f>
        <v/>
      </c>
      <c r="B68" s="91" t="str">
        <f aca="false">IF($A68="","",INDEX('Revenue Ledger'!$B$1:$B$4500,$K68))</f>
        <v/>
      </c>
      <c r="C68" s="90" t="str">
        <f aca="false">IF($A68="","",INDEX('Revenue Ledger'!$C$1:$C$4500,$K68))</f>
        <v/>
      </c>
      <c r="D68" s="50" t="str">
        <f aca="false">IF($A68="","",INDEX('Revenue Ledger'!$D$1:$D$4500,$K68))</f>
        <v/>
      </c>
      <c r="E68" s="50" t="str">
        <f aca="false">IF($A68="","",INDEX('Revenue Ledger'!$F$1:$F$4500,$K68)&amp;"")</f>
        <v/>
      </c>
      <c r="F68" s="52" t="str">
        <f aca="false">IF($A68="","",INDEX('Revenue Ledger'!$I$1:$I$4500,$K68))</f>
        <v/>
      </c>
      <c r="G68" s="52" t="str">
        <f aca="false">IF($A68="","",INDEX('Revenue Ledger'!$J$1:$J$4500,$K68))</f>
        <v/>
      </c>
      <c r="H68" s="97" t="str">
        <f aca="false">IF($A68="","",INDEX('Revenue Ledger'!$M$1:$M$4500,$K68))</f>
        <v/>
      </c>
      <c r="I68" s="52" t="str">
        <f aca="false">IF($A68="","",'Revenue Testing'!$E$9)</f>
        <v/>
      </c>
      <c r="J68" s="50" t="str">
        <f aca="false">IF($A68="","","Below materiality – randomly selected")</f>
        <v/>
      </c>
      <c r="K68" s="90" t="str">
        <f aca="false">IF($A68="","",MATCH(LARGE('Revenue Ledger'!$Q$2:$Q$4500,$A68),'Revenue Ledger'!$Q$2:$Q$4500,0)+1)</f>
        <v/>
      </c>
      <c r="L68" s="50" t="str">
        <f aca="false">IF($A68="","",INDEX('Revenue Ledger'!$A$1:$A$4500,$K68)&amp;"")</f>
        <v/>
      </c>
      <c r="M68" s="54"/>
      <c r="N68" s="54"/>
    </row>
    <row r="69" customFormat="false" ht="15" hidden="false" customHeight="false" outlineLevel="0" collapsed="false">
      <c r="A69" s="90" t="str">
        <f aca="false">IF(ROWS($A$5:A69)&lt;='Revenue Testing'!$E$36,ROWS($A$5:A69),"")</f>
        <v/>
      </c>
      <c r="B69" s="91" t="str">
        <f aca="false">IF($A69="","",INDEX('Revenue Ledger'!$B$1:$B$4500,$K69))</f>
        <v/>
      </c>
      <c r="C69" s="90" t="str">
        <f aca="false">IF($A69="","",INDEX('Revenue Ledger'!$C$1:$C$4500,$K69))</f>
        <v/>
      </c>
      <c r="D69" s="50" t="str">
        <f aca="false">IF($A69="","",INDEX('Revenue Ledger'!$D$1:$D$4500,$K69))</f>
        <v/>
      </c>
      <c r="E69" s="50" t="str">
        <f aca="false">IF($A69="","",INDEX('Revenue Ledger'!$F$1:$F$4500,$K69)&amp;"")</f>
        <v/>
      </c>
      <c r="F69" s="52" t="str">
        <f aca="false">IF($A69="","",INDEX('Revenue Ledger'!$I$1:$I$4500,$K69))</f>
        <v/>
      </c>
      <c r="G69" s="52" t="str">
        <f aca="false">IF($A69="","",INDEX('Revenue Ledger'!$J$1:$J$4500,$K69))</f>
        <v/>
      </c>
      <c r="H69" s="97" t="str">
        <f aca="false">IF($A69="","",INDEX('Revenue Ledger'!$M$1:$M$4500,$K69))</f>
        <v/>
      </c>
      <c r="I69" s="52" t="str">
        <f aca="false">IF($A69="","",'Revenue Testing'!$E$9)</f>
        <v/>
      </c>
      <c r="J69" s="50" t="str">
        <f aca="false">IF($A69="","","Below materiality – randomly selected")</f>
        <v/>
      </c>
      <c r="K69" s="90" t="str">
        <f aca="false">IF($A69="","",MATCH(LARGE('Revenue Ledger'!$Q$2:$Q$4500,$A69),'Revenue Ledger'!$Q$2:$Q$4500,0)+1)</f>
        <v/>
      </c>
      <c r="L69" s="50" t="str">
        <f aca="false">IF($A69="","",INDEX('Revenue Ledger'!$A$1:$A$4500,$K69)&amp;"")</f>
        <v/>
      </c>
      <c r="M69" s="54"/>
      <c r="N69" s="54"/>
    </row>
    <row r="70" customFormat="false" ht="15" hidden="false" customHeight="false" outlineLevel="0" collapsed="false">
      <c r="A70" s="90" t="str">
        <f aca="false">IF(ROWS($A$5:A70)&lt;='Revenue Testing'!$E$36,ROWS($A$5:A70),"")</f>
        <v/>
      </c>
      <c r="B70" s="91" t="str">
        <f aca="false">IF($A70="","",INDEX('Revenue Ledger'!$B$1:$B$4500,$K70))</f>
        <v/>
      </c>
      <c r="C70" s="90" t="str">
        <f aca="false">IF($A70="","",INDEX('Revenue Ledger'!$C$1:$C$4500,$K70))</f>
        <v/>
      </c>
      <c r="D70" s="50" t="str">
        <f aca="false">IF($A70="","",INDEX('Revenue Ledger'!$D$1:$D$4500,$K70))</f>
        <v/>
      </c>
      <c r="E70" s="50" t="str">
        <f aca="false">IF($A70="","",INDEX('Revenue Ledger'!$F$1:$F$4500,$K70)&amp;"")</f>
        <v/>
      </c>
      <c r="F70" s="52" t="str">
        <f aca="false">IF($A70="","",INDEX('Revenue Ledger'!$I$1:$I$4500,$K70))</f>
        <v/>
      </c>
      <c r="G70" s="52" t="str">
        <f aca="false">IF($A70="","",INDEX('Revenue Ledger'!$J$1:$J$4500,$K70))</f>
        <v/>
      </c>
      <c r="H70" s="97" t="str">
        <f aca="false">IF($A70="","",INDEX('Revenue Ledger'!$M$1:$M$4500,$K70))</f>
        <v/>
      </c>
      <c r="I70" s="52" t="str">
        <f aca="false">IF($A70="","",'Revenue Testing'!$E$9)</f>
        <v/>
      </c>
      <c r="J70" s="50" t="str">
        <f aca="false">IF($A70="","","Below materiality – randomly selected")</f>
        <v/>
      </c>
      <c r="K70" s="90" t="str">
        <f aca="false">IF($A70="","",MATCH(LARGE('Revenue Ledger'!$Q$2:$Q$4500,$A70),'Revenue Ledger'!$Q$2:$Q$4500,0)+1)</f>
        <v/>
      </c>
      <c r="L70" s="50" t="str">
        <f aca="false">IF($A70="","",INDEX('Revenue Ledger'!$A$1:$A$4500,$K70)&amp;"")</f>
        <v/>
      </c>
      <c r="M70" s="54"/>
      <c r="N70" s="54"/>
    </row>
    <row r="71" customFormat="false" ht="15" hidden="false" customHeight="false" outlineLevel="0" collapsed="false">
      <c r="A71" s="90" t="str">
        <f aca="false">IF(ROWS($A$5:A71)&lt;='Revenue Testing'!$E$36,ROWS($A$5:A71),"")</f>
        <v/>
      </c>
      <c r="B71" s="91" t="str">
        <f aca="false">IF($A71="","",INDEX('Revenue Ledger'!$B$1:$B$4500,$K71))</f>
        <v/>
      </c>
      <c r="C71" s="90" t="str">
        <f aca="false">IF($A71="","",INDEX('Revenue Ledger'!$C$1:$C$4500,$K71))</f>
        <v/>
      </c>
      <c r="D71" s="50" t="str">
        <f aca="false">IF($A71="","",INDEX('Revenue Ledger'!$D$1:$D$4500,$K71))</f>
        <v/>
      </c>
      <c r="E71" s="50" t="str">
        <f aca="false">IF($A71="","",INDEX('Revenue Ledger'!$F$1:$F$4500,$K71)&amp;"")</f>
        <v/>
      </c>
      <c r="F71" s="52" t="str">
        <f aca="false">IF($A71="","",INDEX('Revenue Ledger'!$I$1:$I$4500,$K71))</f>
        <v/>
      </c>
      <c r="G71" s="52" t="str">
        <f aca="false">IF($A71="","",INDEX('Revenue Ledger'!$J$1:$J$4500,$K71))</f>
        <v/>
      </c>
      <c r="H71" s="97" t="str">
        <f aca="false">IF($A71="","",INDEX('Revenue Ledger'!$M$1:$M$4500,$K71))</f>
        <v/>
      </c>
      <c r="I71" s="52" t="str">
        <f aca="false">IF($A71="","",'Revenue Testing'!$E$9)</f>
        <v/>
      </c>
      <c r="J71" s="50" t="str">
        <f aca="false">IF($A71="","","Below materiality – randomly selected")</f>
        <v/>
      </c>
      <c r="K71" s="90" t="str">
        <f aca="false">IF($A71="","",MATCH(LARGE('Revenue Ledger'!$Q$2:$Q$4500,$A71),'Revenue Ledger'!$Q$2:$Q$4500,0)+1)</f>
        <v/>
      </c>
      <c r="L71" s="50" t="str">
        <f aca="false">IF($A71="","",INDEX('Revenue Ledger'!$A$1:$A$4500,$K71)&amp;"")</f>
        <v/>
      </c>
      <c r="M71" s="54"/>
      <c r="N71" s="54"/>
    </row>
    <row r="72" customFormat="false" ht="15" hidden="false" customHeight="false" outlineLevel="0" collapsed="false">
      <c r="A72" s="90" t="str">
        <f aca="false">IF(ROWS($A$5:A72)&lt;='Revenue Testing'!$E$36,ROWS($A$5:A72),"")</f>
        <v/>
      </c>
      <c r="B72" s="91" t="str">
        <f aca="false">IF($A72="","",INDEX('Revenue Ledger'!$B$1:$B$4500,$K72))</f>
        <v/>
      </c>
      <c r="C72" s="90" t="str">
        <f aca="false">IF($A72="","",INDEX('Revenue Ledger'!$C$1:$C$4500,$K72))</f>
        <v/>
      </c>
      <c r="D72" s="50" t="str">
        <f aca="false">IF($A72="","",INDEX('Revenue Ledger'!$D$1:$D$4500,$K72))</f>
        <v/>
      </c>
      <c r="E72" s="50" t="str">
        <f aca="false">IF($A72="","",INDEX('Revenue Ledger'!$F$1:$F$4500,$K72)&amp;"")</f>
        <v/>
      </c>
      <c r="F72" s="52" t="str">
        <f aca="false">IF($A72="","",INDEX('Revenue Ledger'!$I$1:$I$4500,$K72))</f>
        <v/>
      </c>
      <c r="G72" s="52" t="str">
        <f aca="false">IF($A72="","",INDEX('Revenue Ledger'!$J$1:$J$4500,$K72))</f>
        <v/>
      </c>
      <c r="H72" s="97" t="str">
        <f aca="false">IF($A72="","",INDEX('Revenue Ledger'!$M$1:$M$4500,$K72))</f>
        <v/>
      </c>
      <c r="I72" s="52" t="str">
        <f aca="false">IF($A72="","",'Revenue Testing'!$E$9)</f>
        <v/>
      </c>
      <c r="J72" s="50" t="str">
        <f aca="false">IF($A72="","","Below materiality – randomly selected")</f>
        <v/>
      </c>
      <c r="K72" s="90" t="str">
        <f aca="false">IF($A72="","",MATCH(LARGE('Revenue Ledger'!$Q$2:$Q$4500,$A72),'Revenue Ledger'!$Q$2:$Q$4500,0)+1)</f>
        <v/>
      </c>
      <c r="L72" s="50" t="str">
        <f aca="false">IF($A72="","",INDEX('Revenue Ledger'!$A$1:$A$4500,$K72)&amp;"")</f>
        <v/>
      </c>
      <c r="M72" s="54"/>
      <c r="N72" s="54"/>
    </row>
    <row r="73" customFormat="false" ht="15" hidden="false" customHeight="false" outlineLevel="0" collapsed="false">
      <c r="A73" s="90" t="str">
        <f aca="false">IF(ROWS($A$5:A73)&lt;='Revenue Testing'!$E$36,ROWS($A$5:A73),"")</f>
        <v/>
      </c>
      <c r="B73" s="91" t="str">
        <f aca="false">IF($A73="","",INDEX('Revenue Ledger'!$B$1:$B$4500,$K73))</f>
        <v/>
      </c>
      <c r="C73" s="90" t="str">
        <f aca="false">IF($A73="","",INDEX('Revenue Ledger'!$C$1:$C$4500,$K73))</f>
        <v/>
      </c>
      <c r="D73" s="50" t="str">
        <f aca="false">IF($A73="","",INDEX('Revenue Ledger'!$D$1:$D$4500,$K73))</f>
        <v/>
      </c>
      <c r="E73" s="50" t="str">
        <f aca="false">IF($A73="","",INDEX('Revenue Ledger'!$F$1:$F$4500,$K73)&amp;"")</f>
        <v/>
      </c>
      <c r="F73" s="52" t="str">
        <f aca="false">IF($A73="","",INDEX('Revenue Ledger'!$I$1:$I$4500,$K73))</f>
        <v/>
      </c>
      <c r="G73" s="52" t="str">
        <f aca="false">IF($A73="","",INDEX('Revenue Ledger'!$J$1:$J$4500,$K73))</f>
        <v/>
      </c>
      <c r="H73" s="97" t="str">
        <f aca="false">IF($A73="","",INDEX('Revenue Ledger'!$M$1:$M$4500,$K73))</f>
        <v/>
      </c>
      <c r="I73" s="52" t="str">
        <f aca="false">IF($A73="","",'Revenue Testing'!$E$9)</f>
        <v/>
      </c>
      <c r="J73" s="50" t="str">
        <f aca="false">IF($A73="","","Below materiality – randomly selected")</f>
        <v/>
      </c>
      <c r="K73" s="90" t="str">
        <f aca="false">IF($A73="","",MATCH(LARGE('Revenue Ledger'!$Q$2:$Q$4500,$A73),'Revenue Ledger'!$Q$2:$Q$4500,0)+1)</f>
        <v/>
      </c>
      <c r="L73" s="50" t="str">
        <f aca="false">IF($A73="","",INDEX('Revenue Ledger'!$A$1:$A$4500,$K73)&amp;"")</f>
        <v/>
      </c>
      <c r="M73" s="54"/>
      <c r="N73" s="54"/>
    </row>
    <row r="74" customFormat="false" ht="15" hidden="false" customHeight="false" outlineLevel="0" collapsed="false">
      <c r="A74" s="90" t="str">
        <f aca="false">IF(ROWS($A$5:A74)&lt;='Revenue Testing'!$E$36,ROWS($A$5:A74),"")</f>
        <v/>
      </c>
      <c r="B74" s="91" t="str">
        <f aca="false">IF($A74="","",INDEX('Revenue Ledger'!$B$1:$B$4500,$K74))</f>
        <v/>
      </c>
      <c r="C74" s="90" t="str">
        <f aca="false">IF($A74="","",INDEX('Revenue Ledger'!$C$1:$C$4500,$K74))</f>
        <v/>
      </c>
      <c r="D74" s="50" t="str">
        <f aca="false">IF($A74="","",INDEX('Revenue Ledger'!$D$1:$D$4500,$K74))</f>
        <v/>
      </c>
      <c r="E74" s="50" t="str">
        <f aca="false">IF($A74="","",INDEX('Revenue Ledger'!$F$1:$F$4500,$K74)&amp;"")</f>
        <v/>
      </c>
      <c r="F74" s="52" t="str">
        <f aca="false">IF($A74="","",INDEX('Revenue Ledger'!$I$1:$I$4500,$K74))</f>
        <v/>
      </c>
      <c r="G74" s="52" t="str">
        <f aca="false">IF($A74="","",INDEX('Revenue Ledger'!$J$1:$J$4500,$K74))</f>
        <v/>
      </c>
      <c r="H74" s="97" t="str">
        <f aca="false">IF($A74="","",INDEX('Revenue Ledger'!$M$1:$M$4500,$K74))</f>
        <v/>
      </c>
      <c r="I74" s="52" t="str">
        <f aca="false">IF($A74="","",'Revenue Testing'!$E$9)</f>
        <v/>
      </c>
      <c r="J74" s="50" t="str">
        <f aca="false">IF($A74="","","Below materiality – randomly selected")</f>
        <v/>
      </c>
      <c r="K74" s="90" t="str">
        <f aca="false">IF($A74="","",MATCH(LARGE('Revenue Ledger'!$Q$2:$Q$4500,$A74),'Revenue Ledger'!$Q$2:$Q$4500,0)+1)</f>
        <v/>
      </c>
      <c r="L74" s="50" t="str">
        <f aca="false">IF($A74="","",INDEX('Revenue Ledger'!$A$1:$A$4500,$K74)&amp;"")</f>
        <v/>
      </c>
      <c r="M74" s="54"/>
      <c r="N74" s="54"/>
    </row>
    <row r="75" customFormat="false" ht="15" hidden="false" customHeight="false" outlineLevel="0" collapsed="false">
      <c r="A75" s="90" t="str">
        <f aca="false">IF(ROWS($A$5:A75)&lt;='Revenue Testing'!$E$36,ROWS($A$5:A75),"")</f>
        <v/>
      </c>
      <c r="B75" s="91" t="str">
        <f aca="false">IF($A75="","",INDEX('Revenue Ledger'!$B$1:$B$4500,$K75))</f>
        <v/>
      </c>
      <c r="C75" s="90" t="str">
        <f aca="false">IF($A75="","",INDEX('Revenue Ledger'!$C$1:$C$4500,$K75))</f>
        <v/>
      </c>
      <c r="D75" s="50" t="str">
        <f aca="false">IF($A75="","",INDEX('Revenue Ledger'!$D$1:$D$4500,$K75))</f>
        <v/>
      </c>
      <c r="E75" s="50" t="str">
        <f aca="false">IF($A75="","",INDEX('Revenue Ledger'!$F$1:$F$4500,$K75)&amp;"")</f>
        <v/>
      </c>
      <c r="F75" s="52" t="str">
        <f aca="false">IF($A75="","",INDEX('Revenue Ledger'!$I$1:$I$4500,$K75))</f>
        <v/>
      </c>
      <c r="G75" s="52" t="str">
        <f aca="false">IF($A75="","",INDEX('Revenue Ledger'!$J$1:$J$4500,$K75))</f>
        <v/>
      </c>
      <c r="H75" s="97" t="str">
        <f aca="false">IF($A75="","",INDEX('Revenue Ledger'!$M$1:$M$4500,$K75))</f>
        <v/>
      </c>
      <c r="I75" s="52" t="str">
        <f aca="false">IF($A75="","",'Revenue Testing'!$E$9)</f>
        <v/>
      </c>
      <c r="J75" s="50" t="str">
        <f aca="false">IF($A75="","","Below materiality – randomly selected")</f>
        <v/>
      </c>
      <c r="K75" s="90" t="str">
        <f aca="false">IF($A75="","",MATCH(LARGE('Revenue Ledger'!$Q$2:$Q$4500,$A75),'Revenue Ledger'!$Q$2:$Q$4500,0)+1)</f>
        <v/>
      </c>
      <c r="L75" s="50" t="str">
        <f aca="false">IF($A75="","",INDEX('Revenue Ledger'!$A$1:$A$4500,$K75)&amp;"")</f>
        <v/>
      </c>
      <c r="M75" s="54"/>
      <c r="N75" s="54"/>
    </row>
    <row r="76" customFormat="false" ht="15" hidden="false" customHeight="false" outlineLevel="0" collapsed="false">
      <c r="A76" s="90" t="str">
        <f aca="false">IF(ROWS($A$5:A76)&lt;='Revenue Testing'!$E$36,ROWS($A$5:A76),"")</f>
        <v/>
      </c>
      <c r="B76" s="91" t="str">
        <f aca="false">IF($A76="","",INDEX('Revenue Ledger'!$B$1:$B$4500,$K76))</f>
        <v/>
      </c>
      <c r="C76" s="90" t="str">
        <f aca="false">IF($A76="","",INDEX('Revenue Ledger'!$C$1:$C$4500,$K76))</f>
        <v/>
      </c>
      <c r="D76" s="50" t="str">
        <f aca="false">IF($A76="","",INDEX('Revenue Ledger'!$D$1:$D$4500,$K76))</f>
        <v/>
      </c>
      <c r="E76" s="50" t="str">
        <f aca="false">IF($A76="","",INDEX('Revenue Ledger'!$F$1:$F$4500,$K76)&amp;"")</f>
        <v/>
      </c>
      <c r="F76" s="52" t="str">
        <f aca="false">IF($A76="","",INDEX('Revenue Ledger'!$I$1:$I$4500,$K76))</f>
        <v/>
      </c>
      <c r="G76" s="52" t="str">
        <f aca="false">IF($A76="","",INDEX('Revenue Ledger'!$J$1:$J$4500,$K76))</f>
        <v/>
      </c>
      <c r="H76" s="97" t="str">
        <f aca="false">IF($A76="","",INDEX('Revenue Ledger'!$M$1:$M$4500,$K76))</f>
        <v/>
      </c>
      <c r="I76" s="52" t="str">
        <f aca="false">IF($A76="","",'Revenue Testing'!$E$9)</f>
        <v/>
      </c>
      <c r="J76" s="50" t="str">
        <f aca="false">IF($A76="","","Below materiality – randomly selected")</f>
        <v/>
      </c>
      <c r="K76" s="90" t="str">
        <f aca="false">IF($A76="","",MATCH(LARGE('Revenue Ledger'!$Q$2:$Q$4500,$A76),'Revenue Ledger'!$Q$2:$Q$4500,0)+1)</f>
        <v/>
      </c>
      <c r="L76" s="50" t="str">
        <f aca="false">IF($A76="","",INDEX('Revenue Ledger'!$A$1:$A$4500,$K76)&amp;"")</f>
        <v/>
      </c>
      <c r="M76" s="54"/>
      <c r="N76" s="54"/>
    </row>
    <row r="77" customFormat="false" ht="15" hidden="false" customHeight="false" outlineLevel="0" collapsed="false">
      <c r="A77" s="90" t="str">
        <f aca="false">IF(ROWS($A$5:A77)&lt;='Revenue Testing'!$E$36,ROWS($A$5:A77),"")</f>
        <v/>
      </c>
      <c r="B77" s="91" t="str">
        <f aca="false">IF($A77="","",INDEX('Revenue Ledger'!$B$1:$B$4500,$K77))</f>
        <v/>
      </c>
      <c r="C77" s="90" t="str">
        <f aca="false">IF($A77="","",INDEX('Revenue Ledger'!$C$1:$C$4500,$K77))</f>
        <v/>
      </c>
      <c r="D77" s="50" t="str">
        <f aca="false">IF($A77="","",INDEX('Revenue Ledger'!$D$1:$D$4500,$K77))</f>
        <v/>
      </c>
      <c r="E77" s="50" t="str">
        <f aca="false">IF($A77="","",INDEX('Revenue Ledger'!$F$1:$F$4500,$K77)&amp;"")</f>
        <v/>
      </c>
      <c r="F77" s="52" t="str">
        <f aca="false">IF($A77="","",INDEX('Revenue Ledger'!$I$1:$I$4500,$K77))</f>
        <v/>
      </c>
      <c r="G77" s="52" t="str">
        <f aca="false">IF($A77="","",INDEX('Revenue Ledger'!$J$1:$J$4500,$K77))</f>
        <v/>
      </c>
      <c r="H77" s="97" t="str">
        <f aca="false">IF($A77="","",INDEX('Revenue Ledger'!$M$1:$M$4500,$K77))</f>
        <v/>
      </c>
      <c r="I77" s="52" t="str">
        <f aca="false">IF($A77="","",'Revenue Testing'!$E$9)</f>
        <v/>
      </c>
      <c r="J77" s="50" t="str">
        <f aca="false">IF($A77="","","Below materiality – randomly selected")</f>
        <v/>
      </c>
      <c r="K77" s="90" t="str">
        <f aca="false">IF($A77="","",MATCH(LARGE('Revenue Ledger'!$Q$2:$Q$4500,$A77),'Revenue Ledger'!$Q$2:$Q$4500,0)+1)</f>
        <v/>
      </c>
      <c r="L77" s="50" t="str">
        <f aca="false">IF($A77="","",INDEX('Revenue Ledger'!$A$1:$A$4500,$K77)&amp;"")</f>
        <v/>
      </c>
      <c r="M77" s="54"/>
      <c r="N77" s="54"/>
    </row>
    <row r="78" customFormat="false" ht="15" hidden="false" customHeight="false" outlineLevel="0" collapsed="false">
      <c r="A78" s="90" t="str">
        <f aca="false">IF(ROWS($A$5:A78)&lt;='Revenue Testing'!$E$36,ROWS($A$5:A78),"")</f>
        <v/>
      </c>
      <c r="B78" s="91" t="str">
        <f aca="false">IF($A78="","",INDEX('Revenue Ledger'!$B$1:$B$4500,$K78))</f>
        <v/>
      </c>
      <c r="C78" s="90" t="str">
        <f aca="false">IF($A78="","",INDEX('Revenue Ledger'!$C$1:$C$4500,$K78))</f>
        <v/>
      </c>
      <c r="D78" s="50" t="str">
        <f aca="false">IF($A78="","",INDEX('Revenue Ledger'!$D$1:$D$4500,$K78))</f>
        <v/>
      </c>
      <c r="E78" s="50" t="str">
        <f aca="false">IF($A78="","",INDEX('Revenue Ledger'!$F$1:$F$4500,$K78)&amp;"")</f>
        <v/>
      </c>
      <c r="F78" s="52" t="str">
        <f aca="false">IF($A78="","",INDEX('Revenue Ledger'!$I$1:$I$4500,$K78))</f>
        <v/>
      </c>
      <c r="G78" s="52" t="str">
        <f aca="false">IF($A78="","",INDEX('Revenue Ledger'!$J$1:$J$4500,$K78))</f>
        <v/>
      </c>
      <c r="H78" s="97" t="str">
        <f aca="false">IF($A78="","",INDEX('Revenue Ledger'!$M$1:$M$4500,$K78))</f>
        <v/>
      </c>
      <c r="I78" s="52" t="str">
        <f aca="false">IF($A78="","",'Revenue Testing'!$E$9)</f>
        <v/>
      </c>
      <c r="J78" s="50" t="str">
        <f aca="false">IF($A78="","","Below materiality – randomly selected")</f>
        <v/>
      </c>
      <c r="K78" s="90" t="str">
        <f aca="false">IF($A78="","",MATCH(LARGE('Revenue Ledger'!$Q$2:$Q$4500,$A78),'Revenue Ledger'!$Q$2:$Q$4500,0)+1)</f>
        <v/>
      </c>
      <c r="L78" s="50" t="str">
        <f aca="false">IF($A78="","",INDEX('Revenue Ledger'!$A$1:$A$4500,$K78)&amp;"")</f>
        <v/>
      </c>
      <c r="M78" s="54"/>
      <c r="N78" s="54"/>
    </row>
    <row r="79" customFormat="false" ht="15" hidden="false" customHeight="false" outlineLevel="0" collapsed="false">
      <c r="A79" s="90" t="str">
        <f aca="false">IF(ROWS($A$5:A79)&lt;='Revenue Testing'!$E$36,ROWS($A$5:A79),"")</f>
        <v/>
      </c>
      <c r="B79" s="91" t="str">
        <f aca="false">IF($A79="","",INDEX('Revenue Ledger'!$B$1:$B$4500,$K79))</f>
        <v/>
      </c>
      <c r="C79" s="90" t="str">
        <f aca="false">IF($A79="","",INDEX('Revenue Ledger'!$C$1:$C$4500,$K79))</f>
        <v/>
      </c>
      <c r="D79" s="50" t="str">
        <f aca="false">IF($A79="","",INDEX('Revenue Ledger'!$D$1:$D$4500,$K79))</f>
        <v/>
      </c>
      <c r="E79" s="50" t="str">
        <f aca="false">IF($A79="","",INDEX('Revenue Ledger'!$F$1:$F$4500,$K79)&amp;"")</f>
        <v/>
      </c>
      <c r="F79" s="52" t="str">
        <f aca="false">IF($A79="","",INDEX('Revenue Ledger'!$I$1:$I$4500,$K79))</f>
        <v/>
      </c>
      <c r="G79" s="52" t="str">
        <f aca="false">IF($A79="","",INDEX('Revenue Ledger'!$J$1:$J$4500,$K79))</f>
        <v/>
      </c>
      <c r="H79" s="97" t="str">
        <f aca="false">IF($A79="","",INDEX('Revenue Ledger'!$M$1:$M$4500,$K79))</f>
        <v/>
      </c>
      <c r="I79" s="52" t="str">
        <f aca="false">IF($A79="","",'Revenue Testing'!$E$9)</f>
        <v/>
      </c>
      <c r="J79" s="50" t="str">
        <f aca="false">IF($A79="","","Below materiality – randomly selected")</f>
        <v/>
      </c>
      <c r="K79" s="90" t="str">
        <f aca="false">IF($A79="","",MATCH(LARGE('Revenue Ledger'!$Q$2:$Q$4500,$A79),'Revenue Ledger'!$Q$2:$Q$4500,0)+1)</f>
        <v/>
      </c>
      <c r="L79" s="50" t="str">
        <f aca="false">IF($A79="","",INDEX('Revenue Ledger'!$A$1:$A$4500,$K79)&amp;"")</f>
        <v/>
      </c>
      <c r="M79" s="54"/>
      <c r="N79" s="54"/>
    </row>
    <row r="80" customFormat="false" ht="15" hidden="false" customHeight="false" outlineLevel="0" collapsed="false">
      <c r="A80" s="90" t="str">
        <f aca="false">IF(ROWS($A$5:A80)&lt;='Revenue Testing'!$E$36,ROWS($A$5:A80),"")</f>
        <v/>
      </c>
      <c r="B80" s="91" t="str">
        <f aca="false">IF($A80="","",INDEX('Revenue Ledger'!$B$1:$B$4500,$K80))</f>
        <v/>
      </c>
      <c r="C80" s="90" t="str">
        <f aca="false">IF($A80="","",INDEX('Revenue Ledger'!$C$1:$C$4500,$K80))</f>
        <v/>
      </c>
      <c r="D80" s="50" t="str">
        <f aca="false">IF($A80="","",INDEX('Revenue Ledger'!$D$1:$D$4500,$K80))</f>
        <v/>
      </c>
      <c r="E80" s="50" t="str">
        <f aca="false">IF($A80="","",INDEX('Revenue Ledger'!$F$1:$F$4500,$K80)&amp;"")</f>
        <v/>
      </c>
      <c r="F80" s="52" t="str">
        <f aca="false">IF($A80="","",INDEX('Revenue Ledger'!$I$1:$I$4500,$K80))</f>
        <v/>
      </c>
      <c r="G80" s="52" t="str">
        <f aca="false">IF($A80="","",INDEX('Revenue Ledger'!$J$1:$J$4500,$K80))</f>
        <v/>
      </c>
      <c r="H80" s="97" t="str">
        <f aca="false">IF($A80="","",INDEX('Revenue Ledger'!$M$1:$M$4500,$K80))</f>
        <v/>
      </c>
      <c r="I80" s="52" t="str">
        <f aca="false">IF($A80="","",'Revenue Testing'!$E$9)</f>
        <v/>
      </c>
      <c r="J80" s="50" t="str">
        <f aca="false">IF($A80="","","Below materiality – randomly selected")</f>
        <v/>
      </c>
      <c r="K80" s="90" t="str">
        <f aca="false">IF($A80="","",MATCH(LARGE('Revenue Ledger'!$Q$2:$Q$4500,$A80),'Revenue Ledger'!$Q$2:$Q$4500,0)+1)</f>
        <v/>
      </c>
      <c r="L80" s="50" t="str">
        <f aca="false">IF($A80="","",INDEX('Revenue Ledger'!$A$1:$A$4500,$K80)&amp;"")</f>
        <v/>
      </c>
      <c r="M80" s="54"/>
      <c r="N80" s="54"/>
    </row>
    <row r="81" customFormat="false" ht="15" hidden="false" customHeight="false" outlineLevel="0" collapsed="false">
      <c r="A81" s="90" t="str">
        <f aca="false">IF(ROWS($A$5:A81)&lt;='Revenue Testing'!$E$36,ROWS($A$5:A81),"")</f>
        <v/>
      </c>
      <c r="B81" s="91" t="str">
        <f aca="false">IF($A81="","",INDEX('Revenue Ledger'!$B$1:$B$4500,$K81))</f>
        <v/>
      </c>
      <c r="C81" s="90" t="str">
        <f aca="false">IF($A81="","",INDEX('Revenue Ledger'!$C$1:$C$4500,$K81))</f>
        <v/>
      </c>
      <c r="D81" s="50" t="str">
        <f aca="false">IF($A81="","",INDEX('Revenue Ledger'!$D$1:$D$4500,$K81))</f>
        <v/>
      </c>
      <c r="E81" s="50" t="str">
        <f aca="false">IF($A81="","",INDEX('Revenue Ledger'!$F$1:$F$4500,$K81)&amp;"")</f>
        <v/>
      </c>
      <c r="F81" s="52" t="str">
        <f aca="false">IF($A81="","",INDEX('Revenue Ledger'!$I$1:$I$4500,$K81))</f>
        <v/>
      </c>
      <c r="G81" s="52" t="str">
        <f aca="false">IF($A81="","",INDEX('Revenue Ledger'!$J$1:$J$4500,$K81))</f>
        <v/>
      </c>
      <c r="H81" s="97" t="str">
        <f aca="false">IF($A81="","",INDEX('Revenue Ledger'!$M$1:$M$4500,$K81))</f>
        <v/>
      </c>
      <c r="I81" s="52" t="str">
        <f aca="false">IF($A81="","",'Revenue Testing'!$E$9)</f>
        <v/>
      </c>
      <c r="J81" s="50" t="str">
        <f aca="false">IF($A81="","","Below materiality – randomly selected")</f>
        <v/>
      </c>
      <c r="K81" s="90" t="str">
        <f aca="false">IF($A81="","",MATCH(LARGE('Revenue Ledger'!$Q$2:$Q$4500,$A81),'Revenue Ledger'!$Q$2:$Q$4500,0)+1)</f>
        <v/>
      </c>
      <c r="L81" s="50" t="str">
        <f aca="false">IF($A81="","",INDEX('Revenue Ledger'!$A$1:$A$4500,$K81)&amp;"")</f>
        <v/>
      </c>
      <c r="M81" s="54"/>
      <c r="N81" s="54"/>
    </row>
    <row r="82" customFormat="false" ht="15" hidden="false" customHeight="false" outlineLevel="0" collapsed="false">
      <c r="A82" s="90" t="str">
        <f aca="false">IF(ROWS($A$5:A82)&lt;='Revenue Testing'!$E$36,ROWS($A$5:A82),"")</f>
        <v/>
      </c>
      <c r="B82" s="91" t="str">
        <f aca="false">IF($A82="","",INDEX('Revenue Ledger'!$B$1:$B$4500,$K82))</f>
        <v/>
      </c>
      <c r="C82" s="90" t="str">
        <f aca="false">IF($A82="","",INDEX('Revenue Ledger'!$C$1:$C$4500,$K82))</f>
        <v/>
      </c>
      <c r="D82" s="50" t="str">
        <f aca="false">IF($A82="","",INDEX('Revenue Ledger'!$D$1:$D$4500,$K82))</f>
        <v/>
      </c>
      <c r="E82" s="50" t="str">
        <f aca="false">IF($A82="","",INDEX('Revenue Ledger'!$F$1:$F$4500,$K82)&amp;"")</f>
        <v/>
      </c>
      <c r="F82" s="52" t="str">
        <f aca="false">IF($A82="","",INDEX('Revenue Ledger'!$I$1:$I$4500,$K82))</f>
        <v/>
      </c>
      <c r="G82" s="52" t="str">
        <f aca="false">IF($A82="","",INDEX('Revenue Ledger'!$J$1:$J$4500,$K82))</f>
        <v/>
      </c>
      <c r="H82" s="97" t="str">
        <f aca="false">IF($A82="","",INDEX('Revenue Ledger'!$M$1:$M$4500,$K82))</f>
        <v/>
      </c>
      <c r="I82" s="52" t="str">
        <f aca="false">IF($A82="","",'Revenue Testing'!$E$9)</f>
        <v/>
      </c>
      <c r="J82" s="50" t="str">
        <f aca="false">IF($A82="","","Below materiality – randomly selected")</f>
        <v/>
      </c>
      <c r="K82" s="90" t="str">
        <f aca="false">IF($A82="","",MATCH(LARGE('Revenue Ledger'!$Q$2:$Q$4500,$A82),'Revenue Ledger'!$Q$2:$Q$4500,0)+1)</f>
        <v/>
      </c>
      <c r="L82" s="50" t="str">
        <f aca="false">IF($A82="","",INDEX('Revenue Ledger'!$A$1:$A$4500,$K82)&amp;"")</f>
        <v/>
      </c>
      <c r="M82" s="54"/>
      <c r="N82" s="54"/>
    </row>
    <row r="83" customFormat="false" ht="15" hidden="false" customHeight="false" outlineLevel="0" collapsed="false">
      <c r="A83" s="90" t="str">
        <f aca="false">IF(ROWS($A$5:A83)&lt;='Revenue Testing'!$E$36,ROWS($A$5:A83),"")</f>
        <v/>
      </c>
      <c r="B83" s="91" t="str">
        <f aca="false">IF($A83="","",INDEX('Revenue Ledger'!$B$1:$B$4500,$K83))</f>
        <v/>
      </c>
      <c r="C83" s="90" t="str">
        <f aca="false">IF($A83="","",INDEX('Revenue Ledger'!$C$1:$C$4500,$K83))</f>
        <v/>
      </c>
      <c r="D83" s="50" t="str">
        <f aca="false">IF($A83="","",INDEX('Revenue Ledger'!$D$1:$D$4500,$K83))</f>
        <v/>
      </c>
      <c r="E83" s="50" t="str">
        <f aca="false">IF($A83="","",INDEX('Revenue Ledger'!$F$1:$F$4500,$K83)&amp;"")</f>
        <v/>
      </c>
      <c r="F83" s="52" t="str">
        <f aca="false">IF($A83="","",INDEX('Revenue Ledger'!$I$1:$I$4500,$K83))</f>
        <v/>
      </c>
      <c r="G83" s="52" t="str">
        <f aca="false">IF($A83="","",INDEX('Revenue Ledger'!$J$1:$J$4500,$K83))</f>
        <v/>
      </c>
      <c r="H83" s="97" t="str">
        <f aca="false">IF($A83="","",INDEX('Revenue Ledger'!$M$1:$M$4500,$K83))</f>
        <v/>
      </c>
      <c r="I83" s="52" t="str">
        <f aca="false">IF($A83="","",'Revenue Testing'!$E$9)</f>
        <v/>
      </c>
      <c r="J83" s="50" t="str">
        <f aca="false">IF($A83="","","Below materiality – randomly selected")</f>
        <v/>
      </c>
      <c r="K83" s="90" t="str">
        <f aca="false">IF($A83="","",MATCH(LARGE('Revenue Ledger'!$Q$2:$Q$4500,$A83),'Revenue Ledger'!$Q$2:$Q$4500,0)+1)</f>
        <v/>
      </c>
      <c r="L83" s="50" t="str">
        <f aca="false">IF($A83="","",INDEX('Revenue Ledger'!$A$1:$A$4500,$K83)&amp;"")</f>
        <v/>
      </c>
      <c r="M83" s="54"/>
      <c r="N83" s="54"/>
    </row>
    <row r="84" customFormat="false" ht="15" hidden="false" customHeight="false" outlineLevel="0" collapsed="false">
      <c r="A84" s="90" t="str">
        <f aca="false">IF(ROWS($A$5:A84)&lt;='Revenue Testing'!$E$36,ROWS($A$5:A84),"")</f>
        <v/>
      </c>
      <c r="B84" s="91" t="str">
        <f aca="false">IF($A84="","",INDEX('Revenue Ledger'!$B$1:$B$4500,$K84))</f>
        <v/>
      </c>
      <c r="C84" s="90" t="str">
        <f aca="false">IF($A84="","",INDEX('Revenue Ledger'!$C$1:$C$4500,$K84))</f>
        <v/>
      </c>
      <c r="D84" s="50" t="str">
        <f aca="false">IF($A84="","",INDEX('Revenue Ledger'!$D$1:$D$4500,$K84))</f>
        <v/>
      </c>
      <c r="E84" s="50" t="str">
        <f aca="false">IF($A84="","",INDEX('Revenue Ledger'!$F$1:$F$4500,$K84)&amp;"")</f>
        <v/>
      </c>
      <c r="F84" s="52" t="str">
        <f aca="false">IF($A84="","",INDEX('Revenue Ledger'!$I$1:$I$4500,$K84))</f>
        <v/>
      </c>
      <c r="G84" s="52" t="str">
        <f aca="false">IF($A84="","",INDEX('Revenue Ledger'!$J$1:$J$4500,$K84))</f>
        <v/>
      </c>
      <c r="H84" s="97" t="str">
        <f aca="false">IF($A84="","",INDEX('Revenue Ledger'!$M$1:$M$4500,$K84))</f>
        <v/>
      </c>
      <c r="I84" s="52" t="str">
        <f aca="false">IF($A84="","",'Revenue Testing'!$E$9)</f>
        <v/>
      </c>
      <c r="J84" s="50" t="str">
        <f aca="false">IF($A84="","","Below materiality – randomly selected")</f>
        <v/>
      </c>
      <c r="K84" s="90" t="str">
        <f aca="false">IF($A84="","",MATCH(LARGE('Revenue Ledger'!$Q$2:$Q$4500,$A84),'Revenue Ledger'!$Q$2:$Q$4500,0)+1)</f>
        <v/>
      </c>
      <c r="L84" s="50" t="str">
        <f aca="false">IF($A84="","",INDEX('Revenue Ledger'!$A$1:$A$4500,$K84)&amp;"")</f>
        <v/>
      </c>
      <c r="M84" s="54"/>
      <c r="N84" s="54"/>
    </row>
    <row r="85" customFormat="false" ht="15" hidden="false" customHeight="false" outlineLevel="0" collapsed="false">
      <c r="A85" s="90" t="str">
        <f aca="false">IF(ROWS($A$5:A85)&lt;='Revenue Testing'!$E$36,ROWS($A$5:A85),"")</f>
        <v/>
      </c>
      <c r="B85" s="91" t="str">
        <f aca="false">IF($A85="","",INDEX('Revenue Ledger'!$B$1:$B$4500,$K85))</f>
        <v/>
      </c>
      <c r="C85" s="90" t="str">
        <f aca="false">IF($A85="","",INDEX('Revenue Ledger'!$C$1:$C$4500,$K85))</f>
        <v/>
      </c>
      <c r="D85" s="50" t="str">
        <f aca="false">IF($A85="","",INDEX('Revenue Ledger'!$D$1:$D$4500,$K85))</f>
        <v/>
      </c>
      <c r="E85" s="50" t="str">
        <f aca="false">IF($A85="","",INDEX('Revenue Ledger'!$F$1:$F$4500,$K85)&amp;"")</f>
        <v/>
      </c>
      <c r="F85" s="52" t="str">
        <f aca="false">IF($A85="","",INDEX('Revenue Ledger'!$I$1:$I$4500,$K85))</f>
        <v/>
      </c>
      <c r="G85" s="52" t="str">
        <f aca="false">IF($A85="","",INDEX('Revenue Ledger'!$J$1:$J$4500,$K85))</f>
        <v/>
      </c>
      <c r="H85" s="97" t="str">
        <f aca="false">IF($A85="","",INDEX('Revenue Ledger'!$M$1:$M$4500,$K85))</f>
        <v/>
      </c>
      <c r="I85" s="52" t="str">
        <f aca="false">IF($A85="","",'Revenue Testing'!$E$9)</f>
        <v/>
      </c>
      <c r="J85" s="50" t="str">
        <f aca="false">IF($A85="","","Below materiality – randomly selected")</f>
        <v/>
      </c>
      <c r="K85" s="90" t="str">
        <f aca="false">IF($A85="","",MATCH(LARGE('Revenue Ledger'!$Q$2:$Q$4500,$A85),'Revenue Ledger'!$Q$2:$Q$4500,0)+1)</f>
        <v/>
      </c>
      <c r="L85" s="50" t="str">
        <f aca="false">IF($A85="","",INDEX('Revenue Ledger'!$A$1:$A$4500,$K85)&amp;"")</f>
        <v/>
      </c>
      <c r="M85" s="54"/>
      <c r="N85" s="54"/>
    </row>
    <row r="86" customFormat="false" ht="15" hidden="false" customHeight="false" outlineLevel="0" collapsed="false">
      <c r="A86" s="90" t="str">
        <f aca="false">IF(ROWS($A$5:A86)&lt;='Revenue Testing'!$E$36,ROWS($A$5:A86),"")</f>
        <v/>
      </c>
      <c r="B86" s="91" t="str">
        <f aca="false">IF($A86="","",INDEX('Revenue Ledger'!$B$1:$B$4500,$K86))</f>
        <v/>
      </c>
      <c r="C86" s="90" t="str">
        <f aca="false">IF($A86="","",INDEX('Revenue Ledger'!$C$1:$C$4500,$K86))</f>
        <v/>
      </c>
      <c r="D86" s="50" t="str">
        <f aca="false">IF($A86="","",INDEX('Revenue Ledger'!$D$1:$D$4500,$K86))</f>
        <v/>
      </c>
      <c r="E86" s="50" t="str">
        <f aca="false">IF($A86="","",INDEX('Revenue Ledger'!$F$1:$F$4500,$K86)&amp;"")</f>
        <v/>
      </c>
      <c r="F86" s="52" t="str">
        <f aca="false">IF($A86="","",INDEX('Revenue Ledger'!$I$1:$I$4500,$K86))</f>
        <v/>
      </c>
      <c r="G86" s="52" t="str">
        <f aca="false">IF($A86="","",INDEX('Revenue Ledger'!$J$1:$J$4500,$K86))</f>
        <v/>
      </c>
      <c r="H86" s="97" t="str">
        <f aca="false">IF($A86="","",INDEX('Revenue Ledger'!$M$1:$M$4500,$K86))</f>
        <v/>
      </c>
      <c r="I86" s="52" t="str">
        <f aca="false">IF($A86="","",'Revenue Testing'!$E$9)</f>
        <v/>
      </c>
      <c r="J86" s="50" t="str">
        <f aca="false">IF($A86="","","Below materiality – randomly selected")</f>
        <v/>
      </c>
      <c r="K86" s="90" t="str">
        <f aca="false">IF($A86="","",MATCH(LARGE('Revenue Ledger'!$Q$2:$Q$4500,$A86),'Revenue Ledger'!$Q$2:$Q$4500,0)+1)</f>
        <v/>
      </c>
      <c r="L86" s="50" t="str">
        <f aca="false">IF($A86="","",INDEX('Revenue Ledger'!$A$1:$A$4500,$K86)&amp;"")</f>
        <v/>
      </c>
      <c r="M86" s="54"/>
      <c r="N86" s="54"/>
    </row>
    <row r="87" customFormat="false" ht="15" hidden="false" customHeight="false" outlineLevel="0" collapsed="false">
      <c r="A87" s="90" t="str">
        <f aca="false">IF(ROWS($A$5:A87)&lt;='Revenue Testing'!$E$36,ROWS($A$5:A87),"")</f>
        <v/>
      </c>
      <c r="B87" s="91" t="str">
        <f aca="false">IF($A87="","",INDEX('Revenue Ledger'!$B$1:$B$4500,$K87))</f>
        <v/>
      </c>
      <c r="C87" s="90" t="str">
        <f aca="false">IF($A87="","",INDEX('Revenue Ledger'!$C$1:$C$4500,$K87))</f>
        <v/>
      </c>
      <c r="D87" s="50" t="str">
        <f aca="false">IF($A87="","",INDEX('Revenue Ledger'!$D$1:$D$4500,$K87))</f>
        <v/>
      </c>
      <c r="E87" s="50" t="str">
        <f aca="false">IF($A87="","",INDEX('Revenue Ledger'!$F$1:$F$4500,$K87)&amp;"")</f>
        <v/>
      </c>
      <c r="F87" s="52" t="str">
        <f aca="false">IF($A87="","",INDEX('Revenue Ledger'!$I$1:$I$4500,$K87))</f>
        <v/>
      </c>
      <c r="G87" s="52" t="str">
        <f aca="false">IF($A87="","",INDEX('Revenue Ledger'!$J$1:$J$4500,$K87))</f>
        <v/>
      </c>
      <c r="H87" s="97" t="str">
        <f aca="false">IF($A87="","",INDEX('Revenue Ledger'!$M$1:$M$4500,$K87))</f>
        <v/>
      </c>
      <c r="I87" s="52" t="str">
        <f aca="false">IF($A87="","",'Revenue Testing'!$E$9)</f>
        <v/>
      </c>
      <c r="J87" s="50" t="str">
        <f aca="false">IF($A87="","","Below materiality – randomly selected")</f>
        <v/>
      </c>
      <c r="K87" s="90" t="str">
        <f aca="false">IF($A87="","",MATCH(LARGE('Revenue Ledger'!$Q$2:$Q$4500,$A87),'Revenue Ledger'!$Q$2:$Q$4500,0)+1)</f>
        <v/>
      </c>
      <c r="L87" s="50" t="str">
        <f aca="false">IF($A87="","",INDEX('Revenue Ledger'!$A$1:$A$4500,$K87)&amp;"")</f>
        <v/>
      </c>
      <c r="M87" s="54"/>
      <c r="N87" s="54"/>
    </row>
    <row r="88" customFormat="false" ht="15" hidden="false" customHeight="false" outlineLevel="0" collapsed="false">
      <c r="A88" s="90" t="str">
        <f aca="false">IF(ROWS($A$5:A88)&lt;='Revenue Testing'!$E$36,ROWS($A$5:A88),"")</f>
        <v/>
      </c>
      <c r="B88" s="91" t="str">
        <f aca="false">IF($A88="","",INDEX('Revenue Ledger'!$B$1:$B$4500,$K88))</f>
        <v/>
      </c>
      <c r="C88" s="90" t="str">
        <f aca="false">IF($A88="","",INDEX('Revenue Ledger'!$C$1:$C$4500,$K88))</f>
        <v/>
      </c>
      <c r="D88" s="50" t="str">
        <f aca="false">IF($A88="","",INDEX('Revenue Ledger'!$D$1:$D$4500,$K88))</f>
        <v/>
      </c>
      <c r="E88" s="50" t="str">
        <f aca="false">IF($A88="","",INDEX('Revenue Ledger'!$F$1:$F$4500,$K88)&amp;"")</f>
        <v/>
      </c>
      <c r="F88" s="52" t="str">
        <f aca="false">IF($A88="","",INDEX('Revenue Ledger'!$I$1:$I$4500,$K88))</f>
        <v/>
      </c>
      <c r="G88" s="52" t="str">
        <f aca="false">IF($A88="","",INDEX('Revenue Ledger'!$J$1:$J$4500,$K88))</f>
        <v/>
      </c>
      <c r="H88" s="97" t="str">
        <f aca="false">IF($A88="","",INDEX('Revenue Ledger'!$M$1:$M$4500,$K88))</f>
        <v/>
      </c>
      <c r="I88" s="52" t="str">
        <f aca="false">IF($A88="","",'Revenue Testing'!$E$9)</f>
        <v/>
      </c>
      <c r="J88" s="50" t="str">
        <f aca="false">IF($A88="","","Below materiality – randomly selected")</f>
        <v/>
      </c>
      <c r="K88" s="90" t="str">
        <f aca="false">IF($A88="","",MATCH(LARGE('Revenue Ledger'!$Q$2:$Q$4500,$A88),'Revenue Ledger'!$Q$2:$Q$4500,0)+1)</f>
        <v/>
      </c>
      <c r="L88" s="50" t="str">
        <f aca="false">IF($A88="","",INDEX('Revenue Ledger'!$A$1:$A$4500,$K88)&amp;"")</f>
        <v/>
      </c>
      <c r="M88" s="54"/>
      <c r="N88" s="54"/>
    </row>
    <row r="89" customFormat="false" ht="15" hidden="false" customHeight="false" outlineLevel="0" collapsed="false">
      <c r="A89" s="90" t="str">
        <f aca="false">IF(ROWS($A$5:A89)&lt;='Revenue Testing'!$E$36,ROWS($A$5:A89),"")</f>
        <v/>
      </c>
      <c r="B89" s="91" t="str">
        <f aca="false">IF($A89="","",INDEX('Revenue Ledger'!$B$1:$B$4500,$K89))</f>
        <v/>
      </c>
      <c r="C89" s="90" t="str">
        <f aca="false">IF($A89="","",INDEX('Revenue Ledger'!$C$1:$C$4500,$K89))</f>
        <v/>
      </c>
      <c r="D89" s="50" t="str">
        <f aca="false">IF($A89="","",INDEX('Revenue Ledger'!$D$1:$D$4500,$K89))</f>
        <v/>
      </c>
      <c r="E89" s="50" t="str">
        <f aca="false">IF($A89="","",INDEX('Revenue Ledger'!$F$1:$F$4500,$K89)&amp;"")</f>
        <v/>
      </c>
      <c r="F89" s="52" t="str">
        <f aca="false">IF($A89="","",INDEX('Revenue Ledger'!$I$1:$I$4500,$K89))</f>
        <v/>
      </c>
      <c r="G89" s="52" t="str">
        <f aca="false">IF($A89="","",INDEX('Revenue Ledger'!$J$1:$J$4500,$K89))</f>
        <v/>
      </c>
      <c r="H89" s="97" t="str">
        <f aca="false">IF($A89="","",INDEX('Revenue Ledger'!$M$1:$M$4500,$K89))</f>
        <v/>
      </c>
      <c r="I89" s="52" t="str">
        <f aca="false">IF($A89="","",'Revenue Testing'!$E$9)</f>
        <v/>
      </c>
      <c r="J89" s="50" t="str">
        <f aca="false">IF($A89="","","Below materiality – randomly selected")</f>
        <v/>
      </c>
      <c r="K89" s="90" t="str">
        <f aca="false">IF($A89="","",MATCH(LARGE('Revenue Ledger'!$Q$2:$Q$4500,$A89),'Revenue Ledger'!$Q$2:$Q$4500,0)+1)</f>
        <v/>
      </c>
      <c r="L89" s="50" t="str">
        <f aca="false">IF($A89="","",INDEX('Revenue Ledger'!$A$1:$A$4500,$K89)&amp;"")</f>
        <v/>
      </c>
      <c r="M89" s="54"/>
      <c r="N89" s="54"/>
    </row>
    <row r="90" customFormat="false" ht="15" hidden="false" customHeight="false" outlineLevel="0" collapsed="false">
      <c r="A90" s="90" t="str">
        <f aca="false">IF(ROWS($A$5:A90)&lt;='Revenue Testing'!$E$36,ROWS($A$5:A90),"")</f>
        <v/>
      </c>
      <c r="B90" s="91" t="str">
        <f aca="false">IF($A90="","",INDEX('Revenue Ledger'!$B$1:$B$4500,$K90))</f>
        <v/>
      </c>
      <c r="C90" s="90" t="str">
        <f aca="false">IF($A90="","",INDEX('Revenue Ledger'!$C$1:$C$4500,$K90))</f>
        <v/>
      </c>
      <c r="D90" s="50" t="str">
        <f aca="false">IF($A90="","",INDEX('Revenue Ledger'!$D$1:$D$4500,$K90))</f>
        <v/>
      </c>
      <c r="E90" s="50" t="str">
        <f aca="false">IF($A90="","",INDEX('Revenue Ledger'!$F$1:$F$4500,$K90)&amp;"")</f>
        <v/>
      </c>
      <c r="F90" s="52" t="str">
        <f aca="false">IF($A90="","",INDEX('Revenue Ledger'!$I$1:$I$4500,$K90))</f>
        <v/>
      </c>
      <c r="G90" s="52" t="str">
        <f aca="false">IF($A90="","",INDEX('Revenue Ledger'!$J$1:$J$4500,$K90))</f>
        <v/>
      </c>
      <c r="H90" s="97" t="str">
        <f aca="false">IF($A90="","",INDEX('Revenue Ledger'!$M$1:$M$4500,$K90))</f>
        <v/>
      </c>
      <c r="I90" s="52" t="str">
        <f aca="false">IF($A90="","",'Revenue Testing'!$E$9)</f>
        <v/>
      </c>
      <c r="J90" s="50" t="str">
        <f aca="false">IF($A90="","","Below materiality – randomly selected")</f>
        <v/>
      </c>
      <c r="K90" s="90" t="str">
        <f aca="false">IF($A90="","",MATCH(LARGE('Revenue Ledger'!$Q$2:$Q$4500,$A90),'Revenue Ledger'!$Q$2:$Q$4500,0)+1)</f>
        <v/>
      </c>
      <c r="L90" s="50" t="str">
        <f aca="false">IF($A90="","",INDEX('Revenue Ledger'!$A$1:$A$4500,$K90)&amp;"")</f>
        <v/>
      </c>
      <c r="M90" s="54"/>
      <c r="N90" s="54"/>
    </row>
    <row r="91" customFormat="false" ht="15" hidden="false" customHeight="false" outlineLevel="0" collapsed="false">
      <c r="A91" s="90" t="str">
        <f aca="false">IF(ROWS($A$5:A91)&lt;='Revenue Testing'!$E$36,ROWS($A$5:A91),"")</f>
        <v/>
      </c>
      <c r="B91" s="91" t="str">
        <f aca="false">IF($A91="","",INDEX('Revenue Ledger'!$B$1:$B$4500,$K91))</f>
        <v/>
      </c>
      <c r="C91" s="90" t="str">
        <f aca="false">IF($A91="","",INDEX('Revenue Ledger'!$C$1:$C$4500,$K91))</f>
        <v/>
      </c>
      <c r="D91" s="50" t="str">
        <f aca="false">IF($A91="","",INDEX('Revenue Ledger'!$D$1:$D$4500,$K91))</f>
        <v/>
      </c>
      <c r="E91" s="50" t="str">
        <f aca="false">IF($A91="","",INDEX('Revenue Ledger'!$F$1:$F$4500,$K91)&amp;"")</f>
        <v/>
      </c>
      <c r="F91" s="52" t="str">
        <f aca="false">IF($A91="","",INDEX('Revenue Ledger'!$I$1:$I$4500,$K91))</f>
        <v/>
      </c>
      <c r="G91" s="52" t="str">
        <f aca="false">IF($A91="","",INDEX('Revenue Ledger'!$J$1:$J$4500,$K91))</f>
        <v/>
      </c>
      <c r="H91" s="97" t="str">
        <f aca="false">IF($A91="","",INDEX('Revenue Ledger'!$M$1:$M$4500,$K91))</f>
        <v/>
      </c>
      <c r="I91" s="52" t="str">
        <f aca="false">IF($A91="","",'Revenue Testing'!$E$9)</f>
        <v/>
      </c>
      <c r="J91" s="50" t="str">
        <f aca="false">IF($A91="","","Below materiality – randomly selected")</f>
        <v/>
      </c>
      <c r="K91" s="90" t="str">
        <f aca="false">IF($A91="","",MATCH(LARGE('Revenue Ledger'!$Q$2:$Q$4500,$A91),'Revenue Ledger'!$Q$2:$Q$4500,0)+1)</f>
        <v/>
      </c>
      <c r="L91" s="50" t="str">
        <f aca="false">IF($A91="","",INDEX('Revenue Ledger'!$A$1:$A$4500,$K91)&amp;"")</f>
        <v/>
      </c>
      <c r="M91" s="54"/>
      <c r="N91" s="54"/>
    </row>
    <row r="92" customFormat="false" ht="15" hidden="false" customHeight="false" outlineLevel="0" collapsed="false">
      <c r="A92" s="90" t="str">
        <f aca="false">IF(ROWS($A$5:A92)&lt;='Revenue Testing'!$E$36,ROWS($A$5:A92),"")</f>
        <v/>
      </c>
      <c r="B92" s="91" t="str">
        <f aca="false">IF($A92="","",INDEX('Revenue Ledger'!$B$1:$B$4500,$K92))</f>
        <v/>
      </c>
      <c r="C92" s="90" t="str">
        <f aca="false">IF($A92="","",INDEX('Revenue Ledger'!$C$1:$C$4500,$K92))</f>
        <v/>
      </c>
      <c r="D92" s="50" t="str">
        <f aca="false">IF($A92="","",INDEX('Revenue Ledger'!$D$1:$D$4500,$K92))</f>
        <v/>
      </c>
      <c r="E92" s="50" t="str">
        <f aca="false">IF($A92="","",INDEX('Revenue Ledger'!$F$1:$F$4500,$K92)&amp;"")</f>
        <v/>
      </c>
      <c r="F92" s="52" t="str">
        <f aca="false">IF($A92="","",INDEX('Revenue Ledger'!$I$1:$I$4500,$K92))</f>
        <v/>
      </c>
      <c r="G92" s="52" t="str">
        <f aca="false">IF($A92="","",INDEX('Revenue Ledger'!$J$1:$J$4500,$K92))</f>
        <v/>
      </c>
      <c r="H92" s="97" t="str">
        <f aca="false">IF($A92="","",INDEX('Revenue Ledger'!$M$1:$M$4500,$K92))</f>
        <v/>
      </c>
      <c r="I92" s="52" t="str">
        <f aca="false">IF($A92="","",'Revenue Testing'!$E$9)</f>
        <v/>
      </c>
      <c r="J92" s="50" t="str">
        <f aca="false">IF($A92="","","Below materiality – randomly selected")</f>
        <v/>
      </c>
      <c r="K92" s="90" t="str">
        <f aca="false">IF($A92="","",MATCH(LARGE('Revenue Ledger'!$Q$2:$Q$4500,$A92),'Revenue Ledger'!$Q$2:$Q$4500,0)+1)</f>
        <v/>
      </c>
      <c r="L92" s="50" t="str">
        <f aca="false">IF($A92="","",INDEX('Revenue Ledger'!$A$1:$A$4500,$K92)&amp;"")</f>
        <v/>
      </c>
      <c r="M92" s="54"/>
      <c r="N92" s="54"/>
    </row>
    <row r="93" customFormat="false" ht="15" hidden="false" customHeight="false" outlineLevel="0" collapsed="false">
      <c r="A93" s="90" t="str">
        <f aca="false">IF(ROWS($A$5:A93)&lt;='Revenue Testing'!$E$36,ROWS($A$5:A93),"")</f>
        <v/>
      </c>
      <c r="B93" s="91" t="str">
        <f aca="false">IF($A93="","",INDEX('Revenue Ledger'!$B$1:$B$4500,$K93))</f>
        <v/>
      </c>
      <c r="C93" s="90" t="str">
        <f aca="false">IF($A93="","",INDEX('Revenue Ledger'!$C$1:$C$4500,$K93))</f>
        <v/>
      </c>
      <c r="D93" s="50" t="str">
        <f aca="false">IF($A93="","",INDEX('Revenue Ledger'!$D$1:$D$4500,$K93))</f>
        <v/>
      </c>
      <c r="E93" s="50" t="str">
        <f aca="false">IF($A93="","",INDEX('Revenue Ledger'!$F$1:$F$4500,$K93)&amp;"")</f>
        <v/>
      </c>
      <c r="F93" s="52" t="str">
        <f aca="false">IF($A93="","",INDEX('Revenue Ledger'!$I$1:$I$4500,$K93))</f>
        <v/>
      </c>
      <c r="G93" s="52" t="str">
        <f aca="false">IF($A93="","",INDEX('Revenue Ledger'!$J$1:$J$4500,$K93))</f>
        <v/>
      </c>
      <c r="H93" s="97" t="str">
        <f aca="false">IF($A93="","",INDEX('Revenue Ledger'!$M$1:$M$4500,$K93))</f>
        <v/>
      </c>
      <c r="I93" s="52" t="str">
        <f aca="false">IF($A93="","",'Revenue Testing'!$E$9)</f>
        <v/>
      </c>
      <c r="J93" s="50" t="str">
        <f aca="false">IF($A93="","","Below materiality – randomly selected")</f>
        <v/>
      </c>
      <c r="K93" s="90" t="str">
        <f aca="false">IF($A93="","",MATCH(LARGE('Revenue Ledger'!$Q$2:$Q$4500,$A93),'Revenue Ledger'!$Q$2:$Q$4500,0)+1)</f>
        <v/>
      </c>
      <c r="L93" s="50" t="str">
        <f aca="false">IF($A93="","",INDEX('Revenue Ledger'!$A$1:$A$4500,$K93)&amp;"")</f>
        <v/>
      </c>
      <c r="M93" s="54"/>
      <c r="N93" s="54"/>
    </row>
    <row r="94" customFormat="false" ht="15" hidden="false" customHeight="false" outlineLevel="0" collapsed="false">
      <c r="A94" s="90" t="str">
        <f aca="false">IF(ROWS($A$5:A94)&lt;='Revenue Testing'!$E$36,ROWS($A$5:A94),"")</f>
        <v/>
      </c>
      <c r="B94" s="91" t="str">
        <f aca="false">IF($A94="","",INDEX('Revenue Ledger'!$B$1:$B$4500,$K94))</f>
        <v/>
      </c>
      <c r="C94" s="90" t="str">
        <f aca="false">IF($A94="","",INDEX('Revenue Ledger'!$C$1:$C$4500,$K94))</f>
        <v/>
      </c>
      <c r="D94" s="50" t="str">
        <f aca="false">IF($A94="","",INDEX('Revenue Ledger'!$D$1:$D$4500,$K94))</f>
        <v/>
      </c>
      <c r="E94" s="50" t="str">
        <f aca="false">IF($A94="","",INDEX('Revenue Ledger'!$F$1:$F$4500,$K94)&amp;"")</f>
        <v/>
      </c>
      <c r="F94" s="52" t="str">
        <f aca="false">IF($A94="","",INDEX('Revenue Ledger'!$I$1:$I$4500,$K94))</f>
        <v/>
      </c>
      <c r="G94" s="52" t="str">
        <f aca="false">IF($A94="","",INDEX('Revenue Ledger'!$J$1:$J$4500,$K94))</f>
        <v/>
      </c>
      <c r="H94" s="97" t="str">
        <f aca="false">IF($A94="","",INDEX('Revenue Ledger'!$M$1:$M$4500,$K94))</f>
        <v/>
      </c>
      <c r="I94" s="52" t="str">
        <f aca="false">IF($A94="","",'Revenue Testing'!$E$9)</f>
        <v/>
      </c>
      <c r="J94" s="50" t="str">
        <f aca="false">IF($A94="","","Below materiality – randomly selected")</f>
        <v/>
      </c>
      <c r="K94" s="90" t="str">
        <f aca="false">IF($A94="","",MATCH(LARGE('Revenue Ledger'!$Q$2:$Q$4500,$A94),'Revenue Ledger'!$Q$2:$Q$4500,0)+1)</f>
        <v/>
      </c>
      <c r="L94" s="50" t="str">
        <f aca="false">IF($A94="","",INDEX('Revenue Ledger'!$A$1:$A$4500,$K94)&amp;"")</f>
        <v/>
      </c>
      <c r="M94" s="54"/>
      <c r="N94" s="54"/>
    </row>
    <row r="95" customFormat="false" ht="15" hidden="false" customHeight="false" outlineLevel="0" collapsed="false">
      <c r="A95" s="90" t="str">
        <f aca="false">IF(ROWS($A$5:A95)&lt;='Revenue Testing'!$E$36,ROWS($A$5:A95),"")</f>
        <v/>
      </c>
      <c r="B95" s="91" t="str">
        <f aca="false">IF($A95="","",INDEX('Revenue Ledger'!$B$1:$B$4500,$K95))</f>
        <v/>
      </c>
      <c r="C95" s="90" t="str">
        <f aca="false">IF($A95="","",INDEX('Revenue Ledger'!$C$1:$C$4500,$K95))</f>
        <v/>
      </c>
      <c r="D95" s="50" t="str">
        <f aca="false">IF($A95="","",INDEX('Revenue Ledger'!$D$1:$D$4500,$K95))</f>
        <v/>
      </c>
      <c r="E95" s="50" t="str">
        <f aca="false">IF($A95="","",INDEX('Revenue Ledger'!$F$1:$F$4500,$K95)&amp;"")</f>
        <v/>
      </c>
      <c r="F95" s="52" t="str">
        <f aca="false">IF($A95="","",INDEX('Revenue Ledger'!$I$1:$I$4500,$K95))</f>
        <v/>
      </c>
      <c r="G95" s="52" t="str">
        <f aca="false">IF($A95="","",INDEX('Revenue Ledger'!$J$1:$J$4500,$K95))</f>
        <v/>
      </c>
      <c r="H95" s="97" t="str">
        <f aca="false">IF($A95="","",INDEX('Revenue Ledger'!$M$1:$M$4500,$K95))</f>
        <v/>
      </c>
      <c r="I95" s="52" t="str">
        <f aca="false">IF($A95="","",'Revenue Testing'!$E$9)</f>
        <v/>
      </c>
      <c r="J95" s="50" t="str">
        <f aca="false">IF($A95="","","Below materiality – randomly selected")</f>
        <v/>
      </c>
      <c r="K95" s="90" t="str">
        <f aca="false">IF($A95="","",MATCH(LARGE('Revenue Ledger'!$Q$2:$Q$4500,$A95),'Revenue Ledger'!$Q$2:$Q$4500,0)+1)</f>
        <v/>
      </c>
      <c r="L95" s="50" t="str">
        <f aca="false">IF($A95="","",INDEX('Revenue Ledger'!$A$1:$A$4500,$K95)&amp;"")</f>
        <v/>
      </c>
      <c r="M95" s="54"/>
      <c r="N95" s="54"/>
    </row>
    <row r="96" customFormat="false" ht="15" hidden="false" customHeight="false" outlineLevel="0" collapsed="false">
      <c r="A96" s="90" t="str">
        <f aca="false">IF(ROWS($A$5:A96)&lt;='Revenue Testing'!$E$36,ROWS($A$5:A96),"")</f>
        <v/>
      </c>
      <c r="B96" s="91" t="str">
        <f aca="false">IF($A96="","",INDEX('Revenue Ledger'!$B$1:$B$4500,$K96))</f>
        <v/>
      </c>
      <c r="C96" s="90" t="str">
        <f aca="false">IF($A96="","",INDEX('Revenue Ledger'!$C$1:$C$4500,$K96))</f>
        <v/>
      </c>
      <c r="D96" s="50" t="str">
        <f aca="false">IF($A96="","",INDEX('Revenue Ledger'!$D$1:$D$4500,$K96))</f>
        <v/>
      </c>
      <c r="E96" s="50" t="str">
        <f aca="false">IF($A96="","",INDEX('Revenue Ledger'!$F$1:$F$4500,$K96)&amp;"")</f>
        <v/>
      </c>
      <c r="F96" s="52" t="str">
        <f aca="false">IF($A96="","",INDEX('Revenue Ledger'!$I$1:$I$4500,$K96))</f>
        <v/>
      </c>
      <c r="G96" s="52" t="str">
        <f aca="false">IF($A96="","",INDEX('Revenue Ledger'!$J$1:$J$4500,$K96))</f>
        <v/>
      </c>
      <c r="H96" s="97" t="str">
        <f aca="false">IF($A96="","",INDEX('Revenue Ledger'!$M$1:$M$4500,$K96))</f>
        <v/>
      </c>
      <c r="I96" s="52" t="str">
        <f aca="false">IF($A96="","",'Revenue Testing'!$E$9)</f>
        <v/>
      </c>
      <c r="J96" s="50" t="str">
        <f aca="false">IF($A96="","","Below materiality – randomly selected")</f>
        <v/>
      </c>
      <c r="K96" s="90" t="str">
        <f aca="false">IF($A96="","",MATCH(LARGE('Revenue Ledger'!$Q$2:$Q$4500,$A96),'Revenue Ledger'!$Q$2:$Q$4500,0)+1)</f>
        <v/>
      </c>
      <c r="L96" s="50" t="str">
        <f aca="false">IF($A96="","",INDEX('Revenue Ledger'!$A$1:$A$4500,$K96)&amp;"")</f>
        <v/>
      </c>
      <c r="M96" s="54"/>
      <c r="N96" s="54"/>
    </row>
    <row r="97" customFormat="false" ht="15" hidden="false" customHeight="false" outlineLevel="0" collapsed="false">
      <c r="A97" s="90" t="str">
        <f aca="false">IF(ROWS($A$5:A97)&lt;='Revenue Testing'!$E$36,ROWS($A$5:A97),"")</f>
        <v/>
      </c>
      <c r="B97" s="91" t="str">
        <f aca="false">IF($A97="","",INDEX('Revenue Ledger'!$B$1:$B$4500,$K97))</f>
        <v/>
      </c>
      <c r="C97" s="90" t="str">
        <f aca="false">IF($A97="","",INDEX('Revenue Ledger'!$C$1:$C$4500,$K97))</f>
        <v/>
      </c>
      <c r="D97" s="50" t="str">
        <f aca="false">IF($A97="","",INDEX('Revenue Ledger'!$D$1:$D$4500,$K97))</f>
        <v/>
      </c>
      <c r="E97" s="50" t="str">
        <f aca="false">IF($A97="","",INDEX('Revenue Ledger'!$F$1:$F$4500,$K97)&amp;"")</f>
        <v/>
      </c>
      <c r="F97" s="52" t="str">
        <f aca="false">IF($A97="","",INDEX('Revenue Ledger'!$I$1:$I$4500,$K97))</f>
        <v/>
      </c>
      <c r="G97" s="52" t="str">
        <f aca="false">IF($A97="","",INDEX('Revenue Ledger'!$J$1:$J$4500,$K97))</f>
        <v/>
      </c>
      <c r="H97" s="97" t="str">
        <f aca="false">IF($A97="","",INDEX('Revenue Ledger'!$M$1:$M$4500,$K97))</f>
        <v/>
      </c>
      <c r="I97" s="52" t="str">
        <f aca="false">IF($A97="","",'Revenue Testing'!$E$9)</f>
        <v/>
      </c>
      <c r="J97" s="50" t="str">
        <f aca="false">IF($A97="","","Below materiality – randomly selected")</f>
        <v/>
      </c>
      <c r="K97" s="90" t="str">
        <f aca="false">IF($A97="","",MATCH(LARGE('Revenue Ledger'!$Q$2:$Q$4500,$A97),'Revenue Ledger'!$Q$2:$Q$4500,0)+1)</f>
        <v/>
      </c>
      <c r="L97" s="50" t="str">
        <f aca="false">IF($A97="","",INDEX('Revenue Ledger'!$A$1:$A$4500,$K97)&amp;"")</f>
        <v/>
      </c>
      <c r="M97" s="54"/>
      <c r="N97" s="54"/>
    </row>
    <row r="98" customFormat="false" ht="15" hidden="false" customHeight="false" outlineLevel="0" collapsed="false">
      <c r="A98" s="90" t="str">
        <f aca="false">IF(ROWS($A$5:A98)&lt;='Revenue Testing'!$E$36,ROWS($A$5:A98),"")</f>
        <v/>
      </c>
      <c r="B98" s="91" t="str">
        <f aca="false">IF($A98="","",INDEX('Revenue Ledger'!$B$1:$B$4500,$K98))</f>
        <v/>
      </c>
      <c r="C98" s="90" t="str">
        <f aca="false">IF($A98="","",INDEX('Revenue Ledger'!$C$1:$C$4500,$K98))</f>
        <v/>
      </c>
      <c r="D98" s="50" t="str">
        <f aca="false">IF($A98="","",INDEX('Revenue Ledger'!$D$1:$D$4500,$K98))</f>
        <v/>
      </c>
      <c r="E98" s="50" t="str">
        <f aca="false">IF($A98="","",INDEX('Revenue Ledger'!$F$1:$F$4500,$K98)&amp;"")</f>
        <v/>
      </c>
      <c r="F98" s="52" t="str">
        <f aca="false">IF($A98="","",INDEX('Revenue Ledger'!$I$1:$I$4500,$K98))</f>
        <v/>
      </c>
      <c r="G98" s="52" t="str">
        <f aca="false">IF($A98="","",INDEX('Revenue Ledger'!$J$1:$J$4500,$K98))</f>
        <v/>
      </c>
      <c r="H98" s="97" t="str">
        <f aca="false">IF($A98="","",INDEX('Revenue Ledger'!$M$1:$M$4500,$K98))</f>
        <v/>
      </c>
      <c r="I98" s="52" t="str">
        <f aca="false">IF($A98="","",'Revenue Testing'!$E$9)</f>
        <v/>
      </c>
      <c r="J98" s="50" t="str">
        <f aca="false">IF($A98="","","Below materiality – randomly selected")</f>
        <v/>
      </c>
      <c r="K98" s="90" t="str">
        <f aca="false">IF($A98="","",MATCH(LARGE('Revenue Ledger'!$Q$2:$Q$4500,$A98),'Revenue Ledger'!$Q$2:$Q$4500,0)+1)</f>
        <v/>
      </c>
      <c r="L98" s="50" t="str">
        <f aca="false">IF($A98="","",INDEX('Revenue Ledger'!$A$1:$A$4500,$K98)&amp;"")</f>
        <v/>
      </c>
      <c r="M98" s="54"/>
      <c r="N98" s="54"/>
    </row>
    <row r="99" customFormat="false" ht="15" hidden="false" customHeight="false" outlineLevel="0" collapsed="false">
      <c r="A99" s="90" t="str">
        <f aca="false">IF(ROWS($A$5:A99)&lt;='Revenue Testing'!$E$36,ROWS($A$5:A99),"")</f>
        <v/>
      </c>
      <c r="B99" s="91" t="str">
        <f aca="false">IF($A99="","",INDEX('Revenue Ledger'!$B$1:$B$4500,$K99))</f>
        <v/>
      </c>
      <c r="C99" s="90" t="str">
        <f aca="false">IF($A99="","",INDEX('Revenue Ledger'!$C$1:$C$4500,$K99))</f>
        <v/>
      </c>
      <c r="D99" s="50" t="str">
        <f aca="false">IF($A99="","",INDEX('Revenue Ledger'!$D$1:$D$4500,$K99))</f>
        <v/>
      </c>
      <c r="E99" s="50" t="str">
        <f aca="false">IF($A99="","",INDEX('Revenue Ledger'!$F$1:$F$4500,$K99)&amp;"")</f>
        <v/>
      </c>
      <c r="F99" s="52" t="str">
        <f aca="false">IF($A99="","",INDEX('Revenue Ledger'!$I$1:$I$4500,$K99))</f>
        <v/>
      </c>
      <c r="G99" s="52" t="str">
        <f aca="false">IF($A99="","",INDEX('Revenue Ledger'!$J$1:$J$4500,$K99))</f>
        <v/>
      </c>
      <c r="H99" s="97" t="str">
        <f aca="false">IF($A99="","",INDEX('Revenue Ledger'!$M$1:$M$4500,$K99))</f>
        <v/>
      </c>
      <c r="I99" s="52" t="str">
        <f aca="false">IF($A99="","",'Revenue Testing'!$E$9)</f>
        <v/>
      </c>
      <c r="J99" s="50" t="str">
        <f aca="false">IF($A99="","","Below materiality – randomly selected")</f>
        <v/>
      </c>
      <c r="K99" s="90" t="str">
        <f aca="false">IF($A99="","",MATCH(LARGE('Revenue Ledger'!$Q$2:$Q$4500,$A99),'Revenue Ledger'!$Q$2:$Q$4500,0)+1)</f>
        <v/>
      </c>
      <c r="L99" s="50" t="str">
        <f aca="false">IF($A99="","",INDEX('Revenue Ledger'!$A$1:$A$4500,$K99)&amp;"")</f>
        <v/>
      </c>
      <c r="M99" s="54"/>
      <c r="N99" s="54"/>
    </row>
    <row r="100" customFormat="false" ht="15" hidden="false" customHeight="false" outlineLevel="0" collapsed="false">
      <c r="A100" s="90" t="str">
        <f aca="false">IF(ROWS($A$5:A100)&lt;='Revenue Testing'!$E$36,ROWS($A$5:A100),"")</f>
        <v/>
      </c>
      <c r="B100" s="91" t="str">
        <f aca="false">IF($A100="","",INDEX('Revenue Ledger'!$B$1:$B$4500,$K100))</f>
        <v/>
      </c>
      <c r="C100" s="90" t="str">
        <f aca="false">IF($A100="","",INDEX('Revenue Ledger'!$C$1:$C$4500,$K100))</f>
        <v/>
      </c>
      <c r="D100" s="50" t="str">
        <f aca="false">IF($A100="","",INDEX('Revenue Ledger'!$D$1:$D$4500,$K100))</f>
        <v/>
      </c>
      <c r="E100" s="50" t="str">
        <f aca="false">IF($A100="","",INDEX('Revenue Ledger'!$F$1:$F$4500,$K100)&amp;"")</f>
        <v/>
      </c>
      <c r="F100" s="52" t="str">
        <f aca="false">IF($A100="","",INDEX('Revenue Ledger'!$I$1:$I$4500,$K100))</f>
        <v/>
      </c>
      <c r="G100" s="52" t="str">
        <f aca="false">IF($A100="","",INDEX('Revenue Ledger'!$J$1:$J$4500,$K100))</f>
        <v/>
      </c>
      <c r="H100" s="97" t="str">
        <f aca="false">IF($A100="","",INDEX('Revenue Ledger'!$M$1:$M$4500,$K100))</f>
        <v/>
      </c>
      <c r="I100" s="52" t="str">
        <f aca="false">IF($A100="","",'Revenue Testing'!$E$9)</f>
        <v/>
      </c>
      <c r="J100" s="50" t="str">
        <f aca="false">IF($A100="","","Below materiality – randomly selected")</f>
        <v/>
      </c>
      <c r="K100" s="90" t="str">
        <f aca="false">IF($A100="","",MATCH(LARGE('Revenue Ledger'!$Q$2:$Q$4500,$A100),'Revenue Ledger'!$Q$2:$Q$4500,0)+1)</f>
        <v/>
      </c>
      <c r="L100" s="50" t="str">
        <f aca="false">IF($A100="","",INDEX('Revenue Ledger'!$A$1:$A$4500,$K100)&amp;"")</f>
        <v/>
      </c>
      <c r="M100" s="54"/>
      <c r="N100" s="54"/>
    </row>
    <row r="101" customFormat="false" ht="15" hidden="false" customHeight="false" outlineLevel="0" collapsed="false">
      <c r="A101" s="90" t="str">
        <f aca="false">IF(ROWS($A$5:A101)&lt;='Revenue Testing'!$E$36,ROWS($A$5:A101),"")</f>
        <v/>
      </c>
      <c r="B101" s="91" t="str">
        <f aca="false">IF($A101="","",INDEX('Revenue Ledger'!$B$1:$B$4500,$K101))</f>
        <v/>
      </c>
      <c r="C101" s="90" t="str">
        <f aca="false">IF($A101="","",INDEX('Revenue Ledger'!$C$1:$C$4500,$K101))</f>
        <v/>
      </c>
      <c r="D101" s="50" t="str">
        <f aca="false">IF($A101="","",INDEX('Revenue Ledger'!$D$1:$D$4500,$K101))</f>
        <v/>
      </c>
      <c r="E101" s="50" t="str">
        <f aca="false">IF($A101="","",INDEX('Revenue Ledger'!$F$1:$F$4500,$K101)&amp;"")</f>
        <v/>
      </c>
      <c r="F101" s="52" t="str">
        <f aca="false">IF($A101="","",INDEX('Revenue Ledger'!$I$1:$I$4500,$K101))</f>
        <v/>
      </c>
      <c r="G101" s="52" t="str">
        <f aca="false">IF($A101="","",INDEX('Revenue Ledger'!$J$1:$J$4500,$K101))</f>
        <v/>
      </c>
      <c r="H101" s="97" t="str">
        <f aca="false">IF($A101="","",INDEX('Revenue Ledger'!$M$1:$M$4500,$K101))</f>
        <v/>
      </c>
      <c r="I101" s="52" t="str">
        <f aca="false">IF($A101="","",'Revenue Testing'!$E$9)</f>
        <v/>
      </c>
      <c r="J101" s="50" t="str">
        <f aca="false">IF($A101="","","Below materiality – randomly selected")</f>
        <v/>
      </c>
      <c r="K101" s="90" t="str">
        <f aca="false">IF($A101="","",MATCH(LARGE('Revenue Ledger'!$Q$2:$Q$4500,$A101),'Revenue Ledger'!$Q$2:$Q$4500,0)+1)</f>
        <v/>
      </c>
      <c r="L101" s="50" t="str">
        <f aca="false">IF($A101="","",INDEX('Revenue Ledger'!$A$1:$A$4500,$K101)&amp;"")</f>
        <v/>
      </c>
      <c r="M101" s="54"/>
      <c r="N101" s="54"/>
    </row>
    <row r="102" customFormat="false" ht="15" hidden="false" customHeight="false" outlineLevel="0" collapsed="false">
      <c r="A102" s="90" t="str">
        <f aca="false">IF(ROWS($A$5:A102)&lt;='Revenue Testing'!$E$36,ROWS($A$5:A102),"")</f>
        <v/>
      </c>
      <c r="B102" s="91" t="str">
        <f aca="false">IF($A102="","",INDEX('Revenue Ledger'!$B$1:$B$4500,$K102))</f>
        <v/>
      </c>
      <c r="C102" s="90" t="str">
        <f aca="false">IF($A102="","",INDEX('Revenue Ledger'!$C$1:$C$4500,$K102))</f>
        <v/>
      </c>
      <c r="D102" s="50" t="str">
        <f aca="false">IF($A102="","",INDEX('Revenue Ledger'!$D$1:$D$4500,$K102))</f>
        <v/>
      </c>
      <c r="E102" s="50" t="str">
        <f aca="false">IF($A102="","",INDEX('Revenue Ledger'!$F$1:$F$4500,$K102)&amp;"")</f>
        <v/>
      </c>
      <c r="F102" s="52" t="str">
        <f aca="false">IF($A102="","",INDEX('Revenue Ledger'!$I$1:$I$4500,$K102))</f>
        <v/>
      </c>
      <c r="G102" s="52" t="str">
        <f aca="false">IF($A102="","",INDEX('Revenue Ledger'!$J$1:$J$4500,$K102))</f>
        <v/>
      </c>
      <c r="H102" s="97" t="str">
        <f aca="false">IF($A102="","",INDEX('Revenue Ledger'!$M$1:$M$4500,$K102))</f>
        <v/>
      </c>
      <c r="I102" s="52" t="str">
        <f aca="false">IF($A102="","",'Revenue Testing'!$E$9)</f>
        <v/>
      </c>
      <c r="J102" s="50" t="str">
        <f aca="false">IF($A102="","","Below materiality – randomly selected")</f>
        <v/>
      </c>
      <c r="K102" s="90" t="str">
        <f aca="false">IF($A102="","",MATCH(LARGE('Revenue Ledger'!$Q$2:$Q$4500,$A102),'Revenue Ledger'!$Q$2:$Q$4500,0)+1)</f>
        <v/>
      </c>
      <c r="L102" s="50" t="str">
        <f aca="false">IF($A102="","",INDEX('Revenue Ledger'!$A$1:$A$4500,$K102)&amp;"")</f>
        <v/>
      </c>
      <c r="M102" s="54"/>
      <c r="N102" s="54"/>
    </row>
    <row r="103" customFormat="false" ht="15" hidden="false" customHeight="false" outlineLevel="0" collapsed="false">
      <c r="A103" s="90" t="str">
        <f aca="false">IF(ROWS($A$5:A103)&lt;='Revenue Testing'!$E$36,ROWS($A$5:A103),"")</f>
        <v/>
      </c>
      <c r="B103" s="91" t="str">
        <f aca="false">IF($A103="","",INDEX('Revenue Ledger'!$B$1:$B$4500,$K103))</f>
        <v/>
      </c>
      <c r="C103" s="90" t="str">
        <f aca="false">IF($A103="","",INDEX('Revenue Ledger'!$C$1:$C$4500,$K103))</f>
        <v/>
      </c>
      <c r="D103" s="50" t="str">
        <f aca="false">IF($A103="","",INDEX('Revenue Ledger'!$D$1:$D$4500,$K103))</f>
        <v/>
      </c>
      <c r="E103" s="50" t="str">
        <f aca="false">IF($A103="","",INDEX('Revenue Ledger'!$F$1:$F$4500,$K103)&amp;"")</f>
        <v/>
      </c>
      <c r="F103" s="52" t="str">
        <f aca="false">IF($A103="","",INDEX('Revenue Ledger'!$I$1:$I$4500,$K103))</f>
        <v/>
      </c>
      <c r="G103" s="52" t="str">
        <f aca="false">IF($A103="","",INDEX('Revenue Ledger'!$J$1:$J$4500,$K103))</f>
        <v/>
      </c>
      <c r="H103" s="97" t="str">
        <f aca="false">IF($A103="","",INDEX('Revenue Ledger'!$M$1:$M$4500,$K103))</f>
        <v/>
      </c>
      <c r="I103" s="52" t="str">
        <f aca="false">IF($A103="","",'Revenue Testing'!$E$9)</f>
        <v/>
      </c>
      <c r="J103" s="50" t="str">
        <f aca="false">IF($A103="","","Below materiality – randomly selected")</f>
        <v/>
      </c>
      <c r="K103" s="90" t="str">
        <f aca="false">IF($A103="","",MATCH(LARGE('Revenue Ledger'!$Q$2:$Q$4500,$A103),'Revenue Ledger'!$Q$2:$Q$4500,0)+1)</f>
        <v/>
      </c>
      <c r="L103" s="50" t="str">
        <f aca="false">IF($A103="","",INDEX('Revenue Ledger'!$A$1:$A$4500,$K103)&amp;"")</f>
        <v/>
      </c>
      <c r="M103" s="54"/>
      <c r="N103" s="54"/>
    </row>
    <row r="104" customFormat="false" ht="15" hidden="false" customHeight="false" outlineLevel="0" collapsed="false">
      <c r="A104" s="90" t="str">
        <f aca="false">IF(ROWS($A$5:A104)&lt;='Revenue Testing'!$E$36,ROWS($A$5:A104),"")</f>
        <v/>
      </c>
      <c r="B104" s="91" t="str">
        <f aca="false">IF($A104="","",INDEX('Revenue Ledger'!$B$1:$B$4500,$K104))</f>
        <v/>
      </c>
      <c r="C104" s="90" t="str">
        <f aca="false">IF($A104="","",INDEX('Revenue Ledger'!$C$1:$C$4500,$K104))</f>
        <v/>
      </c>
      <c r="D104" s="50" t="str">
        <f aca="false">IF($A104="","",INDEX('Revenue Ledger'!$D$1:$D$4500,$K104))</f>
        <v/>
      </c>
      <c r="E104" s="50" t="str">
        <f aca="false">IF($A104="","",INDEX('Revenue Ledger'!$F$1:$F$4500,$K104)&amp;"")</f>
        <v/>
      </c>
      <c r="F104" s="52" t="str">
        <f aca="false">IF($A104="","",INDEX('Revenue Ledger'!$I$1:$I$4500,$K104))</f>
        <v/>
      </c>
      <c r="G104" s="52" t="str">
        <f aca="false">IF($A104="","",INDEX('Revenue Ledger'!$J$1:$J$4500,$K104))</f>
        <v/>
      </c>
      <c r="H104" s="97" t="str">
        <f aca="false">IF($A104="","",INDEX('Revenue Ledger'!$M$1:$M$4500,$K104))</f>
        <v/>
      </c>
      <c r="I104" s="52" t="str">
        <f aca="false">IF($A104="","",'Revenue Testing'!$E$9)</f>
        <v/>
      </c>
      <c r="J104" s="50" t="str">
        <f aca="false">IF($A104="","","Below materiality – randomly selected")</f>
        <v/>
      </c>
      <c r="K104" s="90" t="str">
        <f aca="false">IF($A104="","",MATCH(LARGE('Revenue Ledger'!$Q$2:$Q$4500,$A104),'Revenue Ledger'!$Q$2:$Q$4500,0)+1)</f>
        <v/>
      </c>
      <c r="L104" s="50" t="str">
        <f aca="false">IF($A104="","",INDEX('Revenue Ledger'!$A$1:$A$4500,$K104)&amp;"")</f>
        <v/>
      </c>
      <c r="M104" s="54"/>
      <c r="N104" s="54"/>
    </row>
    <row r="105" customFormat="false" ht="15" hidden="false" customHeight="false" outlineLevel="0" collapsed="false">
      <c r="E105" s="77" t="s">
        <v>2369</v>
      </c>
      <c r="F105" s="92" t="n">
        <f aca="false">SUM(F5:F104)</f>
        <v>-4500.15</v>
      </c>
      <c r="G105" s="92" t="n">
        <f aca="false">SUM(G5:G104)</f>
        <v>4500.15</v>
      </c>
    </row>
  </sheetData>
  <hyperlinks>
    <hyperlink ref="A3" r:id="rId1" location="'Revenue%20Testing'!A1" display="Back to summary: Revenue Te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S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3" min="2" style="0" width="11"/>
    <col collapsed="false" customWidth="true" hidden="false" outlineLevel="0" max="4" min="4" style="0" width="32"/>
    <col collapsed="false" customWidth="true" hidden="false" outlineLevel="0" max="5" min="5" style="0" width="22"/>
    <col collapsed="false" customWidth="true" hidden="false" outlineLevel="0" max="6" min="6" style="0" width="60"/>
    <col collapsed="false" customWidth="true" hidden="false" outlineLevel="0" max="8" min="7" style="0" width="13"/>
    <col collapsed="false" customWidth="true" hidden="false" outlineLevel="0" max="9" min="9" style="0" width="16"/>
    <col collapsed="false" customWidth="true" hidden="false" outlineLevel="0" max="11" min="10" style="0" width="14"/>
    <col collapsed="false" customWidth="true" hidden="false" outlineLevel="0" max="12" min="12" style="0" width="15"/>
    <col collapsed="false" customWidth="true" hidden="false" outlineLevel="0" max="14" min="13" style="0" width="16"/>
    <col collapsed="false" customWidth="true" hidden="false" outlineLevel="0" max="15" min="15" style="0" width="15"/>
    <col collapsed="false" customWidth="true" hidden="false" outlineLevel="0" max="18" min="16" style="0" width="14"/>
    <col collapsed="false" customWidth="true" hidden="false" outlineLevel="0" max="19" min="19" style="0" width="30"/>
  </cols>
  <sheetData>
    <row r="1" customFormat="false" ht="54" hidden="false" customHeight="true" outlineLevel="0" collapsed="false">
      <c r="A1" s="48" t="s">
        <v>307</v>
      </c>
      <c r="B1" s="48" t="s">
        <v>308</v>
      </c>
      <c r="C1" s="48" t="s">
        <v>45</v>
      </c>
      <c r="D1" s="48" t="s">
        <v>309</v>
      </c>
      <c r="E1" s="48" t="s">
        <v>310</v>
      </c>
      <c r="F1" s="48" t="s">
        <v>311</v>
      </c>
      <c r="G1" s="48" t="s">
        <v>312</v>
      </c>
      <c r="H1" s="48" t="s">
        <v>313</v>
      </c>
      <c r="I1" s="48" t="s">
        <v>314</v>
      </c>
      <c r="J1" s="48" t="s">
        <v>315</v>
      </c>
      <c r="K1" s="48" t="s">
        <v>316</v>
      </c>
      <c r="L1" s="48" t="s">
        <v>317</v>
      </c>
      <c r="M1" s="48" t="s">
        <v>318</v>
      </c>
      <c r="N1" s="48" t="s">
        <v>319</v>
      </c>
      <c r="O1" s="48" t="s">
        <v>320</v>
      </c>
      <c r="P1" s="48" t="s">
        <v>321</v>
      </c>
      <c r="Q1" s="48" t="s">
        <v>322</v>
      </c>
      <c r="R1" s="48" t="s">
        <v>323</v>
      </c>
      <c r="S1" s="48" t="s">
        <v>324</v>
      </c>
    </row>
    <row r="2" customFormat="false" ht="15" hidden="false" customHeight="false" outlineLevel="0" collapsed="false">
      <c r="A2" s="50" t="s">
        <v>2372</v>
      </c>
      <c r="B2" s="55" t="n">
        <v>45914</v>
      </c>
      <c r="C2" s="50" t="n">
        <f aca="false">IF(S2="","",IFERROR(IF(INDEX('Ledger Codes'!$C$6:$C$205,MATCH(S2,'Ledger Codes'!$B$6:$B$205,0))="","",INDEX('Ledger Codes'!$C$6:$C$205,MATCH(S2,'Ledger Codes'!$B$6:$B$205,0))),""))</f>
        <v>10047</v>
      </c>
      <c r="D2" s="50" t="s">
        <v>220</v>
      </c>
      <c r="E2" s="50" t="s">
        <v>2373</v>
      </c>
      <c r="F2" s="50" t="s">
        <v>2374</v>
      </c>
      <c r="G2" s="52" t="n">
        <v>20456.4</v>
      </c>
      <c r="H2" s="52" t="n">
        <v>0</v>
      </c>
      <c r="I2" s="52" t="n">
        <f aca="false">IF(AND(G2="",H2=""),"",N(G2)-N(H2))</f>
        <v>20456.4</v>
      </c>
      <c r="J2" s="52" t="n">
        <f aca="false">IF(I2="","",ABS(I2))</f>
        <v>20456.4</v>
      </c>
      <c r="K2" s="56" t="n">
        <f aca="false">IF(S2="","",0)</f>
        <v>0</v>
      </c>
      <c r="L2" s="56" t="n">
        <f aca="false">IF(J2="","",IF(AND(J2&gt;'COGS Testing'!$E$9,K2=0),1,0))</f>
        <v>1</v>
      </c>
      <c r="M2" s="57" t="n">
        <v>0.765366150108</v>
      </c>
      <c r="N2" s="56" t="str">
        <f aca="false">IF(OR(A2="",I2=""),"",IF(COUNTIFS($A$2:$A$400,A2,$D$2:$D$400,D2,$I$2:$I$400,I2)&gt;1,"Possible duplicate",""))</f>
        <v/>
      </c>
      <c r="O2" s="56" t="n">
        <f aca="false">IF(J2="","",IF(AND(L2=0,K2=0),1,0))</f>
        <v>0</v>
      </c>
      <c r="P2" s="56" t="n">
        <f aca="false">IF(L2=1,J2+ROW()/10^7,"")</f>
        <v>20456.4000002</v>
      </c>
      <c r="Q2" s="56" t="str">
        <f aca="false">IF(O2=1,M2,"")</f>
        <v/>
      </c>
      <c r="R2" s="56" t="str">
        <f aca="false">IF(K2=1,ROW(),"")</f>
        <v/>
      </c>
      <c r="S2" s="56" t="str">
        <f aca="false">IF(D2="","",TRIM(D2))</f>
        <v>BERTHING &amp; UNBERTHING CHARGES- EXP</v>
      </c>
    </row>
    <row r="3" customFormat="false" ht="15" hidden="false" customHeight="false" outlineLevel="0" collapsed="false">
      <c r="A3" s="50" t="s">
        <v>2375</v>
      </c>
      <c r="B3" s="55" t="n">
        <v>45914</v>
      </c>
      <c r="C3" s="50" t="n">
        <f aca="false">IF(S3="","",IFERROR(IF(INDEX('Ledger Codes'!$C$6:$C$205,MATCH(S3,'Ledger Codes'!$B$6:$B$205,0))="","",INDEX('Ledger Codes'!$C$6:$C$205,MATCH(S3,'Ledger Codes'!$B$6:$B$205,0))),""))</f>
        <v>10047</v>
      </c>
      <c r="D3" s="50" t="s">
        <v>220</v>
      </c>
      <c r="E3" s="50" t="s">
        <v>2376</v>
      </c>
      <c r="F3" s="50" t="s">
        <v>2377</v>
      </c>
      <c r="G3" s="52" t="n">
        <v>17868</v>
      </c>
      <c r="H3" s="52" t="n">
        <v>0</v>
      </c>
      <c r="I3" s="52" t="n">
        <f aca="false">IF(AND(G3="",H3=""),"",N(G3)-N(H3))</f>
        <v>17868</v>
      </c>
      <c r="J3" s="52" t="n">
        <f aca="false">IF(I3="","",ABS(I3))</f>
        <v>17868</v>
      </c>
      <c r="K3" s="56" t="n">
        <f aca="false">IF(S3="","",0)</f>
        <v>0</v>
      </c>
      <c r="L3" s="56" t="n">
        <f aca="false">IF(J3="","",IF(AND(J3&gt;'COGS Testing'!$E$9,K3=0),1,0))</f>
        <v>1</v>
      </c>
      <c r="M3" s="57" t="n">
        <v>0.792968221815</v>
      </c>
      <c r="N3" s="56" t="str">
        <f aca="false">IF(OR(A3="",I3=""),"",IF(COUNTIFS($A$2:$A$400,A3,$D$2:$D$400,D3,$I$2:$I$400,I3)&gt;1,"Possible duplicate",""))</f>
        <v/>
      </c>
      <c r="O3" s="56" t="n">
        <f aca="false">IF(J3="","",IF(AND(L3=0,K3=0),1,0))</f>
        <v>0</v>
      </c>
      <c r="P3" s="56" t="n">
        <f aca="false">IF(L3=1,J3+ROW()/10^7,"")</f>
        <v>17868.0000003</v>
      </c>
      <c r="Q3" s="56" t="str">
        <f aca="false">IF(O3=1,M3,"")</f>
        <v/>
      </c>
      <c r="R3" s="56" t="str">
        <f aca="false">IF(K3=1,ROW(),"")</f>
        <v/>
      </c>
      <c r="S3" s="56" t="str">
        <f aca="false">IF(D3="","",TRIM(D3))</f>
        <v>BERTHING &amp; UNBERTHING CHARGES- EXP</v>
      </c>
    </row>
    <row r="4" customFormat="false" ht="15" hidden="false" customHeight="false" outlineLevel="0" collapsed="false">
      <c r="A4" s="50" t="s">
        <v>2378</v>
      </c>
      <c r="B4" s="55" t="n">
        <v>45918</v>
      </c>
      <c r="C4" s="50" t="n">
        <f aca="false">IF(S4="","",IFERROR(IF(INDEX('Ledger Codes'!$C$6:$C$205,MATCH(S4,'Ledger Codes'!$B$6:$B$205,0))="","",INDEX('Ledger Codes'!$C$6:$C$205,MATCH(S4,'Ledger Codes'!$B$6:$B$205,0))),""))</f>
        <v>10047</v>
      </c>
      <c r="D4" s="50" t="s">
        <v>220</v>
      </c>
      <c r="E4" s="50" t="s">
        <v>2379</v>
      </c>
      <c r="F4" s="50" t="s">
        <v>2380</v>
      </c>
      <c r="G4" s="52" t="n">
        <v>17868</v>
      </c>
      <c r="H4" s="52" t="n">
        <v>0</v>
      </c>
      <c r="I4" s="52" t="n">
        <f aca="false">IF(AND(G4="",H4=""),"",N(G4)-N(H4))</f>
        <v>17868</v>
      </c>
      <c r="J4" s="52" t="n">
        <f aca="false">IF(I4="","",ABS(I4))</f>
        <v>17868</v>
      </c>
      <c r="K4" s="56" t="n">
        <f aca="false">IF(S4="","",0)</f>
        <v>0</v>
      </c>
      <c r="L4" s="56" t="n">
        <f aca="false">IF(J4="","",IF(AND(J4&gt;'COGS Testing'!$E$9,K4=0),1,0))</f>
        <v>1</v>
      </c>
      <c r="M4" s="57" t="n">
        <v>0.136189937812</v>
      </c>
      <c r="N4" s="56" t="str">
        <f aca="false">IF(OR(A4="",I4=""),"",IF(COUNTIFS($A$2:$A$400,A4,$D$2:$D$400,D4,$I$2:$I$400,I4)&gt;1,"Possible duplicate",""))</f>
        <v/>
      </c>
      <c r="O4" s="56" t="n">
        <f aca="false">IF(J4="","",IF(AND(L4=0,K4=0),1,0))</f>
        <v>0</v>
      </c>
      <c r="P4" s="56" t="n">
        <f aca="false">IF(L4=1,J4+ROW()/10^7,"")</f>
        <v>17868.0000004</v>
      </c>
      <c r="Q4" s="56" t="str">
        <f aca="false">IF(O4=1,M4,"")</f>
        <v/>
      </c>
      <c r="R4" s="56" t="str">
        <f aca="false">IF(K4=1,ROW(),"")</f>
        <v/>
      </c>
      <c r="S4" s="56" t="str">
        <f aca="false">IF(D4="","",TRIM(D4))</f>
        <v>BERTHING &amp; UNBERTHING CHARGES- EXP</v>
      </c>
    </row>
    <row r="5" customFormat="false" ht="15" hidden="false" customHeight="false" outlineLevel="0" collapsed="false">
      <c r="A5" s="50" t="s">
        <v>2381</v>
      </c>
      <c r="B5" s="55" t="n">
        <v>45929</v>
      </c>
      <c r="C5" s="50" t="n">
        <f aca="false">IF(S5="","",IFERROR(IF(INDEX('Ledger Codes'!$C$6:$C$205,MATCH(S5,'Ledger Codes'!$B$6:$B$205,0))="","",INDEX('Ledger Codes'!$C$6:$C$205,MATCH(S5,'Ledger Codes'!$B$6:$B$205,0))),""))</f>
        <v>10047</v>
      </c>
      <c r="D5" s="50" t="s">
        <v>220</v>
      </c>
      <c r="E5" s="50" t="s">
        <v>2382</v>
      </c>
      <c r="F5" s="50" t="s">
        <v>2383</v>
      </c>
      <c r="G5" s="52" t="n">
        <v>18456</v>
      </c>
      <c r="H5" s="52" t="n">
        <v>0</v>
      </c>
      <c r="I5" s="52" t="n">
        <f aca="false">IF(AND(G5="",H5=""),"",N(G5)-N(H5))</f>
        <v>18456</v>
      </c>
      <c r="J5" s="52" t="n">
        <f aca="false">IF(I5="","",ABS(I5))</f>
        <v>18456</v>
      </c>
      <c r="K5" s="56" t="n">
        <f aca="false">IF(S5="","",0)</f>
        <v>0</v>
      </c>
      <c r="L5" s="56" t="n">
        <f aca="false">IF(J5="","",IF(AND(J5&gt;'COGS Testing'!$E$9,K5=0),1,0))</f>
        <v>1</v>
      </c>
      <c r="M5" s="57" t="n">
        <v>0.892878694617</v>
      </c>
      <c r="N5" s="56" t="str">
        <f aca="false">IF(OR(A5="",I5=""),"",IF(COUNTIFS($A$2:$A$400,A5,$D$2:$D$400,D5,$I$2:$I$400,I5)&gt;1,"Possible duplicate",""))</f>
        <v/>
      </c>
      <c r="O5" s="56" t="n">
        <f aca="false">IF(J5="","",IF(AND(L5=0,K5=0),1,0))</f>
        <v>0</v>
      </c>
      <c r="P5" s="56" t="n">
        <f aca="false">IF(L5=1,J5+ROW()/10^7,"")</f>
        <v>18456.0000005</v>
      </c>
      <c r="Q5" s="56" t="str">
        <f aca="false">IF(O5=1,M5,"")</f>
        <v/>
      </c>
      <c r="R5" s="56" t="str">
        <f aca="false">IF(K5=1,ROW(),"")</f>
        <v/>
      </c>
      <c r="S5" s="56" t="str">
        <f aca="false">IF(D5="","",TRIM(D5))</f>
        <v>BERTHING &amp; UNBERTHING CHARGES- EXP</v>
      </c>
    </row>
    <row r="6" customFormat="false" ht="15" hidden="false" customHeight="false" outlineLevel="0" collapsed="false">
      <c r="A6" s="50" t="s">
        <v>2384</v>
      </c>
      <c r="B6" s="55" t="n">
        <v>45959</v>
      </c>
      <c r="C6" s="50" t="n">
        <f aca="false">IF(S6="","",IFERROR(IF(INDEX('Ledger Codes'!$C$6:$C$205,MATCH(S6,'Ledger Codes'!$B$6:$B$205,0))="","",INDEX('Ledger Codes'!$C$6:$C$205,MATCH(S6,'Ledger Codes'!$B$6:$B$205,0))),""))</f>
        <v>10047</v>
      </c>
      <c r="D6" s="50" t="s">
        <v>220</v>
      </c>
      <c r="E6" s="50" t="s">
        <v>2385</v>
      </c>
      <c r="F6" s="50" t="s">
        <v>2386</v>
      </c>
      <c r="G6" s="52" t="n">
        <v>18755.2</v>
      </c>
      <c r="H6" s="52" t="n">
        <v>0</v>
      </c>
      <c r="I6" s="52" t="n">
        <f aca="false">IF(AND(G6="",H6=""),"",N(G6)-N(H6))</f>
        <v>18755.2</v>
      </c>
      <c r="J6" s="52" t="n">
        <f aca="false">IF(I6="","",ABS(I6))</f>
        <v>18755.2</v>
      </c>
      <c r="K6" s="56" t="n">
        <f aca="false">IF(S6="","",0)</f>
        <v>0</v>
      </c>
      <c r="L6" s="56" t="n">
        <f aca="false">IF(J6="","",IF(AND(J6&gt;'COGS Testing'!$E$9,K6=0),1,0))</f>
        <v>1</v>
      </c>
      <c r="M6" s="57" t="n">
        <v>0.832545237784</v>
      </c>
      <c r="N6" s="56" t="str">
        <f aca="false">IF(OR(A6="",I6=""),"",IF(COUNTIFS($A$2:$A$400,A6,$D$2:$D$400,D6,$I$2:$I$400,I6)&gt;1,"Possible duplicate",""))</f>
        <v/>
      </c>
      <c r="O6" s="56" t="n">
        <f aca="false">IF(J6="","",IF(AND(L6=0,K6=0),1,0))</f>
        <v>0</v>
      </c>
      <c r="P6" s="56" t="n">
        <f aca="false">IF(L6=1,J6+ROW()/10^7,"")</f>
        <v>18755.2000006</v>
      </c>
      <c r="Q6" s="56" t="str">
        <f aca="false">IF(O6=1,M6,"")</f>
        <v/>
      </c>
      <c r="R6" s="56" t="str">
        <f aca="false">IF(K6=1,ROW(),"")</f>
        <v/>
      </c>
      <c r="S6" s="56" t="str">
        <f aca="false">IF(D6="","",TRIM(D6))</f>
        <v>BERTHING &amp; UNBERTHING CHARGES- EXP</v>
      </c>
    </row>
    <row r="7" customFormat="false" ht="15" hidden="false" customHeight="false" outlineLevel="0" collapsed="false">
      <c r="A7" s="50" t="s">
        <v>2387</v>
      </c>
      <c r="B7" s="55" t="n">
        <v>45988</v>
      </c>
      <c r="C7" s="50" t="n">
        <f aca="false">IF(S7="","",IFERROR(IF(INDEX('Ledger Codes'!$C$6:$C$205,MATCH(S7,'Ledger Codes'!$B$6:$B$205,0))="","",INDEX('Ledger Codes'!$C$6:$C$205,MATCH(S7,'Ledger Codes'!$B$6:$B$205,0))),""))</f>
        <v>10047</v>
      </c>
      <c r="D7" s="50" t="s">
        <v>220</v>
      </c>
      <c r="E7" s="50" t="s">
        <v>2388</v>
      </c>
      <c r="F7" s="58" t="s">
        <v>2389</v>
      </c>
      <c r="G7" s="52" t="n">
        <v>13685.14</v>
      </c>
      <c r="H7" s="52" t="n">
        <v>0</v>
      </c>
      <c r="I7" s="52" t="n">
        <f aca="false">IF(AND(G7="",H7=""),"",N(G7)-N(H7))</f>
        <v>13685.14</v>
      </c>
      <c r="J7" s="52" t="n">
        <f aca="false">IF(I7="","",ABS(I7))</f>
        <v>13685.14</v>
      </c>
      <c r="K7" s="56" t="n">
        <f aca="false">IF(S7="","",0)</f>
        <v>0</v>
      </c>
      <c r="L7" s="56" t="n">
        <f aca="false">IF(J7="","",IF(AND(J7&gt;'COGS Testing'!$E$9,K7=0),1,0))</f>
        <v>1</v>
      </c>
      <c r="M7" s="57" t="n">
        <v>0.828275860815</v>
      </c>
      <c r="N7" s="56" t="str">
        <f aca="false">IF(OR(A7="",I7=""),"",IF(COUNTIFS($A$2:$A$400,A7,$D$2:$D$400,D7,$I$2:$I$400,I7)&gt;1,"Possible duplicate",""))</f>
        <v/>
      </c>
      <c r="O7" s="56" t="n">
        <f aca="false">IF(J7="","",IF(AND(L7=0,K7=0),1,0))</f>
        <v>0</v>
      </c>
      <c r="P7" s="56" t="n">
        <f aca="false">IF(L7=1,J7+ROW()/10^7,"")</f>
        <v>13685.1400007</v>
      </c>
      <c r="Q7" s="56" t="str">
        <f aca="false">IF(O7=1,M7,"")</f>
        <v/>
      </c>
      <c r="R7" s="56" t="str">
        <f aca="false">IF(K7=1,ROW(),"")</f>
        <v/>
      </c>
      <c r="S7" s="56" t="str">
        <f aca="false">IF(D7="","",TRIM(D7))</f>
        <v>BERTHING &amp; UNBERTHING CHARGES- EXP</v>
      </c>
    </row>
    <row r="8" customFormat="false" ht="15" hidden="false" customHeight="false" outlineLevel="0" collapsed="false">
      <c r="A8" s="50" t="s">
        <v>2123</v>
      </c>
      <c r="B8" s="55" t="n">
        <v>45995</v>
      </c>
      <c r="C8" s="50" t="n">
        <f aca="false">IF(S8="","",IFERROR(IF(INDEX('Ledger Codes'!$C$6:$C$205,MATCH(S8,'Ledger Codes'!$B$6:$B$205,0))="","",INDEX('Ledger Codes'!$C$6:$C$205,MATCH(S8,'Ledger Codes'!$B$6:$B$205,0))),""))</f>
        <v>10047</v>
      </c>
      <c r="D8" s="50" t="s">
        <v>220</v>
      </c>
      <c r="E8" s="50" t="s">
        <v>2124</v>
      </c>
      <c r="F8" s="50" t="s">
        <v>2125</v>
      </c>
      <c r="G8" s="52" t="n">
        <v>0</v>
      </c>
      <c r="H8" s="52" t="n">
        <v>13685.14</v>
      </c>
      <c r="I8" s="52" t="n">
        <f aca="false">IF(AND(G8="",H8=""),"",N(G8)-N(H8))</f>
        <v>-13685.14</v>
      </c>
      <c r="J8" s="52" t="n">
        <f aca="false">IF(I8="","",ABS(I8))</f>
        <v>13685.14</v>
      </c>
      <c r="K8" s="56" t="n">
        <f aca="false">IF(S8="","",0)</f>
        <v>0</v>
      </c>
      <c r="L8" s="56" t="n">
        <f aca="false">IF(J8="","",IF(AND(J8&gt;'COGS Testing'!$E$9,K8=0),1,0))</f>
        <v>1</v>
      </c>
      <c r="M8" s="57" t="n">
        <v>0.707948787409</v>
      </c>
      <c r="N8" s="56" t="str">
        <f aca="false">IF(OR(A8="",I8=""),"",IF(COUNTIFS($A$2:$A$400,A8,$D$2:$D$400,D8,$I$2:$I$400,I8)&gt;1,"Possible duplicate",""))</f>
        <v/>
      </c>
      <c r="O8" s="56" t="n">
        <f aca="false">IF(J8="","",IF(AND(L8=0,K8=0),1,0))</f>
        <v>0</v>
      </c>
      <c r="P8" s="56" t="n">
        <f aca="false">IF(L8=1,J8+ROW()/10^7,"")</f>
        <v>13685.1400008</v>
      </c>
      <c r="Q8" s="56" t="str">
        <f aca="false">IF(O8=1,M8,"")</f>
        <v/>
      </c>
      <c r="R8" s="56" t="str">
        <f aca="false">IF(K8=1,ROW(),"")</f>
        <v/>
      </c>
      <c r="S8" s="56" t="str">
        <f aca="false">IF(D8="","",TRIM(D8))</f>
        <v>BERTHING &amp; UNBERTHING CHARGES- EXP</v>
      </c>
    </row>
    <row r="9" customFormat="false" ht="15" hidden="false" customHeight="false" outlineLevel="0" collapsed="false">
      <c r="A9" s="50" t="s">
        <v>2390</v>
      </c>
      <c r="B9" s="55" t="n">
        <v>45935</v>
      </c>
      <c r="C9" s="50" t="n">
        <f aca="false">IF(S9="","",IFERROR(IF(INDEX('Ledger Codes'!$C$6:$C$205,MATCH(S9,'Ledger Codes'!$B$6:$B$205,0))="","",INDEX('Ledger Codes'!$C$6:$C$205,MATCH(S9,'Ledger Codes'!$B$6:$B$205,0))),""))</f>
        <v>10048</v>
      </c>
      <c r="D9" s="50" t="s">
        <v>223</v>
      </c>
      <c r="E9" s="50" t="s">
        <v>2391</v>
      </c>
      <c r="F9" s="50" t="s">
        <v>2392</v>
      </c>
      <c r="G9" s="52" t="n">
        <v>150</v>
      </c>
      <c r="H9" s="52" t="n">
        <v>0</v>
      </c>
      <c r="I9" s="52" t="n">
        <f aca="false">IF(AND(G9="",H9=""),"",N(G9)-N(H9))</f>
        <v>150</v>
      </c>
      <c r="J9" s="52" t="n">
        <f aca="false">IF(I9="","",ABS(I9))</f>
        <v>150</v>
      </c>
      <c r="K9" s="56" t="n">
        <f aca="false">IF(S9="","",0)</f>
        <v>0</v>
      </c>
      <c r="L9" s="56" t="n">
        <f aca="false">IF(J9="","",IF(AND(J9&gt;'COGS Testing'!$E$9,K9=0),1,0))</f>
        <v>0</v>
      </c>
      <c r="M9" s="57" t="n">
        <v>0.968117157297</v>
      </c>
      <c r="N9" s="56" t="str">
        <f aca="false">IF(OR(A9="",I9=""),"",IF(COUNTIFS($A$2:$A$400,A9,$D$2:$D$400,D9,$I$2:$I$400,I9)&gt;1,"Possible duplicate",""))</f>
        <v/>
      </c>
      <c r="O9" s="56" t="n">
        <f aca="false">IF(J9="","",IF(AND(L9=0,K9=0),1,0))</f>
        <v>1</v>
      </c>
      <c r="P9" s="56" t="str">
        <f aca="false">IF(L9=1,J9+ROW()/10^7,"")</f>
        <v/>
      </c>
      <c r="Q9" s="57" t="n">
        <f aca="false">IF(O9=1,M9,"")</f>
        <v>0.968117157297</v>
      </c>
      <c r="R9" s="56" t="str">
        <f aca="false">IF(K9=1,ROW(),"")</f>
        <v/>
      </c>
      <c r="S9" s="56" t="str">
        <f aca="false">IF(D9="","",TRIM(D9))</f>
        <v>CONTAINER DAMAGE CHARGES- COST</v>
      </c>
    </row>
    <row r="10" customFormat="false" ht="15" hidden="false" customHeight="false" outlineLevel="0" collapsed="false">
      <c r="A10" s="50" t="s">
        <v>2393</v>
      </c>
      <c r="B10" s="55" t="n">
        <v>45935</v>
      </c>
      <c r="C10" s="50" t="n">
        <f aca="false">IF(S10="","",IFERROR(IF(INDEX('Ledger Codes'!$C$6:$C$205,MATCH(S10,'Ledger Codes'!$B$6:$B$205,0))="","",INDEX('Ledger Codes'!$C$6:$C$205,MATCH(S10,'Ledger Codes'!$B$6:$B$205,0))),""))</f>
        <v>10048</v>
      </c>
      <c r="D10" s="50" t="s">
        <v>223</v>
      </c>
      <c r="E10" s="50" t="s">
        <v>2394</v>
      </c>
      <c r="F10" s="50" t="s">
        <v>2395</v>
      </c>
      <c r="G10" s="52" t="n">
        <v>6050</v>
      </c>
      <c r="H10" s="52" t="n">
        <v>0</v>
      </c>
      <c r="I10" s="52" t="n">
        <f aca="false">IF(AND(G10="",H10=""),"",N(G10)-N(H10))</f>
        <v>6050</v>
      </c>
      <c r="J10" s="52" t="n">
        <f aca="false">IF(I10="","",ABS(I10))</f>
        <v>6050</v>
      </c>
      <c r="K10" s="56" t="n">
        <f aca="false">IF(S10="","",0)</f>
        <v>0</v>
      </c>
      <c r="L10" s="56" t="n">
        <f aca="false">IF(J10="","",IF(AND(J10&gt;'COGS Testing'!$E$9,K10=0),1,0))</f>
        <v>1</v>
      </c>
      <c r="M10" s="57" t="n">
        <v>0.817094709485</v>
      </c>
      <c r="N10" s="56" t="str">
        <f aca="false">IF(OR(A10="",I10=""),"",IF(COUNTIFS($A$2:$A$400,A10,$D$2:$D$400,D10,$I$2:$I$400,I10)&gt;1,"Possible duplicate",""))</f>
        <v/>
      </c>
      <c r="O10" s="56" t="n">
        <f aca="false">IF(J10="","",IF(AND(L10=0,K10=0),1,0))</f>
        <v>0</v>
      </c>
      <c r="P10" s="56" t="n">
        <f aca="false">IF(L10=1,J10+ROW()/10^7,"")</f>
        <v>6050.000001</v>
      </c>
      <c r="Q10" s="56" t="str">
        <f aca="false">IF(O10=1,M10,"")</f>
        <v/>
      </c>
      <c r="R10" s="56" t="str">
        <f aca="false">IF(K10=1,ROW(),"")</f>
        <v/>
      </c>
      <c r="S10" s="56" t="str">
        <f aca="false">IF(D10="","",TRIM(D10))</f>
        <v>CONTAINER DAMAGE CHARGES- COST</v>
      </c>
    </row>
    <row r="11" customFormat="false" ht="15" hidden="false" customHeight="false" outlineLevel="0" collapsed="false">
      <c r="A11" s="50" t="s">
        <v>2396</v>
      </c>
      <c r="B11" s="55" t="n">
        <v>45963</v>
      </c>
      <c r="C11" s="50" t="n">
        <f aca="false">IF(S11="","",IFERROR(IF(INDEX('Ledger Codes'!$C$6:$C$205,MATCH(S11,'Ledger Codes'!$B$6:$B$205,0))="","",INDEX('Ledger Codes'!$C$6:$C$205,MATCH(S11,'Ledger Codes'!$B$6:$B$205,0))),""))</f>
        <v>10048</v>
      </c>
      <c r="D11" s="50" t="s">
        <v>223</v>
      </c>
      <c r="E11" s="50" t="s">
        <v>2397</v>
      </c>
      <c r="F11" s="50" t="s">
        <v>2398</v>
      </c>
      <c r="G11" s="52" t="n">
        <v>3350</v>
      </c>
      <c r="H11" s="52" t="n">
        <v>0</v>
      </c>
      <c r="I11" s="52" t="n">
        <f aca="false">IF(AND(G11="",H11=""),"",N(G11)-N(H11))</f>
        <v>3350</v>
      </c>
      <c r="J11" s="52" t="n">
        <f aca="false">IF(I11="","",ABS(I11))</f>
        <v>3350</v>
      </c>
      <c r="K11" s="56" t="n">
        <f aca="false">IF(S11="","",0)</f>
        <v>0</v>
      </c>
      <c r="L11" s="56" t="n">
        <f aca="false">IF(J11="","",IF(AND(J11&gt;'COGS Testing'!$E$9,K11=0),1,0))</f>
        <v>0</v>
      </c>
      <c r="M11" s="57" t="n">
        <v>0.90164602231</v>
      </c>
      <c r="N11" s="56" t="str">
        <f aca="false">IF(OR(A11="",I11=""),"",IF(COUNTIFS($A$2:$A$400,A11,$D$2:$D$400,D11,$I$2:$I$400,I11)&gt;1,"Possible duplicate",""))</f>
        <v/>
      </c>
      <c r="O11" s="56" t="n">
        <f aca="false">IF(J11="","",IF(AND(L11=0,K11=0),1,0))</f>
        <v>1</v>
      </c>
      <c r="P11" s="56" t="str">
        <f aca="false">IF(L11=1,J11+ROW()/10^7,"")</f>
        <v/>
      </c>
      <c r="Q11" s="57" t="n">
        <f aca="false">IF(O11=1,M11,"")</f>
        <v>0.90164602231</v>
      </c>
      <c r="R11" s="56" t="str">
        <f aca="false">IF(K11=1,ROW(),"")</f>
        <v/>
      </c>
      <c r="S11" s="56" t="str">
        <f aca="false">IF(D11="","",TRIM(D11))</f>
        <v>CONTAINER DAMAGE CHARGES- COST</v>
      </c>
    </row>
    <row r="12" customFormat="false" ht="15" hidden="false" customHeight="false" outlineLevel="0" collapsed="false">
      <c r="A12" s="50" t="s">
        <v>2399</v>
      </c>
      <c r="B12" s="55" t="n">
        <v>45994</v>
      </c>
      <c r="C12" s="50" t="n">
        <f aca="false">IF(S12="","",IFERROR(IF(INDEX('Ledger Codes'!$C$6:$C$205,MATCH(S12,'Ledger Codes'!$B$6:$B$205,0))="","",INDEX('Ledger Codes'!$C$6:$C$205,MATCH(S12,'Ledger Codes'!$B$6:$B$205,0))),""))</f>
        <v>10048</v>
      </c>
      <c r="D12" s="50" t="s">
        <v>223</v>
      </c>
      <c r="E12" s="50" t="s">
        <v>2400</v>
      </c>
      <c r="F12" s="50" t="s">
        <v>2401</v>
      </c>
      <c r="G12" s="52" t="n">
        <v>5850</v>
      </c>
      <c r="H12" s="52" t="n">
        <v>0</v>
      </c>
      <c r="I12" s="52" t="n">
        <f aca="false">IF(AND(G12="",H12=""),"",N(G12)-N(H12))</f>
        <v>5850</v>
      </c>
      <c r="J12" s="52" t="n">
        <f aca="false">IF(I12="","",ABS(I12))</f>
        <v>5850</v>
      </c>
      <c r="K12" s="56" t="n">
        <f aca="false">IF(S12="","",0)</f>
        <v>0</v>
      </c>
      <c r="L12" s="56" t="n">
        <f aca="false">IF(J12="","",IF(AND(J12&gt;'COGS Testing'!$E$9,K12=0),1,0))</f>
        <v>1</v>
      </c>
      <c r="M12" s="57" t="n">
        <v>0.41817664308</v>
      </c>
      <c r="N12" s="56" t="str">
        <f aca="false">IF(OR(A12="",I12=""),"",IF(COUNTIFS($A$2:$A$400,A12,$D$2:$D$400,D12,$I$2:$I$400,I12)&gt;1,"Possible duplicate",""))</f>
        <v/>
      </c>
      <c r="O12" s="56" t="n">
        <f aca="false">IF(J12="","",IF(AND(L12=0,K12=0),1,0))</f>
        <v>0</v>
      </c>
      <c r="P12" s="56" t="n">
        <f aca="false">IF(L12=1,J12+ROW()/10^7,"")</f>
        <v>5850.0000012</v>
      </c>
      <c r="Q12" s="56" t="str">
        <f aca="false">IF(O12=1,M12,"")</f>
        <v/>
      </c>
      <c r="R12" s="56" t="str">
        <f aca="false">IF(K12=1,ROW(),"")</f>
        <v/>
      </c>
      <c r="S12" s="56" t="str">
        <f aca="false">IF(D12="","",TRIM(D12))</f>
        <v>CONTAINER DAMAGE CHARGES- COST</v>
      </c>
    </row>
    <row r="13" customFormat="false" ht="15" hidden="false" customHeight="false" outlineLevel="0" collapsed="false">
      <c r="A13" s="50" t="s">
        <v>2402</v>
      </c>
      <c r="B13" s="55" t="n">
        <v>45928</v>
      </c>
      <c r="C13" s="50" t="n">
        <f aca="false">IF(S13="","",IFERROR(IF(INDEX('Ledger Codes'!$C$6:$C$205,MATCH(S13,'Ledger Codes'!$B$6:$B$205,0))="","",INDEX('Ledger Codes'!$C$6:$C$205,MATCH(S13,'Ledger Codes'!$B$6:$B$205,0))),""))</f>
        <v>10049</v>
      </c>
      <c r="D13" s="50" t="s">
        <v>225</v>
      </c>
      <c r="E13" s="50" t="s">
        <v>2403</v>
      </c>
      <c r="F13" s="58" t="s">
        <v>2404</v>
      </c>
      <c r="G13" s="52" t="n">
        <v>120</v>
      </c>
      <c r="H13" s="52" t="n">
        <v>0</v>
      </c>
      <c r="I13" s="52" t="n">
        <f aca="false">IF(AND(G13="",H13=""),"",N(G13)-N(H13))</f>
        <v>120</v>
      </c>
      <c r="J13" s="52" t="n">
        <f aca="false">IF(I13="","",ABS(I13))</f>
        <v>120</v>
      </c>
      <c r="K13" s="56" t="n">
        <f aca="false">IF(S13="","",0)</f>
        <v>0</v>
      </c>
      <c r="L13" s="56" t="n">
        <f aca="false">IF(J13="","",IF(AND(J13&gt;'COGS Testing'!$E$9,K13=0),1,0))</f>
        <v>0</v>
      </c>
      <c r="M13" s="57" t="n">
        <v>0.077895017467</v>
      </c>
      <c r="N13" s="56" t="str">
        <f aca="false">IF(OR(A13="",I13=""),"",IF(COUNTIFS($A$2:$A$400,A13,$D$2:$D$400,D13,$I$2:$I$400,I13)&gt;1,"Possible duplicate",""))</f>
        <v/>
      </c>
      <c r="O13" s="56" t="n">
        <f aca="false">IF(J13="","",IF(AND(L13=0,K13=0),1,0))</f>
        <v>1</v>
      </c>
      <c r="P13" s="56" t="str">
        <f aca="false">IF(L13=1,J13+ROW()/10^7,"")</f>
        <v/>
      </c>
      <c r="Q13" s="57" t="n">
        <f aca="false">IF(O13=1,M13,"")</f>
        <v>0.077895017467</v>
      </c>
      <c r="R13" s="56" t="str">
        <f aca="false">IF(K13=1,ROW(),"")</f>
        <v/>
      </c>
      <c r="S13" s="56" t="str">
        <f aca="false">IF(D13="","",TRIM(D13))</f>
        <v>CONTAINER GATE PASS FEE- EXP</v>
      </c>
    </row>
    <row r="14" customFormat="false" ht="15" hidden="false" customHeight="false" outlineLevel="0" collapsed="false">
      <c r="A14" s="50" t="s">
        <v>2405</v>
      </c>
      <c r="B14" s="55" t="n">
        <v>45954</v>
      </c>
      <c r="C14" s="50" t="n">
        <f aca="false">IF(S14="","",IFERROR(IF(INDEX('Ledger Codes'!$C$6:$C$205,MATCH(S14,'Ledger Codes'!$B$6:$B$205,0))="","",INDEX('Ledger Codes'!$C$6:$C$205,MATCH(S14,'Ledger Codes'!$B$6:$B$205,0))),""))</f>
        <v>10049</v>
      </c>
      <c r="D14" s="50" t="s">
        <v>225</v>
      </c>
      <c r="E14" s="50" t="s">
        <v>2406</v>
      </c>
      <c r="F14" s="58" t="s">
        <v>2407</v>
      </c>
      <c r="G14" s="52" t="n">
        <v>5280</v>
      </c>
      <c r="H14" s="52" t="n">
        <v>0</v>
      </c>
      <c r="I14" s="52" t="n">
        <f aca="false">IF(AND(G14="",H14=""),"",N(G14)-N(H14))</f>
        <v>5280</v>
      </c>
      <c r="J14" s="52" t="n">
        <f aca="false">IF(I14="","",ABS(I14))</f>
        <v>5280</v>
      </c>
      <c r="K14" s="56" t="n">
        <f aca="false">IF(S14="","",0)</f>
        <v>0</v>
      </c>
      <c r="L14" s="56" t="n">
        <f aca="false">IF(J14="","",IF(AND(J14&gt;'COGS Testing'!$E$9,K14=0),1,0))</f>
        <v>1</v>
      </c>
      <c r="M14" s="57" t="n">
        <v>0.991863766649</v>
      </c>
      <c r="N14" s="56" t="str">
        <f aca="false">IF(OR(A14="",I14=""),"",IF(COUNTIFS($A$2:$A$400,A14,$D$2:$D$400,D14,$I$2:$I$400,I14)&gt;1,"Possible duplicate",""))</f>
        <v/>
      </c>
      <c r="O14" s="56" t="n">
        <f aca="false">IF(J14="","",IF(AND(L14=0,K14=0),1,0))</f>
        <v>0</v>
      </c>
      <c r="P14" s="56" t="n">
        <f aca="false">IF(L14=1,J14+ROW()/10^7,"")</f>
        <v>5280.0000014</v>
      </c>
      <c r="Q14" s="56" t="str">
        <f aca="false">IF(O14=1,M14,"")</f>
        <v/>
      </c>
      <c r="R14" s="56" t="str">
        <f aca="false">IF(K14=1,ROW(),"")</f>
        <v/>
      </c>
      <c r="S14" s="56" t="str">
        <f aca="false">IF(D14="","",TRIM(D14))</f>
        <v>CONTAINER GATE PASS FEE- EXP</v>
      </c>
    </row>
    <row r="15" customFormat="false" ht="15" hidden="false" customHeight="false" outlineLevel="0" collapsed="false">
      <c r="A15" s="50" t="s">
        <v>2408</v>
      </c>
      <c r="B15" s="55" t="n">
        <v>45956</v>
      </c>
      <c r="C15" s="50" t="n">
        <f aca="false">IF(S15="","",IFERROR(IF(INDEX('Ledger Codes'!$C$6:$C$205,MATCH(S15,'Ledger Codes'!$B$6:$B$205,0))="","",INDEX('Ledger Codes'!$C$6:$C$205,MATCH(S15,'Ledger Codes'!$B$6:$B$205,0))),""))</f>
        <v>10049</v>
      </c>
      <c r="D15" s="50" t="s">
        <v>225</v>
      </c>
      <c r="E15" s="50" t="s">
        <v>2409</v>
      </c>
      <c r="F15" s="58" t="s">
        <v>2410</v>
      </c>
      <c r="G15" s="52" t="n">
        <v>120</v>
      </c>
      <c r="H15" s="52" t="n">
        <v>0</v>
      </c>
      <c r="I15" s="52" t="n">
        <f aca="false">IF(AND(G15="",H15=""),"",N(G15)-N(H15))</f>
        <v>120</v>
      </c>
      <c r="J15" s="52" t="n">
        <f aca="false">IF(I15="","",ABS(I15))</f>
        <v>120</v>
      </c>
      <c r="K15" s="56" t="n">
        <f aca="false">IF(S15="","",0)</f>
        <v>0</v>
      </c>
      <c r="L15" s="56" t="n">
        <f aca="false">IF(J15="","",IF(AND(J15&gt;'COGS Testing'!$E$9,K15=0),1,0))</f>
        <v>0</v>
      </c>
      <c r="M15" s="57" t="n">
        <v>0.741898607978</v>
      </c>
      <c r="N15" s="56" t="str">
        <f aca="false">IF(OR(A15="",I15=""),"",IF(COUNTIFS($A$2:$A$400,A15,$D$2:$D$400,D15,$I$2:$I$400,I15)&gt;1,"Possible duplicate",""))</f>
        <v/>
      </c>
      <c r="O15" s="56" t="n">
        <f aca="false">IF(J15="","",IF(AND(L15=0,K15=0),1,0))</f>
        <v>1</v>
      </c>
      <c r="P15" s="56" t="str">
        <f aca="false">IF(L15=1,J15+ROW()/10^7,"")</f>
        <v/>
      </c>
      <c r="Q15" s="57" t="n">
        <f aca="false">IF(O15=1,M15,"")</f>
        <v>0.741898607978</v>
      </c>
      <c r="R15" s="56" t="str">
        <f aca="false">IF(K15=1,ROW(),"")</f>
        <v/>
      </c>
      <c r="S15" s="56" t="str">
        <f aca="false">IF(D15="","",TRIM(D15))</f>
        <v>CONTAINER GATE PASS FEE- EXP</v>
      </c>
    </row>
    <row r="16" customFormat="false" ht="15" hidden="false" customHeight="false" outlineLevel="0" collapsed="false">
      <c r="A16" s="50" t="s">
        <v>2411</v>
      </c>
      <c r="B16" s="55" t="n">
        <v>45964</v>
      </c>
      <c r="C16" s="50" t="n">
        <f aca="false">IF(S16="","",IFERROR(IF(INDEX('Ledger Codes'!$C$6:$C$205,MATCH(S16,'Ledger Codes'!$B$6:$B$205,0))="","",INDEX('Ledger Codes'!$C$6:$C$205,MATCH(S16,'Ledger Codes'!$B$6:$B$205,0))),""))</f>
        <v>10049</v>
      </c>
      <c r="D16" s="50" t="s">
        <v>225</v>
      </c>
      <c r="E16" s="50" t="s">
        <v>2412</v>
      </c>
      <c r="F16" s="58" t="s">
        <v>2413</v>
      </c>
      <c r="G16" s="52" t="n">
        <v>256</v>
      </c>
      <c r="H16" s="52" t="n">
        <v>0</v>
      </c>
      <c r="I16" s="52" t="n">
        <f aca="false">IF(AND(G16="",H16=""),"",N(G16)-N(H16))</f>
        <v>256</v>
      </c>
      <c r="J16" s="52" t="n">
        <f aca="false">IF(I16="","",ABS(I16))</f>
        <v>256</v>
      </c>
      <c r="K16" s="56" t="n">
        <f aca="false">IF(S16="","",0)</f>
        <v>0</v>
      </c>
      <c r="L16" s="56" t="n">
        <f aca="false">IF(J16="","",IF(AND(J16&gt;'COGS Testing'!$E$9,K16=0),1,0))</f>
        <v>0</v>
      </c>
      <c r="M16" s="57" t="n">
        <v>0.970856630644</v>
      </c>
      <c r="N16" s="56" t="str">
        <f aca="false">IF(OR(A16="",I16=""),"",IF(COUNTIFS($A$2:$A$400,A16,$D$2:$D$400,D16,$I$2:$I$400,I16)&gt;1,"Possible duplicate",""))</f>
        <v/>
      </c>
      <c r="O16" s="56" t="n">
        <f aca="false">IF(J16="","",IF(AND(L16=0,K16=0),1,0))</f>
        <v>1</v>
      </c>
      <c r="P16" s="56" t="str">
        <f aca="false">IF(L16=1,J16+ROW()/10^7,"")</f>
        <v/>
      </c>
      <c r="Q16" s="57" t="n">
        <f aca="false">IF(O16=1,M16,"")</f>
        <v>0.970856630644</v>
      </c>
      <c r="R16" s="56" t="str">
        <f aca="false">IF(K16=1,ROW(),"")</f>
        <v/>
      </c>
      <c r="S16" s="56" t="str">
        <f aca="false">IF(D16="","",TRIM(D16))</f>
        <v>CONTAINER GATE PASS FEE- EXP</v>
      </c>
    </row>
    <row r="17" customFormat="false" ht="15" hidden="false" customHeight="false" outlineLevel="0" collapsed="false">
      <c r="A17" s="50" t="s">
        <v>2414</v>
      </c>
      <c r="B17" s="55" t="n">
        <v>45967</v>
      </c>
      <c r="C17" s="50" t="n">
        <f aca="false">IF(S17="","",IFERROR(IF(INDEX('Ledger Codes'!$C$6:$C$205,MATCH(S17,'Ledger Codes'!$B$6:$B$205,0))="","",INDEX('Ledger Codes'!$C$6:$C$205,MATCH(S17,'Ledger Codes'!$B$6:$B$205,0))),""))</f>
        <v>10049</v>
      </c>
      <c r="D17" s="50" t="s">
        <v>225</v>
      </c>
      <c r="E17" s="50" t="s">
        <v>2415</v>
      </c>
      <c r="F17" s="58" t="s">
        <v>2416</v>
      </c>
      <c r="G17" s="52" t="n">
        <v>128</v>
      </c>
      <c r="H17" s="52" t="n">
        <v>0</v>
      </c>
      <c r="I17" s="52" t="n">
        <f aca="false">IF(AND(G17="",H17=""),"",N(G17)-N(H17))</f>
        <v>128</v>
      </c>
      <c r="J17" s="52" t="n">
        <f aca="false">IF(I17="","",ABS(I17))</f>
        <v>128</v>
      </c>
      <c r="K17" s="56" t="n">
        <f aca="false">IF(S17="","",0)</f>
        <v>0</v>
      </c>
      <c r="L17" s="56" t="n">
        <f aca="false">IF(J17="","",IF(AND(J17&gt;'COGS Testing'!$E$9,K17=0),1,0))</f>
        <v>0</v>
      </c>
      <c r="M17" s="57" t="n">
        <v>0.822951312964</v>
      </c>
      <c r="N17" s="56" t="str">
        <f aca="false">IF(OR(A17="",I17=""),"",IF(COUNTIFS($A$2:$A$400,A17,$D$2:$D$400,D17,$I$2:$I$400,I17)&gt;1,"Possible duplicate",""))</f>
        <v/>
      </c>
      <c r="O17" s="56" t="n">
        <f aca="false">IF(J17="","",IF(AND(L17=0,K17=0),1,0))</f>
        <v>1</v>
      </c>
      <c r="P17" s="56" t="str">
        <f aca="false">IF(L17=1,J17+ROW()/10^7,"")</f>
        <v/>
      </c>
      <c r="Q17" s="57" t="n">
        <f aca="false">IF(O17=1,M17,"")</f>
        <v>0.822951312964</v>
      </c>
      <c r="R17" s="56" t="str">
        <f aca="false">IF(K17=1,ROW(),"")</f>
        <v/>
      </c>
      <c r="S17" s="56" t="str">
        <f aca="false">IF(D17="","",TRIM(D17))</f>
        <v>CONTAINER GATE PASS FEE- EXP</v>
      </c>
    </row>
    <row r="18" customFormat="false" ht="15" hidden="false" customHeight="false" outlineLevel="0" collapsed="false">
      <c r="A18" s="50" t="s">
        <v>2417</v>
      </c>
      <c r="B18" s="55" t="n">
        <v>45984</v>
      </c>
      <c r="C18" s="50" t="n">
        <f aca="false">IF(S18="","",IFERROR(IF(INDEX('Ledger Codes'!$C$6:$C$205,MATCH(S18,'Ledger Codes'!$B$6:$B$205,0))="","",INDEX('Ledger Codes'!$C$6:$C$205,MATCH(S18,'Ledger Codes'!$B$6:$B$205,0))),""))</f>
        <v>10049</v>
      </c>
      <c r="D18" s="50" t="s">
        <v>225</v>
      </c>
      <c r="E18" s="50" t="s">
        <v>2418</v>
      </c>
      <c r="F18" s="58" t="s">
        <v>2419</v>
      </c>
      <c r="G18" s="52" t="n">
        <v>256</v>
      </c>
      <c r="H18" s="52" t="n">
        <v>0</v>
      </c>
      <c r="I18" s="52" t="n">
        <f aca="false">IF(AND(G18="",H18=""),"",N(G18)-N(H18))</f>
        <v>256</v>
      </c>
      <c r="J18" s="52" t="n">
        <f aca="false">IF(I18="","",ABS(I18))</f>
        <v>256</v>
      </c>
      <c r="K18" s="56" t="n">
        <f aca="false">IF(S18="","",0)</f>
        <v>0</v>
      </c>
      <c r="L18" s="56" t="n">
        <f aca="false">IF(J18="","",IF(AND(J18&gt;'COGS Testing'!$E$9,K18=0),1,0))</f>
        <v>0</v>
      </c>
      <c r="M18" s="57" t="n">
        <v>0.980310552912</v>
      </c>
      <c r="N18" s="56" t="str">
        <f aca="false">IF(OR(A18="",I18=""),"",IF(COUNTIFS($A$2:$A$400,A18,$D$2:$D$400,D18,$I$2:$I$400,I18)&gt;1,"Possible duplicate",""))</f>
        <v/>
      </c>
      <c r="O18" s="56" t="n">
        <f aca="false">IF(J18="","",IF(AND(L18=0,K18=0),1,0))</f>
        <v>1</v>
      </c>
      <c r="P18" s="56" t="str">
        <f aca="false">IF(L18=1,J18+ROW()/10^7,"")</f>
        <v/>
      </c>
      <c r="Q18" s="57" t="n">
        <f aca="false">IF(O18=1,M18,"")</f>
        <v>0.980310552912</v>
      </c>
      <c r="R18" s="56" t="str">
        <f aca="false">IF(K18=1,ROW(),"")</f>
        <v/>
      </c>
      <c r="S18" s="56" t="str">
        <f aca="false">IF(D18="","",TRIM(D18))</f>
        <v>CONTAINER GATE PASS FEE- EXP</v>
      </c>
    </row>
    <row r="19" customFormat="false" ht="15" hidden="false" customHeight="false" outlineLevel="0" collapsed="false">
      <c r="A19" s="50" t="s">
        <v>2420</v>
      </c>
      <c r="B19" s="55" t="n">
        <v>45991</v>
      </c>
      <c r="C19" s="50" t="n">
        <f aca="false">IF(S19="","",IFERROR(IF(INDEX('Ledger Codes'!$C$6:$C$205,MATCH(S19,'Ledger Codes'!$B$6:$B$205,0))="","",INDEX('Ledger Codes'!$C$6:$C$205,MATCH(S19,'Ledger Codes'!$B$6:$B$205,0))),""))</f>
        <v>10049</v>
      </c>
      <c r="D19" s="50" t="s">
        <v>225</v>
      </c>
      <c r="E19" s="50" t="s">
        <v>2421</v>
      </c>
      <c r="F19" s="58" t="s">
        <v>2422</v>
      </c>
      <c r="G19" s="52" t="n">
        <v>128</v>
      </c>
      <c r="H19" s="52" t="n">
        <v>0</v>
      </c>
      <c r="I19" s="52" t="n">
        <f aca="false">IF(AND(G19="",H19=""),"",N(G19)-N(H19))</f>
        <v>128</v>
      </c>
      <c r="J19" s="52" t="n">
        <f aca="false">IF(I19="","",ABS(I19))</f>
        <v>128</v>
      </c>
      <c r="K19" s="56" t="n">
        <f aca="false">IF(S19="","",0)</f>
        <v>0</v>
      </c>
      <c r="L19" s="56" t="n">
        <f aca="false">IF(J19="","",IF(AND(J19&gt;'COGS Testing'!$E$9,K19=0),1,0))</f>
        <v>0</v>
      </c>
      <c r="M19" s="57" t="n">
        <v>0.732744348528</v>
      </c>
      <c r="N19" s="56" t="str">
        <f aca="false">IF(OR(A19="",I19=""),"",IF(COUNTIFS($A$2:$A$400,A19,$D$2:$D$400,D19,$I$2:$I$400,I19)&gt;1,"Possible duplicate",""))</f>
        <v/>
      </c>
      <c r="O19" s="56" t="n">
        <f aca="false">IF(J19="","",IF(AND(L19=0,K19=0),1,0))</f>
        <v>1</v>
      </c>
      <c r="P19" s="56" t="str">
        <f aca="false">IF(L19=1,J19+ROW()/10^7,"")</f>
        <v/>
      </c>
      <c r="Q19" s="57" t="n">
        <f aca="false">IF(O19=1,M19,"")</f>
        <v>0.732744348528</v>
      </c>
      <c r="R19" s="56" t="str">
        <f aca="false">IF(K19=1,ROW(),"")</f>
        <v/>
      </c>
      <c r="S19" s="56" t="str">
        <f aca="false">IF(D19="","",TRIM(D19))</f>
        <v>CONTAINER GATE PASS FEE- EXP</v>
      </c>
    </row>
    <row r="20" customFormat="false" ht="15" hidden="false" customHeight="false" outlineLevel="0" collapsed="false">
      <c r="A20" s="50" t="s">
        <v>2423</v>
      </c>
      <c r="B20" s="55" t="n">
        <v>46010</v>
      </c>
      <c r="C20" s="50" t="n">
        <f aca="false">IF(S20="","",IFERROR(IF(INDEX('Ledger Codes'!$C$6:$C$205,MATCH(S20,'Ledger Codes'!$B$6:$B$205,0))="","",INDEX('Ledger Codes'!$C$6:$C$205,MATCH(S20,'Ledger Codes'!$B$6:$B$205,0))),""))</f>
        <v>10049</v>
      </c>
      <c r="D20" s="50" t="s">
        <v>225</v>
      </c>
      <c r="E20" s="50" t="s">
        <v>2424</v>
      </c>
      <c r="F20" s="58" t="s">
        <v>2425</v>
      </c>
      <c r="G20" s="52" t="n">
        <v>128</v>
      </c>
      <c r="H20" s="52" t="n">
        <v>0</v>
      </c>
      <c r="I20" s="52" t="n">
        <f aca="false">IF(AND(G20="",H20=""),"",N(G20)-N(H20))</f>
        <v>128</v>
      </c>
      <c r="J20" s="52" t="n">
        <f aca="false">IF(I20="","",ABS(I20))</f>
        <v>128</v>
      </c>
      <c r="K20" s="56" t="n">
        <f aca="false">IF(S20="","",0)</f>
        <v>0</v>
      </c>
      <c r="L20" s="56" t="n">
        <f aca="false">IF(J20="","",IF(AND(J20&gt;'COGS Testing'!$E$9,K20=0),1,0))</f>
        <v>0</v>
      </c>
      <c r="M20" s="57" t="n">
        <v>0.079088556997</v>
      </c>
      <c r="N20" s="56" t="str">
        <f aca="false">IF(OR(A20="",I20=""),"",IF(COUNTIFS($A$2:$A$400,A20,$D$2:$D$400,D20,$I$2:$I$400,I20)&gt;1,"Possible duplicate",""))</f>
        <v/>
      </c>
      <c r="O20" s="56" t="n">
        <f aca="false">IF(J20="","",IF(AND(L20=0,K20=0),1,0))</f>
        <v>1</v>
      </c>
      <c r="P20" s="56" t="str">
        <f aca="false">IF(L20=1,J20+ROW()/10^7,"")</f>
        <v/>
      </c>
      <c r="Q20" s="57" t="n">
        <f aca="false">IF(O20=1,M20,"")</f>
        <v>0.079088556997</v>
      </c>
      <c r="R20" s="56" t="str">
        <f aca="false">IF(K20=1,ROW(),"")</f>
        <v/>
      </c>
      <c r="S20" s="56" t="str">
        <f aca="false">IF(D20="","",TRIM(D20))</f>
        <v>CONTAINER GATE PASS FEE- EXP</v>
      </c>
    </row>
    <row r="21" customFormat="false" ht="15" hidden="false" customHeight="false" outlineLevel="0" collapsed="false">
      <c r="A21" s="50" t="s">
        <v>2426</v>
      </c>
      <c r="B21" s="55" t="n">
        <v>46022</v>
      </c>
      <c r="C21" s="50" t="n">
        <f aca="false">IF(S21="","",IFERROR(IF(INDEX('Ledger Codes'!$C$6:$C$205,MATCH(S21,'Ledger Codes'!$B$6:$B$205,0))="","",INDEX('Ledger Codes'!$C$6:$C$205,MATCH(S21,'Ledger Codes'!$B$6:$B$205,0))),""))</f>
        <v>10049</v>
      </c>
      <c r="D21" s="50" t="s">
        <v>225</v>
      </c>
      <c r="E21" s="50" t="s">
        <v>2427</v>
      </c>
      <c r="F21" s="58" t="s">
        <v>2428</v>
      </c>
      <c r="G21" s="52" t="n">
        <v>1920</v>
      </c>
      <c r="H21" s="52" t="n">
        <v>0</v>
      </c>
      <c r="I21" s="52" t="n">
        <f aca="false">IF(AND(G21="",H21=""),"",N(G21)-N(H21))</f>
        <v>1920</v>
      </c>
      <c r="J21" s="52" t="n">
        <f aca="false">IF(I21="","",ABS(I21))</f>
        <v>1920</v>
      </c>
      <c r="K21" s="56" t="n">
        <f aca="false">IF(S21="","",0)</f>
        <v>0</v>
      </c>
      <c r="L21" s="56" t="n">
        <f aca="false">IF(J21="","",IF(AND(J21&gt;'COGS Testing'!$E$9,K21=0),1,0))</f>
        <v>0</v>
      </c>
      <c r="M21" s="57" t="n">
        <v>0.743541958751</v>
      </c>
      <c r="N21" s="56" t="str">
        <f aca="false">IF(OR(A21="",I21=""),"",IF(COUNTIFS($A$2:$A$400,A21,$D$2:$D$400,D21,$I$2:$I$400,I21)&gt;1,"Possible duplicate",""))</f>
        <v/>
      </c>
      <c r="O21" s="56" t="n">
        <f aca="false">IF(J21="","",IF(AND(L21=0,K21=0),1,0))</f>
        <v>1</v>
      </c>
      <c r="P21" s="56" t="str">
        <f aca="false">IF(L21=1,J21+ROW()/10^7,"")</f>
        <v/>
      </c>
      <c r="Q21" s="57" t="n">
        <f aca="false">IF(O21=1,M21,"")</f>
        <v>0.743541958751</v>
      </c>
      <c r="R21" s="56" t="str">
        <f aca="false">IF(K21=1,ROW(),"")</f>
        <v/>
      </c>
      <c r="S21" s="56" t="str">
        <f aca="false">IF(D21="","",TRIM(D21))</f>
        <v>CONTAINER GATE PASS FEE- EXP</v>
      </c>
    </row>
    <row r="22" customFormat="false" ht="15" hidden="false" customHeight="false" outlineLevel="0" collapsed="false">
      <c r="A22" s="50" t="s">
        <v>2429</v>
      </c>
      <c r="B22" s="55" t="n">
        <v>46015</v>
      </c>
      <c r="C22" s="50" t="n">
        <f aca="false">IF(S22="","",IFERROR(IF(INDEX('Ledger Codes'!$C$6:$C$205,MATCH(S22,'Ledger Codes'!$B$6:$B$205,0))="","",INDEX('Ledger Codes'!$C$6:$C$205,MATCH(S22,'Ledger Codes'!$B$6:$B$205,0))),""))</f>
        <v>10084</v>
      </c>
      <c r="D22" s="50" t="s">
        <v>226</v>
      </c>
      <c r="E22" s="50" t="s">
        <v>2430</v>
      </c>
      <c r="F22" s="58" t="s">
        <v>2431</v>
      </c>
      <c r="G22" s="52" t="n">
        <v>1600</v>
      </c>
      <c r="H22" s="52" t="n">
        <v>0</v>
      </c>
      <c r="I22" s="52" t="n">
        <f aca="false">IF(AND(G22="",H22=""),"",N(G22)-N(H22))</f>
        <v>1600</v>
      </c>
      <c r="J22" s="52" t="n">
        <f aca="false">IF(I22="","",ABS(I22))</f>
        <v>1600</v>
      </c>
      <c r="K22" s="56" t="n">
        <f aca="false">IF(S22="","",0)</f>
        <v>0</v>
      </c>
      <c r="L22" s="56" t="n">
        <f aca="false">IF(J22="","",IF(AND(J22&gt;'COGS Testing'!$E$9,K22=0),1,0))</f>
        <v>0</v>
      </c>
      <c r="M22" s="57" t="n">
        <v>0.421991676106</v>
      </c>
      <c r="N22" s="56" t="str">
        <f aca="false">IF(OR(A22="",I22=""),"",IF(COUNTIFS($A$2:$A$400,A22,$D$2:$D$400,D22,$I$2:$I$400,I22)&gt;1,"Possible duplicate",""))</f>
        <v/>
      </c>
      <c r="O22" s="56" t="n">
        <f aca="false">IF(J22="","",IF(AND(L22=0,K22=0),1,0))</f>
        <v>1</v>
      </c>
      <c r="P22" s="56" t="str">
        <f aca="false">IF(L22=1,J22+ROW()/10^7,"")</f>
        <v/>
      </c>
      <c r="Q22" s="57" t="n">
        <f aca="false">IF(O22=1,M22,"")</f>
        <v>0.421991676106</v>
      </c>
      <c r="R22" s="56" t="str">
        <f aca="false">IF(K22=1,ROW(),"")</f>
        <v/>
      </c>
      <c r="S22" s="56" t="str">
        <f aca="false">IF(D22="","",TRIM(D22))</f>
        <v>CONTAINER HOLD CHARGES-EXP</v>
      </c>
    </row>
    <row r="23" customFormat="false" ht="15" hidden="false" customHeight="false" outlineLevel="0" collapsed="false">
      <c r="A23" s="50" t="s">
        <v>2432</v>
      </c>
      <c r="B23" s="55" t="n">
        <v>45984</v>
      </c>
      <c r="C23" s="50" t="n">
        <f aca="false">IF(S23="","",IFERROR(IF(INDEX('Ledger Codes'!$C$6:$C$205,MATCH(S23,'Ledger Codes'!$B$6:$B$205,0))="","",INDEX('Ledger Codes'!$C$6:$C$205,MATCH(S23,'Ledger Codes'!$B$6:$B$205,0))),""))</f>
        <v>10050</v>
      </c>
      <c r="D23" s="50" t="s">
        <v>227</v>
      </c>
      <c r="E23" s="50" t="s">
        <v>2433</v>
      </c>
      <c r="F23" s="58" t="s">
        <v>2434</v>
      </c>
      <c r="G23" s="52" t="n">
        <v>2200</v>
      </c>
      <c r="H23" s="52" t="n">
        <v>0</v>
      </c>
      <c r="I23" s="52" t="n">
        <f aca="false">IF(AND(G23="",H23=""),"",N(G23)-N(H23))</f>
        <v>2200</v>
      </c>
      <c r="J23" s="52" t="n">
        <f aca="false">IF(I23="","",ABS(I23))</f>
        <v>2200</v>
      </c>
      <c r="K23" s="56" t="n">
        <f aca="false">IF(S23="","",0)</f>
        <v>0</v>
      </c>
      <c r="L23" s="56" t="n">
        <f aca="false">IF(J23="","",IF(AND(J23&gt;'COGS Testing'!$E$9,K23=0),1,0))</f>
        <v>0</v>
      </c>
      <c r="M23" s="57" t="n">
        <v>0.827919823804</v>
      </c>
      <c r="N23" s="56" t="str">
        <f aca="false">IF(OR(A23="",I23=""),"",IF(COUNTIFS($A$2:$A$400,A23,$D$2:$D$400,D23,$I$2:$I$400,I23)&gt;1,"Possible duplicate",""))</f>
        <v/>
      </c>
      <c r="O23" s="56" t="n">
        <f aca="false">IF(J23="","",IF(AND(L23=0,K23=0),1,0))</f>
        <v>1</v>
      </c>
      <c r="P23" s="56" t="str">
        <f aca="false">IF(L23=1,J23+ROW()/10^7,"")</f>
        <v/>
      </c>
      <c r="Q23" s="57" t="n">
        <f aca="false">IF(O23=1,M23,"")</f>
        <v>0.827919823804</v>
      </c>
      <c r="R23" s="56" t="str">
        <f aca="false">IF(K23=1,ROW(),"")</f>
        <v/>
      </c>
      <c r="S23" s="56" t="str">
        <f aca="false">IF(D23="","",TRIM(D23))</f>
        <v>DEPARTURE FEES &amp; CLEANING CHARGES- EXP</v>
      </c>
    </row>
    <row r="24" customFormat="false" ht="15" hidden="false" customHeight="false" outlineLevel="0" collapsed="false">
      <c r="A24" s="50" t="s">
        <v>2435</v>
      </c>
      <c r="B24" s="55" t="n">
        <v>45931</v>
      </c>
      <c r="C24" s="50" t="n">
        <f aca="false">IF(S24="","",IFERROR(IF(INDEX('Ledger Codes'!$C$6:$C$205,MATCH(S24,'Ledger Codes'!$B$6:$B$205,0))="","",INDEX('Ledger Codes'!$C$6:$C$205,MATCH(S24,'Ledger Codes'!$B$6:$B$205,0))),""))</f>
        <v>10068</v>
      </c>
      <c r="D24" s="50" t="s">
        <v>228</v>
      </c>
      <c r="E24" s="50" t="s">
        <v>2436</v>
      </c>
      <c r="F24" s="50" t="s">
        <v>2437</v>
      </c>
      <c r="G24" s="52" t="n">
        <v>400</v>
      </c>
      <c r="H24" s="52" t="n">
        <v>0</v>
      </c>
      <c r="I24" s="52" t="n">
        <f aca="false">IF(AND(G24="",H24=""),"",N(G24)-N(H24))</f>
        <v>400</v>
      </c>
      <c r="J24" s="52" t="n">
        <f aca="false">IF(I24="","",ABS(I24))</f>
        <v>400</v>
      </c>
      <c r="K24" s="56" t="n">
        <f aca="false">IF(S24="","",0)</f>
        <v>0</v>
      </c>
      <c r="L24" s="56" t="n">
        <f aca="false">IF(J24="","",IF(AND(J24&gt;'COGS Testing'!$E$9,K24=0),1,0))</f>
        <v>0</v>
      </c>
      <c r="M24" s="57" t="n">
        <v>0.080303397514</v>
      </c>
      <c r="N24" s="56" t="str">
        <f aca="false">IF(OR(A24="",I24=""),"",IF(COUNTIFS($A$2:$A$400,A24,$D$2:$D$400,D24,$I$2:$I$400,I24)&gt;1,"Possible duplicate",""))</f>
        <v/>
      </c>
      <c r="O24" s="56" t="n">
        <f aca="false">IF(J24="","",IF(AND(L24=0,K24=0),1,0))</f>
        <v>1</v>
      </c>
      <c r="P24" s="56" t="str">
        <f aca="false">IF(L24=1,J24+ROW()/10^7,"")</f>
        <v/>
      </c>
      <c r="Q24" s="57" t="n">
        <f aca="false">IF(O24=1,M24,"")</f>
        <v>0.080303397514</v>
      </c>
      <c r="R24" s="56" t="str">
        <f aca="false">IF(K24=1,ROW(),"")</f>
        <v/>
      </c>
      <c r="S24" s="56" t="str">
        <f aca="false">IF(D24="","",TRIM(D24))</f>
        <v>ELECTRONIC AMENDMENT LETTERS</v>
      </c>
    </row>
    <row r="25" customFormat="false" ht="15" hidden="false" customHeight="false" outlineLevel="0" collapsed="false">
      <c r="A25" s="50" t="s">
        <v>2438</v>
      </c>
      <c r="B25" s="55" t="n">
        <v>45962</v>
      </c>
      <c r="C25" s="50" t="n">
        <f aca="false">IF(S25="","",IFERROR(IF(INDEX('Ledger Codes'!$C$6:$C$205,MATCH(S25,'Ledger Codes'!$B$6:$B$205,0))="","",INDEX('Ledger Codes'!$C$6:$C$205,MATCH(S25,'Ledger Codes'!$B$6:$B$205,0))),""))</f>
        <v>10068</v>
      </c>
      <c r="D25" s="50" t="s">
        <v>228</v>
      </c>
      <c r="E25" s="50" t="s">
        <v>2439</v>
      </c>
      <c r="F25" s="50" t="s">
        <v>2440</v>
      </c>
      <c r="G25" s="52" t="n">
        <v>250</v>
      </c>
      <c r="H25" s="52" t="n">
        <v>0</v>
      </c>
      <c r="I25" s="52" t="n">
        <f aca="false">IF(AND(G25="",H25=""),"",N(G25)-N(H25))</f>
        <v>250</v>
      </c>
      <c r="J25" s="52" t="n">
        <f aca="false">IF(I25="","",ABS(I25))</f>
        <v>250</v>
      </c>
      <c r="K25" s="56" t="n">
        <f aca="false">IF(S25="","",0)</f>
        <v>0</v>
      </c>
      <c r="L25" s="56" t="n">
        <f aca="false">IF(J25="","",IF(AND(J25&gt;'COGS Testing'!$E$9,K25=0),1,0))</f>
        <v>0</v>
      </c>
      <c r="M25" s="57" t="n">
        <v>0.576958348167</v>
      </c>
      <c r="N25" s="56" t="str">
        <f aca="false">IF(OR(A25="",I25=""),"",IF(COUNTIFS($A$2:$A$400,A25,$D$2:$D$400,D25,$I$2:$I$400,I25)&gt;1,"Possible duplicate",""))</f>
        <v/>
      </c>
      <c r="O25" s="56" t="n">
        <f aca="false">IF(J25="","",IF(AND(L25=0,K25=0),1,0))</f>
        <v>1</v>
      </c>
      <c r="P25" s="56" t="str">
        <f aca="false">IF(L25=1,J25+ROW()/10^7,"")</f>
        <v/>
      </c>
      <c r="Q25" s="57" t="n">
        <f aca="false">IF(O25=1,M25,"")</f>
        <v>0.576958348167</v>
      </c>
      <c r="R25" s="56" t="str">
        <f aca="false">IF(K25=1,ROW(),"")</f>
        <v/>
      </c>
      <c r="S25" s="56" t="str">
        <f aca="false">IF(D25="","",TRIM(D25))</f>
        <v>ELECTRONIC AMENDMENT LETTERS</v>
      </c>
    </row>
    <row r="26" customFormat="false" ht="15" hidden="false" customHeight="false" outlineLevel="0" collapsed="false">
      <c r="A26" s="50" t="s">
        <v>2435</v>
      </c>
      <c r="B26" s="55" t="n">
        <v>45931</v>
      </c>
      <c r="C26" s="50" t="n">
        <f aca="false">IF(S26="","",IFERROR(IF(INDEX('Ledger Codes'!$C$6:$C$205,MATCH(S26,'Ledger Codes'!$B$6:$B$205,0))="","",INDEX('Ledger Codes'!$C$6:$C$205,MATCH(S26,'Ledger Codes'!$B$6:$B$205,0))),""))</f>
        <v>10068</v>
      </c>
      <c r="D26" s="50" t="s">
        <v>230</v>
      </c>
      <c r="E26" s="50" t="s">
        <v>2436</v>
      </c>
      <c r="F26" s="50" t="s">
        <v>2437</v>
      </c>
      <c r="G26" s="52" t="n">
        <v>5340</v>
      </c>
      <c r="H26" s="52" t="n">
        <v>0</v>
      </c>
      <c r="I26" s="52" t="n">
        <f aca="false">IF(AND(G26="",H26=""),"",N(G26)-N(H26))</f>
        <v>5340</v>
      </c>
      <c r="J26" s="52" t="n">
        <f aca="false">IF(I26="","",ABS(I26))</f>
        <v>5340</v>
      </c>
      <c r="K26" s="56" t="n">
        <f aca="false">IF(S26="","",0)</f>
        <v>0</v>
      </c>
      <c r="L26" s="56" t="n">
        <f aca="false">IF(J26="","",IF(AND(J26&gt;'COGS Testing'!$E$9,K26=0),1,0))</f>
        <v>1</v>
      </c>
      <c r="M26" s="57" t="n">
        <v>0.237030753608</v>
      </c>
      <c r="N26" s="56" t="str">
        <f aca="false">IF(OR(A26="",I26=""),"",IF(COUNTIFS($A$2:$A$400,A26,$D$2:$D$400,D26,$I$2:$I$400,I26)&gt;1,"Possible duplicate",""))</f>
        <v/>
      </c>
      <c r="O26" s="56" t="n">
        <f aca="false">IF(J26="","",IF(AND(L26=0,K26=0),1,0))</f>
        <v>0</v>
      </c>
      <c r="P26" s="56" t="n">
        <f aca="false">IF(L26=1,J26+ROW()/10^7,"")</f>
        <v>5340.0000026</v>
      </c>
      <c r="Q26" s="56" t="str">
        <f aca="false">IF(O26=1,M26,"")</f>
        <v/>
      </c>
      <c r="R26" s="56" t="str">
        <f aca="false">IF(K26=1,ROW(),"")</f>
        <v/>
      </c>
      <c r="S26" s="56" t="str">
        <f aca="false">IF(D26="","",TRIM(D26))</f>
        <v>ELECTRONIC DATA INTERCHANGE- EXP</v>
      </c>
    </row>
    <row r="27" customFormat="false" ht="15" hidden="false" customHeight="false" outlineLevel="0" collapsed="false">
      <c r="A27" s="50" t="s">
        <v>2438</v>
      </c>
      <c r="B27" s="55" t="n">
        <v>45962</v>
      </c>
      <c r="C27" s="50" t="n">
        <f aca="false">IF(S27="","",IFERROR(IF(INDEX('Ledger Codes'!$C$6:$C$205,MATCH(S27,'Ledger Codes'!$B$6:$B$205,0))="","",INDEX('Ledger Codes'!$C$6:$C$205,MATCH(S27,'Ledger Codes'!$B$6:$B$205,0))),""))</f>
        <v>10068</v>
      </c>
      <c r="D27" s="50" t="s">
        <v>230</v>
      </c>
      <c r="E27" s="50" t="s">
        <v>2439</v>
      </c>
      <c r="F27" s="50" t="s">
        <v>2440</v>
      </c>
      <c r="G27" s="52" t="n">
        <v>6720</v>
      </c>
      <c r="H27" s="52" t="n">
        <v>0</v>
      </c>
      <c r="I27" s="52" t="n">
        <f aca="false">IF(AND(G27="",H27=""),"",N(G27)-N(H27))</f>
        <v>6720</v>
      </c>
      <c r="J27" s="52" t="n">
        <f aca="false">IF(I27="","",ABS(I27))</f>
        <v>6720</v>
      </c>
      <c r="K27" s="56" t="n">
        <f aca="false">IF(S27="","",0)</f>
        <v>0</v>
      </c>
      <c r="L27" s="56" t="n">
        <f aca="false">IF(J27="","",IF(AND(J27&gt;'COGS Testing'!$E$9,K27=0),1,0))</f>
        <v>1</v>
      </c>
      <c r="M27" s="57" t="n">
        <v>0.081406536423</v>
      </c>
      <c r="N27" s="56" t="str">
        <f aca="false">IF(OR(A27="",I27=""),"",IF(COUNTIFS($A$2:$A$400,A27,$D$2:$D$400,D27,$I$2:$I$400,I27)&gt;1,"Possible duplicate",""))</f>
        <v/>
      </c>
      <c r="O27" s="56" t="n">
        <f aca="false">IF(J27="","",IF(AND(L27=0,K27=0),1,0))</f>
        <v>0</v>
      </c>
      <c r="P27" s="56" t="n">
        <f aca="false">IF(L27=1,J27+ROW()/10^7,"")</f>
        <v>6720.0000027</v>
      </c>
      <c r="Q27" s="56" t="str">
        <f aca="false">IF(O27=1,M27,"")</f>
        <v/>
      </c>
      <c r="R27" s="56" t="str">
        <f aca="false">IF(K27=1,ROW(),"")</f>
        <v/>
      </c>
      <c r="S27" s="56" t="str">
        <f aca="false">IF(D27="","",TRIM(D27))</f>
        <v>ELECTRONIC DATA INTERCHANGE- EXP</v>
      </c>
    </row>
    <row r="28" customFormat="false" ht="15" hidden="false" customHeight="false" outlineLevel="0" collapsed="false">
      <c r="A28" s="50" t="s">
        <v>2286</v>
      </c>
      <c r="B28" s="55" t="n">
        <v>45963</v>
      </c>
      <c r="C28" s="50" t="n">
        <f aca="false">IF(S28="","",IFERROR(IF(INDEX('Ledger Codes'!$C$6:$C$205,MATCH(S28,'Ledger Codes'!$B$6:$B$205,0))="","",INDEX('Ledger Codes'!$C$6:$C$205,MATCH(S28,'Ledger Codes'!$B$6:$B$205,0))),""))</f>
        <v>10066</v>
      </c>
      <c r="D28" s="50" t="s">
        <v>232</v>
      </c>
      <c r="E28" s="50" t="s">
        <v>2287</v>
      </c>
      <c r="F28" s="50" t="s">
        <v>2288</v>
      </c>
      <c r="G28" s="52" t="n">
        <v>1320</v>
      </c>
      <c r="H28" s="52" t="n">
        <v>0</v>
      </c>
      <c r="I28" s="52" t="n">
        <f aca="false">IF(AND(G28="",H28=""),"",N(G28)-N(H28))</f>
        <v>1320</v>
      </c>
      <c r="J28" s="52" t="n">
        <f aca="false">IF(I28="","",ABS(I28))</f>
        <v>1320</v>
      </c>
      <c r="K28" s="56" t="n">
        <f aca="false">IF(S28="","",0)</f>
        <v>0</v>
      </c>
      <c r="L28" s="56" t="n">
        <f aca="false">IF(J28="","",IF(AND(J28&gt;'COGS Testing'!$E$9,K28=0),1,0))</f>
        <v>0</v>
      </c>
      <c r="M28" s="57" t="n">
        <v>0.62366431539</v>
      </c>
      <c r="N28" s="56" t="str">
        <f aca="false">IF(OR(A28="",I28=""),"",IF(COUNTIFS($A$2:$A$400,A28,$D$2:$D$400,D28,$I$2:$I$400,I28)&gt;1,"Possible duplicate",""))</f>
        <v/>
      </c>
      <c r="O28" s="56" t="n">
        <f aca="false">IF(J28="","",IF(AND(L28=0,K28=0),1,0))</f>
        <v>1</v>
      </c>
      <c r="P28" s="56" t="str">
        <f aca="false">IF(L28=1,J28+ROW()/10^7,"")</f>
        <v/>
      </c>
      <c r="Q28" s="57" t="n">
        <f aca="false">IF(O28=1,M28,"")</f>
        <v>0.62366431539</v>
      </c>
      <c r="R28" s="56" t="str">
        <f aca="false">IF(K28=1,ROW(),"")</f>
        <v/>
      </c>
      <c r="S28" s="56" t="str">
        <f aca="false">IF(D28="","",TRIM(D28))</f>
        <v>FASAH APPOINTMENT FEES</v>
      </c>
    </row>
    <row r="29" customFormat="false" ht="15" hidden="false" customHeight="false" outlineLevel="0" collapsed="false">
      <c r="A29" s="50" t="s">
        <v>2289</v>
      </c>
      <c r="B29" s="55" t="n">
        <v>45963</v>
      </c>
      <c r="C29" s="50" t="n">
        <f aca="false">IF(S29="","",IFERROR(IF(INDEX('Ledger Codes'!$C$6:$C$205,MATCH(S29,'Ledger Codes'!$B$6:$B$205,0))="","",INDEX('Ledger Codes'!$C$6:$C$205,MATCH(S29,'Ledger Codes'!$B$6:$B$205,0))),""))</f>
        <v>10066</v>
      </c>
      <c r="D29" s="50" t="s">
        <v>232</v>
      </c>
      <c r="E29" s="50" t="s">
        <v>2290</v>
      </c>
      <c r="F29" s="50" t="s">
        <v>2291</v>
      </c>
      <c r="G29" s="52" t="n">
        <v>0</v>
      </c>
      <c r="H29" s="52" t="n">
        <v>1518</v>
      </c>
      <c r="I29" s="52" t="n">
        <f aca="false">IF(AND(G29="",H29=""),"",N(G29)-N(H29))</f>
        <v>-1518</v>
      </c>
      <c r="J29" s="52" t="n">
        <f aca="false">IF(I29="","",ABS(I29))</f>
        <v>1518</v>
      </c>
      <c r="K29" s="56" t="n">
        <f aca="false">IF(S29="","",0)</f>
        <v>0</v>
      </c>
      <c r="L29" s="56" t="n">
        <f aca="false">IF(J29="","",IF(AND(J29&gt;'COGS Testing'!$E$9,K29=0),1,0))</f>
        <v>0</v>
      </c>
      <c r="M29" s="57" t="n">
        <v>0.87838291258</v>
      </c>
      <c r="N29" s="56" t="str">
        <f aca="false">IF(OR(A29="",I29=""),"",IF(COUNTIFS($A$2:$A$400,A29,$D$2:$D$400,D29,$I$2:$I$400,I29)&gt;1,"Possible duplicate",""))</f>
        <v/>
      </c>
      <c r="O29" s="56" t="n">
        <f aca="false">IF(J29="","",IF(AND(L29=0,K29=0),1,0))</f>
        <v>1</v>
      </c>
      <c r="P29" s="56" t="str">
        <f aca="false">IF(L29=1,J29+ROW()/10^7,"")</f>
        <v/>
      </c>
      <c r="Q29" s="57" t="n">
        <f aca="false">IF(O29=1,M29,"")</f>
        <v>0.87838291258</v>
      </c>
      <c r="R29" s="56" t="str">
        <f aca="false">IF(K29=1,ROW(),"")</f>
        <v/>
      </c>
      <c r="S29" s="56" t="str">
        <f aca="false">IF(D29="","",TRIM(D29))</f>
        <v>FASAH APPOINTMENT FEES</v>
      </c>
    </row>
    <row r="30" customFormat="false" ht="15" hidden="false" customHeight="false" outlineLevel="0" collapsed="false">
      <c r="A30" s="50" t="s">
        <v>2292</v>
      </c>
      <c r="B30" s="55" t="n">
        <v>45991</v>
      </c>
      <c r="C30" s="50" t="n">
        <f aca="false">IF(S30="","",IFERROR(IF(INDEX('Ledger Codes'!$C$6:$C$205,MATCH(S30,'Ledger Codes'!$B$6:$B$205,0))="","",INDEX('Ledger Codes'!$C$6:$C$205,MATCH(S30,'Ledger Codes'!$B$6:$B$205,0))),""))</f>
        <v>10066</v>
      </c>
      <c r="D30" s="50" t="s">
        <v>232</v>
      </c>
      <c r="E30" s="50" t="s">
        <v>2293</v>
      </c>
      <c r="F30" s="58" t="s">
        <v>2294</v>
      </c>
      <c r="G30" s="52" t="n">
        <v>30</v>
      </c>
      <c r="H30" s="52" t="n">
        <v>0</v>
      </c>
      <c r="I30" s="52" t="n">
        <f aca="false">IF(AND(G30="",H30=""),"",N(G30)-N(H30))</f>
        <v>30</v>
      </c>
      <c r="J30" s="52" t="n">
        <f aca="false">IF(I30="","",ABS(I30))</f>
        <v>30</v>
      </c>
      <c r="K30" s="56" t="n">
        <f aca="false">IF(S30="","",0)</f>
        <v>0</v>
      </c>
      <c r="L30" s="56" t="n">
        <f aca="false">IF(J30="","",IF(AND(J30&gt;'COGS Testing'!$E$9,K30=0),1,0))</f>
        <v>0</v>
      </c>
      <c r="M30" s="57" t="n">
        <v>0.115061714929</v>
      </c>
      <c r="N30" s="56" t="str">
        <f aca="false">IF(OR(A30="",I30=""),"",IF(COUNTIFS($A$2:$A$400,A30,$D$2:$D$400,D30,$I$2:$I$400,I30)&gt;1,"Possible duplicate",""))</f>
        <v/>
      </c>
      <c r="O30" s="56" t="n">
        <f aca="false">IF(J30="","",IF(AND(L30=0,K30=0),1,0))</f>
        <v>1</v>
      </c>
      <c r="P30" s="56" t="str">
        <f aca="false">IF(L30=1,J30+ROW()/10^7,"")</f>
        <v/>
      </c>
      <c r="Q30" s="57" t="n">
        <f aca="false">IF(O30=1,M30,"")</f>
        <v>0.115061714929</v>
      </c>
      <c r="R30" s="56" t="str">
        <f aca="false">IF(K30=1,ROW(),"")</f>
        <v/>
      </c>
      <c r="S30" s="56" t="str">
        <f aca="false">IF(D30="","",TRIM(D30))</f>
        <v>FASAH APPOINTMENT FEES</v>
      </c>
    </row>
    <row r="31" customFormat="false" ht="15" hidden="false" customHeight="false" outlineLevel="0" collapsed="false">
      <c r="A31" s="50" t="s">
        <v>2295</v>
      </c>
      <c r="B31" s="55" t="n">
        <v>45991</v>
      </c>
      <c r="C31" s="50" t="n">
        <f aca="false">IF(S31="","",IFERROR(IF(INDEX('Ledger Codes'!$C$6:$C$205,MATCH(S31,'Ledger Codes'!$B$6:$B$205,0))="","",INDEX('Ledger Codes'!$C$6:$C$205,MATCH(S31,'Ledger Codes'!$B$6:$B$205,0))),""))</f>
        <v>10066</v>
      </c>
      <c r="D31" s="50" t="s">
        <v>232</v>
      </c>
      <c r="E31" s="50" t="s">
        <v>2296</v>
      </c>
      <c r="F31" s="50" t="s">
        <v>2297</v>
      </c>
      <c r="G31" s="52" t="n">
        <v>0</v>
      </c>
      <c r="H31" s="52" t="n">
        <v>943</v>
      </c>
      <c r="I31" s="52" t="n">
        <f aca="false">IF(AND(G31="",H31=""),"",N(G31)-N(H31))</f>
        <v>-943</v>
      </c>
      <c r="J31" s="52" t="n">
        <f aca="false">IF(I31="","",ABS(I31))</f>
        <v>943</v>
      </c>
      <c r="K31" s="56" t="n">
        <f aca="false">IF(S31="","",0)</f>
        <v>0</v>
      </c>
      <c r="L31" s="56" t="n">
        <f aca="false">IF(J31="","",IF(AND(J31&gt;'COGS Testing'!$E$9,K31=0),1,0))</f>
        <v>0</v>
      </c>
      <c r="M31" s="57" t="n">
        <v>0.448858054187</v>
      </c>
      <c r="N31" s="56" t="str">
        <f aca="false">IF(OR(A31="",I31=""),"",IF(COUNTIFS($A$2:$A$400,A31,$D$2:$D$400,D31,$I$2:$I$400,I31)&gt;1,"Possible duplicate",""))</f>
        <v/>
      </c>
      <c r="O31" s="56" t="n">
        <f aca="false">IF(J31="","",IF(AND(L31=0,K31=0),1,0))</f>
        <v>1</v>
      </c>
      <c r="P31" s="56" t="str">
        <f aca="false">IF(L31=1,J31+ROW()/10^7,"")</f>
        <v/>
      </c>
      <c r="Q31" s="57" t="n">
        <f aca="false">IF(O31=1,M31,"")</f>
        <v>0.448858054187</v>
      </c>
      <c r="R31" s="56" t="str">
        <f aca="false">IF(K31=1,ROW(),"")</f>
        <v/>
      </c>
      <c r="S31" s="56" t="str">
        <f aca="false">IF(D31="","",TRIM(D31))</f>
        <v>FASAH APPOINTMENT FEES</v>
      </c>
    </row>
    <row r="32" customFormat="false" ht="15" hidden="false" customHeight="false" outlineLevel="0" collapsed="false">
      <c r="A32" s="50" t="s">
        <v>2298</v>
      </c>
      <c r="B32" s="55" t="n">
        <v>45994</v>
      </c>
      <c r="C32" s="50" t="n">
        <f aca="false">IF(S32="","",IFERROR(IF(INDEX('Ledger Codes'!$C$6:$C$205,MATCH(S32,'Ledger Codes'!$B$6:$B$205,0))="","",INDEX('Ledger Codes'!$C$6:$C$205,MATCH(S32,'Ledger Codes'!$B$6:$B$205,0))),""))</f>
        <v>10066</v>
      </c>
      <c r="D32" s="50" t="s">
        <v>232</v>
      </c>
      <c r="E32" s="50" t="s">
        <v>2299</v>
      </c>
      <c r="F32" s="50" t="s">
        <v>2300</v>
      </c>
      <c r="G32" s="52" t="n">
        <v>60</v>
      </c>
      <c r="H32" s="52" t="n">
        <v>0</v>
      </c>
      <c r="I32" s="52" t="n">
        <f aca="false">IF(AND(G32="",H32=""),"",N(G32)-N(H32))</f>
        <v>60</v>
      </c>
      <c r="J32" s="52" t="n">
        <f aca="false">IF(I32="","",ABS(I32))</f>
        <v>60</v>
      </c>
      <c r="K32" s="56" t="n">
        <f aca="false">IF(S32="","",0)</f>
        <v>0</v>
      </c>
      <c r="L32" s="56" t="n">
        <f aca="false">IF(J32="","",IF(AND(J32&gt;'COGS Testing'!$E$9,K32=0),1,0))</f>
        <v>0</v>
      </c>
      <c r="M32" s="57" t="n">
        <v>0.541182714499</v>
      </c>
      <c r="N32" s="56" t="str">
        <f aca="false">IF(OR(A32="",I32=""),"",IF(COUNTIFS($A$2:$A$400,A32,$D$2:$D$400,D32,$I$2:$I$400,I32)&gt;1,"Possible duplicate",""))</f>
        <v/>
      </c>
      <c r="O32" s="56" t="n">
        <f aca="false">IF(J32="","",IF(AND(L32=0,K32=0),1,0))</f>
        <v>1</v>
      </c>
      <c r="P32" s="56" t="str">
        <f aca="false">IF(L32=1,J32+ROW()/10^7,"")</f>
        <v/>
      </c>
      <c r="Q32" s="57" t="n">
        <f aca="false">IF(O32=1,M32,"")</f>
        <v>0.541182714499</v>
      </c>
      <c r="R32" s="56" t="str">
        <f aca="false">IF(K32=1,ROW(),"")</f>
        <v/>
      </c>
      <c r="S32" s="56" t="str">
        <f aca="false">IF(D32="","",TRIM(D32))</f>
        <v>FASAH APPOINTMENT FEES</v>
      </c>
    </row>
    <row r="33" customFormat="false" ht="15" hidden="false" customHeight="false" outlineLevel="0" collapsed="false">
      <c r="A33" s="50" t="s">
        <v>2301</v>
      </c>
      <c r="B33" s="55" t="n">
        <v>45999</v>
      </c>
      <c r="C33" s="50" t="n">
        <f aca="false">IF(S33="","",IFERROR(IF(INDEX('Ledger Codes'!$C$6:$C$205,MATCH(S33,'Ledger Codes'!$B$6:$B$205,0))="","",INDEX('Ledger Codes'!$C$6:$C$205,MATCH(S33,'Ledger Codes'!$B$6:$B$205,0))),""))</f>
        <v>10066</v>
      </c>
      <c r="D33" s="50" t="s">
        <v>232</v>
      </c>
      <c r="E33" s="50" t="s">
        <v>2302</v>
      </c>
      <c r="F33" s="50" t="s">
        <v>2303</v>
      </c>
      <c r="G33" s="52" t="n">
        <v>780</v>
      </c>
      <c r="H33" s="52" t="n">
        <v>0</v>
      </c>
      <c r="I33" s="52" t="n">
        <f aca="false">IF(AND(G33="",H33=""),"",N(G33)-N(H33))</f>
        <v>780</v>
      </c>
      <c r="J33" s="52" t="n">
        <f aca="false">IF(I33="","",ABS(I33))</f>
        <v>780</v>
      </c>
      <c r="K33" s="56" t="n">
        <f aca="false">IF(S33="","",0)</f>
        <v>0</v>
      </c>
      <c r="L33" s="56" t="n">
        <f aca="false">IF(J33="","",IF(AND(J33&gt;'COGS Testing'!$E$9,K33=0),1,0))</f>
        <v>0</v>
      </c>
      <c r="M33" s="57" t="n">
        <v>0.614701018158</v>
      </c>
      <c r="N33" s="56" t="str">
        <f aca="false">IF(OR(A33="",I33=""),"",IF(COUNTIFS($A$2:$A$400,A33,$D$2:$D$400,D33,$I$2:$I$400,I33)&gt;1,"Possible duplicate",""))</f>
        <v/>
      </c>
      <c r="O33" s="56" t="n">
        <f aca="false">IF(J33="","",IF(AND(L33=0,K33=0),1,0))</f>
        <v>1</v>
      </c>
      <c r="P33" s="56" t="str">
        <f aca="false">IF(L33=1,J33+ROW()/10^7,"")</f>
        <v/>
      </c>
      <c r="Q33" s="57" t="n">
        <f aca="false">IF(O33=1,M33,"")</f>
        <v>0.614701018158</v>
      </c>
      <c r="R33" s="56" t="str">
        <f aca="false">IF(K33=1,ROW(),"")</f>
        <v/>
      </c>
      <c r="S33" s="56" t="str">
        <f aca="false">IF(D33="","",TRIM(D33))</f>
        <v>FASAH APPOINTMENT FEES</v>
      </c>
    </row>
    <row r="34" customFormat="false" ht="15" hidden="false" customHeight="false" outlineLevel="0" collapsed="false">
      <c r="A34" s="50" t="s">
        <v>2220</v>
      </c>
      <c r="B34" s="55" t="n">
        <v>46022</v>
      </c>
      <c r="C34" s="50" t="n">
        <f aca="false">IF(S34="","",IFERROR(IF(INDEX('Ledger Codes'!$C$6:$C$205,MATCH(S34,'Ledger Codes'!$B$6:$B$205,0))="","",INDEX('Ledger Codes'!$C$6:$C$205,MATCH(S34,'Ledger Codes'!$B$6:$B$205,0))),""))</f>
        <v>10066</v>
      </c>
      <c r="D34" s="50" t="s">
        <v>232</v>
      </c>
      <c r="E34" s="50" t="s">
        <v>2221</v>
      </c>
      <c r="F34" s="50" t="s">
        <v>2222</v>
      </c>
      <c r="G34" s="52" t="n">
        <v>0</v>
      </c>
      <c r="H34" s="52" t="n">
        <v>34.5</v>
      </c>
      <c r="I34" s="52" t="n">
        <f aca="false">IF(AND(G34="",H34=""),"",N(G34)-N(H34))</f>
        <v>-34.5</v>
      </c>
      <c r="J34" s="52" t="n">
        <f aca="false">IF(I34="","",ABS(I34))</f>
        <v>34.5</v>
      </c>
      <c r="K34" s="56" t="n">
        <f aca="false">IF(S34="","",0)</f>
        <v>0</v>
      </c>
      <c r="L34" s="56" t="n">
        <f aca="false">IF(J34="","",IF(AND(J34&gt;'COGS Testing'!$E$9,K34=0),1,0))</f>
        <v>0</v>
      </c>
      <c r="M34" s="57" t="n">
        <v>0.933335599398</v>
      </c>
      <c r="N34" s="56" t="str">
        <f aca="false">IF(OR(A34="",I34=""),"",IF(COUNTIFS($A$2:$A$400,A34,$D$2:$D$400,D34,$I$2:$I$400,I34)&gt;1,"Possible duplicate",""))</f>
        <v/>
      </c>
      <c r="O34" s="56" t="n">
        <f aca="false">IF(J34="","",IF(AND(L34=0,K34=0),1,0))</f>
        <v>1</v>
      </c>
      <c r="P34" s="56" t="str">
        <f aca="false">IF(L34=1,J34+ROW()/10^7,"")</f>
        <v/>
      </c>
      <c r="Q34" s="57" t="n">
        <f aca="false">IF(O34=1,M34,"")</f>
        <v>0.933335599398</v>
      </c>
      <c r="R34" s="56" t="str">
        <f aca="false">IF(K34=1,ROW(),"")</f>
        <v/>
      </c>
      <c r="S34" s="56" t="str">
        <f aca="false">IF(D34="","",TRIM(D34))</f>
        <v>FASAH APPOINTMENT FEES</v>
      </c>
    </row>
    <row r="35" customFormat="false" ht="15" hidden="false" customHeight="false" outlineLevel="0" collapsed="false">
      <c r="A35" s="50" t="s">
        <v>2223</v>
      </c>
      <c r="B35" s="55" t="n">
        <v>46022</v>
      </c>
      <c r="C35" s="50" t="n">
        <f aca="false">IF(S35="","",IFERROR(IF(INDEX('Ledger Codes'!$C$6:$C$205,MATCH(S35,'Ledger Codes'!$B$6:$B$205,0))="","",INDEX('Ledger Codes'!$C$6:$C$205,MATCH(S35,'Ledger Codes'!$B$6:$B$205,0))),""))</f>
        <v>10066</v>
      </c>
      <c r="D35" s="50" t="s">
        <v>232</v>
      </c>
      <c r="E35" s="50" t="s">
        <v>2221</v>
      </c>
      <c r="F35" s="50" t="s">
        <v>2224</v>
      </c>
      <c r="G35" s="52" t="n">
        <v>0</v>
      </c>
      <c r="H35" s="52" t="n">
        <v>69</v>
      </c>
      <c r="I35" s="52" t="n">
        <f aca="false">IF(AND(G35="",H35=""),"",N(G35)-N(H35))</f>
        <v>-69</v>
      </c>
      <c r="J35" s="52" t="n">
        <f aca="false">IF(I35="","",ABS(I35))</f>
        <v>69</v>
      </c>
      <c r="K35" s="56" t="n">
        <f aca="false">IF(S35="","",0)</f>
        <v>0</v>
      </c>
      <c r="L35" s="56" t="n">
        <f aca="false">IF(J35="","",IF(AND(J35&gt;'COGS Testing'!$E$9,K35=0),1,0))</f>
        <v>0</v>
      </c>
      <c r="M35" s="57" t="n">
        <v>0.098960493503</v>
      </c>
      <c r="N35" s="56" t="str">
        <f aca="false">IF(OR(A35="",I35=""),"",IF(COUNTIFS($A$2:$A$400,A35,$D$2:$D$400,D35,$I$2:$I$400,I35)&gt;1,"Possible duplicate",""))</f>
        <v/>
      </c>
      <c r="O35" s="56" t="n">
        <f aca="false">IF(J35="","",IF(AND(L35=0,K35=0),1,0))</f>
        <v>1</v>
      </c>
      <c r="P35" s="56" t="str">
        <f aca="false">IF(L35=1,J35+ROW()/10^7,"")</f>
        <v/>
      </c>
      <c r="Q35" s="57" t="n">
        <f aca="false">IF(O35=1,M35,"")</f>
        <v>0.098960493503</v>
      </c>
      <c r="R35" s="56" t="str">
        <f aca="false">IF(K35=1,ROW(),"")</f>
        <v/>
      </c>
      <c r="S35" s="56" t="str">
        <f aca="false">IF(D35="","",TRIM(D35))</f>
        <v>FASAH APPOINTMENT FEES</v>
      </c>
    </row>
    <row r="36" customFormat="false" ht="15" hidden="false" customHeight="false" outlineLevel="0" collapsed="false">
      <c r="A36" s="50" t="s">
        <v>2441</v>
      </c>
      <c r="B36" s="55" t="n">
        <v>45962</v>
      </c>
      <c r="C36" s="50" t="n">
        <f aca="false">IF(S36="","",IFERROR(IF(INDEX('Ledger Codes'!$C$6:$C$205,MATCH(S36,'Ledger Codes'!$B$6:$B$205,0))="","",INDEX('Ledger Codes'!$C$6:$C$205,MATCH(S36,'Ledger Codes'!$B$6:$B$205,0))),""))</f>
        <v>10066</v>
      </c>
      <c r="D36" s="50" t="s">
        <v>234</v>
      </c>
      <c r="E36" s="50" t="s">
        <v>2442</v>
      </c>
      <c r="F36" s="50" t="s">
        <v>2443</v>
      </c>
      <c r="G36" s="52" t="n">
        <v>1860</v>
      </c>
      <c r="H36" s="52" t="n">
        <v>0</v>
      </c>
      <c r="I36" s="52" t="n">
        <f aca="false">IF(AND(G36="",H36=""),"",N(G36)-N(H36))</f>
        <v>1860</v>
      </c>
      <c r="J36" s="52" t="n">
        <f aca="false">IF(I36="","",ABS(I36))</f>
        <v>1860</v>
      </c>
      <c r="K36" s="56" t="n">
        <f aca="false">IF(S36="","",0)</f>
        <v>0</v>
      </c>
      <c r="L36" s="56" t="n">
        <f aca="false">IF(J36="","",IF(AND(J36&gt;'COGS Testing'!$E$9,K36=0),1,0))</f>
        <v>0</v>
      </c>
      <c r="M36" s="57" t="n">
        <v>0.465727675629</v>
      </c>
      <c r="N36" s="56" t="str">
        <f aca="false">IF(OR(A36="",I36=""),"",IF(COUNTIFS($A$2:$A$400,A36,$D$2:$D$400,D36,$I$2:$I$400,I36)&gt;1,"Possible duplicate",""))</f>
        <v/>
      </c>
      <c r="O36" s="56" t="n">
        <f aca="false">IF(J36="","",IF(AND(L36=0,K36=0),1,0))</f>
        <v>1</v>
      </c>
      <c r="P36" s="56" t="str">
        <f aca="false">IF(L36=1,J36+ROW()/10^7,"")</f>
        <v/>
      </c>
      <c r="Q36" s="57" t="n">
        <f aca="false">IF(O36=1,M36,"")</f>
        <v>0.465727675629</v>
      </c>
      <c r="R36" s="56" t="str">
        <f aca="false">IF(K36=1,ROW(),"")</f>
        <v/>
      </c>
      <c r="S36" s="56" t="str">
        <f aca="false">IF(D36="","",TRIM(D36))</f>
        <v>FASAH PAY SERVICE CHARGES</v>
      </c>
    </row>
    <row r="37" customFormat="false" ht="15" hidden="false" customHeight="false" outlineLevel="0" collapsed="false">
      <c r="A37" s="50" t="s">
        <v>2444</v>
      </c>
      <c r="B37" s="55" t="n">
        <v>45905</v>
      </c>
      <c r="C37" s="50" t="n">
        <f aca="false">IF(S37="","",IFERROR(IF(INDEX('Ledger Codes'!$C$6:$C$205,MATCH(S37,'Ledger Codes'!$B$6:$B$205,0))="","",INDEX('Ledger Codes'!$C$6:$C$205,MATCH(S37,'Ledger Codes'!$B$6:$B$205,0))),""))</f>
        <v>10079</v>
      </c>
      <c r="D37" s="50" t="s">
        <v>236</v>
      </c>
      <c r="E37" s="50" t="s">
        <v>2253</v>
      </c>
      <c r="F37" s="50" t="s">
        <v>2445</v>
      </c>
      <c r="G37" s="52" t="n">
        <v>7425</v>
      </c>
      <c r="H37" s="52" t="n">
        <v>0</v>
      </c>
      <c r="I37" s="52" t="n">
        <f aca="false">IF(AND(G37="",H37=""),"",N(G37)-N(H37))</f>
        <v>7425</v>
      </c>
      <c r="J37" s="52" t="n">
        <f aca="false">IF(I37="","",ABS(I37))</f>
        <v>7425</v>
      </c>
      <c r="K37" s="56" t="n">
        <f aca="false">IF(S37="","",0)</f>
        <v>0</v>
      </c>
      <c r="L37" s="56" t="n">
        <f aca="false">IF(J37="","",IF(AND(J37&gt;'COGS Testing'!$E$9,K37=0),1,0))</f>
        <v>1</v>
      </c>
      <c r="M37" s="57" t="n">
        <v>0.121159633509</v>
      </c>
      <c r="N37" s="56" t="str">
        <f aca="false">IF(OR(A37="",I37=""),"",IF(COUNTIFS($A$2:$A$400,A37,$D$2:$D$400,D37,$I$2:$I$400,I37)&gt;1,"Possible duplicate",""))</f>
        <v/>
      </c>
      <c r="O37" s="56" t="n">
        <f aca="false">IF(J37="","",IF(AND(L37=0,K37=0),1,0))</f>
        <v>0</v>
      </c>
      <c r="P37" s="56" t="n">
        <f aca="false">IF(L37=1,J37+ROW()/10^7,"")</f>
        <v>7425.0000037</v>
      </c>
      <c r="Q37" s="56" t="str">
        <f aca="false">IF(O37=1,M37,"")</f>
        <v/>
      </c>
      <c r="R37" s="56" t="str">
        <f aca="false">IF(K37=1,ROW(),"")</f>
        <v/>
      </c>
      <c r="S37" s="56" t="str">
        <f aca="false">IF(D37="","",TRIM(D37))</f>
        <v>FRESH WATER SUPPLY</v>
      </c>
    </row>
    <row r="38" customFormat="false" ht="15" hidden="false" customHeight="false" outlineLevel="0" collapsed="false">
      <c r="A38" s="50" t="s">
        <v>2446</v>
      </c>
      <c r="B38" s="55" t="n">
        <v>45905</v>
      </c>
      <c r="C38" s="50" t="n">
        <f aca="false">IF(S38="","",IFERROR(IF(INDEX('Ledger Codes'!$C$6:$C$205,MATCH(S38,'Ledger Codes'!$B$6:$B$205,0))="","",INDEX('Ledger Codes'!$C$6:$C$205,MATCH(S38,'Ledger Codes'!$B$6:$B$205,0))),""))</f>
        <v>10079</v>
      </c>
      <c r="D38" s="50" t="s">
        <v>236</v>
      </c>
      <c r="E38" s="50" t="s">
        <v>2447</v>
      </c>
      <c r="F38" s="58" t="s">
        <v>2448</v>
      </c>
      <c r="G38" s="52" t="n">
        <v>0</v>
      </c>
      <c r="H38" s="52" t="n">
        <v>8538.75</v>
      </c>
      <c r="I38" s="52" t="n">
        <f aca="false">IF(AND(G38="",H38=""),"",N(G38)-N(H38))</f>
        <v>-8538.75</v>
      </c>
      <c r="J38" s="52" t="n">
        <f aca="false">IF(I38="","",ABS(I38))</f>
        <v>8538.75</v>
      </c>
      <c r="K38" s="56" t="n">
        <f aca="false">IF(S38="","",0)</f>
        <v>0</v>
      </c>
      <c r="L38" s="56" t="n">
        <f aca="false">IF(J38="","",IF(AND(J38&gt;'COGS Testing'!$E$9,K38=0),1,0))</f>
        <v>1</v>
      </c>
      <c r="M38" s="57" t="n">
        <v>0.769604182018</v>
      </c>
      <c r="N38" s="56" t="str">
        <f aca="false">IF(OR(A38="",I38=""),"",IF(COUNTIFS($A$2:$A$400,A38,$D$2:$D$400,D38,$I$2:$I$400,I38)&gt;1,"Possible duplicate",""))</f>
        <v/>
      </c>
      <c r="O38" s="56" t="n">
        <f aca="false">IF(J38="","",IF(AND(L38=0,K38=0),1,0))</f>
        <v>0</v>
      </c>
      <c r="P38" s="56" t="n">
        <f aca="false">IF(L38=1,J38+ROW()/10^7,"")</f>
        <v>8538.7500038</v>
      </c>
      <c r="Q38" s="56" t="str">
        <f aca="false">IF(O38=1,M38,"")</f>
        <v/>
      </c>
      <c r="R38" s="56" t="str">
        <f aca="false">IF(K38=1,ROW(),"")</f>
        <v/>
      </c>
      <c r="S38" s="56" t="str">
        <f aca="false">IF(D38="","",TRIM(D38))</f>
        <v>FRESH WATER SUPPLY</v>
      </c>
    </row>
    <row r="39" customFormat="false" ht="15" hidden="false" customHeight="false" outlineLevel="0" collapsed="false">
      <c r="A39" s="50" t="s">
        <v>2449</v>
      </c>
      <c r="B39" s="55" t="n">
        <v>45926</v>
      </c>
      <c r="C39" s="50" t="n">
        <f aca="false">IF(S39="","",IFERROR(IF(INDEX('Ledger Codes'!$C$6:$C$205,MATCH(S39,'Ledger Codes'!$B$6:$B$205,0))="","",INDEX('Ledger Codes'!$C$6:$C$205,MATCH(S39,'Ledger Codes'!$B$6:$B$205,0))),""))</f>
        <v>10079</v>
      </c>
      <c r="D39" s="50" t="s">
        <v>236</v>
      </c>
      <c r="E39" s="50" t="s">
        <v>2450</v>
      </c>
      <c r="F39" s="50" t="s">
        <v>2451</v>
      </c>
      <c r="G39" s="52" t="n">
        <v>0</v>
      </c>
      <c r="H39" s="52" t="n">
        <v>5692.5</v>
      </c>
      <c r="I39" s="52" t="n">
        <f aca="false">IF(AND(G39="",H39=""),"",N(G39)-N(H39))</f>
        <v>-5692.5</v>
      </c>
      <c r="J39" s="52" t="n">
        <f aca="false">IF(I39="","",ABS(I39))</f>
        <v>5692.5</v>
      </c>
      <c r="K39" s="56" t="n">
        <f aca="false">IF(S39="","",0)</f>
        <v>0</v>
      </c>
      <c r="L39" s="56" t="n">
        <f aca="false">IF(J39="","",IF(AND(J39&gt;'COGS Testing'!$E$9,K39=0),1,0))</f>
        <v>1</v>
      </c>
      <c r="M39" s="57" t="n">
        <v>0.742171546373</v>
      </c>
      <c r="N39" s="56" t="str">
        <f aca="false">IF(OR(A39="",I39=""),"",IF(COUNTIFS($A$2:$A$400,A39,$D$2:$D$400,D39,$I$2:$I$400,I39)&gt;1,"Possible duplicate",""))</f>
        <v/>
      </c>
      <c r="O39" s="56" t="n">
        <f aca="false">IF(J39="","",IF(AND(L39=0,K39=0),1,0))</f>
        <v>0</v>
      </c>
      <c r="P39" s="56" t="n">
        <f aca="false">IF(L39=1,J39+ROW()/10^7,"")</f>
        <v>5692.5000039</v>
      </c>
      <c r="Q39" s="56" t="str">
        <f aca="false">IF(O39=1,M39,"")</f>
        <v/>
      </c>
      <c r="R39" s="56" t="str">
        <f aca="false">IF(K39=1,ROW(),"")</f>
        <v/>
      </c>
      <c r="S39" s="56" t="str">
        <f aca="false">IF(D39="","",TRIM(D39))</f>
        <v>FRESH WATER SUPPLY</v>
      </c>
    </row>
    <row r="40" customFormat="false" ht="15" hidden="false" customHeight="false" outlineLevel="0" collapsed="false">
      <c r="A40" s="50" t="s">
        <v>2452</v>
      </c>
      <c r="B40" s="55" t="n">
        <v>45979</v>
      </c>
      <c r="C40" s="50" t="n">
        <f aca="false">IF(S40="","",IFERROR(IF(INDEX('Ledger Codes'!$C$6:$C$205,MATCH(S40,'Ledger Codes'!$B$6:$B$205,0))="","",INDEX('Ledger Codes'!$C$6:$C$205,MATCH(S40,'Ledger Codes'!$B$6:$B$205,0))),""))</f>
        <v>10079</v>
      </c>
      <c r="D40" s="50" t="s">
        <v>236</v>
      </c>
      <c r="E40" s="50" t="s">
        <v>2277</v>
      </c>
      <c r="F40" s="50" t="s">
        <v>2453</v>
      </c>
      <c r="G40" s="52" t="n">
        <v>4950</v>
      </c>
      <c r="H40" s="52" t="n">
        <v>0</v>
      </c>
      <c r="I40" s="52" t="n">
        <f aca="false">IF(AND(G40="",H40=""),"",N(G40)-N(H40))</f>
        <v>4950</v>
      </c>
      <c r="J40" s="52" t="n">
        <f aca="false">IF(I40="","",ABS(I40))</f>
        <v>4950</v>
      </c>
      <c r="K40" s="56" t="n">
        <f aca="false">IF(S40="","",0)</f>
        <v>0</v>
      </c>
      <c r="L40" s="56" t="n">
        <f aca="false">IF(J40="","",IF(AND(J40&gt;'COGS Testing'!$E$9,K40=0),1,0))</f>
        <v>1</v>
      </c>
      <c r="M40" s="57" t="n">
        <v>0.648475392859</v>
      </c>
      <c r="N40" s="56" t="str">
        <f aca="false">IF(OR(A40="",I40=""),"",IF(COUNTIFS($A$2:$A$400,A40,$D$2:$D$400,D40,$I$2:$I$400,I40)&gt;1,"Possible duplicate",""))</f>
        <v/>
      </c>
      <c r="O40" s="56" t="n">
        <f aca="false">IF(J40="","",IF(AND(L40=0,K40=0),1,0))</f>
        <v>0</v>
      </c>
      <c r="P40" s="56" t="n">
        <f aca="false">IF(L40=1,J40+ROW()/10^7,"")</f>
        <v>4950.000004</v>
      </c>
      <c r="Q40" s="56" t="str">
        <f aca="false">IF(O40=1,M40,"")</f>
        <v/>
      </c>
      <c r="R40" s="56" t="str">
        <f aca="false">IF(K40=1,ROW(),"")</f>
        <v/>
      </c>
      <c r="S40" s="56" t="str">
        <f aca="false">IF(D40="","",TRIM(D40))</f>
        <v>FRESH WATER SUPPLY</v>
      </c>
    </row>
    <row r="41" customFormat="false" ht="15" hidden="false" customHeight="false" outlineLevel="0" collapsed="false">
      <c r="A41" s="50" t="s">
        <v>2454</v>
      </c>
      <c r="B41" s="55" t="n">
        <v>45918</v>
      </c>
      <c r="C41" s="50" t="n">
        <f aca="false">IF(S41="","",IFERROR(IF(INDEX('Ledger Codes'!$C$6:$C$205,MATCH(S41,'Ledger Codes'!$B$6:$B$205,0))="","",INDEX('Ledger Codes'!$C$6:$C$205,MATCH(S41,'Ledger Codes'!$B$6:$B$205,0))),""))</f>
        <v>10080</v>
      </c>
      <c r="D41" s="50" t="s">
        <v>237</v>
      </c>
      <c r="E41" s="50" t="s">
        <v>2172</v>
      </c>
      <c r="F41" s="50" t="s">
        <v>2455</v>
      </c>
      <c r="G41" s="52" t="n">
        <v>700</v>
      </c>
      <c r="H41" s="52" t="n">
        <v>0</v>
      </c>
      <c r="I41" s="52" t="n">
        <f aca="false">IF(AND(G41="",H41=""),"",N(G41)-N(H41))</f>
        <v>700</v>
      </c>
      <c r="J41" s="52" t="n">
        <f aca="false">IF(I41="","",ABS(I41))</f>
        <v>700</v>
      </c>
      <c r="K41" s="56" t="n">
        <f aca="false">IF(S41="","",0)</f>
        <v>0</v>
      </c>
      <c r="L41" s="56" t="n">
        <f aca="false">IF(J41="","",IF(AND(J41&gt;'COGS Testing'!$E$9,K41=0),1,0))</f>
        <v>0</v>
      </c>
      <c r="M41" s="57" t="n">
        <v>0.166032660912</v>
      </c>
      <c r="N41" s="56" t="str">
        <f aca="false">IF(OR(A41="",I41=""),"",IF(COUNTIFS($A$2:$A$400,A41,$D$2:$D$400,D41,$I$2:$I$400,I41)&gt;1,"Possible duplicate",""))</f>
        <v/>
      </c>
      <c r="O41" s="56" t="n">
        <f aca="false">IF(J41="","",IF(AND(L41=0,K41=0),1,0))</f>
        <v>1</v>
      </c>
      <c r="P41" s="56" t="str">
        <f aca="false">IF(L41=1,J41+ROW()/10^7,"")</f>
        <v/>
      </c>
      <c r="Q41" s="57" t="n">
        <f aca="false">IF(O41=1,M41,"")</f>
        <v>0.166032660912</v>
      </c>
      <c r="R41" s="56" t="str">
        <f aca="false">IF(K41=1,ROW(),"")</f>
        <v/>
      </c>
      <c r="S41" s="56" t="str">
        <f aca="false">IF(D41="","",TRIM(D41))</f>
        <v>FUMIGATION CHARGES</v>
      </c>
    </row>
    <row r="42" customFormat="false" ht="15" hidden="false" customHeight="false" outlineLevel="0" collapsed="false">
      <c r="A42" s="50" t="s">
        <v>2456</v>
      </c>
      <c r="B42" s="55" t="n">
        <v>45918</v>
      </c>
      <c r="C42" s="50" t="n">
        <f aca="false">IF(S42="","",IFERROR(IF(INDEX('Ledger Codes'!$C$6:$C$205,MATCH(S42,'Ledger Codes'!$B$6:$B$205,0))="","",INDEX('Ledger Codes'!$C$6:$C$205,MATCH(S42,'Ledger Codes'!$B$6:$B$205,0))),""))</f>
        <v>10080</v>
      </c>
      <c r="D42" s="50" t="s">
        <v>237</v>
      </c>
      <c r="E42" s="50" t="s">
        <v>2457</v>
      </c>
      <c r="F42" s="58" t="s">
        <v>2458</v>
      </c>
      <c r="G42" s="52" t="n">
        <v>0</v>
      </c>
      <c r="H42" s="52" t="n">
        <v>805</v>
      </c>
      <c r="I42" s="52" t="n">
        <f aca="false">IF(AND(G42="",H42=""),"",N(G42)-N(H42))</f>
        <v>-805</v>
      </c>
      <c r="J42" s="52" t="n">
        <f aca="false">IF(I42="","",ABS(I42))</f>
        <v>805</v>
      </c>
      <c r="K42" s="56" t="n">
        <f aca="false">IF(S42="","",0)</f>
        <v>0</v>
      </c>
      <c r="L42" s="56" t="n">
        <f aca="false">IF(J42="","",IF(AND(J42&gt;'COGS Testing'!$E$9,K42=0),1,0))</f>
        <v>0</v>
      </c>
      <c r="M42" s="57" t="n">
        <v>0.461085992425</v>
      </c>
      <c r="N42" s="56" t="str">
        <f aca="false">IF(OR(A42="",I42=""),"",IF(COUNTIFS($A$2:$A$400,A42,$D$2:$D$400,D42,$I$2:$I$400,I42)&gt;1,"Possible duplicate",""))</f>
        <v/>
      </c>
      <c r="O42" s="56" t="n">
        <f aca="false">IF(J42="","",IF(AND(L42=0,K42=0),1,0))</f>
        <v>1</v>
      </c>
      <c r="P42" s="56" t="str">
        <f aca="false">IF(L42=1,J42+ROW()/10^7,"")</f>
        <v/>
      </c>
      <c r="Q42" s="57" t="n">
        <f aca="false">IF(O42=1,M42,"")</f>
        <v>0.461085992425</v>
      </c>
      <c r="R42" s="56" t="str">
        <f aca="false">IF(K42=1,ROW(),"")</f>
        <v/>
      </c>
      <c r="S42" s="56" t="str">
        <f aca="false">IF(D42="","",TRIM(D42))</f>
        <v>FUMIGATION CHARGES</v>
      </c>
    </row>
    <row r="43" customFormat="false" ht="15" hidden="false" customHeight="false" outlineLevel="0" collapsed="false">
      <c r="A43" s="50" t="s">
        <v>2459</v>
      </c>
      <c r="B43" s="55" t="n">
        <v>45958</v>
      </c>
      <c r="C43" s="50" t="n">
        <f aca="false">IF(S43="","",IFERROR(IF(INDEX('Ledger Codes'!$C$6:$C$205,MATCH(S43,'Ledger Codes'!$B$6:$B$205,0))="","",INDEX('Ledger Codes'!$C$6:$C$205,MATCH(S43,'Ledger Codes'!$B$6:$B$205,0))),""))</f>
        <v>10080</v>
      </c>
      <c r="D43" s="50" t="s">
        <v>237</v>
      </c>
      <c r="E43" s="50" t="s">
        <v>2175</v>
      </c>
      <c r="F43" s="50" t="s">
        <v>2460</v>
      </c>
      <c r="G43" s="52" t="n">
        <v>700</v>
      </c>
      <c r="H43" s="52" t="n">
        <v>0</v>
      </c>
      <c r="I43" s="52" t="n">
        <f aca="false">IF(AND(G43="",H43=""),"",N(G43)-N(H43))</f>
        <v>700</v>
      </c>
      <c r="J43" s="52" t="n">
        <f aca="false">IF(I43="","",ABS(I43))</f>
        <v>700</v>
      </c>
      <c r="K43" s="56" t="n">
        <f aca="false">IF(S43="","",0)</f>
        <v>0</v>
      </c>
      <c r="L43" s="56" t="n">
        <f aca="false">IF(J43="","",IF(AND(J43&gt;'COGS Testing'!$E$9,K43=0),1,0))</f>
        <v>0</v>
      </c>
      <c r="M43" s="57" t="n">
        <v>0.567038571472</v>
      </c>
      <c r="N43" s="56" t="str">
        <f aca="false">IF(OR(A43="",I43=""),"",IF(COUNTIFS($A$2:$A$400,A43,$D$2:$D$400,D43,$I$2:$I$400,I43)&gt;1,"Possible duplicate",""))</f>
        <v/>
      </c>
      <c r="O43" s="56" t="n">
        <f aca="false">IF(J43="","",IF(AND(L43=0,K43=0),1,0))</f>
        <v>1</v>
      </c>
      <c r="P43" s="56" t="str">
        <f aca="false">IF(L43=1,J43+ROW()/10^7,"")</f>
        <v/>
      </c>
      <c r="Q43" s="57" t="n">
        <f aca="false">IF(O43=1,M43,"")</f>
        <v>0.567038571472</v>
      </c>
      <c r="R43" s="56" t="str">
        <f aca="false">IF(K43=1,ROW(),"")</f>
        <v/>
      </c>
      <c r="S43" s="56" t="str">
        <f aca="false">IF(D43="","",TRIM(D43))</f>
        <v>FUMIGATION CHARGES</v>
      </c>
    </row>
    <row r="44" customFormat="false" ht="15" hidden="false" customHeight="false" outlineLevel="0" collapsed="false">
      <c r="A44" s="50" t="s">
        <v>2461</v>
      </c>
      <c r="B44" s="55" t="n">
        <v>45958</v>
      </c>
      <c r="C44" s="50" t="n">
        <f aca="false">IF(S44="","",IFERROR(IF(INDEX('Ledger Codes'!$C$6:$C$205,MATCH(S44,'Ledger Codes'!$B$6:$B$205,0))="","",INDEX('Ledger Codes'!$C$6:$C$205,MATCH(S44,'Ledger Codes'!$B$6:$B$205,0))),""))</f>
        <v>10080</v>
      </c>
      <c r="D44" s="50" t="s">
        <v>237</v>
      </c>
      <c r="E44" s="50" t="s">
        <v>2462</v>
      </c>
      <c r="F44" s="58" t="s">
        <v>2463</v>
      </c>
      <c r="G44" s="52" t="n">
        <v>0</v>
      </c>
      <c r="H44" s="52" t="n">
        <v>805</v>
      </c>
      <c r="I44" s="52" t="n">
        <f aca="false">IF(AND(G44="",H44=""),"",N(G44)-N(H44))</f>
        <v>-805</v>
      </c>
      <c r="J44" s="52" t="n">
        <f aca="false">IF(I44="","",ABS(I44))</f>
        <v>805</v>
      </c>
      <c r="K44" s="56" t="n">
        <f aca="false">IF(S44="","",0)</f>
        <v>0</v>
      </c>
      <c r="L44" s="56" t="n">
        <f aca="false">IF(J44="","",IF(AND(J44&gt;'COGS Testing'!$E$9,K44=0),1,0))</f>
        <v>0</v>
      </c>
      <c r="M44" s="57" t="n">
        <v>0.326307220358</v>
      </c>
      <c r="N44" s="56" t="str">
        <f aca="false">IF(OR(A44="",I44=""),"",IF(COUNTIFS($A$2:$A$400,A44,$D$2:$D$400,D44,$I$2:$I$400,I44)&gt;1,"Possible duplicate",""))</f>
        <v/>
      </c>
      <c r="O44" s="56" t="n">
        <f aca="false">IF(J44="","",IF(AND(L44=0,K44=0),1,0))</f>
        <v>1</v>
      </c>
      <c r="P44" s="56" t="str">
        <f aca="false">IF(L44=1,J44+ROW()/10^7,"")</f>
        <v/>
      </c>
      <c r="Q44" s="57" t="n">
        <f aca="false">IF(O44=1,M44,"")</f>
        <v>0.326307220358</v>
      </c>
      <c r="R44" s="56" t="str">
        <f aca="false">IF(K44=1,ROW(),"")</f>
        <v/>
      </c>
      <c r="S44" s="56" t="str">
        <f aca="false">IF(D44="","",TRIM(D44))</f>
        <v>FUMIGATION CHARGES</v>
      </c>
    </row>
    <row r="45" customFormat="false" ht="15" hidden="false" customHeight="false" outlineLevel="0" collapsed="false">
      <c r="A45" s="50" t="s">
        <v>2464</v>
      </c>
      <c r="B45" s="55" t="n">
        <v>45930</v>
      </c>
      <c r="C45" s="50" t="n">
        <f aca="false">IF(S45="","",IFERROR(IF(INDEX('Ledger Codes'!$C$6:$C$205,MATCH(S45,'Ledger Codes'!$B$6:$B$205,0))="","",INDEX('Ledger Codes'!$C$6:$C$205,MATCH(S45,'Ledger Codes'!$B$6:$B$205,0))),""))</f>
        <v>10067</v>
      </c>
      <c r="D45" s="50" t="s">
        <v>238</v>
      </c>
      <c r="E45" s="50" t="s">
        <v>2465</v>
      </c>
      <c r="F45" s="50" t="s">
        <v>2465</v>
      </c>
      <c r="G45" s="52" t="n">
        <v>320</v>
      </c>
      <c r="H45" s="52" t="n">
        <v>0</v>
      </c>
      <c r="I45" s="52" t="n">
        <f aca="false">IF(AND(G45="",H45=""),"",N(G45)-N(H45))</f>
        <v>320</v>
      </c>
      <c r="J45" s="52" t="n">
        <f aca="false">IF(I45="","",ABS(I45))</f>
        <v>320</v>
      </c>
      <c r="K45" s="56" t="n">
        <f aca="false">IF(S45="","",0)</f>
        <v>0</v>
      </c>
      <c r="L45" s="56" t="n">
        <f aca="false">IF(J45="","",IF(AND(J45&gt;'COGS Testing'!$E$9,K45=0),1,0))</f>
        <v>0</v>
      </c>
      <c r="M45" s="57" t="n">
        <v>0.427445500782</v>
      </c>
      <c r="N45" s="56" t="str">
        <f aca="false">IF(OR(A45="",I45=""),"",IF(COUNTIFS($A$2:$A$400,A45,$D$2:$D$400,D45,$I$2:$I$400,I45)&gt;1,"Possible duplicate",""))</f>
        <v/>
      </c>
      <c r="O45" s="56" t="n">
        <f aca="false">IF(J45="","",IF(AND(L45=0,K45=0),1,0))</f>
        <v>1</v>
      </c>
      <c r="P45" s="56" t="str">
        <f aca="false">IF(L45=1,J45+ROW()/10^7,"")</f>
        <v/>
      </c>
      <c r="Q45" s="57" t="n">
        <f aca="false">IF(O45=1,M45,"")</f>
        <v>0.427445500782</v>
      </c>
      <c r="R45" s="56" t="str">
        <f aca="false">IF(K45=1,ROW(),"")</f>
        <v/>
      </c>
      <c r="S45" s="56" t="str">
        <f aca="false">IF(D45="","",TRIM(D45))</f>
        <v>IMPORT DETENTION-EXP</v>
      </c>
    </row>
    <row r="46" customFormat="false" ht="15" hidden="false" customHeight="false" outlineLevel="0" collapsed="false">
      <c r="A46" s="50" t="s">
        <v>2466</v>
      </c>
      <c r="B46" s="55" t="n">
        <v>45961</v>
      </c>
      <c r="C46" s="50" t="n">
        <f aca="false">IF(S46="","",IFERROR(IF(INDEX('Ledger Codes'!$C$6:$C$205,MATCH(S46,'Ledger Codes'!$B$6:$B$205,0))="","",INDEX('Ledger Codes'!$C$6:$C$205,MATCH(S46,'Ledger Codes'!$B$6:$B$205,0))),""))</f>
        <v>10067</v>
      </c>
      <c r="D46" s="50" t="s">
        <v>238</v>
      </c>
      <c r="E46" s="50" t="s">
        <v>2467</v>
      </c>
      <c r="F46" s="58" t="s">
        <v>2468</v>
      </c>
      <c r="G46" s="52" t="n">
        <v>5820</v>
      </c>
      <c r="H46" s="52" t="n">
        <v>0</v>
      </c>
      <c r="I46" s="52" t="n">
        <f aca="false">IF(AND(G46="",H46=""),"",N(G46)-N(H46))</f>
        <v>5820</v>
      </c>
      <c r="J46" s="52" t="n">
        <f aca="false">IF(I46="","",ABS(I46))</f>
        <v>5820</v>
      </c>
      <c r="K46" s="56" t="n">
        <f aca="false">IF(S46="","",0)</f>
        <v>0</v>
      </c>
      <c r="L46" s="56" t="n">
        <f aca="false">IF(J46="","",IF(AND(J46&gt;'COGS Testing'!$E$9,K46=0),1,0))</f>
        <v>1</v>
      </c>
      <c r="M46" s="57" t="n">
        <v>0.177982181417</v>
      </c>
      <c r="N46" s="56" t="str">
        <f aca="false">IF(OR(A46="",I46=""),"",IF(COUNTIFS($A$2:$A$400,A46,$D$2:$D$400,D46,$I$2:$I$400,I46)&gt;1,"Possible duplicate",""))</f>
        <v/>
      </c>
      <c r="O46" s="56" t="n">
        <f aca="false">IF(J46="","",IF(AND(L46=0,K46=0),1,0))</f>
        <v>0</v>
      </c>
      <c r="P46" s="56" t="n">
        <f aca="false">IF(L46=1,J46+ROW()/10^7,"")</f>
        <v>5820.0000046</v>
      </c>
      <c r="Q46" s="56" t="str">
        <f aca="false">IF(O46=1,M46,"")</f>
        <v/>
      </c>
      <c r="R46" s="56" t="str">
        <f aca="false">IF(K46=1,ROW(),"")</f>
        <v/>
      </c>
      <c r="S46" s="56" t="str">
        <f aca="false">IF(D46="","",TRIM(D46))</f>
        <v>IMPORT DETENTION-EXP</v>
      </c>
    </row>
    <row r="47" customFormat="false" ht="15" hidden="false" customHeight="false" outlineLevel="0" collapsed="false">
      <c r="A47" s="50" t="s">
        <v>2469</v>
      </c>
      <c r="B47" s="55" t="n">
        <v>45961</v>
      </c>
      <c r="C47" s="50" t="n">
        <f aca="false">IF(S47="","",IFERROR(IF(INDEX('Ledger Codes'!$C$6:$C$205,MATCH(S47,'Ledger Codes'!$B$6:$B$205,0))="","",INDEX('Ledger Codes'!$C$6:$C$205,MATCH(S47,'Ledger Codes'!$B$6:$B$205,0))),""))</f>
        <v>10067</v>
      </c>
      <c r="D47" s="50" t="s">
        <v>238</v>
      </c>
      <c r="E47" s="50" t="s">
        <v>2470</v>
      </c>
      <c r="F47" s="58" t="s">
        <v>2471</v>
      </c>
      <c r="G47" s="52" t="n">
        <v>320</v>
      </c>
      <c r="H47" s="52" t="n">
        <v>0</v>
      </c>
      <c r="I47" s="52" t="n">
        <f aca="false">IF(AND(G47="",H47=""),"",N(G47)-N(H47))</f>
        <v>320</v>
      </c>
      <c r="J47" s="52" t="n">
        <f aca="false">IF(I47="","",ABS(I47))</f>
        <v>320</v>
      </c>
      <c r="K47" s="56" t="n">
        <f aca="false">IF(S47="","",0)</f>
        <v>0</v>
      </c>
      <c r="L47" s="56" t="n">
        <f aca="false">IF(J47="","",IF(AND(J47&gt;'COGS Testing'!$E$9,K47=0),1,0))</f>
        <v>0</v>
      </c>
      <c r="M47" s="57" t="n">
        <v>0.641378319607</v>
      </c>
      <c r="N47" s="56" t="str">
        <f aca="false">IF(OR(A47="",I47=""),"",IF(COUNTIFS($A$2:$A$400,A47,$D$2:$D$400,D47,$I$2:$I$400,I47)&gt;1,"Possible duplicate",""))</f>
        <v/>
      </c>
      <c r="O47" s="56" t="n">
        <f aca="false">IF(J47="","",IF(AND(L47=0,K47=0),1,0))</f>
        <v>1</v>
      </c>
      <c r="P47" s="56" t="str">
        <f aca="false">IF(L47=1,J47+ROW()/10^7,"")</f>
        <v/>
      </c>
      <c r="Q47" s="57" t="n">
        <f aca="false">IF(O47=1,M47,"")</f>
        <v>0.641378319607</v>
      </c>
      <c r="R47" s="56" t="str">
        <f aca="false">IF(K47=1,ROW(),"")</f>
        <v/>
      </c>
      <c r="S47" s="56" t="str">
        <f aca="false">IF(D47="","",TRIM(D47))</f>
        <v>IMPORT DETENTION-EXP</v>
      </c>
    </row>
    <row r="48" customFormat="false" ht="15" hidden="false" customHeight="false" outlineLevel="0" collapsed="false">
      <c r="A48" s="50" t="s">
        <v>2472</v>
      </c>
      <c r="B48" s="55" t="n">
        <v>45991</v>
      </c>
      <c r="C48" s="50" t="n">
        <f aca="false">IF(S48="","",IFERROR(IF(INDEX('Ledger Codes'!$C$6:$C$205,MATCH(S48,'Ledger Codes'!$B$6:$B$205,0))="","",INDEX('Ledger Codes'!$C$6:$C$205,MATCH(S48,'Ledger Codes'!$B$6:$B$205,0))),""))</f>
        <v>10067</v>
      </c>
      <c r="D48" s="50" t="s">
        <v>238</v>
      </c>
      <c r="E48" s="50" t="s">
        <v>2473</v>
      </c>
      <c r="F48" s="50" t="s">
        <v>2474</v>
      </c>
      <c r="G48" s="52" t="n">
        <v>6810</v>
      </c>
      <c r="H48" s="52" t="n">
        <v>0</v>
      </c>
      <c r="I48" s="52" t="n">
        <f aca="false">IF(AND(G48="",H48=""),"",N(G48)-N(H48))</f>
        <v>6810</v>
      </c>
      <c r="J48" s="52" t="n">
        <f aca="false">IF(I48="","",ABS(I48))</f>
        <v>6810</v>
      </c>
      <c r="K48" s="56" t="n">
        <f aca="false">IF(S48="","",0)</f>
        <v>0</v>
      </c>
      <c r="L48" s="56" t="n">
        <f aca="false">IF(J48="","",IF(AND(J48&gt;'COGS Testing'!$E$9,K48=0),1,0))</f>
        <v>1</v>
      </c>
      <c r="M48" s="57" t="n">
        <v>0.536162764509</v>
      </c>
      <c r="N48" s="56" t="str">
        <f aca="false">IF(OR(A48="",I48=""),"",IF(COUNTIFS($A$2:$A$400,A48,$D$2:$D$400,D48,$I$2:$I$400,I48)&gt;1,"Possible duplicate",""))</f>
        <v/>
      </c>
      <c r="O48" s="56" t="n">
        <f aca="false">IF(J48="","",IF(AND(L48=0,K48=0),1,0))</f>
        <v>0</v>
      </c>
      <c r="P48" s="56" t="n">
        <f aca="false">IF(L48=1,J48+ROW()/10^7,"")</f>
        <v>6810.0000048</v>
      </c>
      <c r="Q48" s="56" t="str">
        <f aca="false">IF(O48=1,M48,"")</f>
        <v/>
      </c>
      <c r="R48" s="56" t="str">
        <f aca="false">IF(K48=1,ROW(),"")</f>
        <v/>
      </c>
      <c r="S48" s="56" t="str">
        <f aca="false">IF(D48="","",TRIM(D48))</f>
        <v>IMPORT DETENTION-EXP</v>
      </c>
    </row>
    <row r="49" customFormat="false" ht="15" hidden="false" customHeight="false" outlineLevel="0" collapsed="false">
      <c r="A49" s="50" t="s">
        <v>346</v>
      </c>
      <c r="B49" s="55" t="n">
        <v>46022</v>
      </c>
      <c r="C49" s="50" t="n">
        <f aca="false">IF(S49="","",IFERROR(IF(INDEX('Ledger Codes'!$C$6:$C$205,MATCH(S49,'Ledger Codes'!$B$6:$B$205,0))="","",INDEX('Ledger Codes'!$C$6:$C$205,MATCH(S49,'Ledger Codes'!$B$6:$B$205,0))),""))</f>
        <v>10067</v>
      </c>
      <c r="D49" s="50" t="s">
        <v>238</v>
      </c>
      <c r="E49" s="50" t="s">
        <v>347</v>
      </c>
      <c r="F49" s="50" t="s">
        <v>348</v>
      </c>
      <c r="G49" s="52" t="n">
        <v>90</v>
      </c>
      <c r="H49" s="52" t="n">
        <v>0</v>
      </c>
      <c r="I49" s="52" t="n">
        <f aca="false">IF(AND(G49="",H49=""),"",N(G49)-N(H49))</f>
        <v>90</v>
      </c>
      <c r="J49" s="52" t="n">
        <f aca="false">IF(I49="","",ABS(I49))</f>
        <v>90</v>
      </c>
      <c r="K49" s="56" t="n">
        <f aca="false">IF(S49="","",0)</f>
        <v>0</v>
      </c>
      <c r="L49" s="56" t="n">
        <f aca="false">IF(J49="","",IF(AND(J49&gt;'COGS Testing'!$E$9,K49=0),1,0))</f>
        <v>0</v>
      </c>
      <c r="M49" s="57" t="n">
        <v>0.822426458268</v>
      </c>
      <c r="N49" s="56" t="str">
        <f aca="false">IF(OR(A49="",I49=""),"",IF(COUNTIFS($A$2:$A$400,A49,$D$2:$D$400,D49,$I$2:$I$400,I49)&gt;1,"Possible duplicate",""))</f>
        <v/>
      </c>
      <c r="O49" s="56" t="n">
        <f aca="false">IF(J49="","",IF(AND(L49=0,K49=0),1,0))</f>
        <v>1</v>
      </c>
      <c r="P49" s="56" t="str">
        <f aca="false">IF(L49=1,J49+ROW()/10^7,"")</f>
        <v/>
      </c>
      <c r="Q49" s="57" t="n">
        <f aca="false">IF(O49=1,M49,"")</f>
        <v>0.822426458268</v>
      </c>
      <c r="R49" s="56" t="str">
        <f aca="false">IF(K49=1,ROW(),"")</f>
        <v/>
      </c>
      <c r="S49" s="56" t="str">
        <f aca="false">IF(D49="","",TRIM(D49))</f>
        <v>IMPORT DETENTION-EXP</v>
      </c>
    </row>
    <row r="50" customFormat="false" ht="15" hidden="false" customHeight="false" outlineLevel="0" collapsed="false">
      <c r="A50" s="50" t="s">
        <v>2475</v>
      </c>
      <c r="B50" s="55" t="n">
        <v>46022</v>
      </c>
      <c r="C50" s="50" t="n">
        <f aca="false">IF(S50="","",IFERROR(IF(INDEX('Ledger Codes'!$C$6:$C$205,MATCH(S50,'Ledger Codes'!$B$6:$B$205,0))="","",INDEX('Ledger Codes'!$C$6:$C$205,MATCH(S50,'Ledger Codes'!$B$6:$B$205,0))),""))</f>
        <v>10067</v>
      </c>
      <c r="D50" s="50" t="s">
        <v>238</v>
      </c>
      <c r="E50" s="50" t="s">
        <v>2476</v>
      </c>
      <c r="F50" s="50" t="s">
        <v>2477</v>
      </c>
      <c r="G50" s="52" t="n">
        <v>3780</v>
      </c>
      <c r="H50" s="52" t="n">
        <v>0</v>
      </c>
      <c r="I50" s="52" t="n">
        <f aca="false">IF(AND(G50="",H50=""),"",N(G50)-N(H50))</f>
        <v>3780</v>
      </c>
      <c r="J50" s="52" t="n">
        <f aca="false">IF(I50="","",ABS(I50))</f>
        <v>3780</v>
      </c>
      <c r="K50" s="56" t="n">
        <f aca="false">IF(S50="","",0)</f>
        <v>0</v>
      </c>
      <c r="L50" s="56" t="n">
        <f aca="false">IF(J50="","",IF(AND(J50&gt;'COGS Testing'!$E$9,K50=0),1,0))</f>
        <v>0</v>
      </c>
      <c r="M50" s="57" t="n">
        <v>0.446328381442</v>
      </c>
      <c r="N50" s="56" t="str">
        <f aca="false">IF(OR(A50="",I50=""),"",IF(COUNTIFS($A$2:$A$400,A50,$D$2:$D$400,D50,$I$2:$I$400,I50)&gt;1,"Possible duplicate",""))</f>
        <v/>
      </c>
      <c r="O50" s="56" t="n">
        <f aca="false">IF(J50="","",IF(AND(L50=0,K50=0),1,0))</f>
        <v>1</v>
      </c>
      <c r="P50" s="56" t="str">
        <f aca="false">IF(L50=1,J50+ROW()/10^7,"")</f>
        <v/>
      </c>
      <c r="Q50" s="57" t="n">
        <f aca="false">IF(O50=1,M50,"")</f>
        <v>0.446328381442</v>
      </c>
      <c r="R50" s="56" t="str">
        <f aca="false">IF(K50=1,ROW(),"")</f>
        <v/>
      </c>
      <c r="S50" s="56" t="str">
        <f aca="false">IF(D50="","",TRIM(D50))</f>
        <v>IMPORT DETENTION-EXP</v>
      </c>
    </row>
    <row r="51" customFormat="false" ht="15" hidden="false" customHeight="false" outlineLevel="0" collapsed="false">
      <c r="A51" s="50" t="s">
        <v>1394</v>
      </c>
      <c r="B51" s="55" t="n">
        <v>45951</v>
      </c>
      <c r="C51" s="50" t="n">
        <f aca="false">IF(S51="","",IFERROR(IF(INDEX('Ledger Codes'!$C$6:$C$205,MATCH(S51,'Ledger Codes'!$B$6:$B$205,0))="","",INDEX('Ledger Codes'!$C$6:$C$205,MATCH(S51,'Ledger Codes'!$B$6:$B$205,0))),""))</f>
        <v>10081</v>
      </c>
      <c r="D51" s="50" t="s">
        <v>240</v>
      </c>
      <c r="E51" s="50" t="s">
        <v>1395</v>
      </c>
      <c r="F51" s="50" t="s">
        <v>1396</v>
      </c>
      <c r="G51" s="52" t="n">
        <v>0</v>
      </c>
      <c r="H51" s="52" t="n">
        <v>30</v>
      </c>
      <c r="I51" s="52" t="n">
        <f aca="false">IF(AND(G51="",H51=""),"",N(G51)-N(H51))</f>
        <v>-30</v>
      </c>
      <c r="J51" s="52" t="n">
        <f aca="false">IF(I51="","",ABS(I51))</f>
        <v>30</v>
      </c>
      <c r="K51" s="56" t="n">
        <f aca="false">IF(S51="","",0)</f>
        <v>0</v>
      </c>
      <c r="L51" s="56" t="n">
        <f aca="false">IF(J51="","",IF(AND(J51&gt;'COGS Testing'!$E$9,K51=0),1,0))</f>
        <v>0</v>
      </c>
      <c r="M51" s="57" t="n">
        <v>0.655403587011</v>
      </c>
      <c r="N51" s="56" t="str">
        <f aca="false">IF(OR(A51="",I51=""),"",IF(COUNTIFS($A$2:$A$400,A51,$D$2:$D$400,D51,$I$2:$I$400,I51)&gt;1,"Possible duplicate",""))</f>
        <v/>
      </c>
      <c r="O51" s="56" t="n">
        <f aca="false">IF(J51="","",IF(AND(L51=0,K51=0),1,0))</f>
        <v>1</v>
      </c>
      <c r="P51" s="56" t="str">
        <f aca="false">IF(L51=1,J51+ROW()/10^7,"")</f>
        <v/>
      </c>
      <c r="Q51" s="57" t="n">
        <f aca="false">IF(O51=1,M51,"")</f>
        <v>0.655403587011</v>
      </c>
      <c r="R51" s="56" t="str">
        <f aca="false">IF(K51=1,ROW(),"")</f>
        <v/>
      </c>
      <c r="S51" s="56" t="str">
        <f aca="false">IF(D51="","",TRIM(D51))</f>
        <v>INVOICE AMENDMENT CHARGES</v>
      </c>
    </row>
    <row r="52" customFormat="false" ht="15" hidden="false" customHeight="false" outlineLevel="0" collapsed="false">
      <c r="A52" s="50" t="s">
        <v>2478</v>
      </c>
      <c r="B52" s="55" t="n">
        <v>45930</v>
      </c>
      <c r="C52" s="50" t="n">
        <f aca="false">IF(S52="","",IFERROR(IF(INDEX('Ledger Codes'!$C$6:$C$205,MATCH(S52,'Ledger Codes'!$B$6:$B$205,0))="","",INDEX('Ledger Codes'!$C$6:$C$205,MATCH(S52,'Ledger Codes'!$B$6:$B$205,0))),""))</f>
        <v>10085</v>
      </c>
      <c r="D52" s="50" t="s">
        <v>241</v>
      </c>
      <c r="E52" s="50" t="s">
        <v>2479</v>
      </c>
      <c r="F52" s="50" t="s">
        <v>2480</v>
      </c>
      <c r="G52" s="52" t="n">
        <v>680</v>
      </c>
      <c r="H52" s="52" t="n">
        <v>0</v>
      </c>
      <c r="I52" s="52" t="n">
        <f aca="false">IF(AND(G52="",H52=""),"",N(G52)-N(H52))</f>
        <v>680</v>
      </c>
      <c r="J52" s="52" t="n">
        <f aca="false">IF(I52="","",ABS(I52))</f>
        <v>680</v>
      </c>
      <c r="K52" s="56" t="n">
        <f aca="false">IF(S52="","",0)</f>
        <v>0</v>
      </c>
      <c r="L52" s="56" t="n">
        <f aca="false">IF(J52="","",IF(AND(J52&gt;'COGS Testing'!$E$9,K52=0),1,0))</f>
        <v>0</v>
      </c>
      <c r="M52" s="57" t="n">
        <v>0.349362653472</v>
      </c>
      <c r="N52" s="56" t="str">
        <f aca="false">IF(OR(A52="",I52=""),"",IF(COUNTIFS($A$2:$A$400,A52,$D$2:$D$400,D52,$I$2:$I$400,I52)&gt;1,"Possible duplicate",""))</f>
        <v/>
      </c>
      <c r="O52" s="56" t="n">
        <f aca="false">IF(J52="","",IF(AND(L52=0,K52=0),1,0))</f>
        <v>1</v>
      </c>
      <c r="P52" s="56" t="str">
        <f aca="false">IF(L52=1,J52+ROW()/10^7,"")</f>
        <v/>
      </c>
      <c r="Q52" s="57" t="n">
        <f aca="false">IF(O52=1,M52,"")</f>
        <v>0.349362653472</v>
      </c>
      <c r="R52" s="56" t="str">
        <f aca="false">IF(K52=1,ROW(),"")</f>
        <v/>
      </c>
      <c r="S52" s="56" t="str">
        <f aca="false">IF(D52="","",TRIM(D52))</f>
        <v>LINER EXP UNDER COMPANY ACCOUNT</v>
      </c>
    </row>
    <row r="53" customFormat="false" ht="15" hidden="false" customHeight="false" outlineLevel="0" collapsed="false">
      <c r="A53" s="50" t="s">
        <v>2481</v>
      </c>
      <c r="B53" s="55" t="n">
        <v>45944</v>
      </c>
      <c r="C53" s="50" t="n">
        <f aca="false">IF(S53="","",IFERROR(IF(INDEX('Ledger Codes'!$C$6:$C$205,MATCH(S53,'Ledger Codes'!$B$6:$B$205,0))="","",INDEX('Ledger Codes'!$C$6:$C$205,MATCH(S53,'Ledger Codes'!$B$6:$B$205,0))),""))</f>
        <v>10085</v>
      </c>
      <c r="D53" s="50" t="s">
        <v>241</v>
      </c>
      <c r="E53" s="50" t="s">
        <v>2482</v>
      </c>
      <c r="F53" s="58" t="s">
        <v>2483</v>
      </c>
      <c r="G53" s="52" t="n">
        <v>375</v>
      </c>
      <c r="H53" s="52" t="n">
        <v>0</v>
      </c>
      <c r="I53" s="52" t="n">
        <f aca="false">IF(AND(G53="",H53=""),"",N(G53)-N(H53))</f>
        <v>375</v>
      </c>
      <c r="J53" s="52" t="n">
        <f aca="false">IF(I53="","",ABS(I53))</f>
        <v>375</v>
      </c>
      <c r="K53" s="56" t="n">
        <f aca="false">IF(S53="","",0)</f>
        <v>0</v>
      </c>
      <c r="L53" s="56" t="n">
        <f aca="false">IF(J53="","",IF(AND(J53&gt;'COGS Testing'!$E$9,K53=0),1,0))</f>
        <v>0</v>
      </c>
      <c r="M53" s="57" t="n">
        <v>0.30344307975</v>
      </c>
      <c r="N53" s="56" t="str">
        <f aca="false">IF(OR(A53="",I53=""),"",IF(COUNTIFS($A$2:$A$400,A53,$D$2:$D$400,D53,$I$2:$I$400,I53)&gt;1,"Possible duplicate",""))</f>
        <v/>
      </c>
      <c r="O53" s="56" t="n">
        <f aca="false">IF(J53="","",IF(AND(L53=0,K53=0),1,0))</f>
        <v>1</v>
      </c>
      <c r="P53" s="56" t="str">
        <f aca="false">IF(L53=1,J53+ROW()/10^7,"")</f>
        <v/>
      </c>
      <c r="Q53" s="57" t="n">
        <f aca="false">IF(O53=1,M53,"")</f>
        <v>0.30344307975</v>
      </c>
      <c r="R53" s="56" t="str">
        <f aca="false">IF(K53=1,ROW(),"")</f>
        <v/>
      </c>
      <c r="S53" s="56" t="str">
        <f aca="false">IF(D53="","",TRIM(D53))</f>
        <v>LINER EXP UNDER COMPANY ACCOUNT</v>
      </c>
    </row>
    <row r="54" customFormat="false" ht="15" hidden="false" customHeight="false" outlineLevel="0" collapsed="false">
      <c r="A54" s="50" t="s">
        <v>2481</v>
      </c>
      <c r="B54" s="55" t="n">
        <v>45944</v>
      </c>
      <c r="C54" s="50" t="n">
        <f aca="false">IF(S54="","",IFERROR(IF(INDEX('Ledger Codes'!$C$6:$C$205,MATCH(S54,'Ledger Codes'!$B$6:$B$205,0))="","",INDEX('Ledger Codes'!$C$6:$C$205,MATCH(S54,'Ledger Codes'!$B$6:$B$205,0))),""))</f>
        <v>10085</v>
      </c>
      <c r="D54" s="50" t="s">
        <v>241</v>
      </c>
      <c r="E54" s="50" t="s">
        <v>2482</v>
      </c>
      <c r="F54" s="58" t="s">
        <v>2483</v>
      </c>
      <c r="G54" s="52" t="n">
        <v>1155</v>
      </c>
      <c r="H54" s="52" t="n">
        <v>0</v>
      </c>
      <c r="I54" s="52" t="n">
        <f aca="false">IF(AND(G54="",H54=""),"",N(G54)-N(H54))</f>
        <v>1155</v>
      </c>
      <c r="J54" s="52" t="n">
        <f aca="false">IF(I54="","",ABS(I54))</f>
        <v>1155</v>
      </c>
      <c r="K54" s="56" t="n">
        <f aca="false">IF(S54="","",0)</f>
        <v>0</v>
      </c>
      <c r="L54" s="56" t="n">
        <f aca="false">IF(J54="","",IF(AND(J54&gt;'COGS Testing'!$E$9,K54=0),1,0))</f>
        <v>0</v>
      </c>
      <c r="M54" s="57" t="n">
        <v>0.797470598885</v>
      </c>
      <c r="N54" s="56" t="str">
        <f aca="false">IF(OR(A54="",I54=""),"",IF(COUNTIFS($A$2:$A$400,A54,$D$2:$D$400,D54,$I$2:$I$400,I54)&gt;1,"Possible duplicate",""))</f>
        <v/>
      </c>
      <c r="O54" s="56" t="n">
        <f aca="false">IF(J54="","",IF(AND(L54=0,K54=0),1,0))</f>
        <v>1</v>
      </c>
      <c r="P54" s="56" t="str">
        <f aca="false">IF(L54=1,J54+ROW()/10^7,"")</f>
        <v/>
      </c>
      <c r="Q54" s="57" t="n">
        <f aca="false">IF(O54=1,M54,"")</f>
        <v>0.797470598885</v>
      </c>
      <c r="R54" s="56" t="str">
        <f aca="false">IF(K54=1,ROW(),"")</f>
        <v/>
      </c>
      <c r="S54" s="56" t="str">
        <f aca="false">IF(D54="","",TRIM(D54))</f>
        <v>LINER EXP UNDER COMPANY ACCOUNT</v>
      </c>
    </row>
    <row r="55" customFormat="false" ht="15" hidden="false" customHeight="false" outlineLevel="0" collapsed="false">
      <c r="A55" s="50" t="s">
        <v>2481</v>
      </c>
      <c r="B55" s="55" t="n">
        <v>45944</v>
      </c>
      <c r="C55" s="50" t="n">
        <f aca="false">IF(S55="","",IFERROR(IF(INDEX('Ledger Codes'!$C$6:$C$205,MATCH(S55,'Ledger Codes'!$B$6:$B$205,0))="","",INDEX('Ledger Codes'!$C$6:$C$205,MATCH(S55,'Ledger Codes'!$B$6:$B$205,0))),""))</f>
        <v>10085</v>
      </c>
      <c r="D55" s="50" t="s">
        <v>241</v>
      </c>
      <c r="E55" s="50" t="s">
        <v>2482</v>
      </c>
      <c r="F55" s="58" t="s">
        <v>2483</v>
      </c>
      <c r="G55" s="52" t="n">
        <v>525</v>
      </c>
      <c r="H55" s="52" t="n">
        <v>0</v>
      </c>
      <c r="I55" s="52" t="n">
        <f aca="false">IF(AND(G55="",H55=""),"",N(G55)-N(H55))</f>
        <v>525</v>
      </c>
      <c r="J55" s="52" t="n">
        <f aca="false">IF(I55="","",ABS(I55))</f>
        <v>525</v>
      </c>
      <c r="K55" s="56" t="n">
        <f aca="false">IF(S55="","",0)</f>
        <v>0</v>
      </c>
      <c r="L55" s="56" t="n">
        <f aca="false">IF(J55="","",IF(AND(J55&gt;'COGS Testing'!$E$9,K55=0),1,0))</f>
        <v>0</v>
      </c>
      <c r="M55" s="57" t="n">
        <v>0.265327178484</v>
      </c>
      <c r="N55" s="56" t="str">
        <f aca="false">IF(OR(A55="",I55=""),"",IF(COUNTIFS($A$2:$A$400,A55,$D$2:$D$400,D55,$I$2:$I$400,I55)&gt;1,"Possible duplicate",""))</f>
        <v/>
      </c>
      <c r="O55" s="56" t="n">
        <f aca="false">IF(J55="","",IF(AND(L55=0,K55=0),1,0))</f>
        <v>1</v>
      </c>
      <c r="P55" s="56" t="str">
        <f aca="false">IF(L55=1,J55+ROW()/10^7,"")</f>
        <v/>
      </c>
      <c r="Q55" s="57" t="n">
        <f aca="false">IF(O55=1,M55,"")</f>
        <v>0.265327178484</v>
      </c>
      <c r="R55" s="56" t="str">
        <f aca="false">IF(K55=1,ROW(),"")</f>
        <v/>
      </c>
      <c r="S55" s="56" t="str">
        <f aca="false">IF(D55="","",TRIM(D55))</f>
        <v>LINER EXP UNDER COMPANY ACCOUNT</v>
      </c>
    </row>
    <row r="56" customFormat="false" ht="15" hidden="false" customHeight="false" outlineLevel="0" collapsed="false">
      <c r="A56" s="50" t="s">
        <v>2484</v>
      </c>
      <c r="B56" s="55" t="n">
        <v>45935</v>
      </c>
      <c r="C56" s="50" t="n">
        <f aca="false">IF(S56="","",IFERROR(IF(INDEX('Ledger Codes'!$C$6:$C$205,MATCH(S56,'Ledger Codes'!$B$6:$B$205,0))="","",INDEX('Ledger Codes'!$C$6:$C$205,MATCH(S56,'Ledger Codes'!$B$6:$B$205,0))),""))</f>
        <v>10051</v>
      </c>
      <c r="D56" s="50" t="s">
        <v>242</v>
      </c>
      <c r="E56" s="50" t="s">
        <v>2485</v>
      </c>
      <c r="F56" s="50" t="s">
        <v>2486</v>
      </c>
      <c r="G56" s="52" t="n">
        <v>55</v>
      </c>
      <c r="H56" s="52" t="n">
        <v>0</v>
      </c>
      <c r="I56" s="52" t="n">
        <f aca="false">IF(AND(G56="",H56=""),"",N(G56)-N(H56))</f>
        <v>55</v>
      </c>
      <c r="J56" s="52" t="n">
        <f aca="false">IF(I56="","",ABS(I56))</f>
        <v>55</v>
      </c>
      <c r="K56" s="56" t="n">
        <f aca="false">IF(S56="","",0)</f>
        <v>0</v>
      </c>
      <c r="L56" s="56" t="n">
        <f aca="false">IF(J56="","",IF(AND(J56&gt;'COGS Testing'!$E$9,K56=0),1,0))</f>
        <v>0</v>
      </c>
      <c r="M56" s="57" t="n">
        <v>0.385698066993</v>
      </c>
      <c r="N56" s="56" t="str">
        <f aca="false">IF(OR(A56="",I56=""),"",IF(COUNTIFS($A$2:$A$400,A56,$D$2:$D$400,D56,$I$2:$I$400,I56)&gt;1,"Possible duplicate",""))</f>
        <v/>
      </c>
      <c r="O56" s="56" t="n">
        <f aca="false">IF(J56="","",IF(AND(L56=0,K56=0),1,0))</f>
        <v>1</v>
      </c>
      <c r="P56" s="56" t="str">
        <f aca="false">IF(L56=1,J56+ROW()/10^7,"")</f>
        <v/>
      </c>
      <c r="Q56" s="57" t="n">
        <f aca="false">IF(O56=1,M56,"")</f>
        <v>0.385698066993</v>
      </c>
      <c r="R56" s="56" t="str">
        <f aca="false">IF(K56=1,ROW(),"")</f>
        <v/>
      </c>
      <c r="S56" s="56" t="str">
        <f aca="false">IF(D56="","",TRIM(D56))</f>
        <v>LOLO CHARGES - EXP</v>
      </c>
    </row>
    <row r="57" customFormat="false" ht="15" hidden="false" customHeight="false" outlineLevel="0" collapsed="false">
      <c r="A57" s="50" t="s">
        <v>2487</v>
      </c>
      <c r="B57" s="55" t="n">
        <v>45963</v>
      </c>
      <c r="C57" s="50" t="n">
        <f aca="false">IF(S57="","",IFERROR(IF(INDEX('Ledger Codes'!$C$6:$C$205,MATCH(S57,'Ledger Codes'!$B$6:$B$205,0))="","",INDEX('Ledger Codes'!$C$6:$C$205,MATCH(S57,'Ledger Codes'!$B$6:$B$205,0))),""))</f>
        <v>10051</v>
      </c>
      <c r="D57" s="50" t="s">
        <v>242</v>
      </c>
      <c r="E57" s="50" t="s">
        <v>2488</v>
      </c>
      <c r="F57" s="50" t="s">
        <v>2489</v>
      </c>
      <c r="G57" s="52" t="n">
        <v>675</v>
      </c>
      <c r="H57" s="52" t="n">
        <v>0</v>
      </c>
      <c r="I57" s="52" t="n">
        <f aca="false">IF(AND(G57="",H57=""),"",N(G57)-N(H57))</f>
        <v>675</v>
      </c>
      <c r="J57" s="52" t="n">
        <f aca="false">IF(I57="","",ABS(I57))</f>
        <v>675</v>
      </c>
      <c r="K57" s="56" t="n">
        <f aca="false">IF(S57="","",0)</f>
        <v>0</v>
      </c>
      <c r="L57" s="56" t="n">
        <f aca="false">IF(J57="","",IF(AND(J57&gt;'COGS Testing'!$E$9,K57=0),1,0))</f>
        <v>0</v>
      </c>
      <c r="M57" s="57" t="n">
        <v>0.616965652391</v>
      </c>
      <c r="N57" s="56" t="str">
        <f aca="false">IF(OR(A57="",I57=""),"",IF(COUNTIFS($A$2:$A$400,A57,$D$2:$D$400,D57,$I$2:$I$400,I57)&gt;1,"Possible duplicate",""))</f>
        <v/>
      </c>
      <c r="O57" s="56" t="n">
        <f aca="false">IF(J57="","",IF(AND(L57=0,K57=0),1,0))</f>
        <v>1</v>
      </c>
      <c r="P57" s="56" t="str">
        <f aca="false">IF(L57=1,J57+ROW()/10^7,"")</f>
        <v/>
      </c>
      <c r="Q57" s="57" t="n">
        <f aca="false">IF(O57=1,M57,"")</f>
        <v>0.616965652391</v>
      </c>
      <c r="R57" s="56" t="str">
        <f aca="false">IF(K57=1,ROW(),"")</f>
        <v/>
      </c>
      <c r="S57" s="56" t="str">
        <f aca="false">IF(D57="","",TRIM(D57))</f>
        <v>LOLO CHARGES - EXP</v>
      </c>
    </row>
    <row r="58" customFormat="false" ht="15" hidden="false" customHeight="false" outlineLevel="0" collapsed="false">
      <c r="A58" s="50" t="s">
        <v>2487</v>
      </c>
      <c r="B58" s="55" t="n">
        <v>45963</v>
      </c>
      <c r="C58" s="50" t="n">
        <f aca="false">IF(S58="","",IFERROR(IF(INDEX('Ledger Codes'!$C$6:$C$205,MATCH(S58,'Ledger Codes'!$B$6:$B$205,0))="","",INDEX('Ledger Codes'!$C$6:$C$205,MATCH(S58,'Ledger Codes'!$B$6:$B$205,0))),""))</f>
        <v>10051</v>
      </c>
      <c r="D58" s="50" t="s">
        <v>242</v>
      </c>
      <c r="E58" s="50" t="s">
        <v>2488</v>
      </c>
      <c r="F58" s="50" t="s">
        <v>2489</v>
      </c>
      <c r="G58" s="52" t="n">
        <v>1980</v>
      </c>
      <c r="H58" s="52" t="n">
        <v>0</v>
      </c>
      <c r="I58" s="52" t="n">
        <f aca="false">IF(AND(G58="",H58=""),"",N(G58)-N(H58))</f>
        <v>1980</v>
      </c>
      <c r="J58" s="52" t="n">
        <f aca="false">IF(I58="","",ABS(I58))</f>
        <v>1980</v>
      </c>
      <c r="K58" s="56" t="n">
        <f aca="false">IF(S58="","",0)</f>
        <v>0</v>
      </c>
      <c r="L58" s="56" t="n">
        <f aca="false">IF(J58="","",IF(AND(J58&gt;'COGS Testing'!$E$9,K58=0),1,0))</f>
        <v>0</v>
      </c>
      <c r="M58" s="57" t="n">
        <v>0.901838730522</v>
      </c>
      <c r="N58" s="56" t="str">
        <f aca="false">IF(OR(A58="",I58=""),"",IF(COUNTIFS($A$2:$A$400,A58,$D$2:$D$400,D58,$I$2:$I$400,I58)&gt;1,"Possible duplicate",""))</f>
        <v/>
      </c>
      <c r="O58" s="56" t="n">
        <f aca="false">IF(J58="","",IF(AND(L58=0,K58=0),1,0))</f>
        <v>1</v>
      </c>
      <c r="P58" s="56" t="str">
        <f aca="false">IF(L58=1,J58+ROW()/10^7,"")</f>
        <v/>
      </c>
      <c r="Q58" s="57" t="n">
        <f aca="false">IF(O58=1,M58,"")</f>
        <v>0.901838730522</v>
      </c>
      <c r="R58" s="56" t="str">
        <f aca="false">IF(K58=1,ROW(),"")</f>
        <v/>
      </c>
      <c r="S58" s="56" t="str">
        <f aca="false">IF(D58="","",TRIM(D58))</f>
        <v>LOLO CHARGES - EXP</v>
      </c>
    </row>
    <row r="59" customFormat="false" ht="15" hidden="false" customHeight="false" outlineLevel="0" collapsed="false">
      <c r="A59" s="50" t="s">
        <v>2490</v>
      </c>
      <c r="B59" s="55" t="n">
        <v>45963</v>
      </c>
      <c r="C59" s="50" t="n">
        <f aca="false">IF(S59="","",IFERROR(IF(INDEX('Ledger Codes'!$C$6:$C$205,MATCH(S59,'Ledger Codes'!$B$6:$B$205,0))="","",INDEX('Ledger Codes'!$C$6:$C$205,MATCH(S59,'Ledger Codes'!$B$6:$B$205,0))),""))</f>
        <v>10051</v>
      </c>
      <c r="D59" s="50" t="s">
        <v>242</v>
      </c>
      <c r="E59" s="50" t="s">
        <v>2491</v>
      </c>
      <c r="F59" s="50" t="s">
        <v>2492</v>
      </c>
      <c r="G59" s="52" t="n">
        <v>135</v>
      </c>
      <c r="H59" s="52" t="n">
        <v>0</v>
      </c>
      <c r="I59" s="52" t="n">
        <f aca="false">IF(AND(G59="",H59=""),"",N(G59)-N(H59))</f>
        <v>135</v>
      </c>
      <c r="J59" s="52" t="n">
        <f aca="false">IF(I59="","",ABS(I59))</f>
        <v>135</v>
      </c>
      <c r="K59" s="56" t="n">
        <f aca="false">IF(S59="","",0)</f>
        <v>0</v>
      </c>
      <c r="L59" s="56" t="n">
        <f aca="false">IF(J59="","",IF(AND(J59&gt;'COGS Testing'!$E$9,K59=0),1,0))</f>
        <v>0</v>
      </c>
      <c r="M59" s="57" t="n">
        <v>0.754964345501</v>
      </c>
      <c r="N59" s="56" t="str">
        <f aca="false">IF(OR(A59="",I59=""),"",IF(COUNTIFS($A$2:$A$400,A59,$D$2:$D$400,D59,$I$2:$I$400,I59)&gt;1,"Possible duplicate",""))</f>
        <v/>
      </c>
      <c r="O59" s="56" t="n">
        <f aca="false">IF(J59="","",IF(AND(L59=0,K59=0),1,0))</f>
        <v>1</v>
      </c>
      <c r="P59" s="56" t="str">
        <f aca="false">IF(L59=1,J59+ROW()/10^7,"")</f>
        <v/>
      </c>
      <c r="Q59" s="57" t="n">
        <f aca="false">IF(O59=1,M59,"")</f>
        <v>0.754964345501</v>
      </c>
      <c r="R59" s="56" t="str">
        <f aca="false">IF(K59=1,ROW(),"")</f>
        <v/>
      </c>
      <c r="S59" s="56" t="str">
        <f aca="false">IF(D59="","",TRIM(D59))</f>
        <v>LOLO CHARGES - EXP</v>
      </c>
    </row>
    <row r="60" customFormat="false" ht="15" hidden="false" customHeight="false" outlineLevel="0" collapsed="false">
      <c r="A60" s="50" t="s">
        <v>2490</v>
      </c>
      <c r="B60" s="55" t="n">
        <v>45963</v>
      </c>
      <c r="C60" s="50" t="n">
        <f aca="false">IF(S60="","",IFERROR(IF(INDEX('Ledger Codes'!$C$6:$C$205,MATCH(S60,'Ledger Codes'!$B$6:$B$205,0))="","",INDEX('Ledger Codes'!$C$6:$C$205,MATCH(S60,'Ledger Codes'!$B$6:$B$205,0))),""))</f>
        <v>10051</v>
      </c>
      <c r="D60" s="50" t="s">
        <v>242</v>
      </c>
      <c r="E60" s="50" t="s">
        <v>2491</v>
      </c>
      <c r="F60" s="50" t="s">
        <v>2492</v>
      </c>
      <c r="G60" s="52" t="n">
        <v>55</v>
      </c>
      <c r="H60" s="52" t="n">
        <v>0</v>
      </c>
      <c r="I60" s="52" t="n">
        <f aca="false">IF(AND(G60="",H60=""),"",N(G60)-N(H60))</f>
        <v>55</v>
      </c>
      <c r="J60" s="52" t="n">
        <f aca="false">IF(I60="","",ABS(I60))</f>
        <v>55</v>
      </c>
      <c r="K60" s="56" t="n">
        <f aca="false">IF(S60="","",0)</f>
        <v>0</v>
      </c>
      <c r="L60" s="56" t="n">
        <f aca="false">IF(J60="","",IF(AND(J60&gt;'COGS Testing'!$E$9,K60=0),1,0))</f>
        <v>0</v>
      </c>
      <c r="M60" s="57" t="n">
        <v>0.798915413851</v>
      </c>
      <c r="N60" s="56" t="str">
        <f aca="false">IF(OR(A60="",I60=""),"",IF(COUNTIFS($A$2:$A$400,A60,$D$2:$D$400,D60,$I$2:$I$400,I60)&gt;1,"Possible duplicate",""))</f>
        <v/>
      </c>
      <c r="O60" s="56" t="n">
        <f aca="false">IF(J60="","",IF(AND(L60=0,K60=0),1,0))</f>
        <v>1</v>
      </c>
      <c r="P60" s="56" t="str">
        <f aca="false">IF(L60=1,J60+ROW()/10^7,"")</f>
        <v/>
      </c>
      <c r="Q60" s="57" t="n">
        <f aca="false">IF(O60=1,M60,"")</f>
        <v>0.798915413851</v>
      </c>
      <c r="R60" s="56" t="str">
        <f aca="false">IF(K60=1,ROW(),"")</f>
        <v/>
      </c>
      <c r="S60" s="56" t="str">
        <f aca="false">IF(D60="","",TRIM(D60))</f>
        <v>LOLO CHARGES - EXP</v>
      </c>
    </row>
    <row r="61" customFormat="false" ht="15" hidden="false" customHeight="false" outlineLevel="0" collapsed="false">
      <c r="A61" s="50" t="s">
        <v>2493</v>
      </c>
      <c r="B61" s="55" t="n">
        <v>45991</v>
      </c>
      <c r="C61" s="50" t="n">
        <f aca="false">IF(S61="","",IFERROR(IF(INDEX('Ledger Codes'!$C$6:$C$205,MATCH(S61,'Ledger Codes'!$B$6:$B$205,0))="","",INDEX('Ledger Codes'!$C$6:$C$205,MATCH(S61,'Ledger Codes'!$B$6:$B$205,0))),""))</f>
        <v>10051</v>
      </c>
      <c r="D61" s="50" t="s">
        <v>242</v>
      </c>
      <c r="E61" s="50" t="s">
        <v>2494</v>
      </c>
      <c r="F61" s="50" t="s">
        <v>2495</v>
      </c>
      <c r="G61" s="52" t="n">
        <v>55</v>
      </c>
      <c r="H61" s="52" t="n">
        <v>0</v>
      </c>
      <c r="I61" s="52" t="n">
        <f aca="false">IF(AND(G61="",H61=""),"",N(G61)-N(H61))</f>
        <v>55</v>
      </c>
      <c r="J61" s="52" t="n">
        <f aca="false">IF(I61="","",ABS(I61))</f>
        <v>55</v>
      </c>
      <c r="K61" s="56" t="n">
        <f aca="false">IF(S61="","",0)</f>
        <v>0</v>
      </c>
      <c r="L61" s="56" t="n">
        <f aca="false">IF(J61="","",IF(AND(J61&gt;'COGS Testing'!$E$9,K61=0),1,0))</f>
        <v>0</v>
      </c>
      <c r="M61" s="57" t="n">
        <v>0.903707304174</v>
      </c>
      <c r="N61" s="56" t="str">
        <f aca="false">IF(OR(A61="",I61=""),"",IF(COUNTIFS($A$2:$A$400,A61,$D$2:$D$400,D61,$I$2:$I$400,I61)&gt;1,"Possible duplicate",""))</f>
        <v/>
      </c>
      <c r="O61" s="56" t="n">
        <f aca="false">IF(J61="","",IF(AND(L61=0,K61=0),1,0))</f>
        <v>1</v>
      </c>
      <c r="P61" s="56" t="str">
        <f aca="false">IF(L61=1,J61+ROW()/10^7,"")</f>
        <v/>
      </c>
      <c r="Q61" s="57" t="n">
        <f aca="false">IF(O61=1,M61,"")</f>
        <v>0.903707304174</v>
      </c>
      <c r="R61" s="56" t="str">
        <f aca="false">IF(K61=1,ROW(),"")</f>
        <v/>
      </c>
      <c r="S61" s="56" t="str">
        <f aca="false">IF(D61="","",TRIM(D61))</f>
        <v>LOLO CHARGES - EXP</v>
      </c>
    </row>
    <row r="62" customFormat="false" ht="15" hidden="false" customHeight="false" outlineLevel="0" collapsed="false">
      <c r="A62" s="50" t="s">
        <v>2292</v>
      </c>
      <c r="B62" s="55" t="n">
        <v>45991</v>
      </c>
      <c r="C62" s="50" t="n">
        <f aca="false">IF(S62="","",IFERROR(IF(INDEX('Ledger Codes'!$C$6:$C$205,MATCH(S62,'Ledger Codes'!$B$6:$B$205,0))="","",INDEX('Ledger Codes'!$C$6:$C$205,MATCH(S62,'Ledger Codes'!$B$6:$B$205,0))),""))</f>
        <v>10051</v>
      </c>
      <c r="D62" s="50" t="s">
        <v>242</v>
      </c>
      <c r="E62" s="50" t="s">
        <v>2293</v>
      </c>
      <c r="F62" s="58" t="s">
        <v>2294</v>
      </c>
      <c r="G62" s="52" t="n">
        <v>55</v>
      </c>
      <c r="H62" s="52" t="n">
        <v>0</v>
      </c>
      <c r="I62" s="52" t="n">
        <f aca="false">IF(AND(G62="",H62=""),"",N(G62)-N(H62))</f>
        <v>55</v>
      </c>
      <c r="J62" s="52" t="n">
        <f aca="false">IF(I62="","",ABS(I62))</f>
        <v>55</v>
      </c>
      <c r="K62" s="56" t="n">
        <f aca="false">IF(S62="","",0)</f>
        <v>0</v>
      </c>
      <c r="L62" s="56" t="n">
        <f aca="false">IF(J62="","",IF(AND(J62&gt;'COGS Testing'!$E$9,K62=0),1,0))</f>
        <v>0</v>
      </c>
      <c r="M62" s="57" t="n">
        <v>0.442784011391</v>
      </c>
      <c r="N62" s="56" t="str">
        <f aca="false">IF(OR(A62="",I62=""),"",IF(COUNTIFS($A$2:$A$400,A62,$D$2:$D$400,D62,$I$2:$I$400,I62)&gt;1,"Possible duplicate",""))</f>
        <v/>
      </c>
      <c r="O62" s="56" t="n">
        <f aca="false">IF(J62="","",IF(AND(L62=0,K62=0),1,0))</f>
        <v>1</v>
      </c>
      <c r="P62" s="56" t="str">
        <f aca="false">IF(L62=1,J62+ROW()/10^7,"")</f>
        <v/>
      </c>
      <c r="Q62" s="57" t="n">
        <f aca="false">IF(O62=1,M62,"")</f>
        <v>0.442784011391</v>
      </c>
      <c r="R62" s="56" t="str">
        <f aca="false">IF(K62=1,ROW(),"")</f>
        <v/>
      </c>
      <c r="S62" s="56" t="str">
        <f aca="false">IF(D62="","",TRIM(D62))</f>
        <v>LOLO CHARGES - EXP</v>
      </c>
    </row>
    <row r="63" customFormat="false" ht="15" hidden="false" customHeight="false" outlineLevel="0" collapsed="false">
      <c r="A63" s="50" t="s">
        <v>2496</v>
      </c>
      <c r="B63" s="55" t="n">
        <v>45993</v>
      </c>
      <c r="C63" s="50" t="n">
        <f aca="false">IF(S63="","",IFERROR(IF(INDEX('Ledger Codes'!$C$6:$C$205,MATCH(S63,'Ledger Codes'!$B$6:$B$205,0))="","",INDEX('Ledger Codes'!$C$6:$C$205,MATCH(S63,'Ledger Codes'!$B$6:$B$205,0))),""))</f>
        <v>10051</v>
      </c>
      <c r="D63" s="50" t="s">
        <v>242</v>
      </c>
      <c r="E63" s="50" t="s">
        <v>2497</v>
      </c>
      <c r="F63" s="50" t="s">
        <v>2498</v>
      </c>
      <c r="G63" s="52" t="n">
        <v>165</v>
      </c>
      <c r="H63" s="52" t="n">
        <v>0</v>
      </c>
      <c r="I63" s="52" t="n">
        <f aca="false">IF(AND(G63="",H63=""),"",N(G63)-N(H63))</f>
        <v>165</v>
      </c>
      <c r="J63" s="52" t="n">
        <f aca="false">IF(I63="","",ABS(I63))</f>
        <v>165</v>
      </c>
      <c r="K63" s="56" t="n">
        <f aca="false">IF(S63="","",0)</f>
        <v>0</v>
      </c>
      <c r="L63" s="56" t="n">
        <f aca="false">IF(J63="","",IF(AND(J63&gt;'COGS Testing'!$E$9,K63=0),1,0))</f>
        <v>0</v>
      </c>
      <c r="M63" s="57" t="n">
        <v>0.217157734299</v>
      </c>
      <c r="N63" s="56" t="str">
        <f aca="false">IF(OR(A63="",I63=""),"",IF(COUNTIFS($A$2:$A$400,A63,$D$2:$D$400,D63,$I$2:$I$400,I63)&gt;1,"Possible duplicate",""))</f>
        <v/>
      </c>
      <c r="O63" s="56" t="n">
        <f aca="false">IF(J63="","",IF(AND(L63=0,K63=0),1,0))</f>
        <v>1</v>
      </c>
      <c r="P63" s="56" t="str">
        <f aca="false">IF(L63=1,J63+ROW()/10^7,"")</f>
        <v/>
      </c>
      <c r="Q63" s="57" t="n">
        <f aca="false">IF(O63=1,M63,"")</f>
        <v>0.217157734299</v>
      </c>
      <c r="R63" s="56" t="str">
        <f aca="false">IF(K63=1,ROW(),"")</f>
        <v/>
      </c>
      <c r="S63" s="56" t="str">
        <f aca="false">IF(D63="","",TRIM(D63))</f>
        <v>LOLO CHARGES - EXP</v>
      </c>
    </row>
    <row r="64" customFormat="false" ht="15" hidden="false" customHeight="false" outlineLevel="0" collapsed="false">
      <c r="A64" s="50" t="s">
        <v>2499</v>
      </c>
      <c r="B64" s="55" t="n">
        <v>45993</v>
      </c>
      <c r="C64" s="50" t="n">
        <f aca="false">IF(S64="","",IFERROR(IF(INDEX('Ledger Codes'!$C$6:$C$205,MATCH(S64,'Ledger Codes'!$B$6:$B$205,0))="","",INDEX('Ledger Codes'!$C$6:$C$205,MATCH(S64,'Ledger Codes'!$B$6:$B$205,0))),""))</f>
        <v>10051</v>
      </c>
      <c r="D64" s="50" t="s">
        <v>242</v>
      </c>
      <c r="E64" s="50" t="s">
        <v>2500</v>
      </c>
      <c r="F64" s="50" t="s">
        <v>2501</v>
      </c>
      <c r="G64" s="52" t="n">
        <v>1180</v>
      </c>
      <c r="H64" s="52" t="n">
        <v>0</v>
      </c>
      <c r="I64" s="52" t="n">
        <f aca="false">IF(AND(G64="",H64=""),"",N(G64)-N(H64))</f>
        <v>1180</v>
      </c>
      <c r="J64" s="52" t="n">
        <f aca="false">IF(I64="","",ABS(I64))</f>
        <v>1180</v>
      </c>
      <c r="K64" s="56" t="n">
        <f aca="false">IF(S64="","",0)</f>
        <v>0</v>
      </c>
      <c r="L64" s="56" t="n">
        <f aca="false">IF(J64="","",IF(AND(J64&gt;'COGS Testing'!$E$9,K64=0),1,0))</f>
        <v>0</v>
      </c>
      <c r="M64" s="57" t="n">
        <v>0.479895192543</v>
      </c>
      <c r="N64" s="56" t="str">
        <f aca="false">IF(OR(A64="",I64=""),"",IF(COUNTIFS($A$2:$A$400,A64,$D$2:$D$400,D64,$I$2:$I$400,I64)&gt;1,"Possible duplicate",""))</f>
        <v/>
      </c>
      <c r="O64" s="56" t="n">
        <f aca="false">IF(J64="","",IF(AND(L64=0,K64=0),1,0))</f>
        <v>1</v>
      </c>
      <c r="P64" s="56" t="str">
        <f aca="false">IF(L64=1,J64+ROW()/10^7,"")</f>
        <v/>
      </c>
      <c r="Q64" s="57" t="n">
        <f aca="false">IF(O64=1,M64,"")</f>
        <v>0.479895192543</v>
      </c>
      <c r="R64" s="56" t="str">
        <f aca="false">IF(K64=1,ROW(),"")</f>
        <v/>
      </c>
      <c r="S64" s="56" t="str">
        <f aca="false">IF(D64="","",TRIM(D64))</f>
        <v>LOLO CHARGES - EXP</v>
      </c>
    </row>
    <row r="65" customFormat="false" ht="15" hidden="false" customHeight="false" outlineLevel="0" collapsed="false">
      <c r="A65" s="50" t="s">
        <v>2502</v>
      </c>
      <c r="B65" s="55" t="n">
        <v>46015</v>
      </c>
      <c r="C65" s="50" t="n">
        <f aca="false">IF(S65="","",IFERROR(IF(INDEX('Ledger Codes'!$C$6:$C$205,MATCH(S65,'Ledger Codes'!$B$6:$B$205,0))="","",INDEX('Ledger Codes'!$C$6:$C$205,MATCH(S65,'Ledger Codes'!$B$6:$B$205,0))),""))</f>
        <v>10051</v>
      </c>
      <c r="D65" s="50" t="s">
        <v>242</v>
      </c>
      <c r="E65" s="50" t="s">
        <v>2503</v>
      </c>
      <c r="F65" s="50" t="s">
        <v>2504</v>
      </c>
      <c r="G65" s="52" t="n">
        <v>600</v>
      </c>
      <c r="H65" s="52" t="n">
        <v>0</v>
      </c>
      <c r="I65" s="52" t="n">
        <f aca="false">IF(AND(G65="",H65=""),"",N(G65)-N(H65))</f>
        <v>600</v>
      </c>
      <c r="J65" s="52" t="n">
        <f aca="false">IF(I65="","",ABS(I65))</f>
        <v>600</v>
      </c>
      <c r="K65" s="56" t="n">
        <f aca="false">IF(S65="","",0)</f>
        <v>0</v>
      </c>
      <c r="L65" s="56" t="n">
        <f aca="false">IF(J65="","",IF(AND(J65&gt;'COGS Testing'!$E$9,K65=0),1,0))</f>
        <v>0</v>
      </c>
      <c r="M65" s="57" t="n">
        <v>0.518068513882</v>
      </c>
      <c r="N65" s="56" t="str">
        <f aca="false">IF(OR(A65="",I65=""),"",IF(COUNTIFS($A$2:$A$400,A65,$D$2:$D$400,D65,$I$2:$I$400,I65)&gt;1,"Possible duplicate",""))</f>
        <v/>
      </c>
      <c r="O65" s="56" t="n">
        <f aca="false">IF(J65="","",IF(AND(L65=0,K65=0),1,0))</f>
        <v>1</v>
      </c>
      <c r="P65" s="56" t="str">
        <f aca="false">IF(L65=1,J65+ROW()/10^7,"")</f>
        <v/>
      </c>
      <c r="Q65" s="57" t="n">
        <f aca="false">IF(O65=1,M65,"")</f>
        <v>0.518068513882</v>
      </c>
      <c r="R65" s="56" t="str">
        <f aca="false">IF(K65=1,ROW(),"")</f>
        <v/>
      </c>
      <c r="S65" s="56" t="str">
        <f aca="false">IF(D65="","",TRIM(D65))</f>
        <v>LOLO CHARGES - EXP</v>
      </c>
    </row>
    <row r="66" customFormat="false" ht="15" hidden="false" customHeight="false" outlineLevel="0" collapsed="false">
      <c r="A66" s="50" t="s">
        <v>2426</v>
      </c>
      <c r="B66" s="55" t="n">
        <v>46022</v>
      </c>
      <c r="C66" s="50" t="n">
        <f aca="false">IF(S66="","",IFERROR(IF(INDEX('Ledger Codes'!$C$6:$C$205,MATCH(S66,'Ledger Codes'!$B$6:$B$205,0))="","",INDEX('Ledger Codes'!$C$6:$C$205,MATCH(S66,'Ledger Codes'!$B$6:$B$205,0))),""))</f>
        <v>10051</v>
      </c>
      <c r="D66" s="50" t="s">
        <v>242</v>
      </c>
      <c r="E66" s="50" t="s">
        <v>2427</v>
      </c>
      <c r="F66" s="58" t="s">
        <v>2428</v>
      </c>
      <c r="G66" s="52" t="n">
        <v>1948</v>
      </c>
      <c r="H66" s="52" t="n">
        <v>0</v>
      </c>
      <c r="I66" s="52" t="n">
        <f aca="false">IF(AND(G66="",H66=""),"",N(G66)-N(H66))</f>
        <v>1948</v>
      </c>
      <c r="J66" s="52" t="n">
        <f aca="false">IF(I66="","",ABS(I66))</f>
        <v>1948</v>
      </c>
      <c r="K66" s="56" t="n">
        <f aca="false">IF(S66="","",0)</f>
        <v>0</v>
      </c>
      <c r="L66" s="56" t="n">
        <f aca="false">IF(J66="","",IF(AND(J66&gt;'COGS Testing'!$E$9,K66=0),1,0))</f>
        <v>0</v>
      </c>
      <c r="M66" s="57" t="n">
        <v>0.952869012353</v>
      </c>
      <c r="N66" s="56" t="str">
        <f aca="false">IF(OR(A66="",I66=""),"",IF(COUNTIFS($A$2:$A$400,A66,$D$2:$D$400,D66,$I$2:$I$400,I66)&gt;1,"Possible duplicate",""))</f>
        <v/>
      </c>
      <c r="O66" s="56" t="n">
        <f aca="false">IF(J66="","",IF(AND(L66=0,K66=0),1,0))</f>
        <v>1</v>
      </c>
      <c r="P66" s="56" t="str">
        <f aca="false">IF(L66=1,J66+ROW()/10^7,"")</f>
        <v/>
      </c>
      <c r="Q66" s="57" t="n">
        <f aca="false">IF(O66=1,M66,"")</f>
        <v>0.952869012353</v>
      </c>
      <c r="R66" s="56" t="str">
        <f aca="false">IF(K66=1,ROW(),"")</f>
        <v/>
      </c>
      <c r="S66" s="56" t="str">
        <f aca="false">IF(D66="","",TRIM(D66))</f>
        <v>LOLO CHARGES - EXP</v>
      </c>
    </row>
    <row r="67" customFormat="false" ht="15" hidden="false" customHeight="false" outlineLevel="0" collapsed="false">
      <c r="A67" s="50" t="s">
        <v>2505</v>
      </c>
      <c r="B67" s="55" t="n">
        <v>45895</v>
      </c>
      <c r="C67" s="50" t="n">
        <f aca="false">IF(S67="","",IFERROR(IF(INDEX('Ledger Codes'!$C$6:$C$205,MATCH(S67,'Ledger Codes'!$B$6:$B$205,0))="","",INDEX('Ledger Codes'!$C$6:$C$205,MATCH(S67,'Ledger Codes'!$B$6:$B$205,0))),""))</f>
        <v>10052</v>
      </c>
      <c r="D67" s="50" t="s">
        <v>243</v>
      </c>
      <c r="E67" s="50" t="s">
        <v>2506</v>
      </c>
      <c r="F67" s="58" t="s">
        <v>2507</v>
      </c>
      <c r="G67" s="52" t="n">
        <v>9250</v>
      </c>
      <c r="H67" s="52" t="n">
        <v>0</v>
      </c>
      <c r="I67" s="52" t="n">
        <f aca="false">IF(AND(G67="",H67=""),"",N(G67)-N(H67))</f>
        <v>9250</v>
      </c>
      <c r="J67" s="52" t="n">
        <f aca="false">IF(I67="","",ABS(I67))</f>
        <v>9250</v>
      </c>
      <c r="K67" s="56" t="n">
        <f aca="false">IF(S67="","",0)</f>
        <v>0</v>
      </c>
      <c r="L67" s="56" t="n">
        <f aca="false">IF(J67="","",IF(AND(J67&gt;'COGS Testing'!$E$9,K67=0),1,0))</f>
        <v>1</v>
      </c>
      <c r="M67" s="57" t="n">
        <v>0.802669886894</v>
      </c>
      <c r="N67" s="56" t="str">
        <f aca="false">IF(OR(A67="",I67=""),"",IF(COUNTIFS($A$2:$A$400,A67,$D$2:$D$400,D67,$I$2:$I$400,I67)&gt;1,"Possible duplicate",""))</f>
        <v/>
      </c>
      <c r="O67" s="56" t="n">
        <f aca="false">IF(J67="","",IF(AND(L67=0,K67=0),1,0))</f>
        <v>0</v>
      </c>
      <c r="P67" s="56" t="n">
        <f aca="false">IF(L67=1,J67+ROW()/10^7,"")</f>
        <v>9250.0000067</v>
      </c>
      <c r="Q67" s="56" t="str">
        <f aca="false">IF(O67=1,M67,"")</f>
        <v/>
      </c>
      <c r="R67" s="56" t="str">
        <f aca="false">IF(K67=1,ROW(),"")</f>
        <v/>
      </c>
      <c r="S67" s="56" t="str">
        <f aca="false">IF(D67="","",TRIM(D67))</f>
        <v>OCEAN FREIGHT- EXP</v>
      </c>
    </row>
    <row r="68" customFormat="false" ht="15" hidden="false" customHeight="false" outlineLevel="0" collapsed="false">
      <c r="A68" s="50" t="s">
        <v>2508</v>
      </c>
      <c r="B68" s="55" t="n">
        <v>45895</v>
      </c>
      <c r="C68" s="50" t="n">
        <f aca="false">IF(S68="","",IFERROR(IF(INDEX('Ledger Codes'!$C$6:$C$205,MATCH(S68,'Ledger Codes'!$B$6:$B$205,0))="","",INDEX('Ledger Codes'!$C$6:$C$205,MATCH(S68,'Ledger Codes'!$B$6:$B$205,0))),""))</f>
        <v>10052</v>
      </c>
      <c r="D68" s="50" t="s">
        <v>243</v>
      </c>
      <c r="E68" s="50" t="s">
        <v>2505</v>
      </c>
      <c r="F68" s="50" t="s">
        <v>2509</v>
      </c>
      <c r="G68" s="52" t="n">
        <v>0</v>
      </c>
      <c r="H68" s="52" t="n">
        <v>9250</v>
      </c>
      <c r="I68" s="52" t="n">
        <f aca="false">IF(AND(G68="",H68=""),"",N(G68)-N(H68))</f>
        <v>-9250</v>
      </c>
      <c r="J68" s="52" t="n">
        <f aca="false">IF(I68="","",ABS(I68))</f>
        <v>9250</v>
      </c>
      <c r="K68" s="56" t="n">
        <f aca="false">IF(S68="","",0)</f>
        <v>0</v>
      </c>
      <c r="L68" s="56" t="n">
        <f aca="false">IF(J68="","",IF(AND(J68&gt;'COGS Testing'!$E$9,K68=0),1,0))</f>
        <v>1</v>
      </c>
      <c r="M68" s="57" t="n">
        <v>0.470870016321</v>
      </c>
      <c r="N68" s="56" t="str">
        <f aca="false">IF(OR(A68="",I68=""),"",IF(COUNTIFS($A$2:$A$400,A68,$D$2:$D$400,D68,$I$2:$I$400,I68)&gt;1,"Possible duplicate",""))</f>
        <v/>
      </c>
      <c r="O68" s="56" t="n">
        <f aca="false">IF(J68="","",IF(AND(L68=0,K68=0),1,0))</f>
        <v>0</v>
      </c>
      <c r="P68" s="56" t="n">
        <f aca="false">IF(L68=1,J68+ROW()/10^7,"")</f>
        <v>9250.0000068</v>
      </c>
      <c r="Q68" s="56" t="str">
        <f aca="false">IF(O68=1,M68,"")</f>
        <v/>
      </c>
      <c r="R68" s="56" t="str">
        <f aca="false">IF(K68=1,ROW(),"")</f>
        <v/>
      </c>
      <c r="S68" s="56" t="str">
        <f aca="false">IF(D68="","",TRIM(D68))</f>
        <v>OCEAN FREIGHT- EXP</v>
      </c>
    </row>
    <row r="69" customFormat="false" ht="15" hidden="false" customHeight="false" outlineLevel="0" collapsed="false">
      <c r="A69" s="50" t="s">
        <v>2510</v>
      </c>
      <c r="B69" s="55" t="n">
        <v>45900</v>
      </c>
      <c r="C69" s="50" t="n">
        <f aca="false">IF(S69="","",IFERROR(IF(INDEX('Ledger Codes'!$C$6:$C$205,MATCH(S69,'Ledger Codes'!$B$6:$B$205,0))="","",INDEX('Ledger Codes'!$C$6:$C$205,MATCH(S69,'Ledger Codes'!$B$6:$B$205,0))),""))</f>
        <v>10052</v>
      </c>
      <c r="D69" s="50" t="s">
        <v>243</v>
      </c>
      <c r="E69" s="50" t="s">
        <v>2511</v>
      </c>
      <c r="F69" s="58" t="s">
        <v>2512</v>
      </c>
      <c r="G69" s="52" t="n">
        <v>6750</v>
      </c>
      <c r="H69" s="52" t="n">
        <v>0</v>
      </c>
      <c r="I69" s="52" t="n">
        <f aca="false">IF(AND(G69="",H69=""),"",N(G69)-N(H69))</f>
        <v>6750</v>
      </c>
      <c r="J69" s="52" t="n">
        <f aca="false">IF(I69="","",ABS(I69))</f>
        <v>6750</v>
      </c>
      <c r="K69" s="56" t="n">
        <f aca="false">IF(S69="","",0)</f>
        <v>0</v>
      </c>
      <c r="L69" s="56" t="n">
        <f aca="false">IF(J69="","",IF(AND(J69&gt;'COGS Testing'!$E$9,K69=0),1,0))</f>
        <v>1</v>
      </c>
      <c r="M69" s="57" t="n">
        <v>0.704054438639</v>
      </c>
      <c r="N69" s="56" t="str">
        <f aca="false">IF(OR(A69="",I69=""),"",IF(COUNTIFS($A$2:$A$400,A69,$D$2:$D$400,D69,$I$2:$I$400,I69)&gt;1,"Possible duplicate",""))</f>
        <v/>
      </c>
      <c r="O69" s="56" t="n">
        <f aca="false">IF(J69="","",IF(AND(L69=0,K69=0),1,0))</f>
        <v>0</v>
      </c>
      <c r="P69" s="56" t="n">
        <f aca="false">IF(L69=1,J69+ROW()/10^7,"")</f>
        <v>6750.0000069</v>
      </c>
      <c r="Q69" s="56" t="str">
        <f aca="false">IF(O69=1,M69,"")</f>
        <v/>
      </c>
      <c r="R69" s="56" t="str">
        <f aca="false">IF(K69=1,ROW(),"")</f>
        <v/>
      </c>
      <c r="S69" s="56" t="str">
        <f aca="false">IF(D69="","",TRIM(D69))</f>
        <v>OCEAN FREIGHT- EXP</v>
      </c>
    </row>
    <row r="70" customFormat="false" ht="15" hidden="false" customHeight="false" outlineLevel="0" collapsed="false">
      <c r="A70" s="50" t="s">
        <v>2513</v>
      </c>
      <c r="B70" s="55" t="n">
        <v>45900</v>
      </c>
      <c r="C70" s="50" t="n">
        <f aca="false">IF(S70="","",IFERROR(IF(INDEX('Ledger Codes'!$C$6:$C$205,MATCH(S70,'Ledger Codes'!$B$6:$B$205,0))="","",INDEX('Ledger Codes'!$C$6:$C$205,MATCH(S70,'Ledger Codes'!$B$6:$B$205,0))),""))</f>
        <v>10052</v>
      </c>
      <c r="D70" s="50" t="s">
        <v>243</v>
      </c>
      <c r="E70" s="50" t="s">
        <v>2514</v>
      </c>
      <c r="F70" s="58" t="s">
        <v>2515</v>
      </c>
      <c r="G70" s="52" t="n">
        <v>121500</v>
      </c>
      <c r="H70" s="52" t="n">
        <v>0</v>
      </c>
      <c r="I70" s="52" t="n">
        <f aca="false">IF(AND(G70="",H70=""),"",N(G70)-N(H70))</f>
        <v>121500</v>
      </c>
      <c r="J70" s="52" t="n">
        <f aca="false">IF(I70="","",ABS(I70))</f>
        <v>121500</v>
      </c>
      <c r="K70" s="56" t="n">
        <f aca="false">IF(S70="","",0)</f>
        <v>0</v>
      </c>
      <c r="L70" s="56" t="n">
        <f aca="false">IF(J70="","",IF(AND(J70&gt;'COGS Testing'!$E$9,K70=0),1,0))</f>
        <v>1</v>
      </c>
      <c r="M70" s="57" t="n">
        <v>0.677601826666</v>
      </c>
      <c r="N70" s="56" t="str">
        <f aca="false">IF(OR(A70="",I70=""),"",IF(COUNTIFS($A$2:$A$400,A70,$D$2:$D$400,D70,$I$2:$I$400,I70)&gt;1,"Possible duplicate",""))</f>
        <v/>
      </c>
      <c r="O70" s="56" t="n">
        <f aca="false">IF(J70="","",IF(AND(L70=0,K70=0),1,0))</f>
        <v>0</v>
      </c>
      <c r="P70" s="56" t="n">
        <f aca="false">IF(L70=1,J70+ROW()/10^7,"")</f>
        <v>121500.000007</v>
      </c>
      <c r="Q70" s="56" t="str">
        <f aca="false">IF(O70=1,M70,"")</f>
        <v/>
      </c>
      <c r="R70" s="56" t="str">
        <f aca="false">IF(K70=1,ROW(),"")</f>
        <v/>
      </c>
      <c r="S70" s="56" t="str">
        <f aca="false">IF(D70="","",TRIM(D70))</f>
        <v>OCEAN FREIGHT- EXP</v>
      </c>
    </row>
    <row r="71" customFormat="false" ht="15" hidden="false" customHeight="false" outlineLevel="0" collapsed="false">
      <c r="A71" s="50" t="s">
        <v>2516</v>
      </c>
      <c r="B71" s="55" t="n">
        <v>45900</v>
      </c>
      <c r="C71" s="50" t="n">
        <f aca="false">IF(S71="","",IFERROR(IF(INDEX('Ledger Codes'!$C$6:$C$205,MATCH(S71,'Ledger Codes'!$B$6:$B$205,0))="","",INDEX('Ledger Codes'!$C$6:$C$205,MATCH(S71,'Ledger Codes'!$B$6:$B$205,0))),""))</f>
        <v>10052</v>
      </c>
      <c r="D71" s="50" t="s">
        <v>243</v>
      </c>
      <c r="E71" s="50" t="s">
        <v>2517</v>
      </c>
      <c r="F71" s="50" t="s">
        <v>2518</v>
      </c>
      <c r="G71" s="52" t="n">
        <v>0</v>
      </c>
      <c r="H71" s="52" t="n">
        <v>6750</v>
      </c>
      <c r="I71" s="52" t="n">
        <f aca="false">IF(AND(G71="",H71=""),"",N(G71)-N(H71))</f>
        <v>-6750</v>
      </c>
      <c r="J71" s="52" t="n">
        <f aca="false">IF(I71="","",ABS(I71))</f>
        <v>6750</v>
      </c>
      <c r="K71" s="56" t="n">
        <f aca="false">IF(S71="","",0)</f>
        <v>0</v>
      </c>
      <c r="L71" s="56" t="n">
        <f aca="false">IF(J71="","",IF(AND(J71&gt;'COGS Testing'!$E$9,K71=0),1,0))</f>
        <v>1</v>
      </c>
      <c r="M71" s="57" t="n">
        <v>0.683681744735</v>
      </c>
      <c r="N71" s="56" t="str">
        <f aca="false">IF(OR(A71="",I71=""),"",IF(COUNTIFS($A$2:$A$400,A71,$D$2:$D$400,D71,$I$2:$I$400,I71)&gt;1,"Possible duplicate",""))</f>
        <v/>
      </c>
      <c r="O71" s="56" t="n">
        <f aca="false">IF(J71="","",IF(AND(L71=0,K71=0),1,0))</f>
        <v>0</v>
      </c>
      <c r="P71" s="56" t="n">
        <f aca="false">IF(L71=1,J71+ROW()/10^7,"")</f>
        <v>6750.0000071</v>
      </c>
      <c r="Q71" s="56" t="str">
        <f aca="false">IF(O71=1,M71,"")</f>
        <v/>
      </c>
      <c r="R71" s="56" t="str">
        <f aca="false">IF(K71=1,ROW(),"")</f>
        <v/>
      </c>
      <c r="S71" s="56" t="str">
        <f aca="false">IF(D71="","",TRIM(D71))</f>
        <v>OCEAN FREIGHT- EXP</v>
      </c>
    </row>
    <row r="72" customFormat="false" ht="15" hidden="false" customHeight="false" outlineLevel="0" collapsed="false">
      <c r="A72" s="50" t="s">
        <v>2519</v>
      </c>
      <c r="B72" s="55" t="n">
        <v>45900</v>
      </c>
      <c r="C72" s="50" t="n">
        <f aca="false">IF(S72="","",IFERROR(IF(INDEX('Ledger Codes'!$C$6:$C$205,MATCH(S72,'Ledger Codes'!$B$6:$B$205,0))="","",INDEX('Ledger Codes'!$C$6:$C$205,MATCH(S72,'Ledger Codes'!$B$6:$B$205,0))),""))</f>
        <v>10052</v>
      </c>
      <c r="D72" s="50" t="s">
        <v>243</v>
      </c>
      <c r="E72" s="50" t="s">
        <v>2520</v>
      </c>
      <c r="F72" s="50" t="s">
        <v>2521</v>
      </c>
      <c r="G72" s="52" t="n">
        <v>0</v>
      </c>
      <c r="H72" s="52" t="n">
        <v>121500</v>
      </c>
      <c r="I72" s="52" t="n">
        <f aca="false">IF(AND(G72="",H72=""),"",N(G72)-N(H72))</f>
        <v>-121500</v>
      </c>
      <c r="J72" s="52" t="n">
        <f aca="false">IF(I72="","",ABS(I72))</f>
        <v>121500</v>
      </c>
      <c r="K72" s="56" t="n">
        <f aca="false">IF(S72="","",0)</f>
        <v>0</v>
      </c>
      <c r="L72" s="56" t="n">
        <f aca="false">IF(J72="","",IF(AND(J72&gt;'COGS Testing'!$E$9,K72=0),1,0))</f>
        <v>1</v>
      </c>
      <c r="M72" s="57" t="n">
        <v>0.749330364475</v>
      </c>
      <c r="N72" s="56" t="str">
        <f aca="false">IF(OR(A72="",I72=""),"",IF(COUNTIFS($A$2:$A$400,A72,$D$2:$D$400,D72,$I$2:$I$400,I72)&gt;1,"Possible duplicate",""))</f>
        <v/>
      </c>
      <c r="O72" s="56" t="n">
        <f aca="false">IF(J72="","",IF(AND(L72=0,K72=0),1,0))</f>
        <v>0</v>
      </c>
      <c r="P72" s="56" t="n">
        <f aca="false">IF(L72=1,J72+ROW()/10^7,"")</f>
        <v>121500.0000072</v>
      </c>
      <c r="Q72" s="56" t="str">
        <f aca="false">IF(O72=1,M72,"")</f>
        <v/>
      </c>
      <c r="R72" s="56" t="str">
        <f aca="false">IF(K72=1,ROW(),"")</f>
        <v/>
      </c>
      <c r="S72" s="56" t="str">
        <f aca="false">IF(D72="","",TRIM(D72))</f>
        <v>OCEAN FREIGHT- EXP</v>
      </c>
    </row>
    <row r="73" customFormat="false" ht="15" hidden="false" customHeight="false" outlineLevel="0" collapsed="false">
      <c r="A73" s="50" t="s">
        <v>2522</v>
      </c>
      <c r="B73" s="55" t="n">
        <v>45926</v>
      </c>
      <c r="C73" s="50" t="n">
        <f aca="false">IF(S73="","",IFERROR(IF(INDEX('Ledger Codes'!$C$6:$C$205,MATCH(S73,'Ledger Codes'!$B$6:$B$205,0))="","",INDEX('Ledger Codes'!$C$6:$C$205,MATCH(S73,'Ledger Codes'!$B$6:$B$205,0))),""))</f>
        <v>10052</v>
      </c>
      <c r="D73" s="50" t="s">
        <v>243</v>
      </c>
      <c r="E73" s="50" t="s">
        <v>2523</v>
      </c>
      <c r="F73" s="58" t="s">
        <v>2524</v>
      </c>
      <c r="G73" s="52" t="n">
        <v>2813</v>
      </c>
      <c r="H73" s="52" t="n">
        <v>0</v>
      </c>
      <c r="I73" s="52" t="n">
        <f aca="false">IF(AND(G73="",H73=""),"",N(G73)-N(H73))</f>
        <v>2813</v>
      </c>
      <c r="J73" s="52" t="n">
        <f aca="false">IF(I73="","",ABS(I73))</f>
        <v>2813</v>
      </c>
      <c r="K73" s="56" t="n">
        <f aca="false">IF(S73="","",0)</f>
        <v>0</v>
      </c>
      <c r="L73" s="56" t="n">
        <f aca="false">IF(J73="","",IF(AND(J73&gt;'COGS Testing'!$E$9,K73=0),1,0))</f>
        <v>0</v>
      </c>
      <c r="M73" s="57" t="n">
        <v>0.150856798757</v>
      </c>
      <c r="N73" s="56" t="str">
        <f aca="false">IF(OR(A73="",I73=""),"",IF(COUNTIFS($A$2:$A$400,A73,$D$2:$D$400,D73,$I$2:$I$400,I73)&gt;1,"Possible duplicate",""))</f>
        <v/>
      </c>
      <c r="O73" s="56" t="n">
        <f aca="false">IF(J73="","",IF(AND(L73=0,K73=0),1,0))</f>
        <v>1</v>
      </c>
      <c r="P73" s="56" t="str">
        <f aca="false">IF(L73=1,J73+ROW()/10^7,"")</f>
        <v/>
      </c>
      <c r="Q73" s="57" t="n">
        <f aca="false">IF(O73=1,M73,"")</f>
        <v>0.150856798757</v>
      </c>
      <c r="R73" s="56" t="str">
        <f aca="false">IF(K73=1,ROW(),"")</f>
        <v/>
      </c>
      <c r="S73" s="56" t="str">
        <f aca="false">IF(D73="","",TRIM(D73))</f>
        <v>OCEAN FREIGHT- EXP</v>
      </c>
    </row>
    <row r="74" customFormat="false" ht="15" hidden="false" customHeight="false" outlineLevel="0" collapsed="false">
      <c r="A74" s="50" t="s">
        <v>2525</v>
      </c>
      <c r="B74" s="55" t="n">
        <v>45957</v>
      </c>
      <c r="C74" s="50" t="n">
        <f aca="false">IF(S74="","",IFERROR(IF(INDEX('Ledger Codes'!$C$6:$C$205,MATCH(S74,'Ledger Codes'!$B$6:$B$205,0))="","",INDEX('Ledger Codes'!$C$6:$C$205,MATCH(S74,'Ledger Codes'!$B$6:$B$205,0))),""))</f>
        <v>10052</v>
      </c>
      <c r="D74" s="50" t="s">
        <v>243</v>
      </c>
      <c r="E74" s="50" t="s">
        <v>2526</v>
      </c>
      <c r="F74" s="58" t="s">
        <v>2527</v>
      </c>
      <c r="G74" s="52" t="n">
        <v>525</v>
      </c>
      <c r="H74" s="52" t="n">
        <v>0</v>
      </c>
      <c r="I74" s="52" t="n">
        <f aca="false">IF(AND(G74="",H74=""),"",N(G74)-N(H74))</f>
        <v>525</v>
      </c>
      <c r="J74" s="52" t="n">
        <f aca="false">IF(I74="","",ABS(I74))</f>
        <v>525</v>
      </c>
      <c r="K74" s="56" t="n">
        <f aca="false">IF(S74="","",0)</f>
        <v>0</v>
      </c>
      <c r="L74" s="56" t="n">
        <f aca="false">IF(J74="","",IF(AND(J74&gt;'COGS Testing'!$E$9,K74=0),1,0))</f>
        <v>0</v>
      </c>
      <c r="M74" s="57" t="n">
        <v>0.01995666251</v>
      </c>
      <c r="N74" s="56" t="str">
        <f aca="false">IF(OR(A74="",I74=""),"",IF(COUNTIFS($A$2:$A$400,A74,$D$2:$D$400,D74,$I$2:$I$400,I74)&gt;1,"Possible duplicate",""))</f>
        <v/>
      </c>
      <c r="O74" s="56" t="n">
        <f aca="false">IF(J74="","",IF(AND(L74=0,K74=0),1,0))</f>
        <v>1</v>
      </c>
      <c r="P74" s="56" t="str">
        <f aca="false">IF(L74=1,J74+ROW()/10^7,"")</f>
        <v/>
      </c>
      <c r="Q74" s="57" t="n">
        <f aca="false">IF(O74=1,M74,"")</f>
        <v>0.01995666251</v>
      </c>
      <c r="R74" s="56" t="str">
        <f aca="false">IF(K74=1,ROW(),"")</f>
        <v/>
      </c>
      <c r="S74" s="56" t="str">
        <f aca="false">IF(D74="","",TRIM(D74))</f>
        <v>OCEAN FREIGHT- EXP</v>
      </c>
    </row>
    <row r="75" customFormat="false" ht="15" hidden="false" customHeight="false" outlineLevel="0" collapsed="false">
      <c r="A75" s="50" t="s">
        <v>2528</v>
      </c>
      <c r="B75" s="55" t="n">
        <v>45957</v>
      </c>
      <c r="C75" s="50" t="n">
        <f aca="false">IF(S75="","",IFERROR(IF(INDEX('Ledger Codes'!$C$6:$C$205,MATCH(S75,'Ledger Codes'!$B$6:$B$205,0))="","",INDEX('Ledger Codes'!$C$6:$C$205,MATCH(S75,'Ledger Codes'!$B$6:$B$205,0))),""))</f>
        <v>10052</v>
      </c>
      <c r="D75" s="50" t="s">
        <v>243</v>
      </c>
      <c r="E75" s="50" t="s">
        <v>2525</v>
      </c>
      <c r="F75" s="50" t="s">
        <v>2529</v>
      </c>
      <c r="G75" s="52" t="n">
        <v>0</v>
      </c>
      <c r="H75" s="52" t="n">
        <v>525</v>
      </c>
      <c r="I75" s="52" t="n">
        <f aca="false">IF(AND(G75="",H75=""),"",N(G75)-N(H75))</f>
        <v>-525</v>
      </c>
      <c r="J75" s="52" t="n">
        <f aca="false">IF(I75="","",ABS(I75))</f>
        <v>525</v>
      </c>
      <c r="K75" s="56" t="n">
        <f aca="false">IF(S75="","",0)</f>
        <v>0</v>
      </c>
      <c r="L75" s="56" t="n">
        <f aca="false">IF(J75="","",IF(AND(J75&gt;'COGS Testing'!$E$9,K75=0),1,0))</f>
        <v>0</v>
      </c>
      <c r="M75" s="57" t="n">
        <v>0.41858712407</v>
      </c>
      <c r="N75" s="56" t="str">
        <f aca="false">IF(OR(A75="",I75=""),"",IF(COUNTIFS($A$2:$A$400,A75,$D$2:$D$400,D75,$I$2:$I$400,I75)&gt;1,"Possible duplicate",""))</f>
        <v/>
      </c>
      <c r="O75" s="56" t="n">
        <f aca="false">IF(J75="","",IF(AND(L75=0,K75=0),1,0))</f>
        <v>1</v>
      </c>
      <c r="P75" s="56" t="str">
        <f aca="false">IF(L75=1,J75+ROW()/10^7,"")</f>
        <v/>
      </c>
      <c r="Q75" s="57" t="n">
        <f aca="false">IF(O75=1,M75,"")</f>
        <v>0.41858712407</v>
      </c>
      <c r="R75" s="56" t="str">
        <f aca="false">IF(K75=1,ROW(),"")</f>
        <v/>
      </c>
      <c r="S75" s="56" t="str">
        <f aca="false">IF(D75="","",TRIM(D75))</f>
        <v>OCEAN FREIGHT- EXP</v>
      </c>
    </row>
    <row r="76" customFormat="false" ht="15" hidden="false" customHeight="false" outlineLevel="0" collapsed="false">
      <c r="A76" s="50" t="s">
        <v>2469</v>
      </c>
      <c r="B76" s="55" t="n">
        <v>45961</v>
      </c>
      <c r="C76" s="50" t="n">
        <f aca="false">IF(S76="","",IFERROR(IF(INDEX('Ledger Codes'!$C$6:$C$205,MATCH(S76,'Ledger Codes'!$B$6:$B$205,0))="","",INDEX('Ledger Codes'!$C$6:$C$205,MATCH(S76,'Ledger Codes'!$B$6:$B$205,0))),""))</f>
        <v>10052</v>
      </c>
      <c r="D76" s="50" t="s">
        <v>243</v>
      </c>
      <c r="E76" s="50" t="s">
        <v>2470</v>
      </c>
      <c r="F76" s="58" t="s">
        <v>2471</v>
      </c>
      <c r="G76" s="52" t="n">
        <v>562.5</v>
      </c>
      <c r="H76" s="52" t="n">
        <v>0</v>
      </c>
      <c r="I76" s="52" t="n">
        <f aca="false">IF(AND(G76="",H76=""),"",N(G76)-N(H76))</f>
        <v>562.5</v>
      </c>
      <c r="J76" s="52" t="n">
        <f aca="false">IF(I76="","",ABS(I76))</f>
        <v>562.5</v>
      </c>
      <c r="K76" s="56" t="n">
        <f aca="false">IF(S76="","",0)</f>
        <v>0</v>
      </c>
      <c r="L76" s="56" t="n">
        <f aca="false">IF(J76="","",IF(AND(J76&gt;'COGS Testing'!$E$9,K76=0),1,0))</f>
        <v>0</v>
      </c>
      <c r="M76" s="57" t="n">
        <v>0.727239457958</v>
      </c>
      <c r="N76" s="56" t="str">
        <f aca="false">IF(OR(A76="",I76=""),"",IF(COUNTIFS($A$2:$A$400,A76,$D$2:$D$400,D76,$I$2:$I$400,I76)&gt;1,"Possible duplicate",""))</f>
        <v/>
      </c>
      <c r="O76" s="56" t="n">
        <f aca="false">IF(J76="","",IF(AND(L76=0,K76=0),1,0))</f>
        <v>1</v>
      </c>
      <c r="P76" s="56" t="str">
        <f aca="false">IF(L76=1,J76+ROW()/10^7,"")</f>
        <v/>
      </c>
      <c r="Q76" s="57" t="n">
        <f aca="false">IF(O76=1,M76,"")</f>
        <v>0.727239457958</v>
      </c>
      <c r="R76" s="56" t="str">
        <f aca="false">IF(K76=1,ROW(),"")</f>
        <v/>
      </c>
      <c r="S76" s="56" t="str">
        <f aca="false">IF(D76="","",TRIM(D76))</f>
        <v>OCEAN FREIGHT- EXP</v>
      </c>
    </row>
    <row r="77" customFormat="false" ht="15" hidden="false" customHeight="false" outlineLevel="0" collapsed="false">
      <c r="A77" s="50" t="s">
        <v>2530</v>
      </c>
      <c r="B77" s="55" t="n">
        <v>45971</v>
      </c>
      <c r="C77" s="50" t="n">
        <f aca="false">IF(S77="","",IFERROR(IF(INDEX('Ledger Codes'!$C$6:$C$205,MATCH(S77,'Ledger Codes'!$B$6:$B$205,0))="","",INDEX('Ledger Codes'!$C$6:$C$205,MATCH(S77,'Ledger Codes'!$B$6:$B$205,0))),""))</f>
        <v>10052</v>
      </c>
      <c r="D77" s="50" t="s">
        <v>243</v>
      </c>
      <c r="E77" s="50" t="s">
        <v>2531</v>
      </c>
      <c r="F77" s="50" t="s">
        <v>2532</v>
      </c>
      <c r="G77" s="52" t="n">
        <v>0</v>
      </c>
      <c r="H77" s="52" t="n">
        <v>562.5</v>
      </c>
      <c r="I77" s="52" t="n">
        <f aca="false">IF(AND(G77="",H77=""),"",N(G77)-N(H77))</f>
        <v>-562.5</v>
      </c>
      <c r="J77" s="52" t="n">
        <f aca="false">IF(I77="","",ABS(I77))</f>
        <v>562.5</v>
      </c>
      <c r="K77" s="56" t="n">
        <f aca="false">IF(S77="","",0)</f>
        <v>0</v>
      </c>
      <c r="L77" s="56" t="n">
        <f aca="false">IF(J77="","",IF(AND(J77&gt;'COGS Testing'!$E$9,K77=0),1,0))</f>
        <v>0</v>
      </c>
      <c r="M77" s="57" t="n">
        <v>0.523505973979</v>
      </c>
      <c r="N77" s="56" t="str">
        <f aca="false">IF(OR(A77="",I77=""),"",IF(COUNTIFS($A$2:$A$400,A77,$D$2:$D$400,D77,$I$2:$I$400,I77)&gt;1,"Possible duplicate",""))</f>
        <v/>
      </c>
      <c r="O77" s="56" t="n">
        <f aca="false">IF(J77="","",IF(AND(L77=0,K77=0),1,0))</f>
        <v>1</v>
      </c>
      <c r="P77" s="56" t="str">
        <f aca="false">IF(L77=1,J77+ROW()/10^7,"")</f>
        <v/>
      </c>
      <c r="Q77" s="57" t="n">
        <f aca="false">IF(O77=1,M77,"")</f>
        <v>0.523505973979</v>
      </c>
      <c r="R77" s="56" t="str">
        <f aca="false">IF(K77=1,ROW(),"")</f>
        <v/>
      </c>
      <c r="S77" s="56" t="str">
        <f aca="false">IF(D77="","",TRIM(D77))</f>
        <v>OCEAN FREIGHT- EXP</v>
      </c>
    </row>
    <row r="78" customFormat="false" ht="15" hidden="false" customHeight="false" outlineLevel="0" collapsed="false">
      <c r="A78" s="50" t="s">
        <v>2533</v>
      </c>
      <c r="B78" s="55" t="n">
        <v>45991</v>
      </c>
      <c r="C78" s="50" t="n">
        <f aca="false">IF(S78="","",IFERROR(IF(INDEX('Ledger Codes'!$C$6:$C$205,MATCH(S78,'Ledger Codes'!$B$6:$B$205,0))="","",INDEX('Ledger Codes'!$C$6:$C$205,MATCH(S78,'Ledger Codes'!$B$6:$B$205,0))),""))</f>
        <v>10052</v>
      </c>
      <c r="D78" s="50" t="s">
        <v>243</v>
      </c>
      <c r="E78" s="50" t="s">
        <v>2534</v>
      </c>
      <c r="F78" s="58" t="s">
        <v>2535</v>
      </c>
      <c r="G78" s="52" t="n">
        <v>5437.5</v>
      </c>
      <c r="H78" s="52" t="n">
        <v>0</v>
      </c>
      <c r="I78" s="52" t="n">
        <f aca="false">IF(AND(G78="",H78=""),"",N(G78)-N(H78))</f>
        <v>5437.5</v>
      </c>
      <c r="J78" s="52" t="n">
        <f aca="false">IF(I78="","",ABS(I78))</f>
        <v>5437.5</v>
      </c>
      <c r="K78" s="56" t="n">
        <f aca="false">IF(S78="","",0)</f>
        <v>0</v>
      </c>
      <c r="L78" s="56" t="n">
        <f aca="false">IF(J78="","",IF(AND(J78&gt;'COGS Testing'!$E$9,K78=0),1,0))</f>
        <v>1</v>
      </c>
      <c r="M78" s="57" t="n">
        <v>0.962605125926</v>
      </c>
      <c r="N78" s="56" t="str">
        <f aca="false">IF(OR(A78="",I78=""),"",IF(COUNTIFS($A$2:$A$400,A78,$D$2:$D$400,D78,$I$2:$I$400,I78)&gt;1,"Possible duplicate",""))</f>
        <v/>
      </c>
      <c r="O78" s="56" t="n">
        <f aca="false">IF(J78="","",IF(AND(L78=0,K78=0),1,0))</f>
        <v>0</v>
      </c>
      <c r="P78" s="56" t="n">
        <f aca="false">IF(L78=1,J78+ROW()/10^7,"")</f>
        <v>5437.5000078</v>
      </c>
      <c r="Q78" s="56" t="str">
        <f aca="false">IF(O78=1,M78,"")</f>
        <v/>
      </c>
      <c r="R78" s="56" t="str">
        <f aca="false">IF(K78=1,ROW(),"")</f>
        <v/>
      </c>
      <c r="S78" s="56" t="str">
        <f aca="false">IF(D78="","",TRIM(D78))</f>
        <v>OCEAN FREIGHT- EXP</v>
      </c>
    </row>
    <row r="79" customFormat="false" ht="15" hidden="false" customHeight="false" outlineLevel="0" collapsed="false">
      <c r="A79" s="50" t="s">
        <v>2536</v>
      </c>
      <c r="B79" s="55" t="n">
        <v>45991</v>
      </c>
      <c r="C79" s="50" t="n">
        <f aca="false">IF(S79="","",IFERROR(IF(INDEX('Ledger Codes'!$C$6:$C$205,MATCH(S79,'Ledger Codes'!$B$6:$B$205,0))="","",INDEX('Ledger Codes'!$C$6:$C$205,MATCH(S79,'Ledger Codes'!$B$6:$B$205,0))),""))</f>
        <v>10052</v>
      </c>
      <c r="D79" s="50" t="s">
        <v>243</v>
      </c>
      <c r="E79" s="50" t="s">
        <v>2534</v>
      </c>
      <c r="F79" s="58" t="s">
        <v>2537</v>
      </c>
      <c r="G79" s="52" t="n">
        <v>0</v>
      </c>
      <c r="H79" s="52" t="n">
        <v>750</v>
      </c>
      <c r="I79" s="52" t="n">
        <f aca="false">IF(AND(G79="",H79=""),"",N(G79)-N(H79))</f>
        <v>-750</v>
      </c>
      <c r="J79" s="52" t="n">
        <f aca="false">IF(I79="","",ABS(I79))</f>
        <v>750</v>
      </c>
      <c r="K79" s="56" t="n">
        <f aca="false">IF(S79="","",0)</f>
        <v>0</v>
      </c>
      <c r="L79" s="56" t="n">
        <f aca="false">IF(J79="","",IF(AND(J79&gt;'COGS Testing'!$E$9,K79=0),1,0))</f>
        <v>0</v>
      </c>
      <c r="M79" s="57" t="n">
        <v>0.224006369025</v>
      </c>
      <c r="N79" s="56" t="str">
        <f aca="false">IF(OR(A79="",I79=""),"",IF(COUNTIFS($A$2:$A$400,A79,$D$2:$D$400,D79,$I$2:$I$400,I79)&gt;1,"Possible duplicate",""))</f>
        <v/>
      </c>
      <c r="O79" s="56" t="n">
        <f aca="false">IF(J79="","",IF(AND(L79=0,K79=0),1,0))</f>
        <v>1</v>
      </c>
      <c r="P79" s="56" t="str">
        <f aca="false">IF(L79=1,J79+ROW()/10^7,"")</f>
        <v/>
      </c>
      <c r="Q79" s="57" t="n">
        <f aca="false">IF(O79=1,M79,"")</f>
        <v>0.224006369025</v>
      </c>
      <c r="R79" s="56" t="str">
        <f aca="false">IF(K79=1,ROW(),"")</f>
        <v/>
      </c>
      <c r="S79" s="56" t="str">
        <f aca="false">IF(D79="","",TRIM(D79))</f>
        <v>OCEAN FREIGHT- EXP</v>
      </c>
    </row>
    <row r="80" customFormat="false" ht="15" hidden="false" customHeight="false" outlineLevel="0" collapsed="false">
      <c r="A80" s="50" t="s">
        <v>2538</v>
      </c>
      <c r="B80" s="55" t="n">
        <v>46022</v>
      </c>
      <c r="C80" s="50" t="n">
        <f aca="false">IF(S80="","",IFERROR(IF(INDEX('Ledger Codes'!$C$6:$C$205,MATCH(S80,'Ledger Codes'!$B$6:$B$205,0))="","",INDEX('Ledger Codes'!$C$6:$C$205,MATCH(S80,'Ledger Codes'!$B$6:$B$205,0))),""))</f>
        <v>10052</v>
      </c>
      <c r="D80" s="50" t="s">
        <v>243</v>
      </c>
      <c r="E80" s="50" t="s">
        <v>2539</v>
      </c>
      <c r="F80" s="50" t="s">
        <v>2539</v>
      </c>
      <c r="G80" s="52" t="n">
        <v>750</v>
      </c>
      <c r="H80" s="52" t="n">
        <v>0</v>
      </c>
      <c r="I80" s="52" t="n">
        <f aca="false">IF(AND(G80="",H80=""),"",N(G80)-N(H80))</f>
        <v>750</v>
      </c>
      <c r="J80" s="52" t="n">
        <f aca="false">IF(I80="","",ABS(I80))</f>
        <v>750</v>
      </c>
      <c r="K80" s="56" t="n">
        <f aca="false">IF(S80="","",0)</f>
        <v>0</v>
      </c>
      <c r="L80" s="56" t="n">
        <f aca="false">IF(J80="","",IF(AND(J80&gt;'COGS Testing'!$E$9,K80=0),1,0))</f>
        <v>0</v>
      </c>
      <c r="M80" s="57" t="n">
        <v>0.231698349337</v>
      </c>
      <c r="N80" s="56" t="str">
        <f aca="false">IF(OR(A80="",I80=""),"",IF(COUNTIFS($A$2:$A$400,A80,$D$2:$D$400,D80,$I$2:$I$400,I80)&gt;1,"Possible duplicate",""))</f>
        <v/>
      </c>
      <c r="O80" s="56" t="n">
        <f aca="false">IF(J80="","",IF(AND(L80=0,K80=0),1,0))</f>
        <v>1</v>
      </c>
      <c r="P80" s="56" t="str">
        <f aca="false">IF(L80=1,J80+ROW()/10^7,"")</f>
        <v/>
      </c>
      <c r="Q80" s="57" t="n">
        <f aca="false">IF(O80=1,M80,"")</f>
        <v>0.231698349337</v>
      </c>
      <c r="R80" s="56" t="str">
        <f aca="false">IF(K80=1,ROW(),"")</f>
        <v/>
      </c>
      <c r="S80" s="56" t="str">
        <f aca="false">IF(D80="","",TRIM(D80))</f>
        <v>OCEAN FREIGHT- EXP</v>
      </c>
    </row>
    <row r="81" customFormat="false" ht="15" hidden="false" customHeight="false" outlineLevel="0" collapsed="false">
      <c r="A81" s="50" t="s">
        <v>2540</v>
      </c>
      <c r="B81" s="55" t="n">
        <v>45888</v>
      </c>
      <c r="C81" s="50" t="n">
        <f aca="false">IF(S81="","",IFERROR(IF(INDEX('Ledger Codes'!$C$6:$C$205,MATCH(S81,'Ledger Codes'!$B$6:$B$205,0))="","",INDEX('Ledger Codes'!$C$6:$C$205,MATCH(S81,'Ledger Codes'!$B$6:$B$205,0))),""))</f>
        <v>10053</v>
      </c>
      <c r="D81" s="50" t="s">
        <v>244</v>
      </c>
      <c r="E81" s="50" t="s">
        <v>2541</v>
      </c>
      <c r="F81" s="58" t="s">
        <v>2542</v>
      </c>
      <c r="G81" s="52" t="n">
        <v>450</v>
      </c>
      <c r="H81" s="52" t="n">
        <v>0</v>
      </c>
      <c r="I81" s="52" t="n">
        <f aca="false">IF(AND(G81="",H81=""),"",N(G81)-N(H81))</f>
        <v>450</v>
      </c>
      <c r="J81" s="52" t="n">
        <f aca="false">IF(I81="","",ABS(I81))</f>
        <v>450</v>
      </c>
      <c r="K81" s="56" t="n">
        <f aca="false">IF(S81="","",0)</f>
        <v>0</v>
      </c>
      <c r="L81" s="56" t="n">
        <f aca="false">IF(J81="","",IF(AND(J81&gt;'COGS Testing'!$E$9,K81=0),1,0))</f>
        <v>0</v>
      </c>
      <c r="M81" s="57" t="n">
        <v>0.644691830988</v>
      </c>
      <c r="N81" s="56" t="str">
        <f aca="false">IF(OR(A81="",I81=""),"",IF(COUNTIFS($A$2:$A$400,A81,$D$2:$D$400,D81,$I$2:$I$400,I81)&gt;1,"Possible duplicate",""))</f>
        <v/>
      </c>
      <c r="O81" s="56" t="n">
        <f aca="false">IF(J81="","",IF(AND(L81=0,K81=0),1,0))</f>
        <v>1</v>
      </c>
      <c r="P81" s="56" t="str">
        <f aca="false">IF(L81=1,J81+ROW()/10^7,"")</f>
        <v/>
      </c>
      <c r="Q81" s="57" t="n">
        <f aca="false">IF(O81=1,M81,"")</f>
        <v>0.644691830988</v>
      </c>
      <c r="R81" s="56" t="str">
        <f aca="false">IF(K81=1,ROW(),"")</f>
        <v/>
      </c>
      <c r="S81" s="56" t="str">
        <f aca="false">IF(D81="","",TRIM(D81))</f>
        <v>OPERATION RECOVERY COST</v>
      </c>
    </row>
    <row r="82" customFormat="false" ht="15" hidden="false" customHeight="false" outlineLevel="0" collapsed="false">
      <c r="A82" s="50" t="s">
        <v>2543</v>
      </c>
      <c r="B82" s="55" t="n">
        <v>45900</v>
      </c>
      <c r="C82" s="50" t="n">
        <f aca="false">IF(S82="","",IFERROR(IF(INDEX('Ledger Codes'!$C$6:$C$205,MATCH(S82,'Ledger Codes'!$B$6:$B$205,0))="","",INDEX('Ledger Codes'!$C$6:$C$205,MATCH(S82,'Ledger Codes'!$B$6:$B$205,0))),""))</f>
        <v>10053</v>
      </c>
      <c r="D82" s="50" t="s">
        <v>244</v>
      </c>
      <c r="E82" s="50" t="s">
        <v>2544</v>
      </c>
      <c r="F82" s="50" t="s">
        <v>2545</v>
      </c>
      <c r="G82" s="52" t="n">
        <v>900</v>
      </c>
      <c r="H82" s="52" t="n">
        <v>0</v>
      </c>
      <c r="I82" s="52" t="n">
        <f aca="false">IF(AND(G82="",H82=""),"",N(G82)-N(H82))</f>
        <v>900</v>
      </c>
      <c r="J82" s="52" t="n">
        <f aca="false">IF(I82="","",ABS(I82))</f>
        <v>900</v>
      </c>
      <c r="K82" s="56" t="n">
        <f aca="false">IF(S82="","",0)</f>
        <v>0</v>
      </c>
      <c r="L82" s="56" t="n">
        <f aca="false">IF(J82="","",IF(AND(J82&gt;'COGS Testing'!$E$9,K82=0),1,0))</f>
        <v>0</v>
      </c>
      <c r="M82" s="57" t="n">
        <v>0.217027329018</v>
      </c>
      <c r="N82" s="56" t="str">
        <f aca="false">IF(OR(A82="",I82=""),"",IF(COUNTIFS($A$2:$A$400,A82,$D$2:$D$400,D82,$I$2:$I$400,I82)&gt;1,"Possible duplicate",""))</f>
        <v/>
      </c>
      <c r="O82" s="56" t="n">
        <f aca="false">IF(J82="","",IF(AND(L82=0,K82=0),1,0))</f>
        <v>1</v>
      </c>
      <c r="P82" s="56" t="str">
        <f aca="false">IF(L82=1,J82+ROW()/10^7,"")</f>
        <v/>
      </c>
      <c r="Q82" s="57" t="n">
        <f aca="false">IF(O82=1,M82,"")</f>
        <v>0.217027329018</v>
      </c>
      <c r="R82" s="56" t="str">
        <f aca="false">IF(K82=1,ROW(),"")</f>
        <v/>
      </c>
      <c r="S82" s="56" t="str">
        <f aca="false">IF(D82="","",TRIM(D82))</f>
        <v>OPERATION RECOVERY COST</v>
      </c>
    </row>
    <row r="83" customFormat="false" ht="15" hidden="false" customHeight="false" outlineLevel="0" collapsed="false">
      <c r="A83" s="50" t="s">
        <v>2546</v>
      </c>
      <c r="B83" s="55" t="n">
        <v>45909</v>
      </c>
      <c r="C83" s="50" t="n">
        <f aca="false">IF(S83="","",IFERROR(IF(INDEX('Ledger Codes'!$C$6:$C$205,MATCH(S83,'Ledger Codes'!$B$6:$B$205,0))="","",INDEX('Ledger Codes'!$C$6:$C$205,MATCH(S83,'Ledger Codes'!$B$6:$B$205,0))),""))</f>
        <v>10053</v>
      </c>
      <c r="D83" s="50" t="s">
        <v>244</v>
      </c>
      <c r="E83" s="50" t="s">
        <v>2547</v>
      </c>
      <c r="F83" s="58" t="s">
        <v>2548</v>
      </c>
      <c r="G83" s="52" t="n">
        <v>10350</v>
      </c>
      <c r="H83" s="52" t="n">
        <v>0</v>
      </c>
      <c r="I83" s="52" t="n">
        <f aca="false">IF(AND(G83="",H83=""),"",N(G83)-N(H83))</f>
        <v>10350</v>
      </c>
      <c r="J83" s="52" t="n">
        <f aca="false">IF(I83="","",ABS(I83))</f>
        <v>10350</v>
      </c>
      <c r="K83" s="56" t="n">
        <f aca="false">IF(S83="","",0)</f>
        <v>0</v>
      </c>
      <c r="L83" s="56" t="n">
        <f aca="false">IF(J83="","",IF(AND(J83&gt;'COGS Testing'!$E$9,K83=0),1,0))</f>
        <v>1</v>
      </c>
      <c r="M83" s="57" t="n">
        <v>0.75940047873</v>
      </c>
      <c r="N83" s="56" t="str">
        <f aca="false">IF(OR(A83="",I83=""),"",IF(COUNTIFS($A$2:$A$400,A83,$D$2:$D$400,D83,$I$2:$I$400,I83)&gt;1,"Possible duplicate",""))</f>
        <v/>
      </c>
      <c r="O83" s="56" t="n">
        <f aca="false">IF(J83="","",IF(AND(L83=0,K83=0),1,0))</f>
        <v>0</v>
      </c>
      <c r="P83" s="56" t="n">
        <f aca="false">IF(L83=1,J83+ROW()/10^7,"")</f>
        <v>10350.0000083</v>
      </c>
      <c r="Q83" s="56" t="str">
        <f aca="false">IF(O83=1,M83,"")</f>
        <v/>
      </c>
      <c r="R83" s="56" t="str">
        <f aca="false">IF(K83=1,ROW(),"")</f>
        <v/>
      </c>
      <c r="S83" s="56" t="str">
        <f aca="false">IF(D83="","",TRIM(D83))</f>
        <v>OPERATION RECOVERY COST</v>
      </c>
    </row>
    <row r="84" customFormat="false" ht="15" hidden="false" customHeight="false" outlineLevel="0" collapsed="false">
      <c r="A84" s="50" t="s">
        <v>2546</v>
      </c>
      <c r="B84" s="55" t="n">
        <v>45909</v>
      </c>
      <c r="C84" s="50" t="n">
        <f aca="false">IF(S84="","",IFERROR(IF(INDEX('Ledger Codes'!$C$6:$C$205,MATCH(S84,'Ledger Codes'!$B$6:$B$205,0))="","",INDEX('Ledger Codes'!$C$6:$C$205,MATCH(S84,'Ledger Codes'!$B$6:$B$205,0))),""))</f>
        <v>10053</v>
      </c>
      <c r="D84" s="50" t="s">
        <v>244</v>
      </c>
      <c r="E84" s="50" t="s">
        <v>2547</v>
      </c>
      <c r="F84" s="58" t="s">
        <v>2548</v>
      </c>
      <c r="G84" s="52" t="n">
        <v>56700</v>
      </c>
      <c r="H84" s="52" t="n">
        <v>0</v>
      </c>
      <c r="I84" s="52" t="n">
        <f aca="false">IF(AND(G84="",H84=""),"",N(G84)-N(H84))</f>
        <v>56700</v>
      </c>
      <c r="J84" s="52" t="n">
        <f aca="false">IF(I84="","",ABS(I84))</f>
        <v>56700</v>
      </c>
      <c r="K84" s="56" t="n">
        <f aca="false">IF(S84="","",0)</f>
        <v>0</v>
      </c>
      <c r="L84" s="56" t="n">
        <f aca="false">IF(J84="","",IF(AND(J84&gt;'COGS Testing'!$E$9,K84=0),1,0))</f>
        <v>1</v>
      </c>
      <c r="M84" s="57" t="n">
        <v>0.382609715507</v>
      </c>
      <c r="N84" s="56" t="str">
        <f aca="false">IF(OR(A84="",I84=""),"",IF(COUNTIFS($A$2:$A$400,A84,$D$2:$D$400,D84,$I$2:$I$400,I84)&gt;1,"Possible duplicate",""))</f>
        <v/>
      </c>
      <c r="O84" s="56" t="n">
        <f aca="false">IF(J84="","",IF(AND(L84=0,K84=0),1,0))</f>
        <v>0</v>
      </c>
      <c r="P84" s="56" t="n">
        <f aca="false">IF(L84=1,J84+ROW()/10^7,"")</f>
        <v>56700.0000084</v>
      </c>
      <c r="Q84" s="56" t="str">
        <f aca="false">IF(O84=1,M84,"")</f>
        <v/>
      </c>
      <c r="R84" s="56" t="str">
        <f aca="false">IF(K84=1,ROW(),"")</f>
        <v/>
      </c>
      <c r="S84" s="56" t="str">
        <f aca="false">IF(D84="","",TRIM(D84))</f>
        <v>OPERATION RECOVERY COST</v>
      </c>
    </row>
    <row r="85" customFormat="false" ht="15" hidden="false" customHeight="false" outlineLevel="0" collapsed="false">
      <c r="A85" s="50" t="s">
        <v>2549</v>
      </c>
      <c r="B85" s="55" t="n">
        <v>45909</v>
      </c>
      <c r="C85" s="50" t="n">
        <f aca="false">IF(S85="","",IFERROR(IF(INDEX('Ledger Codes'!$C$6:$C$205,MATCH(S85,'Ledger Codes'!$B$6:$B$205,0))="","",INDEX('Ledger Codes'!$C$6:$C$205,MATCH(S85,'Ledger Codes'!$B$6:$B$205,0))),""))</f>
        <v>10053</v>
      </c>
      <c r="D85" s="50" t="s">
        <v>244</v>
      </c>
      <c r="E85" s="50" t="s">
        <v>2550</v>
      </c>
      <c r="F85" s="58" t="s">
        <v>2551</v>
      </c>
      <c r="G85" s="52" t="n">
        <v>4200</v>
      </c>
      <c r="H85" s="52" t="n">
        <v>0</v>
      </c>
      <c r="I85" s="52" t="n">
        <f aca="false">IF(AND(G85="",H85=""),"",N(G85)-N(H85))</f>
        <v>4200</v>
      </c>
      <c r="J85" s="52" t="n">
        <f aca="false">IF(I85="","",ABS(I85))</f>
        <v>4200</v>
      </c>
      <c r="K85" s="56" t="n">
        <f aca="false">IF(S85="","",0)</f>
        <v>0</v>
      </c>
      <c r="L85" s="56" t="n">
        <f aca="false">IF(J85="","",IF(AND(J85&gt;'COGS Testing'!$E$9,K85=0),1,0))</f>
        <v>1</v>
      </c>
      <c r="M85" s="57" t="n">
        <v>0.56009436867</v>
      </c>
      <c r="N85" s="56" t="str">
        <f aca="false">IF(OR(A85="",I85=""),"",IF(COUNTIFS($A$2:$A$400,A85,$D$2:$D$400,D85,$I$2:$I$400,I85)&gt;1,"Possible duplicate",""))</f>
        <v/>
      </c>
      <c r="O85" s="56" t="n">
        <f aca="false">IF(J85="","",IF(AND(L85=0,K85=0),1,0))</f>
        <v>0</v>
      </c>
      <c r="P85" s="56" t="n">
        <f aca="false">IF(L85=1,J85+ROW()/10^7,"")</f>
        <v>4200.0000085</v>
      </c>
      <c r="Q85" s="56" t="str">
        <f aca="false">IF(O85=1,M85,"")</f>
        <v/>
      </c>
      <c r="R85" s="56" t="str">
        <f aca="false">IF(K85=1,ROW(),"")</f>
        <v/>
      </c>
      <c r="S85" s="56" t="str">
        <f aca="false">IF(D85="","",TRIM(D85))</f>
        <v>OPERATION RECOVERY COST</v>
      </c>
    </row>
    <row r="86" customFormat="false" ht="15" hidden="false" customHeight="false" outlineLevel="0" collapsed="false">
      <c r="A86" s="50" t="s">
        <v>2549</v>
      </c>
      <c r="B86" s="55" t="n">
        <v>45909</v>
      </c>
      <c r="C86" s="50" t="n">
        <f aca="false">IF(S86="","",IFERROR(IF(INDEX('Ledger Codes'!$C$6:$C$205,MATCH(S86,'Ledger Codes'!$B$6:$B$205,0))="","",INDEX('Ledger Codes'!$C$6:$C$205,MATCH(S86,'Ledger Codes'!$B$6:$B$205,0))),""))</f>
        <v>10053</v>
      </c>
      <c r="D86" s="50" t="s">
        <v>244</v>
      </c>
      <c r="E86" s="50" t="s">
        <v>2550</v>
      </c>
      <c r="F86" s="58" t="s">
        <v>2551</v>
      </c>
      <c r="G86" s="52" t="n">
        <v>750</v>
      </c>
      <c r="H86" s="52" t="n">
        <v>0</v>
      </c>
      <c r="I86" s="52" t="n">
        <f aca="false">IF(AND(G86="",H86=""),"",N(G86)-N(H86))</f>
        <v>750</v>
      </c>
      <c r="J86" s="52" t="n">
        <f aca="false">IF(I86="","",ABS(I86))</f>
        <v>750</v>
      </c>
      <c r="K86" s="56" t="n">
        <f aca="false">IF(S86="","",0)</f>
        <v>0</v>
      </c>
      <c r="L86" s="56" t="n">
        <f aca="false">IF(J86="","",IF(AND(J86&gt;'COGS Testing'!$E$9,K86=0),1,0))</f>
        <v>0</v>
      </c>
      <c r="M86" s="57" t="n">
        <v>0.698048344338</v>
      </c>
      <c r="N86" s="56" t="str">
        <f aca="false">IF(OR(A86="",I86=""),"",IF(COUNTIFS($A$2:$A$400,A86,$D$2:$D$400,D86,$I$2:$I$400,I86)&gt;1,"Possible duplicate",""))</f>
        <v/>
      </c>
      <c r="O86" s="56" t="n">
        <f aca="false">IF(J86="","",IF(AND(L86=0,K86=0),1,0))</f>
        <v>1</v>
      </c>
      <c r="P86" s="56" t="str">
        <f aca="false">IF(L86=1,J86+ROW()/10^7,"")</f>
        <v/>
      </c>
      <c r="Q86" s="57" t="n">
        <f aca="false">IF(O86=1,M86,"")</f>
        <v>0.698048344338</v>
      </c>
      <c r="R86" s="56" t="str">
        <f aca="false">IF(K86=1,ROW(),"")</f>
        <v/>
      </c>
      <c r="S86" s="56" t="str">
        <f aca="false">IF(D86="","",TRIM(D86))</f>
        <v>OPERATION RECOVERY COST</v>
      </c>
    </row>
    <row r="87" customFormat="false" ht="15" hidden="false" customHeight="false" outlineLevel="0" collapsed="false">
      <c r="A87" s="50" t="s">
        <v>2549</v>
      </c>
      <c r="B87" s="55" t="n">
        <v>45909</v>
      </c>
      <c r="C87" s="50" t="n">
        <f aca="false">IF(S87="","",IFERROR(IF(INDEX('Ledger Codes'!$C$6:$C$205,MATCH(S87,'Ledger Codes'!$B$6:$B$205,0))="","",INDEX('Ledger Codes'!$C$6:$C$205,MATCH(S87,'Ledger Codes'!$B$6:$B$205,0))),""))</f>
        <v>10053</v>
      </c>
      <c r="D87" s="50" t="s">
        <v>244</v>
      </c>
      <c r="E87" s="50" t="s">
        <v>2550</v>
      </c>
      <c r="F87" s="58" t="s">
        <v>2551</v>
      </c>
      <c r="G87" s="52" t="n">
        <v>93600</v>
      </c>
      <c r="H87" s="52" t="n">
        <v>0</v>
      </c>
      <c r="I87" s="52" t="n">
        <f aca="false">IF(AND(G87="",H87=""),"",N(G87)-N(H87))</f>
        <v>93600</v>
      </c>
      <c r="J87" s="52" t="n">
        <f aca="false">IF(I87="","",ABS(I87))</f>
        <v>93600</v>
      </c>
      <c r="K87" s="56" t="n">
        <f aca="false">IF(S87="","",0)</f>
        <v>0</v>
      </c>
      <c r="L87" s="56" t="n">
        <f aca="false">IF(J87="","",IF(AND(J87&gt;'COGS Testing'!$E$9,K87=0),1,0))</f>
        <v>1</v>
      </c>
      <c r="M87" s="57" t="n">
        <v>0.585431886778</v>
      </c>
      <c r="N87" s="56" t="str">
        <f aca="false">IF(OR(A87="",I87=""),"",IF(COUNTIFS($A$2:$A$400,A87,$D$2:$D$400,D87,$I$2:$I$400,I87)&gt;1,"Possible duplicate",""))</f>
        <v/>
      </c>
      <c r="O87" s="56" t="n">
        <f aca="false">IF(J87="","",IF(AND(L87=0,K87=0),1,0))</f>
        <v>0</v>
      </c>
      <c r="P87" s="56" t="n">
        <f aca="false">IF(L87=1,J87+ROW()/10^7,"")</f>
        <v>93600.0000087</v>
      </c>
      <c r="Q87" s="56" t="str">
        <f aca="false">IF(O87=1,M87,"")</f>
        <v/>
      </c>
      <c r="R87" s="56" t="str">
        <f aca="false">IF(K87=1,ROW(),"")</f>
        <v/>
      </c>
      <c r="S87" s="56" t="str">
        <f aca="false">IF(D87="","",TRIM(D87))</f>
        <v>OPERATION RECOVERY COST</v>
      </c>
    </row>
    <row r="88" customFormat="false" ht="15" hidden="false" customHeight="false" outlineLevel="0" collapsed="false">
      <c r="A88" s="50" t="s">
        <v>2552</v>
      </c>
      <c r="B88" s="55" t="n">
        <v>45910</v>
      </c>
      <c r="C88" s="50" t="n">
        <f aca="false">IF(S88="","",IFERROR(IF(INDEX('Ledger Codes'!$C$6:$C$205,MATCH(S88,'Ledger Codes'!$B$6:$B$205,0))="","",INDEX('Ledger Codes'!$C$6:$C$205,MATCH(S88,'Ledger Codes'!$B$6:$B$205,0))),""))</f>
        <v>10053</v>
      </c>
      <c r="D88" s="50" t="s">
        <v>244</v>
      </c>
      <c r="E88" s="50" t="s">
        <v>2553</v>
      </c>
      <c r="F88" s="58" t="s">
        <v>2554</v>
      </c>
      <c r="G88" s="52" t="n">
        <v>718</v>
      </c>
      <c r="H88" s="52" t="n">
        <v>0</v>
      </c>
      <c r="I88" s="52" t="n">
        <f aca="false">IF(AND(G88="",H88=""),"",N(G88)-N(H88))</f>
        <v>718</v>
      </c>
      <c r="J88" s="52" t="n">
        <f aca="false">IF(I88="","",ABS(I88))</f>
        <v>718</v>
      </c>
      <c r="K88" s="56" t="n">
        <f aca="false">IF(S88="","",0)</f>
        <v>0</v>
      </c>
      <c r="L88" s="56" t="n">
        <f aca="false">IF(J88="","",IF(AND(J88&gt;'COGS Testing'!$E$9,K88=0),1,0))</f>
        <v>0</v>
      </c>
      <c r="M88" s="57" t="n">
        <v>0.188700866641</v>
      </c>
      <c r="N88" s="56" t="str">
        <f aca="false">IF(OR(A88="",I88=""),"",IF(COUNTIFS($A$2:$A$400,A88,$D$2:$D$400,D88,$I$2:$I$400,I88)&gt;1,"Possible duplicate",""))</f>
        <v/>
      </c>
      <c r="O88" s="56" t="n">
        <f aca="false">IF(J88="","",IF(AND(L88=0,K88=0),1,0))</f>
        <v>1</v>
      </c>
      <c r="P88" s="56" t="str">
        <f aca="false">IF(L88=1,J88+ROW()/10^7,"")</f>
        <v/>
      </c>
      <c r="Q88" s="57" t="n">
        <f aca="false">IF(O88=1,M88,"")</f>
        <v>0.188700866641</v>
      </c>
      <c r="R88" s="56" t="str">
        <f aca="false">IF(K88=1,ROW(),"")</f>
        <v/>
      </c>
      <c r="S88" s="56" t="str">
        <f aca="false">IF(D88="","",TRIM(D88))</f>
        <v>OPERATION RECOVERY COST</v>
      </c>
    </row>
    <row r="89" customFormat="false" ht="15" hidden="false" customHeight="false" outlineLevel="0" collapsed="false">
      <c r="A89" s="50" t="s">
        <v>2555</v>
      </c>
      <c r="B89" s="55" t="n">
        <v>45914</v>
      </c>
      <c r="C89" s="50" t="n">
        <f aca="false">IF(S89="","",IFERROR(IF(INDEX('Ledger Codes'!$C$6:$C$205,MATCH(S89,'Ledger Codes'!$B$6:$B$205,0))="","",INDEX('Ledger Codes'!$C$6:$C$205,MATCH(S89,'Ledger Codes'!$B$6:$B$205,0))),""))</f>
        <v>10053</v>
      </c>
      <c r="D89" s="50" t="s">
        <v>244</v>
      </c>
      <c r="E89" s="50" t="s">
        <v>2556</v>
      </c>
      <c r="F89" s="58" t="s">
        <v>2557</v>
      </c>
      <c r="G89" s="52" t="n">
        <v>2347.5</v>
      </c>
      <c r="H89" s="52" t="n">
        <v>0</v>
      </c>
      <c r="I89" s="52" t="n">
        <f aca="false">IF(AND(G89="",H89=""),"",N(G89)-N(H89))</f>
        <v>2347.5</v>
      </c>
      <c r="J89" s="52" t="n">
        <f aca="false">IF(I89="","",ABS(I89))</f>
        <v>2347.5</v>
      </c>
      <c r="K89" s="56" t="n">
        <f aca="false">IF(S89="","",0)</f>
        <v>0</v>
      </c>
      <c r="L89" s="56" t="n">
        <f aca="false">IF(J89="","",IF(AND(J89&gt;'COGS Testing'!$E$9,K89=0),1,0))</f>
        <v>0</v>
      </c>
      <c r="M89" s="57" t="n">
        <v>0.03615405815</v>
      </c>
      <c r="N89" s="56" t="str">
        <f aca="false">IF(OR(A89="",I89=""),"",IF(COUNTIFS($A$2:$A$400,A89,$D$2:$D$400,D89,$I$2:$I$400,I89)&gt;1,"Possible duplicate",""))</f>
        <v/>
      </c>
      <c r="O89" s="56" t="n">
        <f aca="false">IF(J89="","",IF(AND(L89=0,K89=0),1,0))</f>
        <v>1</v>
      </c>
      <c r="P89" s="56" t="str">
        <f aca="false">IF(L89=1,J89+ROW()/10^7,"")</f>
        <v/>
      </c>
      <c r="Q89" s="57" t="n">
        <f aca="false">IF(O89=1,M89,"")</f>
        <v>0.03615405815</v>
      </c>
      <c r="R89" s="56" t="str">
        <f aca="false">IF(K89=1,ROW(),"")</f>
        <v/>
      </c>
      <c r="S89" s="56" t="str">
        <f aca="false">IF(D89="","",TRIM(D89))</f>
        <v>OPERATION RECOVERY COST</v>
      </c>
    </row>
    <row r="90" customFormat="false" ht="15" hidden="false" customHeight="false" outlineLevel="0" collapsed="false">
      <c r="A90" s="50" t="s">
        <v>2558</v>
      </c>
      <c r="B90" s="55" t="n">
        <v>45921</v>
      </c>
      <c r="C90" s="50" t="n">
        <f aca="false">IF(S90="","",IFERROR(IF(INDEX('Ledger Codes'!$C$6:$C$205,MATCH(S90,'Ledger Codes'!$B$6:$B$205,0))="","",INDEX('Ledger Codes'!$C$6:$C$205,MATCH(S90,'Ledger Codes'!$B$6:$B$205,0))),""))</f>
        <v>10053</v>
      </c>
      <c r="D90" s="50" t="s">
        <v>244</v>
      </c>
      <c r="E90" s="50" t="s">
        <v>2559</v>
      </c>
      <c r="F90" s="58" t="s">
        <v>2560</v>
      </c>
      <c r="G90" s="52" t="n">
        <v>450</v>
      </c>
      <c r="H90" s="52" t="n">
        <v>0</v>
      </c>
      <c r="I90" s="52" t="n">
        <f aca="false">IF(AND(G90="",H90=""),"",N(G90)-N(H90))</f>
        <v>450</v>
      </c>
      <c r="J90" s="52" t="n">
        <f aca="false">IF(I90="","",ABS(I90))</f>
        <v>450</v>
      </c>
      <c r="K90" s="56" t="n">
        <f aca="false">IF(S90="","",0)</f>
        <v>0</v>
      </c>
      <c r="L90" s="56" t="n">
        <f aca="false">IF(J90="","",IF(AND(J90&gt;'COGS Testing'!$E$9,K90=0),1,0))</f>
        <v>0</v>
      </c>
      <c r="M90" s="57" t="n">
        <v>0.73320678805</v>
      </c>
      <c r="N90" s="56" t="str">
        <f aca="false">IF(OR(A90="",I90=""),"",IF(COUNTIFS($A$2:$A$400,A90,$D$2:$D$400,D90,$I$2:$I$400,I90)&gt;1,"Possible duplicate",""))</f>
        <v/>
      </c>
      <c r="O90" s="56" t="n">
        <f aca="false">IF(J90="","",IF(AND(L90=0,K90=0),1,0))</f>
        <v>1</v>
      </c>
      <c r="P90" s="56" t="str">
        <f aca="false">IF(L90=1,J90+ROW()/10^7,"")</f>
        <v/>
      </c>
      <c r="Q90" s="57" t="n">
        <f aca="false">IF(O90=1,M90,"")</f>
        <v>0.73320678805</v>
      </c>
      <c r="R90" s="56" t="str">
        <f aca="false">IF(K90=1,ROW(),"")</f>
        <v/>
      </c>
      <c r="S90" s="56" t="str">
        <f aca="false">IF(D90="","",TRIM(D90))</f>
        <v>OPERATION RECOVERY COST</v>
      </c>
    </row>
    <row r="91" customFormat="false" ht="15" hidden="false" customHeight="false" outlineLevel="0" collapsed="false">
      <c r="A91" s="50" t="s">
        <v>2561</v>
      </c>
      <c r="B91" s="55" t="n">
        <v>45924</v>
      </c>
      <c r="C91" s="50" t="n">
        <f aca="false">IF(S91="","",IFERROR(IF(INDEX('Ledger Codes'!$C$6:$C$205,MATCH(S91,'Ledger Codes'!$B$6:$B$205,0))="","",INDEX('Ledger Codes'!$C$6:$C$205,MATCH(S91,'Ledger Codes'!$B$6:$B$205,0))),""))</f>
        <v>10053</v>
      </c>
      <c r="D91" s="50" t="s">
        <v>244</v>
      </c>
      <c r="E91" s="50" t="s">
        <v>2562</v>
      </c>
      <c r="F91" s="58" t="s">
        <v>2563</v>
      </c>
      <c r="G91" s="52" t="n">
        <v>1350</v>
      </c>
      <c r="H91" s="52" t="n">
        <v>0</v>
      </c>
      <c r="I91" s="52" t="n">
        <f aca="false">IF(AND(G91="",H91=""),"",N(G91)-N(H91))</f>
        <v>1350</v>
      </c>
      <c r="J91" s="52" t="n">
        <f aca="false">IF(I91="","",ABS(I91))</f>
        <v>1350</v>
      </c>
      <c r="K91" s="56" t="n">
        <f aca="false">IF(S91="","",0)</f>
        <v>0</v>
      </c>
      <c r="L91" s="56" t="n">
        <f aca="false">IF(J91="","",IF(AND(J91&gt;'COGS Testing'!$E$9,K91=0),1,0))</f>
        <v>0</v>
      </c>
      <c r="M91" s="57" t="n">
        <v>0.072378406779</v>
      </c>
      <c r="N91" s="56" t="str">
        <f aca="false">IF(OR(A91="",I91=""),"",IF(COUNTIFS($A$2:$A$400,A91,$D$2:$D$400,D91,$I$2:$I$400,I91)&gt;1,"Possible duplicate",""))</f>
        <v/>
      </c>
      <c r="O91" s="56" t="n">
        <f aca="false">IF(J91="","",IF(AND(L91=0,K91=0),1,0))</f>
        <v>1</v>
      </c>
      <c r="P91" s="56" t="str">
        <f aca="false">IF(L91=1,J91+ROW()/10^7,"")</f>
        <v/>
      </c>
      <c r="Q91" s="57" t="n">
        <f aca="false">IF(O91=1,M91,"")</f>
        <v>0.072378406779</v>
      </c>
      <c r="R91" s="56" t="str">
        <f aca="false">IF(K91=1,ROW(),"")</f>
        <v/>
      </c>
      <c r="S91" s="56" t="str">
        <f aca="false">IF(D91="","",TRIM(D91))</f>
        <v>OPERATION RECOVERY COST</v>
      </c>
    </row>
    <row r="92" customFormat="false" ht="15" hidden="false" customHeight="false" outlineLevel="0" collapsed="false">
      <c r="A92" s="50" t="s">
        <v>2564</v>
      </c>
      <c r="B92" s="55" t="n">
        <v>45929</v>
      </c>
      <c r="C92" s="50" t="n">
        <f aca="false">IF(S92="","",IFERROR(IF(INDEX('Ledger Codes'!$C$6:$C$205,MATCH(S92,'Ledger Codes'!$B$6:$B$205,0))="","",INDEX('Ledger Codes'!$C$6:$C$205,MATCH(S92,'Ledger Codes'!$B$6:$B$205,0))),""))</f>
        <v>10053</v>
      </c>
      <c r="D92" s="50" t="s">
        <v>244</v>
      </c>
      <c r="E92" s="50" t="s">
        <v>2565</v>
      </c>
      <c r="F92" s="58" t="s">
        <v>2566</v>
      </c>
      <c r="G92" s="52" t="n">
        <v>450</v>
      </c>
      <c r="H92" s="52" t="n">
        <v>0</v>
      </c>
      <c r="I92" s="52" t="n">
        <f aca="false">IF(AND(G92="",H92=""),"",N(G92)-N(H92))</f>
        <v>450</v>
      </c>
      <c r="J92" s="52" t="n">
        <f aca="false">IF(I92="","",ABS(I92))</f>
        <v>450</v>
      </c>
      <c r="K92" s="56" t="n">
        <f aca="false">IF(S92="","",0)</f>
        <v>0</v>
      </c>
      <c r="L92" s="56" t="n">
        <f aca="false">IF(J92="","",IF(AND(J92&gt;'COGS Testing'!$E$9,K92=0),1,0))</f>
        <v>0</v>
      </c>
      <c r="M92" s="57" t="n">
        <v>0.102217501898</v>
      </c>
      <c r="N92" s="56" t="str">
        <f aca="false">IF(OR(A92="",I92=""),"",IF(COUNTIFS($A$2:$A$400,A92,$D$2:$D$400,D92,$I$2:$I$400,I92)&gt;1,"Possible duplicate",""))</f>
        <v/>
      </c>
      <c r="O92" s="56" t="n">
        <f aca="false">IF(J92="","",IF(AND(L92=0,K92=0),1,0))</f>
        <v>1</v>
      </c>
      <c r="P92" s="56" t="str">
        <f aca="false">IF(L92=1,J92+ROW()/10^7,"")</f>
        <v/>
      </c>
      <c r="Q92" s="57" t="n">
        <f aca="false">IF(O92=1,M92,"")</f>
        <v>0.102217501898</v>
      </c>
      <c r="R92" s="56" t="str">
        <f aca="false">IF(K92=1,ROW(),"")</f>
        <v/>
      </c>
      <c r="S92" s="56" t="str">
        <f aca="false">IF(D92="","",TRIM(D92))</f>
        <v>OPERATION RECOVERY COST</v>
      </c>
    </row>
    <row r="93" customFormat="false" ht="15" hidden="false" customHeight="false" outlineLevel="0" collapsed="false">
      <c r="A93" s="50" t="s">
        <v>2564</v>
      </c>
      <c r="B93" s="55" t="n">
        <v>45929</v>
      </c>
      <c r="C93" s="50" t="n">
        <f aca="false">IF(S93="","",IFERROR(IF(INDEX('Ledger Codes'!$C$6:$C$205,MATCH(S93,'Ledger Codes'!$B$6:$B$205,0))="","",INDEX('Ledger Codes'!$C$6:$C$205,MATCH(S93,'Ledger Codes'!$B$6:$B$205,0))),""))</f>
        <v>10053</v>
      </c>
      <c r="D93" s="50" t="s">
        <v>244</v>
      </c>
      <c r="E93" s="50" t="s">
        <v>2565</v>
      </c>
      <c r="F93" s="58" t="s">
        <v>2566</v>
      </c>
      <c r="G93" s="52" t="n">
        <v>2800</v>
      </c>
      <c r="H93" s="52" t="n">
        <v>0</v>
      </c>
      <c r="I93" s="52" t="n">
        <f aca="false">IF(AND(G93="",H93=""),"",N(G93)-N(H93))</f>
        <v>2800</v>
      </c>
      <c r="J93" s="52" t="n">
        <f aca="false">IF(I93="","",ABS(I93))</f>
        <v>2800</v>
      </c>
      <c r="K93" s="56" t="n">
        <f aca="false">IF(S93="","",0)</f>
        <v>0</v>
      </c>
      <c r="L93" s="56" t="n">
        <f aca="false">IF(J93="","",IF(AND(J93&gt;'COGS Testing'!$E$9,K93=0),1,0))</f>
        <v>0</v>
      </c>
      <c r="M93" s="57" t="n">
        <v>0.073622603654</v>
      </c>
      <c r="N93" s="56" t="str">
        <f aca="false">IF(OR(A93="",I93=""),"",IF(COUNTIFS($A$2:$A$400,A93,$D$2:$D$400,D93,$I$2:$I$400,I93)&gt;1,"Possible duplicate",""))</f>
        <v/>
      </c>
      <c r="O93" s="56" t="n">
        <f aca="false">IF(J93="","",IF(AND(L93=0,K93=0),1,0))</f>
        <v>1</v>
      </c>
      <c r="P93" s="56" t="str">
        <f aca="false">IF(L93=1,J93+ROW()/10^7,"")</f>
        <v/>
      </c>
      <c r="Q93" s="57" t="n">
        <f aca="false">IF(O93=1,M93,"")</f>
        <v>0.073622603654</v>
      </c>
      <c r="R93" s="56" t="str">
        <f aca="false">IF(K93=1,ROW(),"")</f>
        <v/>
      </c>
      <c r="S93" s="56" t="str">
        <f aca="false">IF(D93="","",TRIM(D93))</f>
        <v>OPERATION RECOVERY COST</v>
      </c>
    </row>
    <row r="94" customFormat="false" ht="15" hidden="false" customHeight="false" outlineLevel="0" collapsed="false">
      <c r="A94" s="50" t="s">
        <v>2567</v>
      </c>
      <c r="B94" s="55" t="n">
        <v>45930</v>
      </c>
      <c r="C94" s="50" t="n">
        <f aca="false">IF(S94="","",IFERROR(IF(INDEX('Ledger Codes'!$C$6:$C$205,MATCH(S94,'Ledger Codes'!$B$6:$B$205,0))="","",INDEX('Ledger Codes'!$C$6:$C$205,MATCH(S94,'Ledger Codes'!$B$6:$B$205,0))),""))</f>
        <v>10053</v>
      </c>
      <c r="D94" s="50" t="s">
        <v>244</v>
      </c>
      <c r="E94" s="50" t="s">
        <v>2568</v>
      </c>
      <c r="F94" s="50" t="s">
        <v>2569</v>
      </c>
      <c r="G94" s="52" t="n">
        <v>3450</v>
      </c>
      <c r="H94" s="52" t="n">
        <v>0</v>
      </c>
      <c r="I94" s="52" t="n">
        <f aca="false">IF(AND(G94="",H94=""),"",N(G94)-N(H94))</f>
        <v>3450</v>
      </c>
      <c r="J94" s="52" t="n">
        <f aca="false">IF(I94="","",ABS(I94))</f>
        <v>3450</v>
      </c>
      <c r="K94" s="56" t="n">
        <f aca="false">IF(S94="","",0)</f>
        <v>0</v>
      </c>
      <c r="L94" s="56" t="n">
        <f aca="false">IF(J94="","",IF(AND(J94&gt;'COGS Testing'!$E$9,K94=0),1,0))</f>
        <v>0</v>
      </c>
      <c r="M94" s="57" t="n">
        <v>0.926840841796</v>
      </c>
      <c r="N94" s="56" t="str">
        <f aca="false">IF(OR(A94="",I94=""),"",IF(COUNTIFS($A$2:$A$400,A94,$D$2:$D$400,D94,$I$2:$I$400,I94)&gt;1,"Possible duplicate",""))</f>
        <v/>
      </c>
      <c r="O94" s="56" t="n">
        <f aca="false">IF(J94="","",IF(AND(L94=0,K94=0),1,0))</f>
        <v>1</v>
      </c>
      <c r="P94" s="56" t="str">
        <f aca="false">IF(L94=1,J94+ROW()/10^7,"")</f>
        <v/>
      </c>
      <c r="Q94" s="57" t="n">
        <f aca="false">IF(O94=1,M94,"")</f>
        <v>0.926840841796</v>
      </c>
      <c r="R94" s="56" t="str">
        <f aca="false">IF(K94=1,ROW(),"")</f>
        <v/>
      </c>
      <c r="S94" s="56" t="str">
        <f aca="false">IF(D94="","",TRIM(D94))</f>
        <v>OPERATION RECOVERY COST</v>
      </c>
    </row>
    <row r="95" customFormat="false" ht="15" hidden="false" customHeight="false" outlineLevel="0" collapsed="false">
      <c r="A95" s="50" t="s">
        <v>2570</v>
      </c>
      <c r="B95" s="55" t="n">
        <v>45930</v>
      </c>
      <c r="C95" s="50" t="n">
        <f aca="false">IF(S95="","",IFERROR(IF(INDEX('Ledger Codes'!$C$6:$C$205,MATCH(S95,'Ledger Codes'!$B$6:$B$205,0))="","",INDEX('Ledger Codes'!$C$6:$C$205,MATCH(S95,'Ledger Codes'!$B$6:$B$205,0))),""))</f>
        <v>10053</v>
      </c>
      <c r="D95" s="50" t="s">
        <v>244</v>
      </c>
      <c r="E95" s="50" t="s">
        <v>2571</v>
      </c>
      <c r="F95" s="58" t="s">
        <v>2572</v>
      </c>
      <c r="G95" s="52" t="n">
        <v>600</v>
      </c>
      <c r="H95" s="52" t="n">
        <v>0</v>
      </c>
      <c r="I95" s="52" t="n">
        <f aca="false">IF(AND(G95="",H95=""),"",N(G95)-N(H95))</f>
        <v>600</v>
      </c>
      <c r="J95" s="52" t="n">
        <f aca="false">IF(I95="","",ABS(I95))</f>
        <v>600</v>
      </c>
      <c r="K95" s="56" t="n">
        <f aca="false">IF(S95="","",0)</f>
        <v>0</v>
      </c>
      <c r="L95" s="56" t="n">
        <f aca="false">IF(J95="","",IF(AND(J95&gt;'COGS Testing'!$E$9,K95=0),1,0))</f>
        <v>0</v>
      </c>
      <c r="M95" s="57" t="n">
        <v>0.218356410684</v>
      </c>
      <c r="N95" s="56" t="str">
        <f aca="false">IF(OR(A95="",I95=""),"",IF(COUNTIFS($A$2:$A$400,A95,$D$2:$D$400,D95,$I$2:$I$400,I95)&gt;1,"Possible duplicate",""))</f>
        <v/>
      </c>
      <c r="O95" s="56" t="n">
        <f aca="false">IF(J95="","",IF(AND(L95=0,K95=0),1,0))</f>
        <v>1</v>
      </c>
      <c r="P95" s="56" t="str">
        <f aca="false">IF(L95=1,J95+ROW()/10^7,"")</f>
        <v/>
      </c>
      <c r="Q95" s="57" t="n">
        <f aca="false">IF(O95=1,M95,"")</f>
        <v>0.218356410684</v>
      </c>
      <c r="R95" s="56" t="str">
        <f aca="false">IF(K95=1,ROW(),"")</f>
        <v/>
      </c>
      <c r="S95" s="56" t="str">
        <f aca="false">IF(D95="","",TRIM(D95))</f>
        <v>OPERATION RECOVERY COST</v>
      </c>
    </row>
    <row r="96" customFormat="false" ht="15" hidden="false" customHeight="false" outlineLevel="0" collapsed="false">
      <c r="A96" s="50" t="s">
        <v>2570</v>
      </c>
      <c r="B96" s="55" t="n">
        <v>45930</v>
      </c>
      <c r="C96" s="50" t="n">
        <f aca="false">IF(S96="","",IFERROR(IF(INDEX('Ledger Codes'!$C$6:$C$205,MATCH(S96,'Ledger Codes'!$B$6:$B$205,0))="","",INDEX('Ledger Codes'!$C$6:$C$205,MATCH(S96,'Ledger Codes'!$B$6:$B$205,0))),""))</f>
        <v>10053</v>
      </c>
      <c r="D96" s="50" t="s">
        <v>244</v>
      </c>
      <c r="E96" s="50" t="s">
        <v>2571</v>
      </c>
      <c r="F96" s="58" t="s">
        <v>2572</v>
      </c>
      <c r="G96" s="52" t="n">
        <v>3600</v>
      </c>
      <c r="H96" s="52" t="n">
        <v>0</v>
      </c>
      <c r="I96" s="52" t="n">
        <f aca="false">IF(AND(G96="",H96=""),"",N(G96)-N(H96))</f>
        <v>3600</v>
      </c>
      <c r="J96" s="52" t="n">
        <f aca="false">IF(I96="","",ABS(I96))</f>
        <v>3600</v>
      </c>
      <c r="K96" s="56" t="n">
        <f aca="false">IF(S96="","",0)</f>
        <v>0</v>
      </c>
      <c r="L96" s="56" t="n">
        <f aca="false">IF(J96="","",IF(AND(J96&gt;'COGS Testing'!$E$9,K96=0),1,0))</f>
        <v>0</v>
      </c>
      <c r="M96" s="57" t="n">
        <v>0.770709239292</v>
      </c>
      <c r="N96" s="56" t="str">
        <f aca="false">IF(OR(A96="",I96=""),"",IF(COUNTIFS($A$2:$A$400,A96,$D$2:$D$400,D96,$I$2:$I$400,I96)&gt;1,"Possible duplicate",""))</f>
        <v/>
      </c>
      <c r="O96" s="56" t="n">
        <f aca="false">IF(J96="","",IF(AND(L96=0,K96=0),1,0))</f>
        <v>1</v>
      </c>
      <c r="P96" s="56" t="str">
        <f aca="false">IF(L96=1,J96+ROW()/10^7,"")</f>
        <v/>
      </c>
      <c r="Q96" s="57" t="n">
        <f aca="false">IF(O96=1,M96,"")</f>
        <v>0.770709239292</v>
      </c>
      <c r="R96" s="56" t="str">
        <f aca="false">IF(K96=1,ROW(),"")</f>
        <v/>
      </c>
      <c r="S96" s="56" t="str">
        <f aca="false">IF(D96="","",TRIM(D96))</f>
        <v>OPERATION RECOVERY COST</v>
      </c>
    </row>
    <row r="97" customFormat="false" ht="15" hidden="false" customHeight="false" outlineLevel="0" collapsed="false">
      <c r="A97" s="50" t="s">
        <v>2573</v>
      </c>
      <c r="B97" s="55" t="n">
        <v>45938</v>
      </c>
      <c r="C97" s="50" t="n">
        <f aca="false">IF(S97="","",IFERROR(IF(INDEX('Ledger Codes'!$C$6:$C$205,MATCH(S97,'Ledger Codes'!$B$6:$B$205,0))="","",INDEX('Ledger Codes'!$C$6:$C$205,MATCH(S97,'Ledger Codes'!$B$6:$B$205,0))),""))</f>
        <v>10053</v>
      </c>
      <c r="D97" s="50" t="s">
        <v>244</v>
      </c>
      <c r="E97" s="50" t="s">
        <v>2574</v>
      </c>
      <c r="F97" s="58" t="s">
        <v>2575</v>
      </c>
      <c r="G97" s="52" t="n">
        <v>3150</v>
      </c>
      <c r="H97" s="52" t="n">
        <v>0</v>
      </c>
      <c r="I97" s="52" t="n">
        <f aca="false">IF(AND(G97="",H97=""),"",N(G97)-N(H97))</f>
        <v>3150</v>
      </c>
      <c r="J97" s="52" t="n">
        <f aca="false">IF(I97="","",ABS(I97))</f>
        <v>3150</v>
      </c>
      <c r="K97" s="56" t="n">
        <f aca="false">IF(S97="","",0)</f>
        <v>0</v>
      </c>
      <c r="L97" s="56" t="n">
        <f aca="false">IF(J97="","",IF(AND(J97&gt;'COGS Testing'!$E$9,K97=0),1,0))</f>
        <v>0</v>
      </c>
      <c r="M97" s="57" t="n">
        <v>0.105176645181</v>
      </c>
      <c r="N97" s="56" t="str">
        <f aca="false">IF(OR(A97="",I97=""),"",IF(COUNTIFS($A$2:$A$400,A97,$D$2:$D$400,D97,$I$2:$I$400,I97)&gt;1,"Possible duplicate",""))</f>
        <v/>
      </c>
      <c r="O97" s="56" t="n">
        <f aca="false">IF(J97="","",IF(AND(L97=0,K97=0),1,0))</f>
        <v>1</v>
      </c>
      <c r="P97" s="56" t="str">
        <f aca="false">IF(L97=1,J97+ROW()/10^7,"")</f>
        <v/>
      </c>
      <c r="Q97" s="57" t="n">
        <f aca="false">IF(O97=1,M97,"")</f>
        <v>0.105176645181</v>
      </c>
      <c r="R97" s="56" t="str">
        <f aca="false">IF(K97=1,ROW(),"")</f>
        <v/>
      </c>
      <c r="S97" s="56" t="str">
        <f aca="false">IF(D97="","",TRIM(D97))</f>
        <v>OPERATION RECOVERY COST</v>
      </c>
    </row>
    <row r="98" customFormat="false" ht="15" hidden="false" customHeight="false" outlineLevel="0" collapsed="false">
      <c r="A98" s="50" t="s">
        <v>2576</v>
      </c>
      <c r="B98" s="55" t="n">
        <v>45947</v>
      </c>
      <c r="C98" s="50" t="n">
        <f aca="false">IF(S98="","",IFERROR(IF(INDEX('Ledger Codes'!$C$6:$C$205,MATCH(S98,'Ledger Codes'!$B$6:$B$205,0))="","",INDEX('Ledger Codes'!$C$6:$C$205,MATCH(S98,'Ledger Codes'!$B$6:$B$205,0))),""))</f>
        <v>10053</v>
      </c>
      <c r="D98" s="50" t="s">
        <v>244</v>
      </c>
      <c r="E98" s="50" t="s">
        <v>2577</v>
      </c>
      <c r="F98" s="58" t="s">
        <v>2578</v>
      </c>
      <c r="G98" s="52" t="n">
        <v>1800</v>
      </c>
      <c r="H98" s="52" t="n">
        <v>0</v>
      </c>
      <c r="I98" s="52" t="n">
        <f aca="false">IF(AND(G98="",H98=""),"",N(G98)-N(H98))</f>
        <v>1800</v>
      </c>
      <c r="J98" s="52" t="n">
        <f aca="false">IF(I98="","",ABS(I98))</f>
        <v>1800</v>
      </c>
      <c r="K98" s="56" t="n">
        <f aca="false">IF(S98="","",0)</f>
        <v>0</v>
      </c>
      <c r="L98" s="56" t="n">
        <f aca="false">IF(J98="","",IF(AND(J98&gt;'COGS Testing'!$E$9,K98=0),1,0))</f>
        <v>0</v>
      </c>
      <c r="M98" s="57" t="n">
        <v>0.95027332824</v>
      </c>
      <c r="N98" s="56" t="str">
        <f aca="false">IF(OR(A98="",I98=""),"",IF(COUNTIFS($A$2:$A$400,A98,$D$2:$D$400,D98,$I$2:$I$400,I98)&gt;1,"Possible duplicate",""))</f>
        <v/>
      </c>
      <c r="O98" s="56" t="n">
        <f aca="false">IF(J98="","",IF(AND(L98=0,K98=0),1,0))</f>
        <v>1</v>
      </c>
      <c r="P98" s="56" t="str">
        <f aca="false">IF(L98=1,J98+ROW()/10^7,"")</f>
        <v/>
      </c>
      <c r="Q98" s="57" t="n">
        <f aca="false">IF(O98=1,M98,"")</f>
        <v>0.95027332824</v>
      </c>
      <c r="R98" s="56" t="str">
        <f aca="false">IF(K98=1,ROW(),"")</f>
        <v/>
      </c>
      <c r="S98" s="56" t="str">
        <f aca="false">IF(D98="","",TRIM(D98))</f>
        <v>OPERATION RECOVERY COST</v>
      </c>
    </row>
    <row r="99" customFormat="false" ht="15" hidden="false" customHeight="false" outlineLevel="0" collapsed="false">
      <c r="A99" s="50" t="s">
        <v>2576</v>
      </c>
      <c r="B99" s="55" t="n">
        <v>45947</v>
      </c>
      <c r="C99" s="50" t="n">
        <f aca="false">IF(S99="","",IFERROR(IF(INDEX('Ledger Codes'!$C$6:$C$205,MATCH(S99,'Ledger Codes'!$B$6:$B$205,0))="","",INDEX('Ledger Codes'!$C$6:$C$205,MATCH(S99,'Ledger Codes'!$B$6:$B$205,0))),""))</f>
        <v>10053</v>
      </c>
      <c r="D99" s="50" t="s">
        <v>244</v>
      </c>
      <c r="E99" s="50" t="s">
        <v>2577</v>
      </c>
      <c r="F99" s="58" t="s">
        <v>2578</v>
      </c>
      <c r="G99" s="52" t="n">
        <v>6300</v>
      </c>
      <c r="H99" s="52" t="n">
        <v>0</v>
      </c>
      <c r="I99" s="52" t="n">
        <f aca="false">IF(AND(G99="",H99=""),"",N(G99)-N(H99))</f>
        <v>6300</v>
      </c>
      <c r="J99" s="52" t="n">
        <f aca="false">IF(I99="","",ABS(I99))</f>
        <v>6300</v>
      </c>
      <c r="K99" s="56" t="n">
        <f aca="false">IF(S99="","",0)</f>
        <v>0</v>
      </c>
      <c r="L99" s="56" t="n">
        <f aca="false">IF(J99="","",IF(AND(J99&gt;'COGS Testing'!$E$9,K99=0),1,0))</f>
        <v>1</v>
      </c>
      <c r="M99" s="57" t="n">
        <v>0.233299897523</v>
      </c>
      <c r="N99" s="56" t="str">
        <f aca="false">IF(OR(A99="",I99=""),"",IF(COUNTIFS($A$2:$A$400,A99,$D$2:$D$400,D99,$I$2:$I$400,I99)&gt;1,"Possible duplicate",""))</f>
        <v/>
      </c>
      <c r="O99" s="56" t="n">
        <f aca="false">IF(J99="","",IF(AND(L99=0,K99=0),1,0))</f>
        <v>0</v>
      </c>
      <c r="P99" s="56" t="n">
        <f aca="false">IF(L99=1,J99+ROW()/10^7,"")</f>
        <v>6300.0000099</v>
      </c>
      <c r="Q99" s="56" t="str">
        <f aca="false">IF(O99=1,M99,"")</f>
        <v/>
      </c>
      <c r="R99" s="56" t="str">
        <f aca="false">IF(K99=1,ROW(),"")</f>
        <v/>
      </c>
      <c r="S99" s="56" t="str">
        <f aca="false">IF(D99="","",TRIM(D99))</f>
        <v>OPERATION RECOVERY COST</v>
      </c>
    </row>
    <row r="100" customFormat="false" ht="15" hidden="false" customHeight="false" outlineLevel="0" collapsed="false">
      <c r="A100" s="50" t="s">
        <v>2579</v>
      </c>
      <c r="B100" s="55" t="n">
        <v>45950</v>
      </c>
      <c r="C100" s="50" t="n">
        <f aca="false">IF(S100="","",IFERROR(IF(INDEX('Ledger Codes'!$C$6:$C$205,MATCH(S100,'Ledger Codes'!$B$6:$B$205,0))="","",INDEX('Ledger Codes'!$C$6:$C$205,MATCH(S100,'Ledger Codes'!$B$6:$B$205,0))),""))</f>
        <v>10053</v>
      </c>
      <c r="D100" s="50" t="s">
        <v>244</v>
      </c>
      <c r="E100" s="50" t="s">
        <v>2580</v>
      </c>
      <c r="F100" s="58" t="s">
        <v>2581</v>
      </c>
      <c r="G100" s="52" t="n">
        <v>2800</v>
      </c>
      <c r="H100" s="52" t="n">
        <v>0</v>
      </c>
      <c r="I100" s="52" t="n">
        <f aca="false">IF(AND(G100="",H100=""),"",N(G100)-N(H100))</f>
        <v>2800</v>
      </c>
      <c r="J100" s="52" t="n">
        <f aca="false">IF(I100="","",ABS(I100))</f>
        <v>2800</v>
      </c>
      <c r="K100" s="56" t="n">
        <f aca="false">IF(S100="","",0)</f>
        <v>0</v>
      </c>
      <c r="L100" s="56" t="n">
        <f aca="false">IF(J100="","",IF(AND(J100&gt;'COGS Testing'!$E$9,K100=0),1,0))</f>
        <v>0</v>
      </c>
      <c r="M100" s="57" t="n">
        <v>0.096523558961</v>
      </c>
      <c r="N100" s="56" t="str">
        <f aca="false">IF(OR(A100="",I100=""),"",IF(COUNTIFS($A$2:$A$400,A100,$D$2:$D$400,D100,$I$2:$I$400,I100)&gt;1,"Possible duplicate",""))</f>
        <v/>
      </c>
      <c r="O100" s="56" t="n">
        <f aca="false">IF(J100="","",IF(AND(L100=0,K100=0),1,0))</f>
        <v>1</v>
      </c>
      <c r="P100" s="56" t="str">
        <f aca="false">IF(L100=1,J100+ROW()/10^7,"")</f>
        <v/>
      </c>
      <c r="Q100" s="57" t="n">
        <f aca="false">IF(O100=1,M100,"")</f>
        <v>0.096523558961</v>
      </c>
      <c r="R100" s="56" t="str">
        <f aca="false">IF(K100=1,ROW(),"")</f>
        <v/>
      </c>
      <c r="S100" s="56" t="str">
        <f aca="false">IF(D100="","",TRIM(D100))</f>
        <v>OPERATION RECOVERY COST</v>
      </c>
    </row>
    <row r="101" customFormat="false" ht="15" hidden="false" customHeight="false" outlineLevel="0" collapsed="false">
      <c r="A101" s="50" t="s">
        <v>2582</v>
      </c>
      <c r="B101" s="55" t="n">
        <v>45952</v>
      </c>
      <c r="C101" s="50" t="n">
        <f aca="false">IF(S101="","",IFERROR(IF(INDEX('Ledger Codes'!$C$6:$C$205,MATCH(S101,'Ledger Codes'!$B$6:$B$205,0))="","",INDEX('Ledger Codes'!$C$6:$C$205,MATCH(S101,'Ledger Codes'!$B$6:$B$205,0))),""))</f>
        <v>10053</v>
      </c>
      <c r="D101" s="50" t="s">
        <v>244</v>
      </c>
      <c r="E101" s="50" t="s">
        <v>2583</v>
      </c>
      <c r="F101" s="58" t="s">
        <v>2584</v>
      </c>
      <c r="G101" s="52" t="n">
        <v>1200</v>
      </c>
      <c r="H101" s="52" t="n">
        <v>0</v>
      </c>
      <c r="I101" s="52" t="n">
        <f aca="false">IF(AND(G101="",H101=""),"",N(G101)-N(H101))</f>
        <v>1200</v>
      </c>
      <c r="J101" s="52" t="n">
        <f aca="false">IF(I101="","",ABS(I101))</f>
        <v>1200</v>
      </c>
      <c r="K101" s="56" t="n">
        <f aca="false">IF(S101="","",0)</f>
        <v>0</v>
      </c>
      <c r="L101" s="56" t="n">
        <f aca="false">IF(J101="","",IF(AND(J101&gt;'COGS Testing'!$E$9,K101=0),1,0))</f>
        <v>0</v>
      </c>
      <c r="M101" s="57" t="n">
        <v>0.450397481151</v>
      </c>
      <c r="N101" s="56" t="str">
        <f aca="false">IF(OR(A101="",I101=""),"",IF(COUNTIFS($A$2:$A$400,A101,$D$2:$D$400,D101,$I$2:$I$400,I101)&gt;1,"Possible duplicate",""))</f>
        <v/>
      </c>
      <c r="O101" s="56" t="n">
        <f aca="false">IF(J101="","",IF(AND(L101=0,K101=0),1,0))</f>
        <v>1</v>
      </c>
      <c r="P101" s="56" t="str">
        <f aca="false">IF(L101=1,J101+ROW()/10^7,"")</f>
        <v/>
      </c>
      <c r="Q101" s="57" t="n">
        <f aca="false">IF(O101=1,M101,"")</f>
        <v>0.450397481151</v>
      </c>
      <c r="R101" s="56" t="str">
        <f aca="false">IF(K101=1,ROW(),"")</f>
        <v/>
      </c>
      <c r="S101" s="56" t="str">
        <f aca="false">IF(D101="","",TRIM(D101))</f>
        <v>OPERATION RECOVERY COST</v>
      </c>
    </row>
    <row r="102" customFormat="false" ht="15" hidden="false" customHeight="false" outlineLevel="0" collapsed="false">
      <c r="A102" s="50" t="s">
        <v>2582</v>
      </c>
      <c r="B102" s="55" t="n">
        <v>45952</v>
      </c>
      <c r="C102" s="50" t="n">
        <f aca="false">IF(S102="","",IFERROR(IF(INDEX('Ledger Codes'!$C$6:$C$205,MATCH(S102,'Ledger Codes'!$B$6:$B$205,0))="","",INDEX('Ledger Codes'!$C$6:$C$205,MATCH(S102,'Ledger Codes'!$B$6:$B$205,0))),""))</f>
        <v>10053</v>
      </c>
      <c r="D102" s="50" t="s">
        <v>244</v>
      </c>
      <c r="E102" s="50" t="s">
        <v>2583</v>
      </c>
      <c r="F102" s="58" t="s">
        <v>2584</v>
      </c>
      <c r="G102" s="52" t="n">
        <v>6750</v>
      </c>
      <c r="H102" s="52" t="n">
        <v>0</v>
      </c>
      <c r="I102" s="52" t="n">
        <f aca="false">IF(AND(G102="",H102=""),"",N(G102)-N(H102))</f>
        <v>6750</v>
      </c>
      <c r="J102" s="52" t="n">
        <f aca="false">IF(I102="","",ABS(I102))</f>
        <v>6750</v>
      </c>
      <c r="K102" s="56" t="n">
        <f aca="false">IF(S102="","",0)</f>
        <v>0</v>
      </c>
      <c r="L102" s="56" t="n">
        <f aca="false">IF(J102="","",IF(AND(J102&gt;'COGS Testing'!$E$9,K102=0),1,0))</f>
        <v>1</v>
      </c>
      <c r="M102" s="57" t="n">
        <v>0.109142018954</v>
      </c>
      <c r="N102" s="56" t="str">
        <f aca="false">IF(OR(A102="",I102=""),"",IF(COUNTIFS($A$2:$A$400,A102,$D$2:$D$400,D102,$I$2:$I$400,I102)&gt;1,"Possible duplicate",""))</f>
        <v/>
      </c>
      <c r="O102" s="56" t="n">
        <f aca="false">IF(J102="","",IF(AND(L102=0,K102=0),1,0))</f>
        <v>0</v>
      </c>
      <c r="P102" s="56" t="n">
        <f aca="false">IF(L102=1,J102+ROW()/10^7,"")</f>
        <v>6750.0000102</v>
      </c>
      <c r="Q102" s="56" t="str">
        <f aca="false">IF(O102=1,M102,"")</f>
        <v/>
      </c>
      <c r="R102" s="56" t="str">
        <f aca="false">IF(K102=1,ROW(),"")</f>
        <v/>
      </c>
      <c r="S102" s="56" t="str">
        <f aca="false">IF(D102="","",TRIM(D102))</f>
        <v>OPERATION RECOVERY COST</v>
      </c>
    </row>
    <row r="103" customFormat="false" ht="15" hidden="false" customHeight="false" outlineLevel="0" collapsed="false">
      <c r="A103" s="50" t="s">
        <v>2405</v>
      </c>
      <c r="B103" s="55" t="n">
        <v>45954</v>
      </c>
      <c r="C103" s="50" t="n">
        <f aca="false">IF(S103="","",IFERROR(IF(INDEX('Ledger Codes'!$C$6:$C$205,MATCH(S103,'Ledger Codes'!$B$6:$B$205,0))="","",INDEX('Ledger Codes'!$C$6:$C$205,MATCH(S103,'Ledger Codes'!$B$6:$B$205,0))),""))</f>
        <v>10053</v>
      </c>
      <c r="D103" s="50" t="s">
        <v>244</v>
      </c>
      <c r="E103" s="50" t="s">
        <v>2406</v>
      </c>
      <c r="F103" s="58" t="s">
        <v>2407</v>
      </c>
      <c r="G103" s="52" t="n">
        <v>2100</v>
      </c>
      <c r="H103" s="52" t="n">
        <v>0</v>
      </c>
      <c r="I103" s="52" t="n">
        <f aca="false">IF(AND(G103="",H103=""),"",N(G103)-N(H103))</f>
        <v>2100</v>
      </c>
      <c r="J103" s="52" t="n">
        <f aca="false">IF(I103="","",ABS(I103))</f>
        <v>2100</v>
      </c>
      <c r="K103" s="56" t="n">
        <f aca="false">IF(S103="","",0)</f>
        <v>0</v>
      </c>
      <c r="L103" s="56" t="n">
        <f aca="false">IF(J103="","",IF(AND(J103&gt;'COGS Testing'!$E$9,K103=0),1,0))</f>
        <v>0</v>
      </c>
      <c r="M103" s="57" t="n">
        <v>0.455284354794</v>
      </c>
      <c r="N103" s="56" t="str">
        <f aca="false">IF(OR(A103="",I103=""),"",IF(COUNTIFS($A$2:$A$400,A103,$D$2:$D$400,D103,$I$2:$I$400,I103)&gt;1,"Possible duplicate",""))</f>
        <v/>
      </c>
      <c r="O103" s="56" t="n">
        <f aca="false">IF(J103="","",IF(AND(L103=0,K103=0),1,0))</f>
        <v>1</v>
      </c>
      <c r="P103" s="56" t="str">
        <f aca="false">IF(L103=1,J103+ROW()/10^7,"")</f>
        <v/>
      </c>
      <c r="Q103" s="57" t="n">
        <f aca="false">IF(O103=1,M103,"")</f>
        <v>0.455284354794</v>
      </c>
      <c r="R103" s="56" t="str">
        <f aca="false">IF(K103=1,ROW(),"")</f>
        <v/>
      </c>
      <c r="S103" s="56" t="str">
        <f aca="false">IF(D103="","",TRIM(D103))</f>
        <v>OPERATION RECOVERY COST</v>
      </c>
    </row>
    <row r="104" customFormat="false" ht="15" hidden="false" customHeight="false" outlineLevel="0" collapsed="false">
      <c r="A104" s="50" t="s">
        <v>2405</v>
      </c>
      <c r="B104" s="55" t="n">
        <v>45954</v>
      </c>
      <c r="C104" s="50" t="n">
        <f aca="false">IF(S104="","",IFERROR(IF(INDEX('Ledger Codes'!$C$6:$C$205,MATCH(S104,'Ledger Codes'!$B$6:$B$205,0))="","",INDEX('Ledger Codes'!$C$6:$C$205,MATCH(S104,'Ledger Codes'!$B$6:$B$205,0))),""))</f>
        <v>10053</v>
      </c>
      <c r="D104" s="50" t="s">
        <v>244</v>
      </c>
      <c r="E104" s="50" t="s">
        <v>2406</v>
      </c>
      <c r="F104" s="58" t="s">
        <v>2407</v>
      </c>
      <c r="G104" s="52" t="n">
        <v>14850</v>
      </c>
      <c r="H104" s="52" t="n">
        <v>0</v>
      </c>
      <c r="I104" s="52" t="n">
        <f aca="false">IF(AND(G104="",H104=""),"",N(G104)-N(H104))</f>
        <v>14850</v>
      </c>
      <c r="J104" s="52" t="n">
        <f aca="false">IF(I104="","",ABS(I104))</f>
        <v>14850</v>
      </c>
      <c r="K104" s="56" t="n">
        <f aca="false">IF(S104="","",0)</f>
        <v>0</v>
      </c>
      <c r="L104" s="56" t="n">
        <f aca="false">IF(J104="","",IF(AND(J104&gt;'COGS Testing'!$E$9,K104=0),1,0))</f>
        <v>1</v>
      </c>
      <c r="M104" s="57" t="n">
        <v>0.720743424513</v>
      </c>
      <c r="N104" s="56" t="str">
        <f aca="false">IF(OR(A104="",I104=""),"",IF(COUNTIFS($A$2:$A$400,A104,$D$2:$D$400,D104,$I$2:$I$400,I104)&gt;1,"Possible duplicate",""))</f>
        <v/>
      </c>
      <c r="O104" s="56" t="n">
        <f aca="false">IF(J104="","",IF(AND(L104=0,K104=0),1,0))</f>
        <v>0</v>
      </c>
      <c r="P104" s="56" t="n">
        <f aca="false">IF(L104=1,J104+ROW()/10^7,"")</f>
        <v>14850.0000104</v>
      </c>
      <c r="Q104" s="56" t="str">
        <f aca="false">IF(O104=1,M104,"")</f>
        <v/>
      </c>
      <c r="R104" s="56" t="str">
        <f aca="false">IF(K104=1,ROW(),"")</f>
        <v/>
      </c>
      <c r="S104" s="56" t="str">
        <f aca="false">IF(D104="","",TRIM(D104))</f>
        <v>OPERATION RECOVERY COST</v>
      </c>
    </row>
    <row r="105" customFormat="false" ht="15" hidden="false" customHeight="false" outlineLevel="0" collapsed="false">
      <c r="A105" s="50" t="s">
        <v>2585</v>
      </c>
      <c r="B105" s="55" t="n">
        <v>45958</v>
      </c>
      <c r="C105" s="50" t="n">
        <f aca="false">IF(S105="","",IFERROR(IF(INDEX('Ledger Codes'!$C$6:$C$205,MATCH(S105,'Ledger Codes'!$B$6:$B$205,0))="","",INDEX('Ledger Codes'!$C$6:$C$205,MATCH(S105,'Ledger Codes'!$B$6:$B$205,0))),""))</f>
        <v>10053</v>
      </c>
      <c r="D105" s="50" t="s">
        <v>244</v>
      </c>
      <c r="E105" s="50" t="s">
        <v>2586</v>
      </c>
      <c r="F105" s="58" t="s">
        <v>2587</v>
      </c>
      <c r="G105" s="52" t="n">
        <v>3600</v>
      </c>
      <c r="H105" s="52" t="n">
        <v>0</v>
      </c>
      <c r="I105" s="52" t="n">
        <f aca="false">IF(AND(G105="",H105=""),"",N(G105)-N(H105))</f>
        <v>3600</v>
      </c>
      <c r="J105" s="52" t="n">
        <f aca="false">IF(I105="","",ABS(I105))</f>
        <v>3600</v>
      </c>
      <c r="K105" s="56" t="n">
        <f aca="false">IF(S105="","",0)</f>
        <v>0</v>
      </c>
      <c r="L105" s="56" t="n">
        <f aca="false">IF(J105="","",IF(AND(J105&gt;'COGS Testing'!$E$9,K105=0),1,0))</f>
        <v>0</v>
      </c>
      <c r="M105" s="57" t="n">
        <v>0.073463764004</v>
      </c>
      <c r="N105" s="56" t="str">
        <f aca="false">IF(OR(A105="",I105=""),"",IF(COUNTIFS($A$2:$A$400,A105,$D$2:$D$400,D105,$I$2:$I$400,I105)&gt;1,"Possible duplicate",""))</f>
        <v/>
      </c>
      <c r="O105" s="56" t="n">
        <f aca="false">IF(J105="","",IF(AND(L105=0,K105=0),1,0))</f>
        <v>1</v>
      </c>
      <c r="P105" s="56" t="str">
        <f aca="false">IF(L105=1,J105+ROW()/10^7,"")</f>
        <v/>
      </c>
      <c r="Q105" s="57" t="n">
        <f aca="false">IF(O105=1,M105,"")</f>
        <v>0.073463764004</v>
      </c>
      <c r="R105" s="56" t="str">
        <f aca="false">IF(K105=1,ROW(),"")</f>
        <v/>
      </c>
      <c r="S105" s="56" t="str">
        <f aca="false">IF(D105="","",TRIM(D105))</f>
        <v>OPERATION RECOVERY COST</v>
      </c>
    </row>
    <row r="106" customFormat="false" ht="15" hidden="false" customHeight="false" outlineLevel="0" collapsed="false">
      <c r="A106" s="50" t="s">
        <v>2585</v>
      </c>
      <c r="B106" s="55" t="n">
        <v>45958</v>
      </c>
      <c r="C106" s="50" t="n">
        <f aca="false">IF(S106="","",IFERROR(IF(INDEX('Ledger Codes'!$C$6:$C$205,MATCH(S106,'Ledger Codes'!$B$6:$B$205,0))="","",INDEX('Ledger Codes'!$C$6:$C$205,MATCH(S106,'Ledger Codes'!$B$6:$B$205,0))),""))</f>
        <v>10053</v>
      </c>
      <c r="D106" s="50" t="s">
        <v>244</v>
      </c>
      <c r="E106" s="50" t="s">
        <v>2586</v>
      </c>
      <c r="F106" s="58" t="s">
        <v>2587</v>
      </c>
      <c r="G106" s="52" t="n">
        <v>110250</v>
      </c>
      <c r="H106" s="52" t="n">
        <v>0</v>
      </c>
      <c r="I106" s="52" t="n">
        <f aca="false">IF(AND(G106="",H106=""),"",N(G106)-N(H106))</f>
        <v>110250</v>
      </c>
      <c r="J106" s="52" t="n">
        <f aca="false">IF(I106="","",ABS(I106))</f>
        <v>110250</v>
      </c>
      <c r="K106" s="56" t="n">
        <f aca="false">IF(S106="","",0)</f>
        <v>0</v>
      </c>
      <c r="L106" s="56" t="n">
        <f aca="false">IF(J106="","",IF(AND(J106&gt;'COGS Testing'!$E$9,K106=0),1,0))</f>
        <v>1</v>
      </c>
      <c r="M106" s="57" t="n">
        <v>0.301786656172</v>
      </c>
      <c r="N106" s="56" t="str">
        <f aca="false">IF(OR(A106="",I106=""),"",IF(COUNTIFS($A$2:$A$400,A106,$D$2:$D$400,D106,$I$2:$I$400,I106)&gt;1,"Possible duplicate",""))</f>
        <v/>
      </c>
      <c r="O106" s="56" t="n">
        <f aca="false">IF(J106="","",IF(AND(L106=0,K106=0),1,0))</f>
        <v>0</v>
      </c>
      <c r="P106" s="56" t="n">
        <f aca="false">IF(L106=1,J106+ROW()/10^7,"")</f>
        <v>110250.0000106</v>
      </c>
      <c r="Q106" s="56" t="str">
        <f aca="false">IF(O106=1,M106,"")</f>
        <v/>
      </c>
      <c r="R106" s="56" t="str">
        <f aca="false">IF(K106=1,ROW(),"")</f>
        <v/>
      </c>
      <c r="S106" s="56" t="str">
        <f aca="false">IF(D106="","",TRIM(D106))</f>
        <v>OPERATION RECOVERY COST</v>
      </c>
    </row>
    <row r="107" customFormat="false" ht="15" hidden="false" customHeight="false" outlineLevel="0" collapsed="false">
      <c r="A107" s="50" t="s">
        <v>2588</v>
      </c>
      <c r="B107" s="55" t="n">
        <v>45961</v>
      </c>
      <c r="C107" s="50" t="n">
        <f aca="false">IF(S107="","",IFERROR(IF(INDEX('Ledger Codes'!$C$6:$C$205,MATCH(S107,'Ledger Codes'!$B$6:$B$205,0))="","",INDEX('Ledger Codes'!$C$6:$C$205,MATCH(S107,'Ledger Codes'!$B$6:$B$205,0))),""))</f>
        <v>10053</v>
      </c>
      <c r="D107" s="50" t="s">
        <v>244</v>
      </c>
      <c r="E107" s="50" t="s">
        <v>2589</v>
      </c>
      <c r="F107" s="58" t="s">
        <v>2590</v>
      </c>
      <c r="G107" s="52" t="n">
        <v>14850</v>
      </c>
      <c r="H107" s="52" t="n">
        <v>0</v>
      </c>
      <c r="I107" s="52" t="n">
        <f aca="false">IF(AND(G107="",H107=""),"",N(G107)-N(H107))</f>
        <v>14850</v>
      </c>
      <c r="J107" s="52" t="n">
        <f aca="false">IF(I107="","",ABS(I107))</f>
        <v>14850</v>
      </c>
      <c r="K107" s="56" t="n">
        <f aca="false">IF(S107="","",0)</f>
        <v>0</v>
      </c>
      <c r="L107" s="56" t="n">
        <f aca="false">IF(J107="","",IF(AND(J107&gt;'COGS Testing'!$E$9,K107=0),1,0))</f>
        <v>1</v>
      </c>
      <c r="M107" s="57" t="n">
        <v>0.226361423857</v>
      </c>
      <c r="N107" s="56" t="str">
        <f aca="false">IF(OR(A107="",I107=""),"",IF(COUNTIFS($A$2:$A$400,A107,$D$2:$D$400,D107,$I$2:$I$400,I107)&gt;1,"Possible duplicate",""))</f>
        <v/>
      </c>
      <c r="O107" s="56" t="n">
        <f aca="false">IF(J107="","",IF(AND(L107=0,K107=0),1,0))</f>
        <v>0</v>
      </c>
      <c r="P107" s="56" t="n">
        <f aca="false">IF(L107=1,J107+ROW()/10^7,"")</f>
        <v>14850.0000107</v>
      </c>
      <c r="Q107" s="56" t="str">
        <f aca="false">IF(O107=1,M107,"")</f>
        <v/>
      </c>
      <c r="R107" s="56" t="str">
        <f aca="false">IF(K107=1,ROW(),"")</f>
        <v/>
      </c>
      <c r="S107" s="56" t="str">
        <f aca="false">IF(D107="","",TRIM(D107))</f>
        <v>OPERATION RECOVERY COST</v>
      </c>
    </row>
    <row r="108" customFormat="false" ht="15" hidden="false" customHeight="false" outlineLevel="0" collapsed="false">
      <c r="A108" s="50" t="s">
        <v>2591</v>
      </c>
      <c r="B108" s="55" t="n">
        <v>45964</v>
      </c>
      <c r="C108" s="50" t="n">
        <f aca="false">IF(S108="","",IFERROR(IF(INDEX('Ledger Codes'!$C$6:$C$205,MATCH(S108,'Ledger Codes'!$B$6:$B$205,0))="","",INDEX('Ledger Codes'!$C$6:$C$205,MATCH(S108,'Ledger Codes'!$B$6:$B$205,0))),""))</f>
        <v>10053</v>
      </c>
      <c r="D108" s="50" t="s">
        <v>244</v>
      </c>
      <c r="E108" s="50" t="s">
        <v>2592</v>
      </c>
      <c r="F108" s="58" t="s">
        <v>2593</v>
      </c>
      <c r="G108" s="52" t="n">
        <v>2247</v>
      </c>
      <c r="H108" s="52" t="n">
        <v>0</v>
      </c>
      <c r="I108" s="52" t="n">
        <f aca="false">IF(AND(G108="",H108=""),"",N(G108)-N(H108))</f>
        <v>2247</v>
      </c>
      <c r="J108" s="52" t="n">
        <f aca="false">IF(I108="","",ABS(I108))</f>
        <v>2247</v>
      </c>
      <c r="K108" s="56" t="n">
        <f aca="false">IF(S108="","",0)</f>
        <v>0</v>
      </c>
      <c r="L108" s="56" t="n">
        <f aca="false">IF(J108="","",IF(AND(J108&gt;'COGS Testing'!$E$9,K108=0),1,0))</f>
        <v>0</v>
      </c>
      <c r="M108" s="57" t="n">
        <v>0.174123671182</v>
      </c>
      <c r="N108" s="56" t="str">
        <f aca="false">IF(OR(A108="",I108=""),"",IF(COUNTIFS($A$2:$A$400,A108,$D$2:$D$400,D108,$I$2:$I$400,I108)&gt;1,"Possible duplicate",""))</f>
        <v/>
      </c>
      <c r="O108" s="56" t="n">
        <f aca="false">IF(J108="","",IF(AND(L108=0,K108=0),1,0))</f>
        <v>1</v>
      </c>
      <c r="P108" s="56" t="str">
        <f aca="false">IF(L108=1,J108+ROW()/10^7,"")</f>
        <v/>
      </c>
      <c r="Q108" s="57" t="n">
        <f aca="false">IF(O108=1,M108,"")</f>
        <v>0.174123671182</v>
      </c>
      <c r="R108" s="56" t="str">
        <f aca="false">IF(K108=1,ROW(),"")</f>
        <v/>
      </c>
      <c r="S108" s="56" t="str">
        <f aca="false">IF(D108="","",TRIM(D108))</f>
        <v>OPERATION RECOVERY COST</v>
      </c>
    </row>
    <row r="109" customFormat="false" ht="15" hidden="false" customHeight="false" outlineLevel="0" collapsed="false">
      <c r="A109" s="50" t="s">
        <v>2591</v>
      </c>
      <c r="B109" s="55" t="n">
        <v>45964</v>
      </c>
      <c r="C109" s="50" t="n">
        <f aca="false">IF(S109="","",IFERROR(IF(INDEX('Ledger Codes'!$C$6:$C$205,MATCH(S109,'Ledger Codes'!$B$6:$B$205,0))="","",INDEX('Ledger Codes'!$C$6:$C$205,MATCH(S109,'Ledger Codes'!$B$6:$B$205,0))),""))</f>
        <v>10053</v>
      </c>
      <c r="D109" s="50" t="s">
        <v>244</v>
      </c>
      <c r="E109" s="50" t="s">
        <v>2592</v>
      </c>
      <c r="F109" s="58" t="s">
        <v>2593</v>
      </c>
      <c r="G109" s="52" t="n">
        <v>16835</v>
      </c>
      <c r="H109" s="52" t="n">
        <v>0</v>
      </c>
      <c r="I109" s="52" t="n">
        <f aca="false">IF(AND(G109="",H109=""),"",N(G109)-N(H109))</f>
        <v>16835</v>
      </c>
      <c r="J109" s="52" t="n">
        <f aca="false">IF(I109="","",ABS(I109))</f>
        <v>16835</v>
      </c>
      <c r="K109" s="56" t="n">
        <f aca="false">IF(S109="","",0)</f>
        <v>0</v>
      </c>
      <c r="L109" s="56" t="n">
        <f aca="false">IF(J109="","",IF(AND(J109&gt;'COGS Testing'!$E$9,K109=0),1,0))</f>
        <v>1</v>
      </c>
      <c r="M109" s="57" t="n">
        <v>0.271976217475</v>
      </c>
      <c r="N109" s="56" t="str">
        <f aca="false">IF(OR(A109="",I109=""),"",IF(COUNTIFS($A$2:$A$400,A109,$D$2:$D$400,D109,$I$2:$I$400,I109)&gt;1,"Possible duplicate",""))</f>
        <v/>
      </c>
      <c r="O109" s="56" t="n">
        <f aca="false">IF(J109="","",IF(AND(L109=0,K109=0),1,0))</f>
        <v>0</v>
      </c>
      <c r="P109" s="56" t="n">
        <f aca="false">IF(L109=1,J109+ROW()/10^7,"")</f>
        <v>16835.0000109</v>
      </c>
      <c r="Q109" s="56" t="str">
        <f aca="false">IF(O109=1,M109,"")</f>
        <v/>
      </c>
      <c r="R109" s="56" t="str">
        <f aca="false">IF(K109=1,ROW(),"")</f>
        <v/>
      </c>
      <c r="S109" s="56" t="str">
        <f aca="false">IF(D109="","",TRIM(D109))</f>
        <v>OPERATION RECOVERY COST</v>
      </c>
    </row>
    <row r="110" customFormat="false" ht="15" hidden="false" customHeight="false" outlineLevel="0" collapsed="false">
      <c r="A110" s="50" t="s">
        <v>2594</v>
      </c>
      <c r="B110" s="55" t="n">
        <v>45965</v>
      </c>
      <c r="C110" s="50" t="n">
        <f aca="false">IF(S110="","",IFERROR(IF(INDEX('Ledger Codes'!$C$6:$C$205,MATCH(S110,'Ledger Codes'!$B$6:$B$205,0))="","",INDEX('Ledger Codes'!$C$6:$C$205,MATCH(S110,'Ledger Codes'!$B$6:$B$205,0))),""))</f>
        <v>10053</v>
      </c>
      <c r="D110" s="50" t="s">
        <v>244</v>
      </c>
      <c r="E110" s="50" t="s">
        <v>2595</v>
      </c>
      <c r="F110" s="58" t="s">
        <v>2596</v>
      </c>
      <c r="G110" s="52" t="n">
        <v>16835</v>
      </c>
      <c r="H110" s="52" t="n">
        <v>0</v>
      </c>
      <c r="I110" s="52" t="n">
        <f aca="false">IF(AND(G110="",H110=""),"",N(G110)-N(H110))</f>
        <v>16835</v>
      </c>
      <c r="J110" s="52" t="n">
        <f aca="false">IF(I110="","",ABS(I110))</f>
        <v>16835</v>
      </c>
      <c r="K110" s="56" t="n">
        <f aca="false">IF(S110="","",0)</f>
        <v>0</v>
      </c>
      <c r="L110" s="56" t="n">
        <f aca="false">IF(J110="","",IF(AND(J110&gt;'COGS Testing'!$E$9,K110=0),1,0))</f>
        <v>1</v>
      </c>
      <c r="M110" s="57" t="n">
        <v>0.878732195506</v>
      </c>
      <c r="N110" s="56" t="str">
        <f aca="false">IF(OR(A110="",I110=""),"",IF(COUNTIFS($A$2:$A$400,A110,$D$2:$D$400,D110,$I$2:$I$400,I110)&gt;1,"Possible duplicate",""))</f>
        <v/>
      </c>
      <c r="O110" s="56" t="n">
        <f aca="false">IF(J110="","",IF(AND(L110=0,K110=0),1,0))</f>
        <v>0</v>
      </c>
      <c r="P110" s="56" t="n">
        <f aca="false">IF(L110=1,J110+ROW()/10^7,"")</f>
        <v>16835.000011</v>
      </c>
      <c r="Q110" s="56" t="str">
        <f aca="false">IF(O110=1,M110,"")</f>
        <v/>
      </c>
      <c r="R110" s="56" t="str">
        <f aca="false">IF(K110=1,ROW(),"")</f>
        <v/>
      </c>
      <c r="S110" s="56" t="str">
        <f aca="false">IF(D110="","",TRIM(D110))</f>
        <v>OPERATION RECOVERY COST</v>
      </c>
    </row>
    <row r="111" customFormat="false" ht="15" hidden="false" customHeight="false" outlineLevel="0" collapsed="false">
      <c r="A111" s="50" t="s">
        <v>2597</v>
      </c>
      <c r="B111" s="55" t="n">
        <v>45966</v>
      </c>
      <c r="C111" s="50" t="n">
        <f aca="false">IF(S111="","",IFERROR(IF(INDEX('Ledger Codes'!$C$6:$C$205,MATCH(S111,'Ledger Codes'!$B$6:$B$205,0))="","",INDEX('Ledger Codes'!$C$6:$C$205,MATCH(S111,'Ledger Codes'!$B$6:$B$205,0))),""))</f>
        <v>10053</v>
      </c>
      <c r="D111" s="50" t="s">
        <v>244</v>
      </c>
      <c r="E111" s="50" t="s">
        <v>2598</v>
      </c>
      <c r="F111" s="58" t="s">
        <v>2599</v>
      </c>
      <c r="G111" s="52" t="n">
        <v>1122.5</v>
      </c>
      <c r="H111" s="52" t="n">
        <v>0</v>
      </c>
      <c r="I111" s="52" t="n">
        <f aca="false">IF(AND(G111="",H111=""),"",N(G111)-N(H111))</f>
        <v>1122.5</v>
      </c>
      <c r="J111" s="52" t="n">
        <f aca="false">IF(I111="","",ABS(I111))</f>
        <v>1122.5</v>
      </c>
      <c r="K111" s="56" t="n">
        <f aca="false">IF(S111="","",0)</f>
        <v>0</v>
      </c>
      <c r="L111" s="56" t="n">
        <f aca="false">IF(J111="","",IF(AND(J111&gt;'COGS Testing'!$E$9,K111=0),1,0))</f>
        <v>0</v>
      </c>
      <c r="M111" s="57" t="n">
        <v>0.918942351187</v>
      </c>
      <c r="N111" s="56" t="str">
        <f aca="false">IF(OR(A111="",I111=""),"",IF(COUNTIFS($A$2:$A$400,A111,$D$2:$D$400,D111,$I$2:$I$400,I111)&gt;1,"Possible duplicate",""))</f>
        <v/>
      </c>
      <c r="O111" s="56" t="n">
        <f aca="false">IF(J111="","",IF(AND(L111=0,K111=0),1,0))</f>
        <v>1</v>
      </c>
      <c r="P111" s="56" t="str">
        <f aca="false">IF(L111=1,J111+ROW()/10^7,"")</f>
        <v/>
      </c>
      <c r="Q111" s="57" t="n">
        <f aca="false">IF(O111=1,M111,"")</f>
        <v>0.918942351187</v>
      </c>
      <c r="R111" s="56" t="str">
        <f aca="false">IF(K111=1,ROW(),"")</f>
        <v/>
      </c>
      <c r="S111" s="56" t="str">
        <f aca="false">IF(D111="","",TRIM(D111))</f>
        <v>OPERATION RECOVERY COST</v>
      </c>
    </row>
    <row r="112" customFormat="false" ht="15" hidden="false" customHeight="false" outlineLevel="0" collapsed="false">
      <c r="A112" s="50" t="s">
        <v>2600</v>
      </c>
      <c r="B112" s="55" t="n">
        <v>45973</v>
      </c>
      <c r="C112" s="50" t="n">
        <f aca="false">IF(S112="","",IFERROR(IF(INDEX('Ledger Codes'!$C$6:$C$205,MATCH(S112,'Ledger Codes'!$B$6:$B$205,0))="","",INDEX('Ledger Codes'!$C$6:$C$205,MATCH(S112,'Ledger Codes'!$B$6:$B$205,0))),""))</f>
        <v>10053</v>
      </c>
      <c r="D112" s="50" t="s">
        <v>244</v>
      </c>
      <c r="E112" s="50" t="s">
        <v>2601</v>
      </c>
      <c r="F112" s="58" t="s">
        <v>2602</v>
      </c>
      <c r="G112" s="52" t="n">
        <v>9620</v>
      </c>
      <c r="H112" s="52" t="n">
        <v>0</v>
      </c>
      <c r="I112" s="52" t="n">
        <f aca="false">IF(AND(G112="",H112=""),"",N(G112)-N(H112))</f>
        <v>9620</v>
      </c>
      <c r="J112" s="52" t="n">
        <f aca="false">IF(I112="","",ABS(I112))</f>
        <v>9620</v>
      </c>
      <c r="K112" s="56" t="n">
        <f aca="false">IF(S112="","",0)</f>
        <v>0</v>
      </c>
      <c r="L112" s="56" t="n">
        <f aca="false">IF(J112="","",IF(AND(J112&gt;'COGS Testing'!$E$9,K112=0),1,0))</f>
        <v>1</v>
      </c>
      <c r="M112" s="57" t="n">
        <v>0.158315759444</v>
      </c>
      <c r="N112" s="56" t="str">
        <f aca="false">IF(OR(A112="",I112=""),"",IF(COUNTIFS($A$2:$A$400,A112,$D$2:$D$400,D112,$I$2:$I$400,I112)&gt;1,"Possible duplicate",""))</f>
        <v/>
      </c>
      <c r="O112" s="56" t="n">
        <f aca="false">IF(J112="","",IF(AND(L112=0,K112=0),1,0))</f>
        <v>0</v>
      </c>
      <c r="P112" s="56" t="n">
        <f aca="false">IF(L112=1,J112+ROW()/10^7,"")</f>
        <v>9620.0000112</v>
      </c>
      <c r="Q112" s="56" t="str">
        <f aca="false">IF(O112=1,M112,"")</f>
        <v/>
      </c>
      <c r="R112" s="56" t="str">
        <f aca="false">IF(K112=1,ROW(),"")</f>
        <v/>
      </c>
      <c r="S112" s="56" t="str">
        <f aca="false">IF(D112="","",TRIM(D112))</f>
        <v>OPERATION RECOVERY COST</v>
      </c>
    </row>
    <row r="113" customFormat="false" ht="15" hidden="false" customHeight="false" outlineLevel="0" collapsed="false">
      <c r="A113" s="50" t="s">
        <v>2603</v>
      </c>
      <c r="B113" s="55" t="n">
        <v>45975</v>
      </c>
      <c r="C113" s="50" t="n">
        <f aca="false">IF(S113="","",IFERROR(IF(INDEX('Ledger Codes'!$C$6:$C$205,MATCH(S113,'Ledger Codes'!$B$6:$B$205,0))="","",INDEX('Ledger Codes'!$C$6:$C$205,MATCH(S113,'Ledger Codes'!$B$6:$B$205,0))),""))</f>
        <v>10053</v>
      </c>
      <c r="D113" s="50" t="s">
        <v>244</v>
      </c>
      <c r="E113" s="50" t="s">
        <v>2604</v>
      </c>
      <c r="F113" s="58" t="s">
        <v>2605</v>
      </c>
      <c r="G113" s="52" t="n">
        <v>1122.5</v>
      </c>
      <c r="H113" s="52" t="n">
        <v>0</v>
      </c>
      <c r="I113" s="52" t="n">
        <f aca="false">IF(AND(G113="",H113=""),"",N(G113)-N(H113))</f>
        <v>1122.5</v>
      </c>
      <c r="J113" s="52" t="n">
        <f aca="false">IF(I113="","",ABS(I113))</f>
        <v>1122.5</v>
      </c>
      <c r="K113" s="56" t="n">
        <f aca="false">IF(S113="","",0)</f>
        <v>0</v>
      </c>
      <c r="L113" s="56" t="n">
        <f aca="false">IF(J113="","",IF(AND(J113&gt;'COGS Testing'!$E$9,K113=0),1,0))</f>
        <v>0</v>
      </c>
      <c r="M113" s="57" t="n">
        <v>0.508278387737</v>
      </c>
      <c r="N113" s="56" t="str">
        <f aca="false">IF(OR(A113="",I113=""),"",IF(COUNTIFS($A$2:$A$400,A113,$D$2:$D$400,D113,$I$2:$I$400,I113)&gt;1,"Possible duplicate",""))</f>
        <v/>
      </c>
      <c r="O113" s="56" t="n">
        <f aca="false">IF(J113="","",IF(AND(L113=0,K113=0),1,0))</f>
        <v>1</v>
      </c>
      <c r="P113" s="56" t="str">
        <f aca="false">IF(L113=1,J113+ROW()/10^7,"")</f>
        <v/>
      </c>
      <c r="Q113" s="57" t="n">
        <f aca="false">IF(O113=1,M113,"")</f>
        <v>0.508278387737</v>
      </c>
      <c r="R113" s="56" t="str">
        <f aca="false">IF(K113=1,ROW(),"")</f>
        <v/>
      </c>
      <c r="S113" s="56" t="str">
        <f aca="false">IF(D113="","",TRIM(D113))</f>
        <v>OPERATION RECOVERY COST</v>
      </c>
    </row>
    <row r="114" customFormat="false" ht="15" hidden="false" customHeight="false" outlineLevel="0" collapsed="false">
      <c r="A114" s="50" t="s">
        <v>2606</v>
      </c>
      <c r="B114" s="55" t="n">
        <v>45978</v>
      </c>
      <c r="C114" s="50" t="n">
        <f aca="false">IF(S114="","",IFERROR(IF(INDEX('Ledger Codes'!$C$6:$C$205,MATCH(S114,'Ledger Codes'!$B$6:$B$205,0))="","",INDEX('Ledger Codes'!$C$6:$C$205,MATCH(S114,'Ledger Codes'!$B$6:$B$205,0))),""))</f>
        <v>10053</v>
      </c>
      <c r="D114" s="50" t="s">
        <v>244</v>
      </c>
      <c r="E114" s="50" t="s">
        <v>2607</v>
      </c>
      <c r="F114" s="58" t="s">
        <v>2608</v>
      </c>
      <c r="G114" s="52" t="n">
        <v>224.5</v>
      </c>
      <c r="H114" s="52" t="n">
        <v>0</v>
      </c>
      <c r="I114" s="52" t="n">
        <f aca="false">IF(AND(G114="",H114=""),"",N(G114)-N(H114))</f>
        <v>224.5</v>
      </c>
      <c r="J114" s="52" t="n">
        <f aca="false">IF(I114="","",ABS(I114))</f>
        <v>224.5</v>
      </c>
      <c r="K114" s="56" t="n">
        <f aca="false">IF(S114="","",0)</f>
        <v>0</v>
      </c>
      <c r="L114" s="56" t="n">
        <f aca="false">IF(J114="","",IF(AND(J114&gt;'COGS Testing'!$E$9,K114=0),1,0))</f>
        <v>0</v>
      </c>
      <c r="M114" s="57" t="n">
        <v>0.412493259038</v>
      </c>
      <c r="N114" s="56" t="str">
        <f aca="false">IF(OR(A114="",I114=""),"",IF(COUNTIFS($A$2:$A$400,A114,$D$2:$D$400,D114,$I$2:$I$400,I114)&gt;1,"Possible duplicate",""))</f>
        <v/>
      </c>
      <c r="O114" s="56" t="n">
        <f aca="false">IF(J114="","",IF(AND(L114=0,K114=0),1,0))</f>
        <v>1</v>
      </c>
      <c r="P114" s="56" t="str">
        <f aca="false">IF(L114=1,J114+ROW()/10^7,"")</f>
        <v/>
      </c>
      <c r="Q114" s="57" t="n">
        <f aca="false">IF(O114=1,M114,"")</f>
        <v>0.412493259038</v>
      </c>
      <c r="R114" s="56" t="str">
        <f aca="false">IF(K114=1,ROW(),"")</f>
        <v/>
      </c>
      <c r="S114" s="56" t="str">
        <f aca="false">IF(D114="","",TRIM(D114))</f>
        <v>OPERATION RECOVERY COST</v>
      </c>
    </row>
    <row r="115" customFormat="false" ht="15" hidden="false" customHeight="false" outlineLevel="0" collapsed="false">
      <c r="A115" s="50" t="s">
        <v>2609</v>
      </c>
      <c r="B115" s="55" t="n">
        <v>45984</v>
      </c>
      <c r="C115" s="50" t="n">
        <f aca="false">IF(S115="","",IFERROR(IF(INDEX('Ledger Codes'!$C$6:$C$205,MATCH(S115,'Ledger Codes'!$B$6:$B$205,0))="","",INDEX('Ledger Codes'!$C$6:$C$205,MATCH(S115,'Ledger Codes'!$B$6:$B$205,0))),""))</f>
        <v>10053</v>
      </c>
      <c r="D115" s="50" t="s">
        <v>244</v>
      </c>
      <c r="E115" s="50" t="s">
        <v>2610</v>
      </c>
      <c r="F115" s="58" t="s">
        <v>2611</v>
      </c>
      <c r="G115" s="52" t="n">
        <v>5772</v>
      </c>
      <c r="H115" s="52" t="n">
        <v>0</v>
      </c>
      <c r="I115" s="52" t="n">
        <f aca="false">IF(AND(G115="",H115=""),"",N(G115)-N(H115))</f>
        <v>5772</v>
      </c>
      <c r="J115" s="52" t="n">
        <f aca="false">IF(I115="","",ABS(I115))</f>
        <v>5772</v>
      </c>
      <c r="K115" s="56" t="n">
        <f aca="false">IF(S115="","",0)</f>
        <v>0</v>
      </c>
      <c r="L115" s="56" t="n">
        <f aca="false">IF(J115="","",IF(AND(J115&gt;'COGS Testing'!$E$9,K115=0),1,0))</f>
        <v>1</v>
      </c>
      <c r="M115" s="57" t="n">
        <v>0.411275013834</v>
      </c>
      <c r="N115" s="56" t="str">
        <f aca="false">IF(OR(A115="",I115=""),"",IF(COUNTIFS($A$2:$A$400,A115,$D$2:$D$400,D115,$I$2:$I$400,I115)&gt;1,"Possible duplicate",""))</f>
        <v/>
      </c>
      <c r="O115" s="56" t="n">
        <f aca="false">IF(J115="","",IF(AND(L115=0,K115=0),1,0))</f>
        <v>0</v>
      </c>
      <c r="P115" s="56" t="n">
        <f aca="false">IF(L115=1,J115+ROW()/10^7,"")</f>
        <v>5772.0000115</v>
      </c>
      <c r="Q115" s="56" t="str">
        <f aca="false">IF(O115=1,M115,"")</f>
        <v/>
      </c>
      <c r="R115" s="56" t="str">
        <f aca="false">IF(K115=1,ROW(),"")</f>
        <v/>
      </c>
      <c r="S115" s="56" t="str">
        <f aca="false">IF(D115="","",TRIM(D115))</f>
        <v>OPERATION RECOVERY COST</v>
      </c>
    </row>
    <row r="116" customFormat="false" ht="15" hidden="false" customHeight="false" outlineLevel="0" collapsed="false">
      <c r="A116" s="50" t="s">
        <v>2420</v>
      </c>
      <c r="B116" s="55" t="n">
        <v>45991</v>
      </c>
      <c r="C116" s="50" t="n">
        <f aca="false">IF(S116="","",IFERROR(IF(INDEX('Ledger Codes'!$C$6:$C$205,MATCH(S116,'Ledger Codes'!$B$6:$B$205,0))="","",INDEX('Ledger Codes'!$C$6:$C$205,MATCH(S116,'Ledger Codes'!$B$6:$B$205,0))),""))</f>
        <v>10053</v>
      </c>
      <c r="D116" s="50" t="s">
        <v>244</v>
      </c>
      <c r="E116" s="50" t="s">
        <v>2421</v>
      </c>
      <c r="F116" s="58" t="s">
        <v>2422</v>
      </c>
      <c r="G116" s="52" t="n">
        <v>481</v>
      </c>
      <c r="H116" s="52" t="n">
        <v>0</v>
      </c>
      <c r="I116" s="52" t="n">
        <f aca="false">IF(AND(G116="",H116=""),"",N(G116)-N(H116))</f>
        <v>481</v>
      </c>
      <c r="J116" s="52" t="n">
        <f aca="false">IF(I116="","",ABS(I116))</f>
        <v>481</v>
      </c>
      <c r="K116" s="56" t="n">
        <f aca="false">IF(S116="","",0)</f>
        <v>0</v>
      </c>
      <c r="L116" s="56" t="n">
        <f aca="false">IF(J116="","",IF(AND(J116&gt;'COGS Testing'!$E$9,K116=0),1,0))</f>
        <v>0</v>
      </c>
      <c r="M116" s="57" t="n">
        <v>0.026839074376</v>
      </c>
      <c r="N116" s="56" t="str">
        <f aca="false">IF(OR(A116="",I116=""),"",IF(COUNTIFS($A$2:$A$400,A116,$D$2:$D$400,D116,$I$2:$I$400,I116)&gt;1,"Possible duplicate",""))</f>
        <v/>
      </c>
      <c r="O116" s="56" t="n">
        <f aca="false">IF(J116="","",IF(AND(L116=0,K116=0),1,0))</f>
        <v>1</v>
      </c>
      <c r="P116" s="56" t="str">
        <f aca="false">IF(L116=1,J116+ROW()/10^7,"")</f>
        <v/>
      </c>
      <c r="Q116" s="57" t="n">
        <f aca="false">IF(O116=1,M116,"")</f>
        <v>0.026839074376</v>
      </c>
      <c r="R116" s="56" t="str">
        <f aca="false">IF(K116=1,ROW(),"")</f>
        <v/>
      </c>
      <c r="S116" s="56" t="str">
        <f aca="false">IF(D116="","",TRIM(D116))</f>
        <v>OPERATION RECOVERY COST</v>
      </c>
    </row>
    <row r="117" customFormat="false" ht="15" hidden="false" customHeight="false" outlineLevel="0" collapsed="false">
      <c r="A117" s="50" t="s">
        <v>2420</v>
      </c>
      <c r="B117" s="55" t="n">
        <v>45991</v>
      </c>
      <c r="C117" s="50" t="n">
        <f aca="false">IF(S117="","",IFERROR(IF(INDEX('Ledger Codes'!$C$6:$C$205,MATCH(S117,'Ledger Codes'!$B$6:$B$205,0))="","",INDEX('Ledger Codes'!$C$6:$C$205,MATCH(S117,'Ledger Codes'!$B$6:$B$205,0))),""))</f>
        <v>10053</v>
      </c>
      <c r="D117" s="50" t="s">
        <v>244</v>
      </c>
      <c r="E117" s="50" t="s">
        <v>2421</v>
      </c>
      <c r="F117" s="58" t="s">
        <v>2422</v>
      </c>
      <c r="G117" s="52" t="n">
        <v>510</v>
      </c>
      <c r="H117" s="52" t="n">
        <v>0</v>
      </c>
      <c r="I117" s="52" t="n">
        <f aca="false">IF(AND(G117="",H117=""),"",N(G117)-N(H117))</f>
        <v>510</v>
      </c>
      <c r="J117" s="52" t="n">
        <f aca="false">IF(I117="","",ABS(I117))</f>
        <v>510</v>
      </c>
      <c r="K117" s="56" t="n">
        <f aca="false">IF(S117="","",0)</f>
        <v>0</v>
      </c>
      <c r="L117" s="56" t="n">
        <f aca="false">IF(J117="","",IF(AND(J117&gt;'COGS Testing'!$E$9,K117=0),1,0))</f>
        <v>0</v>
      </c>
      <c r="M117" s="57" t="n">
        <v>0.84762838233</v>
      </c>
      <c r="N117" s="56" t="str">
        <f aca="false">IF(OR(A117="",I117=""),"",IF(COUNTIFS($A$2:$A$400,A117,$D$2:$D$400,D117,$I$2:$I$400,I117)&gt;1,"Possible duplicate",""))</f>
        <v/>
      </c>
      <c r="O117" s="56" t="n">
        <f aca="false">IF(J117="","",IF(AND(L117=0,K117=0),1,0))</f>
        <v>1</v>
      </c>
      <c r="P117" s="56" t="str">
        <f aca="false">IF(L117=1,J117+ROW()/10^7,"")</f>
        <v/>
      </c>
      <c r="Q117" s="57" t="n">
        <f aca="false">IF(O117=1,M117,"")</f>
        <v>0.84762838233</v>
      </c>
      <c r="R117" s="56" t="str">
        <f aca="false">IF(K117=1,ROW(),"")</f>
        <v/>
      </c>
      <c r="S117" s="56" t="str">
        <f aca="false">IF(D117="","",TRIM(D117))</f>
        <v>OPERATION RECOVERY COST</v>
      </c>
    </row>
    <row r="118" customFormat="false" ht="15" hidden="false" customHeight="false" outlineLevel="0" collapsed="false">
      <c r="A118" s="50" t="s">
        <v>2185</v>
      </c>
      <c r="B118" s="55" t="n">
        <v>45994</v>
      </c>
      <c r="C118" s="50" t="n">
        <f aca="false">IF(S118="","",IFERROR(IF(INDEX('Ledger Codes'!$C$6:$C$205,MATCH(S118,'Ledger Codes'!$B$6:$B$205,0))="","",INDEX('Ledger Codes'!$C$6:$C$205,MATCH(S118,'Ledger Codes'!$B$6:$B$205,0))),""))</f>
        <v>10053</v>
      </c>
      <c r="D118" s="50" t="s">
        <v>244</v>
      </c>
      <c r="E118" s="50" t="s">
        <v>2186</v>
      </c>
      <c r="F118" s="58" t="s">
        <v>2187</v>
      </c>
      <c r="G118" s="52" t="n">
        <v>0</v>
      </c>
      <c r="H118" s="52" t="n">
        <v>1122.5</v>
      </c>
      <c r="I118" s="52" t="n">
        <f aca="false">IF(AND(G118="",H118=""),"",N(G118)-N(H118))</f>
        <v>-1122.5</v>
      </c>
      <c r="J118" s="52" t="n">
        <f aca="false">IF(I118="","",ABS(I118))</f>
        <v>1122.5</v>
      </c>
      <c r="K118" s="56" t="n">
        <f aca="false">IF(S118="","",0)</f>
        <v>0</v>
      </c>
      <c r="L118" s="56" t="n">
        <f aca="false">IF(J118="","",IF(AND(J118&gt;'COGS Testing'!$E$9,K118=0),1,0))</f>
        <v>0</v>
      </c>
      <c r="M118" s="57" t="n">
        <v>0.275995955553</v>
      </c>
      <c r="N118" s="56" t="str">
        <f aca="false">IF(OR(A118="",I118=""),"",IF(COUNTIFS($A$2:$A$400,A118,$D$2:$D$400,D118,$I$2:$I$400,I118)&gt;1,"Possible duplicate",""))</f>
        <v>Possible duplicate</v>
      </c>
      <c r="O118" s="56" t="n">
        <f aca="false">IF(J118="","",IF(AND(L118=0,K118=0),1,0))</f>
        <v>1</v>
      </c>
      <c r="P118" s="56" t="str">
        <f aca="false">IF(L118=1,J118+ROW()/10^7,"")</f>
        <v/>
      </c>
      <c r="Q118" s="57" t="n">
        <f aca="false">IF(O118=1,M118,"")</f>
        <v>0.275995955553</v>
      </c>
      <c r="R118" s="56" t="str">
        <f aca="false">IF(K118=1,ROW(),"")</f>
        <v/>
      </c>
      <c r="S118" s="56" t="str">
        <f aca="false">IF(D118="","",TRIM(D118))</f>
        <v>OPERATION RECOVERY COST</v>
      </c>
    </row>
    <row r="119" customFormat="false" ht="15" hidden="false" customHeight="false" outlineLevel="0" collapsed="false">
      <c r="A119" s="50" t="s">
        <v>2185</v>
      </c>
      <c r="B119" s="55" t="n">
        <v>45994</v>
      </c>
      <c r="C119" s="50" t="n">
        <f aca="false">IF(S119="","",IFERROR(IF(INDEX('Ledger Codes'!$C$6:$C$205,MATCH(S119,'Ledger Codes'!$B$6:$B$205,0))="","",INDEX('Ledger Codes'!$C$6:$C$205,MATCH(S119,'Ledger Codes'!$B$6:$B$205,0))),""))</f>
        <v>10053</v>
      </c>
      <c r="D119" s="50" t="s">
        <v>244</v>
      </c>
      <c r="E119" s="50" t="s">
        <v>2186</v>
      </c>
      <c r="F119" s="58" t="s">
        <v>2187</v>
      </c>
      <c r="G119" s="52" t="n">
        <v>0</v>
      </c>
      <c r="H119" s="52" t="n">
        <v>1122.5</v>
      </c>
      <c r="I119" s="52" t="n">
        <f aca="false">IF(AND(G119="",H119=""),"",N(G119)-N(H119))</f>
        <v>-1122.5</v>
      </c>
      <c r="J119" s="52" t="n">
        <f aca="false">IF(I119="","",ABS(I119))</f>
        <v>1122.5</v>
      </c>
      <c r="K119" s="56" t="n">
        <f aca="false">IF(S119="","",0)</f>
        <v>0</v>
      </c>
      <c r="L119" s="56" t="n">
        <f aca="false">IF(J119="","",IF(AND(J119&gt;'COGS Testing'!$E$9,K119=0),1,0))</f>
        <v>0</v>
      </c>
      <c r="M119" s="57" t="n">
        <v>0.22482321743</v>
      </c>
      <c r="N119" s="56" t="str">
        <f aca="false">IF(OR(A119="",I119=""),"",IF(COUNTIFS($A$2:$A$400,A119,$D$2:$D$400,D119,$I$2:$I$400,I119)&gt;1,"Possible duplicate",""))</f>
        <v>Possible duplicate</v>
      </c>
      <c r="O119" s="56" t="n">
        <f aca="false">IF(J119="","",IF(AND(L119=0,K119=0),1,0))</f>
        <v>1</v>
      </c>
      <c r="P119" s="56" t="str">
        <f aca="false">IF(L119=1,J119+ROW()/10^7,"")</f>
        <v/>
      </c>
      <c r="Q119" s="57" t="n">
        <f aca="false">IF(O119=1,M119,"")</f>
        <v>0.22482321743</v>
      </c>
      <c r="R119" s="56" t="str">
        <f aca="false">IF(K119=1,ROW(),"")</f>
        <v/>
      </c>
      <c r="S119" s="56" t="str">
        <f aca="false">IF(D119="","",TRIM(D119))</f>
        <v>OPERATION RECOVERY COST</v>
      </c>
    </row>
    <row r="120" customFormat="false" ht="15" hidden="false" customHeight="false" outlineLevel="0" collapsed="false">
      <c r="A120" s="50" t="s">
        <v>2612</v>
      </c>
      <c r="B120" s="55" t="n">
        <v>45998</v>
      </c>
      <c r="C120" s="50" t="n">
        <f aca="false">IF(S120="","",IFERROR(IF(INDEX('Ledger Codes'!$C$6:$C$205,MATCH(S120,'Ledger Codes'!$B$6:$B$205,0))="","",INDEX('Ledger Codes'!$C$6:$C$205,MATCH(S120,'Ledger Codes'!$B$6:$B$205,0))),""))</f>
        <v>10053</v>
      </c>
      <c r="D120" s="50" t="s">
        <v>244</v>
      </c>
      <c r="E120" s="50" t="s">
        <v>2613</v>
      </c>
      <c r="F120" s="58" t="s">
        <v>2614</v>
      </c>
      <c r="G120" s="52" t="n">
        <v>802</v>
      </c>
      <c r="H120" s="52" t="n">
        <v>0</v>
      </c>
      <c r="I120" s="52" t="n">
        <f aca="false">IF(AND(G120="",H120=""),"",N(G120)-N(H120))</f>
        <v>802</v>
      </c>
      <c r="J120" s="52" t="n">
        <f aca="false">IF(I120="","",ABS(I120))</f>
        <v>802</v>
      </c>
      <c r="K120" s="56" t="n">
        <f aca="false">IF(S120="","",0)</f>
        <v>0</v>
      </c>
      <c r="L120" s="56" t="n">
        <f aca="false">IF(J120="","",IF(AND(J120&gt;'COGS Testing'!$E$9,K120=0),1,0))</f>
        <v>0</v>
      </c>
      <c r="M120" s="57" t="n">
        <v>0.885201869994</v>
      </c>
      <c r="N120" s="56" t="str">
        <f aca="false">IF(OR(A120="",I120=""),"",IF(COUNTIFS($A$2:$A$400,A120,$D$2:$D$400,D120,$I$2:$I$400,I120)&gt;1,"Possible duplicate",""))</f>
        <v/>
      </c>
      <c r="O120" s="56" t="n">
        <f aca="false">IF(J120="","",IF(AND(L120=0,K120=0),1,0))</f>
        <v>1</v>
      </c>
      <c r="P120" s="56" t="str">
        <f aca="false">IF(L120=1,J120+ROW()/10^7,"")</f>
        <v/>
      </c>
      <c r="Q120" s="57" t="n">
        <f aca="false">IF(O120=1,M120,"")</f>
        <v>0.885201869994</v>
      </c>
      <c r="R120" s="56" t="str">
        <f aca="false">IF(K120=1,ROW(),"")</f>
        <v/>
      </c>
      <c r="S120" s="56" t="str">
        <f aca="false">IF(D120="","",TRIM(D120))</f>
        <v>OPERATION RECOVERY COST</v>
      </c>
    </row>
    <row r="121" customFormat="false" ht="15" hidden="false" customHeight="false" outlineLevel="0" collapsed="false">
      <c r="A121" s="50" t="s">
        <v>2615</v>
      </c>
      <c r="B121" s="55" t="n">
        <v>46001</v>
      </c>
      <c r="C121" s="50" t="n">
        <f aca="false">IF(S121="","",IFERROR(IF(INDEX('Ledger Codes'!$C$6:$C$205,MATCH(S121,'Ledger Codes'!$B$6:$B$205,0))="","",INDEX('Ledger Codes'!$C$6:$C$205,MATCH(S121,'Ledger Codes'!$B$6:$B$205,0))),""))</f>
        <v>10053</v>
      </c>
      <c r="D121" s="50" t="s">
        <v>244</v>
      </c>
      <c r="E121" s="50" t="s">
        <v>2616</v>
      </c>
      <c r="F121" s="58" t="s">
        <v>2617</v>
      </c>
      <c r="G121" s="52" t="n">
        <v>224.5</v>
      </c>
      <c r="H121" s="52" t="n">
        <v>0</v>
      </c>
      <c r="I121" s="52" t="n">
        <f aca="false">IF(AND(G121="",H121=""),"",N(G121)-N(H121))</f>
        <v>224.5</v>
      </c>
      <c r="J121" s="52" t="n">
        <f aca="false">IF(I121="","",ABS(I121))</f>
        <v>224.5</v>
      </c>
      <c r="K121" s="56" t="n">
        <f aca="false">IF(S121="","",0)</f>
        <v>0</v>
      </c>
      <c r="L121" s="56" t="n">
        <f aca="false">IF(J121="","",IF(AND(J121&gt;'COGS Testing'!$E$9,K121=0),1,0))</f>
        <v>0</v>
      </c>
      <c r="M121" s="57" t="n">
        <v>0.337444499753</v>
      </c>
      <c r="N121" s="56" t="str">
        <f aca="false">IF(OR(A121="",I121=""),"",IF(COUNTIFS($A$2:$A$400,A121,$D$2:$D$400,D121,$I$2:$I$400,I121)&gt;1,"Possible duplicate",""))</f>
        <v/>
      </c>
      <c r="O121" s="56" t="n">
        <f aca="false">IF(J121="","",IF(AND(L121=0,K121=0),1,0))</f>
        <v>1</v>
      </c>
      <c r="P121" s="56" t="str">
        <f aca="false">IF(L121=1,J121+ROW()/10^7,"")</f>
        <v/>
      </c>
      <c r="Q121" s="57" t="n">
        <f aca="false">IF(O121=1,M121,"")</f>
        <v>0.337444499753</v>
      </c>
      <c r="R121" s="56" t="str">
        <f aca="false">IF(K121=1,ROW(),"")</f>
        <v/>
      </c>
      <c r="S121" s="56" t="str">
        <f aca="false">IF(D121="","",TRIM(D121))</f>
        <v>OPERATION RECOVERY COST</v>
      </c>
    </row>
    <row r="122" customFormat="false" ht="15" hidden="false" customHeight="false" outlineLevel="0" collapsed="false">
      <c r="A122" s="50" t="s">
        <v>2618</v>
      </c>
      <c r="B122" s="55" t="n">
        <v>46002</v>
      </c>
      <c r="C122" s="50" t="n">
        <f aca="false">IF(S122="","",IFERROR(IF(INDEX('Ledger Codes'!$C$6:$C$205,MATCH(S122,'Ledger Codes'!$B$6:$B$205,0))="","",INDEX('Ledger Codes'!$C$6:$C$205,MATCH(S122,'Ledger Codes'!$B$6:$B$205,0))),""))</f>
        <v>10053</v>
      </c>
      <c r="D122" s="50" t="s">
        <v>244</v>
      </c>
      <c r="E122" s="50" t="s">
        <v>2619</v>
      </c>
      <c r="F122" s="50" t="s">
        <v>2620</v>
      </c>
      <c r="G122" s="52" t="n">
        <v>321</v>
      </c>
      <c r="H122" s="52" t="n">
        <v>0</v>
      </c>
      <c r="I122" s="52" t="n">
        <f aca="false">IF(AND(G122="",H122=""),"",N(G122)-N(H122))</f>
        <v>321</v>
      </c>
      <c r="J122" s="52" t="n">
        <f aca="false">IF(I122="","",ABS(I122))</f>
        <v>321</v>
      </c>
      <c r="K122" s="56" t="n">
        <f aca="false">IF(S122="","",0)</f>
        <v>0</v>
      </c>
      <c r="L122" s="56" t="n">
        <f aca="false">IF(J122="","",IF(AND(J122&gt;'COGS Testing'!$E$9,K122=0),1,0))</f>
        <v>0</v>
      </c>
      <c r="M122" s="57" t="n">
        <v>0.313305854758</v>
      </c>
      <c r="N122" s="56" t="str">
        <f aca="false">IF(OR(A122="",I122=""),"",IF(COUNTIFS($A$2:$A$400,A122,$D$2:$D$400,D122,$I$2:$I$400,I122)&gt;1,"Possible duplicate",""))</f>
        <v/>
      </c>
      <c r="O122" s="56" t="n">
        <f aca="false">IF(J122="","",IF(AND(L122=0,K122=0),1,0))</f>
        <v>1</v>
      </c>
      <c r="P122" s="56" t="str">
        <f aca="false">IF(L122=1,J122+ROW()/10^7,"")</f>
        <v/>
      </c>
      <c r="Q122" s="57" t="n">
        <f aca="false">IF(O122=1,M122,"")</f>
        <v>0.313305854758</v>
      </c>
      <c r="R122" s="56" t="str">
        <f aca="false">IF(K122=1,ROW(),"")</f>
        <v/>
      </c>
      <c r="S122" s="56" t="str">
        <f aca="false">IF(D122="","",TRIM(D122))</f>
        <v>OPERATION RECOVERY COST</v>
      </c>
    </row>
    <row r="123" customFormat="false" ht="15" hidden="false" customHeight="false" outlineLevel="0" collapsed="false">
      <c r="A123" s="50" t="s">
        <v>2621</v>
      </c>
      <c r="B123" s="55" t="n">
        <v>46003</v>
      </c>
      <c r="C123" s="50" t="n">
        <f aca="false">IF(S123="","",IFERROR(IF(INDEX('Ledger Codes'!$C$6:$C$205,MATCH(S123,'Ledger Codes'!$B$6:$B$205,0))="","",INDEX('Ledger Codes'!$C$6:$C$205,MATCH(S123,'Ledger Codes'!$B$6:$B$205,0))),""))</f>
        <v>10053</v>
      </c>
      <c r="D123" s="50" t="s">
        <v>244</v>
      </c>
      <c r="E123" s="50" t="s">
        <v>2195</v>
      </c>
      <c r="F123" s="58" t="s">
        <v>2622</v>
      </c>
      <c r="G123" s="52" t="n">
        <v>1495</v>
      </c>
      <c r="H123" s="52" t="n">
        <v>0</v>
      </c>
      <c r="I123" s="52" t="n">
        <f aca="false">IF(AND(G123="",H123=""),"",N(G123)-N(H123))</f>
        <v>1495</v>
      </c>
      <c r="J123" s="52" t="n">
        <f aca="false">IF(I123="","",ABS(I123))</f>
        <v>1495</v>
      </c>
      <c r="K123" s="56" t="n">
        <f aca="false">IF(S123="","",0)</f>
        <v>0</v>
      </c>
      <c r="L123" s="56" t="n">
        <f aca="false">IF(J123="","",IF(AND(J123&gt;'COGS Testing'!$E$9,K123=0),1,0))</f>
        <v>0</v>
      </c>
      <c r="M123" s="57" t="n">
        <v>0.694340481573</v>
      </c>
      <c r="N123" s="56" t="str">
        <f aca="false">IF(OR(A123="",I123=""),"",IF(COUNTIFS($A$2:$A$400,A123,$D$2:$D$400,D123,$I$2:$I$400,I123)&gt;1,"Possible duplicate",""))</f>
        <v/>
      </c>
      <c r="O123" s="56" t="n">
        <f aca="false">IF(J123="","",IF(AND(L123=0,K123=0),1,0))</f>
        <v>1</v>
      </c>
      <c r="P123" s="56" t="str">
        <f aca="false">IF(L123=1,J123+ROW()/10^7,"")</f>
        <v/>
      </c>
      <c r="Q123" s="57" t="n">
        <f aca="false">IF(O123=1,M123,"")</f>
        <v>0.694340481573</v>
      </c>
      <c r="R123" s="56" t="str">
        <f aca="false">IF(K123=1,ROW(),"")</f>
        <v/>
      </c>
      <c r="S123" s="56" t="str">
        <f aca="false">IF(D123="","",TRIM(D123))</f>
        <v>OPERATION RECOVERY COST</v>
      </c>
    </row>
    <row r="124" customFormat="false" ht="15" hidden="false" customHeight="false" outlineLevel="0" collapsed="false">
      <c r="A124" s="50" t="s">
        <v>2188</v>
      </c>
      <c r="B124" s="55" t="n">
        <v>46004</v>
      </c>
      <c r="C124" s="50" t="n">
        <f aca="false">IF(S124="","",IFERROR(IF(INDEX('Ledger Codes'!$C$6:$C$205,MATCH(S124,'Ledger Codes'!$B$6:$B$205,0))="","",INDEX('Ledger Codes'!$C$6:$C$205,MATCH(S124,'Ledger Codes'!$B$6:$B$205,0))),""))</f>
        <v>10053</v>
      </c>
      <c r="D124" s="50" t="s">
        <v>244</v>
      </c>
      <c r="E124" s="50" t="s">
        <v>2189</v>
      </c>
      <c r="F124" s="50" t="s">
        <v>2190</v>
      </c>
      <c r="G124" s="52" t="n">
        <v>0</v>
      </c>
      <c r="H124" s="52" t="n">
        <v>224.5</v>
      </c>
      <c r="I124" s="52" t="n">
        <f aca="false">IF(AND(G124="",H124=""),"",N(G124)-N(H124))</f>
        <v>-224.5</v>
      </c>
      <c r="J124" s="52" t="n">
        <f aca="false">IF(I124="","",ABS(I124))</f>
        <v>224.5</v>
      </c>
      <c r="K124" s="56" t="n">
        <f aca="false">IF(S124="","",0)</f>
        <v>0</v>
      </c>
      <c r="L124" s="56" t="n">
        <f aca="false">IF(J124="","",IF(AND(J124&gt;'COGS Testing'!$E$9,K124=0),1,0))</f>
        <v>0</v>
      </c>
      <c r="M124" s="57" t="n">
        <v>0.329006768536</v>
      </c>
      <c r="N124" s="56" t="str">
        <f aca="false">IF(OR(A124="",I124=""),"",IF(COUNTIFS($A$2:$A$400,A124,$D$2:$D$400,D124,$I$2:$I$400,I124)&gt;1,"Possible duplicate",""))</f>
        <v/>
      </c>
      <c r="O124" s="56" t="n">
        <f aca="false">IF(J124="","",IF(AND(L124=0,K124=0),1,0))</f>
        <v>1</v>
      </c>
      <c r="P124" s="56" t="str">
        <f aca="false">IF(L124=1,J124+ROW()/10^7,"")</f>
        <v/>
      </c>
      <c r="Q124" s="57" t="n">
        <f aca="false">IF(O124=1,M124,"")</f>
        <v>0.329006768536</v>
      </c>
      <c r="R124" s="56" t="str">
        <f aca="false">IF(K124=1,ROW(),"")</f>
        <v/>
      </c>
      <c r="S124" s="56" t="str">
        <f aca="false">IF(D124="","",TRIM(D124))</f>
        <v>OPERATION RECOVERY COST</v>
      </c>
    </row>
    <row r="125" customFormat="false" ht="15" hidden="false" customHeight="false" outlineLevel="0" collapsed="false">
      <c r="A125" s="50" t="s">
        <v>2191</v>
      </c>
      <c r="B125" s="55" t="n">
        <v>46007</v>
      </c>
      <c r="C125" s="50" t="n">
        <f aca="false">IF(S125="","",IFERROR(IF(INDEX('Ledger Codes'!$C$6:$C$205,MATCH(S125,'Ledger Codes'!$B$6:$B$205,0))="","",INDEX('Ledger Codes'!$C$6:$C$205,MATCH(S125,'Ledger Codes'!$B$6:$B$205,0))),""))</f>
        <v>10053</v>
      </c>
      <c r="D125" s="50" t="s">
        <v>244</v>
      </c>
      <c r="E125" s="50" t="s">
        <v>2192</v>
      </c>
      <c r="F125" s="58" t="s">
        <v>2193</v>
      </c>
      <c r="G125" s="52" t="n">
        <v>0</v>
      </c>
      <c r="H125" s="52" t="n">
        <v>224.5</v>
      </c>
      <c r="I125" s="52" t="n">
        <f aca="false">IF(AND(G125="",H125=""),"",N(G125)-N(H125))</f>
        <v>-224.5</v>
      </c>
      <c r="J125" s="52" t="n">
        <f aca="false">IF(I125="","",ABS(I125))</f>
        <v>224.5</v>
      </c>
      <c r="K125" s="56" t="n">
        <f aca="false">IF(S125="","",0)</f>
        <v>0</v>
      </c>
      <c r="L125" s="56" t="n">
        <f aca="false">IF(J125="","",IF(AND(J125&gt;'COGS Testing'!$E$9,K125=0),1,0))</f>
        <v>0</v>
      </c>
      <c r="M125" s="57" t="n">
        <v>0.810656901985</v>
      </c>
      <c r="N125" s="56" t="str">
        <f aca="false">IF(OR(A125="",I125=""),"",IF(COUNTIFS($A$2:$A$400,A125,$D$2:$D$400,D125,$I$2:$I$400,I125)&gt;1,"Possible duplicate",""))</f>
        <v/>
      </c>
      <c r="O125" s="56" t="n">
        <f aca="false">IF(J125="","",IF(AND(L125=0,K125=0),1,0))</f>
        <v>1</v>
      </c>
      <c r="P125" s="56" t="str">
        <f aca="false">IF(L125=1,J125+ROW()/10^7,"")</f>
        <v/>
      </c>
      <c r="Q125" s="57" t="n">
        <f aca="false">IF(O125=1,M125,"")</f>
        <v>0.810656901985</v>
      </c>
      <c r="R125" s="56" t="str">
        <f aca="false">IF(K125=1,ROW(),"")</f>
        <v/>
      </c>
      <c r="S125" s="56" t="str">
        <f aca="false">IF(D125="","",TRIM(D125))</f>
        <v>OPERATION RECOVERY COST</v>
      </c>
    </row>
    <row r="126" customFormat="false" ht="15" hidden="false" customHeight="false" outlineLevel="0" collapsed="false">
      <c r="A126" s="50" t="s">
        <v>2623</v>
      </c>
      <c r="B126" s="55" t="n">
        <v>46008</v>
      </c>
      <c r="C126" s="50" t="n">
        <f aca="false">IF(S126="","",IFERROR(IF(INDEX('Ledger Codes'!$C$6:$C$205,MATCH(S126,'Ledger Codes'!$B$6:$B$205,0))="","",INDEX('Ledger Codes'!$C$6:$C$205,MATCH(S126,'Ledger Codes'!$B$6:$B$205,0))),""))</f>
        <v>10053</v>
      </c>
      <c r="D126" s="50" t="s">
        <v>244</v>
      </c>
      <c r="E126" s="50" t="s">
        <v>2624</v>
      </c>
      <c r="F126" s="58" t="s">
        <v>2625</v>
      </c>
      <c r="G126" s="52" t="n">
        <v>962</v>
      </c>
      <c r="H126" s="52" t="n">
        <v>0</v>
      </c>
      <c r="I126" s="52" t="n">
        <f aca="false">IF(AND(G126="",H126=""),"",N(G126)-N(H126))</f>
        <v>962</v>
      </c>
      <c r="J126" s="52" t="n">
        <f aca="false">IF(I126="","",ABS(I126))</f>
        <v>962</v>
      </c>
      <c r="K126" s="56" t="n">
        <f aca="false">IF(S126="","",0)</f>
        <v>0</v>
      </c>
      <c r="L126" s="56" t="n">
        <f aca="false">IF(J126="","",IF(AND(J126&gt;'COGS Testing'!$E$9,K126=0),1,0))</f>
        <v>0</v>
      </c>
      <c r="M126" s="57" t="n">
        <v>0.00692474719</v>
      </c>
      <c r="N126" s="56" t="str">
        <f aca="false">IF(OR(A126="",I126=""),"",IF(COUNTIFS($A$2:$A$400,A126,$D$2:$D$400,D126,$I$2:$I$400,I126)&gt;1,"Possible duplicate",""))</f>
        <v/>
      </c>
      <c r="O126" s="56" t="n">
        <f aca="false">IF(J126="","",IF(AND(L126=0,K126=0),1,0))</f>
        <v>1</v>
      </c>
      <c r="P126" s="56" t="str">
        <f aca="false">IF(L126=1,J126+ROW()/10^7,"")</f>
        <v/>
      </c>
      <c r="Q126" s="57" t="n">
        <f aca="false">IF(O126=1,M126,"")</f>
        <v>0.00692474719</v>
      </c>
      <c r="R126" s="56" t="str">
        <f aca="false">IF(K126=1,ROW(),"")</f>
        <v/>
      </c>
      <c r="S126" s="56" t="str">
        <f aca="false">IF(D126="","",TRIM(D126))</f>
        <v>OPERATION RECOVERY COST</v>
      </c>
    </row>
    <row r="127" customFormat="false" ht="15" hidden="false" customHeight="false" outlineLevel="0" collapsed="false">
      <c r="A127" s="50" t="s">
        <v>2626</v>
      </c>
      <c r="B127" s="55" t="n">
        <v>46020</v>
      </c>
      <c r="C127" s="50" t="n">
        <f aca="false">IF(S127="","",IFERROR(IF(INDEX('Ledger Codes'!$C$6:$C$205,MATCH(S127,'Ledger Codes'!$B$6:$B$205,0))="","",INDEX('Ledger Codes'!$C$6:$C$205,MATCH(S127,'Ledger Codes'!$B$6:$B$205,0))),""))</f>
        <v>10053</v>
      </c>
      <c r="D127" s="50" t="s">
        <v>244</v>
      </c>
      <c r="E127" s="50" t="s">
        <v>2627</v>
      </c>
      <c r="F127" s="58" t="s">
        <v>2628</v>
      </c>
      <c r="G127" s="52" t="n">
        <v>2000</v>
      </c>
      <c r="H127" s="52" t="n">
        <v>0</v>
      </c>
      <c r="I127" s="52" t="n">
        <f aca="false">IF(AND(G127="",H127=""),"",N(G127)-N(H127))</f>
        <v>2000</v>
      </c>
      <c r="J127" s="52" t="n">
        <f aca="false">IF(I127="","",ABS(I127))</f>
        <v>2000</v>
      </c>
      <c r="K127" s="56" t="n">
        <f aca="false">IF(S127="","",0)</f>
        <v>0</v>
      </c>
      <c r="L127" s="56" t="n">
        <f aca="false">IF(J127="","",IF(AND(J127&gt;'COGS Testing'!$E$9,K127=0),1,0))</f>
        <v>0</v>
      </c>
      <c r="M127" s="57" t="n">
        <v>0.006982393467</v>
      </c>
      <c r="N127" s="56" t="str">
        <f aca="false">IF(OR(A127="",I127=""),"",IF(COUNTIFS($A$2:$A$400,A127,$D$2:$D$400,D127,$I$2:$I$400,I127)&gt;1,"Possible duplicate",""))</f>
        <v/>
      </c>
      <c r="O127" s="56" t="n">
        <f aca="false">IF(J127="","",IF(AND(L127=0,K127=0),1,0))</f>
        <v>1</v>
      </c>
      <c r="P127" s="56" t="str">
        <f aca="false">IF(L127=1,J127+ROW()/10^7,"")</f>
        <v/>
      </c>
      <c r="Q127" s="57" t="n">
        <f aca="false">IF(O127=1,M127,"")</f>
        <v>0.006982393467</v>
      </c>
      <c r="R127" s="56" t="str">
        <f aca="false">IF(K127=1,ROW(),"")</f>
        <v/>
      </c>
      <c r="S127" s="56" t="str">
        <f aca="false">IF(D127="","",TRIM(D127))</f>
        <v>OPERATION RECOVERY COST</v>
      </c>
    </row>
    <row r="128" customFormat="false" ht="15" hidden="false" customHeight="false" outlineLevel="0" collapsed="false">
      <c r="A128" s="50" t="s">
        <v>2194</v>
      </c>
      <c r="B128" s="55" t="n">
        <v>46022</v>
      </c>
      <c r="C128" s="50" t="n">
        <f aca="false">IF(S128="","",IFERROR(IF(INDEX('Ledger Codes'!$C$6:$C$205,MATCH(S128,'Ledger Codes'!$B$6:$B$205,0))="","",INDEX('Ledger Codes'!$C$6:$C$205,MATCH(S128,'Ledger Codes'!$B$6:$B$205,0))),""))</f>
        <v>10053</v>
      </c>
      <c r="D128" s="50" t="s">
        <v>244</v>
      </c>
      <c r="E128" s="50" t="s">
        <v>2195</v>
      </c>
      <c r="F128" s="58" t="s">
        <v>2196</v>
      </c>
      <c r="G128" s="52" t="n">
        <v>0</v>
      </c>
      <c r="H128" s="52" t="n">
        <v>1495</v>
      </c>
      <c r="I128" s="52" t="n">
        <f aca="false">IF(AND(G128="",H128=""),"",N(G128)-N(H128))</f>
        <v>-1495</v>
      </c>
      <c r="J128" s="52" t="n">
        <f aca="false">IF(I128="","",ABS(I128))</f>
        <v>1495</v>
      </c>
      <c r="K128" s="56" t="n">
        <f aca="false">IF(S128="","",0)</f>
        <v>0</v>
      </c>
      <c r="L128" s="56" t="n">
        <f aca="false">IF(J128="","",IF(AND(J128&gt;'COGS Testing'!$E$9,K128=0),1,0))</f>
        <v>0</v>
      </c>
      <c r="M128" s="57" t="n">
        <v>0.8032335353</v>
      </c>
      <c r="N128" s="56" t="str">
        <f aca="false">IF(OR(A128="",I128=""),"",IF(COUNTIFS($A$2:$A$400,A128,$D$2:$D$400,D128,$I$2:$I$400,I128)&gt;1,"Possible duplicate",""))</f>
        <v/>
      </c>
      <c r="O128" s="56" t="n">
        <f aca="false">IF(J128="","",IF(AND(L128=0,K128=0),1,0))</f>
        <v>1</v>
      </c>
      <c r="P128" s="56" t="str">
        <f aca="false">IF(L128=1,J128+ROW()/10^7,"")</f>
        <v/>
      </c>
      <c r="Q128" s="57" t="n">
        <f aca="false">IF(O128=1,M128,"")</f>
        <v>0.8032335353</v>
      </c>
      <c r="R128" s="56" t="str">
        <f aca="false">IF(K128=1,ROW(),"")</f>
        <v/>
      </c>
      <c r="S128" s="56" t="str">
        <f aca="false">IF(D128="","",TRIM(D128))</f>
        <v>OPERATION RECOVERY COST</v>
      </c>
    </row>
    <row r="129" customFormat="false" ht="15" hidden="false" customHeight="false" outlineLevel="0" collapsed="false">
      <c r="A129" s="50" t="s">
        <v>2194</v>
      </c>
      <c r="B129" s="55" t="n">
        <v>46022</v>
      </c>
      <c r="C129" s="50" t="n">
        <f aca="false">IF(S129="","",IFERROR(IF(INDEX('Ledger Codes'!$C$6:$C$205,MATCH(S129,'Ledger Codes'!$B$6:$B$205,0))="","",INDEX('Ledger Codes'!$C$6:$C$205,MATCH(S129,'Ledger Codes'!$B$6:$B$205,0))),""))</f>
        <v>10053</v>
      </c>
      <c r="D129" s="50" t="s">
        <v>244</v>
      </c>
      <c r="E129" s="50" t="s">
        <v>2195</v>
      </c>
      <c r="F129" s="58" t="s">
        <v>2196</v>
      </c>
      <c r="G129" s="52" t="n">
        <v>0</v>
      </c>
      <c r="H129" s="52" t="n">
        <v>2000</v>
      </c>
      <c r="I129" s="52" t="n">
        <f aca="false">IF(AND(G129="",H129=""),"",N(G129)-N(H129))</f>
        <v>-2000</v>
      </c>
      <c r="J129" s="52" t="n">
        <f aca="false">IF(I129="","",ABS(I129))</f>
        <v>2000</v>
      </c>
      <c r="K129" s="56" t="n">
        <f aca="false">IF(S129="","",0)</f>
        <v>0</v>
      </c>
      <c r="L129" s="56" t="n">
        <f aca="false">IF(J129="","",IF(AND(J129&gt;'COGS Testing'!$E$9,K129=0),1,0))</f>
        <v>0</v>
      </c>
      <c r="M129" s="57" t="n">
        <v>0.796954281825</v>
      </c>
      <c r="N129" s="56" t="str">
        <f aca="false">IF(OR(A129="",I129=""),"",IF(COUNTIFS($A$2:$A$400,A129,$D$2:$D$400,D129,$I$2:$I$400,I129)&gt;1,"Possible duplicate",""))</f>
        <v/>
      </c>
      <c r="O129" s="56" t="n">
        <f aca="false">IF(J129="","",IF(AND(L129=0,K129=0),1,0))</f>
        <v>1</v>
      </c>
      <c r="P129" s="56" t="str">
        <f aca="false">IF(L129=1,J129+ROW()/10^7,"")</f>
        <v/>
      </c>
      <c r="Q129" s="57" t="n">
        <f aca="false">IF(O129=1,M129,"")</f>
        <v>0.796954281825</v>
      </c>
      <c r="R129" s="56" t="str">
        <f aca="false">IF(K129=1,ROW(),"")</f>
        <v/>
      </c>
      <c r="S129" s="56" t="str">
        <f aca="false">IF(D129="","",TRIM(D129))</f>
        <v>OPERATION RECOVERY COST</v>
      </c>
    </row>
    <row r="130" customFormat="false" ht="15" hidden="false" customHeight="false" outlineLevel="0" collapsed="false">
      <c r="A130" s="50" t="s">
        <v>2402</v>
      </c>
      <c r="B130" s="55" t="n">
        <v>45928</v>
      </c>
      <c r="C130" s="50" t="n">
        <f aca="false">IF(S130="","",IFERROR(IF(INDEX('Ledger Codes'!$C$6:$C$205,MATCH(S130,'Ledger Codes'!$B$6:$B$205,0))="","",INDEX('Ledger Codes'!$C$6:$C$205,MATCH(S130,'Ledger Codes'!$B$6:$B$205,0))),""))</f>
        <v>10054</v>
      </c>
      <c r="D130" s="50" t="s">
        <v>245</v>
      </c>
      <c r="E130" s="50" t="s">
        <v>2403</v>
      </c>
      <c r="F130" s="58" t="s">
        <v>2404</v>
      </c>
      <c r="G130" s="52" t="n">
        <v>20</v>
      </c>
      <c r="H130" s="52" t="n">
        <v>0</v>
      </c>
      <c r="I130" s="52" t="n">
        <f aca="false">IF(AND(G130="",H130=""),"",N(G130)-N(H130))</f>
        <v>20</v>
      </c>
      <c r="J130" s="52" t="n">
        <f aca="false">IF(I130="","",ABS(I130))</f>
        <v>20</v>
      </c>
      <c r="K130" s="56" t="n">
        <f aca="false">IF(S130="","",0)</f>
        <v>0</v>
      </c>
      <c r="L130" s="56" t="n">
        <f aca="false">IF(J130="","",IF(AND(J130&gt;'COGS Testing'!$E$9,K130=0),1,0))</f>
        <v>0</v>
      </c>
      <c r="M130" s="57" t="n">
        <v>0.931728540669</v>
      </c>
      <c r="N130" s="56" t="str">
        <f aca="false">IF(OR(A130="",I130=""),"",IF(COUNTIFS($A$2:$A$400,A130,$D$2:$D$400,D130,$I$2:$I$400,I130)&gt;1,"Possible duplicate",""))</f>
        <v/>
      </c>
      <c r="O130" s="56" t="n">
        <f aca="false">IF(J130="","",IF(AND(L130=0,K130=0),1,0))</f>
        <v>1</v>
      </c>
      <c r="P130" s="56" t="str">
        <f aca="false">IF(L130=1,J130+ROW()/10^7,"")</f>
        <v/>
      </c>
      <c r="Q130" s="57" t="n">
        <f aca="false">IF(O130=1,M130,"")</f>
        <v>0.931728540669</v>
      </c>
      <c r="R130" s="56" t="str">
        <f aca="false">IF(K130=1,ROW(),"")</f>
        <v/>
      </c>
      <c r="S130" s="56" t="str">
        <f aca="false">IF(D130="","",TRIM(D130))</f>
        <v>PHOTO CHARGE- EXP</v>
      </c>
    </row>
    <row r="131" customFormat="false" ht="15" hidden="false" customHeight="false" outlineLevel="0" collapsed="false">
      <c r="A131" s="50" t="s">
        <v>2405</v>
      </c>
      <c r="B131" s="55" t="n">
        <v>45954</v>
      </c>
      <c r="C131" s="50" t="n">
        <f aca="false">IF(S131="","",IFERROR(IF(INDEX('Ledger Codes'!$C$6:$C$205,MATCH(S131,'Ledger Codes'!$B$6:$B$205,0))="","",INDEX('Ledger Codes'!$C$6:$C$205,MATCH(S131,'Ledger Codes'!$B$6:$B$205,0))),""))</f>
        <v>10054</v>
      </c>
      <c r="D131" s="50" t="s">
        <v>245</v>
      </c>
      <c r="E131" s="50" t="s">
        <v>2406</v>
      </c>
      <c r="F131" s="58" t="s">
        <v>2407</v>
      </c>
      <c r="G131" s="52" t="n">
        <v>880</v>
      </c>
      <c r="H131" s="52" t="n">
        <v>0</v>
      </c>
      <c r="I131" s="52" t="n">
        <f aca="false">IF(AND(G131="",H131=""),"",N(G131)-N(H131))</f>
        <v>880</v>
      </c>
      <c r="J131" s="52" t="n">
        <f aca="false">IF(I131="","",ABS(I131))</f>
        <v>880</v>
      </c>
      <c r="K131" s="56" t="n">
        <f aca="false">IF(S131="","",0)</f>
        <v>0</v>
      </c>
      <c r="L131" s="56" t="n">
        <f aca="false">IF(J131="","",IF(AND(J131&gt;'COGS Testing'!$E$9,K131=0),1,0))</f>
        <v>0</v>
      </c>
      <c r="M131" s="57" t="n">
        <v>0.383652524567</v>
      </c>
      <c r="N131" s="56" t="str">
        <f aca="false">IF(OR(A131="",I131=""),"",IF(COUNTIFS($A$2:$A$400,A131,$D$2:$D$400,D131,$I$2:$I$400,I131)&gt;1,"Possible duplicate",""))</f>
        <v/>
      </c>
      <c r="O131" s="56" t="n">
        <f aca="false">IF(J131="","",IF(AND(L131=0,K131=0),1,0))</f>
        <v>1</v>
      </c>
      <c r="P131" s="56" t="str">
        <f aca="false">IF(L131=1,J131+ROW()/10^7,"")</f>
        <v/>
      </c>
      <c r="Q131" s="57" t="n">
        <f aca="false">IF(O131=1,M131,"")</f>
        <v>0.383652524567</v>
      </c>
      <c r="R131" s="56" t="str">
        <f aca="false">IF(K131=1,ROW(),"")</f>
        <v/>
      </c>
      <c r="S131" s="56" t="str">
        <f aca="false">IF(D131="","",TRIM(D131))</f>
        <v>PHOTO CHARGE- EXP</v>
      </c>
    </row>
    <row r="132" customFormat="false" ht="15" hidden="false" customHeight="false" outlineLevel="0" collapsed="false">
      <c r="A132" s="50" t="s">
        <v>2408</v>
      </c>
      <c r="B132" s="55" t="n">
        <v>45956</v>
      </c>
      <c r="C132" s="50" t="n">
        <f aca="false">IF(S132="","",IFERROR(IF(INDEX('Ledger Codes'!$C$6:$C$205,MATCH(S132,'Ledger Codes'!$B$6:$B$205,0))="","",INDEX('Ledger Codes'!$C$6:$C$205,MATCH(S132,'Ledger Codes'!$B$6:$B$205,0))),""))</f>
        <v>10054</v>
      </c>
      <c r="D132" s="50" t="s">
        <v>245</v>
      </c>
      <c r="E132" s="50" t="s">
        <v>2409</v>
      </c>
      <c r="F132" s="58" t="s">
        <v>2410</v>
      </c>
      <c r="G132" s="52" t="n">
        <v>20</v>
      </c>
      <c r="H132" s="52" t="n">
        <v>0</v>
      </c>
      <c r="I132" s="52" t="n">
        <f aca="false">IF(AND(G132="",H132=""),"",N(G132)-N(H132))</f>
        <v>20</v>
      </c>
      <c r="J132" s="52" t="n">
        <f aca="false">IF(I132="","",ABS(I132))</f>
        <v>20</v>
      </c>
      <c r="K132" s="56" t="n">
        <f aca="false">IF(S132="","",0)</f>
        <v>0</v>
      </c>
      <c r="L132" s="56" t="n">
        <f aca="false">IF(J132="","",IF(AND(J132&gt;'COGS Testing'!$E$9,K132=0),1,0))</f>
        <v>0</v>
      </c>
      <c r="M132" s="57" t="n">
        <v>0.684418775327</v>
      </c>
      <c r="N132" s="56" t="str">
        <f aca="false">IF(OR(A132="",I132=""),"",IF(COUNTIFS($A$2:$A$400,A132,$D$2:$D$400,D132,$I$2:$I$400,I132)&gt;1,"Possible duplicate",""))</f>
        <v/>
      </c>
      <c r="O132" s="56" t="n">
        <f aca="false">IF(J132="","",IF(AND(L132=0,K132=0),1,0))</f>
        <v>1</v>
      </c>
      <c r="P132" s="56" t="str">
        <f aca="false">IF(L132=1,J132+ROW()/10^7,"")</f>
        <v/>
      </c>
      <c r="Q132" s="57" t="n">
        <f aca="false">IF(O132=1,M132,"")</f>
        <v>0.684418775327</v>
      </c>
      <c r="R132" s="56" t="str">
        <f aca="false">IF(K132=1,ROW(),"")</f>
        <v/>
      </c>
      <c r="S132" s="56" t="str">
        <f aca="false">IF(D132="","",TRIM(D132))</f>
        <v>PHOTO CHARGE- EXP</v>
      </c>
    </row>
    <row r="133" customFormat="false" ht="15" hidden="false" customHeight="false" outlineLevel="0" collapsed="false">
      <c r="A133" s="50" t="s">
        <v>2411</v>
      </c>
      <c r="B133" s="55" t="n">
        <v>45964</v>
      </c>
      <c r="C133" s="50" t="n">
        <f aca="false">IF(S133="","",IFERROR(IF(INDEX('Ledger Codes'!$C$6:$C$205,MATCH(S133,'Ledger Codes'!$B$6:$B$205,0))="","",INDEX('Ledger Codes'!$C$6:$C$205,MATCH(S133,'Ledger Codes'!$B$6:$B$205,0))),""))</f>
        <v>10054</v>
      </c>
      <c r="D133" s="50" t="s">
        <v>245</v>
      </c>
      <c r="E133" s="50" t="s">
        <v>2412</v>
      </c>
      <c r="F133" s="58" t="s">
        <v>2413</v>
      </c>
      <c r="G133" s="52" t="n">
        <v>42</v>
      </c>
      <c r="H133" s="52" t="n">
        <v>0</v>
      </c>
      <c r="I133" s="52" t="n">
        <f aca="false">IF(AND(G133="",H133=""),"",N(G133)-N(H133))</f>
        <v>42</v>
      </c>
      <c r="J133" s="52" t="n">
        <f aca="false">IF(I133="","",ABS(I133))</f>
        <v>42</v>
      </c>
      <c r="K133" s="56" t="n">
        <f aca="false">IF(S133="","",0)</f>
        <v>0</v>
      </c>
      <c r="L133" s="56" t="n">
        <f aca="false">IF(J133="","",IF(AND(J133&gt;'COGS Testing'!$E$9,K133=0),1,0))</f>
        <v>0</v>
      </c>
      <c r="M133" s="57" t="n">
        <v>0.893473065695</v>
      </c>
      <c r="N133" s="56" t="str">
        <f aca="false">IF(OR(A133="",I133=""),"",IF(COUNTIFS($A$2:$A$400,A133,$D$2:$D$400,D133,$I$2:$I$400,I133)&gt;1,"Possible duplicate",""))</f>
        <v/>
      </c>
      <c r="O133" s="56" t="n">
        <f aca="false">IF(J133="","",IF(AND(L133=0,K133=0),1,0))</f>
        <v>1</v>
      </c>
      <c r="P133" s="56" t="str">
        <f aca="false">IF(L133=1,J133+ROW()/10^7,"")</f>
        <v/>
      </c>
      <c r="Q133" s="57" t="n">
        <f aca="false">IF(O133=1,M133,"")</f>
        <v>0.893473065695</v>
      </c>
      <c r="R133" s="56" t="str">
        <f aca="false">IF(K133=1,ROW(),"")</f>
        <v/>
      </c>
      <c r="S133" s="56" t="str">
        <f aca="false">IF(D133="","",TRIM(D133))</f>
        <v>PHOTO CHARGE- EXP</v>
      </c>
    </row>
    <row r="134" customFormat="false" ht="15" hidden="false" customHeight="false" outlineLevel="0" collapsed="false">
      <c r="A134" s="50" t="s">
        <v>2414</v>
      </c>
      <c r="B134" s="55" t="n">
        <v>45967</v>
      </c>
      <c r="C134" s="50" t="n">
        <f aca="false">IF(S134="","",IFERROR(IF(INDEX('Ledger Codes'!$C$6:$C$205,MATCH(S134,'Ledger Codes'!$B$6:$B$205,0))="","",INDEX('Ledger Codes'!$C$6:$C$205,MATCH(S134,'Ledger Codes'!$B$6:$B$205,0))),""))</f>
        <v>10054</v>
      </c>
      <c r="D134" s="50" t="s">
        <v>245</v>
      </c>
      <c r="E134" s="50" t="s">
        <v>2415</v>
      </c>
      <c r="F134" s="58" t="s">
        <v>2416</v>
      </c>
      <c r="G134" s="52" t="n">
        <v>21</v>
      </c>
      <c r="H134" s="52" t="n">
        <v>0</v>
      </c>
      <c r="I134" s="52" t="n">
        <f aca="false">IF(AND(G134="",H134=""),"",N(G134)-N(H134))</f>
        <v>21</v>
      </c>
      <c r="J134" s="52" t="n">
        <f aca="false">IF(I134="","",ABS(I134))</f>
        <v>21</v>
      </c>
      <c r="K134" s="56" t="n">
        <f aca="false">IF(S134="","",0)</f>
        <v>0</v>
      </c>
      <c r="L134" s="56" t="n">
        <f aca="false">IF(J134="","",IF(AND(J134&gt;'COGS Testing'!$E$9,K134=0),1,0))</f>
        <v>0</v>
      </c>
      <c r="M134" s="57" t="n">
        <v>0.587438052163</v>
      </c>
      <c r="N134" s="56" t="str">
        <f aca="false">IF(OR(A134="",I134=""),"",IF(COUNTIFS($A$2:$A$400,A134,$D$2:$D$400,D134,$I$2:$I$400,I134)&gt;1,"Possible duplicate",""))</f>
        <v/>
      </c>
      <c r="O134" s="56" t="n">
        <f aca="false">IF(J134="","",IF(AND(L134=0,K134=0),1,0))</f>
        <v>1</v>
      </c>
      <c r="P134" s="56" t="str">
        <f aca="false">IF(L134=1,J134+ROW()/10^7,"")</f>
        <v/>
      </c>
      <c r="Q134" s="57" t="n">
        <f aca="false">IF(O134=1,M134,"")</f>
        <v>0.587438052163</v>
      </c>
      <c r="R134" s="56" t="str">
        <f aca="false">IF(K134=1,ROW(),"")</f>
        <v/>
      </c>
      <c r="S134" s="56" t="str">
        <f aca="false">IF(D134="","",TRIM(D134))</f>
        <v>PHOTO CHARGE- EXP</v>
      </c>
    </row>
    <row r="135" customFormat="false" ht="15" hidden="false" customHeight="false" outlineLevel="0" collapsed="false">
      <c r="A135" s="50" t="s">
        <v>2417</v>
      </c>
      <c r="B135" s="55" t="n">
        <v>45984</v>
      </c>
      <c r="C135" s="50" t="n">
        <f aca="false">IF(S135="","",IFERROR(IF(INDEX('Ledger Codes'!$C$6:$C$205,MATCH(S135,'Ledger Codes'!$B$6:$B$205,0))="","",INDEX('Ledger Codes'!$C$6:$C$205,MATCH(S135,'Ledger Codes'!$B$6:$B$205,0))),""))</f>
        <v>10054</v>
      </c>
      <c r="D135" s="50" t="s">
        <v>245</v>
      </c>
      <c r="E135" s="50" t="s">
        <v>2418</v>
      </c>
      <c r="F135" s="58" t="s">
        <v>2419</v>
      </c>
      <c r="G135" s="52" t="n">
        <v>42</v>
      </c>
      <c r="H135" s="52" t="n">
        <v>0</v>
      </c>
      <c r="I135" s="52" t="n">
        <f aca="false">IF(AND(G135="",H135=""),"",N(G135)-N(H135))</f>
        <v>42</v>
      </c>
      <c r="J135" s="52" t="n">
        <f aca="false">IF(I135="","",ABS(I135))</f>
        <v>42</v>
      </c>
      <c r="K135" s="56" t="n">
        <f aca="false">IF(S135="","",0)</f>
        <v>0</v>
      </c>
      <c r="L135" s="56" t="n">
        <f aca="false">IF(J135="","",IF(AND(J135&gt;'COGS Testing'!$E$9,K135=0),1,0))</f>
        <v>0</v>
      </c>
      <c r="M135" s="57" t="n">
        <v>0.528013297309</v>
      </c>
      <c r="N135" s="56" t="str">
        <f aca="false">IF(OR(A135="",I135=""),"",IF(COUNTIFS($A$2:$A$400,A135,$D$2:$D$400,D135,$I$2:$I$400,I135)&gt;1,"Possible duplicate",""))</f>
        <v/>
      </c>
      <c r="O135" s="56" t="n">
        <f aca="false">IF(J135="","",IF(AND(L135=0,K135=0),1,0))</f>
        <v>1</v>
      </c>
      <c r="P135" s="56" t="str">
        <f aca="false">IF(L135=1,J135+ROW()/10^7,"")</f>
        <v/>
      </c>
      <c r="Q135" s="57" t="n">
        <f aca="false">IF(O135=1,M135,"")</f>
        <v>0.528013297309</v>
      </c>
      <c r="R135" s="56" t="str">
        <f aca="false">IF(K135=1,ROW(),"")</f>
        <v/>
      </c>
      <c r="S135" s="56" t="str">
        <f aca="false">IF(D135="","",TRIM(D135))</f>
        <v>PHOTO CHARGE- EXP</v>
      </c>
    </row>
    <row r="136" customFormat="false" ht="15" hidden="false" customHeight="false" outlineLevel="0" collapsed="false">
      <c r="A136" s="50" t="s">
        <v>2423</v>
      </c>
      <c r="B136" s="55" t="n">
        <v>46010</v>
      </c>
      <c r="C136" s="50" t="n">
        <f aca="false">IF(S136="","",IFERROR(IF(INDEX('Ledger Codes'!$C$6:$C$205,MATCH(S136,'Ledger Codes'!$B$6:$B$205,0))="","",INDEX('Ledger Codes'!$C$6:$C$205,MATCH(S136,'Ledger Codes'!$B$6:$B$205,0))),""))</f>
        <v>10054</v>
      </c>
      <c r="D136" s="50" t="s">
        <v>245</v>
      </c>
      <c r="E136" s="50" t="s">
        <v>2424</v>
      </c>
      <c r="F136" s="58" t="s">
        <v>2425</v>
      </c>
      <c r="G136" s="52" t="n">
        <v>21</v>
      </c>
      <c r="H136" s="52" t="n">
        <v>0</v>
      </c>
      <c r="I136" s="52" t="n">
        <f aca="false">IF(AND(G136="",H136=""),"",N(G136)-N(H136))</f>
        <v>21</v>
      </c>
      <c r="J136" s="52" t="n">
        <f aca="false">IF(I136="","",ABS(I136))</f>
        <v>21</v>
      </c>
      <c r="K136" s="56" t="n">
        <f aca="false">IF(S136="","",0)</f>
        <v>0</v>
      </c>
      <c r="L136" s="56" t="n">
        <f aca="false">IF(J136="","",IF(AND(J136&gt;'COGS Testing'!$E$9,K136=0),1,0))</f>
        <v>0</v>
      </c>
      <c r="M136" s="57" t="n">
        <v>0.054992323245</v>
      </c>
      <c r="N136" s="56" t="str">
        <f aca="false">IF(OR(A136="",I136=""),"",IF(COUNTIFS($A$2:$A$400,A136,$D$2:$D$400,D136,$I$2:$I$400,I136)&gt;1,"Possible duplicate",""))</f>
        <v/>
      </c>
      <c r="O136" s="56" t="n">
        <f aca="false">IF(J136="","",IF(AND(L136=0,K136=0),1,0))</f>
        <v>1</v>
      </c>
      <c r="P136" s="56" t="str">
        <f aca="false">IF(L136=1,J136+ROW()/10^7,"")</f>
        <v/>
      </c>
      <c r="Q136" s="57" t="n">
        <f aca="false">IF(O136=1,M136,"")</f>
        <v>0.054992323245</v>
      </c>
      <c r="R136" s="56" t="str">
        <f aca="false">IF(K136=1,ROW(),"")</f>
        <v/>
      </c>
      <c r="S136" s="56" t="str">
        <f aca="false">IF(D136="","",TRIM(D136))</f>
        <v>PHOTO CHARGE- EXP</v>
      </c>
    </row>
    <row r="137" customFormat="false" ht="15" hidden="false" customHeight="false" outlineLevel="0" collapsed="false">
      <c r="A137" s="50" t="s">
        <v>2426</v>
      </c>
      <c r="B137" s="55" t="n">
        <v>46022</v>
      </c>
      <c r="C137" s="50" t="n">
        <f aca="false">IF(S137="","",IFERROR(IF(INDEX('Ledger Codes'!$C$6:$C$205,MATCH(S137,'Ledger Codes'!$B$6:$B$205,0))="","",INDEX('Ledger Codes'!$C$6:$C$205,MATCH(S137,'Ledger Codes'!$B$6:$B$205,0))),""))</f>
        <v>10054</v>
      </c>
      <c r="D137" s="50" t="s">
        <v>245</v>
      </c>
      <c r="E137" s="50" t="s">
        <v>2427</v>
      </c>
      <c r="F137" s="58" t="s">
        <v>2428</v>
      </c>
      <c r="G137" s="52" t="n">
        <v>315</v>
      </c>
      <c r="H137" s="52" t="n">
        <v>0</v>
      </c>
      <c r="I137" s="52" t="n">
        <f aca="false">IF(AND(G137="",H137=""),"",N(G137)-N(H137))</f>
        <v>315</v>
      </c>
      <c r="J137" s="52" t="n">
        <f aca="false">IF(I137="","",ABS(I137))</f>
        <v>315</v>
      </c>
      <c r="K137" s="56" t="n">
        <f aca="false">IF(S137="","",0)</f>
        <v>0</v>
      </c>
      <c r="L137" s="56" t="n">
        <f aca="false">IF(J137="","",IF(AND(J137&gt;'COGS Testing'!$E$9,K137=0),1,0))</f>
        <v>0</v>
      </c>
      <c r="M137" s="57" t="n">
        <v>0.466390377318</v>
      </c>
      <c r="N137" s="56" t="str">
        <f aca="false">IF(OR(A137="",I137=""),"",IF(COUNTIFS($A$2:$A$400,A137,$D$2:$D$400,D137,$I$2:$I$400,I137)&gt;1,"Possible duplicate",""))</f>
        <v/>
      </c>
      <c r="O137" s="56" t="n">
        <f aca="false">IF(J137="","",IF(AND(L137=0,K137=0),1,0))</f>
        <v>1</v>
      </c>
      <c r="P137" s="56" t="str">
        <f aca="false">IF(L137=1,J137+ROW()/10^7,"")</f>
        <v/>
      </c>
      <c r="Q137" s="57" t="n">
        <f aca="false">IF(O137=1,M137,"")</f>
        <v>0.466390377318</v>
      </c>
      <c r="R137" s="56" t="str">
        <f aca="false">IF(K137=1,ROW(),"")</f>
        <v/>
      </c>
      <c r="S137" s="56" t="str">
        <f aca="false">IF(D137="","",TRIM(D137))</f>
        <v>PHOTO CHARGE- EXP</v>
      </c>
    </row>
    <row r="138" customFormat="false" ht="15" hidden="false" customHeight="false" outlineLevel="0" collapsed="false">
      <c r="A138" s="50" t="s">
        <v>2420</v>
      </c>
      <c r="B138" s="55" t="n">
        <v>45991</v>
      </c>
      <c r="C138" s="50" t="n">
        <f aca="false">IF(S138="","",IFERROR(IF(INDEX('Ledger Codes'!$C$6:$C$205,MATCH(S138,'Ledger Codes'!$B$6:$B$205,0))="","",INDEX('Ledger Codes'!$C$6:$C$205,MATCH(S138,'Ledger Codes'!$B$6:$B$205,0))),""))</f>
        <v>10054</v>
      </c>
      <c r="D138" s="50" t="s">
        <v>247</v>
      </c>
      <c r="E138" s="50" t="s">
        <v>2421</v>
      </c>
      <c r="F138" s="58" t="s">
        <v>2422</v>
      </c>
      <c r="G138" s="52" t="n">
        <v>21</v>
      </c>
      <c r="H138" s="52" t="n">
        <v>0</v>
      </c>
      <c r="I138" s="52" t="n">
        <f aca="false">IF(AND(G138="",H138=""),"",N(G138)-N(H138))</f>
        <v>21</v>
      </c>
      <c r="J138" s="52" t="n">
        <f aca="false">IF(I138="","",ABS(I138))</f>
        <v>21</v>
      </c>
      <c r="K138" s="56" t="n">
        <f aca="false">IF(S138="","",0)</f>
        <v>0</v>
      </c>
      <c r="L138" s="56" t="n">
        <f aca="false">IF(J138="","",IF(AND(J138&gt;'COGS Testing'!$E$9,K138=0),1,0))</f>
        <v>0</v>
      </c>
      <c r="M138" s="57" t="n">
        <v>0.999303855601</v>
      </c>
      <c r="N138" s="56" t="str">
        <f aca="false">IF(OR(A138="",I138=""),"",IF(COUNTIFS($A$2:$A$400,A138,$D$2:$D$400,D138,$I$2:$I$400,I138)&gt;1,"Possible duplicate",""))</f>
        <v/>
      </c>
      <c r="O138" s="56" t="n">
        <f aca="false">IF(J138="","",IF(AND(L138=0,K138=0),1,0))</f>
        <v>1</v>
      </c>
      <c r="P138" s="56" t="str">
        <f aca="false">IF(L138=1,J138+ROW()/10^7,"")</f>
        <v/>
      </c>
      <c r="Q138" s="57" t="n">
        <f aca="false">IF(O138=1,M138,"")</f>
        <v>0.999303855601</v>
      </c>
      <c r="R138" s="56" t="str">
        <f aca="false">IF(K138=1,ROW(),"")</f>
        <v/>
      </c>
      <c r="S138" s="56" t="str">
        <f aca="false">IF(D138="","",TRIM(D138))</f>
        <v>PHOTO CHARGES- EXP</v>
      </c>
    </row>
    <row r="139" customFormat="false" ht="15" hidden="false" customHeight="false" outlineLevel="0" collapsed="false">
      <c r="A139" s="50" t="s">
        <v>2435</v>
      </c>
      <c r="B139" s="55" t="n">
        <v>45931</v>
      </c>
      <c r="C139" s="50" t="n">
        <f aca="false">IF(S139="","",IFERROR(IF(INDEX('Ledger Codes'!$C$6:$C$205,MATCH(S139,'Ledger Codes'!$B$6:$B$205,0))="","",INDEX('Ledger Codes'!$C$6:$C$205,MATCH(S139,'Ledger Codes'!$B$6:$B$205,0))),""))</f>
        <v>10086</v>
      </c>
      <c r="D139" s="50" t="s">
        <v>249</v>
      </c>
      <c r="E139" s="50" t="s">
        <v>2436</v>
      </c>
      <c r="F139" s="50" t="s">
        <v>2437</v>
      </c>
      <c r="G139" s="52" t="n">
        <v>100</v>
      </c>
      <c r="H139" s="52" t="n">
        <v>0</v>
      </c>
      <c r="I139" s="52" t="n">
        <f aca="false">IF(AND(G139="",H139=""),"",N(G139)-N(H139))</f>
        <v>100</v>
      </c>
      <c r="J139" s="52" t="n">
        <f aca="false">IF(I139="","",ABS(I139))</f>
        <v>100</v>
      </c>
      <c r="K139" s="56" t="n">
        <f aca="false">IF(S139="","",0)</f>
        <v>0</v>
      </c>
      <c r="L139" s="56" t="n">
        <f aca="false">IF(J139="","",IF(AND(J139&gt;'COGS Testing'!$E$9,K139=0),1,0))</f>
        <v>0</v>
      </c>
      <c r="M139" s="57" t="n">
        <v>0.260423311698</v>
      </c>
      <c r="N139" s="56" t="str">
        <f aca="false">IF(OR(A139="",I139=""),"",IF(COUNTIFS($A$2:$A$400,A139,$D$2:$D$400,D139,$I$2:$I$400,I139)&gt;1,"Possible duplicate",""))</f>
        <v/>
      </c>
      <c r="O139" s="56" t="n">
        <f aca="false">IF(J139="","",IF(AND(L139=0,K139=0),1,0))</f>
        <v>1</v>
      </c>
      <c r="P139" s="56" t="str">
        <f aca="false">IF(L139=1,J139+ROW()/10^7,"")</f>
        <v/>
      </c>
      <c r="Q139" s="57" t="n">
        <f aca="false">IF(O139=1,M139,"")</f>
        <v>0.260423311698</v>
      </c>
      <c r="R139" s="56" t="str">
        <f aca="false">IF(K139=1,ROW(),"")</f>
        <v/>
      </c>
      <c r="S139" s="56" t="str">
        <f aca="false">IF(D139="","",TRIM(D139))</f>
        <v>PRE ARRIVAL NOTIFICATION</v>
      </c>
    </row>
    <row r="140" customFormat="false" ht="15" hidden="false" customHeight="false" outlineLevel="0" collapsed="false">
      <c r="A140" s="50" t="s">
        <v>2438</v>
      </c>
      <c r="B140" s="55" t="n">
        <v>45962</v>
      </c>
      <c r="C140" s="50" t="n">
        <f aca="false">IF(S140="","",IFERROR(IF(INDEX('Ledger Codes'!$C$6:$C$205,MATCH(S140,'Ledger Codes'!$B$6:$B$205,0))="","",INDEX('Ledger Codes'!$C$6:$C$205,MATCH(S140,'Ledger Codes'!$B$6:$B$205,0))),""))</f>
        <v>10086</v>
      </c>
      <c r="D140" s="50" t="s">
        <v>249</v>
      </c>
      <c r="E140" s="50" t="s">
        <v>2439</v>
      </c>
      <c r="F140" s="50" t="s">
        <v>2440</v>
      </c>
      <c r="G140" s="52" t="n">
        <v>50</v>
      </c>
      <c r="H140" s="52" t="n">
        <v>0</v>
      </c>
      <c r="I140" s="52" t="n">
        <f aca="false">IF(AND(G140="",H140=""),"",N(G140)-N(H140))</f>
        <v>50</v>
      </c>
      <c r="J140" s="52" t="n">
        <f aca="false">IF(I140="","",ABS(I140))</f>
        <v>50</v>
      </c>
      <c r="K140" s="56" t="n">
        <f aca="false">IF(S140="","",0)</f>
        <v>0</v>
      </c>
      <c r="L140" s="56" t="n">
        <f aca="false">IF(J140="","",IF(AND(J140&gt;'COGS Testing'!$E$9,K140=0),1,0))</f>
        <v>0</v>
      </c>
      <c r="M140" s="57" t="n">
        <v>0.742380434184</v>
      </c>
      <c r="N140" s="56" t="str">
        <f aca="false">IF(OR(A140="",I140=""),"",IF(COUNTIFS($A$2:$A$400,A140,$D$2:$D$400,D140,$I$2:$I$400,I140)&gt;1,"Possible duplicate",""))</f>
        <v/>
      </c>
      <c r="O140" s="56" t="n">
        <f aca="false">IF(J140="","",IF(AND(L140=0,K140=0),1,0))</f>
        <v>1</v>
      </c>
      <c r="P140" s="56" t="str">
        <f aca="false">IF(L140=1,J140+ROW()/10^7,"")</f>
        <v/>
      </c>
      <c r="Q140" s="57" t="n">
        <f aca="false">IF(O140=1,M140,"")</f>
        <v>0.742380434184</v>
      </c>
      <c r="R140" s="56" t="str">
        <f aca="false">IF(K140=1,ROW(),"")</f>
        <v/>
      </c>
      <c r="S140" s="56" t="str">
        <f aca="false">IF(D140="","",TRIM(D140))</f>
        <v>PRE ARRIVAL NOTIFICATION</v>
      </c>
    </row>
    <row r="141" customFormat="false" ht="15" hidden="false" customHeight="false" outlineLevel="0" collapsed="false">
      <c r="A141" s="50" t="s">
        <v>2629</v>
      </c>
      <c r="B141" s="55" t="n">
        <v>45900</v>
      </c>
      <c r="C141" s="50" t="n">
        <f aca="false">IF(S141="","",IFERROR(IF(INDEX('Ledger Codes'!$C$6:$C$205,MATCH(S141,'Ledger Codes'!$B$6:$B$205,0))="","",INDEX('Ledger Codes'!$C$6:$C$205,MATCH(S141,'Ledger Codes'!$B$6:$B$205,0))),""))</f>
        <v>10055</v>
      </c>
      <c r="D141" s="50" t="s">
        <v>250</v>
      </c>
      <c r="E141" s="50" t="s">
        <v>2630</v>
      </c>
      <c r="F141" s="58" t="s">
        <v>2631</v>
      </c>
      <c r="G141" s="52" t="n">
        <v>3148</v>
      </c>
      <c r="H141" s="52" t="n">
        <v>0</v>
      </c>
      <c r="I141" s="52" t="n">
        <f aca="false">IF(AND(G141="",H141=""),"",N(G141)-N(H141))</f>
        <v>3148</v>
      </c>
      <c r="J141" s="52" t="n">
        <f aca="false">IF(I141="","",ABS(I141))</f>
        <v>3148</v>
      </c>
      <c r="K141" s="56" t="n">
        <f aca="false">IF(S141="","",0)</f>
        <v>0</v>
      </c>
      <c r="L141" s="56" t="n">
        <f aca="false">IF(J141="","",IF(AND(J141&gt;'COGS Testing'!$E$9,K141=0),1,0))</f>
        <v>0</v>
      </c>
      <c r="M141" s="57" t="n">
        <v>0.774979871145</v>
      </c>
      <c r="N141" s="56" t="str">
        <f aca="false">IF(OR(A141="",I141=""),"",IF(COUNTIFS($A$2:$A$400,A141,$D$2:$D$400,D141,$I$2:$I$400,I141)&gt;1,"Possible duplicate",""))</f>
        <v/>
      </c>
      <c r="O141" s="56" t="n">
        <f aca="false">IF(J141="","",IF(AND(L141=0,K141=0),1,0))</f>
        <v>1</v>
      </c>
      <c r="P141" s="56" t="str">
        <f aca="false">IF(L141=1,J141+ROW()/10^7,"")</f>
        <v/>
      </c>
      <c r="Q141" s="57" t="n">
        <f aca="false">IF(O141=1,M141,"")</f>
        <v>0.774979871145</v>
      </c>
      <c r="R141" s="56" t="str">
        <f aca="false">IF(K141=1,ROW(),"")</f>
        <v/>
      </c>
      <c r="S141" s="56" t="str">
        <f aca="false">IF(D141="","",TRIM(D141))</f>
        <v>RECOVERY HOLDING CHARGES- EXP</v>
      </c>
    </row>
    <row r="142" customFormat="false" ht="15" hidden="false" customHeight="false" outlineLevel="0" collapsed="false">
      <c r="A142" s="50" t="s">
        <v>2632</v>
      </c>
      <c r="B142" s="55" t="n">
        <v>45930</v>
      </c>
      <c r="C142" s="50" t="n">
        <f aca="false">IF(S142="","",IFERROR(IF(INDEX('Ledger Codes'!$C$6:$C$205,MATCH(S142,'Ledger Codes'!$B$6:$B$205,0))="","",INDEX('Ledger Codes'!$C$6:$C$205,MATCH(S142,'Ledger Codes'!$B$6:$B$205,0))),""))</f>
        <v>10055</v>
      </c>
      <c r="D142" s="50" t="s">
        <v>250</v>
      </c>
      <c r="E142" s="50" t="s">
        <v>2633</v>
      </c>
      <c r="F142" s="58" t="s">
        <v>2634</v>
      </c>
      <c r="G142" s="52" t="n">
        <v>5738</v>
      </c>
      <c r="H142" s="52" t="n">
        <v>0</v>
      </c>
      <c r="I142" s="52" t="n">
        <f aca="false">IF(AND(G142="",H142=""),"",N(G142)-N(H142))</f>
        <v>5738</v>
      </c>
      <c r="J142" s="52" t="n">
        <f aca="false">IF(I142="","",ABS(I142))</f>
        <v>5738</v>
      </c>
      <c r="K142" s="56" t="n">
        <f aca="false">IF(S142="","",0)</f>
        <v>0</v>
      </c>
      <c r="L142" s="56" t="n">
        <f aca="false">IF(J142="","",IF(AND(J142&gt;'COGS Testing'!$E$9,K142=0),1,0))</f>
        <v>1</v>
      </c>
      <c r="M142" s="57" t="n">
        <v>0.132164018094</v>
      </c>
      <c r="N142" s="56" t="str">
        <f aca="false">IF(OR(A142="",I142=""),"",IF(COUNTIFS($A$2:$A$400,A142,$D$2:$D$400,D142,$I$2:$I$400,I142)&gt;1,"Possible duplicate",""))</f>
        <v/>
      </c>
      <c r="O142" s="56" t="n">
        <f aca="false">IF(J142="","",IF(AND(L142=0,K142=0),1,0))</f>
        <v>0</v>
      </c>
      <c r="P142" s="56" t="n">
        <f aca="false">IF(L142=1,J142+ROW()/10^7,"")</f>
        <v>5738.0000142</v>
      </c>
      <c r="Q142" s="56" t="str">
        <f aca="false">IF(O142=1,M142,"")</f>
        <v/>
      </c>
      <c r="R142" s="56" t="str">
        <f aca="false">IF(K142=1,ROW(),"")</f>
        <v/>
      </c>
      <c r="S142" s="56" t="str">
        <f aca="false">IF(D142="","",TRIM(D142))</f>
        <v>RECOVERY HOLDING CHARGES- EXP</v>
      </c>
    </row>
    <row r="143" customFormat="false" ht="15" hidden="false" customHeight="false" outlineLevel="0" collapsed="false">
      <c r="A143" s="50" t="s">
        <v>346</v>
      </c>
      <c r="B143" s="55" t="n">
        <v>46022</v>
      </c>
      <c r="C143" s="50" t="n">
        <f aca="false">IF(S143="","",IFERROR(IF(INDEX('Ledger Codes'!$C$6:$C$205,MATCH(S143,'Ledger Codes'!$B$6:$B$205,0))="","",INDEX('Ledger Codes'!$C$6:$C$205,MATCH(S143,'Ledger Codes'!$B$6:$B$205,0))),""))</f>
        <v>10055</v>
      </c>
      <c r="D143" s="50" t="s">
        <v>250</v>
      </c>
      <c r="E143" s="50" t="s">
        <v>347</v>
      </c>
      <c r="F143" s="50" t="s">
        <v>348</v>
      </c>
      <c r="G143" s="52" t="n">
        <v>250</v>
      </c>
      <c r="H143" s="52" t="n">
        <v>0</v>
      </c>
      <c r="I143" s="52" t="n">
        <f aca="false">IF(AND(G143="",H143=""),"",N(G143)-N(H143))</f>
        <v>250</v>
      </c>
      <c r="J143" s="52" t="n">
        <f aca="false">IF(I143="","",ABS(I143))</f>
        <v>250</v>
      </c>
      <c r="K143" s="56" t="n">
        <f aca="false">IF(S143="","",0)</f>
        <v>0</v>
      </c>
      <c r="L143" s="56" t="n">
        <f aca="false">IF(J143="","",IF(AND(J143&gt;'COGS Testing'!$E$9,K143=0),1,0))</f>
        <v>0</v>
      </c>
      <c r="M143" s="57" t="n">
        <v>0.787185252459</v>
      </c>
      <c r="N143" s="56" t="str">
        <f aca="false">IF(OR(A143="",I143=""),"",IF(COUNTIFS($A$2:$A$400,A143,$D$2:$D$400,D143,$I$2:$I$400,I143)&gt;1,"Possible duplicate",""))</f>
        <v/>
      </c>
      <c r="O143" s="56" t="n">
        <f aca="false">IF(J143="","",IF(AND(L143=0,K143=0),1,0))</f>
        <v>1</v>
      </c>
      <c r="P143" s="56" t="str">
        <f aca="false">IF(L143=1,J143+ROW()/10^7,"")</f>
        <v/>
      </c>
      <c r="Q143" s="57" t="n">
        <f aca="false">IF(O143=1,M143,"")</f>
        <v>0.787185252459</v>
      </c>
      <c r="R143" s="56" t="str">
        <f aca="false">IF(K143=1,ROW(),"")</f>
        <v/>
      </c>
      <c r="S143" s="56" t="str">
        <f aca="false">IF(D143="","",TRIM(D143))</f>
        <v>RECOVERY HOLDING CHARGES- EXP</v>
      </c>
    </row>
    <row r="144" customFormat="false" ht="15" hidden="false" customHeight="false" outlineLevel="0" collapsed="false">
      <c r="A144" s="50" t="s">
        <v>1109</v>
      </c>
      <c r="B144" s="55" t="n">
        <v>45908</v>
      </c>
      <c r="C144" s="50" t="n">
        <f aca="false">IF(S144="","",IFERROR(IF(INDEX('Ledger Codes'!$C$6:$C$205,MATCH(S144,'Ledger Codes'!$B$6:$B$205,0))="","",INDEX('Ledger Codes'!$C$6:$C$205,MATCH(S144,'Ledger Codes'!$B$6:$B$205,0))),""))</f>
        <v>10060</v>
      </c>
      <c r="D144" s="50" t="s">
        <v>251</v>
      </c>
      <c r="E144" s="50" t="s">
        <v>1110</v>
      </c>
      <c r="F144" s="50" t="s">
        <v>1111</v>
      </c>
      <c r="G144" s="52" t="n">
        <v>0</v>
      </c>
      <c r="H144" s="52" t="n">
        <v>134</v>
      </c>
      <c r="I144" s="52" t="n">
        <f aca="false">IF(AND(G144="",H144=""),"",N(G144)-N(H144))</f>
        <v>-134</v>
      </c>
      <c r="J144" s="52" t="n">
        <f aca="false">IF(I144="","",ABS(I144))</f>
        <v>134</v>
      </c>
      <c r="K144" s="56" t="n">
        <f aca="false">IF(S144="","",0)</f>
        <v>0</v>
      </c>
      <c r="L144" s="56" t="n">
        <f aca="false">IF(J144="","",IF(AND(J144&gt;'COGS Testing'!$E$9,K144=0),1,0))</f>
        <v>0</v>
      </c>
      <c r="M144" s="57" t="n">
        <v>0.383732442294</v>
      </c>
      <c r="N144" s="56" t="str">
        <f aca="false">IF(OR(A144="",I144=""),"",IF(COUNTIFS($A$2:$A$400,A144,$D$2:$D$400,D144,$I$2:$I$400,I144)&gt;1,"Possible duplicate",""))</f>
        <v>Possible duplicate</v>
      </c>
      <c r="O144" s="56" t="n">
        <f aca="false">IF(J144="","",IF(AND(L144=0,K144=0),1,0))</f>
        <v>1</v>
      </c>
      <c r="P144" s="56" t="str">
        <f aca="false">IF(L144=1,J144+ROW()/10^7,"")</f>
        <v/>
      </c>
      <c r="Q144" s="57" t="n">
        <f aca="false">IF(O144=1,M144,"")</f>
        <v>0.383732442294</v>
      </c>
      <c r="R144" s="56" t="str">
        <f aca="false">IF(K144=1,ROW(),"")</f>
        <v/>
      </c>
      <c r="S144" s="56" t="str">
        <f aca="false">IF(D144="","",TRIM(D144))</f>
        <v>REEFER MONITORING/MAINTENANCE</v>
      </c>
    </row>
    <row r="145" customFormat="false" ht="15" hidden="false" customHeight="false" outlineLevel="0" collapsed="false">
      <c r="A145" s="50" t="s">
        <v>1109</v>
      </c>
      <c r="B145" s="55" t="n">
        <v>45908</v>
      </c>
      <c r="C145" s="50" t="n">
        <f aca="false">IF(S145="","",IFERROR(IF(INDEX('Ledger Codes'!$C$6:$C$205,MATCH(S145,'Ledger Codes'!$B$6:$B$205,0))="","",INDEX('Ledger Codes'!$C$6:$C$205,MATCH(S145,'Ledger Codes'!$B$6:$B$205,0))),""))</f>
        <v>10060</v>
      </c>
      <c r="D145" s="50" t="s">
        <v>251</v>
      </c>
      <c r="E145" s="50" t="s">
        <v>1110</v>
      </c>
      <c r="F145" s="50" t="s">
        <v>1111</v>
      </c>
      <c r="G145" s="52" t="n">
        <v>0</v>
      </c>
      <c r="H145" s="52" t="n">
        <v>134</v>
      </c>
      <c r="I145" s="52" t="n">
        <f aca="false">IF(AND(G145="",H145=""),"",N(G145)-N(H145))</f>
        <v>-134</v>
      </c>
      <c r="J145" s="52" t="n">
        <f aca="false">IF(I145="","",ABS(I145))</f>
        <v>134</v>
      </c>
      <c r="K145" s="56" t="n">
        <f aca="false">IF(S145="","",0)</f>
        <v>0</v>
      </c>
      <c r="L145" s="56" t="n">
        <f aca="false">IF(J145="","",IF(AND(J145&gt;'COGS Testing'!$E$9,K145=0),1,0))</f>
        <v>0</v>
      </c>
      <c r="M145" s="57" t="n">
        <v>0.956215521112</v>
      </c>
      <c r="N145" s="56" t="str">
        <f aca="false">IF(OR(A145="",I145=""),"",IF(COUNTIFS($A$2:$A$400,A145,$D$2:$D$400,D145,$I$2:$I$400,I145)&gt;1,"Possible duplicate",""))</f>
        <v>Possible duplicate</v>
      </c>
      <c r="O145" s="56" t="n">
        <f aca="false">IF(J145="","",IF(AND(L145=0,K145=0),1,0))</f>
        <v>1</v>
      </c>
      <c r="P145" s="56" t="str">
        <f aca="false">IF(L145=1,J145+ROW()/10^7,"")</f>
        <v/>
      </c>
      <c r="Q145" s="57" t="n">
        <f aca="false">IF(O145=1,M145,"")</f>
        <v>0.956215521112</v>
      </c>
      <c r="R145" s="56" t="str">
        <f aca="false">IF(K145=1,ROW(),"")</f>
        <v/>
      </c>
      <c r="S145" s="56" t="str">
        <f aca="false">IF(D145="","",TRIM(D145))</f>
        <v>REEFER MONITORING/MAINTENANCE</v>
      </c>
    </row>
    <row r="146" customFormat="false" ht="15" hidden="false" customHeight="false" outlineLevel="0" collapsed="false">
      <c r="A146" s="50" t="s">
        <v>2402</v>
      </c>
      <c r="B146" s="55" t="n">
        <v>45928</v>
      </c>
      <c r="C146" s="50" t="n">
        <f aca="false">IF(S146="","",IFERROR(IF(INDEX('Ledger Codes'!$C$6:$C$205,MATCH(S146,'Ledger Codes'!$B$6:$B$205,0))="","",INDEX('Ledger Codes'!$C$6:$C$205,MATCH(S146,'Ledger Codes'!$B$6:$B$205,0))),""))</f>
        <v>10061</v>
      </c>
      <c r="D146" s="50" t="s">
        <v>252</v>
      </c>
      <c r="E146" s="50" t="s">
        <v>2403</v>
      </c>
      <c r="F146" s="58" t="s">
        <v>2404</v>
      </c>
      <c r="G146" s="52" t="n">
        <v>35</v>
      </c>
      <c r="H146" s="52" t="n">
        <v>0</v>
      </c>
      <c r="I146" s="52" t="n">
        <f aca="false">IF(AND(G146="",H146=""),"",N(G146)-N(H146))</f>
        <v>35</v>
      </c>
      <c r="J146" s="52" t="n">
        <f aca="false">IF(I146="","",ABS(I146))</f>
        <v>35</v>
      </c>
      <c r="K146" s="56" t="n">
        <f aca="false">IF(S146="","",0)</f>
        <v>0</v>
      </c>
      <c r="L146" s="56" t="n">
        <f aca="false">IF(J146="","",IF(AND(J146&gt;'COGS Testing'!$E$9,K146=0),1,0))</f>
        <v>0</v>
      </c>
      <c r="M146" s="57" t="n">
        <v>0.90668235955</v>
      </c>
      <c r="N146" s="56" t="str">
        <f aca="false">IF(OR(A146="",I146=""),"",IF(COUNTIFS($A$2:$A$400,A146,$D$2:$D$400,D146,$I$2:$I$400,I146)&gt;1,"Possible duplicate",""))</f>
        <v/>
      </c>
      <c r="O146" s="56" t="n">
        <f aca="false">IF(J146="","",IF(AND(L146=0,K146=0),1,0))</f>
        <v>1</v>
      </c>
      <c r="P146" s="56" t="str">
        <f aca="false">IF(L146=1,J146+ROW()/10^7,"")</f>
        <v/>
      </c>
      <c r="Q146" s="57" t="n">
        <f aca="false">IF(O146=1,M146,"")</f>
        <v>0.90668235955</v>
      </c>
      <c r="R146" s="56" t="str">
        <f aca="false">IF(K146=1,ROW(),"")</f>
        <v/>
      </c>
      <c r="S146" s="56" t="str">
        <f aca="false">IF(D146="","",TRIM(D146))</f>
        <v>RENOMINATION CHARGES</v>
      </c>
    </row>
    <row r="147" customFormat="false" ht="15" hidden="false" customHeight="false" outlineLevel="0" collapsed="false">
      <c r="A147" s="50" t="s">
        <v>385</v>
      </c>
      <c r="B147" s="55" t="n">
        <v>45967</v>
      </c>
      <c r="C147" s="50" t="n">
        <f aca="false">IF(S147="","",IFERROR(IF(INDEX('Ledger Codes'!$C$6:$C$205,MATCH(S147,'Ledger Codes'!$B$6:$B$205,0))="","",INDEX('Ledger Codes'!$C$6:$C$205,MATCH(S147,'Ledger Codes'!$B$6:$B$205,0))),""))</f>
        <v>10061</v>
      </c>
      <c r="D147" s="50" t="s">
        <v>252</v>
      </c>
      <c r="E147" s="50" t="s">
        <v>386</v>
      </c>
      <c r="F147" s="50" t="s">
        <v>387</v>
      </c>
      <c r="G147" s="52" t="n">
        <v>0</v>
      </c>
      <c r="H147" s="52" t="n">
        <v>35</v>
      </c>
      <c r="I147" s="52" t="n">
        <f aca="false">IF(AND(G147="",H147=""),"",N(G147)-N(H147))</f>
        <v>-35</v>
      </c>
      <c r="J147" s="52" t="n">
        <f aca="false">IF(I147="","",ABS(I147))</f>
        <v>35</v>
      </c>
      <c r="K147" s="56" t="n">
        <f aca="false">IF(S147="","",0)</f>
        <v>0</v>
      </c>
      <c r="L147" s="56" t="n">
        <f aca="false">IF(J147="","",IF(AND(J147&gt;'COGS Testing'!$E$9,K147=0),1,0))</f>
        <v>0</v>
      </c>
      <c r="M147" s="57" t="n">
        <v>0.978309920149</v>
      </c>
      <c r="N147" s="56" t="str">
        <f aca="false">IF(OR(A147="",I147=""),"",IF(COUNTIFS($A$2:$A$400,A147,$D$2:$D$400,D147,$I$2:$I$400,I147)&gt;1,"Possible duplicate",""))</f>
        <v/>
      </c>
      <c r="O147" s="56" t="n">
        <f aca="false">IF(J147="","",IF(AND(L147=0,K147=0),1,0))</f>
        <v>1</v>
      </c>
      <c r="P147" s="56" t="str">
        <f aca="false">IF(L147=1,J147+ROW()/10^7,"")</f>
        <v/>
      </c>
      <c r="Q147" s="57" t="n">
        <f aca="false">IF(O147=1,M147,"")</f>
        <v>0.978309920149</v>
      </c>
      <c r="R147" s="56" t="str">
        <f aca="false">IF(K147=1,ROW(),"")</f>
        <v/>
      </c>
      <c r="S147" s="56" t="str">
        <f aca="false">IF(D147="","",TRIM(D147))</f>
        <v>RENOMINATION CHARGES</v>
      </c>
    </row>
    <row r="148" customFormat="false" ht="15" hidden="false" customHeight="false" outlineLevel="0" collapsed="false">
      <c r="A148" s="50" t="s">
        <v>397</v>
      </c>
      <c r="B148" s="55" t="n">
        <v>46007</v>
      </c>
      <c r="C148" s="50" t="n">
        <f aca="false">IF(S148="","",IFERROR(IF(INDEX('Ledger Codes'!$C$6:$C$205,MATCH(S148,'Ledger Codes'!$B$6:$B$205,0))="","",INDEX('Ledger Codes'!$C$6:$C$205,MATCH(S148,'Ledger Codes'!$B$6:$B$205,0))),""))</f>
        <v>10061</v>
      </c>
      <c r="D148" s="50" t="s">
        <v>252</v>
      </c>
      <c r="E148" s="50" t="s">
        <v>398</v>
      </c>
      <c r="F148" s="58" t="s">
        <v>399</v>
      </c>
      <c r="G148" s="52" t="n">
        <v>0</v>
      </c>
      <c r="H148" s="52" t="n">
        <v>37</v>
      </c>
      <c r="I148" s="52" t="n">
        <f aca="false">IF(AND(G148="",H148=""),"",N(G148)-N(H148))</f>
        <v>-37</v>
      </c>
      <c r="J148" s="52" t="n">
        <f aca="false">IF(I148="","",ABS(I148))</f>
        <v>37</v>
      </c>
      <c r="K148" s="56" t="n">
        <f aca="false">IF(S148="","",0)</f>
        <v>0</v>
      </c>
      <c r="L148" s="56" t="n">
        <f aca="false">IF(J148="","",IF(AND(J148&gt;'COGS Testing'!$E$9,K148=0),1,0))</f>
        <v>0</v>
      </c>
      <c r="M148" s="57" t="n">
        <v>0.93785785442</v>
      </c>
      <c r="N148" s="56" t="str">
        <f aca="false">IF(OR(A148="",I148=""),"",IF(COUNTIFS($A$2:$A$400,A148,$D$2:$D$400,D148,$I$2:$I$400,I148)&gt;1,"Possible duplicate",""))</f>
        <v/>
      </c>
      <c r="O148" s="56" t="n">
        <f aca="false">IF(J148="","",IF(AND(L148=0,K148=0),1,0))</f>
        <v>1</v>
      </c>
      <c r="P148" s="56" t="str">
        <f aca="false">IF(L148=1,J148+ROW()/10^7,"")</f>
        <v/>
      </c>
      <c r="Q148" s="57" t="n">
        <f aca="false">IF(O148=1,M148,"")</f>
        <v>0.93785785442</v>
      </c>
      <c r="R148" s="56" t="str">
        <f aca="false">IF(K148=1,ROW(),"")</f>
        <v/>
      </c>
      <c r="S148" s="56" t="str">
        <f aca="false">IF(D148="","",TRIM(D148))</f>
        <v>RENOMINATION CHARGES</v>
      </c>
    </row>
    <row r="149" customFormat="false" ht="15" hidden="false" customHeight="false" outlineLevel="0" collapsed="false">
      <c r="A149" s="50" t="s">
        <v>2626</v>
      </c>
      <c r="B149" s="55" t="n">
        <v>46020</v>
      </c>
      <c r="C149" s="50" t="n">
        <f aca="false">IF(S149="","",IFERROR(IF(INDEX('Ledger Codes'!$C$6:$C$205,MATCH(S149,'Ledger Codes'!$B$6:$B$205,0))="","",INDEX('Ledger Codes'!$C$6:$C$205,MATCH(S149,'Ledger Codes'!$B$6:$B$205,0))),""))</f>
        <v>10061</v>
      </c>
      <c r="D149" s="50" t="s">
        <v>252</v>
      </c>
      <c r="E149" s="50" t="s">
        <v>2627</v>
      </c>
      <c r="F149" s="58" t="s">
        <v>2628</v>
      </c>
      <c r="G149" s="52" t="n">
        <v>370</v>
      </c>
      <c r="H149" s="52" t="n">
        <v>0</v>
      </c>
      <c r="I149" s="52" t="n">
        <f aca="false">IF(AND(G149="",H149=""),"",N(G149)-N(H149))</f>
        <v>370</v>
      </c>
      <c r="J149" s="52" t="n">
        <f aca="false">IF(I149="","",ABS(I149))</f>
        <v>370</v>
      </c>
      <c r="K149" s="56" t="n">
        <f aca="false">IF(S149="","",0)</f>
        <v>0</v>
      </c>
      <c r="L149" s="56" t="n">
        <f aca="false">IF(J149="","",IF(AND(J149&gt;'COGS Testing'!$E$9,K149=0),1,0))</f>
        <v>0</v>
      </c>
      <c r="M149" s="57" t="n">
        <v>0.966722381895</v>
      </c>
      <c r="N149" s="56" t="str">
        <f aca="false">IF(OR(A149="",I149=""),"",IF(COUNTIFS($A$2:$A$400,A149,$D$2:$D$400,D149,$I$2:$I$400,I149)&gt;1,"Possible duplicate",""))</f>
        <v/>
      </c>
      <c r="O149" s="56" t="n">
        <f aca="false">IF(J149="","",IF(AND(L149=0,K149=0),1,0))</f>
        <v>1</v>
      </c>
      <c r="P149" s="56" t="str">
        <f aca="false">IF(L149=1,J149+ROW()/10^7,"")</f>
        <v/>
      </c>
      <c r="Q149" s="57" t="n">
        <f aca="false">IF(O149=1,M149,"")</f>
        <v>0.966722381895</v>
      </c>
      <c r="R149" s="56" t="str">
        <f aca="false">IF(K149=1,ROW(),"")</f>
        <v/>
      </c>
      <c r="S149" s="56" t="str">
        <f aca="false">IF(D149="","",TRIM(D149))</f>
        <v>RENOMINATION CHARGES</v>
      </c>
    </row>
    <row r="150" customFormat="false" ht="15" hidden="false" customHeight="false" outlineLevel="0" collapsed="false">
      <c r="A150" s="50" t="s">
        <v>2194</v>
      </c>
      <c r="B150" s="55" t="n">
        <v>46022</v>
      </c>
      <c r="C150" s="50" t="n">
        <f aca="false">IF(S150="","",IFERROR(IF(INDEX('Ledger Codes'!$C$6:$C$205,MATCH(S150,'Ledger Codes'!$B$6:$B$205,0))="","",INDEX('Ledger Codes'!$C$6:$C$205,MATCH(S150,'Ledger Codes'!$B$6:$B$205,0))),""))</f>
        <v>10061</v>
      </c>
      <c r="D150" s="50" t="s">
        <v>252</v>
      </c>
      <c r="E150" s="50" t="s">
        <v>2195</v>
      </c>
      <c r="F150" s="58" t="s">
        <v>2196</v>
      </c>
      <c r="G150" s="52" t="n">
        <v>0</v>
      </c>
      <c r="H150" s="52" t="n">
        <v>370</v>
      </c>
      <c r="I150" s="52" t="n">
        <f aca="false">IF(AND(G150="",H150=""),"",N(G150)-N(H150))</f>
        <v>-370</v>
      </c>
      <c r="J150" s="52" t="n">
        <f aca="false">IF(I150="","",ABS(I150))</f>
        <v>370</v>
      </c>
      <c r="K150" s="56" t="n">
        <f aca="false">IF(S150="","",0)</f>
        <v>0</v>
      </c>
      <c r="L150" s="56" t="n">
        <f aca="false">IF(J150="","",IF(AND(J150&gt;'COGS Testing'!$E$9,K150=0),1,0))</f>
        <v>0</v>
      </c>
      <c r="M150" s="57" t="n">
        <v>0.23752310271</v>
      </c>
      <c r="N150" s="56" t="str">
        <f aca="false">IF(OR(A150="",I150=""),"",IF(COUNTIFS($A$2:$A$400,A150,$D$2:$D$400,D150,$I$2:$I$400,I150)&gt;1,"Possible duplicate",""))</f>
        <v/>
      </c>
      <c r="O150" s="56" t="n">
        <f aca="false">IF(J150="","",IF(AND(L150=0,K150=0),1,0))</f>
        <v>1</v>
      </c>
      <c r="P150" s="56" t="str">
        <f aca="false">IF(L150=1,J150+ROW()/10^7,"")</f>
        <v/>
      </c>
      <c r="Q150" s="57" t="n">
        <f aca="false">IF(O150=1,M150,"")</f>
        <v>0.23752310271</v>
      </c>
      <c r="R150" s="56" t="str">
        <f aca="false">IF(K150=1,ROW(),"")</f>
        <v/>
      </c>
      <c r="S150" s="56" t="str">
        <f aca="false">IF(D150="","",TRIM(D150))</f>
        <v>RENOMINATION CHARGES</v>
      </c>
    </row>
    <row r="151" customFormat="false" ht="15" hidden="false" customHeight="false" outlineLevel="0" collapsed="false">
      <c r="A151" s="50" t="s">
        <v>2635</v>
      </c>
      <c r="B151" s="55" t="n">
        <v>45909</v>
      </c>
      <c r="C151" s="50" t="n">
        <f aca="false">IF(S151="","",IFERROR(IF(INDEX('Ledger Codes'!$C$6:$C$205,MATCH(S151,'Ledger Codes'!$B$6:$B$205,0))="","",INDEX('Ledger Codes'!$C$6:$C$205,MATCH(S151,'Ledger Codes'!$B$6:$B$205,0))),""))</f>
        <v>10056</v>
      </c>
      <c r="D151" s="50" t="s">
        <v>253</v>
      </c>
      <c r="E151" s="50" t="s">
        <v>2636</v>
      </c>
      <c r="F151" s="58" t="s">
        <v>2637</v>
      </c>
      <c r="G151" s="52" t="n">
        <v>157200</v>
      </c>
      <c r="H151" s="52" t="n">
        <v>0</v>
      </c>
      <c r="I151" s="52" t="n">
        <f aca="false">IF(AND(G151="",H151=""),"",N(G151)-N(H151))</f>
        <v>157200</v>
      </c>
      <c r="J151" s="52" t="n">
        <f aca="false">IF(I151="","",ABS(I151))</f>
        <v>157200</v>
      </c>
      <c r="K151" s="56" t="n">
        <f aca="false">IF(S151="","",0)</f>
        <v>0</v>
      </c>
      <c r="L151" s="56" t="n">
        <f aca="false">IF(J151="","",IF(AND(J151&gt;'COGS Testing'!$E$9,K151=0),1,0))</f>
        <v>1</v>
      </c>
      <c r="M151" s="57" t="n">
        <v>0.720285800941</v>
      </c>
      <c r="N151" s="56" t="str">
        <f aca="false">IF(OR(A151="",I151=""),"",IF(COUNTIFS($A$2:$A$400,A151,$D$2:$D$400,D151,$I$2:$I$400,I151)&gt;1,"Possible duplicate",""))</f>
        <v/>
      </c>
      <c r="O151" s="56" t="n">
        <f aca="false">IF(J151="","",IF(AND(L151=0,K151=0),1,0))</f>
        <v>0</v>
      </c>
      <c r="P151" s="56" t="n">
        <f aca="false">IF(L151=1,J151+ROW()/10^7,"")</f>
        <v>157200.0000151</v>
      </c>
      <c r="Q151" s="56" t="str">
        <f aca="false">IF(O151=1,M151,"")</f>
        <v/>
      </c>
      <c r="R151" s="56" t="str">
        <f aca="false">IF(K151=1,ROW(),"")</f>
        <v/>
      </c>
      <c r="S151" s="56" t="str">
        <f aca="false">IF(D151="","",TRIM(D151))</f>
        <v>RESTOW CHARGES - EXP</v>
      </c>
    </row>
    <row r="152" customFormat="false" ht="15" hidden="false" customHeight="false" outlineLevel="0" collapsed="false">
      <c r="A152" s="50" t="s">
        <v>2638</v>
      </c>
      <c r="B152" s="55" t="n">
        <v>46021</v>
      </c>
      <c r="C152" s="50" t="n">
        <f aca="false">IF(S152="","",IFERROR(IF(INDEX('Ledger Codes'!$C$6:$C$205,MATCH(S152,'Ledger Codes'!$B$6:$B$205,0))="","",INDEX('Ledger Codes'!$C$6:$C$205,MATCH(S152,'Ledger Codes'!$B$6:$B$205,0))),""))</f>
        <v>10057</v>
      </c>
      <c r="D152" s="50" t="s">
        <v>254</v>
      </c>
      <c r="E152" s="50" t="s">
        <v>2284</v>
      </c>
      <c r="F152" s="50" t="s">
        <v>2639</v>
      </c>
      <c r="G152" s="52" t="n">
        <v>1080</v>
      </c>
      <c r="H152" s="52" t="n">
        <v>0</v>
      </c>
      <c r="I152" s="52" t="n">
        <f aca="false">IF(AND(G152="",H152=""),"",N(G152)-N(H152))</f>
        <v>1080</v>
      </c>
      <c r="J152" s="52" t="n">
        <f aca="false">IF(I152="","",ABS(I152))</f>
        <v>1080</v>
      </c>
      <c r="K152" s="56" t="n">
        <f aca="false">IF(S152="","",0)</f>
        <v>0</v>
      </c>
      <c r="L152" s="56" t="n">
        <f aca="false">IF(J152="","",IF(AND(J152&gt;'COGS Testing'!$E$9,K152=0),1,0))</f>
        <v>0</v>
      </c>
      <c r="M152" s="57" t="n">
        <v>0.65216916232</v>
      </c>
      <c r="N152" s="56" t="str">
        <f aca="false">IF(OR(A152="",I152=""),"",IF(COUNTIFS($A$2:$A$400,A152,$D$2:$D$400,D152,$I$2:$I$400,I152)&gt;1,"Possible duplicate",""))</f>
        <v/>
      </c>
      <c r="O152" s="56" t="n">
        <f aca="false">IF(J152="","",IF(AND(L152=0,K152=0),1,0))</f>
        <v>1</v>
      </c>
      <c r="P152" s="56" t="str">
        <f aca="false">IF(L152=1,J152+ROW()/10^7,"")</f>
        <v/>
      </c>
      <c r="Q152" s="57" t="n">
        <f aca="false">IF(O152=1,M152,"")</f>
        <v>0.65216916232</v>
      </c>
      <c r="R152" s="56" t="str">
        <f aca="false">IF(K152=1,ROW(),"")</f>
        <v/>
      </c>
      <c r="S152" s="56" t="str">
        <f aca="false">IF(D152="","",TRIM(D152))</f>
        <v>SHIFTING CHARGES - EXP</v>
      </c>
    </row>
    <row r="153" customFormat="false" ht="15" hidden="false" customHeight="false" outlineLevel="0" collapsed="false">
      <c r="A153" s="50" t="s">
        <v>346</v>
      </c>
      <c r="B153" s="55" t="n">
        <v>46022</v>
      </c>
      <c r="C153" s="50" t="n">
        <f aca="false">IF(S153="","",IFERROR(IF(INDEX('Ledger Codes'!$C$6:$C$205,MATCH(S153,'Ledger Codes'!$B$6:$B$205,0))="","",INDEX('Ledger Codes'!$C$6:$C$205,MATCH(S153,'Ledger Codes'!$B$6:$B$205,0))),""))</f>
        <v>10077</v>
      </c>
      <c r="D153" s="50" t="s">
        <v>255</v>
      </c>
      <c r="E153" s="50" t="s">
        <v>347</v>
      </c>
      <c r="F153" s="50" t="s">
        <v>348</v>
      </c>
      <c r="G153" s="52" t="n">
        <v>0</v>
      </c>
      <c r="H153" s="52" t="n">
        <v>712.5</v>
      </c>
      <c r="I153" s="52" t="n">
        <f aca="false">IF(AND(G153="",H153=""),"",N(G153)-N(H153))</f>
        <v>-712.5</v>
      </c>
      <c r="J153" s="52" t="n">
        <f aca="false">IF(I153="","",ABS(I153))</f>
        <v>712.5</v>
      </c>
      <c r="K153" s="56" t="n">
        <f aca="false">IF(S153="","",0)</f>
        <v>0</v>
      </c>
      <c r="L153" s="56" t="n">
        <f aca="false">IF(J153="","",IF(AND(J153&gt;'COGS Testing'!$E$9,K153=0),1,0))</f>
        <v>0</v>
      </c>
      <c r="M153" s="57" t="n">
        <v>0.234476574828</v>
      </c>
      <c r="N153" s="56" t="str">
        <f aca="false">IF(OR(A153="",I153=""),"",IF(COUNTIFS($A$2:$A$400,A153,$D$2:$D$400,D153,$I$2:$I$400,I153)&gt;1,"Possible duplicate",""))</f>
        <v/>
      </c>
      <c r="O153" s="56" t="n">
        <f aca="false">IF(J153="","",IF(AND(L153=0,K153=0),1,0))</f>
        <v>1</v>
      </c>
      <c r="P153" s="56" t="str">
        <f aca="false">IF(L153=1,J153+ROW()/10^7,"")</f>
        <v/>
      </c>
      <c r="Q153" s="57" t="n">
        <f aca="false">IF(O153=1,M153,"")</f>
        <v>0.234476574828</v>
      </c>
      <c r="R153" s="56" t="str">
        <f aca="false">IF(K153=1,ROW(),"")</f>
        <v/>
      </c>
      <c r="S153" s="56" t="str">
        <f aca="false">IF(D153="","",TRIM(D153))</f>
        <v>SLOT CHARGES</v>
      </c>
    </row>
    <row r="154" customFormat="false" ht="15" hidden="false" customHeight="false" outlineLevel="0" collapsed="false">
      <c r="A154" s="50" t="s">
        <v>2640</v>
      </c>
      <c r="B154" s="55" t="n">
        <v>46022</v>
      </c>
      <c r="C154" s="50" t="n">
        <f aca="false">IF(S154="","",IFERROR(IF(INDEX('Ledger Codes'!$C$6:$C$205,MATCH(S154,'Ledger Codes'!$B$6:$B$205,0))="","",INDEX('Ledger Codes'!$C$6:$C$205,MATCH(S154,'Ledger Codes'!$B$6:$B$205,0))),""))</f>
        <v>10077</v>
      </c>
      <c r="D154" s="50" t="s">
        <v>257</v>
      </c>
      <c r="E154" s="50" t="s">
        <v>2641</v>
      </c>
      <c r="F154" s="50" t="s">
        <v>2642</v>
      </c>
      <c r="G154" s="52" t="n">
        <v>340031.25</v>
      </c>
      <c r="H154" s="52" t="n">
        <v>0</v>
      </c>
      <c r="I154" s="52" t="n">
        <f aca="false">IF(AND(G154="",H154=""),"",N(G154)-N(H154))</f>
        <v>340031.25</v>
      </c>
      <c r="J154" s="52" t="n">
        <f aca="false">IF(I154="","",ABS(I154))</f>
        <v>340031.25</v>
      </c>
      <c r="K154" s="56" t="n">
        <f aca="false">IF(S154="","",0)</f>
        <v>0</v>
      </c>
      <c r="L154" s="56" t="n">
        <f aca="false">IF(J154="","",IF(AND(J154&gt;'COGS Testing'!$E$9,K154=0),1,0))</f>
        <v>1</v>
      </c>
      <c r="M154" s="57" t="n">
        <v>0.207896579474</v>
      </c>
      <c r="N154" s="56" t="str">
        <f aca="false">IF(OR(A154="",I154=""),"",IF(COUNTIFS($A$2:$A$400,A154,$D$2:$D$400,D154,$I$2:$I$400,I154)&gt;1,"Possible duplicate",""))</f>
        <v/>
      </c>
      <c r="O154" s="56" t="n">
        <f aca="false">IF(J154="","",IF(AND(L154=0,K154=0),1,0))</f>
        <v>0</v>
      </c>
      <c r="P154" s="56" t="n">
        <f aca="false">IF(L154=1,J154+ROW()/10^7,"")</f>
        <v>340031.2500154</v>
      </c>
      <c r="Q154" s="56" t="str">
        <f aca="false">IF(O154=1,M154,"")</f>
        <v/>
      </c>
      <c r="R154" s="56" t="str">
        <f aca="false">IF(K154=1,ROW(),"")</f>
        <v/>
      </c>
      <c r="S154" s="56" t="str">
        <f aca="false">IF(D154="","",TRIM(D154))</f>
        <v>SLOT CHARGES- EXP</v>
      </c>
    </row>
    <row r="155" customFormat="false" ht="15" hidden="false" customHeight="false" outlineLevel="0" collapsed="false">
      <c r="A155" s="50" t="s">
        <v>2643</v>
      </c>
      <c r="B155" s="55" t="n">
        <v>45991</v>
      </c>
      <c r="C155" s="50" t="n">
        <f aca="false">IF(S155="","",IFERROR(IF(INDEX('Ledger Codes'!$C$6:$C$205,MATCH(S155,'Ledger Codes'!$B$6:$B$205,0))="","",INDEX('Ledger Codes'!$C$6:$C$205,MATCH(S155,'Ledger Codes'!$B$6:$B$205,0))),""))</f>
        <v>10062</v>
      </c>
      <c r="D155" s="50" t="s">
        <v>259</v>
      </c>
      <c r="E155" s="50" t="s">
        <v>2644</v>
      </c>
      <c r="F155" s="50" t="s">
        <v>2645</v>
      </c>
      <c r="G155" s="52" t="n">
        <v>0</v>
      </c>
      <c r="H155" s="52" t="n">
        <v>333.5</v>
      </c>
      <c r="I155" s="52" t="n">
        <f aca="false">IF(AND(G155="",H155=""),"",N(G155)-N(H155))</f>
        <v>-333.5</v>
      </c>
      <c r="J155" s="52" t="n">
        <f aca="false">IF(I155="","",ABS(I155))</f>
        <v>333.5</v>
      </c>
      <c r="K155" s="56" t="n">
        <f aca="false">IF(S155="","",0)</f>
        <v>0</v>
      </c>
      <c r="L155" s="56" t="n">
        <f aca="false">IF(J155="","",IF(AND(J155&gt;'COGS Testing'!$E$9,K155=0),1,0))</f>
        <v>0</v>
      </c>
      <c r="M155" s="57" t="n">
        <v>0.71761204387</v>
      </c>
      <c r="N155" s="56" t="str">
        <f aca="false">IF(OR(A155="",I155=""),"",IF(COUNTIFS($A$2:$A$400,A155,$D$2:$D$400,D155,$I$2:$I$400,I155)&gt;1,"Possible duplicate",""))</f>
        <v/>
      </c>
      <c r="O155" s="56" t="n">
        <f aca="false">IF(J155="","",IF(AND(L155=0,K155=0),1,0))</f>
        <v>1</v>
      </c>
      <c r="P155" s="56" t="str">
        <f aca="false">IF(L155=1,J155+ROW()/10^7,"")</f>
        <v/>
      </c>
      <c r="Q155" s="57" t="n">
        <f aca="false">IF(O155=1,M155,"")</f>
        <v>0.71761204387</v>
      </c>
      <c r="R155" s="56" t="str">
        <f aca="false">IF(K155=1,ROW(),"")</f>
        <v/>
      </c>
      <c r="S155" s="56" t="str">
        <f aca="false">IF(D155="","",TRIM(D155))</f>
        <v>STORAGE CHARGES - EXP</v>
      </c>
    </row>
    <row r="156" customFormat="false" ht="15" hidden="false" customHeight="false" outlineLevel="0" collapsed="false">
      <c r="A156" s="50" t="s">
        <v>2646</v>
      </c>
      <c r="B156" s="55" t="n">
        <v>46001</v>
      </c>
      <c r="C156" s="50" t="n">
        <f aca="false">IF(S156="","",IFERROR(IF(INDEX('Ledger Codes'!$C$6:$C$205,MATCH(S156,'Ledger Codes'!$B$6:$B$205,0))="","",INDEX('Ledger Codes'!$C$6:$C$205,MATCH(S156,'Ledger Codes'!$B$6:$B$205,0))),""))</f>
        <v>10062</v>
      </c>
      <c r="D156" s="50" t="s">
        <v>259</v>
      </c>
      <c r="E156" s="50" t="s">
        <v>2647</v>
      </c>
      <c r="F156" s="50" t="s">
        <v>2648</v>
      </c>
      <c r="G156" s="52" t="n">
        <v>290</v>
      </c>
      <c r="H156" s="52" t="n">
        <v>0</v>
      </c>
      <c r="I156" s="52" t="n">
        <f aca="false">IF(AND(G156="",H156=""),"",N(G156)-N(H156))</f>
        <v>290</v>
      </c>
      <c r="J156" s="52" t="n">
        <f aca="false">IF(I156="","",ABS(I156))</f>
        <v>290</v>
      </c>
      <c r="K156" s="56" t="n">
        <f aca="false">IF(S156="","",0)</f>
        <v>0</v>
      </c>
      <c r="L156" s="56" t="n">
        <f aca="false">IF(J156="","",IF(AND(J156&gt;'COGS Testing'!$E$9,K156=0),1,0))</f>
        <v>0</v>
      </c>
      <c r="M156" s="57" t="n">
        <v>0.669460029671</v>
      </c>
      <c r="N156" s="56" t="str">
        <f aca="false">IF(OR(A156="",I156=""),"",IF(COUNTIFS($A$2:$A$400,A156,$D$2:$D$400,D156,$I$2:$I$400,I156)&gt;1,"Possible duplicate",""))</f>
        <v/>
      </c>
      <c r="O156" s="56" t="n">
        <f aca="false">IF(J156="","",IF(AND(L156=0,K156=0),1,0))</f>
        <v>1</v>
      </c>
      <c r="P156" s="56" t="str">
        <f aca="false">IF(L156=1,J156+ROW()/10^7,"")</f>
        <v/>
      </c>
      <c r="Q156" s="57" t="n">
        <f aca="false">IF(O156=1,M156,"")</f>
        <v>0.669460029671</v>
      </c>
      <c r="R156" s="56" t="str">
        <f aca="false">IF(K156=1,ROW(),"")</f>
        <v/>
      </c>
      <c r="S156" s="56" t="str">
        <f aca="false">IF(D156="","",TRIM(D156))</f>
        <v>STORAGE CHARGES - EXP</v>
      </c>
    </row>
    <row r="157" customFormat="false" ht="15" hidden="false" customHeight="false" outlineLevel="0" collapsed="false">
      <c r="A157" s="50" t="s">
        <v>2649</v>
      </c>
      <c r="B157" s="55" t="n">
        <v>45958</v>
      </c>
      <c r="C157" s="50" t="n">
        <f aca="false">IF(S157="","",IFERROR(IF(INDEX('Ledger Codes'!$C$6:$C$205,MATCH(S157,'Ledger Codes'!$B$6:$B$205,0))="","",INDEX('Ledger Codes'!$C$6:$C$205,MATCH(S157,'Ledger Codes'!$B$6:$B$205,0))),""))</f>
        <v>10082</v>
      </c>
      <c r="D157" s="50" t="s">
        <v>260</v>
      </c>
      <c r="E157" s="50" t="s">
        <v>2650</v>
      </c>
      <c r="F157" s="58" t="s">
        <v>2651</v>
      </c>
      <c r="G157" s="52" t="n">
        <v>2625</v>
      </c>
      <c r="H157" s="52" t="n">
        <v>0</v>
      </c>
      <c r="I157" s="52" t="n">
        <f aca="false">IF(AND(G157="",H157=""),"",N(G157)-N(H157))</f>
        <v>2625</v>
      </c>
      <c r="J157" s="52" t="n">
        <f aca="false">IF(I157="","",ABS(I157))</f>
        <v>2625</v>
      </c>
      <c r="K157" s="56" t="n">
        <f aca="false">IF(S157="","",0)</f>
        <v>0</v>
      </c>
      <c r="L157" s="56" t="n">
        <f aca="false">IF(J157="","",IF(AND(J157&gt;'COGS Testing'!$E$9,K157=0),1,0))</f>
        <v>0</v>
      </c>
      <c r="M157" s="57" t="n">
        <v>0.086274585858</v>
      </c>
      <c r="N157" s="56" t="str">
        <f aca="false">IF(OR(A157="",I157=""),"",IF(COUNTIFS($A$2:$A$400,A157,$D$2:$D$400,D157,$I$2:$I$400,I157)&gt;1,"Possible duplicate",""))</f>
        <v/>
      </c>
      <c r="O157" s="56" t="n">
        <f aca="false">IF(J157="","",IF(AND(L157=0,K157=0),1,0))</f>
        <v>1</v>
      </c>
      <c r="P157" s="56" t="str">
        <f aca="false">IF(L157=1,J157+ROW()/10^7,"")</f>
        <v/>
      </c>
      <c r="Q157" s="57" t="n">
        <f aca="false">IF(O157=1,M157,"")</f>
        <v>0.086274585858</v>
      </c>
      <c r="R157" s="56" t="str">
        <f aca="false">IF(K157=1,ROW(),"")</f>
        <v/>
      </c>
      <c r="S157" s="56" t="str">
        <f aca="false">IF(D157="","",TRIM(D157))</f>
        <v>SURVEY CHARGES</v>
      </c>
    </row>
    <row r="158" customFormat="false" ht="15" hidden="false" customHeight="false" outlineLevel="0" collapsed="false">
      <c r="A158" s="50" t="s">
        <v>2652</v>
      </c>
      <c r="B158" s="55" t="n">
        <v>45958</v>
      </c>
      <c r="C158" s="50" t="n">
        <f aca="false">IF(S158="","",IFERROR(IF(INDEX('Ledger Codes'!$C$6:$C$205,MATCH(S158,'Ledger Codes'!$B$6:$B$205,0))="","",INDEX('Ledger Codes'!$C$6:$C$205,MATCH(S158,'Ledger Codes'!$B$6:$B$205,0))),""))</f>
        <v>10082</v>
      </c>
      <c r="D158" s="50" t="s">
        <v>260</v>
      </c>
      <c r="E158" s="50" t="s">
        <v>2653</v>
      </c>
      <c r="F158" s="50" t="s">
        <v>2654</v>
      </c>
      <c r="G158" s="52" t="n">
        <v>0</v>
      </c>
      <c r="H158" s="52" t="n">
        <v>262.5</v>
      </c>
      <c r="I158" s="52" t="n">
        <f aca="false">IF(AND(G158="",H158=""),"",N(G158)-N(H158))</f>
        <v>-262.5</v>
      </c>
      <c r="J158" s="52" t="n">
        <f aca="false">IF(I158="","",ABS(I158))</f>
        <v>262.5</v>
      </c>
      <c r="K158" s="56" t="n">
        <f aca="false">IF(S158="","",0)</f>
        <v>0</v>
      </c>
      <c r="L158" s="56" t="n">
        <f aca="false">IF(J158="","",IF(AND(J158&gt;'COGS Testing'!$E$9,K158=0),1,0))</f>
        <v>0</v>
      </c>
      <c r="M158" s="57" t="n">
        <v>0.606174148197</v>
      </c>
      <c r="N158" s="56" t="str">
        <f aca="false">IF(OR(A158="",I158=""),"",IF(COUNTIFS($A$2:$A$400,A158,$D$2:$D$400,D158,$I$2:$I$400,I158)&gt;1,"Possible duplicate",""))</f>
        <v/>
      </c>
      <c r="O158" s="56" t="n">
        <f aca="false">IF(J158="","",IF(AND(L158=0,K158=0),1,0))</f>
        <v>1</v>
      </c>
      <c r="P158" s="56" t="str">
        <f aca="false">IF(L158=1,J158+ROW()/10^7,"")</f>
        <v/>
      </c>
      <c r="Q158" s="57" t="n">
        <f aca="false">IF(O158=1,M158,"")</f>
        <v>0.606174148197</v>
      </c>
      <c r="R158" s="56" t="str">
        <f aca="false">IF(K158=1,ROW(),"")</f>
        <v/>
      </c>
      <c r="S158" s="56" t="str">
        <f aca="false">IF(D158="","",TRIM(D158))</f>
        <v>SURVEY CHARGES</v>
      </c>
    </row>
    <row r="159" customFormat="false" ht="15" hidden="false" customHeight="false" outlineLevel="0" collapsed="false">
      <c r="A159" s="50" t="s">
        <v>2655</v>
      </c>
      <c r="B159" s="55" t="n">
        <v>45958</v>
      </c>
      <c r="C159" s="50" t="n">
        <f aca="false">IF(S159="","",IFERROR(IF(INDEX('Ledger Codes'!$C$6:$C$205,MATCH(S159,'Ledger Codes'!$B$6:$B$205,0))="","",INDEX('Ledger Codes'!$C$6:$C$205,MATCH(S159,'Ledger Codes'!$B$6:$B$205,0))),""))</f>
        <v>10082</v>
      </c>
      <c r="D159" s="50" t="s">
        <v>260</v>
      </c>
      <c r="E159" s="50" t="s">
        <v>2656</v>
      </c>
      <c r="F159" s="50" t="s">
        <v>2657</v>
      </c>
      <c r="G159" s="52" t="n">
        <v>0</v>
      </c>
      <c r="H159" s="52" t="n">
        <v>3018.75</v>
      </c>
      <c r="I159" s="52" t="n">
        <f aca="false">IF(AND(G159="",H159=""),"",N(G159)-N(H159))</f>
        <v>-3018.75</v>
      </c>
      <c r="J159" s="52" t="n">
        <f aca="false">IF(I159="","",ABS(I159))</f>
        <v>3018.75</v>
      </c>
      <c r="K159" s="56" t="n">
        <f aca="false">IF(S159="","",0)</f>
        <v>0</v>
      </c>
      <c r="L159" s="56" t="n">
        <f aca="false">IF(J159="","",IF(AND(J159&gt;'COGS Testing'!$E$9,K159=0),1,0))</f>
        <v>0</v>
      </c>
      <c r="M159" s="57" t="n">
        <v>0.756572841276</v>
      </c>
      <c r="N159" s="56" t="str">
        <f aca="false">IF(OR(A159="",I159=""),"",IF(COUNTIFS($A$2:$A$400,A159,$D$2:$D$400,D159,$I$2:$I$400,I159)&gt;1,"Possible duplicate",""))</f>
        <v/>
      </c>
      <c r="O159" s="56" t="n">
        <f aca="false">IF(J159="","",IF(AND(L159=0,K159=0),1,0))</f>
        <v>1</v>
      </c>
      <c r="P159" s="56" t="str">
        <f aca="false">IF(L159=1,J159+ROW()/10^7,"")</f>
        <v/>
      </c>
      <c r="Q159" s="57" t="n">
        <f aca="false">IF(O159=1,M159,"")</f>
        <v>0.756572841276</v>
      </c>
      <c r="R159" s="56" t="str">
        <f aca="false">IF(K159=1,ROW(),"")</f>
        <v/>
      </c>
      <c r="S159" s="56" t="str">
        <f aca="false">IF(D159="","",TRIM(D159))</f>
        <v>SURVEY CHARGES</v>
      </c>
    </row>
    <row r="160" customFormat="false" ht="15" hidden="false" customHeight="false" outlineLevel="0" collapsed="false">
      <c r="A160" s="50" t="s">
        <v>2658</v>
      </c>
      <c r="B160" s="55" t="n">
        <v>46011</v>
      </c>
      <c r="C160" s="50" t="n">
        <f aca="false">IF(S160="","",IFERROR(IF(INDEX('Ledger Codes'!$C$6:$C$205,MATCH(S160,'Ledger Codes'!$B$6:$B$205,0))="","",INDEX('Ledger Codes'!$C$6:$C$205,MATCH(S160,'Ledger Codes'!$B$6:$B$205,0))),""))</f>
        <v>10088</v>
      </c>
      <c r="D160" s="50" t="s">
        <v>261</v>
      </c>
      <c r="E160" s="50"/>
      <c r="F160" s="58" t="s">
        <v>2659</v>
      </c>
      <c r="G160" s="52" t="n">
        <v>17.26</v>
      </c>
      <c r="H160" s="52" t="n">
        <v>0</v>
      </c>
      <c r="I160" s="52" t="n">
        <f aca="false">IF(AND(G160="",H160=""),"",N(G160)-N(H160))</f>
        <v>17.26</v>
      </c>
      <c r="J160" s="52" t="n">
        <f aca="false">IF(I160="","",ABS(I160))</f>
        <v>17.26</v>
      </c>
      <c r="K160" s="56" t="n">
        <f aca="false">IF(S160="","",0)</f>
        <v>0</v>
      </c>
      <c r="L160" s="56" t="n">
        <f aca="false">IF(J160="","",IF(AND(J160&gt;'COGS Testing'!$E$9,K160=0),1,0))</f>
        <v>0</v>
      </c>
      <c r="M160" s="57" t="n">
        <v>0.693271440129</v>
      </c>
      <c r="N160" s="56" t="str">
        <f aca="false">IF(OR(A160="",I160=""),"",IF(COUNTIFS($A$2:$A$400,A160,$D$2:$D$400,D160,$I$2:$I$400,I160)&gt;1,"Possible duplicate",""))</f>
        <v/>
      </c>
      <c r="O160" s="56" t="n">
        <f aca="false">IF(J160="","",IF(AND(L160=0,K160=0),1,0))</f>
        <v>1</v>
      </c>
      <c r="P160" s="56" t="str">
        <f aca="false">IF(L160=1,J160+ROW()/10^7,"")</f>
        <v/>
      </c>
      <c r="Q160" s="57" t="n">
        <f aca="false">IF(O160=1,M160,"")</f>
        <v>0.693271440129</v>
      </c>
      <c r="R160" s="56" t="str">
        <f aca="false">IF(K160=1,ROW(),"")</f>
        <v/>
      </c>
      <c r="S160" s="56" t="str">
        <f aca="false">IF(D160="","",TRIM(D160))</f>
        <v>W/O EXPENSES</v>
      </c>
    </row>
    <row r="161" customFormat="false" ht="15" hidden="false" customHeight="false" outlineLevel="0" collapsed="false">
      <c r="A161" s="50" t="s">
        <v>2660</v>
      </c>
      <c r="B161" s="55" t="n">
        <v>46022</v>
      </c>
      <c r="C161" s="50" t="n">
        <f aca="false">IF(S161="","",IFERROR(IF(INDEX('Ledger Codes'!$C$6:$C$205,MATCH(S161,'Ledger Codes'!$B$6:$B$205,0))="","",INDEX('Ledger Codes'!$C$6:$C$205,MATCH(S161,'Ledger Codes'!$B$6:$B$205,0))),""))</f>
        <v>10088</v>
      </c>
      <c r="D161" s="50" t="s">
        <v>261</v>
      </c>
      <c r="E161" s="50"/>
      <c r="F161" s="50"/>
      <c r="G161" s="52" t="n">
        <v>1692.35</v>
      </c>
      <c r="H161" s="52" t="n">
        <v>0</v>
      </c>
      <c r="I161" s="52" t="n">
        <f aca="false">IF(AND(G161="",H161=""),"",N(G161)-N(H161))</f>
        <v>1692.35</v>
      </c>
      <c r="J161" s="52" t="n">
        <f aca="false">IF(I161="","",ABS(I161))</f>
        <v>1692.35</v>
      </c>
      <c r="K161" s="56" t="n">
        <f aca="false">IF(S161="","",0)</f>
        <v>0</v>
      </c>
      <c r="L161" s="56" t="n">
        <f aca="false">IF(J161="","",IF(AND(J161&gt;'COGS Testing'!$E$9,K161=0),1,0))</f>
        <v>0</v>
      </c>
      <c r="M161" s="57" t="n">
        <v>0.27388840891</v>
      </c>
      <c r="N161" s="56" t="str">
        <f aca="false">IF(OR(A161="",I161=""),"",IF(COUNTIFS($A$2:$A$400,A161,$D$2:$D$400,D161,$I$2:$I$400,I161)&gt;1,"Possible duplicate",""))</f>
        <v/>
      </c>
      <c r="O161" s="56" t="n">
        <f aca="false">IF(J161="","",IF(AND(L161=0,K161=0),1,0))</f>
        <v>1</v>
      </c>
      <c r="P161" s="56" t="str">
        <f aca="false">IF(L161=1,J161+ROW()/10^7,"")</f>
        <v/>
      </c>
      <c r="Q161" s="57" t="n">
        <f aca="false">IF(O161=1,M161,"")</f>
        <v>0.27388840891</v>
      </c>
      <c r="R161" s="56" t="str">
        <f aca="false">IF(K161=1,ROW(),"")</f>
        <v/>
      </c>
      <c r="S161" s="56" t="str">
        <f aca="false">IF(D161="","",TRIM(D161))</f>
        <v>W/O EXPENSES</v>
      </c>
    </row>
    <row r="162" customFormat="false" ht="15" hidden="false" customHeight="false" outlineLevel="0" collapsed="false">
      <c r="A162" s="50" t="s">
        <v>2660</v>
      </c>
      <c r="B162" s="55" t="n">
        <v>46022</v>
      </c>
      <c r="C162" s="50" t="n">
        <f aca="false">IF(S162="","",IFERROR(IF(INDEX('Ledger Codes'!$C$6:$C$205,MATCH(S162,'Ledger Codes'!$B$6:$B$205,0))="","",INDEX('Ledger Codes'!$C$6:$C$205,MATCH(S162,'Ledger Codes'!$B$6:$B$205,0))),""))</f>
        <v>10088</v>
      </c>
      <c r="D162" s="50" t="s">
        <v>261</v>
      </c>
      <c r="E162" s="50"/>
      <c r="F162" s="50"/>
      <c r="G162" s="52" t="n">
        <v>0.03</v>
      </c>
      <c r="H162" s="52" t="n">
        <v>0</v>
      </c>
      <c r="I162" s="52" t="n">
        <f aca="false">IF(AND(G162="",H162=""),"",N(G162)-N(H162))</f>
        <v>0.03</v>
      </c>
      <c r="J162" s="52" t="n">
        <f aca="false">IF(I162="","",ABS(I162))</f>
        <v>0.03</v>
      </c>
      <c r="K162" s="56" t="n">
        <f aca="false">IF(S162="","",0)</f>
        <v>0</v>
      </c>
      <c r="L162" s="56" t="n">
        <f aca="false">IF(J162="","",IF(AND(J162&gt;'COGS Testing'!$E$9,K162=0),1,0))</f>
        <v>0</v>
      </c>
      <c r="M162" s="57" t="n">
        <v>0.764152479004</v>
      </c>
      <c r="N162" s="56" t="str">
        <f aca="false">IF(OR(A162="",I162=""),"",IF(COUNTIFS($A$2:$A$400,A162,$D$2:$D$400,D162,$I$2:$I$400,I162)&gt;1,"Possible duplicate",""))</f>
        <v/>
      </c>
      <c r="O162" s="56" t="n">
        <f aca="false">IF(J162="","",IF(AND(L162=0,K162=0),1,0))</f>
        <v>1</v>
      </c>
      <c r="P162" s="56" t="str">
        <f aca="false">IF(L162=1,J162+ROW()/10^7,"")</f>
        <v/>
      </c>
      <c r="Q162" s="57" t="n">
        <f aca="false">IF(O162=1,M162,"")</f>
        <v>0.764152479004</v>
      </c>
      <c r="R162" s="56" t="str">
        <f aca="false">IF(K162=1,ROW(),"")</f>
        <v/>
      </c>
      <c r="S162" s="56" t="str">
        <f aca="false">IF(D162="","",TRIM(D162))</f>
        <v>W/O EXPENSES</v>
      </c>
    </row>
    <row r="163" customFormat="false" ht="15" hidden="false" customHeight="false" outlineLevel="0" collapsed="false">
      <c r="A163" s="50" t="s">
        <v>2660</v>
      </c>
      <c r="B163" s="55" t="n">
        <v>46022</v>
      </c>
      <c r="C163" s="50" t="n">
        <f aca="false">IF(S163="","",IFERROR(IF(INDEX('Ledger Codes'!$C$6:$C$205,MATCH(S163,'Ledger Codes'!$B$6:$B$205,0))="","",INDEX('Ledger Codes'!$C$6:$C$205,MATCH(S163,'Ledger Codes'!$B$6:$B$205,0))),""))</f>
        <v>10088</v>
      </c>
      <c r="D163" s="50" t="s">
        <v>261</v>
      </c>
      <c r="E163" s="50"/>
      <c r="F163" s="50"/>
      <c r="G163" s="52" t="n">
        <v>1230.84</v>
      </c>
      <c r="H163" s="52" t="n">
        <v>0</v>
      </c>
      <c r="I163" s="52" t="n">
        <f aca="false">IF(AND(G163="",H163=""),"",N(G163)-N(H163))</f>
        <v>1230.84</v>
      </c>
      <c r="J163" s="52" t="n">
        <f aca="false">IF(I163="","",ABS(I163))</f>
        <v>1230.84</v>
      </c>
      <c r="K163" s="56" t="n">
        <f aca="false">IF(S163="","",0)</f>
        <v>0</v>
      </c>
      <c r="L163" s="56" t="n">
        <f aca="false">IF(J163="","",IF(AND(J163&gt;'COGS Testing'!$E$9,K163=0),1,0))</f>
        <v>0</v>
      </c>
      <c r="M163" s="57" t="n">
        <v>0.966643631399</v>
      </c>
      <c r="N163" s="56" t="str">
        <f aca="false">IF(OR(A163="",I163=""),"",IF(COUNTIFS($A$2:$A$400,A163,$D$2:$D$400,D163,$I$2:$I$400,I163)&gt;1,"Possible duplicate",""))</f>
        <v/>
      </c>
      <c r="O163" s="56" t="n">
        <f aca="false">IF(J163="","",IF(AND(L163=0,K163=0),1,0))</f>
        <v>1</v>
      </c>
      <c r="P163" s="56" t="str">
        <f aca="false">IF(L163=1,J163+ROW()/10^7,"")</f>
        <v/>
      </c>
      <c r="Q163" s="57" t="n">
        <f aca="false">IF(O163=1,M163,"")</f>
        <v>0.966643631399</v>
      </c>
      <c r="R163" s="56" t="str">
        <f aca="false">IF(K163=1,ROW(),"")</f>
        <v/>
      </c>
      <c r="S163" s="56" t="str">
        <f aca="false">IF(D163="","",TRIM(D163))</f>
        <v>W/O EXPENSES</v>
      </c>
    </row>
    <row r="164" customFormat="false" ht="15" hidden="false" customHeight="false" outlineLevel="0" collapsed="false">
      <c r="A164" s="50" t="s">
        <v>2661</v>
      </c>
      <c r="B164" s="55" t="n">
        <v>46022</v>
      </c>
      <c r="C164" s="50" t="n">
        <f aca="false">IF(S164="","",IFERROR(IF(INDEX('Ledger Codes'!$C$6:$C$205,MATCH(S164,'Ledger Codes'!$B$6:$B$205,0))="","",INDEX('Ledger Codes'!$C$6:$C$205,MATCH(S164,'Ledger Codes'!$B$6:$B$205,0))),""))</f>
        <v>10088</v>
      </c>
      <c r="D164" s="50" t="s">
        <v>261</v>
      </c>
      <c r="E164" s="50"/>
      <c r="F164" s="50" t="s">
        <v>2662</v>
      </c>
      <c r="G164" s="52" t="n">
        <v>0</v>
      </c>
      <c r="H164" s="52" t="n">
        <v>1</v>
      </c>
      <c r="I164" s="52" t="n">
        <f aca="false">IF(AND(G164="",H164=""),"",N(G164)-N(H164))</f>
        <v>-1</v>
      </c>
      <c r="J164" s="52" t="n">
        <f aca="false">IF(I164="","",ABS(I164))</f>
        <v>1</v>
      </c>
      <c r="K164" s="56" t="n">
        <f aca="false">IF(S164="","",0)</f>
        <v>0</v>
      </c>
      <c r="L164" s="56" t="n">
        <f aca="false">IF(J164="","",IF(AND(J164&gt;'COGS Testing'!$E$9,K164=0),1,0))</f>
        <v>0</v>
      </c>
      <c r="M164" s="57" t="n">
        <v>0.924165760812</v>
      </c>
      <c r="N164" s="56" t="str">
        <f aca="false">IF(OR(A164="",I164=""),"",IF(COUNTIFS($A$2:$A$400,A164,$D$2:$D$400,D164,$I$2:$I$400,I164)&gt;1,"Possible duplicate",""))</f>
        <v/>
      </c>
      <c r="O164" s="56" t="n">
        <f aca="false">IF(J164="","",IF(AND(L164=0,K164=0),1,0))</f>
        <v>1</v>
      </c>
      <c r="P164" s="56" t="str">
        <f aca="false">IF(L164=1,J164+ROW()/10^7,"")</f>
        <v/>
      </c>
      <c r="Q164" s="57" t="n">
        <f aca="false">IF(O164=1,M164,"")</f>
        <v>0.924165760812</v>
      </c>
      <c r="R164" s="56" t="str">
        <f aca="false">IF(K164=1,ROW(),"")</f>
        <v/>
      </c>
      <c r="S164" s="56" t="str">
        <f aca="false">IF(D164="","",TRIM(D164))</f>
        <v>W/O EXPENSES</v>
      </c>
    </row>
    <row r="165" customFormat="false" ht="15" hidden="false" customHeight="false" outlineLevel="0" collapsed="false">
      <c r="A165" s="50" t="s">
        <v>2661</v>
      </c>
      <c r="B165" s="55" t="n">
        <v>46022</v>
      </c>
      <c r="C165" s="50" t="n">
        <f aca="false">IF(S165="","",IFERROR(IF(INDEX('Ledger Codes'!$C$6:$C$205,MATCH(S165,'Ledger Codes'!$B$6:$B$205,0))="","",INDEX('Ledger Codes'!$C$6:$C$205,MATCH(S165,'Ledger Codes'!$B$6:$B$205,0))),""))</f>
        <v>10088</v>
      </c>
      <c r="D165" s="50" t="s">
        <v>261</v>
      </c>
      <c r="E165" s="50"/>
      <c r="F165" s="50" t="s">
        <v>2662</v>
      </c>
      <c r="G165" s="52" t="n">
        <v>0</v>
      </c>
      <c r="H165" s="52" t="n">
        <v>77.48</v>
      </c>
      <c r="I165" s="52" t="n">
        <f aca="false">IF(AND(G165="",H165=""),"",N(G165)-N(H165))</f>
        <v>-77.48</v>
      </c>
      <c r="J165" s="52" t="n">
        <f aca="false">IF(I165="","",ABS(I165))</f>
        <v>77.48</v>
      </c>
      <c r="K165" s="56" t="n">
        <f aca="false">IF(S165="","",0)</f>
        <v>0</v>
      </c>
      <c r="L165" s="56" t="n">
        <f aca="false">IF(J165="","",IF(AND(J165&gt;'COGS Testing'!$E$9,K165=0),1,0))</f>
        <v>0</v>
      </c>
      <c r="M165" s="57" t="n">
        <v>0.895158275659</v>
      </c>
      <c r="N165" s="56" t="str">
        <f aca="false">IF(OR(A165="",I165=""),"",IF(COUNTIFS($A$2:$A$400,A165,$D$2:$D$400,D165,$I$2:$I$400,I165)&gt;1,"Possible duplicate",""))</f>
        <v/>
      </c>
      <c r="O165" s="56" t="n">
        <f aca="false">IF(J165="","",IF(AND(L165=0,K165=0),1,0))</f>
        <v>1</v>
      </c>
      <c r="P165" s="56" t="str">
        <f aca="false">IF(L165=1,J165+ROW()/10^7,"")</f>
        <v/>
      </c>
      <c r="Q165" s="57" t="n">
        <f aca="false">IF(O165=1,M165,"")</f>
        <v>0.895158275659</v>
      </c>
      <c r="R165" s="56" t="str">
        <f aca="false">IF(K165=1,ROW(),"")</f>
        <v/>
      </c>
      <c r="S165" s="56" t="str">
        <f aca="false">IF(D165="","",TRIM(D165))</f>
        <v>W/O EXPENSES</v>
      </c>
    </row>
    <row r="166" customFormat="false" ht="15" hidden="false" customHeight="false" outlineLevel="0" collapsed="false">
      <c r="A166" s="50" t="s">
        <v>2663</v>
      </c>
      <c r="B166" s="55" t="n">
        <v>46022</v>
      </c>
      <c r="C166" s="50" t="n">
        <f aca="false">IF(S166="","",IFERROR(IF(INDEX('Ledger Codes'!$C$6:$C$205,MATCH(S166,'Ledger Codes'!$B$6:$B$205,0))="","",INDEX('Ledger Codes'!$C$6:$C$205,MATCH(S166,'Ledger Codes'!$B$6:$B$205,0))),""))</f>
        <v>10088</v>
      </c>
      <c r="D166" s="50" t="s">
        <v>261</v>
      </c>
      <c r="E166" s="50"/>
      <c r="F166" s="50" t="s">
        <v>2664</v>
      </c>
      <c r="G166" s="52" t="n">
        <v>60.41</v>
      </c>
      <c r="H166" s="52" t="n">
        <v>0</v>
      </c>
      <c r="I166" s="52" t="n">
        <f aca="false">IF(AND(G166="",H166=""),"",N(G166)-N(H166))</f>
        <v>60.41</v>
      </c>
      <c r="J166" s="52" t="n">
        <f aca="false">IF(I166="","",ABS(I166))</f>
        <v>60.41</v>
      </c>
      <c r="K166" s="56" t="n">
        <f aca="false">IF(S166="","",0)</f>
        <v>0</v>
      </c>
      <c r="L166" s="56" t="n">
        <f aca="false">IF(J166="","",IF(AND(J166&gt;'COGS Testing'!$E$9,K166=0),1,0))</f>
        <v>0</v>
      </c>
      <c r="M166" s="57" t="n">
        <v>0.602627584706</v>
      </c>
      <c r="N166" s="56" t="str">
        <f aca="false">IF(OR(A166="",I166=""),"",IF(COUNTIFS($A$2:$A$400,A166,$D$2:$D$400,D166,$I$2:$I$400,I166)&gt;1,"Possible duplicate",""))</f>
        <v/>
      </c>
      <c r="O166" s="56" t="n">
        <f aca="false">IF(J166="","",IF(AND(L166=0,K166=0),1,0))</f>
        <v>1</v>
      </c>
      <c r="P166" s="56" t="str">
        <f aca="false">IF(L166=1,J166+ROW()/10^7,"")</f>
        <v/>
      </c>
      <c r="Q166" s="57" t="n">
        <f aca="false">IF(O166=1,M166,"")</f>
        <v>0.602627584706</v>
      </c>
      <c r="R166" s="56" t="str">
        <f aca="false">IF(K166=1,ROW(),"")</f>
        <v/>
      </c>
      <c r="S166" s="56" t="str">
        <f aca="false">IF(D166="","",TRIM(D166))</f>
        <v>W/O EXPENSES</v>
      </c>
    </row>
    <row r="167" customFormat="false" ht="15" hidden="false" customHeight="false" outlineLevel="0" collapsed="false">
      <c r="A167" s="50" t="s">
        <v>2225</v>
      </c>
      <c r="B167" s="55" t="n">
        <v>46022</v>
      </c>
      <c r="C167" s="50" t="n">
        <f aca="false">IF(S167="","",IFERROR(IF(INDEX('Ledger Codes'!$C$6:$C$205,MATCH(S167,'Ledger Codes'!$B$6:$B$205,0))="","",INDEX('Ledger Codes'!$C$6:$C$205,MATCH(S167,'Ledger Codes'!$B$6:$B$205,0))),""))</f>
        <v>10089</v>
      </c>
      <c r="D167" s="50" t="s">
        <v>262</v>
      </c>
      <c r="E167" s="50" t="s">
        <v>2226</v>
      </c>
      <c r="F167" s="50" t="s">
        <v>2227</v>
      </c>
      <c r="G167" s="52" t="n">
        <v>8634</v>
      </c>
      <c r="H167" s="52" t="n">
        <v>0</v>
      </c>
      <c r="I167" s="52" t="n">
        <f aca="false">IF(AND(G167="",H167=""),"",N(G167)-N(H167))</f>
        <v>8634</v>
      </c>
      <c r="J167" s="52" t="n">
        <f aca="false">IF(I167="","",ABS(I167))</f>
        <v>8634</v>
      </c>
      <c r="K167" s="56" t="n">
        <f aca="false">IF(S167="","",0)</f>
        <v>0</v>
      </c>
      <c r="L167" s="56" t="n">
        <f aca="false">IF(J167="","",IF(AND(J167&gt;'COGS Testing'!$E$9,K167=0),1,0))</f>
        <v>1</v>
      </c>
      <c r="M167" s="57" t="n">
        <v>0.517271680239</v>
      </c>
      <c r="N167" s="56" t="str">
        <f aca="false">IF(OR(A167="",I167=""),"",IF(COUNTIFS($A$2:$A$400,A167,$D$2:$D$400,D167,$I$2:$I$400,I167)&gt;1,"Possible duplicate",""))</f>
        <v/>
      </c>
      <c r="O167" s="56" t="n">
        <f aca="false">IF(J167="","",IF(AND(L167=0,K167=0),1,0))</f>
        <v>0</v>
      </c>
      <c r="P167" s="56" t="n">
        <f aca="false">IF(L167=1,J167+ROW()/10^7,"")</f>
        <v>8634.0000167</v>
      </c>
      <c r="Q167" s="56" t="str">
        <f aca="false">IF(O167=1,M167,"")</f>
        <v/>
      </c>
      <c r="R167" s="56" t="str">
        <f aca="false">IF(K167=1,ROW(),"")</f>
        <v/>
      </c>
      <c r="S167" s="56" t="str">
        <f aca="false">IF(D167="","",TRIM(D167))</f>
        <v>EXPENSE Forwarding</v>
      </c>
    </row>
    <row r="168" customFormat="false" ht="15" hidden="false" customHeight="false" outlineLevel="0" collapsed="false">
      <c r="A168" s="50" t="s">
        <v>2228</v>
      </c>
      <c r="B168" s="55" t="n">
        <v>45899</v>
      </c>
      <c r="C168" s="50" t="n">
        <f aca="false">IF(S168="","",IFERROR(IF(INDEX('Ledger Codes'!$C$6:$C$205,MATCH(S168,'Ledger Codes'!$B$6:$B$205,0))="","",INDEX('Ledger Codes'!$C$6:$C$205,MATCH(S168,'Ledger Codes'!$B$6:$B$205,0))),""))</f>
        <v>10090</v>
      </c>
      <c r="D168" s="50" t="s">
        <v>263</v>
      </c>
      <c r="E168" s="50" t="s">
        <v>2229</v>
      </c>
      <c r="F168" s="50" t="s">
        <v>2230</v>
      </c>
      <c r="G168" s="52" t="n">
        <v>9250</v>
      </c>
      <c r="H168" s="52" t="n">
        <v>0</v>
      </c>
      <c r="I168" s="52" t="n">
        <f aca="false">IF(AND(G168="",H168=""),"",N(G168)-N(H168))</f>
        <v>9250</v>
      </c>
      <c r="J168" s="52" t="n">
        <f aca="false">IF(I168="","",ABS(I168))</f>
        <v>9250</v>
      </c>
      <c r="K168" s="56" t="n">
        <f aca="false">IF(S168="","",0)</f>
        <v>0</v>
      </c>
      <c r="L168" s="56" t="n">
        <f aca="false">IF(J168="","",IF(AND(J168&gt;'COGS Testing'!$E$9,K168=0),1,0))</f>
        <v>1</v>
      </c>
      <c r="M168" s="57" t="n">
        <v>0.673666687998</v>
      </c>
      <c r="N168" s="56" t="str">
        <f aca="false">IF(OR(A168="",I168=""),"",IF(COUNTIFS($A$2:$A$400,A168,$D$2:$D$400,D168,$I$2:$I$400,I168)&gt;1,"Possible duplicate",""))</f>
        <v/>
      </c>
      <c r="O168" s="56" t="n">
        <f aca="false">IF(J168="","",IF(AND(L168=0,K168=0),1,0))</f>
        <v>0</v>
      </c>
      <c r="P168" s="56" t="n">
        <f aca="false">IF(L168=1,J168+ROW()/10^7,"")</f>
        <v>9250.0000168</v>
      </c>
      <c r="Q168" s="56" t="str">
        <f aca="false">IF(O168=1,M168,"")</f>
        <v/>
      </c>
      <c r="R168" s="56" t="str">
        <f aca="false">IF(K168=1,ROW(),"")</f>
        <v/>
      </c>
      <c r="S168" s="56" t="str">
        <f aca="false">IF(D168="","",TRIM(D168))</f>
        <v>EXPENSE-SEA FREIGHT EXPORT FCL</v>
      </c>
    </row>
    <row r="169" customFormat="false" ht="15" hidden="false" customHeight="false" outlineLevel="0" collapsed="false">
      <c r="A169" s="50" t="s">
        <v>2231</v>
      </c>
      <c r="B169" s="55" t="n">
        <v>45971</v>
      </c>
      <c r="C169" s="50" t="n">
        <f aca="false">IF(S169="","",IFERROR(IF(INDEX('Ledger Codes'!$C$6:$C$205,MATCH(S169,'Ledger Codes'!$B$6:$B$205,0))="","",INDEX('Ledger Codes'!$C$6:$C$205,MATCH(S169,'Ledger Codes'!$B$6:$B$205,0))),""))</f>
        <v>10090</v>
      </c>
      <c r="D169" s="50" t="s">
        <v>263</v>
      </c>
      <c r="E169" s="50" t="s">
        <v>2232</v>
      </c>
      <c r="F169" s="50" t="s">
        <v>2230</v>
      </c>
      <c r="G169" s="52" t="n">
        <v>562.5</v>
      </c>
      <c r="H169" s="52" t="n">
        <v>0</v>
      </c>
      <c r="I169" s="52" t="n">
        <f aca="false">IF(AND(G169="",H169=""),"",N(G169)-N(H169))</f>
        <v>562.5</v>
      </c>
      <c r="J169" s="52" t="n">
        <f aca="false">IF(I169="","",ABS(I169))</f>
        <v>562.5</v>
      </c>
      <c r="K169" s="56" t="n">
        <f aca="false">IF(S169="","",0)</f>
        <v>0</v>
      </c>
      <c r="L169" s="56" t="n">
        <f aca="false">IF(J169="","",IF(AND(J169&gt;'COGS Testing'!$E$9,K169=0),1,0))</f>
        <v>0</v>
      </c>
      <c r="M169" s="57" t="n">
        <v>0.687103751112</v>
      </c>
      <c r="N169" s="56" t="str">
        <f aca="false">IF(OR(A169="",I169=""),"",IF(COUNTIFS($A$2:$A$400,A169,$D$2:$D$400,D169,$I$2:$I$400,I169)&gt;1,"Possible duplicate",""))</f>
        <v/>
      </c>
      <c r="O169" s="56" t="n">
        <f aca="false">IF(J169="","",IF(AND(L169=0,K169=0),1,0))</f>
        <v>1</v>
      </c>
      <c r="P169" s="56" t="str">
        <f aca="false">IF(L169=1,J169+ROW()/10^7,"")</f>
        <v/>
      </c>
      <c r="Q169" s="57" t="n">
        <f aca="false">IF(O169=1,M169,"")</f>
        <v>0.687103751112</v>
      </c>
      <c r="R169" s="56" t="str">
        <f aca="false">IF(K169=1,ROW(),"")</f>
        <v/>
      </c>
      <c r="S169" s="56" t="str">
        <f aca="false">IF(D169="","",TRIM(D169))</f>
        <v>EXPENSE-SEA FREIGHT EXPORT FCL</v>
      </c>
    </row>
    <row r="170" customFormat="false" ht="15" hidden="false" customHeight="false" outlineLevel="0" collapsed="false">
      <c r="A170" s="50" t="s">
        <v>2233</v>
      </c>
      <c r="B170" s="55" t="n">
        <v>45991</v>
      </c>
      <c r="C170" s="50" t="n">
        <f aca="false">IF(S170="","",IFERROR(IF(INDEX('Ledger Codes'!$C$6:$C$205,MATCH(S170,'Ledger Codes'!$B$6:$B$205,0))="","",INDEX('Ledger Codes'!$C$6:$C$205,MATCH(S170,'Ledger Codes'!$B$6:$B$205,0))),""))</f>
        <v>10090</v>
      </c>
      <c r="D170" s="50" t="s">
        <v>263</v>
      </c>
      <c r="E170" s="50" t="s">
        <v>2234</v>
      </c>
      <c r="F170" s="50" t="s">
        <v>2230</v>
      </c>
      <c r="G170" s="52" t="n">
        <v>775</v>
      </c>
      <c r="H170" s="52" t="n">
        <v>0</v>
      </c>
      <c r="I170" s="52" t="n">
        <f aca="false">IF(AND(G170="",H170=""),"",N(G170)-N(H170))</f>
        <v>775</v>
      </c>
      <c r="J170" s="52" t="n">
        <f aca="false">IF(I170="","",ABS(I170))</f>
        <v>775</v>
      </c>
      <c r="K170" s="56" t="n">
        <f aca="false">IF(S170="","",0)</f>
        <v>0</v>
      </c>
      <c r="L170" s="56" t="n">
        <f aca="false">IF(J170="","",IF(AND(J170&gt;'COGS Testing'!$E$9,K170=0),1,0))</f>
        <v>0</v>
      </c>
      <c r="M170" s="57" t="n">
        <v>0.848122720277</v>
      </c>
      <c r="N170" s="56" t="str">
        <f aca="false">IF(OR(A170="",I170=""),"",IF(COUNTIFS($A$2:$A$400,A170,$D$2:$D$400,D170,$I$2:$I$400,I170)&gt;1,"Possible duplicate",""))</f>
        <v/>
      </c>
      <c r="O170" s="56" t="n">
        <f aca="false">IF(J170="","",IF(AND(L170=0,K170=0),1,0))</f>
        <v>1</v>
      </c>
      <c r="P170" s="56" t="str">
        <f aca="false">IF(L170=1,J170+ROW()/10^7,"")</f>
        <v/>
      </c>
      <c r="Q170" s="57" t="n">
        <f aca="false">IF(O170=1,M170,"")</f>
        <v>0.848122720277</v>
      </c>
      <c r="R170" s="56" t="str">
        <f aca="false">IF(K170=1,ROW(),"")</f>
        <v/>
      </c>
      <c r="S170" s="56" t="str">
        <f aca="false">IF(D170="","",TRIM(D170))</f>
        <v>EXPENSE-SEA FREIGHT EXPORT FCL</v>
      </c>
    </row>
    <row r="171" customFormat="false" ht="15" hidden="false" customHeight="false" outlineLevel="0" collapsed="false">
      <c r="A171" s="50" t="s">
        <v>2235</v>
      </c>
      <c r="B171" s="55" t="n">
        <v>45991</v>
      </c>
      <c r="C171" s="50" t="n">
        <f aca="false">IF(S171="","",IFERROR(IF(INDEX('Ledger Codes'!$C$6:$C$205,MATCH(S171,'Ledger Codes'!$B$6:$B$205,0))="","",INDEX('Ledger Codes'!$C$6:$C$205,MATCH(S171,'Ledger Codes'!$B$6:$B$205,0))),""))</f>
        <v>10090</v>
      </c>
      <c r="D171" s="50" t="s">
        <v>263</v>
      </c>
      <c r="E171" s="50" t="s">
        <v>2236</v>
      </c>
      <c r="F171" s="50" t="s">
        <v>2230</v>
      </c>
      <c r="G171" s="52" t="n">
        <v>750</v>
      </c>
      <c r="H171" s="52" t="n">
        <v>0</v>
      </c>
      <c r="I171" s="52" t="n">
        <f aca="false">IF(AND(G171="",H171=""),"",N(G171)-N(H171))</f>
        <v>750</v>
      </c>
      <c r="J171" s="52" t="n">
        <f aca="false">IF(I171="","",ABS(I171))</f>
        <v>750</v>
      </c>
      <c r="K171" s="56" t="n">
        <f aca="false">IF(S171="","",0)</f>
        <v>0</v>
      </c>
      <c r="L171" s="56" t="n">
        <f aca="false">IF(J171="","",IF(AND(J171&gt;'COGS Testing'!$E$9,K171=0),1,0))</f>
        <v>0</v>
      </c>
      <c r="M171" s="57" t="n">
        <v>0.378573608203</v>
      </c>
      <c r="N171" s="56" t="str">
        <f aca="false">IF(OR(A171="",I171=""),"",IF(COUNTIFS($A$2:$A$400,A171,$D$2:$D$400,D171,$I$2:$I$400,I171)&gt;1,"Possible duplicate",""))</f>
        <v/>
      </c>
      <c r="O171" s="56" t="n">
        <f aca="false">IF(J171="","",IF(AND(L171=0,K171=0),1,0))</f>
        <v>1</v>
      </c>
      <c r="P171" s="56" t="str">
        <f aca="false">IF(L171=1,J171+ROW()/10^7,"")</f>
        <v/>
      </c>
      <c r="Q171" s="57" t="n">
        <f aca="false">IF(O171=1,M171,"")</f>
        <v>0.378573608203</v>
      </c>
      <c r="R171" s="56" t="str">
        <f aca="false">IF(K171=1,ROW(),"")</f>
        <v/>
      </c>
      <c r="S171" s="56" t="str">
        <f aca="false">IF(D171="","",TRIM(D171))</f>
        <v>EXPENSE-SEA FREIGHT EXPORT FCL</v>
      </c>
    </row>
    <row r="172" customFormat="false" ht="15" hidden="false" customHeight="false" outlineLevel="0" collapsed="false">
      <c r="A172" s="50" t="s">
        <v>2237</v>
      </c>
      <c r="B172" s="55" t="n">
        <v>45991</v>
      </c>
      <c r="C172" s="50" t="n">
        <f aca="false">IF(S172="","",IFERROR(IF(INDEX('Ledger Codes'!$C$6:$C$205,MATCH(S172,'Ledger Codes'!$B$6:$B$205,0))="","",INDEX('Ledger Codes'!$C$6:$C$205,MATCH(S172,'Ledger Codes'!$B$6:$B$205,0))),""))</f>
        <v>10090</v>
      </c>
      <c r="D172" s="50" t="s">
        <v>263</v>
      </c>
      <c r="E172" s="50" t="s">
        <v>2238</v>
      </c>
      <c r="F172" s="50" t="s">
        <v>2230</v>
      </c>
      <c r="G172" s="52" t="n">
        <v>6512.5</v>
      </c>
      <c r="H172" s="52" t="n">
        <v>0</v>
      </c>
      <c r="I172" s="52" t="n">
        <f aca="false">IF(AND(G172="",H172=""),"",N(G172)-N(H172))</f>
        <v>6512.5</v>
      </c>
      <c r="J172" s="52" t="n">
        <f aca="false">IF(I172="","",ABS(I172))</f>
        <v>6512.5</v>
      </c>
      <c r="K172" s="56" t="n">
        <f aca="false">IF(S172="","",0)</f>
        <v>0</v>
      </c>
      <c r="L172" s="56" t="n">
        <f aca="false">IF(J172="","",IF(AND(J172&gt;'COGS Testing'!$E$9,K172=0),1,0))</f>
        <v>1</v>
      </c>
      <c r="M172" s="57" t="n">
        <v>0.10589459808</v>
      </c>
      <c r="N172" s="56" t="str">
        <f aca="false">IF(OR(A172="",I172=""),"",IF(COUNTIFS($A$2:$A$400,A172,$D$2:$D$400,D172,$I$2:$I$400,I172)&gt;1,"Possible duplicate",""))</f>
        <v/>
      </c>
      <c r="O172" s="56" t="n">
        <f aca="false">IF(J172="","",IF(AND(L172=0,K172=0),1,0))</f>
        <v>0</v>
      </c>
      <c r="P172" s="56" t="n">
        <f aca="false">IF(L172=1,J172+ROW()/10^7,"")</f>
        <v>6512.5000172</v>
      </c>
      <c r="Q172" s="56" t="str">
        <f aca="false">IF(O172=1,M172,"")</f>
        <v/>
      </c>
      <c r="R172" s="56" t="str">
        <f aca="false">IF(K172=1,ROW(),"")</f>
        <v/>
      </c>
      <c r="S172" s="56" t="str">
        <f aca="false">IF(D172="","",TRIM(D172))</f>
        <v>EXPENSE-SEA FREIGHT EXPORT FCL</v>
      </c>
    </row>
    <row r="173" customFormat="false" ht="15" hidden="false" customHeight="false" outlineLevel="0" collapsed="false">
      <c r="A173" s="50" t="s">
        <v>2239</v>
      </c>
      <c r="B173" s="55" t="n">
        <v>46022</v>
      </c>
      <c r="C173" s="50" t="n">
        <f aca="false">IF(S173="","",IFERROR(IF(INDEX('Ledger Codes'!$C$6:$C$205,MATCH(S173,'Ledger Codes'!$B$6:$B$205,0))="","",INDEX('Ledger Codes'!$C$6:$C$205,MATCH(S173,'Ledger Codes'!$B$6:$B$205,0))),""))</f>
        <v>10090</v>
      </c>
      <c r="D173" s="50" t="s">
        <v>263</v>
      </c>
      <c r="E173" s="50" t="s">
        <v>2240</v>
      </c>
      <c r="F173" s="50" t="s">
        <v>2230</v>
      </c>
      <c r="G173" s="52" t="n">
        <v>122750</v>
      </c>
      <c r="H173" s="52" t="n">
        <v>0</v>
      </c>
      <c r="I173" s="52" t="n">
        <f aca="false">IF(AND(G173="",H173=""),"",N(G173)-N(H173))</f>
        <v>122750</v>
      </c>
      <c r="J173" s="52" t="n">
        <f aca="false">IF(I173="","",ABS(I173))</f>
        <v>122750</v>
      </c>
      <c r="K173" s="56" t="n">
        <f aca="false">IF(S173="","",0)</f>
        <v>0</v>
      </c>
      <c r="L173" s="56" t="n">
        <f aca="false">IF(J173="","",IF(AND(J173&gt;'COGS Testing'!$E$9,K173=0),1,0))</f>
        <v>1</v>
      </c>
      <c r="M173" s="57" t="n">
        <v>0.400170309679</v>
      </c>
      <c r="N173" s="56" t="str">
        <f aca="false">IF(OR(A173="",I173=""),"",IF(COUNTIFS($A$2:$A$400,A173,$D$2:$D$400,D173,$I$2:$I$400,I173)&gt;1,"Possible duplicate",""))</f>
        <v/>
      </c>
      <c r="O173" s="56" t="n">
        <f aca="false">IF(J173="","",IF(AND(L173=0,K173=0),1,0))</f>
        <v>0</v>
      </c>
      <c r="P173" s="56" t="n">
        <f aca="false">IF(L173=1,J173+ROW()/10^7,"")</f>
        <v>122750.0000173</v>
      </c>
      <c r="Q173" s="56" t="str">
        <f aca="false">IF(O173=1,M173,"")</f>
        <v/>
      </c>
      <c r="R173" s="56" t="str">
        <f aca="false">IF(K173=1,ROW(),"")</f>
        <v/>
      </c>
      <c r="S173" s="56" t="str">
        <f aca="false">IF(D173="","",TRIM(D173))</f>
        <v>EXPENSE-SEA FREIGHT EXPORT FCL</v>
      </c>
    </row>
    <row r="174" customFormat="false" ht="15" hidden="false" customHeight="false" outlineLevel="0" collapsed="false">
      <c r="A174" s="50"/>
      <c r="B174" s="50"/>
      <c r="C174" s="50" t="str">
        <f aca="false">IF(S174="","",IFERROR(IF(INDEX('Ledger Codes'!$C$6:$C$205,MATCH(S174,'Ledger Codes'!$B$6:$B$205,0))="","",INDEX('Ledger Codes'!$C$6:$C$205,MATCH(S174,'Ledger Codes'!$B$6:$B$205,0))),""))</f>
        <v/>
      </c>
      <c r="D174" s="50"/>
      <c r="E174" s="50"/>
      <c r="F174" s="50"/>
      <c r="G174" s="50"/>
      <c r="H174" s="50"/>
      <c r="I174" s="52" t="str">
        <f aca="false">IF(AND(G174="",H174=""),"",N(G174)-N(H174))</f>
        <v/>
      </c>
      <c r="J174" s="52" t="str">
        <f aca="false">IF(I174="","",ABS(I174))</f>
        <v/>
      </c>
      <c r="K174" s="56" t="str">
        <f aca="false">IF(S174="","",0)</f>
        <v/>
      </c>
      <c r="L174" s="56" t="str">
        <f aca="false">IF(J174="","",IF(AND(J174&gt;'COGS Testing'!$E$9,K174=0),1,0))</f>
        <v/>
      </c>
      <c r="M174" s="57" t="n">
        <v>0.25738252863</v>
      </c>
      <c r="N174" s="56" t="str">
        <f aca="false">IF(OR(A174="",I174=""),"",IF(COUNTIFS($A$2:$A$400,A174,$D$2:$D$400,D174,$I$2:$I$400,I174)&gt;1,"Possible duplicate",""))</f>
        <v/>
      </c>
      <c r="O174" s="56" t="str">
        <f aca="false">IF(J174="","",IF(AND(L174=0,K174=0),1,0))</f>
        <v/>
      </c>
      <c r="P174" s="56" t="str">
        <f aca="false">IF(L174=1,J174+ROW()/10^7,"")</f>
        <v/>
      </c>
      <c r="Q174" s="56" t="str">
        <f aca="false">IF(O174=1,M174,"")</f>
        <v/>
      </c>
      <c r="R174" s="56" t="str">
        <f aca="false">IF(K174=1,ROW(),"")</f>
        <v/>
      </c>
      <c r="S174" s="56" t="str">
        <f aca="false">IF(D174="","",TRIM(D174))</f>
        <v/>
      </c>
    </row>
    <row r="175" customFormat="false" ht="15" hidden="false" customHeight="false" outlineLevel="0" collapsed="false">
      <c r="A175" s="50"/>
      <c r="B175" s="50"/>
      <c r="C175" s="50" t="str">
        <f aca="false">IF(S175="","",IFERROR(IF(INDEX('Ledger Codes'!$C$6:$C$205,MATCH(S175,'Ledger Codes'!$B$6:$B$205,0))="","",INDEX('Ledger Codes'!$C$6:$C$205,MATCH(S175,'Ledger Codes'!$B$6:$B$205,0))),""))</f>
        <v/>
      </c>
      <c r="D175" s="50"/>
      <c r="E175" s="50"/>
      <c r="F175" s="50"/>
      <c r="G175" s="50"/>
      <c r="H175" s="50"/>
      <c r="I175" s="52" t="str">
        <f aca="false">IF(AND(G175="",H175=""),"",N(G175)-N(H175))</f>
        <v/>
      </c>
      <c r="J175" s="52" t="str">
        <f aca="false">IF(I175="","",ABS(I175))</f>
        <v/>
      </c>
      <c r="K175" s="56" t="str">
        <f aca="false">IF(S175="","",0)</f>
        <v/>
      </c>
      <c r="L175" s="56" t="str">
        <f aca="false">IF(J175="","",IF(AND(J175&gt;'COGS Testing'!$E$9,K175=0),1,0))</f>
        <v/>
      </c>
      <c r="M175" s="57" t="n">
        <v>0.273407905587</v>
      </c>
      <c r="N175" s="56" t="str">
        <f aca="false">IF(OR(A175="",I175=""),"",IF(COUNTIFS($A$2:$A$400,A175,$D$2:$D$400,D175,$I$2:$I$400,I175)&gt;1,"Possible duplicate",""))</f>
        <v/>
      </c>
      <c r="O175" s="56" t="str">
        <f aca="false">IF(J175="","",IF(AND(L175=0,K175=0),1,0))</f>
        <v/>
      </c>
      <c r="P175" s="56" t="str">
        <f aca="false">IF(L175=1,J175+ROW()/10^7,"")</f>
        <v/>
      </c>
      <c r="Q175" s="56" t="str">
        <f aca="false">IF(O175=1,M175,"")</f>
        <v/>
      </c>
      <c r="R175" s="56" t="str">
        <f aca="false">IF(K175=1,ROW(),"")</f>
        <v/>
      </c>
      <c r="S175" s="56" t="str">
        <f aca="false">IF(D175="","",TRIM(D175))</f>
        <v/>
      </c>
    </row>
    <row r="176" customFormat="false" ht="15" hidden="false" customHeight="false" outlineLevel="0" collapsed="false">
      <c r="A176" s="50"/>
      <c r="B176" s="50"/>
      <c r="C176" s="50" t="str">
        <f aca="false">IF(S176="","",IFERROR(IF(INDEX('Ledger Codes'!$C$6:$C$205,MATCH(S176,'Ledger Codes'!$B$6:$B$205,0))="","",INDEX('Ledger Codes'!$C$6:$C$205,MATCH(S176,'Ledger Codes'!$B$6:$B$205,0))),""))</f>
        <v/>
      </c>
      <c r="D176" s="50"/>
      <c r="E176" s="50"/>
      <c r="F176" s="50"/>
      <c r="G176" s="50"/>
      <c r="H176" s="50"/>
      <c r="I176" s="52" t="str">
        <f aca="false">IF(AND(G176="",H176=""),"",N(G176)-N(H176))</f>
        <v/>
      </c>
      <c r="J176" s="52" t="str">
        <f aca="false">IF(I176="","",ABS(I176))</f>
        <v/>
      </c>
      <c r="K176" s="56" t="str">
        <f aca="false">IF(S176="","",0)</f>
        <v/>
      </c>
      <c r="L176" s="56" t="str">
        <f aca="false">IF(J176="","",IF(AND(J176&gt;'COGS Testing'!$E$9,K176=0),1,0))</f>
        <v/>
      </c>
      <c r="M176" s="57" t="n">
        <v>0.717988626351</v>
      </c>
      <c r="N176" s="56" t="str">
        <f aca="false">IF(OR(A176="",I176=""),"",IF(COUNTIFS($A$2:$A$400,A176,$D$2:$D$400,D176,$I$2:$I$400,I176)&gt;1,"Possible duplicate",""))</f>
        <v/>
      </c>
      <c r="O176" s="56" t="str">
        <f aca="false">IF(J176="","",IF(AND(L176=0,K176=0),1,0))</f>
        <v/>
      </c>
      <c r="P176" s="56" t="str">
        <f aca="false">IF(L176=1,J176+ROW()/10^7,"")</f>
        <v/>
      </c>
      <c r="Q176" s="56" t="str">
        <f aca="false">IF(O176=1,M176,"")</f>
        <v/>
      </c>
      <c r="R176" s="56" t="str">
        <f aca="false">IF(K176=1,ROW(),"")</f>
        <v/>
      </c>
      <c r="S176" s="56" t="str">
        <f aca="false">IF(D176="","",TRIM(D176))</f>
        <v/>
      </c>
    </row>
    <row r="177" customFormat="false" ht="15" hidden="false" customHeight="false" outlineLevel="0" collapsed="false">
      <c r="A177" s="50"/>
      <c r="B177" s="50"/>
      <c r="C177" s="50" t="str">
        <f aca="false">IF(S177="","",IFERROR(IF(INDEX('Ledger Codes'!$C$6:$C$205,MATCH(S177,'Ledger Codes'!$B$6:$B$205,0))="","",INDEX('Ledger Codes'!$C$6:$C$205,MATCH(S177,'Ledger Codes'!$B$6:$B$205,0))),""))</f>
        <v/>
      </c>
      <c r="D177" s="50"/>
      <c r="E177" s="50"/>
      <c r="F177" s="50"/>
      <c r="G177" s="50"/>
      <c r="H177" s="50"/>
      <c r="I177" s="52" t="str">
        <f aca="false">IF(AND(G177="",H177=""),"",N(G177)-N(H177))</f>
        <v/>
      </c>
      <c r="J177" s="52" t="str">
        <f aca="false">IF(I177="","",ABS(I177))</f>
        <v/>
      </c>
      <c r="K177" s="56" t="str">
        <f aca="false">IF(S177="","",0)</f>
        <v/>
      </c>
      <c r="L177" s="56" t="str">
        <f aca="false">IF(J177="","",IF(AND(J177&gt;'COGS Testing'!$E$9,K177=0),1,0))</f>
        <v/>
      </c>
      <c r="M177" s="57" t="n">
        <v>0.419562023504</v>
      </c>
      <c r="N177" s="56" t="str">
        <f aca="false">IF(OR(A177="",I177=""),"",IF(COUNTIFS($A$2:$A$400,A177,$D$2:$D$400,D177,$I$2:$I$400,I177)&gt;1,"Possible duplicate",""))</f>
        <v/>
      </c>
      <c r="O177" s="56" t="str">
        <f aca="false">IF(J177="","",IF(AND(L177=0,K177=0),1,0))</f>
        <v/>
      </c>
      <c r="P177" s="56" t="str">
        <f aca="false">IF(L177=1,J177+ROW()/10^7,"")</f>
        <v/>
      </c>
      <c r="Q177" s="56" t="str">
        <f aca="false">IF(O177=1,M177,"")</f>
        <v/>
      </c>
      <c r="R177" s="56" t="str">
        <f aca="false">IF(K177=1,ROW(),"")</f>
        <v/>
      </c>
      <c r="S177" s="56" t="str">
        <f aca="false">IF(D177="","",TRIM(D177))</f>
        <v/>
      </c>
    </row>
    <row r="178" customFormat="false" ht="15" hidden="false" customHeight="false" outlineLevel="0" collapsed="false">
      <c r="A178" s="50"/>
      <c r="B178" s="50"/>
      <c r="C178" s="50" t="str">
        <f aca="false">IF(S178="","",IFERROR(IF(INDEX('Ledger Codes'!$C$6:$C$205,MATCH(S178,'Ledger Codes'!$B$6:$B$205,0))="","",INDEX('Ledger Codes'!$C$6:$C$205,MATCH(S178,'Ledger Codes'!$B$6:$B$205,0))),""))</f>
        <v/>
      </c>
      <c r="D178" s="50"/>
      <c r="E178" s="50"/>
      <c r="F178" s="50"/>
      <c r="G178" s="50"/>
      <c r="H178" s="50"/>
      <c r="I178" s="52" t="str">
        <f aca="false">IF(AND(G178="",H178=""),"",N(G178)-N(H178))</f>
        <v/>
      </c>
      <c r="J178" s="52" t="str">
        <f aca="false">IF(I178="","",ABS(I178))</f>
        <v/>
      </c>
      <c r="K178" s="56" t="str">
        <f aca="false">IF(S178="","",0)</f>
        <v/>
      </c>
      <c r="L178" s="56" t="str">
        <f aca="false">IF(J178="","",IF(AND(J178&gt;'COGS Testing'!$E$9,K178=0),1,0))</f>
        <v/>
      </c>
      <c r="M178" s="57" t="n">
        <v>0.13921312322</v>
      </c>
      <c r="N178" s="56" t="str">
        <f aca="false">IF(OR(A178="",I178=""),"",IF(COUNTIFS($A$2:$A$400,A178,$D$2:$D$400,D178,$I$2:$I$400,I178)&gt;1,"Possible duplicate",""))</f>
        <v/>
      </c>
      <c r="O178" s="56" t="str">
        <f aca="false">IF(J178="","",IF(AND(L178=0,K178=0),1,0))</f>
        <v/>
      </c>
      <c r="P178" s="56" t="str">
        <f aca="false">IF(L178=1,J178+ROW()/10^7,"")</f>
        <v/>
      </c>
      <c r="Q178" s="56" t="str">
        <f aca="false">IF(O178=1,M178,"")</f>
        <v/>
      </c>
      <c r="R178" s="56" t="str">
        <f aca="false">IF(K178=1,ROW(),"")</f>
        <v/>
      </c>
      <c r="S178" s="56" t="str">
        <f aca="false">IF(D178="","",TRIM(D178))</f>
        <v/>
      </c>
    </row>
    <row r="179" customFormat="false" ht="15" hidden="false" customHeight="false" outlineLevel="0" collapsed="false">
      <c r="A179" s="50"/>
      <c r="B179" s="50"/>
      <c r="C179" s="50" t="str">
        <f aca="false">IF(S179="","",IFERROR(IF(INDEX('Ledger Codes'!$C$6:$C$205,MATCH(S179,'Ledger Codes'!$B$6:$B$205,0))="","",INDEX('Ledger Codes'!$C$6:$C$205,MATCH(S179,'Ledger Codes'!$B$6:$B$205,0))),""))</f>
        <v/>
      </c>
      <c r="D179" s="50"/>
      <c r="E179" s="50"/>
      <c r="F179" s="50"/>
      <c r="G179" s="50"/>
      <c r="H179" s="50"/>
      <c r="I179" s="52" t="str">
        <f aca="false">IF(AND(G179="",H179=""),"",N(G179)-N(H179))</f>
        <v/>
      </c>
      <c r="J179" s="52" t="str">
        <f aca="false">IF(I179="","",ABS(I179))</f>
        <v/>
      </c>
      <c r="K179" s="56" t="str">
        <f aca="false">IF(S179="","",0)</f>
        <v/>
      </c>
      <c r="L179" s="56" t="str">
        <f aca="false">IF(J179="","",IF(AND(J179&gt;'COGS Testing'!$E$9,K179=0),1,0))</f>
        <v/>
      </c>
      <c r="M179" s="57" t="n">
        <v>0.566060781795</v>
      </c>
      <c r="N179" s="56" t="str">
        <f aca="false">IF(OR(A179="",I179=""),"",IF(COUNTIFS($A$2:$A$400,A179,$D$2:$D$400,D179,$I$2:$I$400,I179)&gt;1,"Possible duplicate",""))</f>
        <v/>
      </c>
      <c r="O179" s="56" t="str">
        <f aca="false">IF(J179="","",IF(AND(L179=0,K179=0),1,0))</f>
        <v/>
      </c>
      <c r="P179" s="56" t="str">
        <f aca="false">IF(L179=1,J179+ROW()/10^7,"")</f>
        <v/>
      </c>
      <c r="Q179" s="56" t="str">
        <f aca="false">IF(O179=1,M179,"")</f>
        <v/>
      </c>
      <c r="R179" s="56" t="str">
        <f aca="false">IF(K179=1,ROW(),"")</f>
        <v/>
      </c>
      <c r="S179" s="56" t="str">
        <f aca="false">IF(D179="","",TRIM(D179))</f>
        <v/>
      </c>
    </row>
    <row r="180" customFormat="false" ht="15" hidden="false" customHeight="false" outlineLevel="0" collapsed="false">
      <c r="A180" s="50"/>
      <c r="B180" s="50"/>
      <c r="C180" s="50" t="str">
        <f aca="false">IF(S180="","",IFERROR(IF(INDEX('Ledger Codes'!$C$6:$C$205,MATCH(S180,'Ledger Codes'!$B$6:$B$205,0))="","",INDEX('Ledger Codes'!$C$6:$C$205,MATCH(S180,'Ledger Codes'!$B$6:$B$205,0))),""))</f>
        <v/>
      </c>
      <c r="D180" s="50"/>
      <c r="E180" s="50"/>
      <c r="F180" s="50"/>
      <c r="G180" s="50"/>
      <c r="H180" s="50"/>
      <c r="I180" s="52" t="str">
        <f aca="false">IF(AND(G180="",H180=""),"",N(G180)-N(H180))</f>
        <v/>
      </c>
      <c r="J180" s="52" t="str">
        <f aca="false">IF(I180="","",ABS(I180))</f>
        <v/>
      </c>
      <c r="K180" s="56" t="str">
        <f aca="false">IF(S180="","",0)</f>
        <v/>
      </c>
      <c r="L180" s="56" t="str">
        <f aca="false">IF(J180="","",IF(AND(J180&gt;'COGS Testing'!$E$9,K180=0),1,0))</f>
        <v/>
      </c>
      <c r="M180" s="57" t="n">
        <v>0.965183283565</v>
      </c>
      <c r="N180" s="56" t="str">
        <f aca="false">IF(OR(A180="",I180=""),"",IF(COUNTIFS($A$2:$A$400,A180,$D$2:$D$400,D180,$I$2:$I$400,I180)&gt;1,"Possible duplicate",""))</f>
        <v/>
      </c>
      <c r="O180" s="56" t="str">
        <f aca="false">IF(J180="","",IF(AND(L180=0,K180=0),1,0))</f>
        <v/>
      </c>
      <c r="P180" s="56" t="str">
        <f aca="false">IF(L180=1,J180+ROW()/10^7,"")</f>
        <v/>
      </c>
      <c r="Q180" s="56" t="str">
        <f aca="false">IF(O180=1,M180,"")</f>
        <v/>
      </c>
      <c r="R180" s="56" t="str">
        <f aca="false">IF(K180=1,ROW(),"")</f>
        <v/>
      </c>
      <c r="S180" s="56" t="str">
        <f aca="false">IF(D180="","",TRIM(D180))</f>
        <v/>
      </c>
    </row>
    <row r="181" customFormat="false" ht="15" hidden="false" customHeight="false" outlineLevel="0" collapsed="false">
      <c r="A181" s="50"/>
      <c r="B181" s="50"/>
      <c r="C181" s="50" t="str">
        <f aca="false">IF(S181="","",IFERROR(IF(INDEX('Ledger Codes'!$C$6:$C$205,MATCH(S181,'Ledger Codes'!$B$6:$B$205,0))="","",INDEX('Ledger Codes'!$C$6:$C$205,MATCH(S181,'Ledger Codes'!$B$6:$B$205,0))),""))</f>
        <v/>
      </c>
      <c r="D181" s="50"/>
      <c r="E181" s="50"/>
      <c r="F181" s="50"/>
      <c r="G181" s="50"/>
      <c r="H181" s="50"/>
      <c r="I181" s="52" t="str">
        <f aca="false">IF(AND(G181="",H181=""),"",N(G181)-N(H181))</f>
        <v/>
      </c>
      <c r="J181" s="52" t="str">
        <f aca="false">IF(I181="","",ABS(I181))</f>
        <v/>
      </c>
      <c r="K181" s="56" t="str">
        <f aca="false">IF(S181="","",0)</f>
        <v/>
      </c>
      <c r="L181" s="56" t="str">
        <f aca="false">IF(J181="","",IF(AND(J181&gt;'COGS Testing'!$E$9,K181=0),1,0))</f>
        <v/>
      </c>
      <c r="M181" s="57" t="n">
        <v>0.394381313176</v>
      </c>
      <c r="N181" s="56" t="str">
        <f aca="false">IF(OR(A181="",I181=""),"",IF(COUNTIFS($A$2:$A$400,A181,$D$2:$D$400,D181,$I$2:$I$400,I181)&gt;1,"Possible duplicate",""))</f>
        <v/>
      </c>
      <c r="O181" s="56" t="str">
        <f aca="false">IF(J181="","",IF(AND(L181=0,K181=0),1,0))</f>
        <v/>
      </c>
      <c r="P181" s="56" t="str">
        <f aca="false">IF(L181=1,J181+ROW()/10^7,"")</f>
        <v/>
      </c>
      <c r="Q181" s="56" t="str">
        <f aca="false">IF(O181=1,M181,"")</f>
        <v/>
      </c>
      <c r="R181" s="56" t="str">
        <f aca="false">IF(K181=1,ROW(),"")</f>
        <v/>
      </c>
      <c r="S181" s="56" t="str">
        <f aca="false">IF(D181="","",TRIM(D181))</f>
        <v/>
      </c>
    </row>
    <row r="182" customFormat="false" ht="15" hidden="false" customHeight="false" outlineLevel="0" collapsed="false">
      <c r="A182" s="50"/>
      <c r="B182" s="50"/>
      <c r="C182" s="50" t="str">
        <f aca="false">IF(S182="","",IFERROR(IF(INDEX('Ledger Codes'!$C$6:$C$205,MATCH(S182,'Ledger Codes'!$B$6:$B$205,0))="","",INDEX('Ledger Codes'!$C$6:$C$205,MATCH(S182,'Ledger Codes'!$B$6:$B$205,0))),""))</f>
        <v/>
      </c>
      <c r="D182" s="50"/>
      <c r="E182" s="50"/>
      <c r="F182" s="50"/>
      <c r="G182" s="50"/>
      <c r="H182" s="50"/>
      <c r="I182" s="52" t="str">
        <f aca="false">IF(AND(G182="",H182=""),"",N(G182)-N(H182))</f>
        <v/>
      </c>
      <c r="J182" s="52" t="str">
        <f aca="false">IF(I182="","",ABS(I182))</f>
        <v/>
      </c>
      <c r="K182" s="56" t="str">
        <f aca="false">IF(S182="","",0)</f>
        <v/>
      </c>
      <c r="L182" s="56" t="str">
        <f aca="false">IF(J182="","",IF(AND(J182&gt;'COGS Testing'!$E$9,K182=0),1,0))</f>
        <v/>
      </c>
      <c r="M182" s="57" t="n">
        <v>0.98536782828</v>
      </c>
      <c r="N182" s="56" t="str">
        <f aca="false">IF(OR(A182="",I182=""),"",IF(COUNTIFS($A$2:$A$400,A182,$D$2:$D$400,D182,$I$2:$I$400,I182)&gt;1,"Possible duplicate",""))</f>
        <v/>
      </c>
      <c r="O182" s="56" t="str">
        <f aca="false">IF(J182="","",IF(AND(L182=0,K182=0),1,0))</f>
        <v/>
      </c>
      <c r="P182" s="56" t="str">
        <f aca="false">IF(L182=1,J182+ROW()/10^7,"")</f>
        <v/>
      </c>
      <c r="Q182" s="56" t="str">
        <f aca="false">IF(O182=1,M182,"")</f>
        <v/>
      </c>
      <c r="R182" s="56" t="str">
        <f aca="false">IF(K182=1,ROW(),"")</f>
        <v/>
      </c>
      <c r="S182" s="56" t="str">
        <f aca="false">IF(D182="","",TRIM(D182))</f>
        <v/>
      </c>
    </row>
    <row r="183" customFormat="false" ht="15" hidden="false" customHeight="false" outlineLevel="0" collapsed="false">
      <c r="A183" s="50"/>
      <c r="B183" s="50"/>
      <c r="C183" s="50" t="str">
        <f aca="false">IF(S183="","",IFERROR(IF(INDEX('Ledger Codes'!$C$6:$C$205,MATCH(S183,'Ledger Codes'!$B$6:$B$205,0))="","",INDEX('Ledger Codes'!$C$6:$C$205,MATCH(S183,'Ledger Codes'!$B$6:$B$205,0))),""))</f>
        <v/>
      </c>
      <c r="D183" s="50"/>
      <c r="E183" s="50"/>
      <c r="F183" s="50"/>
      <c r="G183" s="50"/>
      <c r="H183" s="50"/>
      <c r="I183" s="52" t="str">
        <f aca="false">IF(AND(G183="",H183=""),"",N(G183)-N(H183))</f>
        <v/>
      </c>
      <c r="J183" s="52" t="str">
        <f aca="false">IF(I183="","",ABS(I183))</f>
        <v/>
      </c>
      <c r="K183" s="56" t="str">
        <f aca="false">IF(S183="","",0)</f>
        <v/>
      </c>
      <c r="L183" s="56" t="str">
        <f aca="false">IF(J183="","",IF(AND(J183&gt;'COGS Testing'!$E$9,K183=0),1,0))</f>
        <v/>
      </c>
      <c r="M183" s="57" t="n">
        <v>0.679651424639</v>
      </c>
      <c r="N183" s="56" t="str">
        <f aca="false">IF(OR(A183="",I183=""),"",IF(COUNTIFS($A$2:$A$400,A183,$D$2:$D$400,D183,$I$2:$I$400,I183)&gt;1,"Possible duplicate",""))</f>
        <v/>
      </c>
      <c r="O183" s="56" t="str">
        <f aca="false">IF(J183="","",IF(AND(L183=0,K183=0),1,0))</f>
        <v/>
      </c>
      <c r="P183" s="56" t="str">
        <f aca="false">IF(L183=1,J183+ROW()/10^7,"")</f>
        <v/>
      </c>
      <c r="Q183" s="56" t="str">
        <f aca="false">IF(O183=1,M183,"")</f>
        <v/>
      </c>
      <c r="R183" s="56" t="str">
        <f aca="false">IF(K183=1,ROW(),"")</f>
        <v/>
      </c>
      <c r="S183" s="56" t="str">
        <f aca="false">IF(D183="","",TRIM(D183))</f>
        <v/>
      </c>
    </row>
    <row r="184" customFormat="false" ht="15" hidden="false" customHeight="false" outlineLevel="0" collapsed="false">
      <c r="A184" s="50"/>
      <c r="B184" s="50"/>
      <c r="C184" s="50" t="str">
        <f aca="false">IF(S184="","",IFERROR(IF(INDEX('Ledger Codes'!$C$6:$C$205,MATCH(S184,'Ledger Codes'!$B$6:$B$205,0))="","",INDEX('Ledger Codes'!$C$6:$C$205,MATCH(S184,'Ledger Codes'!$B$6:$B$205,0))),""))</f>
        <v/>
      </c>
      <c r="D184" s="50"/>
      <c r="E184" s="50"/>
      <c r="F184" s="50"/>
      <c r="G184" s="50"/>
      <c r="H184" s="50"/>
      <c r="I184" s="52" t="str">
        <f aca="false">IF(AND(G184="",H184=""),"",N(G184)-N(H184))</f>
        <v/>
      </c>
      <c r="J184" s="52" t="str">
        <f aca="false">IF(I184="","",ABS(I184))</f>
        <v/>
      </c>
      <c r="K184" s="56" t="str">
        <f aca="false">IF(S184="","",0)</f>
        <v/>
      </c>
      <c r="L184" s="56" t="str">
        <f aca="false">IF(J184="","",IF(AND(J184&gt;'COGS Testing'!$E$9,K184=0),1,0))</f>
        <v/>
      </c>
      <c r="M184" s="57" t="n">
        <v>0.488874096297</v>
      </c>
      <c r="N184" s="56" t="str">
        <f aca="false">IF(OR(A184="",I184=""),"",IF(COUNTIFS($A$2:$A$400,A184,$D$2:$D$400,D184,$I$2:$I$400,I184)&gt;1,"Possible duplicate",""))</f>
        <v/>
      </c>
      <c r="O184" s="56" t="str">
        <f aca="false">IF(J184="","",IF(AND(L184=0,K184=0),1,0))</f>
        <v/>
      </c>
      <c r="P184" s="56" t="str">
        <f aca="false">IF(L184=1,J184+ROW()/10^7,"")</f>
        <v/>
      </c>
      <c r="Q184" s="56" t="str">
        <f aca="false">IF(O184=1,M184,"")</f>
        <v/>
      </c>
      <c r="R184" s="56" t="str">
        <f aca="false">IF(K184=1,ROW(),"")</f>
        <v/>
      </c>
      <c r="S184" s="56" t="str">
        <f aca="false">IF(D184="","",TRIM(D184))</f>
        <v/>
      </c>
    </row>
    <row r="185" customFormat="false" ht="15" hidden="false" customHeight="false" outlineLevel="0" collapsed="false">
      <c r="A185" s="50"/>
      <c r="B185" s="50"/>
      <c r="C185" s="50" t="str">
        <f aca="false">IF(S185="","",IFERROR(IF(INDEX('Ledger Codes'!$C$6:$C$205,MATCH(S185,'Ledger Codes'!$B$6:$B$205,0))="","",INDEX('Ledger Codes'!$C$6:$C$205,MATCH(S185,'Ledger Codes'!$B$6:$B$205,0))),""))</f>
        <v/>
      </c>
      <c r="D185" s="50"/>
      <c r="E185" s="50"/>
      <c r="F185" s="50"/>
      <c r="G185" s="50"/>
      <c r="H185" s="50"/>
      <c r="I185" s="52" t="str">
        <f aca="false">IF(AND(G185="",H185=""),"",N(G185)-N(H185))</f>
        <v/>
      </c>
      <c r="J185" s="52" t="str">
        <f aca="false">IF(I185="","",ABS(I185))</f>
        <v/>
      </c>
      <c r="K185" s="56" t="str">
        <f aca="false">IF(S185="","",0)</f>
        <v/>
      </c>
      <c r="L185" s="56" t="str">
        <f aca="false">IF(J185="","",IF(AND(J185&gt;'COGS Testing'!$E$9,K185=0),1,0))</f>
        <v/>
      </c>
      <c r="M185" s="57" t="n">
        <v>0.160450963574</v>
      </c>
      <c r="N185" s="56" t="str">
        <f aca="false">IF(OR(A185="",I185=""),"",IF(COUNTIFS($A$2:$A$400,A185,$D$2:$D$400,D185,$I$2:$I$400,I185)&gt;1,"Possible duplicate",""))</f>
        <v/>
      </c>
      <c r="O185" s="56" t="str">
        <f aca="false">IF(J185="","",IF(AND(L185=0,K185=0),1,0))</f>
        <v/>
      </c>
      <c r="P185" s="56" t="str">
        <f aca="false">IF(L185=1,J185+ROW()/10^7,"")</f>
        <v/>
      </c>
      <c r="Q185" s="56" t="str">
        <f aca="false">IF(O185=1,M185,"")</f>
        <v/>
      </c>
      <c r="R185" s="56" t="str">
        <f aca="false">IF(K185=1,ROW(),"")</f>
        <v/>
      </c>
      <c r="S185" s="56" t="str">
        <f aca="false">IF(D185="","",TRIM(D185))</f>
        <v/>
      </c>
    </row>
    <row r="186" customFormat="false" ht="15" hidden="false" customHeight="false" outlineLevel="0" collapsed="false">
      <c r="A186" s="50"/>
      <c r="B186" s="50"/>
      <c r="C186" s="50" t="str">
        <f aca="false">IF(S186="","",IFERROR(IF(INDEX('Ledger Codes'!$C$6:$C$205,MATCH(S186,'Ledger Codes'!$B$6:$B$205,0))="","",INDEX('Ledger Codes'!$C$6:$C$205,MATCH(S186,'Ledger Codes'!$B$6:$B$205,0))),""))</f>
        <v/>
      </c>
      <c r="D186" s="50"/>
      <c r="E186" s="50"/>
      <c r="F186" s="50"/>
      <c r="G186" s="50"/>
      <c r="H186" s="50"/>
      <c r="I186" s="52" t="str">
        <f aca="false">IF(AND(G186="",H186=""),"",N(G186)-N(H186))</f>
        <v/>
      </c>
      <c r="J186" s="52" t="str">
        <f aca="false">IF(I186="","",ABS(I186))</f>
        <v/>
      </c>
      <c r="K186" s="56" t="str">
        <f aca="false">IF(S186="","",0)</f>
        <v/>
      </c>
      <c r="L186" s="56" t="str">
        <f aca="false">IF(J186="","",IF(AND(J186&gt;'COGS Testing'!$E$9,K186=0),1,0))</f>
        <v/>
      </c>
      <c r="M186" s="57" t="n">
        <v>0.547648261128</v>
      </c>
      <c r="N186" s="56" t="str">
        <f aca="false">IF(OR(A186="",I186=""),"",IF(COUNTIFS($A$2:$A$400,A186,$D$2:$D$400,D186,$I$2:$I$400,I186)&gt;1,"Possible duplicate",""))</f>
        <v/>
      </c>
      <c r="O186" s="56" t="str">
        <f aca="false">IF(J186="","",IF(AND(L186=0,K186=0),1,0))</f>
        <v/>
      </c>
      <c r="P186" s="56" t="str">
        <f aca="false">IF(L186=1,J186+ROW()/10^7,"")</f>
        <v/>
      </c>
      <c r="Q186" s="56" t="str">
        <f aca="false">IF(O186=1,M186,"")</f>
        <v/>
      </c>
      <c r="R186" s="56" t="str">
        <f aca="false">IF(K186=1,ROW(),"")</f>
        <v/>
      </c>
      <c r="S186" s="56" t="str">
        <f aca="false">IF(D186="","",TRIM(D186))</f>
        <v/>
      </c>
    </row>
    <row r="187" customFormat="false" ht="15" hidden="false" customHeight="false" outlineLevel="0" collapsed="false">
      <c r="A187" s="50"/>
      <c r="B187" s="50"/>
      <c r="C187" s="50" t="str">
        <f aca="false">IF(S187="","",IFERROR(IF(INDEX('Ledger Codes'!$C$6:$C$205,MATCH(S187,'Ledger Codes'!$B$6:$B$205,0))="","",INDEX('Ledger Codes'!$C$6:$C$205,MATCH(S187,'Ledger Codes'!$B$6:$B$205,0))),""))</f>
        <v/>
      </c>
      <c r="D187" s="50"/>
      <c r="E187" s="50"/>
      <c r="F187" s="50"/>
      <c r="G187" s="50"/>
      <c r="H187" s="50"/>
      <c r="I187" s="52" t="str">
        <f aca="false">IF(AND(G187="",H187=""),"",N(G187)-N(H187))</f>
        <v/>
      </c>
      <c r="J187" s="52" t="str">
        <f aca="false">IF(I187="","",ABS(I187))</f>
        <v/>
      </c>
      <c r="K187" s="56" t="str">
        <f aca="false">IF(S187="","",0)</f>
        <v/>
      </c>
      <c r="L187" s="56" t="str">
        <f aca="false">IF(J187="","",IF(AND(J187&gt;'COGS Testing'!$E$9,K187=0),1,0))</f>
        <v/>
      </c>
      <c r="M187" s="57" t="n">
        <v>0.260466135446</v>
      </c>
      <c r="N187" s="56" t="str">
        <f aca="false">IF(OR(A187="",I187=""),"",IF(COUNTIFS($A$2:$A$400,A187,$D$2:$D$400,D187,$I$2:$I$400,I187)&gt;1,"Possible duplicate",""))</f>
        <v/>
      </c>
      <c r="O187" s="56" t="str">
        <f aca="false">IF(J187="","",IF(AND(L187=0,K187=0),1,0))</f>
        <v/>
      </c>
      <c r="P187" s="56" t="str">
        <f aca="false">IF(L187=1,J187+ROW()/10^7,"")</f>
        <v/>
      </c>
      <c r="Q187" s="56" t="str">
        <f aca="false">IF(O187=1,M187,"")</f>
        <v/>
      </c>
      <c r="R187" s="56" t="str">
        <f aca="false">IF(K187=1,ROW(),"")</f>
        <v/>
      </c>
      <c r="S187" s="56" t="str">
        <f aca="false">IF(D187="","",TRIM(D187))</f>
        <v/>
      </c>
    </row>
    <row r="188" customFormat="false" ht="15" hidden="false" customHeight="false" outlineLevel="0" collapsed="false">
      <c r="A188" s="50"/>
      <c r="B188" s="50"/>
      <c r="C188" s="50" t="str">
        <f aca="false">IF(S188="","",IFERROR(IF(INDEX('Ledger Codes'!$C$6:$C$205,MATCH(S188,'Ledger Codes'!$B$6:$B$205,0))="","",INDEX('Ledger Codes'!$C$6:$C$205,MATCH(S188,'Ledger Codes'!$B$6:$B$205,0))),""))</f>
        <v/>
      </c>
      <c r="D188" s="50"/>
      <c r="E188" s="50"/>
      <c r="F188" s="50"/>
      <c r="G188" s="50"/>
      <c r="H188" s="50"/>
      <c r="I188" s="52" t="str">
        <f aca="false">IF(AND(G188="",H188=""),"",N(G188)-N(H188))</f>
        <v/>
      </c>
      <c r="J188" s="52" t="str">
        <f aca="false">IF(I188="","",ABS(I188))</f>
        <v/>
      </c>
      <c r="K188" s="56" t="str">
        <f aca="false">IF(S188="","",0)</f>
        <v/>
      </c>
      <c r="L188" s="56" t="str">
        <f aca="false">IF(J188="","",IF(AND(J188&gt;'COGS Testing'!$E$9,K188=0),1,0))</f>
        <v/>
      </c>
      <c r="M188" s="57" t="n">
        <v>0.535777913345</v>
      </c>
      <c r="N188" s="56" t="str">
        <f aca="false">IF(OR(A188="",I188=""),"",IF(COUNTIFS($A$2:$A$400,A188,$D$2:$D$400,D188,$I$2:$I$400,I188)&gt;1,"Possible duplicate",""))</f>
        <v/>
      </c>
      <c r="O188" s="56" t="str">
        <f aca="false">IF(J188="","",IF(AND(L188=0,K188=0),1,0))</f>
        <v/>
      </c>
      <c r="P188" s="56" t="str">
        <f aca="false">IF(L188=1,J188+ROW()/10^7,"")</f>
        <v/>
      </c>
      <c r="Q188" s="56" t="str">
        <f aca="false">IF(O188=1,M188,"")</f>
        <v/>
      </c>
      <c r="R188" s="56" t="str">
        <f aca="false">IF(K188=1,ROW(),"")</f>
        <v/>
      </c>
      <c r="S188" s="56" t="str">
        <f aca="false">IF(D188="","",TRIM(D188))</f>
        <v/>
      </c>
    </row>
    <row r="189" customFormat="false" ht="15" hidden="false" customHeight="false" outlineLevel="0" collapsed="false">
      <c r="A189" s="50"/>
      <c r="B189" s="50"/>
      <c r="C189" s="50" t="str">
        <f aca="false">IF(S189="","",IFERROR(IF(INDEX('Ledger Codes'!$C$6:$C$205,MATCH(S189,'Ledger Codes'!$B$6:$B$205,0))="","",INDEX('Ledger Codes'!$C$6:$C$205,MATCH(S189,'Ledger Codes'!$B$6:$B$205,0))),""))</f>
        <v/>
      </c>
      <c r="D189" s="50"/>
      <c r="E189" s="50"/>
      <c r="F189" s="50"/>
      <c r="G189" s="50"/>
      <c r="H189" s="50"/>
      <c r="I189" s="52" t="str">
        <f aca="false">IF(AND(G189="",H189=""),"",N(G189)-N(H189))</f>
        <v/>
      </c>
      <c r="J189" s="52" t="str">
        <f aca="false">IF(I189="","",ABS(I189))</f>
        <v/>
      </c>
      <c r="K189" s="56" t="str">
        <f aca="false">IF(S189="","",0)</f>
        <v/>
      </c>
      <c r="L189" s="56" t="str">
        <f aca="false">IF(J189="","",IF(AND(J189&gt;'COGS Testing'!$E$9,K189=0),1,0))</f>
        <v/>
      </c>
      <c r="M189" s="57" t="n">
        <v>0.603014042258</v>
      </c>
      <c r="N189" s="56" t="str">
        <f aca="false">IF(OR(A189="",I189=""),"",IF(COUNTIFS($A$2:$A$400,A189,$D$2:$D$400,D189,$I$2:$I$400,I189)&gt;1,"Possible duplicate",""))</f>
        <v/>
      </c>
      <c r="O189" s="56" t="str">
        <f aca="false">IF(J189="","",IF(AND(L189=0,K189=0),1,0))</f>
        <v/>
      </c>
      <c r="P189" s="56" t="str">
        <f aca="false">IF(L189=1,J189+ROW()/10^7,"")</f>
        <v/>
      </c>
      <c r="Q189" s="56" t="str">
        <f aca="false">IF(O189=1,M189,"")</f>
        <v/>
      </c>
      <c r="R189" s="56" t="str">
        <f aca="false">IF(K189=1,ROW(),"")</f>
        <v/>
      </c>
      <c r="S189" s="56" t="str">
        <f aca="false">IF(D189="","",TRIM(D189))</f>
        <v/>
      </c>
    </row>
    <row r="190" customFormat="false" ht="15" hidden="false" customHeight="false" outlineLevel="0" collapsed="false">
      <c r="A190" s="50"/>
      <c r="B190" s="50"/>
      <c r="C190" s="50" t="str">
        <f aca="false">IF(S190="","",IFERROR(IF(INDEX('Ledger Codes'!$C$6:$C$205,MATCH(S190,'Ledger Codes'!$B$6:$B$205,0))="","",INDEX('Ledger Codes'!$C$6:$C$205,MATCH(S190,'Ledger Codes'!$B$6:$B$205,0))),""))</f>
        <v/>
      </c>
      <c r="D190" s="50"/>
      <c r="E190" s="50"/>
      <c r="F190" s="50"/>
      <c r="G190" s="50"/>
      <c r="H190" s="50"/>
      <c r="I190" s="52" t="str">
        <f aca="false">IF(AND(G190="",H190=""),"",N(G190)-N(H190))</f>
        <v/>
      </c>
      <c r="J190" s="52" t="str">
        <f aca="false">IF(I190="","",ABS(I190))</f>
        <v/>
      </c>
      <c r="K190" s="56" t="str">
        <f aca="false">IF(S190="","",0)</f>
        <v/>
      </c>
      <c r="L190" s="56" t="str">
        <f aca="false">IF(J190="","",IF(AND(J190&gt;'COGS Testing'!$E$9,K190=0),1,0))</f>
        <v/>
      </c>
      <c r="M190" s="57" t="n">
        <v>0.009885746339</v>
      </c>
      <c r="N190" s="56" t="str">
        <f aca="false">IF(OR(A190="",I190=""),"",IF(COUNTIFS($A$2:$A$400,A190,$D$2:$D$400,D190,$I$2:$I$400,I190)&gt;1,"Possible duplicate",""))</f>
        <v/>
      </c>
      <c r="O190" s="56" t="str">
        <f aca="false">IF(J190="","",IF(AND(L190=0,K190=0),1,0))</f>
        <v/>
      </c>
      <c r="P190" s="56" t="str">
        <f aca="false">IF(L190=1,J190+ROW()/10^7,"")</f>
        <v/>
      </c>
      <c r="Q190" s="56" t="str">
        <f aca="false">IF(O190=1,M190,"")</f>
        <v/>
      </c>
      <c r="R190" s="56" t="str">
        <f aca="false">IF(K190=1,ROW(),"")</f>
        <v/>
      </c>
      <c r="S190" s="56" t="str">
        <f aca="false">IF(D190="","",TRIM(D190))</f>
        <v/>
      </c>
    </row>
    <row r="191" customFormat="false" ht="15" hidden="false" customHeight="false" outlineLevel="0" collapsed="false">
      <c r="A191" s="50"/>
      <c r="B191" s="50"/>
      <c r="C191" s="50" t="str">
        <f aca="false">IF(S191="","",IFERROR(IF(INDEX('Ledger Codes'!$C$6:$C$205,MATCH(S191,'Ledger Codes'!$B$6:$B$205,0))="","",INDEX('Ledger Codes'!$C$6:$C$205,MATCH(S191,'Ledger Codes'!$B$6:$B$205,0))),""))</f>
        <v/>
      </c>
      <c r="D191" s="50"/>
      <c r="E191" s="50"/>
      <c r="F191" s="50"/>
      <c r="G191" s="50"/>
      <c r="H191" s="50"/>
      <c r="I191" s="52" t="str">
        <f aca="false">IF(AND(G191="",H191=""),"",N(G191)-N(H191))</f>
        <v/>
      </c>
      <c r="J191" s="52" t="str">
        <f aca="false">IF(I191="","",ABS(I191))</f>
        <v/>
      </c>
      <c r="K191" s="56" t="str">
        <f aca="false">IF(S191="","",0)</f>
        <v/>
      </c>
      <c r="L191" s="56" t="str">
        <f aca="false">IF(J191="","",IF(AND(J191&gt;'COGS Testing'!$E$9,K191=0),1,0))</f>
        <v/>
      </c>
      <c r="M191" s="57" t="n">
        <v>0.271088271368</v>
      </c>
      <c r="N191" s="56" t="str">
        <f aca="false">IF(OR(A191="",I191=""),"",IF(COUNTIFS($A$2:$A$400,A191,$D$2:$D$400,D191,$I$2:$I$400,I191)&gt;1,"Possible duplicate",""))</f>
        <v/>
      </c>
      <c r="O191" s="56" t="str">
        <f aca="false">IF(J191="","",IF(AND(L191=0,K191=0),1,0))</f>
        <v/>
      </c>
      <c r="P191" s="56" t="str">
        <f aca="false">IF(L191=1,J191+ROW()/10^7,"")</f>
        <v/>
      </c>
      <c r="Q191" s="56" t="str">
        <f aca="false">IF(O191=1,M191,"")</f>
        <v/>
      </c>
      <c r="R191" s="56" t="str">
        <f aca="false">IF(K191=1,ROW(),"")</f>
        <v/>
      </c>
      <c r="S191" s="56" t="str">
        <f aca="false">IF(D191="","",TRIM(D191))</f>
        <v/>
      </c>
    </row>
    <row r="192" customFormat="false" ht="15" hidden="false" customHeight="false" outlineLevel="0" collapsed="false">
      <c r="A192" s="50"/>
      <c r="B192" s="50"/>
      <c r="C192" s="50" t="str">
        <f aca="false">IF(S192="","",IFERROR(IF(INDEX('Ledger Codes'!$C$6:$C$205,MATCH(S192,'Ledger Codes'!$B$6:$B$205,0))="","",INDEX('Ledger Codes'!$C$6:$C$205,MATCH(S192,'Ledger Codes'!$B$6:$B$205,0))),""))</f>
        <v/>
      </c>
      <c r="D192" s="50"/>
      <c r="E192" s="50"/>
      <c r="F192" s="50"/>
      <c r="G192" s="50"/>
      <c r="H192" s="50"/>
      <c r="I192" s="52" t="str">
        <f aca="false">IF(AND(G192="",H192=""),"",N(G192)-N(H192))</f>
        <v/>
      </c>
      <c r="J192" s="52" t="str">
        <f aca="false">IF(I192="","",ABS(I192))</f>
        <v/>
      </c>
      <c r="K192" s="56" t="str">
        <f aca="false">IF(S192="","",0)</f>
        <v/>
      </c>
      <c r="L192" s="56" t="str">
        <f aca="false">IF(J192="","",IF(AND(J192&gt;'COGS Testing'!$E$9,K192=0),1,0))</f>
        <v/>
      </c>
      <c r="M192" s="57" t="n">
        <v>0.402167519237</v>
      </c>
      <c r="N192" s="56" t="str">
        <f aca="false">IF(OR(A192="",I192=""),"",IF(COUNTIFS($A$2:$A$400,A192,$D$2:$D$400,D192,$I$2:$I$400,I192)&gt;1,"Possible duplicate",""))</f>
        <v/>
      </c>
      <c r="O192" s="56" t="str">
        <f aca="false">IF(J192="","",IF(AND(L192=0,K192=0),1,0))</f>
        <v/>
      </c>
      <c r="P192" s="56" t="str">
        <f aca="false">IF(L192=1,J192+ROW()/10^7,"")</f>
        <v/>
      </c>
      <c r="Q192" s="56" t="str">
        <f aca="false">IF(O192=1,M192,"")</f>
        <v/>
      </c>
      <c r="R192" s="56" t="str">
        <f aca="false">IF(K192=1,ROW(),"")</f>
        <v/>
      </c>
      <c r="S192" s="56" t="str">
        <f aca="false">IF(D192="","",TRIM(D192))</f>
        <v/>
      </c>
    </row>
    <row r="193" customFormat="false" ht="15" hidden="false" customHeight="false" outlineLevel="0" collapsed="false">
      <c r="A193" s="50"/>
      <c r="B193" s="50"/>
      <c r="C193" s="50" t="str">
        <f aca="false">IF(S193="","",IFERROR(IF(INDEX('Ledger Codes'!$C$6:$C$205,MATCH(S193,'Ledger Codes'!$B$6:$B$205,0))="","",INDEX('Ledger Codes'!$C$6:$C$205,MATCH(S193,'Ledger Codes'!$B$6:$B$205,0))),""))</f>
        <v/>
      </c>
      <c r="D193" s="50"/>
      <c r="E193" s="50"/>
      <c r="F193" s="50"/>
      <c r="G193" s="50"/>
      <c r="H193" s="50"/>
      <c r="I193" s="52" t="str">
        <f aca="false">IF(AND(G193="",H193=""),"",N(G193)-N(H193))</f>
        <v/>
      </c>
      <c r="J193" s="52" t="str">
        <f aca="false">IF(I193="","",ABS(I193))</f>
        <v/>
      </c>
      <c r="K193" s="56" t="str">
        <f aca="false">IF(S193="","",0)</f>
        <v/>
      </c>
      <c r="L193" s="56" t="str">
        <f aca="false">IF(J193="","",IF(AND(J193&gt;'COGS Testing'!$E$9,K193=0),1,0))</f>
        <v/>
      </c>
      <c r="M193" s="57" t="n">
        <v>0.556373393459</v>
      </c>
      <c r="N193" s="56" t="str">
        <f aca="false">IF(OR(A193="",I193=""),"",IF(COUNTIFS($A$2:$A$400,A193,$D$2:$D$400,D193,$I$2:$I$400,I193)&gt;1,"Possible duplicate",""))</f>
        <v/>
      </c>
      <c r="O193" s="56" t="str">
        <f aca="false">IF(J193="","",IF(AND(L193=0,K193=0),1,0))</f>
        <v/>
      </c>
      <c r="P193" s="56" t="str">
        <f aca="false">IF(L193=1,J193+ROW()/10^7,"")</f>
        <v/>
      </c>
      <c r="Q193" s="56" t="str">
        <f aca="false">IF(O193=1,M193,"")</f>
        <v/>
      </c>
      <c r="R193" s="56" t="str">
        <f aca="false">IF(K193=1,ROW(),"")</f>
        <v/>
      </c>
      <c r="S193" s="56" t="str">
        <f aca="false">IF(D193="","",TRIM(D193))</f>
        <v/>
      </c>
    </row>
    <row r="194" customFormat="false" ht="15" hidden="false" customHeight="false" outlineLevel="0" collapsed="false">
      <c r="A194" s="50"/>
      <c r="B194" s="50"/>
      <c r="C194" s="50" t="str">
        <f aca="false">IF(S194="","",IFERROR(IF(INDEX('Ledger Codes'!$C$6:$C$205,MATCH(S194,'Ledger Codes'!$B$6:$B$205,0))="","",INDEX('Ledger Codes'!$C$6:$C$205,MATCH(S194,'Ledger Codes'!$B$6:$B$205,0))),""))</f>
        <v/>
      </c>
      <c r="D194" s="50"/>
      <c r="E194" s="50"/>
      <c r="F194" s="50"/>
      <c r="G194" s="50"/>
      <c r="H194" s="50"/>
      <c r="I194" s="52" t="str">
        <f aca="false">IF(AND(G194="",H194=""),"",N(G194)-N(H194))</f>
        <v/>
      </c>
      <c r="J194" s="52" t="str">
        <f aca="false">IF(I194="","",ABS(I194))</f>
        <v/>
      </c>
      <c r="K194" s="56" t="str">
        <f aca="false">IF(S194="","",0)</f>
        <v/>
      </c>
      <c r="L194" s="56" t="str">
        <f aca="false">IF(J194="","",IF(AND(J194&gt;'COGS Testing'!$E$9,K194=0),1,0))</f>
        <v/>
      </c>
      <c r="M194" s="57" t="n">
        <v>0.161870242025</v>
      </c>
      <c r="N194" s="56" t="str">
        <f aca="false">IF(OR(A194="",I194=""),"",IF(COUNTIFS($A$2:$A$400,A194,$D$2:$D$400,D194,$I$2:$I$400,I194)&gt;1,"Possible duplicate",""))</f>
        <v/>
      </c>
      <c r="O194" s="56" t="str">
        <f aca="false">IF(J194="","",IF(AND(L194=0,K194=0),1,0))</f>
        <v/>
      </c>
      <c r="P194" s="56" t="str">
        <f aca="false">IF(L194=1,J194+ROW()/10^7,"")</f>
        <v/>
      </c>
      <c r="Q194" s="56" t="str">
        <f aca="false">IF(O194=1,M194,"")</f>
        <v/>
      </c>
      <c r="R194" s="56" t="str">
        <f aca="false">IF(K194=1,ROW(),"")</f>
        <v/>
      </c>
      <c r="S194" s="56" t="str">
        <f aca="false">IF(D194="","",TRIM(D194))</f>
        <v/>
      </c>
    </row>
    <row r="195" customFormat="false" ht="15" hidden="false" customHeight="false" outlineLevel="0" collapsed="false">
      <c r="A195" s="50"/>
      <c r="B195" s="50"/>
      <c r="C195" s="50" t="str">
        <f aca="false">IF(S195="","",IFERROR(IF(INDEX('Ledger Codes'!$C$6:$C$205,MATCH(S195,'Ledger Codes'!$B$6:$B$205,0))="","",INDEX('Ledger Codes'!$C$6:$C$205,MATCH(S195,'Ledger Codes'!$B$6:$B$205,0))),""))</f>
        <v/>
      </c>
      <c r="D195" s="50"/>
      <c r="E195" s="50"/>
      <c r="F195" s="50"/>
      <c r="G195" s="50"/>
      <c r="H195" s="50"/>
      <c r="I195" s="52" t="str">
        <f aca="false">IF(AND(G195="",H195=""),"",N(G195)-N(H195))</f>
        <v/>
      </c>
      <c r="J195" s="52" t="str">
        <f aca="false">IF(I195="","",ABS(I195))</f>
        <v/>
      </c>
      <c r="K195" s="56" t="str">
        <f aca="false">IF(S195="","",0)</f>
        <v/>
      </c>
      <c r="L195" s="56" t="str">
        <f aca="false">IF(J195="","",IF(AND(J195&gt;'COGS Testing'!$E$9,K195=0),1,0))</f>
        <v/>
      </c>
      <c r="M195" s="57" t="n">
        <v>0.146232707</v>
      </c>
      <c r="N195" s="56" t="str">
        <f aca="false">IF(OR(A195="",I195=""),"",IF(COUNTIFS($A$2:$A$400,A195,$D$2:$D$400,D195,$I$2:$I$400,I195)&gt;1,"Possible duplicate",""))</f>
        <v/>
      </c>
      <c r="O195" s="56" t="str">
        <f aca="false">IF(J195="","",IF(AND(L195=0,K195=0),1,0))</f>
        <v/>
      </c>
      <c r="P195" s="56" t="str">
        <f aca="false">IF(L195=1,J195+ROW()/10^7,"")</f>
        <v/>
      </c>
      <c r="Q195" s="56" t="str">
        <f aca="false">IF(O195=1,M195,"")</f>
        <v/>
      </c>
      <c r="R195" s="56" t="str">
        <f aca="false">IF(K195=1,ROW(),"")</f>
        <v/>
      </c>
      <c r="S195" s="56" t="str">
        <f aca="false">IF(D195="","",TRIM(D195))</f>
        <v/>
      </c>
    </row>
    <row r="196" customFormat="false" ht="15" hidden="false" customHeight="false" outlineLevel="0" collapsed="false">
      <c r="A196" s="50"/>
      <c r="B196" s="50"/>
      <c r="C196" s="50" t="str">
        <f aca="false">IF(S196="","",IFERROR(IF(INDEX('Ledger Codes'!$C$6:$C$205,MATCH(S196,'Ledger Codes'!$B$6:$B$205,0))="","",INDEX('Ledger Codes'!$C$6:$C$205,MATCH(S196,'Ledger Codes'!$B$6:$B$205,0))),""))</f>
        <v/>
      </c>
      <c r="D196" s="50"/>
      <c r="E196" s="50"/>
      <c r="F196" s="50"/>
      <c r="G196" s="50"/>
      <c r="H196" s="50"/>
      <c r="I196" s="52" t="str">
        <f aca="false">IF(AND(G196="",H196=""),"",N(G196)-N(H196))</f>
        <v/>
      </c>
      <c r="J196" s="52" t="str">
        <f aca="false">IF(I196="","",ABS(I196))</f>
        <v/>
      </c>
      <c r="K196" s="56" t="str">
        <f aca="false">IF(S196="","",0)</f>
        <v/>
      </c>
      <c r="L196" s="56" t="str">
        <f aca="false">IF(J196="","",IF(AND(J196&gt;'COGS Testing'!$E$9,K196=0),1,0))</f>
        <v/>
      </c>
      <c r="M196" s="57" t="n">
        <v>0.180303360126</v>
      </c>
      <c r="N196" s="56" t="str">
        <f aca="false">IF(OR(A196="",I196=""),"",IF(COUNTIFS($A$2:$A$400,A196,$D$2:$D$400,D196,$I$2:$I$400,I196)&gt;1,"Possible duplicate",""))</f>
        <v/>
      </c>
      <c r="O196" s="56" t="str">
        <f aca="false">IF(J196="","",IF(AND(L196=0,K196=0),1,0))</f>
        <v/>
      </c>
      <c r="P196" s="56" t="str">
        <f aca="false">IF(L196=1,J196+ROW()/10^7,"")</f>
        <v/>
      </c>
      <c r="Q196" s="56" t="str">
        <f aca="false">IF(O196=1,M196,"")</f>
        <v/>
      </c>
      <c r="R196" s="56" t="str">
        <f aca="false">IF(K196=1,ROW(),"")</f>
        <v/>
      </c>
      <c r="S196" s="56" t="str">
        <f aca="false">IF(D196="","",TRIM(D196))</f>
        <v/>
      </c>
    </row>
    <row r="197" customFormat="false" ht="15" hidden="false" customHeight="false" outlineLevel="0" collapsed="false">
      <c r="A197" s="50"/>
      <c r="B197" s="50"/>
      <c r="C197" s="50" t="str">
        <f aca="false">IF(S197="","",IFERROR(IF(INDEX('Ledger Codes'!$C$6:$C$205,MATCH(S197,'Ledger Codes'!$B$6:$B$205,0))="","",INDEX('Ledger Codes'!$C$6:$C$205,MATCH(S197,'Ledger Codes'!$B$6:$B$205,0))),""))</f>
        <v/>
      </c>
      <c r="D197" s="50"/>
      <c r="E197" s="50"/>
      <c r="F197" s="50"/>
      <c r="G197" s="50"/>
      <c r="H197" s="50"/>
      <c r="I197" s="52" t="str">
        <f aca="false">IF(AND(G197="",H197=""),"",N(G197)-N(H197))</f>
        <v/>
      </c>
      <c r="J197" s="52" t="str">
        <f aca="false">IF(I197="","",ABS(I197))</f>
        <v/>
      </c>
      <c r="K197" s="56" t="str">
        <f aca="false">IF(S197="","",0)</f>
        <v/>
      </c>
      <c r="L197" s="56" t="str">
        <f aca="false">IF(J197="","",IF(AND(J197&gt;'COGS Testing'!$E$9,K197=0),1,0))</f>
        <v/>
      </c>
      <c r="M197" s="57" t="n">
        <v>0.15091503989</v>
      </c>
      <c r="N197" s="56" t="str">
        <f aca="false">IF(OR(A197="",I197=""),"",IF(COUNTIFS($A$2:$A$400,A197,$D$2:$D$400,D197,$I$2:$I$400,I197)&gt;1,"Possible duplicate",""))</f>
        <v/>
      </c>
      <c r="O197" s="56" t="str">
        <f aca="false">IF(J197="","",IF(AND(L197=0,K197=0),1,0))</f>
        <v/>
      </c>
      <c r="P197" s="56" t="str">
        <f aca="false">IF(L197=1,J197+ROW()/10^7,"")</f>
        <v/>
      </c>
      <c r="Q197" s="56" t="str">
        <f aca="false">IF(O197=1,M197,"")</f>
        <v/>
      </c>
      <c r="R197" s="56" t="str">
        <f aca="false">IF(K197=1,ROW(),"")</f>
        <v/>
      </c>
      <c r="S197" s="56" t="str">
        <f aca="false">IF(D197="","",TRIM(D197))</f>
        <v/>
      </c>
    </row>
    <row r="198" customFormat="false" ht="15" hidden="false" customHeight="false" outlineLevel="0" collapsed="false">
      <c r="A198" s="50"/>
      <c r="B198" s="50"/>
      <c r="C198" s="50" t="str">
        <f aca="false">IF(S198="","",IFERROR(IF(INDEX('Ledger Codes'!$C$6:$C$205,MATCH(S198,'Ledger Codes'!$B$6:$B$205,0))="","",INDEX('Ledger Codes'!$C$6:$C$205,MATCH(S198,'Ledger Codes'!$B$6:$B$205,0))),""))</f>
        <v/>
      </c>
      <c r="D198" s="50"/>
      <c r="E198" s="50"/>
      <c r="F198" s="50"/>
      <c r="G198" s="50"/>
      <c r="H198" s="50"/>
      <c r="I198" s="52" t="str">
        <f aca="false">IF(AND(G198="",H198=""),"",N(G198)-N(H198))</f>
        <v/>
      </c>
      <c r="J198" s="52" t="str">
        <f aca="false">IF(I198="","",ABS(I198))</f>
        <v/>
      </c>
      <c r="K198" s="56" t="str">
        <f aca="false">IF(S198="","",0)</f>
        <v/>
      </c>
      <c r="L198" s="56" t="str">
        <f aca="false">IF(J198="","",IF(AND(J198&gt;'COGS Testing'!$E$9,K198=0),1,0))</f>
        <v/>
      </c>
      <c r="M198" s="57" t="n">
        <v>0.63473857113</v>
      </c>
      <c r="N198" s="56" t="str">
        <f aca="false">IF(OR(A198="",I198=""),"",IF(COUNTIFS($A$2:$A$400,A198,$D$2:$D$400,D198,$I$2:$I$400,I198)&gt;1,"Possible duplicate",""))</f>
        <v/>
      </c>
      <c r="O198" s="56" t="str">
        <f aca="false">IF(J198="","",IF(AND(L198=0,K198=0),1,0))</f>
        <v/>
      </c>
      <c r="P198" s="56" t="str">
        <f aca="false">IF(L198=1,J198+ROW()/10^7,"")</f>
        <v/>
      </c>
      <c r="Q198" s="56" t="str">
        <f aca="false">IF(O198=1,M198,"")</f>
        <v/>
      </c>
      <c r="R198" s="56" t="str">
        <f aca="false">IF(K198=1,ROW(),"")</f>
        <v/>
      </c>
      <c r="S198" s="56" t="str">
        <f aca="false">IF(D198="","",TRIM(D198))</f>
        <v/>
      </c>
    </row>
    <row r="199" customFormat="false" ht="15" hidden="false" customHeight="false" outlineLevel="0" collapsed="false">
      <c r="A199" s="50"/>
      <c r="B199" s="50"/>
      <c r="C199" s="50" t="str">
        <f aca="false">IF(S199="","",IFERROR(IF(INDEX('Ledger Codes'!$C$6:$C$205,MATCH(S199,'Ledger Codes'!$B$6:$B$205,0))="","",INDEX('Ledger Codes'!$C$6:$C$205,MATCH(S199,'Ledger Codes'!$B$6:$B$205,0))),""))</f>
        <v/>
      </c>
      <c r="D199" s="50"/>
      <c r="E199" s="50"/>
      <c r="F199" s="50"/>
      <c r="G199" s="50"/>
      <c r="H199" s="50"/>
      <c r="I199" s="52" t="str">
        <f aca="false">IF(AND(G199="",H199=""),"",N(G199)-N(H199))</f>
        <v/>
      </c>
      <c r="J199" s="52" t="str">
        <f aca="false">IF(I199="","",ABS(I199))</f>
        <v/>
      </c>
      <c r="K199" s="56" t="str">
        <f aca="false">IF(S199="","",0)</f>
        <v/>
      </c>
      <c r="L199" s="56" t="str">
        <f aca="false">IF(J199="","",IF(AND(J199&gt;'COGS Testing'!$E$9,K199=0),1,0))</f>
        <v/>
      </c>
      <c r="M199" s="57" t="n">
        <v>0.967653405632</v>
      </c>
      <c r="N199" s="56" t="str">
        <f aca="false">IF(OR(A199="",I199=""),"",IF(COUNTIFS($A$2:$A$400,A199,$D$2:$D$400,D199,$I$2:$I$400,I199)&gt;1,"Possible duplicate",""))</f>
        <v/>
      </c>
      <c r="O199" s="56" t="str">
        <f aca="false">IF(J199="","",IF(AND(L199=0,K199=0),1,0))</f>
        <v/>
      </c>
      <c r="P199" s="56" t="str">
        <f aca="false">IF(L199=1,J199+ROW()/10^7,"")</f>
        <v/>
      </c>
      <c r="Q199" s="56" t="str">
        <f aca="false">IF(O199=1,M199,"")</f>
        <v/>
      </c>
      <c r="R199" s="56" t="str">
        <f aca="false">IF(K199=1,ROW(),"")</f>
        <v/>
      </c>
      <c r="S199" s="56" t="str">
        <f aca="false">IF(D199="","",TRIM(D199))</f>
        <v/>
      </c>
    </row>
    <row r="200" customFormat="false" ht="15" hidden="false" customHeight="false" outlineLevel="0" collapsed="false">
      <c r="A200" s="50"/>
      <c r="B200" s="50"/>
      <c r="C200" s="50" t="str">
        <f aca="false">IF(S200="","",IFERROR(IF(INDEX('Ledger Codes'!$C$6:$C$205,MATCH(S200,'Ledger Codes'!$B$6:$B$205,0))="","",INDEX('Ledger Codes'!$C$6:$C$205,MATCH(S200,'Ledger Codes'!$B$6:$B$205,0))),""))</f>
        <v/>
      </c>
      <c r="D200" s="50"/>
      <c r="E200" s="50"/>
      <c r="F200" s="50"/>
      <c r="G200" s="50"/>
      <c r="H200" s="50"/>
      <c r="I200" s="52" t="str">
        <f aca="false">IF(AND(G200="",H200=""),"",N(G200)-N(H200))</f>
        <v/>
      </c>
      <c r="J200" s="52" t="str">
        <f aca="false">IF(I200="","",ABS(I200))</f>
        <v/>
      </c>
      <c r="K200" s="56" t="str">
        <f aca="false">IF(S200="","",0)</f>
        <v/>
      </c>
      <c r="L200" s="56" t="str">
        <f aca="false">IF(J200="","",IF(AND(J200&gt;'COGS Testing'!$E$9,K200=0),1,0))</f>
        <v/>
      </c>
      <c r="M200" s="57" t="n">
        <v>0.701883366171</v>
      </c>
      <c r="N200" s="56" t="str">
        <f aca="false">IF(OR(A200="",I200=""),"",IF(COUNTIFS($A$2:$A$400,A200,$D$2:$D$400,D200,$I$2:$I$400,I200)&gt;1,"Possible duplicate",""))</f>
        <v/>
      </c>
      <c r="O200" s="56" t="str">
        <f aca="false">IF(J200="","",IF(AND(L200=0,K200=0),1,0))</f>
        <v/>
      </c>
      <c r="P200" s="56" t="str">
        <f aca="false">IF(L200=1,J200+ROW()/10^7,"")</f>
        <v/>
      </c>
      <c r="Q200" s="56" t="str">
        <f aca="false">IF(O200=1,M200,"")</f>
        <v/>
      </c>
      <c r="R200" s="56" t="str">
        <f aca="false">IF(K200=1,ROW(),"")</f>
        <v/>
      </c>
      <c r="S200" s="56" t="str">
        <f aca="false">IF(D200="","",TRIM(D200))</f>
        <v/>
      </c>
    </row>
    <row r="201" customFormat="false" ht="15" hidden="false" customHeight="false" outlineLevel="0" collapsed="false">
      <c r="A201" s="50"/>
      <c r="B201" s="50"/>
      <c r="C201" s="50" t="str">
        <f aca="false">IF(S201="","",IFERROR(IF(INDEX('Ledger Codes'!$C$6:$C$205,MATCH(S201,'Ledger Codes'!$B$6:$B$205,0))="","",INDEX('Ledger Codes'!$C$6:$C$205,MATCH(S201,'Ledger Codes'!$B$6:$B$205,0))),""))</f>
        <v/>
      </c>
      <c r="D201" s="50"/>
      <c r="E201" s="50"/>
      <c r="F201" s="50"/>
      <c r="G201" s="50"/>
      <c r="H201" s="50"/>
      <c r="I201" s="52" t="str">
        <f aca="false">IF(AND(G201="",H201=""),"",N(G201)-N(H201))</f>
        <v/>
      </c>
      <c r="J201" s="52" t="str">
        <f aca="false">IF(I201="","",ABS(I201))</f>
        <v/>
      </c>
      <c r="K201" s="56" t="str">
        <f aca="false">IF(S201="","",0)</f>
        <v/>
      </c>
      <c r="L201" s="56" t="str">
        <f aca="false">IF(J201="","",IF(AND(J201&gt;'COGS Testing'!$E$9,K201=0),1,0))</f>
        <v/>
      </c>
      <c r="M201" s="57" t="n">
        <v>0.173098416563</v>
      </c>
      <c r="N201" s="56" t="str">
        <f aca="false">IF(OR(A201="",I201=""),"",IF(COUNTIFS($A$2:$A$400,A201,$D$2:$D$400,D201,$I$2:$I$400,I201)&gt;1,"Possible duplicate",""))</f>
        <v/>
      </c>
      <c r="O201" s="56" t="str">
        <f aca="false">IF(J201="","",IF(AND(L201=0,K201=0),1,0))</f>
        <v/>
      </c>
      <c r="P201" s="56" t="str">
        <f aca="false">IF(L201=1,J201+ROW()/10^7,"")</f>
        <v/>
      </c>
      <c r="Q201" s="56" t="str">
        <f aca="false">IF(O201=1,M201,"")</f>
        <v/>
      </c>
      <c r="R201" s="56" t="str">
        <f aca="false">IF(K201=1,ROW(),"")</f>
        <v/>
      </c>
      <c r="S201" s="56" t="str">
        <f aca="false">IF(D201="","",TRIM(D201))</f>
        <v/>
      </c>
    </row>
    <row r="202" customFormat="false" ht="15" hidden="false" customHeight="false" outlineLevel="0" collapsed="false">
      <c r="A202" s="50"/>
      <c r="B202" s="50"/>
      <c r="C202" s="50" t="str">
        <f aca="false">IF(S202="","",IFERROR(IF(INDEX('Ledger Codes'!$C$6:$C$205,MATCH(S202,'Ledger Codes'!$B$6:$B$205,0))="","",INDEX('Ledger Codes'!$C$6:$C$205,MATCH(S202,'Ledger Codes'!$B$6:$B$205,0))),""))</f>
        <v/>
      </c>
      <c r="D202" s="50"/>
      <c r="E202" s="50"/>
      <c r="F202" s="50"/>
      <c r="G202" s="50"/>
      <c r="H202" s="50"/>
      <c r="I202" s="52" t="str">
        <f aca="false">IF(AND(G202="",H202=""),"",N(G202)-N(H202))</f>
        <v/>
      </c>
      <c r="J202" s="52" t="str">
        <f aca="false">IF(I202="","",ABS(I202))</f>
        <v/>
      </c>
      <c r="K202" s="56" t="str">
        <f aca="false">IF(S202="","",0)</f>
        <v/>
      </c>
      <c r="L202" s="56" t="str">
        <f aca="false">IF(J202="","",IF(AND(J202&gt;'COGS Testing'!$E$9,K202=0),1,0))</f>
        <v/>
      </c>
      <c r="M202" s="57" t="n">
        <v>0.029351738315</v>
      </c>
      <c r="N202" s="56" t="str">
        <f aca="false">IF(OR(A202="",I202=""),"",IF(COUNTIFS($A$2:$A$400,A202,$D$2:$D$400,D202,$I$2:$I$400,I202)&gt;1,"Possible duplicate",""))</f>
        <v/>
      </c>
      <c r="O202" s="56" t="str">
        <f aca="false">IF(J202="","",IF(AND(L202=0,K202=0),1,0))</f>
        <v/>
      </c>
      <c r="P202" s="56" t="str">
        <f aca="false">IF(L202=1,J202+ROW()/10^7,"")</f>
        <v/>
      </c>
      <c r="Q202" s="56" t="str">
        <f aca="false">IF(O202=1,M202,"")</f>
        <v/>
      </c>
      <c r="R202" s="56" t="str">
        <f aca="false">IF(K202=1,ROW(),"")</f>
        <v/>
      </c>
      <c r="S202" s="56" t="str">
        <f aca="false">IF(D202="","",TRIM(D202))</f>
        <v/>
      </c>
    </row>
    <row r="203" customFormat="false" ht="15" hidden="false" customHeight="false" outlineLevel="0" collapsed="false">
      <c r="A203" s="50"/>
      <c r="B203" s="50"/>
      <c r="C203" s="50" t="str">
        <f aca="false">IF(S203="","",IFERROR(IF(INDEX('Ledger Codes'!$C$6:$C$205,MATCH(S203,'Ledger Codes'!$B$6:$B$205,0))="","",INDEX('Ledger Codes'!$C$6:$C$205,MATCH(S203,'Ledger Codes'!$B$6:$B$205,0))),""))</f>
        <v/>
      </c>
      <c r="D203" s="50"/>
      <c r="E203" s="50"/>
      <c r="F203" s="50"/>
      <c r="G203" s="50"/>
      <c r="H203" s="50"/>
      <c r="I203" s="52" t="str">
        <f aca="false">IF(AND(G203="",H203=""),"",N(G203)-N(H203))</f>
        <v/>
      </c>
      <c r="J203" s="52" t="str">
        <f aca="false">IF(I203="","",ABS(I203))</f>
        <v/>
      </c>
      <c r="K203" s="56" t="str">
        <f aca="false">IF(S203="","",0)</f>
        <v/>
      </c>
      <c r="L203" s="56" t="str">
        <f aca="false">IF(J203="","",IF(AND(J203&gt;'COGS Testing'!$E$9,K203=0),1,0))</f>
        <v/>
      </c>
      <c r="M203" s="57" t="n">
        <v>0.122140249693</v>
      </c>
      <c r="N203" s="56" t="str">
        <f aca="false">IF(OR(A203="",I203=""),"",IF(COUNTIFS($A$2:$A$400,A203,$D$2:$D$400,D203,$I$2:$I$400,I203)&gt;1,"Possible duplicate",""))</f>
        <v/>
      </c>
      <c r="O203" s="56" t="str">
        <f aca="false">IF(J203="","",IF(AND(L203=0,K203=0),1,0))</f>
        <v/>
      </c>
      <c r="P203" s="56" t="str">
        <f aca="false">IF(L203=1,J203+ROW()/10^7,"")</f>
        <v/>
      </c>
      <c r="Q203" s="56" t="str">
        <f aca="false">IF(O203=1,M203,"")</f>
        <v/>
      </c>
      <c r="R203" s="56" t="str">
        <f aca="false">IF(K203=1,ROW(),"")</f>
        <v/>
      </c>
      <c r="S203" s="56" t="str">
        <f aca="false">IF(D203="","",TRIM(D203))</f>
        <v/>
      </c>
    </row>
    <row r="204" customFormat="false" ht="15" hidden="false" customHeight="false" outlineLevel="0" collapsed="false">
      <c r="A204" s="50"/>
      <c r="B204" s="50"/>
      <c r="C204" s="50" t="str">
        <f aca="false">IF(S204="","",IFERROR(IF(INDEX('Ledger Codes'!$C$6:$C$205,MATCH(S204,'Ledger Codes'!$B$6:$B$205,0))="","",INDEX('Ledger Codes'!$C$6:$C$205,MATCH(S204,'Ledger Codes'!$B$6:$B$205,0))),""))</f>
        <v/>
      </c>
      <c r="D204" s="50"/>
      <c r="E204" s="50"/>
      <c r="F204" s="50"/>
      <c r="G204" s="50"/>
      <c r="H204" s="50"/>
      <c r="I204" s="52" t="str">
        <f aca="false">IF(AND(G204="",H204=""),"",N(G204)-N(H204))</f>
        <v/>
      </c>
      <c r="J204" s="52" t="str">
        <f aca="false">IF(I204="","",ABS(I204))</f>
        <v/>
      </c>
      <c r="K204" s="56" t="str">
        <f aca="false">IF(S204="","",0)</f>
        <v/>
      </c>
      <c r="L204" s="56" t="str">
        <f aca="false">IF(J204="","",IF(AND(J204&gt;'COGS Testing'!$E$9,K204=0),1,0))</f>
        <v/>
      </c>
      <c r="M204" s="57" t="n">
        <v>0.73887610026</v>
      </c>
      <c r="N204" s="56" t="str">
        <f aca="false">IF(OR(A204="",I204=""),"",IF(COUNTIFS($A$2:$A$400,A204,$D$2:$D$400,D204,$I$2:$I$400,I204)&gt;1,"Possible duplicate",""))</f>
        <v/>
      </c>
      <c r="O204" s="56" t="str">
        <f aca="false">IF(J204="","",IF(AND(L204=0,K204=0),1,0))</f>
        <v/>
      </c>
      <c r="P204" s="56" t="str">
        <f aca="false">IF(L204=1,J204+ROW()/10^7,"")</f>
        <v/>
      </c>
      <c r="Q204" s="56" t="str">
        <f aca="false">IF(O204=1,M204,"")</f>
        <v/>
      </c>
      <c r="R204" s="56" t="str">
        <f aca="false">IF(K204=1,ROW(),"")</f>
        <v/>
      </c>
      <c r="S204" s="56" t="str">
        <f aca="false">IF(D204="","",TRIM(D204))</f>
        <v/>
      </c>
    </row>
    <row r="205" customFormat="false" ht="15" hidden="false" customHeight="false" outlineLevel="0" collapsed="false">
      <c r="A205" s="50"/>
      <c r="B205" s="50"/>
      <c r="C205" s="50" t="str">
        <f aca="false">IF(S205="","",IFERROR(IF(INDEX('Ledger Codes'!$C$6:$C$205,MATCH(S205,'Ledger Codes'!$B$6:$B$205,0))="","",INDEX('Ledger Codes'!$C$6:$C$205,MATCH(S205,'Ledger Codes'!$B$6:$B$205,0))),""))</f>
        <v/>
      </c>
      <c r="D205" s="50"/>
      <c r="E205" s="50"/>
      <c r="F205" s="50"/>
      <c r="G205" s="50"/>
      <c r="H205" s="50"/>
      <c r="I205" s="52" t="str">
        <f aca="false">IF(AND(G205="",H205=""),"",N(G205)-N(H205))</f>
        <v/>
      </c>
      <c r="J205" s="52" t="str">
        <f aca="false">IF(I205="","",ABS(I205))</f>
        <v/>
      </c>
      <c r="K205" s="56" t="str">
        <f aca="false">IF(S205="","",0)</f>
        <v/>
      </c>
      <c r="L205" s="56" t="str">
        <f aca="false">IF(J205="","",IF(AND(J205&gt;'COGS Testing'!$E$9,K205=0),1,0))</f>
        <v/>
      </c>
      <c r="M205" s="57" t="n">
        <v>0.611063566507</v>
      </c>
      <c r="N205" s="56" t="str">
        <f aca="false">IF(OR(A205="",I205=""),"",IF(COUNTIFS($A$2:$A$400,A205,$D$2:$D$400,D205,$I$2:$I$400,I205)&gt;1,"Possible duplicate",""))</f>
        <v/>
      </c>
      <c r="O205" s="56" t="str">
        <f aca="false">IF(J205="","",IF(AND(L205=0,K205=0),1,0))</f>
        <v/>
      </c>
      <c r="P205" s="56" t="str">
        <f aca="false">IF(L205=1,J205+ROW()/10^7,"")</f>
        <v/>
      </c>
      <c r="Q205" s="56" t="str">
        <f aca="false">IF(O205=1,M205,"")</f>
        <v/>
      </c>
      <c r="R205" s="56" t="str">
        <f aca="false">IF(K205=1,ROW(),"")</f>
        <v/>
      </c>
      <c r="S205" s="56" t="str">
        <f aca="false">IF(D205="","",TRIM(D205))</f>
        <v/>
      </c>
    </row>
    <row r="206" customFormat="false" ht="15" hidden="false" customHeight="false" outlineLevel="0" collapsed="false">
      <c r="A206" s="50"/>
      <c r="B206" s="50"/>
      <c r="C206" s="50" t="str">
        <f aca="false">IF(S206="","",IFERROR(IF(INDEX('Ledger Codes'!$C$6:$C$205,MATCH(S206,'Ledger Codes'!$B$6:$B$205,0))="","",INDEX('Ledger Codes'!$C$6:$C$205,MATCH(S206,'Ledger Codes'!$B$6:$B$205,0))),""))</f>
        <v/>
      </c>
      <c r="D206" s="50"/>
      <c r="E206" s="50"/>
      <c r="F206" s="50"/>
      <c r="G206" s="50"/>
      <c r="H206" s="50"/>
      <c r="I206" s="52" t="str">
        <f aca="false">IF(AND(G206="",H206=""),"",N(G206)-N(H206))</f>
        <v/>
      </c>
      <c r="J206" s="52" t="str">
        <f aca="false">IF(I206="","",ABS(I206))</f>
        <v/>
      </c>
      <c r="K206" s="56" t="str">
        <f aca="false">IF(S206="","",0)</f>
        <v/>
      </c>
      <c r="L206" s="56" t="str">
        <f aca="false">IF(J206="","",IF(AND(J206&gt;'COGS Testing'!$E$9,K206=0),1,0))</f>
        <v/>
      </c>
      <c r="M206" s="57" t="n">
        <v>0.532662497788</v>
      </c>
      <c r="N206" s="56" t="str">
        <f aca="false">IF(OR(A206="",I206=""),"",IF(COUNTIFS($A$2:$A$400,A206,$D$2:$D$400,D206,$I$2:$I$400,I206)&gt;1,"Possible duplicate",""))</f>
        <v/>
      </c>
      <c r="O206" s="56" t="str">
        <f aca="false">IF(J206="","",IF(AND(L206=0,K206=0),1,0))</f>
        <v/>
      </c>
      <c r="P206" s="56" t="str">
        <f aca="false">IF(L206=1,J206+ROW()/10^7,"")</f>
        <v/>
      </c>
      <c r="Q206" s="56" t="str">
        <f aca="false">IF(O206=1,M206,"")</f>
        <v/>
      </c>
      <c r="R206" s="56" t="str">
        <f aca="false">IF(K206=1,ROW(),"")</f>
        <v/>
      </c>
      <c r="S206" s="56" t="str">
        <f aca="false">IF(D206="","",TRIM(D206))</f>
        <v/>
      </c>
    </row>
    <row r="207" customFormat="false" ht="15" hidden="false" customHeight="false" outlineLevel="0" collapsed="false">
      <c r="A207" s="50"/>
      <c r="B207" s="50"/>
      <c r="C207" s="50" t="str">
        <f aca="false">IF(S207="","",IFERROR(IF(INDEX('Ledger Codes'!$C$6:$C$205,MATCH(S207,'Ledger Codes'!$B$6:$B$205,0))="","",INDEX('Ledger Codes'!$C$6:$C$205,MATCH(S207,'Ledger Codes'!$B$6:$B$205,0))),""))</f>
        <v/>
      </c>
      <c r="D207" s="50"/>
      <c r="E207" s="50"/>
      <c r="F207" s="50"/>
      <c r="G207" s="50"/>
      <c r="H207" s="50"/>
      <c r="I207" s="52" t="str">
        <f aca="false">IF(AND(G207="",H207=""),"",N(G207)-N(H207))</f>
        <v/>
      </c>
      <c r="J207" s="52" t="str">
        <f aca="false">IF(I207="","",ABS(I207))</f>
        <v/>
      </c>
      <c r="K207" s="56" t="str">
        <f aca="false">IF(S207="","",0)</f>
        <v/>
      </c>
      <c r="L207" s="56" t="str">
        <f aca="false">IF(J207="","",IF(AND(J207&gt;'COGS Testing'!$E$9,K207=0),1,0))</f>
        <v/>
      </c>
      <c r="M207" s="57" t="n">
        <v>0.936172650265</v>
      </c>
      <c r="N207" s="56" t="str">
        <f aca="false">IF(OR(A207="",I207=""),"",IF(COUNTIFS($A$2:$A$400,A207,$D$2:$D$400,D207,$I$2:$I$400,I207)&gt;1,"Possible duplicate",""))</f>
        <v/>
      </c>
      <c r="O207" s="56" t="str">
        <f aca="false">IF(J207="","",IF(AND(L207=0,K207=0),1,0))</f>
        <v/>
      </c>
      <c r="P207" s="56" t="str">
        <f aca="false">IF(L207=1,J207+ROW()/10^7,"")</f>
        <v/>
      </c>
      <c r="Q207" s="56" t="str">
        <f aca="false">IF(O207=1,M207,"")</f>
        <v/>
      </c>
      <c r="R207" s="56" t="str">
        <f aca="false">IF(K207=1,ROW(),"")</f>
        <v/>
      </c>
      <c r="S207" s="56" t="str">
        <f aca="false">IF(D207="","",TRIM(D207))</f>
        <v/>
      </c>
    </row>
    <row r="208" customFormat="false" ht="15" hidden="false" customHeight="false" outlineLevel="0" collapsed="false">
      <c r="A208" s="50"/>
      <c r="B208" s="50"/>
      <c r="C208" s="50" t="str">
        <f aca="false">IF(S208="","",IFERROR(IF(INDEX('Ledger Codes'!$C$6:$C$205,MATCH(S208,'Ledger Codes'!$B$6:$B$205,0))="","",INDEX('Ledger Codes'!$C$6:$C$205,MATCH(S208,'Ledger Codes'!$B$6:$B$205,0))),""))</f>
        <v/>
      </c>
      <c r="D208" s="50"/>
      <c r="E208" s="50"/>
      <c r="F208" s="50"/>
      <c r="G208" s="50"/>
      <c r="H208" s="50"/>
      <c r="I208" s="52" t="str">
        <f aca="false">IF(AND(G208="",H208=""),"",N(G208)-N(H208))</f>
        <v/>
      </c>
      <c r="J208" s="52" t="str">
        <f aca="false">IF(I208="","",ABS(I208))</f>
        <v/>
      </c>
      <c r="K208" s="56" t="str">
        <f aca="false">IF(S208="","",0)</f>
        <v/>
      </c>
      <c r="L208" s="56" t="str">
        <f aca="false">IF(J208="","",IF(AND(J208&gt;'COGS Testing'!$E$9,K208=0),1,0))</f>
        <v/>
      </c>
      <c r="M208" s="57" t="n">
        <v>0.680515673255</v>
      </c>
      <c r="N208" s="56" t="str">
        <f aca="false">IF(OR(A208="",I208=""),"",IF(COUNTIFS($A$2:$A$400,A208,$D$2:$D$400,D208,$I$2:$I$400,I208)&gt;1,"Possible duplicate",""))</f>
        <v/>
      </c>
      <c r="O208" s="56" t="str">
        <f aca="false">IF(J208="","",IF(AND(L208=0,K208=0),1,0))</f>
        <v/>
      </c>
      <c r="P208" s="56" t="str">
        <f aca="false">IF(L208=1,J208+ROW()/10^7,"")</f>
        <v/>
      </c>
      <c r="Q208" s="56" t="str">
        <f aca="false">IF(O208=1,M208,"")</f>
        <v/>
      </c>
      <c r="R208" s="56" t="str">
        <f aca="false">IF(K208=1,ROW(),"")</f>
        <v/>
      </c>
      <c r="S208" s="56" t="str">
        <f aca="false">IF(D208="","",TRIM(D208))</f>
        <v/>
      </c>
    </row>
    <row r="209" customFormat="false" ht="15" hidden="false" customHeight="false" outlineLevel="0" collapsed="false">
      <c r="A209" s="50"/>
      <c r="B209" s="50"/>
      <c r="C209" s="50" t="str">
        <f aca="false">IF(S209="","",IFERROR(IF(INDEX('Ledger Codes'!$C$6:$C$205,MATCH(S209,'Ledger Codes'!$B$6:$B$205,0))="","",INDEX('Ledger Codes'!$C$6:$C$205,MATCH(S209,'Ledger Codes'!$B$6:$B$205,0))),""))</f>
        <v/>
      </c>
      <c r="D209" s="50"/>
      <c r="E209" s="50"/>
      <c r="F209" s="50"/>
      <c r="G209" s="50"/>
      <c r="H209" s="50"/>
      <c r="I209" s="52" t="str">
        <f aca="false">IF(AND(G209="",H209=""),"",N(G209)-N(H209))</f>
        <v/>
      </c>
      <c r="J209" s="52" t="str">
        <f aca="false">IF(I209="","",ABS(I209))</f>
        <v/>
      </c>
      <c r="K209" s="56" t="str">
        <f aca="false">IF(S209="","",0)</f>
        <v/>
      </c>
      <c r="L209" s="56" t="str">
        <f aca="false">IF(J209="","",IF(AND(J209&gt;'COGS Testing'!$E$9,K209=0),1,0))</f>
        <v/>
      </c>
      <c r="M209" s="57" t="n">
        <v>0.314963152728</v>
      </c>
      <c r="N209" s="56" t="str">
        <f aca="false">IF(OR(A209="",I209=""),"",IF(COUNTIFS($A$2:$A$400,A209,$D$2:$D$400,D209,$I$2:$I$400,I209)&gt;1,"Possible duplicate",""))</f>
        <v/>
      </c>
      <c r="O209" s="56" t="str">
        <f aca="false">IF(J209="","",IF(AND(L209=0,K209=0),1,0))</f>
        <v/>
      </c>
      <c r="P209" s="56" t="str">
        <f aca="false">IF(L209=1,J209+ROW()/10^7,"")</f>
        <v/>
      </c>
      <c r="Q209" s="56" t="str">
        <f aca="false">IF(O209=1,M209,"")</f>
        <v/>
      </c>
      <c r="R209" s="56" t="str">
        <f aca="false">IF(K209=1,ROW(),"")</f>
        <v/>
      </c>
      <c r="S209" s="56" t="str">
        <f aca="false">IF(D209="","",TRIM(D209))</f>
        <v/>
      </c>
    </row>
    <row r="210" customFormat="false" ht="15" hidden="false" customHeight="false" outlineLevel="0" collapsed="false">
      <c r="A210" s="50"/>
      <c r="B210" s="50"/>
      <c r="C210" s="50" t="str">
        <f aca="false">IF(S210="","",IFERROR(IF(INDEX('Ledger Codes'!$C$6:$C$205,MATCH(S210,'Ledger Codes'!$B$6:$B$205,0))="","",INDEX('Ledger Codes'!$C$6:$C$205,MATCH(S210,'Ledger Codes'!$B$6:$B$205,0))),""))</f>
        <v/>
      </c>
      <c r="D210" s="50"/>
      <c r="E210" s="50"/>
      <c r="F210" s="50"/>
      <c r="G210" s="50"/>
      <c r="H210" s="50"/>
      <c r="I210" s="52" t="str">
        <f aca="false">IF(AND(G210="",H210=""),"",N(G210)-N(H210))</f>
        <v/>
      </c>
      <c r="J210" s="52" t="str">
        <f aca="false">IF(I210="","",ABS(I210))</f>
        <v/>
      </c>
      <c r="K210" s="56" t="str">
        <f aca="false">IF(S210="","",0)</f>
        <v/>
      </c>
      <c r="L210" s="56" t="str">
        <f aca="false">IF(J210="","",IF(AND(J210&gt;'COGS Testing'!$E$9,K210=0),1,0))</f>
        <v/>
      </c>
      <c r="M210" s="57" t="n">
        <v>0.619216774862</v>
      </c>
      <c r="N210" s="56" t="str">
        <f aca="false">IF(OR(A210="",I210=""),"",IF(COUNTIFS($A$2:$A$400,A210,$D$2:$D$400,D210,$I$2:$I$400,I210)&gt;1,"Possible duplicate",""))</f>
        <v/>
      </c>
      <c r="O210" s="56" t="str">
        <f aca="false">IF(J210="","",IF(AND(L210=0,K210=0),1,0))</f>
        <v/>
      </c>
      <c r="P210" s="56" t="str">
        <f aca="false">IF(L210=1,J210+ROW()/10^7,"")</f>
        <v/>
      </c>
      <c r="Q210" s="56" t="str">
        <f aca="false">IF(O210=1,M210,"")</f>
        <v/>
      </c>
      <c r="R210" s="56" t="str">
        <f aca="false">IF(K210=1,ROW(),"")</f>
        <v/>
      </c>
      <c r="S210" s="56" t="str">
        <f aca="false">IF(D210="","",TRIM(D210))</f>
        <v/>
      </c>
    </row>
    <row r="211" customFormat="false" ht="15" hidden="false" customHeight="false" outlineLevel="0" collapsed="false">
      <c r="A211" s="50"/>
      <c r="B211" s="50"/>
      <c r="C211" s="50" t="str">
        <f aca="false">IF(S211="","",IFERROR(IF(INDEX('Ledger Codes'!$C$6:$C$205,MATCH(S211,'Ledger Codes'!$B$6:$B$205,0))="","",INDEX('Ledger Codes'!$C$6:$C$205,MATCH(S211,'Ledger Codes'!$B$6:$B$205,0))),""))</f>
        <v/>
      </c>
      <c r="D211" s="50"/>
      <c r="E211" s="50"/>
      <c r="F211" s="50"/>
      <c r="G211" s="50"/>
      <c r="H211" s="50"/>
      <c r="I211" s="52" t="str">
        <f aca="false">IF(AND(G211="",H211=""),"",N(G211)-N(H211))</f>
        <v/>
      </c>
      <c r="J211" s="52" t="str">
        <f aca="false">IF(I211="","",ABS(I211))</f>
        <v/>
      </c>
      <c r="K211" s="56" t="str">
        <f aca="false">IF(S211="","",0)</f>
        <v/>
      </c>
      <c r="L211" s="56" t="str">
        <f aca="false">IF(J211="","",IF(AND(J211&gt;'COGS Testing'!$E$9,K211=0),1,0))</f>
        <v/>
      </c>
      <c r="M211" s="57" t="n">
        <v>0.874657966944</v>
      </c>
      <c r="N211" s="56" t="str">
        <f aca="false">IF(OR(A211="",I211=""),"",IF(COUNTIFS($A$2:$A$400,A211,$D$2:$D$400,D211,$I$2:$I$400,I211)&gt;1,"Possible duplicate",""))</f>
        <v/>
      </c>
      <c r="O211" s="56" t="str">
        <f aca="false">IF(J211="","",IF(AND(L211=0,K211=0),1,0))</f>
        <v/>
      </c>
      <c r="P211" s="56" t="str">
        <f aca="false">IF(L211=1,J211+ROW()/10^7,"")</f>
        <v/>
      </c>
      <c r="Q211" s="56" t="str">
        <f aca="false">IF(O211=1,M211,"")</f>
        <v/>
      </c>
      <c r="R211" s="56" t="str">
        <f aca="false">IF(K211=1,ROW(),"")</f>
        <v/>
      </c>
      <c r="S211" s="56" t="str">
        <f aca="false">IF(D211="","",TRIM(D211))</f>
        <v/>
      </c>
    </row>
    <row r="212" customFormat="false" ht="15" hidden="false" customHeight="false" outlineLevel="0" collapsed="false">
      <c r="A212" s="50"/>
      <c r="B212" s="50"/>
      <c r="C212" s="50" t="str">
        <f aca="false">IF(S212="","",IFERROR(IF(INDEX('Ledger Codes'!$C$6:$C$205,MATCH(S212,'Ledger Codes'!$B$6:$B$205,0))="","",INDEX('Ledger Codes'!$C$6:$C$205,MATCH(S212,'Ledger Codes'!$B$6:$B$205,0))),""))</f>
        <v/>
      </c>
      <c r="D212" s="50"/>
      <c r="E212" s="50"/>
      <c r="F212" s="50"/>
      <c r="G212" s="50"/>
      <c r="H212" s="50"/>
      <c r="I212" s="52" t="str">
        <f aca="false">IF(AND(G212="",H212=""),"",N(G212)-N(H212))</f>
        <v/>
      </c>
      <c r="J212" s="52" t="str">
        <f aca="false">IF(I212="","",ABS(I212))</f>
        <v/>
      </c>
      <c r="K212" s="56" t="str">
        <f aca="false">IF(S212="","",0)</f>
        <v/>
      </c>
      <c r="L212" s="56" t="str">
        <f aca="false">IF(J212="","",IF(AND(J212&gt;'COGS Testing'!$E$9,K212=0),1,0))</f>
        <v/>
      </c>
      <c r="M212" s="57" t="n">
        <v>0.240099494188</v>
      </c>
      <c r="N212" s="56" t="str">
        <f aca="false">IF(OR(A212="",I212=""),"",IF(COUNTIFS($A$2:$A$400,A212,$D$2:$D$400,D212,$I$2:$I$400,I212)&gt;1,"Possible duplicate",""))</f>
        <v/>
      </c>
      <c r="O212" s="56" t="str">
        <f aca="false">IF(J212="","",IF(AND(L212=0,K212=0),1,0))</f>
        <v/>
      </c>
      <c r="P212" s="56" t="str">
        <f aca="false">IF(L212=1,J212+ROW()/10^7,"")</f>
        <v/>
      </c>
      <c r="Q212" s="56" t="str">
        <f aca="false">IF(O212=1,M212,"")</f>
        <v/>
      </c>
      <c r="R212" s="56" t="str">
        <f aca="false">IF(K212=1,ROW(),"")</f>
        <v/>
      </c>
      <c r="S212" s="56" t="str">
        <f aca="false">IF(D212="","",TRIM(D212))</f>
        <v/>
      </c>
    </row>
    <row r="213" customFormat="false" ht="15" hidden="false" customHeight="false" outlineLevel="0" collapsed="false">
      <c r="A213" s="50"/>
      <c r="B213" s="50"/>
      <c r="C213" s="50" t="str">
        <f aca="false">IF(S213="","",IFERROR(IF(INDEX('Ledger Codes'!$C$6:$C$205,MATCH(S213,'Ledger Codes'!$B$6:$B$205,0))="","",INDEX('Ledger Codes'!$C$6:$C$205,MATCH(S213,'Ledger Codes'!$B$6:$B$205,0))),""))</f>
        <v/>
      </c>
      <c r="D213" s="50"/>
      <c r="E213" s="50"/>
      <c r="F213" s="50"/>
      <c r="G213" s="50"/>
      <c r="H213" s="50"/>
      <c r="I213" s="52" t="str">
        <f aca="false">IF(AND(G213="",H213=""),"",N(G213)-N(H213))</f>
        <v/>
      </c>
      <c r="J213" s="52" t="str">
        <f aca="false">IF(I213="","",ABS(I213))</f>
        <v/>
      </c>
      <c r="K213" s="56" t="str">
        <f aca="false">IF(S213="","",0)</f>
        <v/>
      </c>
      <c r="L213" s="56" t="str">
        <f aca="false">IF(J213="","",IF(AND(J213&gt;'COGS Testing'!$E$9,K213=0),1,0))</f>
        <v/>
      </c>
      <c r="M213" s="57" t="n">
        <v>0.965899312384</v>
      </c>
      <c r="N213" s="56" t="str">
        <f aca="false">IF(OR(A213="",I213=""),"",IF(COUNTIFS($A$2:$A$400,A213,$D$2:$D$400,D213,$I$2:$I$400,I213)&gt;1,"Possible duplicate",""))</f>
        <v/>
      </c>
      <c r="O213" s="56" t="str">
        <f aca="false">IF(J213="","",IF(AND(L213=0,K213=0),1,0))</f>
        <v/>
      </c>
      <c r="P213" s="56" t="str">
        <f aca="false">IF(L213=1,J213+ROW()/10^7,"")</f>
        <v/>
      </c>
      <c r="Q213" s="56" t="str">
        <f aca="false">IF(O213=1,M213,"")</f>
        <v/>
      </c>
      <c r="R213" s="56" t="str">
        <f aca="false">IF(K213=1,ROW(),"")</f>
        <v/>
      </c>
      <c r="S213" s="56" t="str">
        <f aca="false">IF(D213="","",TRIM(D213))</f>
        <v/>
      </c>
    </row>
    <row r="214" customFormat="false" ht="15" hidden="false" customHeight="false" outlineLevel="0" collapsed="false">
      <c r="A214" s="50"/>
      <c r="B214" s="50"/>
      <c r="C214" s="50" t="str">
        <f aca="false">IF(S214="","",IFERROR(IF(INDEX('Ledger Codes'!$C$6:$C$205,MATCH(S214,'Ledger Codes'!$B$6:$B$205,0))="","",INDEX('Ledger Codes'!$C$6:$C$205,MATCH(S214,'Ledger Codes'!$B$6:$B$205,0))),""))</f>
        <v/>
      </c>
      <c r="D214" s="50"/>
      <c r="E214" s="50"/>
      <c r="F214" s="50"/>
      <c r="G214" s="50"/>
      <c r="H214" s="50"/>
      <c r="I214" s="52" t="str">
        <f aca="false">IF(AND(G214="",H214=""),"",N(G214)-N(H214))</f>
        <v/>
      </c>
      <c r="J214" s="52" t="str">
        <f aca="false">IF(I214="","",ABS(I214))</f>
        <v/>
      </c>
      <c r="K214" s="56" t="str">
        <f aca="false">IF(S214="","",0)</f>
        <v/>
      </c>
      <c r="L214" s="56" t="str">
        <f aca="false">IF(J214="","",IF(AND(J214&gt;'COGS Testing'!$E$9,K214=0),1,0))</f>
        <v/>
      </c>
      <c r="M214" s="57" t="n">
        <v>0.525174786636</v>
      </c>
      <c r="N214" s="56" t="str">
        <f aca="false">IF(OR(A214="",I214=""),"",IF(COUNTIFS($A$2:$A$400,A214,$D$2:$D$400,D214,$I$2:$I$400,I214)&gt;1,"Possible duplicate",""))</f>
        <v/>
      </c>
      <c r="O214" s="56" t="str">
        <f aca="false">IF(J214="","",IF(AND(L214=0,K214=0),1,0))</f>
        <v/>
      </c>
      <c r="P214" s="56" t="str">
        <f aca="false">IF(L214=1,J214+ROW()/10^7,"")</f>
        <v/>
      </c>
      <c r="Q214" s="56" t="str">
        <f aca="false">IF(O214=1,M214,"")</f>
        <v/>
      </c>
      <c r="R214" s="56" t="str">
        <f aca="false">IF(K214=1,ROW(),"")</f>
        <v/>
      </c>
      <c r="S214" s="56" t="str">
        <f aca="false">IF(D214="","",TRIM(D214))</f>
        <v/>
      </c>
    </row>
    <row r="215" customFormat="false" ht="15" hidden="false" customHeight="false" outlineLevel="0" collapsed="false">
      <c r="A215" s="50"/>
      <c r="B215" s="50"/>
      <c r="C215" s="50" t="str">
        <f aca="false">IF(S215="","",IFERROR(IF(INDEX('Ledger Codes'!$C$6:$C$205,MATCH(S215,'Ledger Codes'!$B$6:$B$205,0))="","",INDEX('Ledger Codes'!$C$6:$C$205,MATCH(S215,'Ledger Codes'!$B$6:$B$205,0))),""))</f>
        <v/>
      </c>
      <c r="D215" s="50"/>
      <c r="E215" s="50"/>
      <c r="F215" s="50"/>
      <c r="G215" s="50"/>
      <c r="H215" s="50"/>
      <c r="I215" s="52" t="str">
        <f aca="false">IF(AND(G215="",H215=""),"",N(G215)-N(H215))</f>
        <v/>
      </c>
      <c r="J215" s="52" t="str">
        <f aca="false">IF(I215="","",ABS(I215))</f>
        <v/>
      </c>
      <c r="K215" s="56" t="str">
        <f aca="false">IF(S215="","",0)</f>
        <v/>
      </c>
      <c r="L215" s="56" t="str">
        <f aca="false">IF(J215="","",IF(AND(J215&gt;'COGS Testing'!$E$9,K215=0),1,0))</f>
        <v/>
      </c>
      <c r="M215" s="57" t="n">
        <v>0.253632126699</v>
      </c>
      <c r="N215" s="56" t="str">
        <f aca="false">IF(OR(A215="",I215=""),"",IF(COUNTIFS($A$2:$A$400,A215,$D$2:$D$400,D215,$I$2:$I$400,I215)&gt;1,"Possible duplicate",""))</f>
        <v/>
      </c>
      <c r="O215" s="56" t="str">
        <f aca="false">IF(J215="","",IF(AND(L215=0,K215=0),1,0))</f>
        <v/>
      </c>
      <c r="P215" s="56" t="str">
        <f aca="false">IF(L215=1,J215+ROW()/10^7,"")</f>
        <v/>
      </c>
      <c r="Q215" s="56" t="str">
        <f aca="false">IF(O215=1,M215,"")</f>
        <v/>
      </c>
      <c r="R215" s="56" t="str">
        <f aca="false">IF(K215=1,ROW(),"")</f>
        <v/>
      </c>
      <c r="S215" s="56" t="str">
        <f aca="false">IF(D215="","",TRIM(D215))</f>
        <v/>
      </c>
    </row>
    <row r="216" customFormat="false" ht="15" hidden="false" customHeight="false" outlineLevel="0" collapsed="false">
      <c r="A216" s="50"/>
      <c r="B216" s="50"/>
      <c r="C216" s="50" t="str">
        <f aca="false">IF(S216="","",IFERROR(IF(INDEX('Ledger Codes'!$C$6:$C$205,MATCH(S216,'Ledger Codes'!$B$6:$B$205,0))="","",INDEX('Ledger Codes'!$C$6:$C$205,MATCH(S216,'Ledger Codes'!$B$6:$B$205,0))),""))</f>
        <v/>
      </c>
      <c r="D216" s="50"/>
      <c r="E216" s="50"/>
      <c r="F216" s="50"/>
      <c r="G216" s="50"/>
      <c r="H216" s="50"/>
      <c r="I216" s="52" t="str">
        <f aca="false">IF(AND(G216="",H216=""),"",N(G216)-N(H216))</f>
        <v/>
      </c>
      <c r="J216" s="52" t="str">
        <f aca="false">IF(I216="","",ABS(I216))</f>
        <v/>
      </c>
      <c r="K216" s="56" t="str">
        <f aca="false">IF(S216="","",0)</f>
        <v/>
      </c>
      <c r="L216" s="56" t="str">
        <f aca="false">IF(J216="","",IF(AND(J216&gt;'COGS Testing'!$E$9,K216=0),1,0))</f>
        <v/>
      </c>
      <c r="M216" s="57" t="n">
        <v>0.433503141488</v>
      </c>
      <c r="N216" s="56" t="str">
        <f aca="false">IF(OR(A216="",I216=""),"",IF(COUNTIFS($A$2:$A$400,A216,$D$2:$D$400,D216,$I$2:$I$400,I216)&gt;1,"Possible duplicate",""))</f>
        <v/>
      </c>
      <c r="O216" s="56" t="str">
        <f aca="false">IF(J216="","",IF(AND(L216=0,K216=0),1,0))</f>
        <v/>
      </c>
      <c r="P216" s="56" t="str">
        <f aca="false">IF(L216=1,J216+ROW()/10^7,"")</f>
        <v/>
      </c>
      <c r="Q216" s="56" t="str">
        <f aca="false">IF(O216=1,M216,"")</f>
        <v/>
      </c>
      <c r="R216" s="56" t="str">
        <f aca="false">IF(K216=1,ROW(),"")</f>
        <v/>
      </c>
      <c r="S216" s="56" t="str">
        <f aca="false">IF(D216="","",TRIM(D216))</f>
        <v/>
      </c>
    </row>
    <row r="217" customFormat="false" ht="15" hidden="false" customHeight="false" outlineLevel="0" collapsed="false">
      <c r="A217" s="50"/>
      <c r="B217" s="50"/>
      <c r="C217" s="50" t="str">
        <f aca="false">IF(S217="","",IFERROR(IF(INDEX('Ledger Codes'!$C$6:$C$205,MATCH(S217,'Ledger Codes'!$B$6:$B$205,0))="","",INDEX('Ledger Codes'!$C$6:$C$205,MATCH(S217,'Ledger Codes'!$B$6:$B$205,0))),""))</f>
        <v/>
      </c>
      <c r="D217" s="50"/>
      <c r="E217" s="50"/>
      <c r="F217" s="50"/>
      <c r="G217" s="50"/>
      <c r="H217" s="50"/>
      <c r="I217" s="52" t="str">
        <f aca="false">IF(AND(G217="",H217=""),"",N(G217)-N(H217))</f>
        <v/>
      </c>
      <c r="J217" s="52" t="str">
        <f aca="false">IF(I217="","",ABS(I217))</f>
        <v/>
      </c>
      <c r="K217" s="56" t="str">
        <f aca="false">IF(S217="","",0)</f>
        <v/>
      </c>
      <c r="L217" s="56" t="str">
        <f aca="false">IF(J217="","",IF(AND(J217&gt;'COGS Testing'!$E$9,K217=0),1,0))</f>
        <v/>
      </c>
      <c r="M217" s="57" t="n">
        <v>0.149965875714</v>
      </c>
      <c r="N217" s="56" t="str">
        <f aca="false">IF(OR(A217="",I217=""),"",IF(COUNTIFS($A$2:$A$400,A217,$D$2:$D$400,D217,$I$2:$I$400,I217)&gt;1,"Possible duplicate",""))</f>
        <v/>
      </c>
      <c r="O217" s="56" t="str">
        <f aca="false">IF(J217="","",IF(AND(L217=0,K217=0),1,0))</f>
        <v/>
      </c>
      <c r="P217" s="56" t="str">
        <f aca="false">IF(L217=1,J217+ROW()/10^7,"")</f>
        <v/>
      </c>
      <c r="Q217" s="56" t="str">
        <f aca="false">IF(O217=1,M217,"")</f>
        <v/>
      </c>
      <c r="R217" s="56" t="str">
        <f aca="false">IF(K217=1,ROW(),"")</f>
        <v/>
      </c>
      <c r="S217" s="56" t="str">
        <f aca="false">IF(D217="","",TRIM(D217))</f>
        <v/>
      </c>
    </row>
    <row r="218" customFormat="false" ht="15" hidden="false" customHeight="false" outlineLevel="0" collapsed="false">
      <c r="A218" s="50"/>
      <c r="B218" s="50"/>
      <c r="C218" s="50" t="str">
        <f aca="false">IF(S218="","",IFERROR(IF(INDEX('Ledger Codes'!$C$6:$C$205,MATCH(S218,'Ledger Codes'!$B$6:$B$205,0))="","",INDEX('Ledger Codes'!$C$6:$C$205,MATCH(S218,'Ledger Codes'!$B$6:$B$205,0))),""))</f>
        <v/>
      </c>
      <c r="D218" s="50"/>
      <c r="E218" s="50"/>
      <c r="F218" s="50"/>
      <c r="G218" s="50"/>
      <c r="H218" s="50"/>
      <c r="I218" s="52" t="str">
        <f aca="false">IF(AND(G218="",H218=""),"",N(G218)-N(H218))</f>
        <v/>
      </c>
      <c r="J218" s="52" t="str">
        <f aca="false">IF(I218="","",ABS(I218))</f>
        <v/>
      </c>
      <c r="K218" s="56" t="str">
        <f aca="false">IF(S218="","",0)</f>
        <v/>
      </c>
      <c r="L218" s="56" t="str">
        <f aca="false">IF(J218="","",IF(AND(J218&gt;'COGS Testing'!$E$9,K218=0),1,0))</f>
        <v/>
      </c>
      <c r="M218" s="57" t="n">
        <v>0.942761252645</v>
      </c>
      <c r="N218" s="56" t="str">
        <f aca="false">IF(OR(A218="",I218=""),"",IF(COUNTIFS($A$2:$A$400,A218,$D$2:$D$400,D218,$I$2:$I$400,I218)&gt;1,"Possible duplicate",""))</f>
        <v/>
      </c>
      <c r="O218" s="56" t="str">
        <f aca="false">IF(J218="","",IF(AND(L218=0,K218=0),1,0))</f>
        <v/>
      </c>
      <c r="P218" s="56" t="str">
        <f aca="false">IF(L218=1,J218+ROW()/10^7,"")</f>
        <v/>
      </c>
      <c r="Q218" s="56" t="str">
        <f aca="false">IF(O218=1,M218,"")</f>
        <v/>
      </c>
      <c r="R218" s="56" t="str">
        <f aca="false">IF(K218=1,ROW(),"")</f>
        <v/>
      </c>
      <c r="S218" s="56" t="str">
        <f aca="false">IF(D218="","",TRIM(D218))</f>
        <v/>
      </c>
    </row>
    <row r="219" customFormat="false" ht="15" hidden="false" customHeight="false" outlineLevel="0" collapsed="false">
      <c r="A219" s="50"/>
      <c r="B219" s="50"/>
      <c r="C219" s="50" t="str">
        <f aca="false">IF(S219="","",IFERROR(IF(INDEX('Ledger Codes'!$C$6:$C$205,MATCH(S219,'Ledger Codes'!$B$6:$B$205,0))="","",INDEX('Ledger Codes'!$C$6:$C$205,MATCH(S219,'Ledger Codes'!$B$6:$B$205,0))),""))</f>
        <v/>
      </c>
      <c r="D219" s="50"/>
      <c r="E219" s="50"/>
      <c r="F219" s="50"/>
      <c r="G219" s="50"/>
      <c r="H219" s="50"/>
      <c r="I219" s="52" t="str">
        <f aca="false">IF(AND(G219="",H219=""),"",N(G219)-N(H219))</f>
        <v/>
      </c>
      <c r="J219" s="52" t="str">
        <f aca="false">IF(I219="","",ABS(I219))</f>
        <v/>
      </c>
      <c r="K219" s="56" t="str">
        <f aca="false">IF(S219="","",0)</f>
        <v/>
      </c>
      <c r="L219" s="56" t="str">
        <f aca="false">IF(J219="","",IF(AND(J219&gt;'COGS Testing'!$E$9,K219=0),1,0))</f>
        <v/>
      </c>
      <c r="M219" s="57" t="n">
        <v>0.124339025995</v>
      </c>
      <c r="N219" s="56" t="str">
        <f aca="false">IF(OR(A219="",I219=""),"",IF(COUNTIFS($A$2:$A$400,A219,$D$2:$D$400,D219,$I$2:$I$400,I219)&gt;1,"Possible duplicate",""))</f>
        <v/>
      </c>
      <c r="O219" s="56" t="str">
        <f aca="false">IF(J219="","",IF(AND(L219=0,K219=0),1,0))</f>
        <v/>
      </c>
      <c r="P219" s="56" t="str">
        <f aca="false">IF(L219=1,J219+ROW()/10^7,"")</f>
        <v/>
      </c>
      <c r="Q219" s="56" t="str">
        <f aca="false">IF(O219=1,M219,"")</f>
        <v/>
      </c>
      <c r="R219" s="56" t="str">
        <f aca="false">IF(K219=1,ROW(),"")</f>
        <v/>
      </c>
      <c r="S219" s="56" t="str">
        <f aca="false">IF(D219="","",TRIM(D219))</f>
        <v/>
      </c>
    </row>
    <row r="220" customFormat="false" ht="15" hidden="false" customHeight="false" outlineLevel="0" collapsed="false">
      <c r="A220" s="50"/>
      <c r="B220" s="50"/>
      <c r="C220" s="50" t="str">
        <f aca="false">IF(S220="","",IFERROR(IF(INDEX('Ledger Codes'!$C$6:$C$205,MATCH(S220,'Ledger Codes'!$B$6:$B$205,0))="","",INDEX('Ledger Codes'!$C$6:$C$205,MATCH(S220,'Ledger Codes'!$B$6:$B$205,0))),""))</f>
        <v/>
      </c>
      <c r="D220" s="50"/>
      <c r="E220" s="50"/>
      <c r="F220" s="50"/>
      <c r="G220" s="50"/>
      <c r="H220" s="50"/>
      <c r="I220" s="52" t="str">
        <f aca="false">IF(AND(G220="",H220=""),"",N(G220)-N(H220))</f>
        <v/>
      </c>
      <c r="J220" s="52" t="str">
        <f aca="false">IF(I220="","",ABS(I220))</f>
        <v/>
      </c>
      <c r="K220" s="56" t="str">
        <f aca="false">IF(S220="","",0)</f>
        <v/>
      </c>
      <c r="L220" s="56" t="str">
        <f aca="false">IF(J220="","",IF(AND(J220&gt;'COGS Testing'!$E$9,K220=0),1,0))</f>
        <v/>
      </c>
      <c r="M220" s="57" t="n">
        <v>0.576890560705</v>
      </c>
      <c r="N220" s="56" t="str">
        <f aca="false">IF(OR(A220="",I220=""),"",IF(COUNTIFS($A$2:$A$400,A220,$D$2:$D$400,D220,$I$2:$I$400,I220)&gt;1,"Possible duplicate",""))</f>
        <v/>
      </c>
      <c r="O220" s="56" t="str">
        <f aca="false">IF(J220="","",IF(AND(L220=0,K220=0),1,0))</f>
        <v/>
      </c>
      <c r="P220" s="56" t="str">
        <f aca="false">IF(L220=1,J220+ROW()/10^7,"")</f>
        <v/>
      </c>
      <c r="Q220" s="56" t="str">
        <f aca="false">IF(O220=1,M220,"")</f>
        <v/>
      </c>
      <c r="R220" s="56" t="str">
        <f aca="false">IF(K220=1,ROW(),"")</f>
        <v/>
      </c>
      <c r="S220" s="56" t="str">
        <f aca="false">IF(D220="","",TRIM(D220))</f>
        <v/>
      </c>
    </row>
    <row r="221" customFormat="false" ht="15" hidden="false" customHeight="false" outlineLevel="0" collapsed="false">
      <c r="A221" s="50"/>
      <c r="B221" s="50"/>
      <c r="C221" s="50" t="str">
        <f aca="false">IF(S221="","",IFERROR(IF(INDEX('Ledger Codes'!$C$6:$C$205,MATCH(S221,'Ledger Codes'!$B$6:$B$205,0))="","",INDEX('Ledger Codes'!$C$6:$C$205,MATCH(S221,'Ledger Codes'!$B$6:$B$205,0))),""))</f>
        <v/>
      </c>
      <c r="D221" s="50"/>
      <c r="E221" s="50"/>
      <c r="F221" s="50"/>
      <c r="G221" s="50"/>
      <c r="H221" s="50"/>
      <c r="I221" s="52" t="str">
        <f aca="false">IF(AND(G221="",H221=""),"",N(G221)-N(H221))</f>
        <v/>
      </c>
      <c r="J221" s="52" t="str">
        <f aca="false">IF(I221="","",ABS(I221))</f>
        <v/>
      </c>
      <c r="K221" s="56" t="str">
        <f aca="false">IF(S221="","",0)</f>
        <v/>
      </c>
      <c r="L221" s="56" t="str">
        <f aca="false">IF(J221="","",IF(AND(J221&gt;'COGS Testing'!$E$9,K221=0),1,0))</f>
        <v/>
      </c>
      <c r="M221" s="57" t="n">
        <v>0.62916373338</v>
      </c>
      <c r="N221" s="56" t="str">
        <f aca="false">IF(OR(A221="",I221=""),"",IF(COUNTIFS($A$2:$A$400,A221,$D$2:$D$400,D221,$I$2:$I$400,I221)&gt;1,"Possible duplicate",""))</f>
        <v/>
      </c>
      <c r="O221" s="56" t="str">
        <f aca="false">IF(J221="","",IF(AND(L221=0,K221=0),1,0))</f>
        <v/>
      </c>
      <c r="P221" s="56" t="str">
        <f aca="false">IF(L221=1,J221+ROW()/10^7,"")</f>
        <v/>
      </c>
      <c r="Q221" s="56" t="str">
        <f aca="false">IF(O221=1,M221,"")</f>
        <v/>
      </c>
      <c r="R221" s="56" t="str">
        <f aca="false">IF(K221=1,ROW(),"")</f>
        <v/>
      </c>
      <c r="S221" s="56" t="str">
        <f aca="false">IF(D221="","",TRIM(D221))</f>
        <v/>
      </c>
    </row>
    <row r="222" customFormat="false" ht="15" hidden="false" customHeight="false" outlineLevel="0" collapsed="false">
      <c r="A222" s="50"/>
      <c r="B222" s="50"/>
      <c r="C222" s="50" t="str">
        <f aca="false">IF(S222="","",IFERROR(IF(INDEX('Ledger Codes'!$C$6:$C$205,MATCH(S222,'Ledger Codes'!$B$6:$B$205,0))="","",INDEX('Ledger Codes'!$C$6:$C$205,MATCH(S222,'Ledger Codes'!$B$6:$B$205,0))),""))</f>
        <v/>
      </c>
      <c r="D222" s="50"/>
      <c r="E222" s="50"/>
      <c r="F222" s="50"/>
      <c r="G222" s="50"/>
      <c r="H222" s="50"/>
      <c r="I222" s="52" t="str">
        <f aca="false">IF(AND(G222="",H222=""),"",N(G222)-N(H222))</f>
        <v/>
      </c>
      <c r="J222" s="52" t="str">
        <f aca="false">IF(I222="","",ABS(I222))</f>
        <v/>
      </c>
      <c r="K222" s="56" t="str">
        <f aca="false">IF(S222="","",0)</f>
        <v/>
      </c>
      <c r="L222" s="56" t="str">
        <f aca="false">IF(J222="","",IF(AND(J222&gt;'COGS Testing'!$E$9,K222=0),1,0))</f>
        <v/>
      </c>
      <c r="M222" s="57" t="n">
        <v>0.34247908233</v>
      </c>
      <c r="N222" s="56" t="str">
        <f aca="false">IF(OR(A222="",I222=""),"",IF(COUNTIFS($A$2:$A$400,A222,$D$2:$D$400,D222,$I$2:$I$400,I222)&gt;1,"Possible duplicate",""))</f>
        <v/>
      </c>
      <c r="O222" s="56" t="str">
        <f aca="false">IF(J222="","",IF(AND(L222=0,K222=0),1,0))</f>
        <v/>
      </c>
      <c r="P222" s="56" t="str">
        <f aca="false">IF(L222=1,J222+ROW()/10^7,"")</f>
        <v/>
      </c>
      <c r="Q222" s="56" t="str">
        <f aca="false">IF(O222=1,M222,"")</f>
        <v/>
      </c>
      <c r="R222" s="56" t="str">
        <f aca="false">IF(K222=1,ROW(),"")</f>
        <v/>
      </c>
      <c r="S222" s="56" t="str">
        <f aca="false">IF(D222="","",TRIM(D222))</f>
        <v/>
      </c>
    </row>
    <row r="223" customFormat="false" ht="15" hidden="false" customHeight="false" outlineLevel="0" collapsed="false">
      <c r="A223" s="50"/>
      <c r="B223" s="50"/>
      <c r="C223" s="50" t="str">
        <f aca="false">IF(S223="","",IFERROR(IF(INDEX('Ledger Codes'!$C$6:$C$205,MATCH(S223,'Ledger Codes'!$B$6:$B$205,0))="","",INDEX('Ledger Codes'!$C$6:$C$205,MATCH(S223,'Ledger Codes'!$B$6:$B$205,0))),""))</f>
        <v/>
      </c>
      <c r="D223" s="50"/>
      <c r="E223" s="50"/>
      <c r="F223" s="50"/>
      <c r="G223" s="50"/>
      <c r="H223" s="50"/>
      <c r="I223" s="52" t="str">
        <f aca="false">IF(AND(G223="",H223=""),"",N(G223)-N(H223))</f>
        <v/>
      </c>
      <c r="J223" s="52" t="str">
        <f aca="false">IF(I223="","",ABS(I223))</f>
        <v/>
      </c>
      <c r="K223" s="56" t="str">
        <f aca="false">IF(S223="","",0)</f>
        <v/>
      </c>
      <c r="L223" s="56" t="str">
        <f aca="false">IF(J223="","",IF(AND(J223&gt;'COGS Testing'!$E$9,K223=0),1,0))</f>
        <v/>
      </c>
      <c r="M223" s="57" t="n">
        <v>0.856282628966</v>
      </c>
      <c r="N223" s="56" t="str">
        <f aca="false">IF(OR(A223="",I223=""),"",IF(COUNTIFS($A$2:$A$400,A223,$D$2:$D$400,D223,$I$2:$I$400,I223)&gt;1,"Possible duplicate",""))</f>
        <v/>
      </c>
      <c r="O223" s="56" t="str">
        <f aca="false">IF(J223="","",IF(AND(L223=0,K223=0),1,0))</f>
        <v/>
      </c>
      <c r="P223" s="56" t="str">
        <f aca="false">IF(L223=1,J223+ROW()/10^7,"")</f>
        <v/>
      </c>
      <c r="Q223" s="56" t="str">
        <f aca="false">IF(O223=1,M223,"")</f>
        <v/>
      </c>
      <c r="R223" s="56" t="str">
        <f aca="false">IF(K223=1,ROW(),"")</f>
        <v/>
      </c>
      <c r="S223" s="56" t="str">
        <f aca="false">IF(D223="","",TRIM(D223))</f>
        <v/>
      </c>
    </row>
    <row r="224" customFormat="false" ht="15" hidden="false" customHeight="false" outlineLevel="0" collapsed="false">
      <c r="A224" s="50"/>
      <c r="B224" s="50"/>
      <c r="C224" s="50" t="str">
        <f aca="false">IF(S224="","",IFERROR(IF(INDEX('Ledger Codes'!$C$6:$C$205,MATCH(S224,'Ledger Codes'!$B$6:$B$205,0))="","",INDEX('Ledger Codes'!$C$6:$C$205,MATCH(S224,'Ledger Codes'!$B$6:$B$205,0))),""))</f>
        <v/>
      </c>
      <c r="D224" s="50"/>
      <c r="E224" s="50"/>
      <c r="F224" s="50"/>
      <c r="G224" s="50"/>
      <c r="H224" s="50"/>
      <c r="I224" s="52" t="str">
        <f aca="false">IF(AND(G224="",H224=""),"",N(G224)-N(H224))</f>
        <v/>
      </c>
      <c r="J224" s="52" t="str">
        <f aca="false">IF(I224="","",ABS(I224))</f>
        <v/>
      </c>
      <c r="K224" s="56" t="str">
        <f aca="false">IF(S224="","",0)</f>
        <v/>
      </c>
      <c r="L224" s="56" t="str">
        <f aca="false">IF(J224="","",IF(AND(J224&gt;'COGS Testing'!$E$9,K224=0),1,0))</f>
        <v/>
      </c>
      <c r="M224" s="57" t="n">
        <v>0.610479987746</v>
      </c>
      <c r="N224" s="56" t="str">
        <f aca="false">IF(OR(A224="",I224=""),"",IF(COUNTIFS($A$2:$A$400,A224,$D$2:$D$400,D224,$I$2:$I$400,I224)&gt;1,"Possible duplicate",""))</f>
        <v/>
      </c>
      <c r="O224" s="56" t="str">
        <f aca="false">IF(J224="","",IF(AND(L224=0,K224=0),1,0))</f>
        <v/>
      </c>
      <c r="P224" s="56" t="str">
        <f aca="false">IF(L224=1,J224+ROW()/10^7,"")</f>
        <v/>
      </c>
      <c r="Q224" s="56" t="str">
        <f aca="false">IF(O224=1,M224,"")</f>
        <v/>
      </c>
      <c r="R224" s="56" t="str">
        <f aca="false">IF(K224=1,ROW(),"")</f>
        <v/>
      </c>
      <c r="S224" s="56" t="str">
        <f aca="false">IF(D224="","",TRIM(D224))</f>
        <v/>
      </c>
    </row>
    <row r="225" customFormat="false" ht="15" hidden="false" customHeight="false" outlineLevel="0" collapsed="false">
      <c r="A225" s="50"/>
      <c r="B225" s="50"/>
      <c r="C225" s="50" t="str">
        <f aca="false">IF(S225="","",IFERROR(IF(INDEX('Ledger Codes'!$C$6:$C$205,MATCH(S225,'Ledger Codes'!$B$6:$B$205,0))="","",INDEX('Ledger Codes'!$C$6:$C$205,MATCH(S225,'Ledger Codes'!$B$6:$B$205,0))),""))</f>
        <v/>
      </c>
      <c r="D225" s="50"/>
      <c r="E225" s="50"/>
      <c r="F225" s="50"/>
      <c r="G225" s="50"/>
      <c r="H225" s="50"/>
      <c r="I225" s="52" t="str">
        <f aca="false">IF(AND(G225="",H225=""),"",N(G225)-N(H225))</f>
        <v/>
      </c>
      <c r="J225" s="52" t="str">
        <f aca="false">IF(I225="","",ABS(I225))</f>
        <v/>
      </c>
      <c r="K225" s="56" t="str">
        <f aca="false">IF(S225="","",0)</f>
        <v/>
      </c>
      <c r="L225" s="56" t="str">
        <f aca="false">IF(J225="","",IF(AND(J225&gt;'COGS Testing'!$E$9,K225=0),1,0))</f>
        <v/>
      </c>
      <c r="M225" s="57" t="n">
        <v>0.122783064726</v>
      </c>
      <c r="N225" s="56" t="str">
        <f aca="false">IF(OR(A225="",I225=""),"",IF(COUNTIFS($A$2:$A$400,A225,$D$2:$D$400,D225,$I$2:$I$400,I225)&gt;1,"Possible duplicate",""))</f>
        <v/>
      </c>
      <c r="O225" s="56" t="str">
        <f aca="false">IF(J225="","",IF(AND(L225=0,K225=0),1,0))</f>
        <v/>
      </c>
      <c r="P225" s="56" t="str">
        <f aca="false">IF(L225=1,J225+ROW()/10^7,"")</f>
        <v/>
      </c>
      <c r="Q225" s="56" t="str">
        <f aca="false">IF(O225=1,M225,"")</f>
        <v/>
      </c>
      <c r="R225" s="56" t="str">
        <f aca="false">IF(K225=1,ROW(),"")</f>
        <v/>
      </c>
      <c r="S225" s="56" t="str">
        <f aca="false">IF(D225="","",TRIM(D225))</f>
        <v/>
      </c>
    </row>
    <row r="226" customFormat="false" ht="15" hidden="false" customHeight="false" outlineLevel="0" collapsed="false">
      <c r="A226" s="50"/>
      <c r="B226" s="50"/>
      <c r="C226" s="50" t="str">
        <f aca="false">IF(S226="","",IFERROR(IF(INDEX('Ledger Codes'!$C$6:$C$205,MATCH(S226,'Ledger Codes'!$B$6:$B$205,0))="","",INDEX('Ledger Codes'!$C$6:$C$205,MATCH(S226,'Ledger Codes'!$B$6:$B$205,0))),""))</f>
        <v/>
      </c>
      <c r="D226" s="50"/>
      <c r="E226" s="50"/>
      <c r="F226" s="50"/>
      <c r="G226" s="50"/>
      <c r="H226" s="50"/>
      <c r="I226" s="52" t="str">
        <f aca="false">IF(AND(G226="",H226=""),"",N(G226)-N(H226))</f>
        <v/>
      </c>
      <c r="J226" s="52" t="str">
        <f aca="false">IF(I226="","",ABS(I226))</f>
        <v/>
      </c>
      <c r="K226" s="56" t="str">
        <f aca="false">IF(S226="","",0)</f>
        <v/>
      </c>
      <c r="L226" s="56" t="str">
        <f aca="false">IF(J226="","",IF(AND(J226&gt;'COGS Testing'!$E$9,K226=0),1,0))</f>
        <v/>
      </c>
      <c r="M226" s="57" t="n">
        <v>0.181702893573</v>
      </c>
      <c r="N226" s="56" t="str">
        <f aca="false">IF(OR(A226="",I226=""),"",IF(COUNTIFS($A$2:$A$400,A226,$D$2:$D$400,D226,$I$2:$I$400,I226)&gt;1,"Possible duplicate",""))</f>
        <v/>
      </c>
      <c r="O226" s="56" t="str">
        <f aca="false">IF(J226="","",IF(AND(L226=0,K226=0),1,0))</f>
        <v/>
      </c>
      <c r="P226" s="56" t="str">
        <f aca="false">IF(L226=1,J226+ROW()/10^7,"")</f>
        <v/>
      </c>
      <c r="Q226" s="56" t="str">
        <f aca="false">IF(O226=1,M226,"")</f>
        <v/>
      </c>
      <c r="R226" s="56" t="str">
        <f aca="false">IF(K226=1,ROW(),"")</f>
        <v/>
      </c>
      <c r="S226" s="56" t="str">
        <f aca="false">IF(D226="","",TRIM(D226))</f>
        <v/>
      </c>
    </row>
    <row r="227" customFormat="false" ht="15" hidden="false" customHeight="false" outlineLevel="0" collapsed="false">
      <c r="A227" s="50"/>
      <c r="B227" s="50"/>
      <c r="C227" s="50" t="str">
        <f aca="false">IF(S227="","",IFERROR(IF(INDEX('Ledger Codes'!$C$6:$C$205,MATCH(S227,'Ledger Codes'!$B$6:$B$205,0))="","",INDEX('Ledger Codes'!$C$6:$C$205,MATCH(S227,'Ledger Codes'!$B$6:$B$205,0))),""))</f>
        <v/>
      </c>
      <c r="D227" s="50"/>
      <c r="E227" s="50"/>
      <c r="F227" s="50"/>
      <c r="G227" s="50"/>
      <c r="H227" s="50"/>
      <c r="I227" s="52" t="str">
        <f aca="false">IF(AND(G227="",H227=""),"",N(G227)-N(H227))</f>
        <v/>
      </c>
      <c r="J227" s="52" t="str">
        <f aca="false">IF(I227="","",ABS(I227))</f>
        <v/>
      </c>
      <c r="K227" s="56" t="str">
        <f aca="false">IF(S227="","",0)</f>
        <v/>
      </c>
      <c r="L227" s="56" t="str">
        <f aca="false">IF(J227="","",IF(AND(J227&gt;'COGS Testing'!$E$9,K227=0),1,0))</f>
        <v/>
      </c>
      <c r="M227" s="57" t="n">
        <v>0.219377059728</v>
      </c>
      <c r="N227" s="56" t="str">
        <f aca="false">IF(OR(A227="",I227=""),"",IF(COUNTIFS($A$2:$A$400,A227,$D$2:$D$400,D227,$I$2:$I$400,I227)&gt;1,"Possible duplicate",""))</f>
        <v/>
      </c>
      <c r="O227" s="56" t="str">
        <f aca="false">IF(J227="","",IF(AND(L227=0,K227=0),1,0))</f>
        <v/>
      </c>
      <c r="P227" s="56" t="str">
        <f aca="false">IF(L227=1,J227+ROW()/10^7,"")</f>
        <v/>
      </c>
      <c r="Q227" s="56" t="str">
        <f aca="false">IF(O227=1,M227,"")</f>
        <v/>
      </c>
      <c r="R227" s="56" t="str">
        <f aca="false">IF(K227=1,ROW(),"")</f>
        <v/>
      </c>
      <c r="S227" s="56" t="str">
        <f aca="false">IF(D227="","",TRIM(D227))</f>
        <v/>
      </c>
    </row>
    <row r="228" customFormat="false" ht="15" hidden="false" customHeight="false" outlineLevel="0" collapsed="false">
      <c r="A228" s="50"/>
      <c r="B228" s="50"/>
      <c r="C228" s="50" t="str">
        <f aca="false">IF(S228="","",IFERROR(IF(INDEX('Ledger Codes'!$C$6:$C$205,MATCH(S228,'Ledger Codes'!$B$6:$B$205,0))="","",INDEX('Ledger Codes'!$C$6:$C$205,MATCH(S228,'Ledger Codes'!$B$6:$B$205,0))),""))</f>
        <v/>
      </c>
      <c r="D228" s="50"/>
      <c r="E228" s="50"/>
      <c r="F228" s="50"/>
      <c r="G228" s="50"/>
      <c r="H228" s="50"/>
      <c r="I228" s="52" t="str">
        <f aca="false">IF(AND(G228="",H228=""),"",N(G228)-N(H228))</f>
        <v/>
      </c>
      <c r="J228" s="52" t="str">
        <f aca="false">IF(I228="","",ABS(I228))</f>
        <v/>
      </c>
      <c r="K228" s="56" t="str">
        <f aca="false">IF(S228="","",0)</f>
        <v/>
      </c>
      <c r="L228" s="56" t="str">
        <f aca="false">IF(J228="","",IF(AND(J228&gt;'COGS Testing'!$E$9,K228=0),1,0))</f>
        <v/>
      </c>
      <c r="M228" s="57" t="n">
        <v>0.805690855307</v>
      </c>
      <c r="N228" s="56" t="str">
        <f aca="false">IF(OR(A228="",I228=""),"",IF(COUNTIFS($A$2:$A$400,A228,$D$2:$D$400,D228,$I$2:$I$400,I228)&gt;1,"Possible duplicate",""))</f>
        <v/>
      </c>
      <c r="O228" s="56" t="str">
        <f aca="false">IF(J228="","",IF(AND(L228=0,K228=0),1,0))</f>
        <v/>
      </c>
      <c r="P228" s="56" t="str">
        <f aca="false">IF(L228=1,J228+ROW()/10^7,"")</f>
        <v/>
      </c>
      <c r="Q228" s="56" t="str">
        <f aca="false">IF(O228=1,M228,"")</f>
        <v/>
      </c>
      <c r="R228" s="56" t="str">
        <f aca="false">IF(K228=1,ROW(),"")</f>
        <v/>
      </c>
      <c r="S228" s="56" t="str">
        <f aca="false">IF(D228="","",TRIM(D228))</f>
        <v/>
      </c>
    </row>
    <row r="229" customFormat="false" ht="15" hidden="false" customHeight="false" outlineLevel="0" collapsed="false">
      <c r="A229" s="50"/>
      <c r="B229" s="50"/>
      <c r="C229" s="50" t="str">
        <f aca="false">IF(S229="","",IFERROR(IF(INDEX('Ledger Codes'!$C$6:$C$205,MATCH(S229,'Ledger Codes'!$B$6:$B$205,0))="","",INDEX('Ledger Codes'!$C$6:$C$205,MATCH(S229,'Ledger Codes'!$B$6:$B$205,0))),""))</f>
        <v/>
      </c>
      <c r="D229" s="50"/>
      <c r="E229" s="50"/>
      <c r="F229" s="50"/>
      <c r="G229" s="50"/>
      <c r="H229" s="50"/>
      <c r="I229" s="52" t="str">
        <f aca="false">IF(AND(G229="",H229=""),"",N(G229)-N(H229))</f>
        <v/>
      </c>
      <c r="J229" s="52" t="str">
        <f aca="false">IF(I229="","",ABS(I229))</f>
        <v/>
      </c>
      <c r="K229" s="56" t="str">
        <f aca="false">IF(S229="","",0)</f>
        <v/>
      </c>
      <c r="L229" s="56" t="str">
        <f aca="false">IF(J229="","",IF(AND(J229&gt;'COGS Testing'!$E$9,K229=0),1,0))</f>
        <v/>
      </c>
      <c r="M229" s="57" t="n">
        <v>0.912136212819</v>
      </c>
      <c r="N229" s="56" t="str">
        <f aca="false">IF(OR(A229="",I229=""),"",IF(COUNTIFS($A$2:$A$400,A229,$D$2:$D$400,D229,$I$2:$I$400,I229)&gt;1,"Possible duplicate",""))</f>
        <v/>
      </c>
      <c r="O229" s="56" t="str">
        <f aca="false">IF(J229="","",IF(AND(L229=0,K229=0),1,0))</f>
        <v/>
      </c>
      <c r="P229" s="56" t="str">
        <f aca="false">IF(L229=1,J229+ROW()/10^7,"")</f>
        <v/>
      </c>
      <c r="Q229" s="56" t="str">
        <f aca="false">IF(O229=1,M229,"")</f>
        <v/>
      </c>
      <c r="R229" s="56" t="str">
        <f aca="false">IF(K229=1,ROW(),"")</f>
        <v/>
      </c>
      <c r="S229" s="56" t="str">
        <f aca="false">IF(D229="","",TRIM(D229))</f>
        <v/>
      </c>
    </row>
    <row r="230" customFormat="false" ht="15" hidden="false" customHeight="false" outlineLevel="0" collapsed="false">
      <c r="A230" s="50"/>
      <c r="B230" s="50"/>
      <c r="C230" s="50" t="str">
        <f aca="false">IF(S230="","",IFERROR(IF(INDEX('Ledger Codes'!$C$6:$C$205,MATCH(S230,'Ledger Codes'!$B$6:$B$205,0))="","",INDEX('Ledger Codes'!$C$6:$C$205,MATCH(S230,'Ledger Codes'!$B$6:$B$205,0))),""))</f>
        <v/>
      </c>
      <c r="D230" s="50"/>
      <c r="E230" s="50"/>
      <c r="F230" s="50"/>
      <c r="G230" s="50"/>
      <c r="H230" s="50"/>
      <c r="I230" s="52" t="str">
        <f aca="false">IF(AND(G230="",H230=""),"",N(G230)-N(H230))</f>
        <v/>
      </c>
      <c r="J230" s="52" t="str">
        <f aca="false">IF(I230="","",ABS(I230))</f>
        <v/>
      </c>
      <c r="K230" s="56" t="str">
        <f aca="false">IF(S230="","",0)</f>
        <v/>
      </c>
      <c r="L230" s="56" t="str">
        <f aca="false">IF(J230="","",IF(AND(J230&gt;'COGS Testing'!$E$9,K230=0),1,0))</f>
        <v/>
      </c>
      <c r="M230" s="57" t="n">
        <v>0.363154925195</v>
      </c>
      <c r="N230" s="56" t="str">
        <f aca="false">IF(OR(A230="",I230=""),"",IF(COUNTIFS($A$2:$A$400,A230,$D$2:$D$400,D230,$I$2:$I$400,I230)&gt;1,"Possible duplicate",""))</f>
        <v/>
      </c>
      <c r="O230" s="56" t="str">
        <f aca="false">IF(J230="","",IF(AND(L230=0,K230=0),1,0))</f>
        <v/>
      </c>
      <c r="P230" s="56" t="str">
        <f aca="false">IF(L230=1,J230+ROW()/10^7,"")</f>
        <v/>
      </c>
      <c r="Q230" s="56" t="str">
        <f aca="false">IF(O230=1,M230,"")</f>
        <v/>
      </c>
      <c r="R230" s="56" t="str">
        <f aca="false">IF(K230=1,ROW(),"")</f>
        <v/>
      </c>
      <c r="S230" s="56" t="str">
        <f aca="false">IF(D230="","",TRIM(D230))</f>
        <v/>
      </c>
    </row>
    <row r="231" customFormat="false" ht="15" hidden="false" customHeight="false" outlineLevel="0" collapsed="false">
      <c r="A231" s="50"/>
      <c r="B231" s="50"/>
      <c r="C231" s="50" t="str">
        <f aca="false">IF(S231="","",IFERROR(IF(INDEX('Ledger Codes'!$C$6:$C$205,MATCH(S231,'Ledger Codes'!$B$6:$B$205,0))="","",INDEX('Ledger Codes'!$C$6:$C$205,MATCH(S231,'Ledger Codes'!$B$6:$B$205,0))),""))</f>
        <v/>
      </c>
      <c r="D231" s="50"/>
      <c r="E231" s="50"/>
      <c r="F231" s="50"/>
      <c r="G231" s="50"/>
      <c r="H231" s="50"/>
      <c r="I231" s="52" t="str">
        <f aca="false">IF(AND(G231="",H231=""),"",N(G231)-N(H231))</f>
        <v/>
      </c>
      <c r="J231" s="52" t="str">
        <f aca="false">IF(I231="","",ABS(I231))</f>
        <v/>
      </c>
      <c r="K231" s="56" t="str">
        <f aca="false">IF(S231="","",0)</f>
        <v/>
      </c>
      <c r="L231" s="56" t="str">
        <f aca="false">IF(J231="","",IF(AND(J231&gt;'COGS Testing'!$E$9,K231=0),1,0))</f>
        <v/>
      </c>
      <c r="M231" s="57" t="n">
        <v>0.440762557462</v>
      </c>
      <c r="N231" s="56" t="str">
        <f aca="false">IF(OR(A231="",I231=""),"",IF(COUNTIFS($A$2:$A$400,A231,$D$2:$D$400,D231,$I$2:$I$400,I231)&gt;1,"Possible duplicate",""))</f>
        <v/>
      </c>
      <c r="O231" s="56" t="str">
        <f aca="false">IF(J231="","",IF(AND(L231=0,K231=0),1,0))</f>
        <v/>
      </c>
      <c r="P231" s="56" t="str">
        <f aca="false">IF(L231=1,J231+ROW()/10^7,"")</f>
        <v/>
      </c>
      <c r="Q231" s="56" t="str">
        <f aca="false">IF(O231=1,M231,"")</f>
        <v/>
      </c>
      <c r="R231" s="56" t="str">
        <f aca="false">IF(K231=1,ROW(),"")</f>
        <v/>
      </c>
      <c r="S231" s="56" t="str">
        <f aca="false">IF(D231="","",TRIM(D231))</f>
        <v/>
      </c>
    </row>
    <row r="232" customFormat="false" ht="15" hidden="false" customHeight="false" outlineLevel="0" collapsed="false">
      <c r="A232" s="50"/>
      <c r="B232" s="50"/>
      <c r="C232" s="50" t="str">
        <f aca="false">IF(S232="","",IFERROR(IF(INDEX('Ledger Codes'!$C$6:$C$205,MATCH(S232,'Ledger Codes'!$B$6:$B$205,0))="","",INDEX('Ledger Codes'!$C$6:$C$205,MATCH(S232,'Ledger Codes'!$B$6:$B$205,0))),""))</f>
        <v/>
      </c>
      <c r="D232" s="50"/>
      <c r="E232" s="50"/>
      <c r="F232" s="50"/>
      <c r="G232" s="50"/>
      <c r="H232" s="50"/>
      <c r="I232" s="52" t="str">
        <f aca="false">IF(AND(G232="",H232=""),"",N(G232)-N(H232))</f>
        <v/>
      </c>
      <c r="J232" s="52" t="str">
        <f aca="false">IF(I232="","",ABS(I232))</f>
        <v/>
      </c>
      <c r="K232" s="56" t="str">
        <f aca="false">IF(S232="","",0)</f>
        <v/>
      </c>
      <c r="L232" s="56" t="str">
        <f aca="false">IF(J232="","",IF(AND(J232&gt;'COGS Testing'!$E$9,K232=0),1,0))</f>
        <v/>
      </c>
      <c r="M232" s="57" t="n">
        <v>0.145893552927</v>
      </c>
      <c r="N232" s="56" t="str">
        <f aca="false">IF(OR(A232="",I232=""),"",IF(COUNTIFS($A$2:$A$400,A232,$D$2:$D$400,D232,$I$2:$I$400,I232)&gt;1,"Possible duplicate",""))</f>
        <v/>
      </c>
      <c r="O232" s="56" t="str">
        <f aca="false">IF(J232="","",IF(AND(L232=0,K232=0),1,0))</f>
        <v/>
      </c>
      <c r="P232" s="56" t="str">
        <f aca="false">IF(L232=1,J232+ROW()/10^7,"")</f>
        <v/>
      </c>
      <c r="Q232" s="56" t="str">
        <f aca="false">IF(O232=1,M232,"")</f>
        <v/>
      </c>
      <c r="R232" s="56" t="str">
        <f aca="false">IF(K232=1,ROW(),"")</f>
        <v/>
      </c>
      <c r="S232" s="56" t="str">
        <f aca="false">IF(D232="","",TRIM(D232))</f>
        <v/>
      </c>
    </row>
    <row r="233" customFormat="false" ht="15" hidden="false" customHeight="false" outlineLevel="0" collapsed="false">
      <c r="A233" s="50"/>
      <c r="B233" s="50"/>
      <c r="C233" s="50" t="str">
        <f aca="false">IF(S233="","",IFERROR(IF(INDEX('Ledger Codes'!$C$6:$C$205,MATCH(S233,'Ledger Codes'!$B$6:$B$205,0))="","",INDEX('Ledger Codes'!$C$6:$C$205,MATCH(S233,'Ledger Codes'!$B$6:$B$205,0))),""))</f>
        <v/>
      </c>
      <c r="D233" s="50"/>
      <c r="E233" s="50"/>
      <c r="F233" s="50"/>
      <c r="G233" s="50"/>
      <c r="H233" s="50"/>
      <c r="I233" s="52" t="str">
        <f aca="false">IF(AND(G233="",H233=""),"",N(G233)-N(H233))</f>
        <v/>
      </c>
      <c r="J233" s="52" t="str">
        <f aca="false">IF(I233="","",ABS(I233))</f>
        <v/>
      </c>
      <c r="K233" s="56" t="str">
        <f aca="false">IF(S233="","",0)</f>
        <v/>
      </c>
      <c r="L233" s="56" t="str">
        <f aca="false">IF(J233="","",IF(AND(J233&gt;'COGS Testing'!$E$9,K233=0),1,0))</f>
        <v/>
      </c>
      <c r="M233" s="57" t="n">
        <v>0.178307696399</v>
      </c>
      <c r="N233" s="56" t="str">
        <f aca="false">IF(OR(A233="",I233=""),"",IF(COUNTIFS($A$2:$A$400,A233,$D$2:$D$400,D233,$I$2:$I$400,I233)&gt;1,"Possible duplicate",""))</f>
        <v/>
      </c>
      <c r="O233" s="56" t="str">
        <f aca="false">IF(J233="","",IF(AND(L233=0,K233=0),1,0))</f>
        <v/>
      </c>
      <c r="P233" s="56" t="str">
        <f aca="false">IF(L233=1,J233+ROW()/10^7,"")</f>
        <v/>
      </c>
      <c r="Q233" s="56" t="str">
        <f aca="false">IF(O233=1,M233,"")</f>
        <v/>
      </c>
      <c r="R233" s="56" t="str">
        <f aca="false">IF(K233=1,ROW(),"")</f>
        <v/>
      </c>
      <c r="S233" s="56" t="str">
        <f aca="false">IF(D233="","",TRIM(D233))</f>
        <v/>
      </c>
    </row>
    <row r="234" customFormat="false" ht="15" hidden="false" customHeight="false" outlineLevel="0" collapsed="false">
      <c r="A234" s="50"/>
      <c r="B234" s="50"/>
      <c r="C234" s="50" t="str">
        <f aca="false">IF(S234="","",IFERROR(IF(INDEX('Ledger Codes'!$C$6:$C$205,MATCH(S234,'Ledger Codes'!$B$6:$B$205,0))="","",INDEX('Ledger Codes'!$C$6:$C$205,MATCH(S234,'Ledger Codes'!$B$6:$B$205,0))),""))</f>
        <v/>
      </c>
      <c r="D234" s="50"/>
      <c r="E234" s="50"/>
      <c r="F234" s="50"/>
      <c r="G234" s="50"/>
      <c r="H234" s="50"/>
      <c r="I234" s="52" t="str">
        <f aca="false">IF(AND(G234="",H234=""),"",N(G234)-N(H234))</f>
        <v/>
      </c>
      <c r="J234" s="52" t="str">
        <f aca="false">IF(I234="","",ABS(I234))</f>
        <v/>
      </c>
      <c r="K234" s="56" t="str">
        <f aca="false">IF(S234="","",0)</f>
        <v/>
      </c>
      <c r="L234" s="56" t="str">
        <f aca="false">IF(J234="","",IF(AND(J234&gt;'COGS Testing'!$E$9,K234=0),1,0))</f>
        <v/>
      </c>
      <c r="M234" s="57" t="n">
        <v>0.683065888473</v>
      </c>
      <c r="N234" s="56" t="str">
        <f aca="false">IF(OR(A234="",I234=""),"",IF(COUNTIFS($A$2:$A$400,A234,$D$2:$D$400,D234,$I$2:$I$400,I234)&gt;1,"Possible duplicate",""))</f>
        <v/>
      </c>
      <c r="O234" s="56" t="str">
        <f aca="false">IF(J234="","",IF(AND(L234=0,K234=0),1,0))</f>
        <v/>
      </c>
      <c r="P234" s="56" t="str">
        <f aca="false">IF(L234=1,J234+ROW()/10^7,"")</f>
        <v/>
      </c>
      <c r="Q234" s="56" t="str">
        <f aca="false">IF(O234=1,M234,"")</f>
        <v/>
      </c>
      <c r="R234" s="56" t="str">
        <f aca="false">IF(K234=1,ROW(),"")</f>
        <v/>
      </c>
      <c r="S234" s="56" t="str">
        <f aca="false">IF(D234="","",TRIM(D234))</f>
        <v/>
      </c>
    </row>
    <row r="235" customFormat="false" ht="15" hidden="false" customHeight="false" outlineLevel="0" collapsed="false">
      <c r="A235" s="50"/>
      <c r="B235" s="50"/>
      <c r="C235" s="50" t="str">
        <f aca="false">IF(S235="","",IFERROR(IF(INDEX('Ledger Codes'!$C$6:$C$205,MATCH(S235,'Ledger Codes'!$B$6:$B$205,0))="","",INDEX('Ledger Codes'!$C$6:$C$205,MATCH(S235,'Ledger Codes'!$B$6:$B$205,0))),""))</f>
        <v/>
      </c>
      <c r="D235" s="50"/>
      <c r="E235" s="50"/>
      <c r="F235" s="50"/>
      <c r="G235" s="50"/>
      <c r="H235" s="50"/>
      <c r="I235" s="52" t="str">
        <f aca="false">IF(AND(G235="",H235=""),"",N(G235)-N(H235))</f>
        <v/>
      </c>
      <c r="J235" s="52" t="str">
        <f aca="false">IF(I235="","",ABS(I235))</f>
        <v/>
      </c>
      <c r="K235" s="56" t="str">
        <f aca="false">IF(S235="","",0)</f>
        <v/>
      </c>
      <c r="L235" s="56" t="str">
        <f aca="false">IF(J235="","",IF(AND(J235&gt;'COGS Testing'!$E$9,K235=0),1,0))</f>
        <v/>
      </c>
      <c r="M235" s="57" t="n">
        <v>0.45203969088</v>
      </c>
      <c r="N235" s="56" t="str">
        <f aca="false">IF(OR(A235="",I235=""),"",IF(COUNTIFS($A$2:$A$400,A235,$D$2:$D$400,D235,$I$2:$I$400,I235)&gt;1,"Possible duplicate",""))</f>
        <v/>
      </c>
      <c r="O235" s="56" t="str">
        <f aca="false">IF(J235="","",IF(AND(L235=0,K235=0),1,0))</f>
        <v/>
      </c>
      <c r="P235" s="56" t="str">
        <f aca="false">IF(L235=1,J235+ROW()/10^7,"")</f>
        <v/>
      </c>
      <c r="Q235" s="56" t="str">
        <f aca="false">IF(O235=1,M235,"")</f>
        <v/>
      </c>
      <c r="R235" s="56" t="str">
        <f aca="false">IF(K235=1,ROW(),"")</f>
        <v/>
      </c>
      <c r="S235" s="56" t="str">
        <f aca="false">IF(D235="","",TRIM(D235))</f>
        <v/>
      </c>
    </row>
    <row r="236" customFormat="false" ht="15" hidden="false" customHeight="false" outlineLevel="0" collapsed="false">
      <c r="A236" s="50"/>
      <c r="B236" s="50"/>
      <c r="C236" s="50" t="str">
        <f aca="false">IF(S236="","",IFERROR(IF(INDEX('Ledger Codes'!$C$6:$C$205,MATCH(S236,'Ledger Codes'!$B$6:$B$205,0))="","",INDEX('Ledger Codes'!$C$6:$C$205,MATCH(S236,'Ledger Codes'!$B$6:$B$205,0))),""))</f>
        <v/>
      </c>
      <c r="D236" s="50"/>
      <c r="E236" s="50"/>
      <c r="F236" s="50"/>
      <c r="G236" s="50"/>
      <c r="H236" s="50"/>
      <c r="I236" s="52" t="str">
        <f aca="false">IF(AND(G236="",H236=""),"",N(G236)-N(H236))</f>
        <v/>
      </c>
      <c r="J236" s="52" t="str">
        <f aca="false">IF(I236="","",ABS(I236))</f>
        <v/>
      </c>
      <c r="K236" s="56" t="str">
        <f aca="false">IF(S236="","",0)</f>
        <v/>
      </c>
      <c r="L236" s="56" t="str">
        <f aca="false">IF(J236="","",IF(AND(J236&gt;'COGS Testing'!$E$9,K236=0),1,0))</f>
        <v/>
      </c>
      <c r="M236" s="57" t="n">
        <v>0.096974916611</v>
      </c>
      <c r="N236" s="56" t="str">
        <f aca="false">IF(OR(A236="",I236=""),"",IF(COUNTIFS($A$2:$A$400,A236,$D$2:$D$400,D236,$I$2:$I$400,I236)&gt;1,"Possible duplicate",""))</f>
        <v/>
      </c>
      <c r="O236" s="56" t="str">
        <f aca="false">IF(J236="","",IF(AND(L236=0,K236=0),1,0))</f>
        <v/>
      </c>
      <c r="P236" s="56" t="str">
        <f aca="false">IF(L236=1,J236+ROW()/10^7,"")</f>
        <v/>
      </c>
      <c r="Q236" s="56" t="str">
        <f aca="false">IF(O236=1,M236,"")</f>
        <v/>
      </c>
      <c r="R236" s="56" t="str">
        <f aca="false">IF(K236=1,ROW(),"")</f>
        <v/>
      </c>
      <c r="S236" s="56" t="str">
        <f aca="false">IF(D236="","",TRIM(D236))</f>
        <v/>
      </c>
    </row>
    <row r="237" customFormat="false" ht="15" hidden="false" customHeight="false" outlineLevel="0" collapsed="false">
      <c r="A237" s="50"/>
      <c r="B237" s="50"/>
      <c r="C237" s="50" t="str">
        <f aca="false">IF(S237="","",IFERROR(IF(INDEX('Ledger Codes'!$C$6:$C$205,MATCH(S237,'Ledger Codes'!$B$6:$B$205,0))="","",INDEX('Ledger Codes'!$C$6:$C$205,MATCH(S237,'Ledger Codes'!$B$6:$B$205,0))),""))</f>
        <v/>
      </c>
      <c r="D237" s="50"/>
      <c r="E237" s="50"/>
      <c r="F237" s="50"/>
      <c r="G237" s="50"/>
      <c r="H237" s="50"/>
      <c r="I237" s="52" t="str">
        <f aca="false">IF(AND(G237="",H237=""),"",N(G237)-N(H237))</f>
        <v/>
      </c>
      <c r="J237" s="52" t="str">
        <f aca="false">IF(I237="","",ABS(I237))</f>
        <v/>
      </c>
      <c r="K237" s="56" t="str">
        <f aca="false">IF(S237="","",0)</f>
        <v/>
      </c>
      <c r="L237" s="56" t="str">
        <f aca="false">IF(J237="","",IF(AND(J237&gt;'COGS Testing'!$E$9,K237=0),1,0))</f>
        <v/>
      </c>
      <c r="M237" s="57" t="n">
        <v>0.049282840992</v>
      </c>
      <c r="N237" s="56" t="str">
        <f aca="false">IF(OR(A237="",I237=""),"",IF(COUNTIFS($A$2:$A$400,A237,$D$2:$D$400,D237,$I$2:$I$400,I237)&gt;1,"Possible duplicate",""))</f>
        <v/>
      </c>
      <c r="O237" s="56" t="str">
        <f aca="false">IF(J237="","",IF(AND(L237=0,K237=0),1,0))</f>
        <v/>
      </c>
      <c r="P237" s="56" t="str">
        <f aca="false">IF(L237=1,J237+ROW()/10^7,"")</f>
        <v/>
      </c>
      <c r="Q237" s="56" t="str">
        <f aca="false">IF(O237=1,M237,"")</f>
        <v/>
      </c>
      <c r="R237" s="56" t="str">
        <f aca="false">IF(K237=1,ROW(),"")</f>
        <v/>
      </c>
      <c r="S237" s="56" t="str">
        <f aca="false">IF(D237="","",TRIM(D237))</f>
        <v/>
      </c>
    </row>
    <row r="238" customFormat="false" ht="15" hidden="false" customHeight="false" outlineLevel="0" collapsed="false">
      <c r="A238" s="50"/>
      <c r="B238" s="50"/>
      <c r="C238" s="50" t="str">
        <f aca="false">IF(S238="","",IFERROR(IF(INDEX('Ledger Codes'!$C$6:$C$205,MATCH(S238,'Ledger Codes'!$B$6:$B$205,0))="","",INDEX('Ledger Codes'!$C$6:$C$205,MATCH(S238,'Ledger Codes'!$B$6:$B$205,0))),""))</f>
        <v/>
      </c>
      <c r="D238" s="50"/>
      <c r="E238" s="50"/>
      <c r="F238" s="50"/>
      <c r="G238" s="50"/>
      <c r="H238" s="50"/>
      <c r="I238" s="52" t="str">
        <f aca="false">IF(AND(G238="",H238=""),"",N(G238)-N(H238))</f>
        <v/>
      </c>
      <c r="J238" s="52" t="str">
        <f aca="false">IF(I238="","",ABS(I238))</f>
        <v/>
      </c>
      <c r="K238" s="56" t="str">
        <f aca="false">IF(S238="","",0)</f>
        <v/>
      </c>
      <c r="L238" s="56" t="str">
        <f aca="false">IF(J238="","",IF(AND(J238&gt;'COGS Testing'!$E$9,K238=0),1,0))</f>
        <v/>
      </c>
      <c r="M238" s="57" t="n">
        <v>0.822221799458</v>
      </c>
      <c r="N238" s="56" t="str">
        <f aca="false">IF(OR(A238="",I238=""),"",IF(COUNTIFS($A$2:$A$400,A238,$D$2:$D$400,D238,$I$2:$I$400,I238)&gt;1,"Possible duplicate",""))</f>
        <v/>
      </c>
      <c r="O238" s="56" t="str">
        <f aca="false">IF(J238="","",IF(AND(L238=0,K238=0),1,0))</f>
        <v/>
      </c>
      <c r="P238" s="56" t="str">
        <f aca="false">IF(L238=1,J238+ROW()/10^7,"")</f>
        <v/>
      </c>
      <c r="Q238" s="56" t="str">
        <f aca="false">IF(O238=1,M238,"")</f>
        <v/>
      </c>
      <c r="R238" s="56" t="str">
        <f aca="false">IF(K238=1,ROW(),"")</f>
        <v/>
      </c>
      <c r="S238" s="56" t="str">
        <f aca="false">IF(D238="","",TRIM(D238))</f>
        <v/>
      </c>
    </row>
    <row r="239" customFormat="false" ht="15" hidden="false" customHeight="false" outlineLevel="0" collapsed="false">
      <c r="A239" s="50"/>
      <c r="B239" s="50"/>
      <c r="C239" s="50" t="str">
        <f aca="false">IF(S239="","",IFERROR(IF(INDEX('Ledger Codes'!$C$6:$C$205,MATCH(S239,'Ledger Codes'!$B$6:$B$205,0))="","",INDEX('Ledger Codes'!$C$6:$C$205,MATCH(S239,'Ledger Codes'!$B$6:$B$205,0))),""))</f>
        <v/>
      </c>
      <c r="D239" s="50"/>
      <c r="E239" s="50"/>
      <c r="F239" s="50"/>
      <c r="G239" s="50"/>
      <c r="H239" s="50"/>
      <c r="I239" s="52" t="str">
        <f aca="false">IF(AND(G239="",H239=""),"",N(G239)-N(H239))</f>
        <v/>
      </c>
      <c r="J239" s="52" t="str">
        <f aca="false">IF(I239="","",ABS(I239))</f>
        <v/>
      </c>
      <c r="K239" s="56" t="str">
        <f aca="false">IF(S239="","",0)</f>
        <v/>
      </c>
      <c r="L239" s="56" t="str">
        <f aca="false">IF(J239="","",IF(AND(J239&gt;'COGS Testing'!$E$9,K239=0),1,0))</f>
        <v/>
      </c>
      <c r="M239" s="57" t="n">
        <v>0.021255681798</v>
      </c>
      <c r="N239" s="56" t="str">
        <f aca="false">IF(OR(A239="",I239=""),"",IF(COUNTIFS($A$2:$A$400,A239,$D$2:$D$400,D239,$I$2:$I$400,I239)&gt;1,"Possible duplicate",""))</f>
        <v/>
      </c>
      <c r="O239" s="56" t="str">
        <f aca="false">IF(J239="","",IF(AND(L239=0,K239=0),1,0))</f>
        <v/>
      </c>
      <c r="P239" s="56" t="str">
        <f aca="false">IF(L239=1,J239+ROW()/10^7,"")</f>
        <v/>
      </c>
      <c r="Q239" s="56" t="str">
        <f aca="false">IF(O239=1,M239,"")</f>
        <v/>
      </c>
      <c r="R239" s="56" t="str">
        <f aca="false">IF(K239=1,ROW(),"")</f>
        <v/>
      </c>
      <c r="S239" s="56" t="str">
        <f aca="false">IF(D239="","",TRIM(D239))</f>
        <v/>
      </c>
    </row>
    <row r="240" customFormat="false" ht="15" hidden="false" customHeight="false" outlineLevel="0" collapsed="false">
      <c r="A240" s="50"/>
      <c r="B240" s="50"/>
      <c r="C240" s="50" t="str">
        <f aca="false">IF(S240="","",IFERROR(IF(INDEX('Ledger Codes'!$C$6:$C$205,MATCH(S240,'Ledger Codes'!$B$6:$B$205,0))="","",INDEX('Ledger Codes'!$C$6:$C$205,MATCH(S240,'Ledger Codes'!$B$6:$B$205,0))),""))</f>
        <v/>
      </c>
      <c r="D240" s="50"/>
      <c r="E240" s="50"/>
      <c r="F240" s="50"/>
      <c r="G240" s="50"/>
      <c r="H240" s="50"/>
      <c r="I240" s="52" t="str">
        <f aca="false">IF(AND(G240="",H240=""),"",N(G240)-N(H240))</f>
        <v/>
      </c>
      <c r="J240" s="52" t="str">
        <f aca="false">IF(I240="","",ABS(I240))</f>
        <v/>
      </c>
      <c r="K240" s="56" t="str">
        <f aca="false">IF(S240="","",0)</f>
        <v/>
      </c>
      <c r="L240" s="56" t="str">
        <f aca="false">IF(J240="","",IF(AND(J240&gt;'COGS Testing'!$E$9,K240=0),1,0))</f>
        <v/>
      </c>
      <c r="M240" s="57" t="n">
        <v>0.694379537828</v>
      </c>
      <c r="N240" s="56" t="str">
        <f aca="false">IF(OR(A240="",I240=""),"",IF(COUNTIFS($A$2:$A$400,A240,$D$2:$D$400,D240,$I$2:$I$400,I240)&gt;1,"Possible duplicate",""))</f>
        <v/>
      </c>
      <c r="O240" s="56" t="str">
        <f aca="false">IF(J240="","",IF(AND(L240=0,K240=0),1,0))</f>
        <v/>
      </c>
      <c r="P240" s="56" t="str">
        <f aca="false">IF(L240=1,J240+ROW()/10^7,"")</f>
        <v/>
      </c>
      <c r="Q240" s="56" t="str">
        <f aca="false">IF(O240=1,M240,"")</f>
        <v/>
      </c>
      <c r="R240" s="56" t="str">
        <f aca="false">IF(K240=1,ROW(),"")</f>
        <v/>
      </c>
      <c r="S240" s="56" t="str">
        <f aca="false">IF(D240="","",TRIM(D240))</f>
        <v/>
      </c>
    </row>
    <row r="241" customFormat="false" ht="15" hidden="false" customHeight="false" outlineLevel="0" collapsed="false">
      <c r="A241" s="50"/>
      <c r="B241" s="50"/>
      <c r="C241" s="50" t="str">
        <f aca="false">IF(S241="","",IFERROR(IF(INDEX('Ledger Codes'!$C$6:$C$205,MATCH(S241,'Ledger Codes'!$B$6:$B$205,0))="","",INDEX('Ledger Codes'!$C$6:$C$205,MATCH(S241,'Ledger Codes'!$B$6:$B$205,0))),""))</f>
        <v/>
      </c>
      <c r="D241" s="50"/>
      <c r="E241" s="50"/>
      <c r="F241" s="50"/>
      <c r="G241" s="50"/>
      <c r="H241" s="50"/>
      <c r="I241" s="52" t="str">
        <f aca="false">IF(AND(G241="",H241=""),"",N(G241)-N(H241))</f>
        <v/>
      </c>
      <c r="J241" s="52" t="str">
        <f aca="false">IF(I241="","",ABS(I241))</f>
        <v/>
      </c>
      <c r="K241" s="56" t="str">
        <f aca="false">IF(S241="","",0)</f>
        <v/>
      </c>
      <c r="L241" s="56" t="str">
        <f aca="false">IF(J241="","",IF(AND(J241&gt;'COGS Testing'!$E$9,K241=0),1,0))</f>
        <v/>
      </c>
      <c r="M241" s="57" t="n">
        <v>0.247239538988</v>
      </c>
      <c r="N241" s="56" t="str">
        <f aca="false">IF(OR(A241="",I241=""),"",IF(COUNTIFS($A$2:$A$400,A241,$D$2:$D$400,D241,$I$2:$I$400,I241)&gt;1,"Possible duplicate",""))</f>
        <v/>
      </c>
      <c r="O241" s="56" t="str">
        <f aca="false">IF(J241="","",IF(AND(L241=0,K241=0),1,0))</f>
        <v/>
      </c>
      <c r="P241" s="56" t="str">
        <f aca="false">IF(L241=1,J241+ROW()/10^7,"")</f>
        <v/>
      </c>
      <c r="Q241" s="56" t="str">
        <f aca="false">IF(O241=1,M241,"")</f>
        <v/>
      </c>
      <c r="R241" s="56" t="str">
        <f aca="false">IF(K241=1,ROW(),"")</f>
        <v/>
      </c>
      <c r="S241" s="56" t="str">
        <f aca="false">IF(D241="","",TRIM(D241))</f>
        <v/>
      </c>
    </row>
    <row r="242" customFormat="false" ht="15" hidden="false" customHeight="false" outlineLevel="0" collapsed="false">
      <c r="A242" s="50"/>
      <c r="B242" s="50"/>
      <c r="C242" s="50" t="str">
        <f aca="false">IF(S242="","",IFERROR(IF(INDEX('Ledger Codes'!$C$6:$C$205,MATCH(S242,'Ledger Codes'!$B$6:$B$205,0))="","",INDEX('Ledger Codes'!$C$6:$C$205,MATCH(S242,'Ledger Codes'!$B$6:$B$205,0))),""))</f>
        <v/>
      </c>
      <c r="D242" s="50"/>
      <c r="E242" s="50"/>
      <c r="F242" s="50"/>
      <c r="G242" s="50"/>
      <c r="H242" s="50"/>
      <c r="I242" s="52" t="str">
        <f aca="false">IF(AND(G242="",H242=""),"",N(G242)-N(H242))</f>
        <v/>
      </c>
      <c r="J242" s="52" t="str">
        <f aca="false">IF(I242="","",ABS(I242))</f>
        <v/>
      </c>
      <c r="K242" s="56" t="str">
        <f aca="false">IF(S242="","",0)</f>
        <v/>
      </c>
      <c r="L242" s="56" t="str">
        <f aca="false">IF(J242="","",IF(AND(J242&gt;'COGS Testing'!$E$9,K242=0),1,0))</f>
        <v/>
      </c>
      <c r="M242" s="57" t="n">
        <v>0.893302790483</v>
      </c>
      <c r="N242" s="56" t="str">
        <f aca="false">IF(OR(A242="",I242=""),"",IF(COUNTIFS($A$2:$A$400,A242,$D$2:$D$400,D242,$I$2:$I$400,I242)&gt;1,"Possible duplicate",""))</f>
        <v/>
      </c>
      <c r="O242" s="56" t="str">
        <f aca="false">IF(J242="","",IF(AND(L242=0,K242=0),1,0))</f>
        <v/>
      </c>
      <c r="P242" s="56" t="str">
        <f aca="false">IF(L242=1,J242+ROW()/10^7,"")</f>
        <v/>
      </c>
      <c r="Q242" s="56" t="str">
        <f aca="false">IF(O242=1,M242,"")</f>
        <v/>
      </c>
      <c r="R242" s="56" t="str">
        <f aca="false">IF(K242=1,ROW(),"")</f>
        <v/>
      </c>
      <c r="S242" s="56" t="str">
        <f aca="false">IF(D242="","",TRIM(D242))</f>
        <v/>
      </c>
    </row>
    <row r="243" customFormat="false" ht="15" hidden="false" customHeight="false" outlineLevel="0" collapsed="false">
      <c r="A243" s="50"/>
      <c r="B243" s="50"/>
      <c r="C243" s="50" t="str">
        <f aca="false">IF(S243="","",IFERROR(IF(INDEX('Ledger Codes'!$C$6:$C$205,MATCH(S243,'Ledger Codes'!$B$6:$B$205,0))="","",INDEX('Ledger Codes'!$C$6:$C$205,MATCH(S243,'Ledger Codes'!$B$6:$B$205,0))),""))</f>
        <v/>
      </c>
      <c r="D243" s="50"/>
      <c r="E243" s="50"/>
      <c r="F243" s="50"/>
      <c r="G243" s="50"/>
      <c r="H243" s="50"/>
      <c r="I243" s="52" t="str">
        <f aca="false">IF(AND(G243="",H243=""),"",N(G243)-N(H243))</f>
        <v/>
      </c>
      <c r="J243" s="52" t="str">
        <f aca="false">IF(I243="","",ABS(I243))</f>
        <v/>
      </c>
      <c r="K243" s="56" t="str">
        <f aca="false">IF(S243="","",0)</f>
        <v/>
      </c>
      <c r="L243" s="56" t="str">
        <f aca="false">IF(J243="","",IF(AND(J243&gt;'COGS Testing'!$E$9,K243=0),1,0))</f>
        <v/>
      </c>
      <c r="M243" s="57" t="n">
        <v>0.08131393799</v>
      </c>
      <c r="N243" s="56" t="str">
        <f aca="false">IF(OR(A243="",I243=""),"",IF(COUNTIFS($A$2:$A$400,A243,$D$2:$D$400,D243,$I$2:$I$400,I243)&gt;1,"Possible duplicate",""))</f>
        <v/>
      </c>
      <c r="O243" s="56" t="str">
        <f aca="false">IF(J243="","",IF(AND(L243=0,K243=0),1,0))</f>
        <v/>
      </c>
      <c r="P243" s="56" t="str">
        <f aca="false">IF(L243=1,J243+ROW()/10^7,"")</f>
        <v/>
      </c>
      <c r="Q243" s="56" t="str">
        <f aca="false">IF(O243=1,M243,"")</f>
        <v/>
      </c>
      <c r="R243" s="56" t="str">
        <f aca="false">IF(K243=1,ROW(),"")</f>
        <v/>
      </c>
      <c r="S243" s="56" t="str">
        <f aca="false">IF(D243="","",TRIM(D243))</f>
        <v/>
      </c>
    </row>
    <row r="244" customFormat="false" ht="15" hidden="false" customHeight="false" outlineLevel="0" collapsed="false">
      <c r="A244" s="50"/>
      <c r="B244" s="50"/>
      <c r="C244" s="50" t="str">
        <f aca="false">IF(S244="","",IFERROR(IF(INDEX('Ledger Codes'!$C$6:$C$205,MATCH(S244,'Ledger Codes'!$B$6:$B$205,0))="","",INDEX('Ledger Codes'!$C$6:$C$205,MATCH(S244,'Ledger Codes'!$B$6:$B$205,0))),""))</f>
        <v/>
      </c>
      <c r="D244" s="50"/>
      <c r="E244" s="50"/>
      <c r="F244" s="50"/>
      <c r="G244" s="50"/>
      <c r="H244" s="50"/>
      <c r="I244" s="52" t="str">
        <f aca="false">IF(AND(G244="",H244=""),"",N(G244)-N(H244))</f>
        <v/>
      </c>
      <c r="J244" s="52" t="str">
        <f aca="false">IF(I244="","",ABS(I244))</f>
        <v/>
      </c>
      <c r="K244" s="56" t="str">
        <f aca="false">IF(S244="","",0)</f>
        <v/>
      </c>
      <c r="L244" s="56" t="str">
        <f aca="false">IF(J244="","",IF(AND(J244&gt;'COGS Testing'!$E$9,K244=0),1,0))</f>
        <v/>
      </c>
      <c r="M244" s="57" t="n">
        <v>0.437545185289</v>
      </c>
      <c r="N244" s="56" t="str">
        <f aca="false">IF(OR(A244="",I244=""),"",IF(COUNTIFS($A$2:$A$400,A244,$D$2:$D$400,D244,$I$2:$I$400,I244)&gt;1,"Possible duplicate",""))</f>
        <v/>
      </c>
      <c r="O244" s="56" t="str">
        <f aca="false">IF(J244="","",IF(AND(L244=0,K244=0),1,0))</f>
        <v/>
      </c>
      <c r="P244" s="56" t="str">
        <f aca="false">IF(L244=1,J244+ROW()/10^7,"")</f>
        <v/>
      </c>
      <c r="Q244" s="56" t="str">
        <f aca="false">IF(O244=1,M244,"")</f>
        <v/>
      </c>
      <c r="R244" s="56" t="str">
        <f aca="false">IF(K244=1,ROW(),"")</f>
        <v/>
      </c>
      <c r="S244" s="56" t="str">
        <f aca="false">IF(D244="","",TRIM(D244))</f>
        <v/>
      </c>
    </row>
    <row r="245" customFormat="false" ht="15" hidden="false" customHeight="false" outlineLevel="0" collapsed="false">
      <c r="A245" s="50"/>
      <c r="B245" s="50"/>
      <c r="C245" s="50" t="str">
        <f aca="false">IF(S245="","",IFERROR(IF(INDEX('Ledger Codes'!$C$6:$C$205,MATCH(S245,'Ledger Codes'!$B$6:$B$205,0))="","",INDEX('Ledger Codes'!$C$6:$C$205,MATCH(S245,'Ledger Codes'!$B$6:$B$205,0))),""))</f>
        <v/>
      </c>
      <c r="D245" s="50"/>
      <c r="E245" s="50"/>
      <c r="F245" s="50"/>
      <c r="G245" s="50"/>
      <c r="H245" s="50"/>
      <c r="I245" s="52" t="str">
        <f aca="false">IF(AND(G245="",H245=""),"",N(G245)-N(H245))</f>
        <v/>
      </c>
      <c r="J245" s="52" t="str">
        <f aca="false">IF(I245="","",ABS(I245))</f>
        <v/>
      </c>
      <c r="K245" s="56" t="str">
        <f aca="false">IF(S245="","",0)</f>
        <v/>
      </c>
      <c r="L245" s="56" t="str">
        <f aca="false">IF(J245="","",IF(AND(J245&gt;'COGS Testing'!$E$9,K245=0),1,0))</f>
        <v/>
      </c>
      <c r="M245" s="57" t="n">
        <v>0.658325261137</v>
      </c>
      <c r="N245" s="56" t="str">
        <f aca="false">IF(OR(A245="",I245=""),"",IF(COUNTIFS($A$2:$A$400,A245,$D$2:$D$400,D245,$I$2:$I$400,I245)&gt;1,"Possible duplicate",""))</f>
        <v/>
      </c>
      <c r="O245" s="56" t="str">
        <f aca="false">IF(J245="","",IF(AND(L245=0,K245=0),1,0))</f>
        <v/>
      </c>
      <c r="P245" s="56" t="str">
        <f aca="false">IF(L245=1,J245+ROW()/10^7,"")</f>
        <v/>
      </c>
      <c r="Q245" s="56" t="str">
        <f aca="false">IF(O245=1,M245,"")</f>
        <v/>
      </c>
      <c r="R245" s="56" t="str">
        <f aca="false">IF(K245=1,ROW(),"")</f>
        <v/>
      </c>
      <c r="S245" s="56" t="str">
        <f aca="false">IF(D245="","",TRIM(D245))</f>
        <v/>
      </c>
    </row>
    <row r="246" customFormat="false" ht="15" hidden="false" customHeight="false" outlineLevel="0" collapsed="false">
      <c r="A246" s="50"/>
      <c r="B246" s="50"/>
      <c r="C246" s="50" t="str">
        <f aca="false">IF(S246="","",IFERROR(IF(INDEX('Ledger Codes'!$C$6:$C$205,MATCH(S246,'Ledger Codes'!$B$6:$B$205,0))="","",INDEX('Ledger Codes'!$C$6:$C$205,MATCH(S246,'Ledger Codes'!$B$6:$B$205,0))),""))</f>
        <v/>
      </c>
      <c r="D246" s="50"/>
      <c r="E246" s="50"/>
      <c r="F246" s="50"/>
      <c r="G246" s="50"/>
      <c r="H246" s="50"/>
      <c r="I246" s="52" t="str">
        <f aca="false">IF(AND(G246="",H246=""),"",N(G246)-N(H246))</f>
        <v/>
      </c>
      <c r="J246" s="52" t="str">
        <f aca="false">IF(I246="","",ABS(I246))</f>
        <v/>
      </c>
      <c r="K246" s="56" t="str">
        <f aca="false">IF(S246="","",0)</f>
        <v/>
      </c>
      <c r="L246" s="56" t="str">
        <f aca="false">IF(J246="","",IF(AND(J246&gt;'COGS Testing'!$E$9,K246=0),1,0))</f>
        <v/>
      </c>
      <c r="M246" s="57" t="n">
        <v>0.334634214228</v>
      </c>
      <c r="N246" s="56" t="str">
        <f aca="false">IF(OR(A246="",I246=""),"",IF(COUNTIFS($A$2:$A$400,A246,$D$2:$D$400,D246,$I$2:$I$400,I246)&gt;1,"Possible duplicate",""))</f>
        <v/>
      </c>
      <c r="O246" s="56" t="str">
        <f aca="false">IF(J246="","",IF(AND(L246=0,K246=0),1,0))</f>
        <v/>
      </c>
      <c r="P246" s="56" t="str">
        <f aca="false">IF(L246=1,J246+ROW()/10^7,"")</f>
        <v/>
      </c>
      <c r="Q246" s="56" t="str">
        <f aca="false">IF(O246=1,M246,"")</f>
        <v/>
      </c>
      <c r="R246" s="56" t="str">
        <f aca="false">IF(K246=1,ROW(),"")</f>
        <v/>
      </c>
      <c r="S246" s="56" t="str">
        <f aca="false">IF(D246="","",TRIM(D246))</f>
        <v/>
      </c>
    </row>
    <row r="247" customFormat="false" ht="15" hidden="false" customHeight="false" outlineLevel="0" collapsed="false">
      <c r="A247" s="50"/>
      <c r="B247" s="50"/>
      <c r="C247" s="50" t="str">
        <f aca="false">IF(S247="","",IFERROR(IF(INDEX('Ledger Codes'!$C$6:$C$205,MATCH(S247,'Ledger Codes'!$B$6:$B$205,0))="","",INDEX('Ledger Codes'!$C$6:$C$205,MATCH(S247,'Ledger Codes'!$B$6:$B$205,0))),""))</f>
        <v/>
      </c>
      <c r="D247" s="50"/>
      <c r="E247" s="50"/>
      <c r="F247" s="50"/>
      <c r="G247" s="50"/>
      <c r="H247" s="50"/>
      <c r="I247" s="52" t="str">
        <f aca="false">IF(AND(G247="",H247=""),"",N(G247)-N(H247))</f>
        <v/>
      </c>
      <c r="J247" s="52" t="str">
        <f aca="false">IF(I247="","",ABS(I247))</f>
        <v/>
      </c>
      <c r="K247" s="56" t="str">
        <f aca="false">IF(S247="","",0)</f>
        <v/>
      </c>
      <c r="L247" s="56" t="str">
        <f aca="false">IF(J247="","",IF(AND(J247&gt;'COGS Testing'!$E$9,K247=0),1,0))</f>
        <v/>
      </c>
      <c r="M247" s="57" t="n">
        <v>0.681909825404</v>
      </c>
      <c r="N247" s="56" t="str">
        <f aca="false">IF(OR(A247="",I247=""),"",IF(COUNTIFS($A$2:$A$400,A247,$D$2:$D$400,D247,$I$2:$I$400,I247)&gt;1,"Possible duplicate",""))</f>
        <v/>
      </c>
      <c r="O247" s="56" t="str">
        <f aca="false">IF(J247="","",IF(AND(L247=0,K247=0),1,0))</f>
        <v/>
      </c>
      <c r="P247" s="56" t="str">
        <f aca="false">IF(L247=1,J247+ROW()/10^7,"")</f>
        <v/>
      </c>
      <c r="Q247" s="56" t="str">
        <f aca="false">IF(O247=1,M247,"")</f>
        <v/>
      </c>
      <c r="R247" s="56" t="str">
        <f aca="false">IF(K247=1,ROW(),"")</f>
        <v/>
      </c>
      <c r="S247" s="56" t="str">
        <f aca="false">IF(D247="","",TRIM(D247))</f>
        <v/>
      </c>
    </row>
    <row r="248" customFormat="false" ht="15" hidden="false" customHeight="false" outlineLevel="0" collapsed="false">
      <c r="A248" s="50"/>
      <c r="B248" s="50"/>
      <c r="C248" s="50" t="str">
        <f aca="false">IF(S248="","",IFERROR(IF(INDEX('Ledger Codes'!$C$6:$C$205,MATCH(S248,'Ledger Codes'!$B$6:$B$205,0))="","",INDEX('Ledger Codes'!$C$6:$C$205,MATCH(S248,'Ledger Codes'!$B$6:$B$205,0))),""))</f>
        <v/>
      </c>
      <c r="D248" s="50"/>
      <c r="E248" s="50"/>
      <c r="F248" s="50"/>
      <c r="G248" s="50"/>
      <c r="H248" s="50"/>
      <c r="I248" s="52" t="str">
        <f aca="false">IF(AND(G248="",H248=""),"",N(G248)-N(H248))</f>
        <v/>
      </c>
      <c r="J248" s="52" t="str">
        <f aca="false">IF(I248="","",ABS(I248))</f>
        <v/>
      </c>
      <c r="K248" s="56" t="str">
        <f aca="false">IF(S248="","",0)</f>
        <v/>
      </c>
      <c r="L248" s="56" t="str">
        <f aca="false">IF(J248="","",IF(AND(J248&gt;'COGS Testing'!$E$9,K248=0),1,0))</f>
        <v/>
      </c>
      <c r="M248" s="57" t="n">
        <v>0.081698478627</v>
      </c>
      <c r="N248" s="56" t="str">
        <f aca="false">IF(OR(A248="",I248=""),"",IF(COUNTIFS($A$2:$A$400,A248,$D$2:$D$400,D248,$I$2:$I$400,I248)&gt;1,"Possible duplicate",""))</f>
        <v/>
      </c>
      <c r="O248" s="56" t="str">
        <f aca="false">IF(J248="","",IF(AND(L248=0,K248=0),1,0))</f>
        <v/>
      </c>
      <c r="P248" s="56" t="str">
        <f aca="false">IF(L248=1,J248+ROW()/10^7,"")</f>
        <v/>
      </c>
      <c r="Q248" s="56" t="str">
        <f aca="false">IF(O248=1,M248,"")</f>
        <v/>
      </c>
      <c r="R248" s="56" t="str">
        <f aca="false">IF(K248=1,ROW(),"")</f>
        <v/>
      </c>
      <c r="S248" s="56" t="str">
        <f aca="false">IF(D248="","",TRIM(D248))</f>
        <v/>
      </c>
    </row>
    <row r="249" customFormat="false" ht="15" hidden="false" customHeight="false" outlineLevel="0" collapsed="false">
      <c r="A249" s="50"/>
      <c r="B249" s="50"/>
      <c r="C249" s="50" t="str">
        <f aca="false">IF(S249="","",IFERROR(IF(INDEX('Ledger Codes'!$C$6:$C$205,MATCH(S249,'Ledger Codes'!$B$6:$B$205,0))="","",INDEX('Ledger Codes'!$C$6:$C$205,MATCH(S249,'Ledger Codes'!$B$6:$B$205,0))),""))</f>
        <v/>
      </c>
      <c r="D249" s="50"/>
      <c r="E249" s="50"/>
      <c r="F249" s="50"/>
      <c r="G249" s="50"/>
      <c r="H249" s="50"/>
      <c r="I249" s="52" t="str">
        <f aca="false">IF(AND(G249="",H249=""),"",N(G249)-N(H249))</f>
        <v/>
      </c>
      <c r="J249" s="52" t="str">
        <f aca="false">IF(I249="","",ABS(I249))</f>
        <v/>
      </c>
      <c r="K249" s="56" t="str">
        <f aca="false">IF(S249="","",0)</f>
        <v/>
      </c>
      <c r="L249" s="56" t="str">
        <f aca="false">IF(J249="","",IF(AND(J249&gt;'COGS Testing'!$E$9,K249=0),1,0))</f>
        <v/>
      </c>
      <c r="M249" s="57" t="n">
        <v>0.869639298216</v>
      </c>
      <c r="N249" s="56" t="str">
        <f aca="false">IF(OR(A249="",I249=""),"",IF(COUNTIFS($A$2:$A$400,A249,$D$2:$D$400,D249,$I$2:$I$400,I249)&gt;1,"Possible duplicate",""))</f>
        <v/>
      </c>
      <c r="O249" s="56" t="str">
        <f aca="false">IF(J249="","",IF(AND(L249=0,K249=0),1,0))</f>
        <v/>
      </c>
      <c r="P249" s="56" t="str">
        <f aca="false">IF(L249=1,J249+ROW()/10^7,"")</f>
        <v/>
      </c>
      <c r="Q249" s="56" t="str">
        <f aca="false">IF(O249=1,M249,"")</f>
        <v/>
      </c>
      <c r="R249" s="56" t="str">
        <f aca="false">IF(K249=1,ROW(),"")</f>
        <v/>
      </c>
      <c r="S249" s="56" t="str">
        <f aca="false">IF(D249="","",TRIM(D249))</f>
        <v/>
      </c>
    </row>
    <row r="250" customFormat="false" ht="15" hidden="false" customHeight="false" outlineLevel="0" collapsed="false">
      <c r="A250" s="50"/>
      <c r="B250" s="50"/>
      <c r="C250" s="50" t="str">
        <f aca="false">IF(S250="","",IFERROR(IF(INDEX('Ledger Codes'!$C$6:$C$205,MATCH(S250,'Ledger Codes'!$B$6:$B$205,0))="","",INDEX('Ledger Codes'!$C$6:$C$205,MATCH(S250,'Ledger Codes'!$B$6:$B$205,0))),""))</f>
        <v/>
      </c>
      <c r="D250" s="50"/>
      <c r="E250" s="50"/>
      <c r="F250" s="50"/>
      <c r="G250" s="50"/>
      <c r="H250" s="50"/>
      <c r="I250" s="52" t="str">
        <f aca="false">IF(AND(G250="",H250=""),"",N(G250)-N(H250))</f>
        <v/>
      </c>
      <c r="J250" s="52" t="str">
        <f aca="false">IF(I250="","",ABS(I250))</f>
        <v/>
      </c>
      <c r="K250" s="56" t="str">
        <f aca="false">IF(S250="","",0)</f>
        <v/>
      </c>
      <c r="L250" s="56" t="str">
        <f aca="false">IF(J250="","",IF(AND(J250&gt;'COGS Testing'!$E$9,K250=0),1,0))</f>
        <v/>
      </c>
      <c r="M250" s="57" t="n">
        <v>0.165904517396</v>
      </c>
      <c r="N250" s="56" t="str">
        <f aca="false">IF(OR(A250="",I250=""),"",IF(COUNTIFS($A$2:$A$400,A250,$D$2:$D$400,D250,$I$2:$I$400,I250)&gt;1,"Possible duplicate",""))</f>
        <v/>
      </c>
      <c r="O250" s="56" t="str">
        <f aca="false">IF(J250="","",IF(AND(L250=0,K250=0),1,0))</f>
        <v/>
      </c>
      <c r="P250" s="56" t="str">
        <f aca="false">IF(L250=1,J250+ROW()/10^7,"")</f>
        <v/>
      </c>
      <c r="Q250" s="56" t="str">
        <f aca="false">IF(O250=1,M250,"")</f>
        <v/>
      </c>
      <c r="R250" s="56" t="str">
        <f aca="false">IF(K250=1,ROW(),"")</f>
        <v/>
      </c>
      <c r="S250" s="56" t="str">
        <f aca="false">IF(D250="","",TRIM(D250))</f>
        <v/>
      </c>
    </row>
    <row r="251" customFormat="false" ht="15" hidden="false" customHeight="false" outlineLevel="0" collapsed="false">
      <c r="A251" s="50"/>
      <c r="B251" s="50"/>
      <c r="C251" s="50" t="str">
        <f aca="false">IF(S251="","",IFERROR(IF(INDEX('Ledger Codes'!$C$6:$C$205,MATCH(S251,'Ledger Codes'!$B$6:$B$205,0))="","",INDEX('Ledger Codes'!$C$6:$C$205,MATCH(S251,'Ledger Codes'!$B$6:$B$205,0))),""))</f>
        <v/>
      </c>
      <c r="D251" s="50"/>
      <c r="E251" s="50"/>
      <c r="F251" s="50"/>
      <c r="G251" s="50"/>
      <c r="H251" s="50"/>
      <c r="I251" s="52" t="str">
        <f aca="false">IF(AND(G251="",H251=""),"",N(G251)-N(H251))</f>
        <v/>
      </c>
      <c r="J251" s="52" t="str">
        <f aca="false">IF(I251="","",ABS(I251))</f>
        <v/>
      </c>
      <c r="K251" s="56" t="str">
        <f aca="false">IF(S251="","",0)</f>
        <v/>
      </c>
      <c r="L251" s="56" t="str">
        <f aca="false">IF(J251="","",IF(AND(J251&gt;'COGS Testing'!$E$9,K251=0),1,0))</f>
        <v/>
      </c>
      <c r="M251" s="57" t="n">
        <v>0.212558279557</v>
      </c>
      <c r="N251" s="56" t="str">
        <f aca="false">IF(OR(A251="",I251=""),"",IF(COUNTIFS($A$2:$A$400,A251,$D$2:$D$400,D251,$I$2:$I$400,I251)&gt;1,"Possible duplicate",""))</f>
        <v/>
      </c>
      <c r="O251" s="56" t="str">
        <f aca="false">IF(J251="","",IF(AND(L251=0,K251=0),1,0))</f>
        <v/>
      </c>
      <c r="P251" s="56" t="str">
        <f aca="false">IF(L251=1,J251+ROW()/10^7,"")</f>
        <v/>
      </c>
      <c r="Q251" s="56" t="str">
        <f aca="false">IF(O251=1,M251,"")</f>
        <v/>
      </c>
      <c r="R251" s="56" t="str">
        <f aca="false">IF(K251=1,ROW(),"")</f>
        <v/>
      </c>
      <c r="S251" s="56" t="str">
        <f aca="false">IF(D251="","",TRIM(D251))</f>
        <v/>
      </c>
    </row>
    <row r="252" customFormat="false" ht="15" hidden="false" customHeight="false" outlineLevel="0" collapsed="false">
      <c r="A252" s="50"/>
      <c r="B252" s="50"/>
      <c r="C252" s="50" t="str">
        <f aca="false">IF(S252="","",IFERROR(IF(INDEX('Ledger Codes'!$C$6:$C$205,MATCH(S252,'Ledger Codes'!$B$6:$B$205,0))="","",INDEX('Ledger Codes'!$C$6:$C$205,MATCH(S252,'Ledger Codes'!$B$6:$B$205,0))),""))</f>
        <v/>
      </c>
      <c r="D252" s="50"/>
      <c r="E252" s="50"/>
      <c r="F252" s="50"/>
      <c r="G252" s="50"/>
      <c r="H252" s="50"/>
      <c r="I252" s="52" t="str">
        <f aca="false">IF(AND(G252="",H252=""),"",N(G252)-N(H252))</f>
        <v/>
      </c>
      <c r="J252" s="52" t="str">
        <f aca="false">IF(I252="","",ABS(I252))</f>
        <v/>
      </c>
      <c r="K252" s="56" t="str">
        <f aca="false">IF(S252="","",0)</f>
        <v/>
      </c>
      <c r="L252" s="56" t="str">
        <f aca="false">IF(J252="","",IF(AND(J252&gt;'COGS Testing'!$E$9,K252=0),1,0))</f>
        <v/>
      </c>
      <c r="M252" s="57" t="n">
        <v>0.441965649994</v>
      </c>
      <c r="N252" s="56" t="str">
        <f aca="false">IF(OR(A252="",I252=""),"",IF(COUNTIFS($A$2:$A$400,A252,$D$2:$D$400,D252,$I$2:$I$400,I252)&gt;1,"Possible duplicate",""))</f>
        <v/>
      </c>
      <c r="O252" s="56" t="str">
        <f aca="false">IF(J252="","",IF(AND(L252=0,K252=0),1,0))</f>
        <v/>
      </c>
      <c r="P252" s="56" t="str">
        <f aca="false">IF(L252=1,J252+ROW()/10^7,"")</f>
        <v/>
      </c>
      <c r="Q252" s="56" t="str">
        <f aca="false">IF(O252=1,M252,"")</f>
        <v/>
      </c>
      <c r="R252" s="56" t="str">
        <f aca="false">IF(K252=1,ROW(),"")</f>
        <v/>
      </c>
      <c r="S252" s="56" t="str">
        <f aca="false">IF(D252="","",TRIM(D252))</f>
        <v/>
      </c>
    </row>
    <row r="253" customFormat="false" ht="15" hidden="false" customHeight="false" outlineLevel="0" collapsed="false">
      <c r="A253" s="50"/>
      <c r="B253" s="50"/>
      <c r="C253" s="50" t="str">
        <f aca="false">IF(S253="","",IFERROR(IF(INDEX('Ledger Codes'!$C$6:$C$205,MATCH(S253,'Ledger Codes'!$B$6:$B$205,0))="","",INDEX('Ledger Codes'!$C$6:$C$205,MATCH(S253,'Ledger Codes'!$B$6:$B$205,0))),""))</f>
        <v/>
      </c>
      <c r="D253" s="50"/>
      <c r="E253" s="50"/>
      <c r="F253" s="50"/>
      <c r="G253" s="50"/>
      <c r="H253" s="50"/>
      <c r="I253" s="52" t="str">
        <f aca="false">IF(AND(G253="",H253=""),"",N(G253)-N(H253))</f>
        <v/>
      </c>
      <c r="J253" s="52" t="str">
        <f aca="false">IF(I253="","",ABS(I253))</f>
        <v/>
      </c>
      <c r="K253" s="56" t="str">
        <f aca="false">IF(S253="","",0)</f>
        <v/>
      </c>
      <c r="L253" s="56" t="str">
        <f aca="false">IF(J253="","",IF(AND(J253&gt;'COGS Testing'!$E$9,K253=0),1,0))</f>
        <v/>
      </c>
      <c r="M253" s="57" t="n">
        <v>0.469301332977</v>
      </c>
      <c r="N253" s="56" t="str">
        <f aca="false">IF(OR(A253="",I253=""),"",IF(COUNTIFS($A$2:$A$400,A253,$D$2:$D$400,D253,$I$2:$I$400,I253)&gt;1,"Possible duplicate",""))</f>
        <v/>
      </c>
      <c r="O253" s="56" t="str">
        <f aca="false">IF(J253="","",IF(AND(L253=0,K253=0),1,0))</f>
        <v/>
      </c>
      <c r="P253" s="56" t="str">
        <f aca="false">IF(L253=1,J253+ROW()/10^7,"")</f>
        <v/>
      </c>
      <c r="Q253" s="56" t="str">
        <f aca="false">IF(O253=1,M253,"")</f>
        <v/>
      </c>
      <c r="R253" s="56" t="str">
        <f aca="false">IF(K253=1,ROW(),"")</f>
        <v/>
      </c>
      <c r="S253" s="56" t="str">
        <f aca="false">IF(D253="","",TRIM(D253))</f>
        <v/>
      </c>
    </row>
    <row r="254" customFormat="false" ht="15" hidden="false" customHeight="false" outlineLevel="0" collapsed="false">
      <c r="A254" s="50"/>
      <c r="B254" s="50"/>
      <c r="C254" s="50" t="str">
        <f aca="false">IF(S254="","",IFERROR(IF(INDEX('Ledger Codes'!$C$6:$C$205,MATCH(S254,'Ledger Codes'!$B$6:$B$205,0))="","",INDEX('Ledger Codes'!$C$6:$C$205,MATCH(S254,'Ledger Codes'!$B$6:$B$205,0))),""))</f>
        <v/>
      </c>
      <c r="D254" s="50"/>
      <c r="E254" s="50"/>
      <c r="F254" s="50"/>
      <c r="G254" s="50"/>
      <c r="H254" s="50"/>
      <c r="I254" s="52" t="str">
        <f aca="false">IF(AND(G254="",H254=""),"",N(G254)-N(H254))</f>
        <v/>
      </c>
      <c r="J254" s="52" t="str">
        <f aca="false">IF(I254="","",ABS(I254))</f>
        <v/>
      </c>
      <c r="K254" s="56" t="str">
        <f aca="false">IF(S254="","",0)</f>
        <v/>
      </c>
      <c r="L254" s="56" t="str">
        <f aca="false">IF(J254="","",IF(AND(J254&gt;'COGS Testing'!$E$9,K254=0),1,0))</f>
        <v/>
      </c>
      <c r="M254" s="57" t="n">
        <v>0.068944899247</v>
      </c>
      <c r="N254" s="56" t="str">
        <f aca="false">IF(OR(A254="",I254=""),"",IF(COUNTIFS($A$2:$A$400,A254,$D$2:$D$400,D254,$I$2:$I$400,I254)&gt;1,"Possible duplicate",""))</f>
        <v/>
      </c>
      <c r="O254" s="56" t="str">
        <f aca="false">IF(J254="","",IF(AND(L254=0,K254=0),1,0))</f>
        <v/>
      </c>
      <c r="P254" s="56" t="str">
        <f aca="false">IF(L254=1,J254+ROW()/10^7,"")</f>
        <v/>
      </c>
      <c r="Q254" s="56" t="str">
        <f aca="false">IF(O254=1,M254,"")</f>
        <v/>
      </c>
      <c r="R254" s="56" t="str">
        <f aca="false">IF(K254=1,ROW(),"")</f>
        <v/>
      </c>
      <c r="S254" s="56" t="str">
        <f aca="false">IF(D254="","",TRIM(D254))</f>
        <v/>
      </c>
    </row>
    <row r="255" customFormat="false" ht="15" hidden="false" customHeight="false" outlineLevel="0" collapsed="false">
      <c r="A255" s="50"/>
      <c r="B255" s="50"/>
      <c r="C255" s="50" t="str">
        <f aca="false">IF(S255="","",IFERROR(IF(INDEX('Ledger Codes'!$C$6:$C$205,MATCH(S255,'Ledger Codes'!$B$6:$B$205,0))="","",INDEX('Ledger Codes'!$C$6:$C$205,MATCH(S255,'Ledger Codes'!$B$6:$B$205,0))),""))</f>
        <v/>
      </c>
      <c r="D255" s="50"/>
      <c r="E255" s="50"/>
      <c r="F255" s="50"/>
      <c r="G255" s="50"/>
      <c r="H255" s="50"/>
      <c r="I255" s="52" t="str">
        <f aca="false">IF(AND(G255="",H255=""),"",N(G255)-N(H255))</f>
        <v/>
      </c>
      <c r="J255" s="52" t="str">
        <f aca="false">IF(I255="","",ABS(I255))</f>
        <v/>
      </c>
      <c r="K255" s="56" t="str">
        <f aca="false">IF(S255="","",0)</f>
        <v/>
      </c>
      <c r="L255" s="56" t="str">
        <f aca="false">IF(J255="","",IF(AND(J255&gt;'COGS Testing'!$E$9,K255=0),1,0))</f>
        <v/>
      </c>
      <c r="M255" s="57" t="n">
        <v>0.609913642484</v>
      </c>
      <c r="N255" s="56" t="str">
        <f aca="false">IF(OR(A255="",I255=""),"",IF(COUNTIFS($A$2:$A$400,A255,$D$2:$D$400,D255,$I$2:$I$400,I255)&gt;1,"Possible duplicate",""))</f>
        <v/>
      </c>
      <c r="O255" s="56" t="str">
        <f aca="false">IF(J255="","",IF(AND(L255=0,K255=0),1,0))</f>
        <v/>
      </c>
      <c r="P255" s="56" t="str">
        <f aca="false">IF(L255=1,J255+ROW()/10^7,"")</f>
        <v/>
      </c>
      <c r="Q255" s="56" t="str">
        <f aca="false">IF(O255=1,M255,"")</f>
        <v/>
      </c>
      <c r="R255" s="56" t="str">
        <f aca="false">IF(K255=1,ROW(),"")</f>
        <v/>
      </c>
      <c r="S255" s="56" t="str">
        <f aca="false">IF(D255="","",TRIM(D255))</f>
        <v/>
      </c>
    </row>
    <row r="256" customFormat="false" ht="15" hidden="false" customHeight="false" outlineLevel="0" collapsed="false">
      <c r="A256" s="50"/>
      <c r="B256" s="50"/>
      <c r="C256" s="50" t="str">
        <f aca="false">IF(S256="","",IFERROR(IF(INDEX('Ledger Codes'!$C$6:$C$205,MATCH(S256,'Ledger Codes'!$B$6:$B$205,0))="","",INDEX('Ledger Codes'!$C$6:$C$205,MATCH(S256,'Ledger Codes'!$B$6:$B$205,0))),""))</f>
        <v/>
      </c>
      <c r="D256" s="50"/>
      <c r="E256" s="50"/>
      <c r="F256" s="50"/>
      <c r="G256" s="50"/>
      <c r="H256" s="50"/>
      <c r="I256" s="52" t="str">
        <f aca="false">IF(AND(G256="",H256=""),"",N(G256)-N(H256))</f>
        <v/>
      </c>
      <c r="J256" s="52" t="str">
        <f aca="false">IF(I256="","",ABS(I256))</f>
        <v/>
      </c>
      <c r="K256" s="56" t="str">
        <f aca="false">IF(S256="","",0)</f>
        <v/>
      </c>
      <c r="L256" s="56" t="str">
        <f aca="false">IF(J256="","",IF(AND(J256&gt;'COGS Testing'!$E$9,K256=0),1,0))</f>
        <v/>
      </c>
      <c r="M256" s="57" t="n">
        <v>0.798812798784</v>
      </c>
      <c r="N256" s="56" t="str">
        <f aca="false">IF(OR(A256="",I256=""),"",IF(COUNTIFS($A$2:$A$400,A256,$D$2:$D$400,D256,$I$2:$I$400,I256)&gt;1,"Possible duplicate",""))</f>
        <v/>
      </c>
      <c r="O256" s="56" t="str">
        <f aca="false">IF(J256="","",IF(AND(L256=0,K256=0),1,0))</f>
        <v/>
      </c>
      <c r="P256" s="56" t="str">
        <f aca="false">IF(L256=1,J256+ROW()/10^7,"")</f>
        <v/>
      </c>
      <c r="Q256" s="56" t="str">
        <f aca="false">IF(O256=1,M256,"")</f>
        <v/>
      </c>
      <c r="R256" s="56" t="str">
        <f aca="false">IF(K256=1,ROW(),"")</f>
        <v/>
      </c>
      <c r="S256" s="56" t="str">
        <f aca="false">IF(D256="","",TRIM(D256))</f>
        <v/>
      </c>
    </row>
    <row r="257" customFormat="false" ht="15" hidden="false" customHeight="false" outlineLevel="0" collapsed="false">
      <c r="A257" s="50"/>
      <c r="B257" s="50"/>
      <c r="C257" s="50" t="str">
        <f aca="false">IF(S257="","",IFERROR(IF(INDEX('Ledger Codes'!$C$6:$C$205,MATCH(S257,'Ledger Codes'!$B$6:$B$205,0))="","",INDEX('Ledger Codes'!$C$6:$C$205,MATCH(S257,'Ledger Codes'!$B$6:$B$205,0))),""))</f>
        <v/>
      </c>
      <c r="D257" s="50"/>
      <c r="E257" s="50"/>
      <c r="F257" s="50"/>
      <c r="G257" s="50"/>
      <c r="H257" s="50"/>
      <c r="I257" s="52" t="str">
        <f aca="false">IF(AND(G257="",H257=""),"",N(G257)-N(H257))</f>
        <v/>
      </c>
      <c r="J257" s="52" t="str">
        <f aca="false">IF(I257="","",ABS(I257))</f>
        <v/>
      </c>
      <c r="K257" s="56" t="str">
        <f aca="false">IF(S257="","",0)</f>
        <v/>
      </c>
      <c r="L257" s="56" t="str">
        <f aca="false">IF(J257="","",IF(AND(J257&gt;'COGS Testing'!$E$9,K257=0),1,0))</f>
        <v/>
      </c>
      <c r="M257" s="57" t="n">
        <v>0.973773655639</v>
      </c>
      <c r="N257" s="56" t="str">
        <f aca="false">IF(OR(A257="",I257=""),"",IF(COUNTIFS($A$2:$A$400,A257,$D$2:$D$400,D257,$I$2:$I$400,I257)&gt;1,"Possible duplicate",""))</f>
        <v/>
      </c>
      <c r="O257" s="56" t="str">
        <f aca="false">IF(J257="","",IF(AND(L257=0,K257=0),1,0))</f>
        <v/>
      </c>
      <c r="P257" s="56" t="str">
        <f aca="false">IF(L257=1,J257+ROW()/10^7,"")</f>
        <v/>
      </c>
      <c r="Q257" s="56" t="str">
        <f aca="false">IF(O257=1,M257,"")</f>
        <v/>
      </c>
      <c r="R257" s="56" t="str">
        <f aca="false">IF(K257=1,ROW(),"")</f>
        <v/>
      </c>
      <c r="S257" s="56" t="str">
        <f aca="false">IF(D257="","",TRIM(D257))</f>
        <v/>
      </c>
    </row>
    <row r="258" customFormat="false" ht="15" hidden="false" customHeight="false" outlineLevel="0" collapsed="false">
      <c r="A258" s="50"/>
      <c r="B258" s="50"/>
      <c r="C258" s="50" t="str">
        <f aca="false">IF(S258="","",IFERROR(IF(INDEX('Ledger Codes'!$C$6:$C$205,MATCH(S258,'Ledger Codes'!$B$6:$B$205,0))="","",INDEX('Ledger Codes'!$C$6:$C$205,MATCH(S258,'Ledger Codes'!$B$6:$B$205,0))),""))</f>
        <v/>
      </c>
      <c r="D258" s="50"/>
      <c r="E258" s="50"/>
      <c r="F258" s="50"/>
      <c r="G258" s="50"/>
      <c r="H258" s="50"/>
      <c r="I258" s="52" t="str">
        <f aca="false">IF(AND(G258="",H258=""),"",N(G258)-N(H258))</f>
        <v/>
      </c>
      <c r="J258" s="52" t="str">
        <f aca="false">IF(I258="","",ABS(I258))</f>
        <v/>
      </c>
      <c r="K258" s="56" t="str">
        <f aca="false">IF(S258="","",0)</f>
        <v/>
      </c>
      <c r="L258" s="56" t="str">
        <f aca="false">IF(J258="","",IF(AND(J258&gt;'COGS Testing'!$E$9,K258=0),1,0))</f>
        <v/>
      </c>
      <c r="M258" s="57" t="n">
        <v>0.275037385226</v>
      </c>
      <c r="N258" s="56" t="str">
        <f aca="false">IF(OR(A258="",I258=""),"",IF(COUNTIFS($A$2:$A$400,A258,$D$2:$D$400,D258,$I$2:$I$400,I258)&gt;1,"Possible duplicate",""))</f>
        <v/>
      </c>
      <c r="O258" s="56" t="str">
        <f aca="false">IF(J258="","",IF(AND(L258=0,K258=0),1,0))</f>
        <v/>
      </c>
      <c r="P258" s="56" t="str">
        <f aca="false">IF(L258=1,J258+ROW()/10^7,"")</f>
        <v/>
      </c>
      <c r="Q258" s="56" t="str">
        <f aca="false">IF(O258=1,M258,"")</f>
        <v/>
      </c>
      <c r="R258" s="56" t="str">
        <f aca="false">IF(K258=1,ROW(),"")</f>
        <v/>
      </c>
      <c r="S258" s="56" t="str">
        <f aca="false">IF(D258="","",TRIM(D258))</f>
        <v/>
      </c>
    </row>
    <row r="259" customFormat="false" ht="15" hidden="false" customHeight="false" outlineLevel="0" collapsed="false">
      <c r="A259" s="50"/>
      <c r="B259" s="50"/>
      <c r="C259" s="50" t="str">
        <f aca="false">IF(S259="","",IFERROR(IF(INDEX('Ledger Codes'!$C$6:$C$205,MATCH(S259,'Ledger Codes'!$B$6:$B$205,0))="","",INDEX('Ledger Codes'!$C$6:$C$205,MATCH(S259,'Ledger Codes'!$B$6:$B$205,0))),""))</f>
        <v/>
      </c>
      <c r="D259" s="50"/>
      <c r="E259" s="50"/>
      <c r="F259" s="50"/>
      <c r="G259" s="50"/>
      <c r="H259" s="50"/>
      <c r="I259" s="52" t="str">
        <f aca="false">IF(AND(G259="",H259=""),"",N(G259)-N(H259))</f>
        <v/>
      </c>
      <c r="J259" s="52" t="str">
        <f aca="false">IF(I259="","",ABS(I259))</f>
        <v/>
      </c>
      <c r="K259" s="56" t="str">
        <f aca="false">IF(S259="","",0)</f>
        <v/>
      </c>
      <c r="L259" s="56" t="str">
        <f aca="false">IF(J259="","",IF(AND(J259&gt;'COGS Testing'!$E$9,K259=0),1,0))</f>
        <v/>
      </c>
      <c r="M259" s="57" t="n">
        <v>0.933841473825</v>
      </c>
      <c r="N259" s="56" t="str">
        <f aca="false">IF(OR(A259="",I259=""),"",IF(COUNTIFS($A$2:$A$400,A259,$D$2:$D$400,D259,$I$2:$I$400,I259)&gt;1,"Possible duplicate",""))</f>
        <v/>
      </c>
      <c r="O259" s="56" t="str">
        <f aca="false">IF(J259="","",IF(AND(L259=0,K259=0),1,0))</f>
        <v/>
      </c>
      <c r="P259" s="56" t="str">
        <f aca="false">IF(L259=1,J259+ROW()/10^7,"")</f>
        <v/>
      </c>
      <c r="Q259" s="56" t="str">
        <f aca="false">IF(O259=1,M259,"")</f>
        <v/>
      </c>
      <c r="R259" s="56" t="str">
        <f aca="false">IF(K259=1,ROW(),"")</f>
        <v/>
      </c>
      <c r="S259" s="56" t="str">
        <f aca="false">IF(D259="","",TRIM(D259))</f>
        <v/>
      </c>
    </row>
    <row r="260" customFormat="false" ht="15" hidden="false" customHeight="false" outlineLevel="0" collapsed="false">
      <c r="A260" s="50"/>
      <c r="B260" s="50"/>
      <c r="C260" s="50" t="str">
        <f aca="false">IF(S260="","",IFERROR(IF(INDEX('Ledger Codes'!$C$6:$C$205,MATCH(S260,'Ledger Codes'!$B$6:$B$205,0))="","",INDEX('Ledger Codes'!$C$6:$C$205,MATCH(S260,'Ledger Codes'!$B$6:$B$205,0))),""))</f>
        <v/>
      </c>
      <c r="D260" s="50"/>
      <c r="E260" s="50"/>
      <c r="F260" s="50"/>
      <c r="G260" s="50"/>
      <c r="H260" s="50"/>
      <c r="I260" s="52" t="str">
        <f aca="false">IF(AND(G260="",H260=""),"",N(G260)-N(H260))</f>
        <v/>
      </c>
      <c r="J260" s="52" t="str">
        <f aca="false">IF(I260="","",ABS(I260))</f>
        <v/>
      </c>
      <c r="K260" s="56" t="str">
        <f aca="false">IF(S260="","",0)</f>
        <v/>
      </c>
      <c r="L260" s="56" t="str">
        <f aca="false">IF(J260="","",IF(AND(J260&gt;'COGS Testing'!$E$9,K260=0),1,0))</f>
        <v/>
      </c>
      <c r="M260" s="57" t="n">
        <v>0.918902679839</v>
      </c>
      <c r="N260" s="56" t="str">
        <f aca="false">IF(OR(A260="",I260=""),"",IF(COUNTIFS($A$2:$A$400,A260,$D$2:$D$400,D260,$I$2:$I$400,I260)&gt;1,"Possible duplicate",""))</f>
        <v/>
      </c>
      <c r="O260" s="56" t="str">
        <f aca="false">IF(J260="","",IF(AND(L260=0,K260=0),1,0))</f>
        <v/>
      </c>
      <c r="P260" s="56" t="str">
        <f aca="false">IF(L260=1,J260+ROW()/10^7,"")</f>
        <v/>
      </c>
      <c r="Q260" s="56" t="str">
        <f aca="false">IF(O260=1,M260,"")</f>
        <v/>
      </c>
      <c r="R260" s="56" t="str">
        <f aca="false">IF(K260=1,ROW(),"")</f>
        <v/>
      </c>
      <c r="S260" s="56" t="str">
        <f aca="false">IF(D260="","",TRIM(D260))</f>
        <v/>
      </c>
    </row>
    <row r="261" customFormat="false" ht="15" hidden="false" customHeight="false" outlineLevel="0" collapsed="false">
      <c r="A261" s="50"/>
      <c r="B261" s="50"/>
      <c r="C261" s="50" t="str">
        <f aca="false">IF(S261="","",IFERROR(IF(INDEX('Ledger Codes'!$C$6:$C$205,MATCH(S261,'Ledger Codes'!$B$6:$B$205,0))="","",INDEX('Ledger Codes'!$C$6:$C$205,MATCH(S261,'Ledger Codes'!$B$6:$B$205,0))),""))</f>
        <v/>
      </c>
      <c r="D261" s="50"/>
      <c r="E261" s="50"/>
      <c r="F261" s="50"/>
      <c r="G261" s="50"/>
      <c r="H261" s="50"/>
      <c r="I261" s="52" t="str">
        <f aca="false">IF(AND(G261="",H261=""),"",N(G261)-N(H261))</f>
        <v/>
      </c>
      <c r="J261" s="52" t="str">
        <f aca="false">IF(I261="","",ABS(I261))</f>
        <v/>
      </c>
      <c r="K261" s="56" t="str">
        <f aca="false">IF(S261="","",0)</f>
        <v/>
      </c>
      <c r="L261" s="56" t="str">
        <f aca="false">IF(J261="","",IF(AND(J261&gt;'COGS Testing'!$E$9,K261=0),1,0))</f>
        <v/>
      </c>
      <c r="M261" s="57" t="n">
        <v>0.915332042949</v>
      </c>
      <c r="N261" s="56" t="str">
        <f aca="false">IF(OR(A261="",I261=""),"",IF(COUNTIFS($A$2:$A$400,A261,$D$2:$D$400,D261,$I$2:$I$400,I261)&gt;1,"Possible duplicate",""))</f>
        <v/>
      </c>
      <c r="O261" s="56" t="str">
        <f aca="false">IF(J261="","",IF(AND(L261=0,K261=0),1,0))</f>
        <v/>
      </c>
      <c r="P261" s="56" t="str">
        <f aca="false">IF(L261=1,J261+ROW()/10^7,"")</f>
        <v/>
      </c>
      <c r="Q261" s="56" t="str">
        <f aca="false">IF(O261=1,M261,"")</f>
        <v/>
      </c>
      <c r="R261" s="56" t="str">
        <f aca="false">IF(K261=1,ROW(),"")</f>
        <v/>
      </c>
      <c r="S261" s="56" t="str">
        <f aca="false">IF(D261="","",TRIM(D261))</f>
        <v/>
      </c>
    </row>
    <row r="262" customFormat="false" ht="15" hidden="false" customHeight="false" outlineLevel="0" collapsed="false">
      <c r="A262" s="50"/>
      <c r="B262" s="50"/>
      <c r="C262" s="50" t="str">
        <f aca="false">IF(S262="","",IFERROR(IF(INDEX('Ledger Codes'!$C$6:$C$205,MATCH(S262,'Ledger Codes'!$B$6:$B$205,0))="","",INDEX('Ledger Codes'!$C$6:$C$205,MATCH(S262,'Ledger Codes'!$B$6:$B$205,0))),""))</f>
        <v/>
      </c>
      <c r="D262" s="50"/>
      <c r="E262" s="50"/>
      <c r="F262" s="50"/>
      <c r="G262" s="50"/>
      <c r="H262" s="50"/>
      <c r="I262" s="52" t="str">
        <f aca="false">IF(AND(G262="",H262=""),"",N(G262)-N(H262))</f>
        <v/>
      </c>
      <c r="J262" s="52" t="str">
        <f aca="false">IF(I262="","",ABS(I262))</f>
        <v/>
      </c>
      <c r="K262" s="56" t="str">
        <f aca="false">IF(S262="","",0)</f>
        <v/>
      </c>
      <c r="L262" s="56" t="str">
        <f aca="false">IF(J262="","",IF(AND(J262&gt;'COGS Testing'!$E$9,K262=0),1,0))</f>
        <v/>
      </c>
      <c r="M262" s="57" t="n">
        <v>0.975798737906</v>
      </c>
      <c r="N262" s="56" t="str">
        <f aca="false">IF(OR(A262="",I262=""),"",IF(COUNTIFS($A$2:$A$400,A262,$D$2:$D$400,D262,$I$2:$I$400,I262)&gt;1,"Possible duplicate",""))</f>
        <v/>
      </c>
      <c r="O262" s="56" t="str">
        <f aca="false">IF(J262="","",IF(AND(L262=0,K262=0),1,0))</f>
        <v/>
      </c>
      <c r="P262" s="56" t="str">
        <f aca="false">IF(L262=1,J262+ROW()/10^7,"")</f>
        <v/>
      </c>
      <c r="Q262" s="56" t="str">
        <f aca="false">IF(O262=1,M262,"")</f>
        <v/>
      </c>
      <c r="R262" s="56" t="str">
        <f aca="false">IF(K262=1,ROW(),"")</f>
        <v/>
      </c>
      <c r="S262" s="56" t="str">
        <f aca="false">IF(D262="","",TRIM(D262))</f>
        <v/>
      </c>
    </row>
    <row r="263" customFormat="false" ht="15" hidden="false" customHeight="false" outlineLevel="0" collapsed="false">
      <c r="A263" s="50"/>
      <c r="B263" s="50"/>
      <c r="C263" s="50" t="str">
        <f aca="false">IF(S263="","",IFERROR(IF(INDEX('Ledger Codes'!$C$6:$C$205,MATCH(S263,'Ledger Codes'!$B$6:$B$205,0))="","",INDEX('Ledger Codes'!$C$6:$C$205,MATCH(S263,'Ledger Codes'!$B$6:$B$205,0))),""))</f>
        <v/>
      </c>
      <c r="D263" s="50"/>
      <c r="E263" s="50"/>
      <c r="F263" s="50"/>
      <c r="G263" s="50"/>
      <c r="H263" s="50"/>
      <c r="I263" s="52" t="str">
        <f aca="false">IF(AND(G263="",H263=""),"",N(G263)-N(H263))</f>
        <v/>
      </c>
      <c r="J263" s="52" t="str">
        <f aca="false">IF(I263="","",ABS(I263))</f>
        <v/>
      </c>
      <c r="K263" s="56" t="str">
        <f aca="false">IF(S263="","",0)</f>
        <v/>
      </c>
      <c r="L263" s="56" t="str">
        <f aca="false">IF(J263="","",IF(AND(J263&gt;'COGS Testing'!$E$9,K263=0),1,0))</f>
        <v/>
      </c>
      <c r="M263" s="57" t="n">
        <v>0.132078773568</v>
      </c>
      <c r="N263" s="56" t="str">
        <f aca="false">IF(OR(A263="",I263=""),"",IF(COUNTIFS($A$2:$A$400,A263,$D$2:$D$400,D263,$I$2:$I$400,I263)&gt;1,"Possible duplicate",""))</f>
        <v/>
      </c>
      <c r="O263" s="56" t="str">
        <f aca="false">IF(J263="","",IF(AND(L263=0,K263=0),1,0))</f>
        <v/>
      </c>
      <c r="P263" s="56" t="str">
        <f aca="false">IF(L263=1,J263+ROW()/10^7,"")</f>
        <v/>
      </c>
      <c r="Q263" s="56" t="str">
        <f aca="false">IF(O263=1,M263,"")</f>
        <v/>
      </c>
      <c r="R263" s="56" t="str">
        <f aca="false">IF(K263=1,ROW(),"")</f>
        <v/>
      </c>
      <c r="S263" s="56" t="str">
        <f aca="false">IF(D263="","",TRIM(D263))</f>
        <v/>
      </c>
    </row>
    <row r="264" customFormat="false" ht="15" hidden="false" customHeight="false" outlineLevel="0" collapsed="false">
      <c r="A264" s="50"/>
      <c r="B264" s="50"/>
      <c r="C264" s="50" t="str">
        <f aca="false">IF(S264="","",IFERROR(IF(INDEX('Ledger Codes'!$C$6:$C$205,MATCH(S264,'Ledger Codes'!$B$6:$B$205,0))="","",INDEX('Ledger Codes'!$C$6:$C$205,MATCH(S264,'Ledger Codes'!$B$6:$B$205,0))),""))</f>
        <v/>
      </c>
      <c r="D264" s="50"/>
      <c r="E264" s="50"/>
      <c r="F264" s="50"/>
      <c r="G264" s="50"/>
      <c r="H264" s="50"/>
      <c r="I264" s="52" t="str">
        <f aca="false">IF(AND(G264="",H264=""),"",N(G264)-N(H264))</f>
        <v/>
      </c>
      <c r="J264" s="52" t="str">
        <f aca="false">IF(I264="","",ABS(I264))</f>
        <v/>
      </c>
      <c r="K264" s="56" t="str">
        <f aca="false">IF(S264="","",0)</f>
        <v/>
      </c>
      <c r="L264" s="56" t="str">
        <f aca="false">IF(J264="","",IF(AND(J264&gt;'COGS Testing'!$E$9,K264=0),1,0))</f>
        <v/>
      </c>
      <c r="M264" s="57" t="n">
        <v>0.682696167052</v>
      </c>
      <c r="N264" s="56" t="str">
        <f aca="false">IF(OR(A264="",I264=""),"",IF(COUNTIFS($A$2:$A$400,A264,$D$2:$D$400,D264,$I$2:$I$400,I264)&gt;1,"Possible duplicate",""))</f>
        <v/>
      </c>
      <c r="O264" s="56" t="str">
        <f aca="false">IF(J264="","",IF(AND(L264=0,K264=0),1,0))</f>
        <v/>
      </c>
      <c r="P264" s="56" t="str">
        <f aca="false">IF(L264=1,J264+ROW()/10^7,"")</f>
        <v/>
      </c>
      <c r="Q264" s="56" t="str">
        <f aca="false">IF(O264=1,M264,"")</f>
        <v/>
      </c>
      <c r="R264" s="56" t="str">
        <f aca="false">IF(K264=1,ROW(),"")</f>
        <v/>
      </c>
      <c r="S264" s="56" t="str">
        <f aca="false">IF(D264="","",TRIM(D264))</f>
        <v/>
      </c>
    </row>
    <row r="265" customFormat="false" ht="15" hidden="false" customHeight="false" outlineLevel="0" collapsed="false">
      <c r="A265" s="50"/>
      <c r="B265" s="50"/>
      <c r="C265" s="50" t="str">
        <f aca="false">IF(S265="","",IFERROR(IF(INDEX('Ledger Codes'!$C$6:$C$205,MATCH(S265,'Ledger Codes'!$B$6:$B$205,0))="","",INDEX('Ledger Codes'!$C$6:$C$205,MATCH(S265,'Ledger Codes'!$B$6:$B$205,0))),""))</f>
        <v/>
      </c>
      <c r="D265" s="50"/>
      <c r="E265" s="50"/>
      <c r="F265" s="50"/>
      <c r="G265" s="50"/>
      <c r="H265" s="50"/>
      <c r="I265" s="52" t="str">
        <f aca="false">IF(AND(G265="",H265=""),"",N(G265)-N(H265))</f>
        <v/>
      </c>
      <c r="J265" s="52" t="str">
        <f aca="false">IF(I265="","",ABS(I265))</f>
        <v/>
      </c>
      <c r="K265" s="56" t="str">
        <f aca="false">IF(S265="","",0)</f>
        <v/>
      </c>
      <c r="L265" s="56" t="str">
        <f aca="false">IF(J265="","",IF(AND(J265&gt;'COGS Testing'!$E$9,K265=0),1,0))</f>
        <v/>
      </c>
      <c r="M265" s="57" t="n">
        <v>0.079946250961</v>
      </c>
      <c r="N265" s="56" t="str">
        <f aca="false">IF(OR(A265="",I265=""),"",IF(COUNTIFS($A$2:$A$400,A265,$D$2:$D$400,D265,$I$2:$I$400,I265)&gt;1,"Possible duplicate",""))</f>
        <v/>
      </c>
      <c r="O265" s="56" t="str">
        <f aca="false">IF(J265="","",IF(AND(L265=0,K265=0),1,0))</f>
        <v/>
      </c>
      <c r="P265" s="56" t="str">
        <f aca="false">IF(L265=1,J265+ROW()/10^7,"")</f>
        <v/>
      </c>
      <c r="Q265" s="56" t="str">
        <f aca="false">IF(O265=1,M265,"")</f>
        <v/>
      </c>
      <c r="R265" s="56" t="str">
        <f aca="false">IF(K265=1,ROW(),"")</f>
        <v/>
      </c>
      <c r="S265" s="56" t="str">
        <f aca="false">IF(D265="","",TRIM(D265))</f>
        <v/>
      </c>
    </row>
    <row r="266" customFormat="false" ht="15" hidden="false" customHeight="false" outlineLevel="0" collapsed="false">
      <c r="A266" s="50"/>
      <c r="B266" s="50"/>
      <c r="C266" s="50" t="str">
        <f aca="false">IF(S266="","",IFERROR(IF(INDEX('Ledger Codes'!$C$6:$C$205,MATCH(S266,'Ledger Codes'!$B$6:$B$205,0))="","",INDEX('Ledger Codes'!$C$6:$C$205,MATCH(S266,'Ledger Codes'!$B$6:$B$205,0))),""))</f>
        <v/>
      </c>
      <c r="D266" s="50"/>
      <c r="E266" s="50"/>
      <c r="F266" s="50"/>
      <c r="G266" s="50"/>
      <c r="H266" s="50"/>
      <c r="I266" s="52" t="str">
        <f aca="false">IF(AND(G266="",H266=""),"",N(G266)-N(H266))</f>
        <v/>
      </c>
      <c r="J266" s="52" t="str">
        <f aca="false">IF(I266="","",ABS(I266))</f>
        <v/>
      </c>
      <c r="K266" s="56" t="str">
        <f aca="false">IF(S266="","",0)</f>
        <v/>
      </c>
      <c r="L266" s="56" t="str">
        <f aca="false">IF(J266="","",IF(AND(J266&gt;'COGS Testing'!$E$9,K266=0),1,0))</f>
        <v/>
      </c>
      <c r="M266" s="57" t="n">
        <v>0.853590225783</v>
      </c>
      <c r="N266" s="56" t="str">
        <f aca="false">IF(OR(A266="",I266=""),"",IF(COUNTIFS($A$2:$A$400,A266,$D$2:$D$400,D266,$I$2:$I$400,I266)&gt;1,"Possible duplicate",""))</f>
        <v/>
      </c>
      <c r="O266" s="56" t="str">
        <f aca="false">IF(J266="","",IF(AND(L266=0,K266=0),1,0))</f>
        <v/>
      </c>
      <c r="P266" s="56" t="str">
        <f aca="false">IF(L266=1,J266+ROW()/10^7,"")</f>
        <v/>
      </c>
      <c r="Q266" s="56" t="str">
        <f aca="false">IF(O266=1,M266,"")</f>
        <v/>
      </c>
      <c r="R266" s="56" t="str">
        <f aca="false">IF(K266=1,ROW(),"")</f>
        <v/>
      </c>
      <c r="S266" s="56" t="str">
        <f aca="false">IF(D266="","",TRIM(D266))</f>
        <v/>
      </c>
    </row>
    <row r="267" customFormat="false" ht="15" hidden="false" customHeight="false" outlineLevel="0" collapsed="false">
      <c r="A267" s="50"/>
      <c r="B267" s="50"/>
      <c r="C267" s="50" t="str">
        <f aca="false">IF(S267="","",IFERROR(IF(INDEX('Ledger Codes'!$C$6:$C$205,MATCH(S267,'Ledger Codes'!$B$6:$B$205,0))="","",INDEX('Ledger Codes'!$C$6:$C$205,MATCH(S267,'Ledger Codes'!$B$6:$B$205,0))),""))</f>
        <v/>
      </c>
      <c r="D267" s="50"/>
      <c r="E267" s="50"/>
      <c r="F267" s="50"/>
      <c r="G267" s="50"/>
      <c r="H267" s="50"/>
      <c r="I267" s="52" t="str">
        <f aca="false">IF(AND(G267="",H267=""),"",N(G267)-N(H267))</f>
        <v/>
      </c>
      <c r="J267" s="52" t="str">
        <f aca="false">IF(I267="","",ABS(I267))</f>
        <v/>
      </c>
      <c r="K267" s="56" t="str">
        <f aca="false">IF(S267="","",0)</f>
        <v/>
      </c>
      <c r="L267" s="56" t="str">
        <f aca="false">IF(J267="","",IF(AND(J267&gt;'COGS Testing'!$E$9,K267=0),1,0))</f>
        <v/>
      </c>
      <c r="M267" s="57" t="n">
        <v>0.607277612741</v>
      </c>
      <c r="N267" s="56" t="str">
        <f aca="false">IF(OR(A267="",I267=""),"",IF(COUNTIFS($A$2:$A$400,A267,$D$2:$D$400,D267,$I$2:$I$400,I267)&gt;1,"Possible duplicate",""))</f>
        <v/>
      </c>
      <c r="O267" s="56" t="str">
        <f aca="false">IF(J267="","",IF(AND(L267=0,K267=0),1,0))</f>
        <v/>
      </c>
      <c r="P267" s="56" t="str">
        <f aca="false">IF(L267=1,J267+ROW()/10^7,"")</f>
        <v/>
      </c>
      <c r="Q267" s="56" t="str">
        <f aca="false">IF(O267=1,M267,"")</f>
        <v/>
      </c>
      <c r="R267" s="56" t="str">
        <f aca="false">IF(K267=1,ROW(),"")</f>
        <v/>
      </c>
      <c r="S267" s="56" t="str">
        <f aca="false">IF(D267="","",TRIM(D267))</f>
        <v/>
      </c>
    </row>
    <row r="268" customFormat="false" ht="15" hidden="false" customHeight="false" outlineLevel="0" collapsed="false">
      <c r="A268" s="50"/>
      <c r="B268" s="50"/>
      <c r="C268" s="50" t="str">
        <f aca="false">IF(S268="","",IFERROR(IF(INDEX('Ledger Codes'!$C$6:$C$205,MATCH(S268,'Ledger Codes'!$B$6:$B$205,0))="","",INDEX('Ledger Codes'!$C$6:$C$205,MATCH(S268,'Ledger Codes'!$B$6:$B$205,0))),""))</f>
        <v/>
      </c>
      <c r="D268" s="50"/>
      <c r="E268" s="50"/>
      <c r="F268" s="50"/>
      <c r="G268" s="50"/>
      <c r="H268" s="50"/>
      <c r="I268" s="52" t="str">
        <f aca="false">IF(AND(G268="",H268=""),"",N(G268)-N(H268))</f>
        <v/>
      </c>
      <c r="J268" s="52" t="str">
        <f aca="false">IF(I268="","",ABS(I268))</f>
        <v/>
      </c>
      <c r="K268" s="56" t="str">
        <f aca="false">IF(S268="","",0)</f>
        <v/>
      </c>
      <c r="L268" s="56" t="str">
        <f aca="false">IF(J268="","",IF(AND(J268&gt;'COGS Testing'!$E$9,K268=0),1,0))</f>
        <v/>
      </c>
      <c r="M268" s="57" t="n">
        <v>0.703691059632</v>
      </c>
      <c r="N268" s="56" t="str">
        <f aca="false">IF(OR(A268="",I268=""),"",IF(COUNTIFS($A$2:$A$400,A268,$D$2:$D$400,D268,$I$2:$I$400,I268)&gt;1,"Possible duplicate",""))</f>
        <v/>
      </c>
      <c r="O268" s="56" t="str">
        <f aca="false">IF(J268="","",IF(AND(L268=0,K268=0),1,0))</f>
        <v/>
      </c>
      <c r="P268" s="56" t="str">
        <f aca="false">IF(L268=1,J268+ROW()/10^7,"")</f>
        <v/>
      </c>
      <c r="Q268" s="56" t="str">
        <f aca="false">IF(O268=1,M268,"")</f>
        <v/>
      </c>
      <c r="R268" s="56" t="str">
        <f aca="false">IF(K268=1,ROW(),"")</f>
        <v/>
      </c>
      <c r="S268" s="56" t="str">
        <f aca="false">IF(D268="","",TRIM(D268))</f>
        <v/>
      </c>
    </row>
    <row r="269" customFormat="false" ht="15" hidden="false" customHeight="false" outlineLevel="0" collapsed="false">
      <c r="A269" s="50"/>
      <c r="B269" s="50"/>
      <c r="C269" s="50" t="str">
        <f aca="false">IF(S269="","",IFERROR(IF(INDEX('Ledger Codes'!$C$6:$C$205,MATCH(S269,'Ledger Codes'!$B$6:$B$205,0))="","",INDEX('Ledger Codes'!$C$6:$C$205,MATCH(S269,'Ledger Codes'!$B$6:$B$205,0))),""))</f>
        <v/>
      </c>
      <c r="D269" s="50"/>
      <c r="E269" s="50"/>
      <c r="F269" s="50"/>
      <c r="G269" s="50"/>
      <c r="H269" s="50"/>
      <c r="I269" s="52" t="str">
        <f aca="false">IF(AND(G269="",H269=""),"",N(G269)-N(H269))</f>
        <v/>
      </c>
      <c r="J269" s="52" t="str">
        <f aca="false">IF(I269="","",ABS(I269))</f>
        <v/>
      </c>
      <c r="K269" s="56" t="str">
        <f aca="false">IF(S269="","",0)</f>
        <v/>
      </c>
      <c r="L269" s="56" t="str">
        <f aca="false">IF(J269="","",IF(AND(J269&gt;'COGS Testing'!$E$9,K269=0),1,0))</f>
        <v/>
      </c>
      <c r="M269" s="57" t="n">
        <v>0.465229991965</v>
      </c>
      <c r="N269" s="56" t="str">
        <f aca="false">IF(OR(A269="",I269=""),"",IF(COUNTIFS($A$2:$A$400,A269,$D$2:$D$400,D269,$I$2:$I$400,I269)&gt;1,"Possible duplicate",""))</f>
        <v/>
      </c>
      <c r="O269" s="56" t="str">
        <f aca="false">IF(J269="","",IF(AND(L269=0,K269=0),1,0))</f>
        <v/>
      </c>
      <c r="P269" s="56" t="str">
        <f aca="false">IF(L269=1,J269+ROW()/10^7,"")</f>
        <v/>
      </c>
      <c r="Q269" s="56" t="str">
        <f aca="false">IF(O269=1,M269,"")</f>
        <v/>
      </c>
      <c r="R269" s="56" t="str">
        <f aca="false">IF(K269=1,ROW(),"")</f>
        <v/>
      </c>
      <c r="S269" s="56" t="str">
        <f aca="false">IF(D269="","",TRIM(D269))</f>
        <v/>
      </c>
    </row>
    <row r="270" customFormat="false" ht="15" hidden="false" customHeight="false" outlineLevel="0" collapsed="false">
      <c r="A270" s="50"/>
      <c r="B270" s="50"/>
      <c r="C270" s="50" t="str">
        <f aca="false">IF(S270="","",IFERROR(IF(INDEX('Ledger Codes'!$C$6:$C$205,MATCH(S270,'Ledger Codes'!$B$6:$B$205,0))="","",INDEX('Ledger Codes'!$C$6:$C$205,MATCH(S270,'Ledger Codes'!$B$6:$B$205,0))),""))</f>
        <v/>
      </c>
      <c r="D270" s="50"/>
      <c r="E270" s="50"/>
      <c r="F270" s="50"/>
      <c r="G270" s="50"/>
      <c r="H270" s="50"/>
      <c r="I270" s="52" t="str">
        <f aca="false">IF(AND(G270="",H270=""),"",N(G270)-N(H270))</f>
        <v/>
      </c>
      <c r="J270" s="52" t="str">
        <f aca="false">IF(I270="","",ABS(I270))</f>
        <v/>
      </c>
      <c r="K270" s="56" t="str">
        <f aca="false">IF(S270="","",0)</f>
        <v/>
      </c>
      <c r="L270" s="56" t="str">
        <f aca="false">IF(J270="","",IF(AND(J270&gt;'COGS Testing'!$E$9,K270=0),1,0))</f>
        <v/>
      </c>
      <c r="M270" s="57" t="n">
        <v>0.659679464515</v>
      </c>
      <c r="N270" s="56" t="str">
        <f aca="false">IF(OR(A270="",I270=""),"",IF(COUNTIFS($A$2:$A$400,A270,$D$2:$D$400,D270,$I$2:$I$400,I270)&gt;1,"Possible duplicate",""))</f>
        <v/>
      </c>
      <c r="O270" s="56" t="str">
        <f aca="false">IF(J270="","",IF(AND(L270=0,K270=0),1,0))</f>
        <v/>
      </c>
      <c r="P270" s="56" t="str">
        <f aca="false">IF(L270=1,J270+ROW()/10^7,"")</f>
        <v/>
      </c>
      <c r="Q270" s="56" t="str">
        <f aca="false">IF(O270=1,M270,"")</f>
        <v/>
      </c>
      <c r="R270" s="56" t="str">
        <f aca="false">IF(K270=1,ROW(),"")</f>
        <v/>
      </c>
      <c r="S270" s="56" t="str">
        <f aca="false">IF(D270="","",TRIM(D270))</f>
        <v/>
      </c>
    </row>
    <row r="271" customFormat="false" ht="15" hidden="false" customHeight="false" outlineLevel="0" collapsed="false">
      <c r="A271" s="50"/>
      <c r="B271" s="50"/>
      <c r="C271" s="50" t="str">
        <f aca="false">IF(S271="","",IFERROR(IF(INDEX('Ledger Codes'!$C$6:$C$205,MATCH(S271,'Ledger Codes'!$B$6:$B$205,0))="","",INDEX('Ledger Codes'!$C$6:$C$205,MATCH(S271,'Ledger Codes'!$B$6:$B$205,0))),""))</f>
        <v/>
      </c>
      <c r="D271" s="50"/>
      <c r="E271" s="50"/>
      <c r="F271" s="50"/>
      <c r="G271" s="50"/>
      <c r="H271" s="50"/>
      <c r="I271" s="52" t="str">
        <f aca="false">IF(AND(G271="",H271=""),"",N(G271)-N(H271))</f>
        <v/>
      </c>
      <c r="J271" s="52" t="str">
        <f aca="false">IF(I271="","",ABS(I271))</f>
        <v/>
      </c>
      <c r="K271" s="56" t="str">
        <f aca="false">IF(S271="","",0)</f>
        <v/>
      </c>
      <c r="L271" s="56" t="str">
        <f aca="false">IF(J271="","",IF(AND(J271&gt;'COGS Testing'!$E$9,K271=0),1,0))</f>
        <v/>
      </c>
      <c r="M271" s="57" t="n">
        <v>0.587656771674</v>
      </c>
      <c r="N271" s="56" t="str">
        <f aca="false">IF(OR(A271="",I271=""),"",IF(COUNTIFS($A$2:$A$400,A271,$D$2:$D$400,D271,$I$2:$I$400,I271)&gt;1,"Possible duplicate",""))</f>
        <v/>
      </c>
      <c r="O271" s="56" t="str">
        <f aca="false">IF(J271="","",IF(AND(L271=0,K271=0),1,0))</f>
        <v/>
      </c>
      <c r="P271" s="56" t="str">
        <f aca="false">IF(L271=1,J271+ROW()/10^7,"")</f>
        <v/>
      </c>
      <c r="Q271" s="56" t="str">
        <f aca="false">IF(O271=1,M271,"")</f>
        <v/>
      </c>
      <c r="R271" s="56" t="str">
        <f aca="false">IF(K271=1,ROW(),"")</f>
        <v/>
      </c>
      <c r="S271" s="56" t="str">
        <f aca="false">IF(D271="","",TRIM(D271))</f>
        <v/>
      </c>
    </row>
    <row r="272" customFormat="false" ht="15" hidden="false" customHeight="false" outlineLevel="0" collapsed="false">
      <c r="A272" s="50"/>
      <c r="B272" s="50"/>
      <c r="C272" s="50" t="str">
        <f aca="false">IF(S272="","",IFERROR(IF(INDEX('Ledger Codes'!$C$6:$C$205,MATCH(S272,'Ledger Codes'!$B$6:$B$205,0))="","",INDEX('Ledger Codes'!$C$6:$C$205,MATCH(S272,'Ledger Codes'!$B$6:$B$205,0))),""))</f>
        <v/>
      </c>
      <c r="D272" s="50"/>
      <c r="E272" s="50"/>
      <c r="F272" s="50"/>
      <c r="G272" s="50"/>
      <c r="H272" s="50"/>
      <c r="I272" s="52" t="str">
        <f aca="false">IF(AND(G272="",H272=""),"",N(G272)-N(H272))</f>
        <v/>
      </c>
      <c r="J272" s="52" t="str">
        <f aca="false">IF(I272="","",ABS(I272))</f>
        <v/>
      </c>
      <c r="K272" s="56" t="str">
        <f aca="false">IF(S272="","",0)</f>
        <v/>
      </c>
      <c r="L272" s="56" t="str">
        <f aca="false">IF(J272="","",IF(AND(J272&gt;'COGS Testing'!$E$9,K272=0),1,0))</f>
        <v/>
      </c>
      <c r="M272" s="57" t="n">
        <v>0.674734208557</v>
      </c>
      <c r="N272" s="56" t="str">
        <f aca="false">IF(OR(A272="",I272=""),"",IF(COUNTIFS($A$2:$A$400,A272,$D$2:$D$400,D272,$I$2:$I$400,I272)&gt;1,"Possible duplicate",""))</f>
        <v/>
      </c>
      <c r="O272" s="56" t="str">
        <f aca="false">IF(J272="","",IF(AND(L272=0,K272=0),1,0))</f>
        <v/>
      </c>
      <c r="P272" s="56" t="str">
        <f aca="false">IF(L272=1,J272+ROW()/10^7,"")</f>
        <v/>
      </c>
      <c r="Q272" s="56" t="str">
        <f aca="false">IF(O272=1,M272,"")</f>
        <v/>
      </c>
      <c r="R272" s="56" t="str">
        <f aca="false">IF(K272=1,ROW(),"")</f>
        <v/>
      </c>
      <c r="S272" s="56" t="str">
        <f aca="false">IF(D272="","",TRIM(D272))</f>
        <v/>
      </c>
    </row>
    <row r="273" customFormat="false" ht="15" hidden="false" customHeight="false" outlineLevel="0" collapsed="false">
      <c r="A273" s="50"/>
      <c r="B273" s="50"/>
      <c r="C273" s="50" t="str">
        <f aca="false">IF(S273="","",IFERROR(IF(INDEX('Ledger Codes'!$C$6:$C$205,MATCH(S273,'Ledger Codes'!$B$6:$B$205,0))="","",INDEX('Ledger Codes'!$C$6:$C$205,MATCH(S273,'Ledger Codes'!$B$6:$B$205,0))),""))</f>
        <v/>
      </c>
      <c r="D273" s="50"/>
      <c r="E273" s="50"/>
      <c r="F273" s="50"/>
      <c r="G273" s="50"/>
      <c r="H273" s="50"/>
      <c r="I273" s="52" t="str">
        <f aca="false">IF(AND(G273="",H273=""),"",N(G273)-N(H273))</f>
        <v/>
      </c>
      <c r="J273" s="52" t="str">
        <f aca="false">IF(I273="","",ABS(I273))</f>
        <v/>
      </c>
      <c r="K273" s="56" t="str">
        <f aca="false">IF(S273="","",0)</f>
        <v/>
      </c>
      <c r="L273" s="56" t="str">
        <f aca="false">IF(J273="","",IF(AND(J273&gt;'COGS Testing'!$E$9,K273=0),1,0))</f>
        <v/>
      </c>
      <c r="M273" s="57" t="n">
        <v>0.575346896383</v>
      </c>
      <c r="N273" s="56" t="str">
        <f aca="false">IF(OR(A273="",I273=""),"",IF(COUNTIFS($A$2:$A$400,A273,$D$2:$D$400,D273,$I$2:$I$400,I273)&gt;1,"Possible duplicate",""))</f>
        <v/>
      </c>
      <c r="O273" s="56" t="str">
        <f aca="false">IF(J273="","",IF(AND(L273=0,K273=0),1,0))</f>
        <v/>
      </c>
      <c r="P273" s="56" t="str">
        <f aca="false">IF(L273=1,J273+ROW()/10^7,"")</f>
        <v/>
      </c>
      <c r="Q273" s="56" t="str">
        <f aca="false">IF(O273=1,M273,"")</f>
        <v/>
      </c>
      <c r="R273" s="56" t="str">
        <f aca="false">IF(K273=1,ROW(),"")</f>
        <v/>
      </c>
      <c r="S273" s="56" t="str">
        <f aca="false">IF(D273="","",TRIM(D273))</f>
        <v/>
      </c>
    </row>
    <row r="274" customFormat="false" ht="15" hidden="false" customHeight="false" outlineLevel="0" collapsed="false">
      <c r="A274" s="50"/>
      <c r="B274" s="50"/>
      <c r="C274" s="50" t="str">
        <f aca="false">IF(S274="","",IFERROR(IF(INDEX('Ledger Codes'!$C$6:$C$205,MATCH(S274,'Ledger Codes'!$B$6:$B$205,0))="","",INDEX('Ledger Codes'!$C$6:$C$205,MATCH(S274,'Ledger Codes'!$B$6:$B$205,0))),""))</f>
        <v/>
      </c>
      <c r="D274" s="50"/>
      <c r="E274" s="50"/>
      <c r="F274" s="50"/>
      <c r="G274" s="50"/>
      <c r="H274" s="50"/>
      <c r="I274" s="52" t="str">
        <f aca="false">IF(AND(G274="",H274=""),"",N(G274)-N(H274))</f>
        <v/>
      </c>
      <c r="J274" s="52" t="str">
        <f aca="false">IF(I274="","",ABS(I274))</f>
        <v/>
      </c>
      <c r="K274" s="56" t="str">
        <f aca="false">IF(S274="","",0)</f>
        <v/>
      </c>
      <c r="L274" s="56" t="str">
        <f aca="false">IF(J274="","",IF(AND(J274&gt;'COGS Testing'!$E$9,K274=0),1,0))</f>
        <v/>
      </c>
      <c r="M274" s="57" t="n">
        <v>0.744451085416</v>
      </c>
      <c r="N274" s="56" t="str">
        <f aca="false">IF(OR(A274="",I274=""),"",IF(COUNTIFS($A$2:$A$400,A274,$D$2:$D$400,D274,$I$2:$I$400,I274)&gt;1,"Possible duplicate",""))</f>
        <v/>
      </c>
      <c r="O274" s="56" t="str">
        <f aca="false">IF(J274="","",IF(AND(L274=0,K274=0),1,0))</f>
        <v/>
      </c>
      <c r="P274" s="56" t="str">
        <f aca="false">IF(L274=1,J274+ROW()/10^7,"")</f>
        <v/>
      </c>
      <c r="Q274" s="56" t="str">
        <f aca="false">IF(O274=1,M274,"")</f>
        <v/>
      </c>
      <c r="R274" s="56" t="str">
        <f aca="false">IF(K274=1,ROW(),"")</f>
        <v/>
      </c>
      <c r="S274" s="56" t="str">
        <f aca="false">IF(D274="","",TRIM(D274))</f>
        <v/>
      </c>
    </row>
    <row r="275" customFormat="false" ht="15" hidden="false" customHeight="false" outlineLevel="0" collapsed="false">
      <c r="A275" s="50"/>
      <c r="B275" s="50"/>
      <c r="C275" s="50" t="str">
        <f aca="false">IF(S275="","",IFERROR(IF(INDEX('Ledger Codes'!$C$6:$C$205,MATCH(S275,'Ledger Codes'!$B$6:$B$205,0))="","",INDEX('Ledger Codes'!$C$6:$C$205,MATCH(S275,'Ledger Codes'!$B$6:$B$205,0))),""))</f>
        <v/>
      </c>
      <c r="D275" s="50"/>
      <c r="E275" s="50"/>
      <c r="F275" s="50"/>
      <c r="G275" s="50"/>
      <c r="H275" s="50"/>
      <c r="I275" s="52" t="str">
        <f aca="false">IF(AND(G275="",H275=""),"",N(G275)-N(H275))</f>
        <v/>
      </c>
      <c r="J275" s="52" t="str">
        <f aca="false">IF(I275="","",ABS(I275))</f>
        <v/>
      </c>
      <c r="K275" s="56" t="str">
        <f aca="false">IF(S275="","",0)</f>
        <v/>
      </c>
      <c r="L275" s="56" t="str">
        <f aca="false">IF(J275="","",IF(AND(J275&gt;'COGS Testing'!$E$9,K275=0),1,0))</f>
        <v/>
      </c>
      <c r="M275" s="57" t="n">
        <v>0.506916829614</v>
      </c>
      <c r="N275" s="56" t="str">
        <f aca="false">IF(OR(A275="",I275=""),"",IF(COUNTIFS($A$2:$A$400,A275,$D$2:$D$400,D275,$I$2:$I$400,I275)&gt;1,"Possible duplicate",""))</f>
        <v/>
      </c>
      <c r="O275" s="56" t="str">
        <f aca="false">IF(J275="","",IF(AND(L275=0,K275=0),1,0))</f>
        <v/>
      </c>
      <c r="P275" s="56" t="str">
        <f aca="false">IF(L275=1,J275+ROW()/10^7,"")</f>
        <v/>
      </c>
      <c r="Q275" s="56" t="str">
        <f aca="false">IF(O275=1,M275,"")</f>
        <v/>
      </c>
      <c r="R275" s="56" t="str">
        <f aca="false">IF(K275=1,ROW(),"")</f>
        <v/>
      </c>
      <c r="S275" s="56" t="str">
        <f aca="false">IF(D275="","",TRIM(D275))</f>
        <v/>
      </c>
    </row>
    <row r="276" customFormat="false" ht="15" hidden="false" customHeight="false" outlineLevel="0" collapsed="false">
      <c r="A276" s="50"/>
      <c r="B276" s="50"/>
      <c r="C276" s="50" t="str">
        <f aca="false">IF(S276="","",IFERROR(IF(INDEX('Ledger Codes'!$C$6:$C$205,MATCH(S276,'Ledger Codes'!$B$6:$B$205,0))="","",INDEX('Ledger Codes'!$C$6:$C$205,MATCH(S276,'Ledger Codes'!$B$6:$B$205,0))),""))</f>
        <v/>
      </c>
      <c r="D276" s="50"/>
      <c r="E276" s="50"/>
      <c r="F276" s="50"/>
      <c r="G276" s="50"/>
      <c r="H276" s="50"/>
      <c r="I276" s="52" t="str">
        <f aca="false">IF(AND(G276="",H276=""),"",N(G276)-N(H276))</f>
        <v/>
      </c>
      <c r="J276" s="52" t="str">
        <f aca="false">IF(I276="","",ABS(I276))</f>
        <v/>
      </c>
      <c r="K276" s="56" t="str">
        <f aca="false">IF(S276="","",0)</f>
        <v/>
      </c>
      <c r="L276" s="56" t="str">
        <f aca="false">IF(J276="","",IF(AND(J276&gt;'COGS Testing'!$E$9,K276=0),1,0))</f>
        <v/>
      </c>
      <c r="M276" s="57" t="n">
        <v>0.186167849221</v>
      </c>
      <c r="N276" s="56" t="str">
        <f aca="false">IF(OR(A276="",I276=""),"",IF(COUNTIFS($A$2:$A$400,A276,$D$2:$D$400,D276,$I$2:$I$400,I276)&gt;1,"Possible duplicate",""))</f>
        <v/>
      </c>
      <c r="O276" s="56" t="str">
        <f aca="false">IF(J276="","",IF(AND(L276=0,K276=0),1,0))</f>
        <v/>
      </c>
      <c r="P276" s="56" t="str">
        <f aca="false">IF(L276=1,J276+ROW()/10^7,"")</f>
        <v/>
      </c>
      <c r="Q276" s="56" t="str">
        <f aca="false">IF(O276=1,M276,"")</f>
        <v/>
      </c>
      <c r="R276" s="56" t="str">
        <f aca="false">IF(K276=1,ROW(),"")</f>
        <v/>
      </c>
      <c r="S276" s="56" t="str">
        <f aca="false">IF(D276="","",TRIM(D276))</f>
        <v/>
      </c>
    </row>
    <row r="277" customFormat="false" ht="15" hidden="false" customHeight="false" outlineLevel="0" collapsed="false">
      <c r="A277" s="50"/>
      <c r="B277" s="50"/>
      <c r="C277" s="50" t="str">
        <f aca="false">IF(S277="","",IFERROR(IF(INDEX('Ledger Codes'!$C$6:$C$205,MATCH(S277,'Ledger Codes'!$B$6:$B$205,0))="","",INDEX('Ledger Codes'!$C$6:$C$205,MATCH(S277,'Ledger Codes'!$B$6:$B$205,0))),""))</f>
        <v/>
      </c>
      <c r="D277" s="50"/>
      <c r="E277" s="50"/>
      <c r="F277" s="50"/>
      <c r="G277" s="50"/>
      <c r="H277" s="50"/>
      <c r="I277" s="52" t="str">
        <f aca="false">IF(AND(G277="",H277=""),"",N(G277)-N(H277))</f>
        <v/>
      </c>
      <c r="J277" s="52" t="str">
        <f aca="false">IF(I277="","",ABS(I277))</f>
        <v/>
      </c>
      <c r="K277" s="56" t="str">
        <f aca="false">IF(S277="","",0)</f>
        <v/>
      </c>
      <c r="L277" s="56" t="str">
        <f aca="false">IF(J277="","",IF(AND(J277&gt;'COGS Testing'!$E$9,K277=0),1,0))</f>
        <v/>
      </c>
      <c r="M277" s="57" t="n">
        <v>0.301973716555</v>
      </c>
      <c r="N277" s="56" t="str">
        <f aca="false">IF(OR(A277="",I277=""),"",IF(COUNTIFS($A$2:$A$400,A277,$D$2:$D$400,D277,$I$2:$I$400,I277)&gt;1,"Possible duplicate",""))</f>
        <v/>
      </c>
      <c r="O277" s="56" t="str">
        <f aca="false">IF(J277="","",IF(AND(L277=0,K277=0),1,0))</f>
        <v/>
      </c>
      <c r="P277" s="56" t="str">
        <f aca="false">IF(L277=1,J277+ROW()/10^7,"")</f>
        <v/>
      </c>
      <c r="Q277" s="56" t="str">
        <f aca="false">IF(O277=1,M277,"")</f>
        <v/>
      </c>
      <c r="R277" s="56" t="str">
        <f aca="false">IF(K277=1,ROW(),"")</f>
        <v/>
      </c>
      <c r="S277" s="56" t="str">
        <f aca="false">IF(D277="","",TRIM(D277))</f>
        <v/>
      </c>
    </row>
    <row r="278" customFormat="false" ht="15" hidden="false" customHeight="false" outlineLevel="0" collapsed="false">
      <c r="A278" s="50"/>
      <c r="B278" s="50"/>
      <c r="C278" s="50" t="str">
        <f aca="false">IF(S278="","",IFERROR(IF(INDEX('Ledger Codes'!$C$6:$C$205,MATCH(S278,'Ledger Codes'!$B$6:$B$205,0))="","",INDEX('Ledger Codes'!$C$6:$C$205,MATCH(S278,'Ledger Codes'!$B$6:$B$205,0))),""))</f>
        <v/>
      </c>
      <c r="D278" s="50"/>
      <c r="E278" s="50"/>
      <c r="F278" s="50"/>
      <c r="G278" s="50"/>
      <c r="H278" s="50"/>
      <c r="I278" s="52" t="str">
        <f aca="false">IF(AND(G278="",H278=""),"",N(G278)-N(H278))</f>
        <v/>
      </c>
      <c r="J278" s="52" t="str">
        <f aca="false">IF(I278="","",ABS(I278))</f>
        <v/>
      </c>
      <c r="K278" s="56" t="str">
        <f aca="false">IF(S278="","",0)</f>
        <v/>
      </c>
      <c r="L278" s="56" t="str">
        <f aca="false">IF(J278="","",IF(AND(J278&gt;'COGS Testing'!$E$9,K278=0),1,0))</f>
        <v/>
      </c>
      <c r="M278" s="57" t="n">
        <v>0.441026364006</v>
      </c>
      <c r="N278" s="56" t="str">
        <f aca="false">IF(OR(A278="",I278=""),"",IF(COUNTIFS($A$2:$A$400,A278,$D$2:$D$400,D278,$I$2:$I$400,I278)&gt;1,"Possible duplicate",""))</f>
        <v/>
      </c>
      <c r="O278" s="56" t="str">
        <f aca="false">IF(J278="","",IF(AND(L278=0,K278=0),1,0))</f>
        <v/>
      </c>
      <c r="P278" s="56" t="str">
        <f aca="false">IF(L278=1,J278+ROW()/10^7,"")</f>
        <v/>
      </c>
      <c r="Q278" s="56" t="str">
        <f aca="false">IF(O278=1,M278,"")</f>
        <v/>
      </c>
      <c r="R278" s="56" t="str">
        <f aca="false">IF(K278=1,ROW(),"")</f>
        <v/>
      </c>
      <c r="S278" s="56" t="str">
        <f aca="false">IF(D278="","",TRIM(D278))</f>
        <v/>
      </c>
    </row>
    <row r="279" customFormat="false" ht="15" hidden="false" customHeight="false" outlineLevel="0" collapsed="false">
      <c r="A279" s="50"/>
      <c r="B279" s="50"/>
      <c r="C279" s="50" t="str">
        <f aca="false">IF(S279="","",IFERROR(IF(INDEX('Ledger Codes'!$C$6:$C$205,MATCH(S279,'Ledger Codes'!$B$6:$B$205,0))="","",INDEX('Ledger Codes'!$C$6:$C$205,MATCH(S279,'Ledger Codes'!$B$6:$B$205,0))),""))</f>
        <v/>
      </c>
      <c r="D279" s="50"/>
      <c r="E279" s="50"/>
      <c r="F279" s="50"/>
      <c r="G279" s="50"/>
      <c r="H279" s="50"/>
      <c r="I279" s="52" t="str">
        <f aca="false">IF(AND(G279="",H279=""),"",N(G279)-N(H279))</f>
        <v/>
      </c>
      <c r="J279" s="52" t="str">
        <f aca="false">IF(I279="","",ABS(I279))</f>
        <v/>
      </c>
      <c r="K279" s="56" t="str">
        <f aca="false">IF(S279="","",0)</f>
        <v/>
      </c>
      <c r="L279" s="56" t="str">
        <f aca="false">IF(J279="","",IF(AND(J279&gt;'COGS Testing'!$E$9,K279=0),1,0))</f>
        <v/>
      </c>
      <c r="M279" s="57" t="n">
        <v>0.936956435674</v>
      </c>
      <c r="N279" s="56" t="str">
        <f aca="false">IF(OR(A279="",I279=""),"",IF(COUNTIFS($A$2:$A$400,A279,$D$2:$D$400,D279,$I$2:$I$400,I279)&gt;1,"Possible duplicate",""))</f>
        <v/>
      </c>
      <c r="O279" s="56" t="str">
        <f aca="false">IF(J279="","",IF(AND(L279=0,K279=0),1,0))</f>
        <v/>
      </c>
      <c r="P279" s="56" t="str">
        <f aca="false">IF(L279=1,J279+ROW()/10^7,"")</f>
        <v/>
      </c>
      <c r="Q279" s="56" t="str">
        <f aca="false">IF(O279=1,M279,"")</f>
        <v/>
      </c>
      <c r="R279" s="56" t="str">
        <f aca="false">IF(K279=1,ROW(),"")</f>
        <v/>
      </c>
      <c r="S279" s="56" t="str">
        <f aca="false">IF(D279="","",TRIM(D279))</f>
        <v/>
      </c>
    </row>
    <row r="280" customFormat="false" ht="15" hidden="false" customHeight="false" outlineLevel="0" collapsed="false">
      <c r="A280" s="50"/>
      <c r="B280" s="50"/>
      <c r="C280" s="50" t="str">
        <f aca="false">IF(S280="","",IFERROR(IF(INDEX('Ledger Codes'!$C$6:$C$205,MATCH(S280,'Ledger Codes'!$B$6:$B$205,0))="","",INDEX('Ledger Codes'!$C$6:$C$205,MATCH(S280,'Ledger Codes'!$B$6:$B$205,0))),""))</f>
        <v/>
      </c>
      <c r="D280" s="50"/>
      <c r="E280" s="50"/>
      <c r="F280" s="50"/>
      <c r="G280" s="50"/>
      <c r="H280" s="50"/>
      <c r="I280" s="52" t="str">
        <f aca="false">IF(AND(G280="",H280=""),"",N(G280)-N(H280))</f>
        <v/>
      </c>
      <c r="J280" s="52" t="str">
        <f aca="false">IF(I280="","",ABS(I280))</f>
        <v/>
      </c>
      <c r="K280" s="56" t="str">
        <f aca="false">IF(S280="","",0)</f>
        <v/>
      </c>
      <c r="L280" s="56" t="str">
        <f aca="false">IF(J280="","",IF(AND(J280&gt;'COGS Testing'!$E$9,K280=0),1,0))</f>
        <v/>
      </c>
      <c r="M280" s="57" t="n">
        <v>0.323192564358</v>
      </c>
      <c r="N280" s="56" t="str">
        <f aca="false">IF(OR(A280="",I280=""),"",IF(COUNTIFS($A$2:$A$400,A280,$D$2:$D$400,D280,$I$2:$I$400,I280)&gt;1,"Possible duplicate",""))</f>
        <v/>
      </c>
      <c r="O280" s="56" t="str">
        <f aca="false">IF(J280="","",IF(AND(L280=0,K280=0),1,0))</f>
        <v/>
      </c>
      <c r="P280" s="56" t="str">
        <f aca="false">IF(L280=1,J280+ROW()/10^7,"")</f>
        <v/>
      </c>
      <c r="Q280" s="56" t="str">
        <f aca="false">IF(O280=1,M280,"")</f>
        <v/>
      </c>
      <c r="R280" s="56" t="str">
        <f aca="false">IF(K280=1,ROW(),"")</f>
        <v/>
      </c>
      <c r="S280" s="56" t="str">
        <f aca="false">IF(D280="","",TRIM(D280))</f>
        <v/>
      </c>
    </row>
    <row r="281" customFormat="false" ht="15" hidden="false" customHeight="false" outlineLevel="0" collapsed="false">
      <c r="A281" s="50"/>
      <c r="B281" s="50"/>
      <c r="C281" s="50" t="str">
        <f aca="false">IF(S281="","",IFERROR(IF(INDEX('Ledger Codes'!$C$6:$C$205,MATCH(S281,'Ledger Codes'!$B$6:$B$205,0))="","",INDEX('Ledger Codes'!$C$6:$C$205,MATCH(S281,'Ledger Codes'!$B$6:$B$205,0))),""))</f>
        <v/>
      </c>
      <c r="D281" s="50"/>
      <c r="E281" s="50"/>
      <c r="F281" s="50"/>
      <c r="G281" s="50"/>
      <c r="H281" s="50"/>
      <c r="I281" s="52" t="str">
        <f aca="false">IF(AND(G281="",H281=""),"",N(G281)-N(H281))</f>
        <v/>
      </c>
      <c r="J281" s="52" t="str">
        <f aca="false">IF(I281="","",ABS(I281))</f>
        <v/>
      </c>
      <c r="K281" s="56" t="str">
        <f aca="false">IF(S281="","",0)</f>
        <v/>
      </c>
      <c r="L281" s="56" t="str">
        <f aca="false">IF(J281="","",IF(AND(J281&gt;'COGS Testing'!$E$9,K281=0),1,0))</f>
        <v/>
      </c>
      <c r="M281" s="57" t="n">
        <v>0.19985296104</v>
      </c>
      <c r="N281" s="56" t="str">
        <f aca="false">IF(OR(A281="",I281=""),"",IF(COUNTIFS($A$2:$A$400,A281,$D$2:$D$400,D281,$I$2:$I$400,I281)&gt;1,"Possible duplicate",""))</f>
        <v/>
      </c>
      <c r="O281" s="56" t="str">
        <f aca="false">IF(J281="","",IF(AND(L281=0,K281=0),1,0))</f>
        <v/>
      </c>
      <c r="P281" s="56" t="str">
        <f aca="false">IF(L281=1,J281+ROW()/10^7,"")</f>
        <v/>
      </c>
      <c r="Q281" s="56" t="str">
        <f aca="false">IF(O281=1,M281,"")</f>
        <v/>
      </c>
      <c r="R281" s="56" t="str">
        <f aca="false">IF(K281=1,ROW(),"")</f>
        <v/>
      </c>
      <c r="S281" s="56" t="str">
        <f aca="false">IF(D281="","",TRIM(D281))</f>
        <v/>
      </c>
    </row>
    <row r="282" customFormat="false" ht="15" hidden="false" customHeight="false" outlineLevel="0" collapsed="false">
      <c r="A282" s="50"/>
      <c r="B282" s="50"/>
      <c r="C282" s="50" t="str">
        <f aca="false">IF(S282="","",IFERROR(IF(INDEX('Ledger Codes'!$C$6:$C$205,MATCH(S282,'Ledger Codes'!$B$6:$B$205,0))="","",INDEX('Ledger Codes'!$C$6:$C$205,MATCH(S282,'Ledger Codes'!$B$6:$B$205,0))),""))</f>
        <v/>
      </c>
      <c r="D282" s="50"/>
      <c r="E282" s="50"/>
      <c r="F282" s="50"/>
      <c r="G282" s="50"/>
      <c r="H282" s="50"/>
      <c r="I282" s="52" t="str">
        <f aca="false">IF(AND(G282="",H282=""),"",N(G282)-N(H282))</f>
        <v/>
      </c>
      <c r="J282" s="52" t="str">
        <f aca="false">IF(I282="","",ABS(I282))</f>
        <v/>
      </c>
      <c r="K282" s="56" t="str">
        <f aca="false">IF(S282="","",0)</f>
        <v/>
      </c>
      <c r="L282" s="56" t="str">
        <f aca="false">IF(J282="","",IF(AND(J282&gt;'COGS Testing'!$E$9,K282=0),1,0))</f>
        <v/>
      </c>
      <c r="M282" s="57" t="n">
        <v>0.172595600826</v>
      </c>
      <c r="N282" s="56" t="str">
        <f aca="false">IF(OR(A282="",I282=""),"",IF(COUNTIFS($A$2:$A$400,A282,$D$2:$D$400,D282,$I$2:$I$400,I282)&gt;1,"Possible duplicate",""))</f>
        <v/>
      </c>
      <c r="O282" s="56" t="str">
        <f aca="false">IF(J282="","",IF(AND(L282=0,K282=0),1,0))</f>
        <v/>
      </c>
      <c r="P282" s="56" t="str">
        <f aca="false">IF(L282=1,J282+ROW()/10^7,"")</f>
        <v/>
      </c>
      <c r="Q282" s="56" t="str">
        <f aca="false">IF(O282=1,M282,"")</f>
        <v/>
      </c>
      <c r="R282" s="56" t="str">
        <f aca="false">IF(K282=1,ROW(),"")</f>
        <v/>
      </c>
      <c r="S282" s="56" t="str">
        <f aca="false">IF(D282="","",TRIM(D282))</f>
        <v/>
      </c>
    </row>
    <row r="283" customFormat="false" ht="15" hidden="false" customHeight="false" outlineLevel="0" collapsed="false">
      <c r="A283" s="50"/>
      <c r="B283" s="50"/>
      <c r="C283" s="50" t="str">
        <f aca="false">IF(S283="","",IFERROR(IF(INDEX('Ledger Codes'!$C$6:$C$205,MATCH(S283,'Ledger Codes'!$B$6:$B$205,0))="","",INDEX('Ledger Codes'!$C$6:$C$205,MATCH(S283,'Ledger Codes'!$B$6:$B$205,0))),""))</f>
        <v/>
      </c>
      <c r="D283" s="50"/>
      <c r="E283" s="50"/>
      <c r="F283" s="50"/>
      <c r="G283" s="50"/>
      <c r="H283" s="50"/>
      <c r="I283" s="52" t="str">
        <f aca="false">IF(AND(G283="",H283=""),"",N(G283)-N(H283))</f>
        <v/>
      </c>
      <c r="J283" s="52" t="str">
        <f aca="false">IF(I283="","",ABS(I283))</f>
        <v/>
      </c>
      <c r="K283" s="56" t="str">
        <f aca="false">IF(S283="","",0)</f>
        <v/>
      </c>
      <c r="L283" s="56" t="str">
        <f aca="false">IF(J283="","",IF(AND(J283&gt;'COGS Testing'!$E$9,K283=0),1,0))</f>
        <v/>
      </c>
      <c r="M283" s="57" t="n">
        <v>0.20026535391</v>
      </c>
      <c r="N283" s="56" t="str">
        <f aca="false">IF(OR(A283="",I283=""),"",IF(COUNTIFS($A$2:$A$400,A283,$D$2:$D$400,D283,$I$2:$I$400,I283)&gt;1,"Possible duplicate",""))</f>
        <v/>
      </c>
      <c r="O283" s="56" t="str">
        <f aca="false">IF(J283="","",IF(AND(L283=0,K283=0),1,0))</f>
        <v/>
      </c>
      <c r="P283" s="56" t="str">
        <f aca="false">IF(L283=1,J283+ROW()/10^7,"")</f>
        <v/>
      </c>
      <c r="Q283" s="56" t="str">
        <f aca="false">IF(O283=1,M283,"")</f>
        <v/>
      </c>
      <c r="R283" s="56" t="str">
        <f aca="false">IF(K283=1,ROW(),"")</f>
        <v/>
      </c>
      <c r="S283" s="56" t="str">
        <f aca="false">IF(D283="","",TRIM(D283))</f>
        <v/>
      </c>
    </row>
    <row r="284" customFormat="false" ht="15" hidden="false" customHeight="false" outlineLevel="0" collapsed="false">
      <c r="A284" s="50"/>
      <c r="B284" s="50"/>
      <c r="C284" s="50" t="str">
        <f aca="false">IF(S284="","",IFERROR(IF(INDEX('Ledger Codes'!$C$6:$C$205,MATCH(S284,'Ledger Codes'!$B$6:$B$205,0))="","",INDEX('Ledger Codes'!$C$6:$C$205,MATCH(S284,'Ledger Codes'!$B$6:$B$205,0))),""))</f>
        <v/>
      </c>
      <c r="D284" s="50"/>
      <c r="E284" s="50"/>
      <c r="F284" s="50"/>
      <c r="G284" s="50"/>
      <c r="H284" s="50"/>
      <c r="I284" s="52" t="str">
        <f aca="false">IF(AND(G284="",H284=""),"",N(G284)-N(H284))</f>
        <v/>
      </c>
      <c r="J284" s="52" t="str">
        <f aca="false">IF(I284="","",ABS(I284))</f>
        <v/>
      </c>
      <c r="K284" s="56" t="str">
        <f aca="false">IF(S284="","",0)</f>
        <v/>
      </c>
      <c r="L284" s="56" t="str">
        <f aca="false">IF(J284="","",IF(AND(J284&gt;'COGS Testing'!$E$9,K284=0),1,0))</f>
        <v/>
      </c>
      <c r="M284" s="57" t="n">
        <v>0.013147868125</v>
      </c>
      <c r="N284" s="56" t="str">
        <f aca="false">IF(OR(A284="",I284=""),"",IF(COUNTIFS($A$2:$A$400,A284,$D$2:$D$400,D284,$I$2:$I$400,I284)&gt;1,"Possible duplicate",""))</f>
        <v/>
      </c>
      <c r="O284" s="56" t="str">
        <f aca="false">IF(J284="","",IF(AND(L284=0,K284=0),1,0))</f>
        <v/>
      </c>
      <c r="P284" s="56" t="str">
        <f aca="false">IF(L284=1,J284+ROW()/10^7,"")</f>
        <v/>
      </c>
      <c r="Q284" s="56" t="str">
        <f aca="false">IF(O284=1,M284,"")</f>
        <v/>
      </c>
      <c r="R284" s="56" t="str">
        <f aca="false">IF(K284=1,ROW(),"")</f>
        <v/>
      </c>
      <c r="S284" s="56" t="str">
        <f aca="false">IF(D284="","",TRIM(D284))</f>
        <v/>
      </c>
    </row>
    <row r="285" customFormat="false" ht="15" hidden="false" customHeight="false" outlineLevel="0" collapsed="false">
      <c r="A285" s="50"/>
      <c r="B285" s="50"/>
      <c r="C285" s="50" t="str">
        <f aca="false">IF(S285="","",IFERROR(IF(INDEX('Ledger Codes'!$C$6:$C$205,MATCH(S285,'Ledger Codes'!$B$6:$B$205,0))="","",INDEX('Ledger Codes'!$C$6:$C$205,MATCH(S285,'Ledger Codes'!$B$6:$B$205,0))),""))</f>
        <v/>
      </c>
      <c r="D285" s="50"/>
      <c r="E285" s="50"/>
      <c r="F285" s="50"/>
      <c r="G285" s="50"/>
      <c r="H285" s="50"/>
      <c r="I285" s="52" t="str">
        <f aca="false">IF(AND(G285="",H285=""),"",N(G285)-N(H285))</f>
        <v/>
      </c>
      <c r="J285" s="52" t="str">
        <f aca="false">IF(I285="","",ABS(I285))</f>
        <v/>
      </c>
      <c r="K285" s="56" t="str">
        <f aca="false">IF(S285="","",0)</f>
        <v/>
      </c>
      <c r="L285" s="56" t="str">
        <f aca="false">IF(J285="","",IF(AND(J285&gt;'COGS Testing'!$E$9,K285=0),1,0))</f>
        <v/>
      </c>
      <c r="M285" s="57" t="n">
        <v>0.056911498434</v>
      </c>
      <c r="N285" s="56" t="str">
        <f aca="false">IF(OR(A285="",I285=""),"",IF(COUNTIFS($A$2:$A$400,A285,$D$2:$D$400,D285,$I$2:$I$400,I285)&gt;1,"Possible duplicate",""))</f>
        <v/>
      </c>
      <c r="O285" s="56" t="str">
        <f aca="false">IF(J285="","",IF(AND(L285=0,K285=0),1,0))</f>
        <v/>
      </c>
      <c r="P285" s="56" t="str">
        <f aca="false">IF(L285=1,J285+ROW()/10^7,"")</f>
        <v/>
      </c>
      <c r="Q285" s="56" t="str">
        <f aca="false">IF(O285=1,M285,"")</f>
        <v/>
      </c>
      <c r="R285" s="56" t="str">
        <f aca="false">IF(K285=1,ROW(),"")</f>
        <v/>
      </c>
      <c r="S285" s="56" t="str">
        <f aca="false">IF(D285="","",TRIM(D285))</f>
        <v/>
      </c>
    </row>
    <row r="286" customFormat="false" ht="15" hidden="false" customHeight="false" outlineLevel="0" collapsed="false">
      <c r="A286" s="50"/>
      <c r="B286" s="50"/>
      <c r="C286" s="50" t="str">
        <f aca="false">IF(S286="","",IFERROR(IF(INDEX('Ledger Codes'!$C$6:$C$205,MATCH(S286,'Ledger Codes'!$B$6:$B$205,0))="","",INDEX('Ledger Codes'!$C$6:$C$205,MATCH(S286,'Ledger Codes'!$B$6:$B$205,0))),""))</f>
        <v/>
      </c>
      <c r="D286" s="50"/>
      <c r="E286" s="50"/>
      <c r="F286" s="50"/>
      <c r="G286" s="50"/>
      <c r="H286" s="50"/>
      <c r="I286" s="52" t="str">
        <f aca="false">IF(AND(G286="",H286=""),"",N(G286)-N(H286))</f>
        <v/>
      </c>
      <c r="J286" s="52" t="str">
        <f aca="false">IF(I286="","",ABS(I286))</f>
        <v/>
      </c>
      <c r="K286" s="56" t="str">
        <f aca="false">IF(S286="","",0)</f>
        <v/>
      </c>
      <c r="L286" s="56" t="str">
        <f aca="false">IF(J286="","",IF(AND(J286&gt;'COGS Testing'!$E$9,K286=0),1,0))</f>
        <v/>
      </c>
      <c r="M286" s="57" t="n">
        <v>0.12990083398</v>
      </c>
      <c r="N286" s="56" t="str">
        <f aca="false">IF(OR(A286="",I286=""),"",IF(COUNTIFS($A$2:$A$400,A286,$D$2:$D$400,D286,$I$2:$I$400,I286)&gt;1,"Possible duplicate",""))</f>
        <v/>
      </c>
      <c r="O286" s="56" t="str">
        <f aca="false">IF(J286="","",IF(AND(L286=0,K286=0),1,0))</f>
        <v/>
      </c>
      <c r="P286" s="56" t="str">
        <f aca="false">IF(L286=1,J286+ROW()/10^7,"")</f>
        <v/>
      </c>
      <c r="Q286" s="56" t="str">
        <f aca="false">IF(O286=1,M286,"")</f>
        <v/>
      </c>
      <c r="R286" s="56" t="str">
        <f aca="false">IF(K286=1,ROW(),"")</f>
        <v/>
      </c>
      <c r="S286" s="56" t="str">
        <f aca="false">IF(D286="","",TRIM(D286))</f>
        <v/>
      </c>
    </row>
    <row r="287" customFormat="false" ht="15" hidden="false" customHeight="false" outlineLevel="0" collapsed="false">
      <c r="A287" s="50"/>
      <c r="B287" s="50"/>
      <c r="C287" s="50" t="str">
        <f aca="false">IF(S287="","",IFERROR(IF(INDEX('Ledger Codes'!$C$6:$C$205,MATCH(S287,'Ledger Codes'!$B$6:$B$205,0))="","",INDEX('Ledger Codes'!$C$6:$C$205,MATCH(S287,'Ledger Codes'!$B$6:$B$205,0))),""))</f>
        <v/>
      </c>
      <c r="D287" s="50"/>
      <c r="E287" s="50"/>
      <c r="F287" s="50"/>
      <c r="G287" s="50"/>
      <c r="H287" s="50"/>
      <c r="I287" s="52" t="str">
        <f aca="false">IF(AND(G287="",H287=""),"",N(G287)-N(H287))</f>
        <v/>
      </c>
      <c r="J287" s="52" t="str">
        <f aca="false">IF(I287="","",ABS(I287))</f>
        <v/>
      </c>
      <c r="K287" s="56" t="str">
        <f aca="false">IF(S287="","",0)</f>
        <v/>
      </c>
      <c r="L287" s="56" t="str">
        <f aca="false">IF(J287="","",IF(AND(J287&gt;'COGS Testing'!$E$9,K287=0),1,0))</f>
        <v/>
      </c>
      <c r="M287" s="57" t="n">
        <v>0.669091891204</v>
      </c>
      <c r="N287" s="56" t="str">
        <f aca="false">IF(OR(A287="",I287=""),"",IF(COUNTIFS($A$2:$A$400,A287,$D$2:$D$400,D287,$I$2:$I$400,I287)&gt;1,"Possible duplicate",""))</f>
        <v/>
      </c>
      <c r="O287" s="56" t="str">
        <f aca="false">IF(J287="","",IF(AND(L287=0,K287=0),1,0))</f>
        <v/>
      </c>
      <c r="P287" s="56" t="str">
        <f aca="false">IF(L287=1,J287+ROW()/10^7,"")</f>
        <v/>
      </c>
      <c r="Q287" s="56" t="str">
        <f aca="false">IF(O287=1,M287,"")</f>
        <v/>
      </c>
      <c r="R287" s="56" t="str">
        <f aca="false">IF(K287=1,ROW(),"")</f>
        <v/>
      </c>
      <c r="S287" s="56" t="str">
        <f aca="false">IF(D287="","",TRIM(D287))</f>
        <v/>
      </c>
    </row>
    <row r="288" customFormat="false" ht="15" hidden="false" customHeight="false" outlineLevel="0" collapsed="false">
      <c r="A288" s="50"/>
      <c r="B288" s="50"/>
      <c r="C288" s="50" t="str">
        <f aca="false">IF(S288="","",IFERROR(IF(INDEX('Ledger Codes'!$C$6:$C$205,MATCH(S288,'Ledger Codes'!$B$6:$B$205,0))="","",INDEX('Ledger Codes'!$C$6:$C$205,MATCH(S288,'Ledger Codes'!$B$6:$B$205,0))),""))</f>
        <v/>
      </c>
      <c r="D288" s="50"/>
      <c r="E288" s="50"/>
      <c r="F288" s="50"/>
      <c r="G288" s="50"/>
      <c r="H288" s="50"/>
      <c r="I288" s="52" t="str">
        <f aca="false">IF(AND(G288="",H288=""),"",N(G288)-N(H288))</f>
        <v/>
      </c>
      <c r="J288" s="52" t="str">
        <f aca="false">IF(I288="","",ABS(I288))</f>
        <v/>
      </c>
      <c r="K288" s="56" t="str">
        <f aca="false">IF(S288="","",0)</f>
        <v/>
      </c>
      <c r="L288" s="56" t="str">
        <f aca="false">IF(J288="","",IF(AND(J288&gt;'COGS Testing'!$E$9,K288=0),1,0))</f>
        <v/>
      </c>
      <c r="M288" s="57" t="n">
        <v>0.982729085578</v>
      </c>
      <c r="N288" s="56" t="str">
        <f aca="false">IF(OR(A288="",I288=""),"",IF(COUNTIFS($A$2:$A$400,A288,$D$2:$D$400,D288,$I$2:$I$400,I288)&gt;1,"Possible duplicate",""))</f>
        <v/>
      </c>
      <c r="O288" s="56" t="str">
        <f aca="false">IF(J288="","",IF(AND(L288=0,K288=0),1,0))</f>
        <v/>
      </c>
      <c r="P288" s="56" t="str">
        <f aca="false">IF(L288=1,J288+ROW()/10^7,"")</f>
        <v/>
      </c>
      <c r="Q288" s="56" t="str">
        <f aca="false">IF(O288=1,M288,"")</f>
        <v/>
      </c>
      <c r="R288" s="56" t="str">
        <f aca="false">IF(K288=1,ROW(),"")</f>
        <v/>
      </c>
      <c r="S288" s="56" t="str">
        <f aca="false">IF(D288="","",TRIM(D288))</f>
        <v/>
      </c>
    </row>
    <row r="289" customFormat="false" ht="15" hidden="false" customHeight="false" outlineLevel="0" collapsed="false">
      <c r="A289" s="50"/>
      <c r="B289" s="50"/>
      <c r="C289" s="50" t="str">
        <f aca="false">IF(S289="","",IFERROR(IF(INDEX('Ledger Codes'!$C$6:$C$205,MATCH(S289,'Ledger Codes'!$B$6:$B$205,0))="","",INDEX('Ledger Codes'!$C$6:$C$205,MATCH(S289,'Ledger Codes'!$B$6:$B$205,0))),""))</f>
        <v/>
      </c>
      <c r="D289" s="50"/>
      <c r="E289" s="50"/>
      <c r="F289" s="50"/>
      <c r="G289" s="50"/>
      <c r="H289" s="50"/>
      <c r="I289" s="52" t="str">
        <f aca="false">IF(AND(G289="",H289=""),"",N(G289)-N(H289))</f>
        <v/>
      </c>
      <c r="J289" s="52" t="str">
        <f aca="false">IF(I289="","",ABS(I289))</f>
        <v/>
      </c>
      <c r="K289" s="56" t="str">
        <f aca="false">IF(S289="","",0)</f>
        <v/>
      </c>
      <c r="L289" s="56" t="str">
        <f aca="false">IF(J289="","",IF(AND(J289&gt;'COGS Testing'!$E$9,K289=0),1,0))</f>
        <v/>
      </c>
      <c r="M289" s="57" t="n">
        <v>0.534866969857</v>
      </c>
      <c r="N289" s="56" t="str">
        <f aca="false">IF(OR(A289="",I289=""),"",IF(COUNTIFS($A$2:$A$400,A289,$D$2:$D$400,D289,$I$2:$I$400,I289)&gt;1,"Possible duplicate",""))</f>
        <v/>
      </c>
      <c r="O289" s="56" t="str">
        <f aca="false">IF(J289="","",IF(AND(L289=0,K289=0),1,0))</f>
        <v/>
      </c>
      <c r="P289" s="56" t="str">
        <f aca="false">IF(L289=1,J289+ROW()/10^7,"")</f>
        <v/>
      </c>
      <c r="Q289" s="56" t="str">
        <f aca="false">IF(O289=1,M289,"")</f>
        <v/>
      </c>
      <c r="R289" s="56" t="str">
        <f aca="false">IF(K289=1,ROW(),"")</f>
        <v/>
      </c>
      <c r="S289" s="56" t="str">
        <f aca="false">IF(D289="","",TRIM(D289))</f>
        <v/>
      </c>
    </row>
    <row r="290" customFormat="false" ht="15" hidden="false" customHeight="false" outlineLevel="0" collapsed="false">
      <c r="A290" s="50"/>
      <c r="B290" s="50"/>
      <c r="C290" s="50" t="str">
        <f aca="false">IF(S290="","",IFERROR(IF(INDEX('Ledger Codes'!$C$6:$C$205,MATCH(S290,'Ledger Codes'!$B$6:$B$205,0))="","",INDEX('Ledger Codes'!$C$6:$C$205,MATCH(S290,'Ledger Codes'!$B$6:$B$205,0))),""))</f>
        <v/>
      </c>
      <c r="D290" s="50"/>
      <c r="E290" s="50"/>
      <c r="F290" s="50"/>
      <c r="G290" s="50"/>
      <c r="H290" s="50"/>
      <c r="I290" s="52" t="str">
        <f aca="false">IF(AND(G290="",H290=""),"",N(G290)-N(H290))</f>
        <v/>
      </c>
      <c r="J290" s="52" t="str">
        <f aca="false">IF(I290="","",ABS(I290))</f>
        <v/>
      </c>
      <c r="K290" s="56" t="str">
        <f aca="false">IF(S290="","",0)</f>
        <v/>
      </c>
      <c r="L290" s="56" t="str">
        <f aca="false">IF(J290="","",IF(AND(J290&gt;'COGS Testing'!$E$9,K290=0),1,0))</f>
        <v/>
      </c>
      <c r="M290" s="57" t="n">
        <v>0.906336366286</v>
      </c>
      <c r="N290" s="56" t="str">
        <f aca="false">IF(OR(A290="",I290=""),"",IF(COUNTIFS($A$2:$A$400,A290,$D$2:$D$400,D290,$I$2:$I$400,I290)&gt;1,"Possible duplicate",""))</f>
        <v/>
      </c>
      <c r="O290" s="56" t="str">
        <f aca="false">IF(J290="","",IF(AND(L290=0,K290=0),1,0))</f>
        <v/>
      </c>
      <c r="P290" s="56" t="str">
        <f aca="false">IF(L290=1,J290+ROW()/10^7,"")</f>
        <v/>
      </c>
      <c r="Q290" s="56" t="str">
        <f aca="false">IF(O290=1,M290,"")</f>
        <v/>
      </c>
      <c r="R290" s="56" t="str">
        <f aca="false">IF(K290=1,ROW(),"")</f>
        <v/>
      </c>
      <c r="S290" s="56" t="str">
        <f aca="false">IF(D290="","",TRIM(D290))</f>
        <v/>
      </c>
    </row>
    <row r="291" customFormat="false" ht="15" hidden="false" customHeight="false" outlineLevel="0" collapsed="false">
      <c r="A291" s="50"/>
      <c r="B291" s="50"/>
      <c r="C291" s="50" t="str">
        <f aca="false">IF(S291="","",IFERROR(IF(INDEX('Ledger Codes'!$C$6:$C$205,MATCH(S291,'Ledger Codes'!$B$6:$B$205,0))="","",INDEX('Ledger Codes'!$C$6:$C$205,MATCH(S291,'Ledger Codes'!$B$6:$B$205,0))),""))</f>
        <v/>
      </c>
      <c r="D291" s="50"/>
      <c r="E291" s="50"/>
      <c r="F291" s="50"/>
      <c r="G291" s="50"/>
      <c r="H291" s="50"/>
      <c r="I291" s="52" t="str">
        <f aca="false">IF(AND(G291="",H291=""),"",N(G291)-N(H291))</f>
        <v/>
      </c>
      <c r="J291" s="52" t="str">
        <f aca="false">IF(I291="","",ABS(I291))</f>
        <v/>
      </c>
      <c r="K291" s="56" t="str">
        <f aca="false">IF(S291="","",0)</f>
        <v/>
      </c>
      <c r="L291" s="56" t="str">
        <f aca="false">IF(J291="","",IF(AND(J291&gt;'COGS Testing'!$E$9,K291=0),1,0))</f>
        <v/>
      </c>
      <c r="M291" s="57" t="n">
        <v>0.117431606845</v>
      </c>
      <c r="N291" s="56" t="str">
        <f aca="false">IF(OR(A291="",I291=""),"",IF(COUNTIFS($A$2:$A$400,A291,$D$2:$D$400,D291,$I$2:$I$400,I291)&gt;1,"Possible duplicate",""))</f>
        <v/>
      </c>
      <c r="O291" s="56" t="str">
        <f aca="false">IF(J291="","",IF(AND(L291=0,K291=0),1,0))</f>
        <v/>
      </c>
      <c r="P291" s="56" t="str">
        <f aca="false">IF(L291=1,J291+ROW()/10^7,"")</f>
        <v/>
      </c>
      <c r="Q291" s="56" t="str">
        <f aca="false">IF(O291=1,M291,"")</f>
        <v/>
      </c>
      <c r="R291" s="56" t="str">
        <f aca="false">IF(K291=1,ROW(),"")</f>
        <v/>
      </c>
      <c r="S291" s="56" t="str">
        <f aca="false">IF(D291="","",TRIM(D291))</f>
        <v/>
      </c>
    </row>
    <row r="292" customFormat="false" ht="15" hidden="false" customHeight="false" outlineLevel="0" collapsed="false">
      <c r="A292" s="50"/>
      <c r="B292" s="50"/>
      <c r="C292" s="50" t="str">
        <f aca="false">IF(S292="","",IFERROR(IF(INDEX('Ledger Codes'!$C$6:$C$205,MATCH(S292,'Ledger Codes'!$B$6:$B$205,0))="","",INDEX('Ledger Codes'!$C$6:$C$205,MATCH(S292,'Ledger Codes'!$B$6:$B$205,0))),""))</f>
        <v/>
      </c>
      <c r="D292" s="50"/>
      <c r="E292" s="50"/>
      <c r="F292" s="50"/>
      <c r="G292" s="50"/>
      <c r="H292" s="50"/>
      <c r="I292" s="52" t="str">
        <f aca="false">IF(AND(G292="",H292=""),"",N(G292)-N(H292))</f>
        <v/>
      </c>
      <c r="J292" s="52" t="str">
        <f aca="false">IF(I292="","",ABS(I292))</f>
        <v/>
      </c>
      <c r="K292" s="56" t="str">
        <f aca="false">IF(S292="","",0)</f>
        <v/>
      </c>
      <c r="L292" s="56" t="str">
        <f aca="false">IF(J292="","",IF(AND(J292&gt;'COGS Testing'!$E$9,K292=0),1,0))</f>
        <v/>
      </c>
      <c r="M292" s="57" t="n">
        <v>0.326667429719</v>
      </c>
      <c r="N292" s="56" t="str">
        <f aca="false">IF(OR(A292="",I292=""),"",IF(COUNTIFS($A$2:$A$400,A292,$D$2:$D$400,D292,$I$2:$I$400,I292)&gt;1,"Possible duplicate",""))</f>
        <v/>
      </c>
      <c r="O292" s="56" t="str">
        <f aca="false">IF(J292="","",IF(AND(L292=0,K292=0),1,0))</f>
        <v/>
      </c>
      <c r="P292" s="56" t="str">
        <f aca="false">IF(L292=1,J292+ROW()/10^7,"")</f>
        <v/>
      </c>
      <c r="Q292" s="56" t="str">
        <f aca="false">IF(O292=1,M292,"")</f>
        <v/>
      </c>
      <c r="R292" s="56" t="str">
        <f aca="false">IF(K292=1,ROW(),"")</f>
        <v/>
      </c>
      <c r="S292" s="56" t="str">
        <f aca="false">IF(D292="","",TRIM(D292))</f>
        <v/>
      </c>
    </row>
    <row r="293" customFormat="false" ht="15" hidden="false" customHeight="false" outlineLevel="0" collapsed="false">
      <c r="A293" s="50"/>
      <c r="B293" s="50"/>
      <c r="C293" s="50" t="str">
        <f aca="false">IF(S293="","",IFERROR(IF(INDEX('Ledger Codes'!$C$6:$C$205,MATCH(S293,'Ledger Codes'!$B$6:$B$205,0))="","",INDEX('Ledger Codes'!$C$6:$C$205,MATCH(S293,'Ledger Codes'!$B$6:$B$205,0))),""))</f>
        <v/>
      </c>
      <c r="D293" s="50"/>
      <c r="E293" s="50"/>
      <c r="F293" s="50"/>
      <c r="G293" s="50"/>
      <c r="H293" s="50"/>
      <c r="I293" s="52" t="str">
        <f aca="false">IF(AND(G293="",H293=""),"",N(G293)-N(H293))</f>
        <v/>
      </c>
      <c r="J293" s="52" t="str">
        <f aca="false">IF(I293="","",ABS(I293))</f>
        <v/>
      </c>
      <c r="K293" s="56" t="str">
        <f aca="false">IF(S293="","",0)</f>
        <v/>
      </c>
      <c r="L293" s="56" t="str">
        <f aca="false">IF(J293="","",IF(AND(J293&gt;'COGS Testing'!$E$9,K293=0),1,0))</f>
        <v/>
      </c>
      <c r="M293" s="57" t="n">
        <v>0.683858462964</v>
      </c>
      <c r="N293" s="56" t="str">
        <f aca="false">IF(OR(A293="",I293=""),"",IF(COUNTIFS($A$2:$A$400,A293,$D$2:$D$400,D293,$I$2:$I$400,I293)&gt;1,"Possible duplicate",""))</f>
        <v/>
      </c>
      <c r="O293" s="56" t="str">
        <f aca="false">IF(J293="","",IF(AND(L293=0,K293=0),1,0))</f>
        <v/>
      </c>
      <c r="P293" s="56" t="str">
        <f aca="false">IF(L293=1,J293+ROW()/10^7,"")</f>
        <v/>
      </c>
      <c r="Q293" s="56" t="str">
        <f aca="false">IF(O293=1,M293,"")</f>
        <v/>
      </c>
      <c r="R293" s="56" t="str">
        <f aca="false">IF(K293=1,ROW(),"")</f>
        <v/>
      </c>
      <c r="S293" s="56" t="str">
        <f aca="false">IF(D293="","",TRIM(D293))</f>
        <v/>
      </c>
    </row>
    <row r="294" customFormat="false" ht="15" hidden="false" customHeight="false" outlineLevel="0" collapsed="false">
      <c r="A294" s="50"/>
      <c r="B294" s="50"/>
      <c r="C294" s="50" t="str">
        <f aca="false">IF(S294="","",IFERROR(IF(INDEX('Ledger Codes'!$C$6:$C$205,MATCH(S294,'Ledger Codes'!$B$6:$B$205,0))="","",INDEX('Ledger Codes'!$C$6:$C$205,MATCH(S294,'Ledger Codes'!$B$6:$B$205,0))),""))</f>
        <v/>
      </c>
      <c r="D294" s="50"/>
      <c r="E294" s="50"/>
      <c r="F294" s="50"/>
      <c r="G294" s="50"/>
      <c r="H294" s="50"/>
      <c r="I294" s="52" t="str">
        <f aca="false">IF(AND(G294="",H294=""),"",N(G294)-N(H294))</f>
        <v/>
      </c>
      <c r="J294" s="52" t="str">
        <f aca="false">IF(I294="","",ABS(I294))</f>
        <v/>
      </c>
      <c r="K294" s="56" t="str">
        <f aca="false">IF(S294="","",0)</f>
        <v/>
      </c>
      <c r="L294" s="56" t="str">
        <f aca="false">IF(J294="","",IF(AND(J294&gt;'COGS Testing'!$E$9,K294=0),1,0))</f>
        <v/>
      </c>
      <c r="M294" s="57" t="n">
        <v>0.423226486126</v>
      </c>
      <c r="N294" s="56" t="str">
        <f aca="false">IF(OR(A294="",I294=""),"",IF(COUNTIFS($A$2:$A$400,A294,$D$2:$D$400,D294,$I$2:$I$400,I294)&gt;1,"Possible duplicate",""))</f>
        <v/>
      </c>
      <c r="O294" s="56" t="str">
        <f aca="false">IF(J294="","",IF(AND(L294=0,K294=0),1,0))</f>
        <v/>
      </c>
      <c r="P294" s="56" t="str">
        <f aca="false">IF(L294=1,J294+ROW()/10^7,"")</f>
        <v/>
      </c>
      <c r="Q294" s="56" t="str">
        <f aca="false">IF(O294=1,M294,"")</f>
        <v/>
      </c>
      <c r="R294" s="56" t="str">
        <f aca="false">IF(K294=1,ROW(),"")</f>
        <v/>
      </c>
      <c r="S294" s="56" t="str">
        <f aca="false">IF(D294="","",TRIM(D294))</f>
        <v/>
      </c>
    </row>
    <row r="295" customFormat="false" ht="15" hidden="false" customHeight="false" outlineLevel="0" collapsed="false">
      <c r="A295" s="50"/>
      <c r="B295" s="50"/>
      <c r="C295" s="50" t="str">
        <f aca="false">IF(S295="","",IFERROR(IF(INDEX('Ledger Codes'!$C$6:$C$205,MATCH(S295,'Ledger Codes'!$B$6:$B$205,0))="","",INDEX('Ledger Codes'!$C$6:$C$205,MATCH(S295,'Ledger Codes'!$B$6:$B$205,0))),""))</f>
        <v/>
      </c>
      <c r="D295" s="50"/>
      <c r="E295" s="50"/>
      <c r="F295" s="50"/>
      <c r="G295" s="50"/>
      <c r="H295" s="50"/>
      <c r="I295" s="52" t="str">
        <f aca="false">IF(AND(G295="",H295=""),"",N(G295)-N(H295))</f>
        <v/>
      </c>
      <c r="J295" s="52" t="str">
        <f aca="false">IF(I295="","",ABS(I295))</f>
        <v/>
      </c>
      <c r="K295" s="56" t="str">
        <f aca="false">IF(S295="","",0)</f>
        <v/>
      </c>
      <c r="L295" s="56" t="str">
        <f aca="false">IF(J295="","",IF(AND(J295&gt;'COGS Testing'!$E$9,K295=0),1,0))</f>
        <v/>
      </c>
      <c r="M295" s="57" t="n">
        <v>0.693490772841</v>
      </c>
      <c r="N295" s="56" t="str">
        <f aca="false">IF(OR(A295="",I295=""),"",IF(COUNTIFS($A$2:$A$400,A295,$D$2:$D$400,D295,$I$2:$I$400,I295)&gt;1,"Possible duplicate",""))</f>
        <v/>
      </c>
      <c r="O295" s="56" t="str">
        <f aca="false">IF(J295="","",IF(AND(L295=0,K295=0),1,0))</f>
        <v/>
      </c>
      <c r="P295" s="56" t="str">
        <f aca="false">IF(L295=1,J295+ROW()/10^7,"")</f>
        <v/>
      </c>
      <c r="Q295" s="56" t="str">
        <f aca="false">IF(O295=1,M295,"")</f>
        <v/>
      </c>
      <c r="R295" s="56" t="str">
        <f aca="false">IF(K295=1,ROW(),"")</f>
        <v/>
      </c>
      <c r="S295" s="56" t="str">
        <f aca="false">IF(D295="","",TRIM(D295))</f>
        <v/>
      </c>
    </row>
    <row r="296" customFormat="false" ht="15" hidden="false" customHeight="false" outlineLevel="0" collapsed="false">
      <c r="A296" s="50"/>
      <c r="B296" s="50"/>
      <c r="C296" s="50" t="str">
        <f aca="false">IF(S296="","",IFERROR(IF(INDEX('Ledger Codes'!$C$6:$C$205,MATCH(S296,'Ledger Codes'!$B$6:$B$205,0))="","",INDEX('Ledger Codes'!$C$6:$C$205,MATCH(S296,'Ledger Codes'!$B$6:$B$205,0))),""))</f>
        <v/>
      </c>
      <c r="D296" s="50"/>
      <c r="E296" s="50"/>
      <c r="F296" s="50"/>
      <c r="G296" s="50"/>
      <c r="H296" s="50"/>
      <c r="I296" s="52" t="str">
        <f aca="false">IF(AND(G296="",H296=""),"",N(G296)-N(H296))</f>
        <v/>
      </c>
      <c r="J296" s="52" t="str">
        <f aca="false">IF(I296="","",ABS(I296))</f>
        <v/>
      </c>
      <c r="K296" s="56" t="str">
        <f aca="false">IF(S296="","",0)</f>
        <v/>
      </c>
      <c r="L296" s="56" t="str">
        <f aca="false">IF(J296="","",IF(AND(J296&gt;'COGS Testing'!$E$9,K296=0),1,0))</f>
        <v/>
      </c>
      <c r="M296" s="57" t="n">
        <v>0.433801736587</v>
      </c>
      <c r="N296" s="56" t="str">
        <f aca="false">IF(OR(A296="",I296=""),"",IF(COUNTIFS($A$2:$A$400,A296,$D$2:$D$400,D296,$I$2:$I$400,I296)&gt;1,"Possible duplicate",""))</f>
        <v/>
      </c>
      <c r="O296" s="56" t="str">
        <f aca="false">IF(J296="","",IF(AND(L296=0,K296=0),1,0))</f>
        <v/>
      </c>
      <c r="P296" s="56" t="str">
        <f aca="false">IF(L296=1,J296+ROW()/10^7,"")</f>
        <v/>
      </c>
      <c r="Q296" s="56" t="str">
        <f aca="false">IF(O296=1,M296,"")</f>
        <v/>
      </c>
      <c r="R296" s="56" t="str">
        <f aca="false">IF(K296=1,ROW(),"")</f>
        <v/>
      </c>
      <c r="S296" s="56" t="str">
        <f aca="false">IF(D296="","",TRIM(D296))</f>
        <v/>
      </c>
    </row>
    <row r="297" customFormat="false" ht="15" hidden="false" customHeight="false" outlineLevel="0" collapsed="false">
      <c r="A297" s="50"/>
      <c r="B297" s="50"/>
      <c r="C297" s="50" t="str">
        <f aca="false">IF(S297="","",IFERROR(IF(INDEX('Ledger Codes'!$C$6:$C$205,MATCH(S297,'Ledger Codes'!$B$6:$B$205,0))="","",INDEX('Ledger Codes'!$C$6:$C$205,MATCH(S297,'Ledger Codes'!$B$6:$B$205,0))),""))</f>
        <v/>
      </c>
      <c r="D297" s="50"/>
      <c r="E297" s="50"/>
      <c r="F297" s="50"/>
      <c r="G297" s="50"/>
      <c r="H297" s="50"/>
      <c r="I297" s="52" t="str">
        <f aca="false">IF(AND(G297="",H297=""),"",N(G297)-N(H297))</f>
        <v/>
      </c>
      <c r="J297" s="52" t="str">
        <f aca="false">IF(I297="","",ABS(I297))</f>
        <v/>
      </c>
      <c r="K297" s="56" t="str">
        <f aca="false">IF(S297="","",0)</f>
        <v/>
      </c>
      <c r="L297" s="56" t="str">
        <f aca="false">IF(J297="","",IF(AND(J297&gt;'COGS Testing'!$E$9,K297=0),1,0))</f>
        <v/>
      </c>
      <c r="M297" s="57" t="n">
        <v>0.64881837152</v>
      </c>
      <c r="N297" s="56" t="str">
        <f aca="false">IF(OR(A297="",I297=""),"",IF(COUNTIFS($A$2:$A$400,A297,$D$2:$D$400,D297,$I$2:$I$400,I297)&gt;1,"Possible duplicate",""))</f>
        <v/>
      </c>
      <c r="O297" s="56" t="str">
        <f aca="false">IF(J297="","",IF(AND(L297=0,K297=0),1,0))</f>
        <v/>
      </c>
      <c r="P297" s="56" t="str">
        <f aca="false">IF(L297=1,J297+ROW()/10^7,"")</f>
        <v/>
      </c>
      <c r="Q297" s="56" t="str">
        <f aca="false">IF(O297=1,M297,"")</f>
        <v/>
      </c>
      <c r="R297" s="56" t="str">
        <f aca="false">IF(K297=1,ROW(),"")</f>
        <v/>
      </c>
      <c r="S297" s="56" t="str">
        <f aca="false">IF(D297="","",TRIM(D297))</f>
        <v/>
      </c>
    </row>
    <row r="298" customFormat="false" ht="15" hidden="false" customHeight="false" outlineLevel="0" collapsed="false">
      <c r="A298" s="50"/>
      <c r="B298" s="50"/>
      <c r="C298" s="50" t="str">
        <f aca="false">IF(S298="","",IFERROR(IF(INDEX('Ledger Codes'!$C$6:$C$205,MATCH(S298,'Ledger Codes'!$B$6:$B$205,0))="","",INDEX('Ledger Codes'!$C$6:$C$205,MATCH(S298,'Ledger Codes'!$B$6:$B$205,0))),""))</f>
        <v/>
      </c>
      <c r="D298" s="50"/>
      <c r="E298" s="50"/>
      <c r="F298" s="50"/>
      <c r="G298" s="50"/>
      <c r="H298" s="50"/>
      <c r="I298" s="52" t="str">
        <f aca="false">IF(AND(G298="",H298=""),"",N(G298)-N(H298))</f>
        <v/>
      </c>
      <c r="J298" s="52" t="str">
        <f aca="false">IF(I298="","",ABS(I298))</f>
        <v/>
      </c>
      <c r="K298" s="56" t="str">
        <f aca="false">IF(S298="","",0)</f>
        <v/>
      </c>
      <c r="L298" s="56" t="str">
        <f aca="false">IF(J298="","",IF(AND(J298&gt;'COGS Testing'!$E$9,K298=0),1,0))</f>
        <v/>
      </c>
      <c r="M298" s="57" t="n">
        <v>0.194732535124</v>
      </c>
      <c r="N298" s="56" t="str">
        <f aca="false">IF(OR(A298="",I298=""),"",IF(COUNTIFS($A$2:$A$400,A298,$D$2:$D$400,D298,$I$2:$I$400,I298)&gt;1,"Possible duplicate",""))</f>
        <v/>
      </c>
      <c r="O298" s="56" t="str">
        <f aca="false">IF(J298="","",IF(AND(L298=0,K298=0),1,0))</f>
        <v/>
      </c>
      <c r="P298" s="56" t="str">
        <f aca="false">IF(L298=1,J298+ROW()/10^7,"")</f>
        <v/>
      </c>
      <c r="Q298" s="56" t="str">
        <f aca="false">IF(O298=1,M298,"")</f>
        <v/>
      </c>
      <c r="R298" s="56" t="str">
        <f aca="false">IF(K298=1,ROW(),"")</f>
        <v/>
      </c>
      <c r="S298" s="56" t="str">
        <f aca="false">IF(D298="","",TRIM(D298))</f>
        <v/>
      </c>
    </row>
    <row r="299" customFormat="false" ht="15" hidden="false" customHeight="false" outlineLevel="0" collapsed="false">
      <c r="A299" s="50"/>
      <c r="B299" s="50"/>
      <c r="C299" s="50" t="str">
        <f aca="false">IF(S299="","",IFERROR(IF(INDEX('Ledger Codes'!$C$6:$C$205,MATCH(S299,'Ledger Codes'!$B$6:$B$205,0))="","",INDEX('Ledger Codes'!$C$6:$C$205,MATCH(S299,'Ledger Codes'!$B$6:$B$205,0))),""))</f>
        <v/>
      </c>
      <c r="D299" s="50"/>
      <c r="E299" s="50"/>
      <c r="F299" s="50"/>
      <c r="G299" s="50"/>
      <c r="H299" s="50"/>
      <c r="I299" s="52" t="str">
        <f aca="false">IF(AND(G299="",H299=""),"",N(G299)-N(H299))</f>
        <v/>
      </c>
      <c r="J299" s="52" t="str">
        <f aca="false">IF(I299="","",ABS(I299))</f>
        <v/>
      </c>
      <c r="K299" s="56" t="str">
        <f aca="false">IF(S299="","",0)</f>
        <v/>
      </c>
      <c r="L299" s="56" t="str">
        <f aca="false">IF(J299="","",IF(AND(J299&gt;'COGS Testing'!$E$9,K299=0),1,0))</f>
        <v/>
      </c>
      <c r="M299" s="57" t="n">
        <v>0.15715709856</v>
      </c>
      <c r="N299" s="56" t="str">
        <f aca="false">IF(OR(A299="",I299=""),"",IF(COUNTIFS($A$2:$A$400,A299,$D$2:$D$400,D299,$I$2:$I$400,I299)&gt;1,"Possible duplicate",""))</f>
        <v/>
      </c>
      <c r="O299" s="56" t="str">
        <f aca="false">IF(J299="","",IF(AND(L299=0,K299=0),1,0))</f>
        <v/>
      </c>
      <c r="P299" s="56" t="str">
        <f aca="false">IF(L299=1,J299+ROW()/10^7,"")</f>
        <v/>
      </c>
      <c r="Q299" s="56" t="str">
        <f aca="false">IF(O299=1,M299,"")</f>
        <v/>
      </c>
      <c r="R299" s="56" t="str">
        <f aca="false">IF(K299=1,ROW(),"")</f>
        <v/>
      </c>
      <c r="S299" s="56" t="str">
        <f aca="false">IF(D299="","",TRIM(D299))</f>
        <v/>
      </c>
    </row>
    <row r="300" customFormat="false" ht="15" hidden="false" customHeight="false" outlineLevel="0" collapsed="false">
      <c r="A300" s="50"/>
      <c r="B300" s="50"/>
      <c r="C300" s="50" t="str">
        <f aca="false">IF(S300="","",IFERROR(IF(INDEX('Ledger Codes'!$C$6:$C$205,MATCH(S300,'Ledger Codes'!$B$6:$B$205,0))="","",INDEX('Ledger Codes'!$C$6:$C$205,MATCH(S300,'Ledger Codes'!$B$6:$B$205,0))),""))</f>
        <v/>
      </c>
      <c r="D300" s="50"/>
      <c r="E300" s="50"/>
      <c r="F300" s="50"/>
      <c r="G300" s="50"/>
      <c r="H300" s="50"/>
      <c r="I300" s="52" t="str">
        <f aca="false">IF(AND(G300="",H300=""),"",N(G300)-N(H300))</f>
        <v/>
      </c>
      <c r="J300" s="52" t="str">
        <f aca="false">IF(I300="","",ABS(I300))</f>
        <v/>
      </c>
      <c r="K300" s="56" t="str">
        <f aca="false">IF(S300="","",0)</f>
        <v/>
      </c>
      <c r="L300" s="56" t="str">
        <f aca="false">IF(J300="","",IF(AND(J300&gt;'COGS Testing'!$E$9,K300=0),1,0))</f>
        <v/>
      </c>
      <c r="M300" s="57" t="n">
        <v>0.749237779534</v>
      </c>
      <c r="N300" s="56" t="str">
        <f aca="false">IF(OR(A300="",I300=""),"",IF(COUNTIFS($A$2:$A$400,A300,$D$2:$D$400,D300,$I$2:$I$400,I300)&gt;1,"Possible duplicate",""))</f>
        <v/>
      </c>
      <c r="O300" s="56" t="str">
        <f aca="false">IF(J300="","",IF(AND(L300=0,K300=0),1,0))</f>
        <v/>
      </c>
      <c r="P300" s="56" t="str">
        <f aca="false">IF(L300=1,J300+ROW()/10^7,"")</f>
        <v/>
      </c>
      <c r="Q300" s="56" t="str">
        <f aca="false">IF(O300=1,M300,"")</f>
        <v/>
      </c>
      <c r="R300" s="56" t="str">
        <f aca="false">IF(K300=1,ROW(),"")</f>
        <v/>
      </c>
      <c r="S300" s="56" t="str">
        <f aca="false">IF(D300="","",TRIM(D300))</f>
        <v/>
      </c>
    </row>
    <row r="301" customFormat="false" ht="15" hidden="false" customHeight="false" outlineLevel="0" collapsed="false">
      <c r="A301" s="50"/>
      <c r="B301" s="50"/>
      <c r="C301" s="50" t="str">
        <f aca="false">IF(S301="","",IFERROR(IF(INDEX('Ledger Codes'!$C$6:$C$205,MATCH(S301,'Ledger Codes'!$B$6:$B$205,0))="","",INDEX('Ledger Codes'!$C$6:$C$205,MATCH(S301,'Ledger Codes'!$B$6:$B$205,0))),""))</f>
        <v/>
      </c>
      <c r="D301" s="50"/>
      <c r="E301" s="50"/>
      <c r="F301" s="50"/>
      <c r="G301" s="50"/>
      <c r="H301" s="50"/>
      <c r="I301" s="52" t="str">
        <f aca="false">IF(AND(G301="",H301=""),"",N(G301)-N(H301))</f>
        <v/>
      </c>
      <c r="J301" s="52" t="str">
        <f aca="false">IF(I301="","",ABS(I301))</f>
        <v/>
      </c>
      <c r="K301" s="56" t="str">
        <f aca="false">IF(S301="","",0)</f>
        <v/>
      </c>
      <c r="L301" s="56" t="str">
        <f aca="false">IF(J301="","",IF(AND(J301&gt;'COGS Testing'!$E$9,K301=0),1,0))</f>
        <v/>
      </c>
      <c r="M301" s="57" t="n">
        <v>0.914417101637</v>
      </c>
      <c r="N301" s="56" t="str">
        <f aca="false">IF(OR(A301="",I301=""),"",IF(COUNTIFS($A$2:$A$400,A301,$D$2:$D$400,D301,$I$2:$I$400,I301)&gt;1,"Possible duplicate",""))</f>
        <v/>
      </c>
      <c r="O301" s="56" t="str">
        <f aca="false">IF(J301="","",IF(AND(L301=0,K301=0),1,0))</f>
        <v/>
      </c>
      <c r="P301" s="56" t="str">
        <f aca="false">IF(L301=1,J301+ROW()/10^7,"")</f>
        <v/>
      </c>
      <c r="Q301" s="56" t="str">
        <f aca="false">IF(O301=1,M301,"")</f>
        <v/>
      </c>
      <c r="R301" s="56" t="str">
        <f aca="false">IF(K301=1,ROW(),"")</f>
        <v/>
      </c>
      <c r="S301" s="56" t="str">
        <f aca="false">IF(D301="","",TRIM(D301))</f>
        <v/>
      </c>
    </row>
    <row r="302" customFormat="false" ht="15" hidden="false" customHeight="false" outlineLevel="0" collapsed="false">
      <c r="A302" s="50"/>
      <c r="B302" s="50"/>
      <c r="C302" s="50" t="str">
        <f aca="false">IF(S302="","",IFERROR(IF(INDEX('Ledger Codes'!$C$6:$C$205,MATCH(S302,'Ledger Codes'!$B$6:$B$205,0))="","",INDEX('Ledger Codes'!$C$6:$C$205,MATCH(S302,'Ledger Codes'!$B$6:$B$205,0))),""))</f>
        <v/>
      </c>
      <c r="D302" s="50"/>
      <c r="E302" s="50"/>
      <c r="F302" s="50"/>
      <c r="G302" s="50"/>
      <c r="H302" s="50"/>
      <c r="I302" s="52" t="str">
        <f aca="false">IF(AND(G302="",H302=""),"",N(G302)-N(H302))</f>
        <v/>
      </c>
      <c r="J302" s="52" t="str">
        <f aca="false">IF(I302="","",ABS(I302))</f>
        <v/>
      </c>
      <c r="K302" s="56" t="str">
        <f aca="false">IF(S302="","",0)</f>
        <v/>
      </c>
      <c r="L302" s="56" t="str">
        <f aca="false">IF(J302="","",IF(AND(J302&gt;'COGS Testing'!$E$9,K302=0),1,0))</f>
        <v/>
      </c>
      <c r="M302" s="57" t="n">
        <v>0.655466181989</v>
      </c>
      <c r="N302" s="56" t="str">
        <f aca="false">IF(OR(A302="",I302=""),"",IF(COUNTIFS($A$2:$A$400,A302,$D$2:$D$400,D302,$I$2:$I$400,I302)&gt;1,"Possible duplicate",""))</f>
        <v/>
      </c>
      <c r="O302" s="56" t="str">
        <f aca="false">IF(J302="","",IF(AND(L302=0,K302=0),1,0))</f>
        <v/>
      </c>
      <c r="P302" s="56" t="str">
        <f aca="false">IF(L302=1,J302+ROW()/10^7,"")</f>
        <v/>
      </c>
      <c r="Q302" s="56" t="str">
        <f aca="false">IF(O302=1,M302,"")</f>
        <v/>
      </c>
      <c r="R302" s="56" t="str">
        <f aca="false">IF(K302=1,ROW(),"")</f>
        <v/>
      </c>
      <c r="S302" s="56" t="str">
        <f aca="false">IF(D302="","",TRIM(D302))</f>
        <v/>
      </c>
    </row>
    <row r="303" customFormat="false" ht="15" hidden="false" customHeight="false" outlineLevel="0" collapsed="false">
      <c r="A303" s="50"/>
      <c r="B303" s="50"/>
      <c r="C303" s="50" t="str">
        <f aca="false">IF(S303="","",IFERROR(IF(INDEX('Ledger Codes'!$C$6:$C$205,MATCH(S303,'Ledger Codes'!$B$6:$B$205,0))="","",INDEX('Ledger Codes'!$C$6:$C$205,MATCH(S303,'Ledger Codes'!$B$6:$B$205,0))),""))</f>
        <v/>
      </c>
      <c r="D303" s="50"/>
      <c r="E303" s="50"/>
      <c r="F303" s="50"/>
      <c r="G303" s="50"/>
      <c r="H303" s="50"/>
      <c r="I303" s="52" t="str">
        <f aca="false">IF(AND(G303="",H303=""),"",N(G303)-N(H303))</f>
        <v/>
      </c>
      <c r="J303" s="52" t="str">
        <f aca="false">IF(I303="","",ABS(I303))</f>
        <v/>
      </c>
      <c r="K303" s="56" t="str">
        <f aca="false">IF(S303="","",0)</f>
        <v/>
      </c>
      <c r="L303" s="56" t="str">
        <f aca="false">IF(J303="","",IF(AND(J303&gt;'COGS Testing'!$E$9,K303=0),1,0))</f>
        <v/>
      </c>
      <c r="M303" s="57" t="n">
        <v>0.539632242221</v>
      </c>
      <c r="N303" s="56" t="str">
        <f aca="false">IF(OR(A303="",I303=""),"",IF(COUNTIFS($A$2:$A$400,A303,$D$2:$D$400,D303,$I$2:$I$400,I303)&gt;1,"Possible duplicate",""))</f>
        <v/>
      </c>
      <c r="O303" s="56" t="str">
        <f aca="false">IF(J303="","",IF(AND(L303=0,K303=0),1,0))</f>
        <v/>
      </c>
      <c r="P303" s="56" t="str">
        <f aca="false">IF(L303=1,J303+ROW()/10^7,"")</f>
        <v/>
      </c>
      <c r="Q303" s="56" t="str">
        <f aca="false">IF(O303=1,M303,"")</f>
        <v/>
      </c>
      <c r="R303" s="56" t="str">
        <f aca="false">IF(K303=1,ROW(),"")</f>
        <v/>
      </c>
      <c r="S303" s="56" t="str">
        <f aca="false">IF(D303="","",TRIM(D303))</f>
        <v/>
      </c>
    </row>
    <row r="304" customFormat="false" ht="15" hidden="false" customHeight="false" outlineLevel="0" collapsed="false">
      <c r="A304" s="50"/>
      <c r="B304" s="50"/>
      <c r="C304" s="50" t="str">
        <f aca="false">IF(S304="","",IFERROR(IF(INDEX('Ledger Codes'!$C$6:$C$205,MATCH(S304,'Ledger Codes'!$B$6:$B$205,0))="","",INDEX('Ledger Codes'!$C$6:$C$205,MATCH(S304,'Ledger Codes'!$B$6:$B$205,0))),""))</f>
        <v/>
      </c>
      <c r="D304" s="50"/>
      <c r="E304" s="50"/>
      <c r="F304" s="50"/>
      <c r="G304" s="50"/>
      <c r="H304" s="50"/>
      <c r="I304" s="52" t="str">
        <f aca="false">IF(AND(G304="",H304=""),"",N(G304)-N(H304))</f>
        <v/>
      </c>
      <c r="J304" s="52" t="str">
        <f aca="false">IF(I304="","",ABS(I304))</f>
        <v/>
      </c>
      <c r="K304" s="56" t="str">
        <f aca="false">IF(S304="","",0)</f>
        <v/>
      </c>
      <c r="L304" s="56" t="str">
        <f aca="false">IF(J304="","",IF(AND(J304&gt;'COGS Testing'!$E$9,K304=0),1,0))</f>
        <v/>
      </c>
      <c r="M304" s="57" t="n">
        <v>0.033186043393</v>
      </c>
      <c r="N304" s="56" t="str">
        <f aca="false">IF(OR(A304="",I304=""),"",IF(COUNTIFS($A$2:$A$400,A304,$D$2:$D$400,D304,$I$2:$I$400,I304)&gt;1,"Possible duplicate",""))</f>
        <v/>
      </c>
      <c r="O304" s="56" t="str">
        <f aca="false">IF(J304="","",IF(AND(L304=0,K304=0),1,0))</f>
        <v/>
      </c>
      <c r="P304" s="56" t="str">
        <f aca="false">IF(L304=1,J304+ROW()/10^7,"")</f>
        <v/>
      </c>
      <c r="Q304" s="56" t="str">
        <f aca="false">IF(O304=1,M304,"")</f>
        <v/>
      </c>
      <c r="R304" s="56" t="str">
        <f aca="false">IF(K304=1,ROW(),"")</f>
        <v/>
      </c>
      <c r="S304" s="56" t="str">
        <f aca="false">IF(D304="","",TRIM(D304))</f>
        <v/>
      </c>
    </row>
    <row r="305" customFormat="false" ht="15" hidden="false" customHeight="false" outlineLevel="0" collapsed="false">
      <c r="A305" s="50"/>
      <c r="B305" s="50"/>
      <c r="C305" s="50" t="str">
        <f aca="false">IF(S305="","",IFERROR(IF(INDEX('Ledger Codes'!$C$6:$C$205,MATCH(S305,'Ledger Codes'!$B$6:$B$205,0))="","",INDEX('Ledger Codes'!$C$6:$C$205,MATCH(S305,'Ledger Codes'!$B$6:$B$205,0))),""))</f>
        <v/>
      </c>
      <c r="D305" s="50"/>
      <c r="E305" s="50"/>
      <c r="F305" s="50"/>
      <c r="G305" s="50"/>
      <c r="H305" s="50"/>
      <c r="I305" s="52" t="str">
        <f aca="false">IF(AND(G305="",H305=""),"",N(G305)-N(H305))</f>
        <v/>
      </c>
      <c r="J305" s="52" t="str">
        <f aca="false">IF(I305="","",ABS(I305))</f>
        <v/>
      </c>
      <c r="K305" s="56" t="str">
        <f aca="false">IF(S305="","",0)</f>
        <v/>
      </c>
      <c r="L305" s="56" t="str">
        <f aca="false">IF(J305="","",IF(AND(J305&gt;'COGS Testing'!$E$9,K305=0),1,0))</f>
        <v/>
      </c>
      <c r="M305" s="57" t="n">
        <v>0.852852976194</v>
      </c>
      <c r="N305" s="56" t="str">
        <f aca="false">IF(OR(A305="",I305=""),"",IF(COUNTIFS($A$2:$A$400,A305,$D$2:$D$400,D305,$I$2:$I$400,I305)&gt;1,"Possible duplicate",""))</f>
        <v/>
      </c>
      <c r="O305" s="56" t="str">
        <f aca="false">IF(J305="","",IF(AND(L305=0,K305=0),1,0))</f>
        <v/>
      </c>
      <c r="P305" s="56" t="str">
        <f aca="false">IF(L305=1,J305+ROW()/10^7,"")</f>
        <v/>
      </c>
      <c r="Q305" s="56" t="str">
        <f aca="false">IF(O305=1,M305,"")</f>
        <v/>
      </c>
      <c r="R305" s="56" t="str">
        <f aca="false">IF(K305=1,ROW(),"")</f>
        <v/>
      </c>
      <c r="S305" s="56" t="str">
        <f aca="false">IF(D305="","",TRIM(D305))</f>
        <v/>
      </c>
    </row>
    <row r="306" customFormat="false" ht="15" hidden="false" customHeight="false" outlineLevel="0" collapsed="false">
      <c r="A306" s="50"/>
      <c r="B306" s="50"/>
      <c r="C306" s="50" t="str">
        <f aca="false">IF(S306="","",IFERROR(IF(INDEX('Ledger Codes'!$C$6:$C$205,MATCH(S306,'Ledger Codes'!$B$6:$B$205,0))="","",INDEX('Ledger Codes'!$C$6:$C$205,MATCH(S306,'Ledger Codes'!$B$6:$B$205,0))),""))</f>
        <v/>
      </c>
      <c r="D306" s="50"/>
      <c r="E306" s="50"/>
      <c r="F306" s="50"/>
      <c r="G306" s="50"/>
      <c r="H306" s="50"/>
      <c r="I306" s="52" t="str">
        <f aca="false">IF(AND(G306="",H306=""),"",N(G306)-N(H306))</f>
        <v/>
      </c>
      <c r="J306" s="52" t="str">
        <f aca="false">IF(I306="","",ABS(I306))</f>
        <v/>
      </c>
      <c r="K306" s="56" t="str">
        <f aca="false">IF(S306="","",0)</f>
        <v/>
      </c>
      <c r="L306" s="56" t="str">
        <f aca="false">IF(J306="","",IF(AND(J306&gt;'COGS Testing'!$E$9,K306=0),1,0))</f>
        <v/>
      </c>
      <c r="M306" s="57" t="n">
        <v>0.86734494601</v>
      </c>
      <c r="N306" s="56" t="str">
        <f aca="false">IF(OR(A306="",I306=""),"",IF(COUNTIFS($A$2:$A$400,A306,$D$2:$D$400,D306,$I$2:$I$400,I306)&gt;1,"Possible duplicate",""))</f>
        <v/>
      </c>
      <c r="O306" s="56" t="str">
        <f aca="false">IF(J306="","",IF(AND(L306=0,K306=0),1,0))</f>
        <v/>
      </c>
      <c r="P306" s="56" t="str">
        <f aca="false">IF(L306=1,J306+ROW()/10^7,"")</f>
        <v/>
      </c>
      <c r="Q306" s="56" t="str">
        <f aca="false">IF(O306=1,M306,"")</f>
        <v/>
      </c>
      <c r="R306" s="56" t="str">
        <f aca="false">IF(K306=1,ROW(),"")</f>
        <v/>
      </c>
      <c r="S306" s="56" t="str">
        <f aca="false">IF(D306="","",TRIM(D306))</f>
        <v/>
      </c>
    </row>
    <row r="307" customFormat="false" ht="15" hidden="false" customHeight="false" outlineLevel="0" collapsed="false">
      <c r="A307" s="50"/>
      <c r="B307" s="50"/>
      <c r="C307" s="50" t="str">
        <f aca="false">IF(S307="","",IFERROR(IF(INDEX('Ledger Codes'!$C$6:$C$205,MATCH(S307,'Ledger Codes'!$B$6:$B$205,0))="","",INDEX('Ledger Codes'!$C$6:$C$205,MATCH(S307,'Ledger Codes'!$B$6:$B$205,0))),""))</f>
        <v/>
      </c>
      <c r="D307" s="50"/>
      <c r="E307" s="50"/>
      <c r="F307" s="50"/>
      <c r="G307" s="50"/>
      <c r="H307" s="50"/>
      <c r="I307" s="52" t="str">
        <f aca="false">IF(AND(G307="",H307=""),"",N(G307)-N(H307))</f>
        <v/>
      </c>
      <c r="J307" s="52" t="str">
        <f aca="false">IF(I307="","",ABS(I307))</f>
        <v/>
      </c>
      <c r="K307" s="56" t="str">
        <f aca="false">IF(S307="","",0)</f>
        <v/>
      </c>
      <c r="L307" s="56" t="str">
        <f aca="false">IF(J307="","",IF(AND(J307&gt;'COGS Testing'!$E$9,K307=0),1,0))</f>
        <v/>
      </c>
      <c r="M307" s="57" t="n">
        <v>0.532801433463</v>
      </c>
      <c r="N307" s="56" t="str">
        <f aca="false">IF(OR(A307="",I307=""),"",IF(COUNTIFS($A$2:$A$400,A307,$D$2:$D$400,D307,$I$2:$I$400,I307)&gt;1,"Possible duplicate",""))</f>
        <v/>
      </c>
      <c r="O307" s="56" t="str">
        <f aca="false">IF(J307="","",IF(AND(L307=0,K307=0),1,0))</f>
        <v/>
      </c>
      <c r="P307" s="56" t="str">
        <f aca="false">IF(L307=1,J307+ROW()/10^7,"")</f>
        <v/>
      </c>
      <c r="Q307" s="56" t="str">
        <f aca="false">IF(O307=1,M307,"")</f>
        <v/>
      </c>
      <c r="R307" s="56" t="str">
        <f aca="false">IF(K307=1,ROW(),"")</f>
        <v/>
      </c>
      <c r="S307" s="56" t="str">
        <f aca="false">IF(D307="","",TRIM(D307))</f>
        <v/>
      </c>
    </row>
    <row r="308" customFormat="false" ht="15" hidden="false" customHeight="false" outlineLevel="0" collapsed="false">
      <c r="A308" s="50"/>
      <c r="B308" s="50"/>
      <c r="C308" s="50" t="str">
        <f aca="false">IF(S308="","",IFERROR(IF(INDEX('Ledger Codes'!$C$6:$C$205,MATCH(S308,'Ledger Codes'!$B$6:$B$205,0))="","",INDEX('Ledger Codes'!$C$6:$C$205,MATCH(S308,'Ledger Codes'!$B$6:$B$205,0))),""))</f>
        <v/>
      </c>
      <c r="D308" s="50"/>
      <c r="E308" s="50"/>
      <c r="F308" s="50"/>
      <c r="G308" s="50"/>
      <c r="H308" s="50"/>
      <c r="I308" s="52" t="str">
        <f aca="false">IF(AND(G308="",H308=""),"",N(G308)-N(H308))</f>
        <v/>
      </c>
      <c r="J308" s="52" t="str">
        <f aca="false">IF(I308="","",ABS(I308))</f>
        <v/>
      </c>
      <c r="K308" s="56" t="str">
        <f aca="false">IF(S308="","",0)</f>
        <v/>
      </c>
      <c r="L308" s="56" t="str">
        <f aca="false">IF(J308="","",IF(AND(J308&gt;'COGS Testing'!$E$9,K308=0),1,0))</f>
        <v/>
      </c>
      <c r="M308" s="57" t="n">
        <v>0.069522985829</v>
      </c>
      <c r="N308" s="56" t="str">
        <f aca="false">IF(OR(A308="",I308=""),"",IF(COUNTIFS($A$2:$A$400,A308,$D$2:$D$400,D308,$I$2:$I$400,I308)&gt;1,"Possible duplicate",""))</f>
        <v/>
      </c>
      <c r="O308" s="56" t="str">
        <f aca="false">IF(J308="","",IF(AND(L308=0,K308=0),1,0))</f>
        <v/>
      </c>
      <c r="P308" s="56" t="str">
        <f aca="false">IF(L308=1,J308+ROW()/10^7,"")</f>
        <v/>
      </c>
      <c r="Q308" s="56" t="str">
        <f aca="false">IF(O308=1,M308,"")</f>
        <v/>
      </c>
      <c r="R308" s="56" t="str">
        <f aca="false">IF(K308=1,ROW(),"")</f>
        <v/>
      </c>
      <c r="S308" s="56" t="str">
        <f aca="false">IF(D308="","",TRIM(D308))</f>
        <v/>
      </c>
    </row>
    <row r="309" customFormat="false" ht="15" hidden="false" customHeight="false" outlineLevel="0" collapsed="false">
      <c r="A309" s="50"/>
      <c r="B309" s="50"/>
      <c r="C309" s="50" t="str">
        <f aca="false">IF(S309="","",IFERROR(IF(INDEX('Ledger Codes'!$C$6:$C$205,MATCH(S309,'Ledger Codes'!$B$6:$B$205,0))="","",INDEX('Ledger Codes'!$C$6:$C$205,MATCH(S309,'Ledger Codes'!$B$6:$B$205,0))),""))</f>
        <v/>
      </c>
      <c r="D309" s="50"/>
      <c r="E309" s="50"/>
      <c r="F309" s="50"/>
      <c r="G309" s="50"/>
      <c r="H309" s="50"/>
      <c r="I309" s="52" t="str">
        <f aca="false">IF(AND(G309="",H309=""),"",N(G309)-N(H309))</f>
        <v/>
      </c>
      <c r="J309" s="52" t="str">
        <f aca="false">IF(I309="","",ABS(I309))</f>
        <v/>
      </c>
      <c r="K309" s="56" t="str">
        <f aca="false">IF(S309="","",0)</f>
        <v/>
      </c>
      <c r="L309" s="56" t="str">
        <f aca="false">IF(J309="","",IF(AND(J309&gt;'COGS Testing'!$E$9,K309=0),1,0))</f>
        <v/>
      </c>
      <c r="M309" s="57" t="n">
        <v>0.73837333342</v>
      </c>
      <c r="N309" s="56" t="str">
        <f aca="false">IF(OR(A309="",I309=""),"",IF(COUNTIFS($A$2:$A$400,A309,$D$2:$D$400,D309,$I$2:$I$400,I309)&gt;1,"Possible duplicate",""))</f>
        <v/>
      </c>
      <c r="O309" s="56" t="str">
        <f aca="false">IF(J309="","",IF(AND(L309=0,K309=0),1,0))</f>
        <v/>
      </c>
      <c r="P309" s="56" t="str">
        <f aca="false">IF(L309=1,J309+ROW()/10^7,"")</f>
        <v/>
      </c>
      <c r="Q309" s="56" t="str">
        <f aca="false">IF(O309=1,M309,"")</f>
        <v/>
      </c>
      <c r="R309" s="56" t="str">
        <f aca="false">IF(K309=1,ROW(),"")</f>
        <v/>
      </c>
      <c r="S309" s="56" t="str">
        <f aca="false">IF(D309="","",TRIM(D309))</f>
        <v/>
      </c>
    </row>
    <row r="310" customFormat="false" ht="15" hidden="false" customHeight="false" outlineLevel="0" collapsed="false">
      <c r="A310" s="50"/>
      <c r="B310" s="50"/>
      <c r="C310" s="50" t="str">
        <f aca="false">IF(S310="","",IFERROR(IF(INDEX('Ledger Codes'!$C$6:$C$205,MATCH(S310,'Ledger Codes'!$B$6:$B$205,0))="","",INDEX('Ledger Codes'!$C$6:$C$205,MATCH(S310,'Ledger Codes'!$B$6:$B$205,0))),""))</f>
        <v/>
      </c>
      <c r="D310" s="50"/>
      <c r="E310" s="50"/>
      <c r="F310" s="50"/>
      <c r="G310" s="50"/>
      <c r="H310" s="50"/>
      <c r="I310" s="52" t="str">
        <f aca="false">IF(AND(G310="",H310=""),"",N(G310)-N(H310))</f>
        <v/>
      </c>
      <c r="J310" s="52" t="str">
        <f aca="false">IF(I310="","",ABS(I310))</f>
        <v/>
      </c>
      <c r="K310" s="56" t="str">
        <f aca="false">IF(S310="","",0)</f>
        <v/>
      </c>
      <c r="L310" s="56" t="str">
        <f aca="false">IF(J310="","",IF(AND(J310&gt;'COGS Testing'!$E$9,K310=0),1,0))</f>
        <v/>
      </c>
      <c r="M310" s="57" t="n">
        <v>0.191624195663</v>
      </c>
      <c r="N310" s="56" t="str">
        <f aca="false">IF(OR(A310="",I310=""),"",IF(COUNTIFS($A$2:$A$400,A310,$D$2:$D$400,D310,$I$2:$I$400,I310)&gt;1,"Possible duplicate",""))</f>
        <v/>
      </c>
      <c r="O310" s="56" t="str">
        <f aca="false">IF(J310="","",IF(AND(L310=0,K310=0),1,0))</f>
        <v/>
      </c>
      <c r="P310" s="56" t="str">
        <f aca="false">IF(L310=1,J310+ROW()/10^7,"")</f>
        <v/>
      </c>
      <c r="Q310" s="56" t="str">
        <f aca="false">IF(O310=1,M310,"")</f>
        <v/>
      </c>
      <c r="R310" s="56" t="str">
        <f aca="false">IF(K310=1,ROW(),"")</f>
        <v/>
      </c>
      <c r="S310" s="56" t="str">
        <f aca="false">IF(D310="","",TRIM(D310))</f>
        <v/>
      </c>
    </row>
    <row r="311" customFormat="false" ht="15" hidden="false" customHeight="false" outlineLevel="0" collapsed="false">
      <c r="A311" s="50"/>
      <c r="B311" s="50"/>
      <c r="C311" s="50" t="str">
        <f aca="false">IF(S311="","",IFERROR(IF(INDEX('Ledger Codes'!$C$6:$C$205,MATCH(S311,'Ledger Codes'!$B$6:$B$205,0))="","",INDEX('Ledger Codes'!$C$6:$C$205,MATCH(S311,'Ledger Codes'!$B$6:$B$205,0))),""))</f>
        <v/>
      </c>
      <c r="D311" s="50"/>
      <c r="E311" s="50"/>
      <c r="F311" s="50"/>
      <c r="G311" s="50"/>
      <c r="H311" s="50"/>
      <c r="I311" s="52" t="str">
        <f aca="false">IF(AND(G311="",H311=""),"",N(G311)-N(H311))</f>
        <v/>
      </c>
      <c r="J311" s="52" t="str">
        <f aca="false">IF(I311="","",ABS(I311))</f>
        <v/>
      </c>
      <c r="K311" s="56" t="str">
        <f aca="false">IF(S311="","",0)</f>
        <v/>
      </c>
      <c r="L311" s="56" t="str">
        <f aca="false">IF(J311="","",IF(AND(J311&gt;'COGS Testing'!$E$9,K311=0),1,0))</f>
        <v/>
      </c>
      <c r="M311" s="57" t="n">
        <v>0.615096807368</v>
      </c>
      <c r="N311" s="56" t="str">
        <f aca="false">IF(OR(A311="",I311=""),"",IF(COUNTIFS($A$2:$A$400,A311,$D$2:$D$400,D311,$I$2:$I$400,I311)&gt;1,"Possible duplicate",""))</f>
        <v/>
      </c>
      <c r="O311" s="56" t="str">
        <f aca="false">IF(J311="","",IF(AND(L311=0,K311=0),1,0))</f>
        <v/>
      </c>
      <c r="P311" s="56" t="str">
        <f aca="false">IF(L311=1,J311+ROW()/10^7,"")</f>
        <v/>
      </c>
      <c r="Q311" s="56" t="str">
        <f aca="false">IF(O311=1,M311,"")</f>
        <v/>
      </c>
      <c r="R311" s="56" t="str">
        <f aca="false">IF(K311=1,ROW(),"")</f>
        <v/>
      </c>
      <c r="S311" s="56" t="str">
        <f aca="false">IF(D311="","",TRIM(D311))</f>
        <v/>
      </c>
    </row>
    <row r="312" customFormat="false" ht="15" hidden="false" customHeight="false" outlineLevel="0" collapsed="false">
      <c r="A312" s="50"/>
      <c r="B312" s="50"/>
      <c r="C312" s="50" t="str">
        <f aca="false">IF(S312="","",IFERROR(IF(INDEX('Ledger Codes'!$C$6:$C$205,MATCH(S312,'Ledger Codes'!$B$6:$B$205,0))="","",INDEX('Ledger Codes'!$C$6:$C$205,MATCH(S312,'Ledger Codes'!$B$6:$B$205,0))),""))</f>
        <v/>
      </c>
      <c r="D312" s="50"/>
      <c r="E312" s="50"/>
      <c r="F312" s="50"/>
      <c r="G312" s="50"/>
      <c r="H312" s="50"/>
      <c r="I312" s="52" t="str">
        <f aca="false">IF(AND(G312="",H312=""),"",N(G312)-N(H312))</f>
        <v/>
      </c>
      <c r="J312" s="52" t="str">
        <f aca="false">IF(I312="","",ABS(I312))</f>
        <v/>
      </c>
      <c r="K312" s="56" t="str">
        <f aca="false">IF(S312="","",0)</f>
        <v/>
      </c>
      <c r="L312" s="56" t="str">
        <f aca="false">IF(J312="","",IF(AND(J312&gt;'COGS Testing'!$E$9,K312=0),1,0))</f>
        <v/>
      </c>
      <c r="M312" s="57" t="n">
        <v>0.481252348732</v>
      </c>
      <c r="N312" s="56" t="str">
        <f aca="false">IF(OR(A312="",I312=""),"",IF(COUNTIFS($A$2:$A$400,A312,$D$2:$D$400,D312,$I$2:$I$400,I312)&gt;1,"Possible duplicate",""))</f>
        <v/>
      </c>
      <c r="O312" s="56" t="str">
        <f aca="false">IF(J312="","",IF(AND(L312=0,K312=0),1,0))</f>
        <v/>
      </c>
      <c r="P312" s="56" t="str">
        <f aca="false">IF(L312=1,J312+ROW()/10^7,"")</f>
        <v/>
      </c>
      <c r="Q312" s="56" t="str">
        <f aca="false">IF(O312=1,M312,"")</f>
        <v/>
      </c>
      <c r="R312" s="56" t="str">
        <f aca="false">IF(K312=1,ROW(),"")</f>
        <v/>
      </c>
      <c r="S312" s="56" t="str">
        <f aca="false">IF(D312="","",TRIM(D312))</f>
        <v/>
      </c>
    </row>
    <row r="313" customFormat="false" ht="15" hidden="false" customHeight="false" outlineLevel="0" collapsed="false">
      <c r="A313" s="50"/>
      <c r="B313" s="50"/>
      <c r="C313" s="50" t="str">
        <f aca="false">IF(S313="","",IFERROR(IF(INDEX('Ledger Codes'!$C$6:$C$205,MATCH(S313,'Ledger Codes'!$B$6:$B$205,0))="","",INDEX('Ledger Codes'!$C$6:$C$205,MATCH(S313,'Ledger Codes'!$B$6:$B$205,0))),""))</f>
        <v/>
      </c>
      <c r="D313" s="50"/>
      <c r="E313" s="50"/>
      <c r="F313" s="50"/>
      <c r="G313" s="50"/>
      <c r="H313" s="50"/>
      <c r="I313" s="52" t="str">
        <f aca="false">IF(AND(G313="",H313=""),"",N(G313)-N(H313))</f>
        <v/>
      </c>
      <c r="J313" s="52" t="str">
        <f aca="false">IF(I313="","",ABS(I313))</f>
        <v/>
      </c>
      <c r="K313" s="56" t="str">
        <f aca="false">IF(S313="","",0)</f>
        <v/>
      </c>
      <c r="L313" s="56" t="str">
        <f aca="false">IF(J313="","",IF(AND(J313&gt;'COGS Testing'!$E$9,K313=0),1,0))</f>
        <v/>
      </c>
      <c r="M313" s="57" t="n">
        <v>0.832503142075</v>
      </c>
      <c r="N313" s="56" t="str">
        <f aca="false">IF(OR(A313="",I313=""),"",IF(COUNTIFS($A$2:$A$400,A313,$D$2:$D$400,D313,$I$2:$I$400,I313)&gt;1,"Possible duplicate",""))</f>
        <v/>
      </c>
      <c r="O313" s="56" t="str">
        <f aca="false">IF(J313="","",IF(AND(L313=0,K313=0),1,0))</f>
        <v/>
      </c>
      <c r="P313" s="56" t="str">
        <f aca="false">IF(L313=1,J313+ROW()/10^7,"")</f>
        <v/>
      </c>
      <c r="Q313" s="56" t="str">
        <f aca="false">IF(O313=1,M313,"")</f>
        <v/>
      </c>
      <c r="R313" s="56" t="str">
        <f aca="false">IF(K313=1,ROW(),"")</f>
        <v/>
      </c>
      <c r="S313" s="56" t="str">
        <f aca="false">IF(D313="","",TRIM(D313))</f>
        <v/>
      </c>
    </row>
    <row r="314" customFormat="false" ht="15" hidden="false" customHeight="false" outlineLevel="0" collapsed="false">
      <c r="A314" s="50"/>
      <c r="B314" s="50"/>
      <c r="C314" s="50" t="str">
        <f aca="false">IF(S314="","",IFERROR(IF(INDEX('Ledger Codes'!$C$6:$C$205,MATCH(S314,'Ledger Codes'!$B$6:$B$205,0))="","",INDEX('Ledger Codes'!$C$6:$C$205,MATCH(S314,'Ledger Codes'!$B$6:$B$205,0))),""))</f>
        <v/>
      </c>
      <c r="D314" s="50"/>
      <c r="E314" s="50"/>
      <c r="F314" s="50"/>
      <c r="G314" s="50"/>
      <c r="H314" s="50"/>
      <c r="I314" s="52" t="str">
        <f aca="false">IF(AND(G314="",H314=""),"",N(G314)-N(H314))</f>
        <v/>
      </c>
      <c r="J314" s="52" t="str">
        <f aca="false">IF(I314="","",ABS(I314))</f>
        <v/>
      </c>
      <c r="K314" s="56" t="str">
        <f aca="false">IF(S314="","",0)</f>
        <v/>
      </c>
      <c r="L314" s="56" t="str">
        <f aca="false">IF(J314="","",IF(AND(J314&gt;'COGS Testing'!$E$9,K314=0),1,0))</f>
        <v/>
      </c>
      <c r="M314" s="57" t="n">
        <v>0.163428832025</v>
      </c>
      <c r="N314" s="56" t="str">
        <f aca="false">IF(OR(A314="",I314=""),"",IF(COUNTIFS($A$2:$A$400,A314,$D$2:$D$400,D314,$I$2:$I$400,I314)&gt;1,"Possible duplicate",""))</f>
        <v/>
      </c>
      <c r="O314" s="56" t="str">
        <f aca="false">IF(J314="","",IF(AND(L314=0,K314=0),1,0))</f>
        <v/>
      </c>
      <c r="P314" s="56" t="str">
        <f aca="false">IF(L314=1,J314+ROW()/10^7,"")</f>
        <v/>
      </c>
      <c r="Q314" s="56" t="str">
        <f aca="false">IF(O314=1,M314,"")</f>
        <v/>
      </c>
      <c r="R314" s="56" t="str">
        <f aca="false">IF(K314=1,ROW(),"")</f>
        <v/>
      </c>
      <c r="S314" s="56" t="str">
        <f aca="false">IF(D314="","",TRIM(D314))</f>
        <v/>
      </c>
    </row>
    <row r="315" customFormat="false" ht="15" hidden="false" customHeight="false" outlineLevel="0" collapsed="false">
      <c r="A315" s="50"/>
      <c r="B315" s="50"/>
      <c r="C315" s="50" t="str">
        <f aca="false">IF(S315="","",IFERROR(IF(INDEX('Ledger Codes'!$C$6:$C$205,MATCH(S315,'Ledger Codes'!$B$6:$B$205,0))="","",INDEX('Ledger Codes'!$C$6:$C$205,MATCH(S315,'Ledger Codes'!$B$6:$B$205,0))),""))</f>
        <v/>
      </c>
      <c r="D315" s="50"/>
      <c r="E315" s="50"/>
      <c r="F315" s="50"/>
      <c r="G315" s="50"/>
      <c r="H315" s="50"/>
      <c r="I315" s="52" t="str">
        <f aca="false">IF(AND(G315="",H315=""),"",N(G315)-N(H315))</f>
        <v/>
      </c>
      <c r="J315" s="52" t="str">
        <f aca="false">IF(I315="","",ABS(I315))</f>
        <v/>
      </c>
      <c r="K315" s="56" t="str">
        <f aca="false">IF(S315="","",0)</f>
        <v/>
      </c>
      <c r="L315" s="56" t="str">
        <f aca="false">IF(J315="","",IF(AND(J315&gt;'COGS Testing'!$E$9,K315=0),1,0))</f>
        <v/>
      </c>
      <c r="M315" s="57" t="n">
        <v>0.172261325593</v>
      </c>
      <c r="N315" s="56" t="str">
        <f aca="false">IF(OR(A315="",I315=""),"",IF(COUNTIFS($A$2:$A$400,A315,$D$2:$D$400,D315,$I$2:$I$400,I315)&gt;1,"Possible duplicate",""))</f>
        <v/>
      </c>
      <c r="O315" s="56" t="str">
        <f aca="false">IF(J315="","",IF(AND(L315=0,K315=0),1,0))</f>
        <v/>
      </c>
      <c r="P315" s="56" t="str">
        <f aca="false">IF(L315=1,J315+ROW()/10^7,"")</f>
        <v/>
      </c>
      <c r="Q315" s="56" t="str">
        <f aca="false">IF(O315=1,M315,"")</f>
        <v/>
      </c>
      <c r="R315" s="56" t="str">
        <f aca="false">IF(K315=1,ROW(),"")</f>
        <v/>
      </c>
      <c r="S315" s="56" t="str">
        <f aca="false">IF(D315="","",TRIM(D315))</f>
        <v/>
      </c>
    </row>
    <row r="316" customFormat="false" ht="15" hidden="false" customHeight="false" outlineLevel="0" collapsed="false">
      <c r="A316" s="50"/>
      <c r="B316" s="50"/>
      <c r="C316" s="50" t="str">
        <f aca="false">IF(S316="","",IFERROR(IF(INDEX('Ledger Codes'!$C$6:$C$205,MATCH(S316,'Ledger Codes'!$B$6:$B$205,0))="","",INDEX('Ledger Codes'!$C$6:$C$205,MATCH(S316,'Ledger Codes'!$B$6:$B$205,0))),""))</f>
        <v/>
      </c>
      <c r="D316" s="50"/>
      <c r="E316" s="50"/>
      <c r="F316" s="50"/>
      <c r="G316" s="50"/>
      <c r="H316" s="50"/>
      <c r="I316" s="52" t="str">
        <f aca="false">IF(AND(G316="",H316=""),"",N(G316)-N(H316))</f>
        <v/>
      </c>
      <c r="J316" s="52" t="str">
        <f aca="false">IF(I316="","",ABS(I316))</f>
        <v/>
      </c>
      <c r="K316" s="56" t="str">
        <f aca="false">IF(S316="","",0)</f>
        <v/>
      </c>
      <c r="L316" s="56" t="str">
        <f aca="false">IF(J316="","",IF(AND(J316&gt;'COGS Testing'!$E$9,K316=0),1,0))</f>
        <v/>
      </c>
      <c r="M316" s="57" t="n">
        <v>0.506210661562</v>
      </c>
      <c r="N316" s="56" t="str">
        <f aca="false">IF(OR(A316="",I316=""),"",IF(COUNTIFS($A$2:$A$400,A316,$D$2:$D$400,D316,$I$2:$I$400,I316)&gt;1,"Possible duplicate",""))</f>
        <v/>
      </c>
      <c r="O316" s="56" t="str">
        <f aca="false">IF(J316="","",IF(AND(L316=0,K316=0),1,0))</f>
        <v/>
      </c>
      <c r="P316" s="56" t="str">
        <f aca="false">IF(L316=1,J316+ROW()/10^7,"")</f>
        <v/>
      </c>
      <c r="Q316" s="56" t="str">
        <f aca="false">IF(O316=1,M316,"")</f>
        <v/>
      </c>
      <c r="R316" s="56" t="str">
        <f aca="false">IF(K316=1,ROW(),"")</f>
        <v/>
      </c>
      <c r="S316" s="56" t="str">
        <f aca="false">IF(D316="","",TRIM(D316))</f>
        <v/>
      </c>
    </row>
    <row r="317" customFormat="false" ht="15" hidden="false" customHeight="false" outlineLevel="0" collapsed="false">
      <c r="A317" s="50"/>
      <c r="B317" s="50"/>
      <c r="C317" s="50" t="str">
        <f aca="false">IF(S317="","",IFERROR(IF(INDEX('Ledger Codes'!$C$6:$C$205,MATCH(S317,'Ledger Codes'!$B$6:$B$205,0))="","",INDEX('Ledger Codes'!$C$6:$C$205,MATCH(S317,'Ledger Codes'!$B$6:$B$205,0))),""))</f>
        <v/>
      </c>
      <c r="D317" s="50"/>
      <c r="E317" s="50"/>
      <c r="F317" s="50"/>
      <c r="G317" s="50"/>
      <c r="H317" s="50"/>
      <c r="I317" s="52" t="str">
        <f aca="false">IF(AND(G317="",H317=""),"",N(G317)-N(H317))</f>
        <v/>
      </c>
      <c r="J317" s="52" t="str">
        <f aca="false">IF(I317="","",ABS(I317))</f>
        <v/>
      </c>
      <c r="K317" s="56" t="str">
        <f aca="false">IF(S317="","",0)</f>
        <v/>
      </c>
      <c r="L317" s="56" t="str">
        <f aca="false">IF(J317="","",IF(AND(J317&gt;'COGS Testing'!$E$9,K317=0),1,0))</f>
        <v/>
      </c>
      <c r="M317" s="57" t="n">
        <v>0.345104023211</v>
      </c>
      <c r="N317" s="56" t="str">
        <f aca="false">IF(OR(A317="",I317=""),"",IF(COUNTIFS($A$2:$A$400,A317,$D$2:$D$400,D317,$I$2:$I$400,I317)&gt;1,"Possible duplicate",""))</f>
        <v/>
      </c>
      <c r="O317" s="56" t="str">
        <f aca="false">IF(J317="","",IF(AND(L317=0,K317=0),1,0))</f>
        <v/>
      </c>
      <c r="P317" s="56" t="str">
        <f aca="false">IF(L317=1,J317+ROW()/10^7,"")</f>
        <v/>
      </c>
      <c r="Q317" s="56" t="str">
        <f aca="false">IF(O317=1,M317,"")</f>
        <v/>
      </c>
      <c r="R317" s="56" t="str">
        <f aca="false">IF(K317=1,ROW(),"")</f>
        <v/>
      </c>
      <c r="S317" s="56" t="str">
        <f aca="false">IF(D317="","",TRIM(D317))</f>
        <v/>
      </c>
    </row>
    <row r="318" customFormat="false" ht="15" hidden="false" customHeight="false" outlineLevel="0" collapsed="false">
      <c r="A318" s="50"/>
      <c r="B318" s="50"/>
      <c r="C318" s="50" t="str">
        <f aca="false">IF(S318="","",IFERROR(IF(INDEX('Ledger Codes'!$C$6:$C$205,MATCH(S318,'Ledger Codes'!$B$6:$B$205,0))="","",INDEX('Ledger Codes'!$C$6:$C$205,MATCH(S318,'Ledger Codes'!$B$6:$B$205,0))),""))</f>
        <v/>
      </c>
      <c r="D318" s="50"/>
      <c r="E318" s="50"/>
      <c r="F318" s="50"/>
      <c r="G318" s="50"/>
      <c r="H318" s="50"/>
      <c r="I318" s="52" t="str">
        <f aca="false">IF(AND(G318="",H318=""),"",N(G318)-N(H318))</f>
        <v/>
      </c>
      <c r="J318" s="52" t="str">
        <f aca="false">IF(I318="","",ABS(I318))</f>
        <v/>
      </c>
      <c r="K318" s="56" t="str">
        <f aca="false">IF(S318="","",0)</f>
        <v/>
      </c>
      <c r="L318" s="56" t="str">
        <f aca="false">IF(J318="","",IF(AND(J318&gt;'COGS Testing'!$E$9,K318=0),1,0))</f>
        <v/>
      </c>
      <c r="M318" s="57" t="n">
        <v>0.373187986292</v>
      </c>
      <c r="N318" s="56" t="str">
        <f aca="false">IF(OR(A318="",I318=""),"",IF(COUNTIFS($A$2:$A$400,A318,$D$2:$D$400,D318,$I$2:$I$400,I318)&gt;1,"Possible duplicate",""))</f>
        <v/>
      </c>
      <c r="O318" s="56" t="str">
        <f aca="false">IF(J318="","",IF(AND(L318=0,K318=0),1,0))</f>
        <v/>
      </c>
      <c r="P318" s="56" t="str">
        <f aca="false">IF(L318=1,J318+ROW()/10^7,"")</f>
        <v/>
      </c>
      <c r="Q318" s="56" t="str">
        <f aca="false">IF(O318=1,M318,"")</f>
        <v/>
      </c>
      <c r="R318" s="56" t="str">
        <f aca="false">IF(K318=1,ROW(),"")</f>
        <v/>
      </c>
      <c r="S318" s="56" t="str">
        <f aca="false">IF(D318="","",TRIM(D318))</f>
        <v/>
      </c>
    </row>
    <row r="319" customFormat="false" ht="15" hidden="false" customHeight="false" outlineLevel="0" collapsed="false">
      <c r="A319" s="50"/>
      <c r="B319" s="50"/>
      <c r="C319" s="50" t="str">
        <f aca="false">IF(S319="","",IFERROR(IF(INDEX('Ledger Codes'!$C$6:$C$205,MATCH(S319,'Ledger Codes'!$B$6:$B$205,0))="","",INDEX('Ledger Codes'!$C$6:$C$205,MATCH(S319,'Ledger Codes'!$B$6:$B$205,0))),""))</f>
        <v/>
      </c>
      <c r="D319" s="50"/>
      <c r="E319" s="50"/>
      <c r="F319" s="50"/>
      <c r="G319" s="50"/>
      <c r="H319" s="50"/>
      <c r="I319" s="52" t="str">
        <f aca="false">IF(AND(G319="",H319=""),"",N(G319)-N(H319))</f>
        <v/>
      </c>
      <c r="J319" s="52" t="str">
        <f aca="false">IF(I319="","",ABS(I319))</f>
        <v/>
      </c>
      <c r="K319" s="56" t="str">
        <f aca="false">IF(S319="","",0)</f>
        <v/>
      </c>
      <c r="L319" s="56" t="str">
        <f aca="false">IF(J319="","",IF(AND(J319&gt;'COGS Testing'!$E$9,K319=0),1,0))</f>
        <v/>
      </c>
      <c r="M319" s="57" t="n">
        <v>0.050513583882</v>
      </c>
      <c r="N319" s="56" t="str">
        <f aca="false">IF(OR(A319="",I319=""),"",IF(COUNTIFS($A$2:$A$400,A319,$D$2:$D$400,D319,$I$2:$I$400,I319)&gt;1,"Possible duplicate",""))</f>
        <v/>
      </c>
      <c r="O319" s="56" t="str">
        <f aca="false">IF(J319="","",IF(AND(L319=0,K319=0),1,0))</f>
        <v/>
      </c>
      <c r="P319" s="56" t="str">
        <f aca="false">IF(L319=1,J319+ROW()/10^7,"")</f>
        <v/>
      </c>
      <c r="Q319" s="56" t="str">
        <f aca="false">IF(O319=1,M319,"")</f>
        <v/>
      </c>
      <c r="R319" s="56" t="str">
        <f aca="false">IF(K319=1,ROW(),"")</f>
        <v/>
      </c>
      <c r="S319" s="56" t="str">
        <f aca="false">IF(D319="","",TRIM(D319))</f>
        <v/>
      </c>
    </row>
    <row r="320" customFormat="false" ht="15" hidden="false" customHeight="false" outlineLevel="0" collapsed="false">
      <c r="A320" s="50"/>
      <c r="B320" s="50"/>
      <c r="C320" s="50" t="str">
        <f aca="false">IF(S320="","",IFERROR(IF(INDEX('Ledger Codes'!$C$6:$C$205,MATCH(S320,'Ledger Codes'!$B$6:$B$205,0))="","",INDEX('Ledger Codes'!$C$6:$C$205,MATCH(S320,'Ledger Codes'!$B$6:$B$205,0))),""))</f>
        <v/>
      </c>
      <c r="D320" s="50"/>
      <c r="E320" s="50"/>
      <c r="F320" s="50"/>
      <c r="G320" s="50"/>
      <c r="H320" s="50"/>
      <c r="I320" s="52" t="str">
        <f aca="false">IF(AND(G320="",H320=""),"",N(G320)-N(H320))</f>
        <v/>
      </c>
      <c r="J320" s="52" t="str">
        <f aca="false">IF(I320="","",ABS(I320))</f>
        <v/>
      </c>
      <c r="K320" s="56" t="str">
        <f aca="false">IF(S320="","",0)</f>
        <v/>
      </c>
      <c r="L320" s="56" t="str">
        <f aca="false">IF(J320="","",IF(AND(J320&gt;'COGS Testing'!$E$9,K320=0),1,0))</f>
        <v/>
      </c>
      <c r="M320" s="57" t="n">
        <v>0.830872815979</v>
      </c>
      <c r="N320" s="56" t="str">
        <f aca="false">IF(OR(A320="",I320=""),"",IF(COUNTIFS($A$2:$A$400,A320,$D$2:$D$400,D320,$I$2:$I$400,I320)&gt;1,"Possible duplicate",""))</f>
        <v/>
      </c>
      <c r="O320" s="56" t="str">
        <f aca="false">IF(J320="","",IF(AND(L320=0,K320=0),1,0))</f>
        <v/>
      </c>
      <c r="P320" s="56" t="str">
        <f aca="false">IF(L320=1,J320+ROW()/10^7,"")</f>
        <v/>
      </c>
      <c r="Q320" s="56" t="str">
        <f aca="false">IF(O320=1,M320,"")</f>
        <v/>
      </c>
      <c r="R320" s="56" t="str">
        <f aca="false">IF(K320=1,ROW(),"")</f>
        <v/>
      </c>
      <c r="S320" s="56" t="str">
        <f aca="false">IF(D320="","",TRIM(D320))</f>
        <v/>
      </c>
    </row>
    <row r="321" customFormat="false" ht="15" hidden="false" customHeight="false" outlineLevel="0" collapsed="false">
      <c r="A321" s="50"/>
      <c r="B321" s="50"/>
      <c r="C321" s="50" t="str">
        <f aca="false">IF(S321="","",IFERROR(IF(INDEX('Ledger Codes'!$C$6:$C$205,MATCH(S321,'Ledger Codes'!$B$6:$B$205,0))="","",INDEX('Ledger Codes'!$C$6:$C$205,MATCH(S321,'Ledger Codes'!$B$6:$B$205,0))),""))</f>
        <v/>
      </c>
      <c r="D321" s="50"/>
      <c r="E321" s="50"/>
      <c r="F321" s="50"/>
      <c r="G321" s="50"/>
      <c r="H321" s="50"/>
      <c r="I321" s="52" t="str">
        <f aca="false">IF(AND(G321="",H321=""),"",N(G321)-N(H321))</f>
        <v/>
      </c>
      <c r="J321" s="52" t="str">
        <f aca="false">IF(I321="","",ABS(I321))</f>
        <v/>
      </c>
      <c r="K321" s="56" t="str">
        <f aca="false">IF(S321="","",0)</f>
        <v/>
      </c>
      <c r="L321" s="56" t="str">
        <f aca="false">IF(J321="","",IF(AND(J321&gt;'COGS Testing'!$E$9,K321=0),1,0))</f>
        <v/>
      </c>
      <c r="M321" s="57" t="n">
        <v>0.10442358774</v>
      </c>
      <c r="N321" s="56" t="str">
        <f aca="false">IF(OR(A321="",I321=""),"",IF(COUNTIFS($A$2:$A$400,A321,$D$2:$D$400,D321,$I$2:$I$400,I321)&gt;1,"Possible duplicate",""))</f>
        <v/>
      </c>
      <c r="O321" s="56" t="str">
        <f aca="false">IF(J321="","",IF(AND(L321=0,K321=0),1,0))</f>
        <v/>
      </c>
      <c r="P321" s="56" t="str">
        <f aca="false">IF(L321=1,J321+ROW()/10^7,"")</f>
        <v/>
      </c>
      <c r="Q321" s="56" t="str">
        <f aca="false">IF(O321=1,M321,"")</f>
        <v/>
      </c>
      <c r="R321" s="56" t="str">
        <f aca="false">IF(K321=1,ROW(),"")</f>
        <v/>
      </c>
      <c r="S321" s="56" t="str">
        <f aca="false">IF(D321="","",TRIM(D321))</f>
        <v/>
      </c>
    </row>
    <row r="322" customFormat="false" ht="15" hidden="false" customHeight="false" outlineLevel="0" collapsed="false">
      <c r="A322" s="50"/>
      <c r="B322" s="50"/>
      <c r="C322" s="50" t="str">
        <f aca="false">IF(S322="","",IFERROR(IF(INDEX('Ledger Codes'!$C$6:$C$205,MATCH(S322,'Ledger Codes'!$B$6:$B$205,0))="","",INDEX('Ledger Codes'!$C$6:$C$205,MATCH(S322,'Ledger Codes'!$B$6:$B$205,0))),""))</f>
        <v/>
      </c>
      <c r="D322" s="50"/>
      <c r="E322" s="50"/>
      <c r="F322" s="50"/>
      <c r="G322" s="50"/>
      <c r="H322" s="50"/>
      <c r="I322" s="52" t="str">
        <f aca="false">IF(AND(G322="",H322=""),"",N(G322)-N(H322))</f>
        <v/>
      </c>
      <c r="J322" s="52" t="str">
        <f aca="false">IF(I322="","",ABS(I322))</f>
        <v/>
      </c>
      <c r="K322" s="56" t="str">
        <f aca="false">IF(S322="","",0)</f>
        <v/>
      </c>
      <c r="L322" s="56" t="str">
        <f aca="false">IF(J322="","",IF(AND(J322&gt;'COGS Testing'!$E$9,K322=0),1,0))</f>
        <v/>
      </c>
      <c r="M322" s="57" t="n">
        <v>0.970688310501</v>
      </c>
      <c r="N322" s="56" t="str">
        <f aca="false">IF(OR(A322="",I322=""),"",IF(COUNTIFS($A$2:$A$400,A322,$D$2:$D$400,D322,$I$2:$I$400,I322)&gt;1,"Possible duplicate",""))</f>
        <v/>
      </c>
      <c r="O322" s="56" t="str">
        <f aca="false">IF(J322="","",IF(AND(L322=0,K322=0),1,0))</f>
        <v/>
      </c>
      <c r="P322" s="56" t="str">
        <f aca="false">IF(L322=1,J322+ROW()/10^7,"")</f>
        <v/>
      </c>
      <c r="Q322" s="56" t="str">
        <f aca="false">IF(O322=1,M322,"")</f>
        <v/>
      </c>
      <c r="R322" s="56" t="str">
        <f aca="false">IF(K322=1,ROW(),"")</f>
        <v/>
      </c>
      <c r="S322" s="56" t="str">
        <f aca="false">IF(D322="","",TRIM(D322))</f>
        <v/>
      </c>
    </row>
    <row r="323" customFormat="false" ht="15" hidden="false" customHeight="false" outlineLevel="0" collapsed="false">
      <c r="A323" s="50"/>
      <c r="B323" s="50"/>
      <c r="C323" s="50" t="str">
        <f aca="false">IF(S323="","",IFERROR(IF(INDEX('Ledger Codes'!$C$6:$C$205,MATCH(S323,'Ledger Codes'!$B$6:$B$205,0))="","",INDEX('Ledger Codes'!$C$6:$C$205,MATCH(S323,'Ledger Codes'!$B$6:$B$205,0))),""))</f>
        <v/>
      </c>
      <c r="D323" s="50"/>
      <c r="E323" s="50"/>
      <c r="F323" s="50"/>
      <c r="G323" s="50"/>
      <c r="H323" s="50"/>
      <c r="I323" s="52" t="str">
        <f aca="false">IF(AND(G323="",H323=""),"",N(G323)-N(H323))</f>
        <v/>
      </c>
      <c r="J323" s="52" t="str">
        <f aca="false">IF(I323="","",ABS(I323))</f>
        <v/>
      </c>
      <c r="K323" s="56" t="str">
        <f aca="false">IF(S323="","",0)</f>
        <v/>
      </c>
      <c r="L323" s="56" t="str">
        <f aca="false">IF(J323="","",IF(AND(J323&gt;'COGS Testing'!$E$9,K323=0),1,0))</f>
        <v/>
      </c>
      <c r="M323" s="57" t="n">
        <v>0.972810546385</v>
      </c>
      <c r="N323" s="56" t="str">
        <f aca="false">IF(OR(A323="",I323=""),"",IF(COUNTIFS($A$2:$A$400,A323,$D$2:$D$400,D323,$I$2:$I$400,I323)&gt;1,"Possible duplicate",""))</f>
        <v/>
      </c>
      <c r="O323" s="56" t="str">
        <f aca="false">IF(J323="","",IF(AND(L323=0,K323=0),1,0))</f>
        <v/>
      </c>
      <c r="P323" s="56" t="str">
        <f aca="false">IF(L323=1,J323+ROW()/10^7,"")</f>
        <v/>
      </c>
      <c r="Q323" s="56" t="str">
        <f aca="false">IF(O323=1,M323,"")</f>
        <v/>
      </c>
      <c r="R323" s="56" t="str">
        <f aca="false">IF(K323=1,ROW(),"")</f>
        <v/>
      </c>
      <c r="S323" s="56" t="str">
        <f aca="false">IF(D323="","",TRIM(D323))</f>
        <v/>
      </c>
    </row>
    <row r="324" customFormat="false" ht="15" hidden="false" customHeight="false" outlineLevel="0" collapsed="false">
      <c r="A324" s="50"/>
      <c r="B324" s="50"/>
      <c r="C324" s="50" t="str">
        <f aca="false">IF(S324="","",IFERROR(IF(INDEX('Ledger Codes'!$C$6:$C$205,MATCH(S324,'Ledger Codes'!$B$6:$B$205,0))="","",INDEX('Ledger Codes'!$C$6:$C$205,MATCH(S324,'Ledger Codes'!$B$6:$B$205,0))),""))</f>
        <v/>
      </c>
      <c r="D324" s="50"/>
      <c r="E324" s="50"/>
      <c r="F324" s="50"/>
      <c r="G324" s="50"/>
      <c r="H324" s="50"/>
      <c r="I324" s="52" t="str">
        <f aca="false">IF(AND(G324="",H324=""),"",N(G324)-N(H324))</f>
        <v/>
      </c>
      <c r="J324" s="52" t="str">
        <f aca="false">IF(I324="","",ABS(I324))</f>
        <v/>
      </c>
      <c r="K324" s="56" t="str">
        <f aca="false">IF(S324="","",0)</f>
        <v/>
      </c>
      <c r="L324" s="56" t="str">
        <f aca="false">IF(J324="","",IF(AND(J324&gt;'COGS Testing'!$E$9,K324=0),1,0))</f>
        <v/>
      </c>
      <c r="M324" s="57" t="n">
        <v>0.450489644212</v>
      </c>
      <c r="N324" s="56" t="str">
        <f aca="false">IF(OR(A324="",I324=""),"",IF(COUNTIFS($A$2:$A$400,A324,$D$2:$D$400,D324,$I$2:$I$400,I324)&gt;1,"Possible duplicate",""))</f>
        <v/>
      </c>
      <c r="O324" s="56" t="str">
        <f aca="false">IF(J324="","",IF(AND(L324=0,K324=0),1,0))</f>
        <v/>
      </c>
      <c r="P324" s="56" t="str">
        <f aca="false">IF(L324=1,J324+ROW()/10^7,"")</f>
        <v/>
      </c>
      <c r="Q324" s="56" t="str">
        <f aca="false">IF(O324=1,M324,"")</f>
        <v/>
      </c>
      <c r="R324" s="56" t="str">
        <f aca="false">IF(K324=1,ROW(),"")</f>
        <v/>
      </c>
      <c r="S324" s="56" t="str">
        <f aca="false">IF(D324="","",TRIM(D324))</f>
        <v/>
      </c>
    </row>
    <row r="325" customFormat="false" ht="15" hidden="false" customHeight="false" outlineLevel="0" collapsed="false">
      <c r="A325" s="50"/>
      <c r="B325" s="50"/>
      <c r="C325" s="50" t="str">
        <f aca="false">IF(S325="","",IFERROR(IF(INDEX('Ledger Codes'!$C$6:$C$205,MATCH(S325,'Ledger Codes'!$B$6:$B$205,0))="","",INDEX('Ledger Codes'!$C$6:$C$205,MATCH(S325,'Ledger Codes'!$B$6:$B$205,0))),""))</f>
        <v/>
      </c>
      <c r="D325" s="50"/>
      <c r="E325" s="50"/>
      <c r="F325" s="50"/>
      <c r="G325" s="50"/>
      <c r="H325" s="50"/>
      <c r="I325" s="52" t="str">
        <f aca="false">IF(AND(G325="",H325=""),"",N(G325)-N(H325))</f>
        <v/>
      </c>
      <c r="J325" s="52" t="str">
        <f aca="false">IF(I325="","",ABS(I325))</f>
        <v/>
      </c>
      <c r="K325" s="56" t="str">
        <f aca="false">IF(S325="","",0)</f>
        <v/>
      </c>
      <c r="L325" s="56" t="str">
        <f aca="false">IF(J325="","",IF(AND(J325&gt;'COGS Testing'!$E$9,K325=0),1,0))</f>
        <v/>
      </c>
      <c r="M325" s="57" t="n">
        <v>0.56343509297</v>
      </c>
      <c r="N325" s="56" t="str">
        <f aca="false">IF(OR(A325="",I325=""),"",IF(COUNTIFS($A$2:$A$400,A325,$D$2:$D$400,D325,$I$2:$I$400,I325)&gt;1,"Possible duplicate",""))</f>
        <v/>
      </c>
      <c r="O325" s="56" t="str">
        <f aca="false">IF(J325="","",IF(AND(L325=0,K325=0),1,0))</f>
        <v/>
      </c>
      <c r="P325" s="56" t="str">
        <f aca="false">IF(L325=1,J325+ROW()/10^7,"")</f>
        <v/>
      </c>
      <c r="Q325" s="56" t="str">
        <f aca="false">IF(O325=1,M325,"")</f>
        <v/>
      </c>
      <c r="R325" s="56" t="str">
        <f aca="false">IF(K325=1,ROW(),"")</f>
        <v/>
      </c>
      <c r="S325" s="56" t="str">
        <f aca="false">IF(D325="","",TRIM(D325))</f>
        <v/>
      </c>
    </row>
    <row r="326" customFormat="false" ht="15" hidden="false" customHeight="false" outlineLevel="0" collapsed="false">
      <c r="A326" s="50"/>
      <c r="B326" s="50"/>
      <c r="C326" s="50" t="str">
        <f aca="false">IF(S326="","",IFERROR(IF(INDEX('Ledger Codes'!$C$6:$C$205,MATCH(S326,'Ledger Codes'!$B$6:$B$205,0))="","",INDEX('Ledger Codes'!$C$6:$C$205,MATCH(S326,'Ledger Codes'!$B$6:$B$205,0))),""))</f>
        <v/>
      </c>
      <c r="D326" s="50"/>
      <c r="E326" s="50"/>
      <c r="F326" s="50"/>
      <c r="G326" s="50"/>
      <c r="H326" s="50"/>
      <c r="I326" s="52" t="str">
        <f aca="false">IF(AND(G326="",H326=""),"",N(G326)-N(H326))</f>
        <v/>
      </c>
      <c r="J326" s="52" t="str">
        <f aca="false">IF(I326="","",ABS(I326))</f>
        <v/>
      </c>
      <c r="K326" s="56" t="str">
        <f aca="false">IF(S326="","",0)</f>
        <v/>
      </c>
      <c r="L326" s="56" t="str">
        <f aca="false">IF(J326="","",IF(AND(J326&gt;'COGS Testing'!$E$9,K326=0),1,0))</f>
        <v/>
      </c>
      <c r="M326" s="57" t="n">
        <v>0.565858019427</v>
      </c>
      <c r="N326" s="56" t="str">
        <f aca="false">IF(OR(A326="",I326=""),"",IF(COUNTIFS($A$2:$A$400,A326,$D$2:$D$400,D326,$I$2:$I$400,I326)&gt;1,"Possible duplicate",""))</f>
        <v/>
      </c>
      <c r="O326" s="56" t="str">
        <f aca="false">IF(J326="","",IF(AND(L326=0,K326=0),1,0))</f>
        <v/>
      </c>
      <c r="P326" s="56" t="str">
        <f aca="false">IF(L326=1,J326+ROW()/10^7,"")</f>
        <v/>
      </c>
      <c r="Q326" s="56" t="str">
        <f aca="false">IF(O326=1,M326,"")</f>
        <v/>
      </c>
      <c r="R326" s="56" t="str">
        <f aca="false">IF(K326=1,ROW(),"")</f>
        <v/>
      </c>
      <c r="S326" s="56" t="str">
        <f aca="false">IF(D326="","",TRIM(D326))</f>
        <v/>
      </c>
    </row>
    <row r="327" customFormat="false" ht="15" hidden="false" customHeight="false" outlineLevel="0" collapsed="false">
      <c r="A327" s="50"/>
      <c r="B327" s="50"/>
      <c r="C327" s="50" t="str">
        <f aca="false">IF(S327="","",IFERROR(IF(INDEX('Ledger Codes'!$C$6:$C$205,MATCH(S327,'Ledger Codes'!$B$6:$B$205,0))="","",INDEX('Ledger Codes'!$C$6:$C$205,MATCH(S327,'Ledger Codes'!$B$6:$B$205,0))),""))</f>
        <v/>
      </c>
      <c r="D327" s="50"/>
      <c r="E327" s="50"/>
      <c r="F327" s="50"/>
      <c r="G327" s="50"/>
      <c r="H327" s="50"/>
      <c r="I327" s="52" t="str">
        <f aca="false">IF(AND(G327="",H327=""),"",N(G327)-N(H327))</f>
        <v/>
      </c>
      <c r="J327" s="52" t="str">
        <f aca="false">IF(I327="","",ABS(I327))</f>
        <v/>
      </c>
      <c r="K327" s="56" t="str">
        <f aca="false">IF(S327="","",0)</f>
        <v/>
      </c>
      <c r="L327" s="56" t="str">
        <f aca="false">IF(J327="","",IF(AND(J327&gt;'COGS Testing'!$E$9,K327=0),1,0))</f>
        <v/>
      </c>
      <c r="M327" s="57" t="n">
        <v>0.757248091524</v>
      </c>
      <c r="N327" s="56" t="str">
        <f aca="false">IF(OR(A327="",I327=""),"",IF(COUNTIFS($A$2:$A$400,A327,$D$2:$D$400,D327,$I$2:$I$400,I327)&gt;1,"Possible duplicate",""))</f>
        <v/>
      </c>
      <c r="O327" s="56" t="str">
        <f aca="false">IF(J327="","",IF(AND(L327=0,K327=0),1,0))</f>
        <v/>
      </c>
      <c r="P327" s="56" t="str">
        <f aca="false">IF(L327=1,J327+ROW()/10^7,"")</f>
        <v/>
      </c>
      <c r="Q327" s="56" t="str">
        <f aca="false">IF(O327=1,M327,"")</f>
        <v/>
      </c>
      <c r="R327" s="56" t="str">
        <f aca="false">IF(K327=1,ROW(),"")</f>
        <v/>
      </c>
      <c r="S327" s="56" t="str">
        <f aca="false">IF(D327="","",TRIM(D327))</f>
        <v/>
      </c>
    </row>
    <row r="328" customFormat="false" ht="15" hidden="false" customHeight="false" outlineLevel="0" collapsed="false">
      <c r="A328" s="50"/>
      <c r="B328" s="50"/>
      <c r="C328" s="50" t="str">
        <f aca="false">IF(S328="","",IFERROR(IF(INDEX('Ledger Codes'!$C$6:$C$205,MATCH(S328,'Ledger Codes'!$B$6:$B$205,0))="","",INDEX('Ledger Codes'!$C$6:$C$205,MATCH(S328,'Ledger Codes'!$B$6:$B$205,0))),""))</f>
        <v/>
      </c>
      <c r="D328" s="50"/>
      <c r="E328" s="50"/>
      <c r="F328" s="50"/>
      <c r="G328" s="50"/>
      <c r="H328" s="50"/>
      <c r="I328" s="52" t="str">
        <f aca="false">IF(AND(G328="",H328=""),"",N(G328)-N(H328))</f>
        <v/>
      </c>
      <c r="J328" s="52" t="str">
        <f aca="false">IF(I328="","",ABS(I328))</f>
        <v/>
      </c>
      <c r="K328" s="56" t="str">
        <f aca="false">IF(S328="","",0)</f>
        <v/>
      </c>
      <c r="L328" s="56" t="str">
        <f aca="false">IF(J328="","",IF(AND(J328&gt;'COGS Testing'!$E$9,K328=0),1,0))</f>
        <v/>
      </c>
      <c r="M328" s="57" t="n">
        <v>0.835189731308</v>
      </c>
      <c r="N328" s="56" t="str">
        <f aca="false">IF(OR(A328="",I328=""),"",IF(COUNTIFS($A$2:$A$400,A328,$D$2:$D$400,D328,$I$2:$I$400,I328)&gt;1,"Possible duplicate",""))</f>
        <v/>
      </c>
      <c r="O328" s="56" t="str">
        <f aca="false">IF(J328="","",IF(AND(L328=0,K328=0),1,0))</f>
        <v/>
      </c>
      <c r="P328" s="56" t="str">
        <f aca="false">IF(L328=1,J328+ROW()/10^7,"")</f>
        <v/>
      </c>
      <c r="Q328" s="56" t="str">
        <f aca="false">IF(O328=1,M328,"")</f>
        <v/>
      </c>
      <c r="R328" s="56" t="str">
        <f aca="false">IF(K328=1,ROW(),"")</f>
        <v/>
      </c>
      <c r="S328" s="56" t="str">
        <f aca="false">IF(D328="","",TRIM(D328))</f>
        <v/>
      </c>
    </row>
    <row r="329" customFormat="false" ht="15" hidden="false" customHeight="false" outlineLevel="0" collapsed="false">
      <c r="A329" s="50"/>
      <c r="B329" s="50"/>
      <c r="C329" s="50" t="str">
        <f aca="false">IF(S329="","",IFERROR(IF(INDEX('Ledger Codes'!$C$6:$C$205,MATCH(S329,'Ledger Codes'!$B$6:$B$205,0))="","",INDEX('Ledger Codes'!$C$6:$C$205,MATCH(S329,'Ledger Codes'!$B$6:$B$205,0))),""))</f>
        <v/>
      </c>
      <c r="D329" s="50"/>
      <c r="E329" s="50"/>
      <c r="F329" s="50"/>
      <c r="G329" s="50"/>
      <c r="H329" s="50"/>
      <c r="I329" s="52" t="str">
        <f aca="false">IF(AND(G329="",H329=""),"",N(G329)-N(H329))</f>
        <v/>
      </c>
      <c r="J329" s="52" t="str">
        <f aca="false">IF(I329="","",ABS(I329))</f>
        <v/>
      </c>
      <c r="K329" s="56" t="str">
        <f aca="false">IF(S329="","",0)</f>
        <v/>
      </c>
      <c r="L329" s="56" t="str">
        <f aca="false">IF(J329="","",IF(AND(J329&gt;'COGS Testing'!$E$9,K329=0),1,0))</f>
        <v/>
      </c>
      <c r="M329" s="57" t="n">
        <v>0.151098704524</v>
      </c>
      <c r="N329" s="56" t="str">
        <f aca="false">IF(OR(A329="",I329=""),"",IF(COUNTIFS($A$2:$A$400,A329,$D$2:$D$400,D329,$I$2:$I$400,I329)&gt;1,"Possible duplicate",""))</f>
        <v/>
      </c>
      <c r="O329" s="56" t="str">
        <f aca="false">IF(J329="","",IF(AND(L329=0,K329=0),1,0))</f>
        <v/>
      </c>
      <c r="P329" s="56" t="str">
        <f aca="false">IF(L329=1,J329+ROW()/10^7,"")</f>
        <v/>
      </c>
      <c r="Q329" s="56" t="str">
        <f aca="false">IF(O329=1,M329,"")</f>
        <v/>
      </c>
      <c r="R329" s="56" t="str">
        <f aca="false">IF(K329=1,ROW(),"")</f>
        <v/>
      </c>
      <c r="S329" s="56" t="str">
        <f aca="false">IF(D329="","",TRIM(D329))</f>
        <v/>
      </c>
    </row>
    <row r="330" customFormat="false" ht="15" hidden="false" customHeight="false" outlineLevel="0" collapsed="false">
      <c r="A330" s="50"/>
      <c r="B330" s="50"/>
      <c r="C330" s="50" t="str">
        <f aca="false">IF(S330="","",IFERROR(IF(INDEX('Ledger Codes'!$C$6:$C$205,MATCH(S330,'Ledger Codes'!$B$6:$B$205,0))="","",INDEX('Ledger Codes'!$C$6:$C$205,MATCH(S330,'Ledger Codes'!$B$6:$B$205,0))),""))</f>
        <v/>
      </c>
      <c r="D330" s="50"/>
      <c r="E330" s="50"/>
      <c r="F330" s="50"/>
      <c r="G330" s="50"/>
      <c r="H330" s="50"/>
      <c r="I330" s="52" t="str">
        <f aca="false">IF(AND(G330="",H330=""),"",N(G330)-N(H330))</f>
        <v/>
      </c>
      <c r="J330" s="52" t="str">
        <f aca="false">IF(I330="","",ABS(I330))</f>
        <v/>
      </c>
      <c r="K330" s="56" t="str">
        <f aca="false">IF(S330="","",0)</f>
        <v/>
      </c>
      <c r="L330" s="56" t="str">
        <f aca="false">IF(J330="","",IF(AND(J330&gt;'COGS Testing'!$E$9,K330=0),1,0))</f>
        <v/>
      </c>
      <c r="M330" s="57" t="n">
        <v>0.580239430954</v>
      </c>
      <c r="N330" s="56" t="str">
        <f aca="false">IF(OR(A330="",I330=""),"",IF(COUNTIFS($A$2:$A$400,A330,$D$2:$D$400,D330,$I$2:$I$400,I330)&gt;1,"Possible duplicate",""))</f>
        <v/>
      </c>
      <c r="O330" s="56" t="str">
        <f aca="false">IF(J330="","",IF(AND(L330=0,K330=0),1,0))</f>
        <v/>
      </c>
      <c r="P330" s="56" t="str">
        <f aca="false">IF(L330=1,J330+ROW()/10^7,"")</f>
        <v/>
      </c>
      <c r="Q330" s="56" t="str">
        <f aca="false">IF(O330=1,M330,"")</f>
        <v/>
      </c>
      <c r="R330" s="56" t="str">
        <f aca="false">IF(K330=1,ROW(),"")</f>
        <v/>
      </c>
      <c r="S330" s="56" t="str">
        <f aca="false">IF(D330="","",TRIM(D330))</f>
        <v/>
      </c>
    </row>
    <row r="331" customFormat="false" ht="15" hidden="false" customHeight="false" outlineLevel="0" collapsed="false">
      <c r="A331" s="50"/>
      <c r="B331" s="50"/>
      <c r="C331" s="50" t="str">
        <f aca="false">IF(S331="","",IFERROR(IF(INDEX('Ledger Codes'!$C$6:$C$205,MATCH(S331,'Ledger Codes'!$B$6:$B$205,0))="","",INDEX('Ledger Codes'!$C$6:$C$205,MATCH(S331,'Ledger Codes'!$B$6:$B$205,0))),""))</f>
        <v/>
      </c>
      <c r="D331" s="50"/>
      <c r="E331" s="50"/>
      <c r="F331" s="50"/>
      <c r="G331" s="50"/>
      <c r="H331" s="50"/>
      <c r="I331" s="52" t="str">
        <f aca="false">IF(AND(G331="",H331=""),"",N(G331)-N(H331))</f>
        <v/>
      </c>
      <c r="J331" s="52" t="str">
        <f aca="false">IF(I331="","",ABS(I331))</f>
        <v/>
      </c>
      <c r="K331" s="56" t="str">
        <f aca="false">IF(S331="","",0)</f>
        <v/>
      </c>
      <c r="L331" s="56" t="str">
        <f aca="false">IF(J331="","",IF(AND(J331&gt;'COGS Testing'!$E$9,K331=0),1,0))</f>
        <v/>
      </c>
      <c r="M331" s="57" t="n">
        <v>0.582991313717</v>
      </c>
      <c r="N331" s="56" t="str">
        <f aca="false">IF(OR(A331="",I331=""),"",IF(COUNTIFS($A$2:$A$400,A331,$D$2:$D$400,D331,$I$2:$I$400,I331)&gt;1,"Possible duplicate",""))</f>
        <v/>
      </c>
      <c r="O331" s="56" t="str">
        <f aca="false">IF(J331="","",IF(AND(L331=0,K331=0),1,0))</f>
        <v/>
      </c>
      <c r="P331" s="56" t="str">
        <f aca="false">IF(L331=1,J331+ROW()/10^7,"")</f>
        <v/>
      </c>
      <c r="Q331" s="56" t="str">
        <f aca="false">IF(O331=1,M331,"")</f>
        <v/>
      </c>
      <c r="R331" s="56" t="str">
        <f aca="false">IF(K331=1,ROW(),"")</f>
        <v/>
      </c>
      <c r="S331" s="56" t="str">
        <f aca="false">IF(D331="","",TRIM(D331))</f>
        <v/>
      </c>
    </row>
    <row r="332" customFormat="false" ht="15" hidden="false" customHeight="false" outlineLevel="0" collapsed="false">
      <c r="A332" s="50"/>
      <c r="B332" s="50"/>
      <c r="C332" s="50" t="str">
        <f aca="false">IF(S332="","",IFERROR(IF(INDEX('Ledger Codes'!$C$6:$C$205,MATCH(S332,'Ledger Codes'!$B$6:$B$205,0))="","",INDEX('Ledger Codes'!$C$6:$C$205,MATCH(S332,'Ledger Codes'!$B$6:$B$205,0))),""))</f>
        <v/>
      </c>
      <c r="D332" s="50"/>
      <c r="E332" s="50"/>
      <c r="F332" s="50"/>
      <c r="G332" s="50"/>
      <c r="H332" s="50"/>
      <c r="I332" s="52" t="str">
        <f aca="false">IF(AND(G332="",H332=""),"",N(G332)-N(H332))</f>
        <v/>
      </c>
      <c r="J332" s="52" t="str">
        <f aca="false">IF(I332="","",ABS(I332))</f>
        <v/>
      </c>
      <c r="K332" s="56" t="str">
        <f aca="false">IF(S332="","",0)</f>
        <v/>
      </c>
      <c r="L332" s="56" t="str">
        <f aca="false">IF(J332="","",IF(AND(J332&gt;'COGS Testing'!$E$9,K332=0),1,0))</f>
        <v/>
      </c>
      <c r="M332" s="57" t="n">
        <v>0.471136322096</v>
      </c>
      <c r="N332" s="56" t="str">
        <f aca="false">IF(OR(A332="",I332=""),"",IF(COUNTIFS($A$2:$A$400,A332,$D$2:$D$400,D332,$I$2:$I$400,I332)&gt;1,"Possible duplicate",""))</f>
        <v/>
      </c>
      <c r="O332" s="56" t="str">
        <f aca="false">IF(J332="","",IF(AND(L332=0,K332=0),1,0))</f>
        <v/>
      </c>
      <c r="P332" s="56" t="str">
        <f aca="false">IF(L332=1,J332+ROW()/10^7,"")</f>
        <v/>
      </c>
      <c r="Q332" s="56" t="str">
        <f aca="false">IF(O332=1,M332,"")</f>
        <v/>
      </c>
      <c r="R332" s="56" t="str">
        <f aca="false">IF(K332=1,ROW(),"")</f>
        <v/>
      </c>
      <c r="S332" s="56" t="str">
        <f aca="false">IF(D332="","",TRIM(D332))</f>
        <v/>
      </c>
    </row>
    <row r="333" customFormat="false" ht="15" hidden="false" customHeight="false" outlineLevel="0" collapsed="false">
      <c r="A333" s="50"/>
      <c r="B333" s="50"/>
      <c r="C333" s="50" t="str">
        <f aca="false">IF(S333="","",IFERROR(IF(INDEX('Ledger Codes'!$C$6:$C$205,MATCH(S333,'Ledger Codes'!$B$6:$B$205,0))="","",INDEX('Ledger Codes'!$C$6:$C$205,MATCH(S333,'Ledger Codes'!$B$6:$B$205,0))),""))</f>
        <v/>
      </c>
      <c r="D333" s="50"/>
      <c r="E333" s="50"/>
      <c r="F333" s="50"/>
      <c r="G333" s="50"/>
      <c r="H333" s="50"/>
      <c r="I333" s="52" t="str">
        <f aca="false">IF(AND(G333="",H333=""),"",N(G333)-N(H333))</f>
        <v/>
      </c>
      <c r="J333" s="52" t="str">
        <f aca="false">IF(I333="","",ABS(I333))</f>
        <v/>
      </c>
      <c r="K333" s="56" t="str">
        <f aca="false">IF(S333="","",0)</f>
        <v/>
      </c>
      <c r="L333" s="56" t="str">
        <f aca="false">IF(J333="","",IF(AND(J333&gt;'COGS Testing'!$E$9,K333=0),1,0))</f>
        <v/>
      </c>
      <c r="M333" s="57" t="n">
        <v>0.504088502303</v>
      </c>
      <c r="N333" s="56" t="str">
        <f aca="false">IF(OR(A333="",I333=""),"",IF(COUNTIFS($A$2:$A$400,A333,$D$2:$D$400,D333,$I$2:$I$400,I333)&gt;1,"Possible duplicate",""))</f>
        <v/>
      </c>
      <c r="O333" s="56" t="str">
        <f aca="false">IF(J333="","",IF(AND(L333=0,K333=0),1,0))</f>
        <v/>
      </c>
      <c r="P333" s="56" t="str">
        <f aca="false">IF(L333=1,J333+ROW()/10^7,"")</f>
        <v/>
      </c>
      <c r="Q333" s="56" t="str">
        <f aca="false">IF(O333=1,M333,"")</f>
        <v/>
      </c>
      <c r="R333" s="56" t="str">
        <f aca="false">IF(K333=1,ROW(),"")</f>
        <v/>
      </c>
      <c r="S333" s="56" t="str">
        <f aca="false">IF(D333="","",TRIM(D333))</f>
        <v/>
      </c>
    </row>
    <row r="334" customFormat="false" ht="15" hidden="false" customHeight="false" outlineLevel="0" collapsed="false">
      <c r="A334" s="50"/>
      <c r="B334" s="50"/>
      <c r="C334" s="50" t="str">
        <f aca="false">IF(S334="","",IFERROR(IF(INDEX('Ledger Codes'!$C$6:$C$205,MATCH(S334,'Ledger Codes'!$B$6:$B$205,0))="","",INDEX('Ledger Codes'!$C$6:$C$205,MATCH(S334,'Ledger Codes'!$B$6:$B$205,0))),""))</f>
        <v/>
      </c>
      <c r="D334" s="50"/>
      <c r="E334" s="50"/>
      <c r="F334" s="50"/>
      <c r="G334" s="50"/>
      <c r="H334" s="50"/>
      <c r="I334" s="52" t="str">
        <f aca="false">IF(AND(G334="",H334=""),"",N(G334)-N(H334))</f>
        <v/>
      </c>
      <c r="J334" s="52" t="str">
        <f aca="false">IF(I334="","",ABS(I334))</f>
        <v/>
      </c>
      <c r="K334" s="56" t="str">
        <f aca="false">IF(S334="","",0)</f>
        <v/>
      </c>
      <c r="L334" s="56" t="str">
        <f aca="false">IF(J334="","",IF(AND(J334&gt;'COGS Testing'!$E$9,K334=0),1,0))</f>
        <v/>
      </c>
      <c r="M334" s="57" t="n">
        <v>0.920715210902</v>
      </c>
      <c r="N334" s="56" t="str">
        <f aca="false">IF(OR(A334="",I334=""),"",IF(COUNTIFS($A$2:$A$400,A334,$D$2:$D$400,D334,$I$2:$I$400,I334)&gt;1,"Possible duplicate",""))</f>
        <v/>
      </c>
      <c r="O334" s="56" t="str">
        <f aca="false">IF(J334="","",IF(AND(L334=0,K334=0),1,0))</f>
        <v/>
      </c>
      <c r="P334" s="56" t="str">
        <f aca="false">IF(L334=1,J334+ROW()/10^7,"")</f>
        <v/>
      </c>
      <c r="Q334" s="56" t="str">
        <f aca="false">IF(O334=1,M334,"")</f>
        <v/>
      </c>
      <c r="R334" s="56" t="str">
        <f aca="false">IF(K334=1,ROW(),"")</f>
        <v/>
      </c>
      <c r="S334" s="56" t="str">
        <f aca="false">IF(D334="","",TRIM(D334))</f>
        <v/>
      </c>
    </row>
    <row r="335" customFormat="false" ht="15" hidden="false" customHeight="false" outlineLevel="0" collapsed="false">
      <c r="A335" s="50"/>
      <c r="B335" s="50"/>
      <c r="C335" s="50" t="str">
        <f aca="false">IF(S335="","",IFERROR(IF(INDEX('Ledger Codes'!$C$6:$C$205,MATCH(S335,'Ledger Codes'!$B$6:$B$205,0))="","",INDEX('Ledger Codes'!$C$6:$C$205,MATCH(S335,'Ledger Codes'!$B$6:$B$205,0))),""))</f>
        <v/>
      </c>
      <c r="D335" s="50"/>
      <c r="E335" s="50"/>
      <c r="F335" s="50"/>
      <c r="G335" s="50"/>
      <c r="H335" s="50"/>
      <c r="I335" s="52" t="str">
        <f aca="false">IF(AND(G335="",H335=""),"",N(G335)-N(H335))</f>
        <v/>
      </c>
      <c r="J335" s="52" t="str">
        <f aca="false">IF(I335="","",ABS(I335))</f>
        <v/>
      </c>
      <c r="K335" s="56" t="str">
        <f aca="false">IF(S335="","",0)</f>
        <v/>
      </c>
      <c r="L335" s="56" t="str">
        <f aca="false">IF(J335="","",IF(AND(J335&gt;'COGS Testing'!$E$9,K335=0),1,0))</f>
        <v/>
      </c>
      <c r="M335" s="57" t="n">
        <v>0.907091090443</v>
      </c>
      <c r="N335" s="56" t="str">
        <f aca="false">IF(OR(A335="",I335=""),"",IF(COUNTIFS($A$2:$A$400,A335,$D$2:$D$400,D335,$I$2:$I$400,I335)&gt;1,"Possible duplicate",""))</f>
        <v/>
      </c>
      <c r="O335" s="56" t="str">
        <f aca="false">IF(J335="","",IF(AND(L335=0,K335=0),1,0))</f>
        <v/>
      </c>
      <c r="P335" s="56" t="str">
        <f aca="false">IF(L335=1,J335+ROW()/10^7,"")</f>
        <v/>
      </c>
      <c r="Q335" s="56" t="str">
        <f aca="false">IF(O335=1,M335,"")</f>
        <v/>
      </c>
      <c r="R335" s="56" t="str">
        <f aca="false">IF(K335=1,ROW(),"")</f>
        <v/>
      </c>
      <c r="S335" s="56" t="str">
        <f aca="false">IF(D335="","",TRIM(D335))</f>
        <v/>
      </c>
    </row>
    <row r="336" customFormat="false" ht="15" hidden="false" customHeight="false" outlineLevel="0" collapsed="false">
      <c r="A336" s="50"/>
      <c r="B336" s="50"/>
      <c r="C336" s="50" t="str">
        <f aca="false">IF(S336="","",IFERROR(IF(INDEX('Ledger Codes'!$C$6:$C$205,MATCH(S336,'Ledger Codes'!$B$6:$B$205,0))="","",INDEX('Ledger Codes'!$C$6:$C$205,MATCH(S336,'Ledger Codes'!$B$6:$B$205,0))),""))</f>
        <v/>
      </c>
      <c r="D336" s="50"/>
      <c r="E336" s="50"/>
      <c r="F336" s="50"/>
      <c r="G336" s="50"/>
      <c r="H336" s="50"/>
      <c r="I336" s="52" t="str">
        <f aca="false">IF(AND(G336="",H336=""),"",N(G336)-N(H336))</f>
        <v/>
      </c>
      <c r="J336" s="52" t="str">
        <f aca="false">IF(I336="","",ABS(I336))</f>
        <v/>
      </c>
      <c r="K336" s="56" t="str">
        <f aca="false">IF(S336="","",0)</f>
        <v/>
      </c>
      <c r="L336" s="56" t="str">
        <f aca="false">IF(J336="","",IF(AND(J336&gt;'COGS Testing'!$E$9,K336=0),1,0))</f>
        <v/>
      </c>
      <c r="M336" s="57" t="n">
        <v>0.412174775486</v>
      </c>
      <c r="N336" s="56" t="str">
        <f aca="false">IF(OR(A336="",I336=""),"",IF(COUNTIFS($A$2:$A$400,A336,$D$2:$D$400,D336,$I$2:$I$400,I336)&gt;1,"Possible duplicate",""))</f>
        <v/>
      </c>
      <c r="O336" s="56" t="str">
        <f aca="false">IF(J336="","",IF(AND(L336=0,K336=0),1,0))</f>
        <v/>
      </c>
      <c r="P336" s="56" t="str">
        <f aca="false">IF(L336=1,J336+ROW()/10^7,"")</f>
        <v/>
      </c>
      <c r="Q336" s="56" t="str">
        <f aca="false">IF(O336=1,M336,"")</f>
        <v/>
      </c>
      <c r="R336" s="56" t="str">
        <f aca="false">IF(K336=1,ROW(),"")</f>
        <v/>
      </c>
      <c r="S336" s="56" t="str">
        <f aca="false">IF(D336="","",TRIM(D336))</f>
        <v/>
      </c>
    </row>
    <row r="337" customFormat="false" ht="15" hidden="false" customHeight="false" outlineLevel="0" collapsed="false">
      <c r="A337" s="50"/>
      <c r="B337" s="50"/>
      <c r="C337" s="50" t="str">
        <f aca="false">IF(S337="","",IFERROR(IF(INDEX('Ledger Codes'!$C$6:$C$205,MATCH(S337,'Ledger Codes'!$B$6:$B$205,0))="","",INDEX('Ledger Codes'!$C$6:$C$205,MATCH(S337,'Ledger Codes'!$B$6:$B$205,0))),""))</f>
        <v/>
      </c>
      <c r="D337" s="50"/>
      <c r="E337" s="50"/>
      <c r="F337" s="50"/>
      <c r="G337" s="50"/>
      <c r="H337" s="50"/>
      <c r="I337" s="52" t="str">
        <f aca="false">IF(AND(G337="",H337=""),"",N(G337)-N(H337))</f>
        <v/>
      </c>
      <c r="J337" s="52" t="str">
        <f aca="false">IF(I337="","",ABS(I337))</f>
        <v/>
      </c>
      <c r="K337" s="56" t="str">
        <f aca="false">IF(S337="","",0)</f>
        <v/>
      </c>
      <c r="L337" s="56" t="str">
        <f aca="false">IF(J337="","",IF(AND(J337&gt;'COGS Testing'!$E$9,K337=0),1,0))</f>
        <v/>
      </c>
      <c r="M337" s="57" t="n">
        <v>0.586831716081</v>
      </c>
      <c r="N337" s="56" t="str">
        <f aca="false">IF(OR(A337="",I337=""),"",IF(COUNTIFS($A$2:$A$400,A337,$D$2:$D$400,D337,$I$2:$I$400,I337)&gt;1,"Possible duplicate",""))</f>
        <v/>
      </c>
      <c r="O337" s="56" t="str">
        <f aca="false">IF(J337="","",IF(AND(L337=0,K337=0),1,0))</f>
        <v/>
      </c>
      <c r="P337" s="56" t="str">
        <f aca="false">IF(L337=1,J337+ROW()/10^7,"")</f>
        <v/>
      </c>
      <c r="Q337" s="56" t="str">
        <f aca="false">IF(O337=1,M337,"")</f>
        <v/>
      </c>
      <c r="R337" s="56" t="str">
        <f aca="false">IF(K337=1,ROW(),"")</f>
        <v/>
      </c>
      <c r="S337" s="56" t="str">
        <f aca="false">IF(D337="","",TRIM(D337))</f>
        <v/>
      </c>
    </row>
    <row r="338" customFormat="false" ht="15" hidden="false" customHeight="false" outlineLevel="0" collapsed="false">
      <c r="A338" s="50"/>
      <c r="B338" s="50"/>
      <c r="C338" s="50" t="str">
        <f aca="false">IF(S338="","",IFERROR(IF(INDEX('Ledger Codes'!$C$6:$C$205,MATCH(S338,'Ledger Codes'!$B$6:$B$205,0))="","",INDEX('Ledger Codes'!$C$6:$C$205,MATCH(S338,'Ledger Codes'!$B$6:$B$205,0))),""))</f>
        <v/>
      </c>
      <c r="D338" s="50"/>
      <c r="E338" s="50"/>
      <c r="F338" s="50"/>
      <c r="G338" s="50"/>
      <c r="H338" s="50"/>
      <c r="I338" s="52" t="str">
        <f aca="false">IF(AND(G338="",H338=""),"",N(G338)-N(H338))</f>
        <v/>
      </c>
      <c r="J338" s="52" t="str">
        <f aca="false">IF(I338="","",ABS(I338))</f>
        <v/>
      </c>
      <c r="K338" s="56" t="str">
        <f aca="false">IF(S338="","",0)</f>
        <v/>
      </c>
      <c r="L338" s="56" t="str">
        <f aca="false">IF(J338="","",IF(AND(J338&gt;'COGS Testing'!$E$9,K338=0),1,0))</f>
        <v/>
      </c>
      <c r="M338" s="57" t="n">
        <v>0.166209137017</v>
      </c>
      <c r="N338" s="56" t="str">
        <f aca="false">IF(OR(A338="",I338=""),"",IF(COUNTIFS($A$2:$A$400,A338,$D$2:$D$400,D338,$I$2:$I$400,I338)&gt;1,"Possible duplicate",""))</f>
        <v/>
      </c>
      <c r="O338" s="56" t="str">
        <f aca="false">IF(J338="","",IF(AND(L338=0,K338=0),1,0))</f>
        <v/>
      </c>
      <c r="P338" s="56" t="str">
        <f aca="false">IF(L338=1,J338+ROW()/10^7,"")</f>
        <v/>
      </c>
      <c r="Q338" s="56" t="str">
        <f aca="false">IF(O338=1,M338,"")</f>
        <v/>
      </c>
      <c r="R338" s="56" t="str">
        <f aca="false">IF(K338=1,ROW(),"")</f>
        <v/>
      </c>
      <c r="S338" s="56" t="str">
        <f aca="false">IF(D338="","",TRIM(D338))</f>
        <v/>
      </c>
    </row>
    <row r="339" customFormat="false" ht="15" hidden="false" customHeight="false" outlineLevel="0" collapsed="false">
      <c r="A339" s="50"/>
      <c r="B339" s="50"/>
      <c r="C339" s="50" t="str">
        <f aca="false">IF(S339="","",IFERROR(IF(INDEX('Ledger Codes'!$C$6:$C$205,MATCH(S339,'Ledger Codes'!$B$6:$B$205,0))="","",INDEX('Ledger Codes'!$C$6:$C$205,MATCH(S339,'Ledger Codes'!$B$6:$B$205,0))),""))</f>
        <v/>
      </c>
      <c r="D339" s="50"/>
      <c r="E339" s="50"/>
      <c r="F339" s="50"/>
      <c r="G339" s="50"/>
      <c r="H339" s="50"/>
      <c r="I339" s="52" t="str">
        <f aca="false">IF(AND(G339="",H339=""),"",N(G339)-N(H339))</f>
        <v/>
      </c>
      <c r="J339" s="52" t="str">
        <f aca="false">IF(I339="","",ABS(I339))</f>
        <v/>
      </c>
      <c r="K339" s="56" t="str">
        <f aca="false">IF(S339="","",0)</f>
        <v/>
      </c>
      <c r="L339" s="56" t="str">
        <f aca="false">IF(J339="","",IF(AND(J339&gt;'COGS Testing'!$E$9,K339=0),1,0))</f>
        <v/>
      </c>
      <c r="M339" s="57" t="n">
        <v>0.435773843283</v>
      </c>
      <c r="N339" s="56" t="str">
        <f aca="false">IF(OR(A339="",I339=""),"",IF(COUNTIFS($A$2:$A$400,A339,$D$2:$D$400,D339,$I$2:$I$400,I339)&gt;1,"Possible duplicate",""))</f>
        <v/>
      </c>
      <c r="O339" s="56" t="str">
        <f aca="false">IF(J339="","",IF(AND(L339=0,K339=0),1,0))</f>
        <v/>
      </c>
      <c r="P339" s="56" t="str">
        <f aca="false">IF(L339=1,J339+ROW()/10^7,"")</f>
        <v/>
      </c>
      <c r="Q339" s="56" t="str">
        <f aca="false">IF(O339=1,M339,"")</f>
        <v/>
      </c>
      <c r="R339" s="56" t="str">
        <f aca="false">IF(K339=1,ROW(),"")</f>
        <v/>
      </c>
      <c r="S339" s="56" t="str">
        <f aca="false">IF(D339="","",TRIM(D339))</f>
        <v/>
      </c>
    </row>
    <row r="340" customFormat="false" ht="15" hidden="false" customHeight="false" outlineLevel="0" collapsed="false">
      <c r="A340" s="50"/>
      <c r="B340" s="50"/>
      <c r="C340" s="50" t="str">
        <f aca="false">IF(S340="","",IFERROR(IF(INDEX('Ledger Codes'!$C$6:$C$205,MATCH(S340,'Ledger Codes'!$B$6:$B$205,0))="","",INDEX('Ledger Codes'!$C$6:$C$205,MATCH(S340,'Ledger Codes'!$B$6:$B$205,0))),""))</f>
        <v/>
      </c>
      <c r="D340" s="50"/>
      <c r="E340" s="50"/>
      <c r="F340" s="50"/>
      <c r="G340" s="50"/>
      <c r="H340" s="50"/>
      <c r="I340" s="52" t="str">
        <f aca="false">IF(AND(G340="",H340=""),"",N(G340)-N(H340))</f>
        <v/>
      </c>
      <c r="J340" s="52" t="str">
        <f aca="false">IF(I340="","",ABS(I340))</f>
        <v/>
      </c>
      <c r="K340" s="56" t="str">
        <f aca="false">IF(S340="","",0)</f>
        <v/>
      </c>
      <c r="L340" s="56" t="str">
        <f aca="false">IF(J340="","",IF(AND(J340&gt;'COGS Testing'!$E$9,K340=0),1,0))</f>
        <v/>
      </c>
      <c r="M340" s="57" t="n">
        <v>0.889370002653</v>
      </c>
      <c r="N340" s="56" t="str">
        <f aca="false">IF(OR(A340="",I340=""),"",IF(COUNTIFS($A$2:$A$400,A340,$D$2:$D$400,D340,$I$2:$I$400,I340)&gt;1,"Possible duplicate",""))</f>
        <v/>
      </c>
      <c r="O340" s="56" t="str">
        <f aca="false">IF(J340="","",IF(AND(L340=0,K340=0),1,0))</f>
        <v/>
      </c>
      <c r="P340" s="56" t="str">
        <f aca="false">IF(L340=1,J340+ROW()/10^7,"")</f>
        <v/>
      </c>
      <c r="Q340" s="56" t="str">
        <f aca="false">IF(O340=1,M340,"")</f>
        <v/>
      </c>
      <c r="R340" s="56" t="str">
        <f aca="false">IF(K340=1,ROW(),"")</f>
        <v/>
      </c>
      <c r="S340" s="56" t="str">
        <f aca="false">IF(D340="","",TRIM(D340))</f>
        <v/>
      </c>
    </row>
    <row r="341" customFormat="false" ht="15" hidden="false" customHeight="false" outlineLevel="0" collapsed="false">
      <c r="A341" s="50"/>
      <c r="B341" s="50"/>
      <c r="C341" s="50" t="str">
        <f aca="false">IF(S341="","",IFERROR(IF(INDEX('Ledger Codes'!$C$6:$C$205,MATCH(S341,'Ledger Codes'!$B$6:$B$205,0))="","",INDEX('Ledger Codes'!$C$6:$C$205,MATCH(S341,'Ledger Codes'!$B$6:$B$205,0))),""))</f>
        <v/>
      </c>
      <c r="D341" s="50"/>
      <c r="E341" s="50"/>
      <c r="F341" s="50"/>
      <c r="G341" s="50"/>
      <c r="H341" s="50"/>
      <c r="I341" s="52" t="str">
        <f aca="false">IF(AND(G341="",H341=""),"",N(G341)-N(H341))</f>
        <v/>
      </c>
      <c r="J341" s="52" t="str">
        <f aca="false">IF(I341="","",ABS(I341))</f>
        <v/>
      </c>
      <c r="K341" s="56" t="str">
        <f aca="false">IF(S341="","",0)</f>
        <v/>
      </c>
      <c r="L341" s="56" t="str">
        <f aca="false">IF(J341="","",IF(AND(J341&gt;'COGS Testing'!$E$9,K341=0),1,0))</f>
        <v/>
      </c>
      <c r="M341" s="57" t="n">
        <v>0.951527419743</v>
      </c>
      <c r="N341" s="56" t="str">
        <f aca="false">IF(OR(A341="",I341=""),"",IF(COUNTIFS($A$2:$A$400,A341,$D$2:$D$400,D341,$I$2:$I$400,I341)&gt;1,"Possible duplicate",""))</f>
        <v/>
      </c>
      <c r="O341" s="56" t="str">
        <f aca="false">IF(J341="","",IF(AND(L341=0,K341=0),1,0))</f>
        <v/>
      </c>
      <c r="P341" s="56" t="str">
        <f aca="false">IF(L341=1,J341+ROW()/10^7,"")</f>
        <v/>
      </c>
      <c r="Q341" s="56" t="str">
        <f aca="false">IF(O341=1,M341,"")</f>
        <v/>
      </c>
      <c r="R341" s="56" t="str">
        <f aca="false">IF(K341=1,ROW(),"")</f>
        <v/>
      </c>
      <c r="S341" s="56" t="str">
        <f aca="false">IF(D341="","",TRIM(D341))</f>
        <v/>
      </c>
    </row>
    <row r="342" customFormat="false" ht="15" hidden="false" customHeight="false" outlineLevel="0" collapsed="false">
      <c r="A342" s="50"/>
      <c r="B342" s="50"/>
      <c r="C342" s="50" t="str">
        <f aca="false">IF(S342="","",IFERROR(IF(INDEX('Ledger Codes'!$C$6:$C$205,MATCH(S342,'Ledger Codes'!$B$6:$B$205,0))="","",INDEX('Ledger Codes'!$C$6:$C$205,MATCH(S342,'Ledger Codes'!$B$6:$B$205,0))),""))</f>
        <v/>
      </c>
      <c r="D342" s="50"/>
      <c r="E342" s="50"/>
      <c r="F342" s="50"/>
      <c r="G342" s="50"/>
      <c r="H342" s="50"/>
      <c r="I342" s="52" t="str">
        <f aca="false">IF(AND(G342="",H342=""),"",N(G342)-N(H342))</f>
        <v/>
      </c>
      <c r="J342" s="52" t="str">
        <f aca="false">IF(I342="","",ABS(I342))</f>
        <v/>
      </c>
      <c r="K342" s="56" t="str">
        <f aca="false">IF(S342="","",0)</f>
        <v/>
      </c>
      <c r="L342" s="56" t="str">
        <f aca="false">IF(J342="","",IF(AND(J342&gt;'COGS Testing'!$E$9,K342=0),1,0))</f>
        <v/>
      </c>
      <c r="M342" s="57" t="n">
        <v>0.448335914457</v>
      </c>
      <c r="N342" s="56" t="str">
        <f aca="false">IF(OR(A342="",I342=""),"",IF(COUNTIFS($A$2:$A$400,A342,$D$2:$D$400,D342,$I$2:$I$400,I342)&gt;1,"Possible duplicate",""))</f>
        <v/>
      </c>
      <c r="O342" s="56" t="str">
        <f aca="false">IF(J342="","",IF(AND(L342=0,K342=0),1,0))</f>
        <v/>
      </c>
      <c r="P342" s="56" t="str">
        <f aca="false">IF(L342=1,J342+ROW()/10^7,"")</f>
        <v/>
      </c>
      <c r="Q342" s="56" t="str">
        <f aca="false">IF(O342=1,M342,"")</f>
        <v/>
      </c>
      <c r="R342" s="56" t="str">
        <f aca="false">IF(K342=1,ROW(),"")</f>
        <v/>
      </c>
      <c r="S342" s="56" t="str">
        <f aca="false">IF(D342="","",TRIM(D342))</f>
        <v/>
      </c>
    </row>
    <row r="343" customFormat="false" ht="15" hidden="false" customHeight="false" outlineLevel="0" collapsed="false">
      <c r="A343" s="50"/>
      <c r="B343" s="50"/>
      <c r="C343" s="50" t="str">
        <f aca="false">IF(S343="","",IFERROR(IF(INDEX('Ledger Codes'!$C$6:$C$205,MATCH(S343,'Ledger Codes'!$B$6:$B$205,0))="","",INDEX('Ledger Codes'!$C$6:$C$205,MATCH(S343,'Ledger Codes'!$B$6:$B$205,0))),""))</f>
        <v/>
      </c>
      <c r="D343" s="50"/>
      <c r="E343" s="50"/>
      <c r="F343" s="50"/>
      <c r="G343" s="50"/>
      <c r="H343" s="50"/>
      <c r="I343" s="52" t="str">
        <f aca="false">IF(AND(G343="",H343=""),"",N(G343)-N(H343))</f>
        <v/>
      </c>
      <c r="J343" s="52" t="str">
        <f aca="false">IF(I343="","",ABS(I343))</f>
        <v/>
      </c>
      <c r="K343" s="56" t="str">
        <f aca="false">IF(S343="","",0)</f>
        <v/>
      </c>
      <c r="L343" s="56" t="str">
        <f aca="false">IF(J343="","",IF(AND(J343&gt;'COGS Testing'!$E$9,K343=0),1,0))</f>
        <v/>
      </c>
      <c r="M343" s="57" t="n">
        <v>0.631222926514</v>
      </c>
      <c r="N343" s="56" t="str">
        <f aca="false">IF(OR(A343="",I343=""),"",IF(COUNTIFS($A$2:$A$400,A343,$D$2:$D$400,D343,$I$2:$I$400,I343)&gt;1,"Possible duplicate",""))</f>
        <v/>
      </c>
      <c r="O343" s="56" t="str">
        <f aca="false">IF(J343="","",IF(AND(L343=0,K343=0),1,0))</f>
        <v/>
      </c>
      <c r="P343" s="56" t="str">
        <f aca="false">IF(L343=1,J343+ROW()/10^7,"")</f>
        <v/>
      </c>
      <c r="Q343" s="56" t="str">
        <f aca="false">IF(O343=1,M343,"")</f>
        <v/>
      </c>
      <c r="R343" s="56" t="str">
        <f aca="false">IF(K343=1,ROW(),"")</f>
        <v/>
      </c>
      <c r="S343" s="56" t="str">
        <f aca="false">IF(D343="","",TRIM(D343))</f>
        <v/>
      </c>
    </row>
    <row r="344" customFormat="false" ht="15" hidden="false" customHeight="false" outlineLevel="0" collapsed="false">
      <c r="A344" s="50"/>
      <c r="B344" s="50"/>
      <c r="C344" s="50" t="str">
        <f aca="false">IF(S344="","",IFERROR(IF(INDEX('Ledger Codes'!$C$6:$C$205,MATCH(S344,'Ledger Codes'!$B$6:$B$205,0))="","",INDEX('Ledger Codes'!$C$6:$C$205,MATCH(S344,'Ledger Codes'!$B$6:$B$205,0))),""))</f>
        <v/>
      </c>
      <c r="D344" s="50"/>
      <c r="E344" s="50"/>
      <c r="F344" s="50"/>
      <c r="G344" s="50"/>
      <c r="H344" s="50"/>
      <c r="I344" s="52" t="str">
        <f aca="false">IF(AND(G344="",H344=""),"",N(G344)-N(H344))</f>
        <v/>
      </c>
      <c r="J344" s="52" t="str">
        <f aca="false">IF(I344="","",ABS(I344))</f>
        <v/>
      </c>
      <c r="K344" s="56" t="str">
        <f aca="false">IF(S344="","",0)</f>
        <v/>
      </c>
      <c r="L344" s="56" t="str">
        <f aca="false">IF(J344="","",IF(AND(J344&gt;'COGS Testing'!$E$9,K344=0),1,0))</f>
        <v/>
      </c>
      <c r="M344" s="57" t="n">
        <v>0.688858589414</v>
      </c>
      <c r="N344" s="56" t="str">
        <f aca="false">IF(OR(A344="",I344=""),"",IF(COUNTIFS($A$2:$A$400,A344,$D$2:$D$400,D344,$I$2:$I$400,I344)&gt;1,"Possible duplicate",""))</f>
        <v/>
      </c>
      <c r="O344" s="56" t="str">
        <f aca="false">IF(J344="","",IF(AND(L344=0,K344=0),1,0))</f>
        <v/>
      </c>
      <c r="P344" s="56" t="str">
        <f aca="false">IF(L344=1,J344+ROW()/10^7,"")</f>
        <v/>
      </c>
      <c r="Q344" s="56" t="str">
        <f aca="false">IF(O344=1,M344,"")</f>
        <v/>
      </c>
      <c r="R344" s="56" t="str">
        <f aca="false">IF(K344=1,ROW(),"")</f>
        <v/>
      </c>
      <c r="S344" s="56" t="str">
        <f aca="false">IF(D344="","",TRIM(D344))</f>
        <v/>
      </c>
    </row>
    <row r="345" customFormat="false" ht="15" hidden="false" customHeight="false" outlineLevel="0" collapsed="false">
      <c r="A345" s="50"/>
      <c r="B345" s="50"/>
      <c r="C345" s="50" t="str">
        <f aca="false">IF(S345="","",IFERROR(IF(INDEX('Ledger Codes'!$C$6:$C$205,MATCH(S345,'Ledger Codes'!$B$6:$B$205,0))="","",INDEX('Ledger Codes'!$C$6:$C$205,MATCH(S345,'Ledger Codes'!$B$6:$B$205,0))),""))</f>
        <v/>
      </c>
      <c r="D345" s="50"/>
      <c r="E345" s="50"/>
      <c r="F345" s="50"/>
      <c r="G345" s="50"/>
      <c r="H345" s="50"/>
      <c r="I345" s="52" t="str">
        <f aca="false">IF(AND(G345="",H345=""),"",N(G345)-N(H345))</f>
        <v/>
      </c>
      <c r="J345" s="52" t="str">
        <f aca="false">IF(I345="","",ABS(I345))</f>
        <v/>
      </c>
      <c r="K345" s="56" t="str">
        <f aca="false">IF(S345="","",0)</f>
        <v/>
      </c>
      <c r="L345" s="56" t="str">
        <f aca="false">IF(J345="","",IF(AND(J345&gt;'COGS Testing'!$E$9,K345=0),1,0))</f>
        <v/>
      </c>
      <c r="M345" s="57" t="n">
        <v>0.084917492317</v>
      </c>
      <c r="N345" s="56" t="str">
        <f aca="false">IF(OR(A345="",I345=""),"",IF(COUNTIFS($A$2:$A$400,A345,$D$2:$D$400,D345,$I$2:$I$400,I345)&gt;1,"Possible duplicate",""))</f>
        <v/>
      </c>
      <c r="O345" s="56" t="str">
        <f aca="false">IF(J345="","",IF(AND(L345=0,K345=0),1,0))</f>
        <v/>
      </c>
      <c r="P345" s="56" t="str">
        <f aca="false">IF(L345=1,J345+ROW()/10^7,"")</f>
        <v/>
      </c>
      <c r="Q345" s="56" t="str">
        <f aca="false">IF(O345=1,M345,"")</f>
        <v/>
      </c>
      <c r="R345" s="56" t="str">
        <f aca="false">IF(K345=1,ROW(),"")</f>
        <v/>
      </c>
      <c r="S345" s="56" t="str">
        <f aca="false">IF(D345="","",TRIM(D345))</f>
        <v/>
      </c>
    </row>
    <row r="346" customFormat="false" ht="15" hidden="false" customHeight="false" outlineLevel="0" collapsed="false">
      <c r="A346" s="50"/>
      <c r="B346" s="50"/>
      <c r="C346" s="50" t="str">
        <f aca="false">IF(S346="","",IFERROR(IF(INDEX('Ledger Codes'!$C$6:$C$205,MATCH(S346,'Ledger Codes'!$B$6:$B$205,0))="","",INDEX('Ledger Codes'!$C$6:$C$205,MATCH(S346,'Ledger Codes'!$B$6:$B$205,0))),""))</f>
        <v/>
      </c>
      <c r="D346" s="50"/>
      <c r="E346" s="50"/>
      <c r="F346" s="50"/>
      <c r="G346" s="50"/>
      <c r="H346" s="50"/>
      <c r="I346" s="52" t="str">
        <f aca="false">IF(AND(G346="",H346=""),"",N(G346)-N(H346))</f>
        <v/>
      </c>
      <c r="J346" s="52" t="str">
        <f aca="false">IF(I346="","",ABS(I346))</f>
        <v/>
      </c>
      <c r="K346" s="56" t="str">
        <f aca="false">IF(S346="","",0)</f>
        <v/>
      </c>
      <c r="L346" s="56" t="str">
        <f aca="false">IF(J346="","",IF(AND(J346&gt;'COGS Testing'!$E$9,K346=0),1,0))</f>
        <v/>
      </c>
      <c r="M346" s="57" t="n">
        <v>0.509961845824</v>
      </c>
      <c r="N346" s="56" t="str">
        <f aca="false">IF(OR(A346="",I346=""),"",IF(COUNTIFS($A$2:$A$400,A346,$D$2:$D$400,D346,$I$2:$I$400,I346)&gt;1,"Possible duplicate",""))</f>
        <v/>
      </c>
      <c r="O346" s="56" t="str">
        <f aca="false">IF(J346="","",IF(AND(L346=0,K346=0),1,0))</f>
        <v/>
      </c>
      <c r="P346" s="56" t="str">
        <f aca="false">IF(L346=1,J346+ROW()/10^7,"")</f>
        <v/>
      </c>
      <c r="Q346" s="56" t="str">
        <f aca="false">IF(O346=1,M346,"")</f>
        <v/>
      </c>
      <c r="R346" s="56" t="str">
        <f aca="false">IF(K346=1,ROW(),"")</f>
        <v/>
      </c>
      <c r="S346" s="56" t="str">
        <f aca="false">IF(D346="","",TRIM(D346))</f>
        <v/>
      </c>
    </row>
    <row r="347" customFormat="false" ht="15" hidden="false" customHeight="false" outlineLevel="0" collapsed="false">
      <c r="A347" s="50"/>
      <c r="B347" s="50"/>
      <c r="C347" s="50" t="str">
        <f aca="false">IF(S347="","",IFERROR(IF(INDEX('Ledger Codes'!$C$6:$C$205,MATCH(S347,'Ledger Codes'!$B$6:$B$205,0))="","",INDEX('Ledger Codes'!$C$6:$C$205,MATCH(S347,'Ledger Codes'!$B$6:$B$205,0))),""))</f>
        <v/>
      </c>
      <c r="D347" s="50"/>
      <c r="E347" s="50"/>
      <c r="F347" s="50"/>
      <c r="G347" s="50"/>
      <c r="H347" s="50"/>
      <c r="I347" s="52" t="str">
        <f aca="false">IF(AND(G347="",H347=""),"",N(G347)-N(H347))</f>
        <v/>
      </c>
      <c r="J347" s="52" t="str">
        <f aca="false">IF(I347="","",ABS(I347))</f>
        <v/>
      </c>
      <c r="K347" s="56" t="str">
        <f aca="false">IF(S347="","",0)</f>
        <v/>
      </c>
      <c r="L347" s="56" t="str">
        <f aca="false">IF(J347="","",IF(AND(J347&gt;'COGS Testing'!$E$9,K347=0),1,0))</f>
        <v/>
      </c>
      <c r="M347" s="57" t="n">
        <v>0.282041038881</v>
      </c>
      <c r="N347" s="56" t="str">
        <f aca="false">IF(OR(A347="",I347=""),"",IF(COUNTIFS($A$2:$A$400,A347,$D$2:$D$400,D347,$I$2:$I$400,I347)&gt;1,"Possible duplicate",""))</f>
        <v/>
      </c>
      <c r="O347" s="56" t="str">
        <f aca="false">IF(J347="","",IF(AND(L347=0,K347=0),1,0))</f>
        <v/>
      </c>
      <c r="P347" s="56" t="str">
        <f aca="false">IF(L347=1,J347+ROW()/10^7,"")</f>
        <v/>
      </c>
      <c r="Q347" s="56" t="str">
        <f aca="false">IF(O347=1,M347,"")</f>
        <v/>
      </c>
      <c r="R347" s="56" t="str">
        <f aca="false">IF(K347=1,ROW(),"")</f>
        <v/>
      </c>
      <c r="S347" s="56" t="str">
        <f aca="false">IF(D347="","",TRIM(D347))</f>
        <v/>
      </c>
    </row>
    <row r="348" customFormat="false" ht="15" hidden="false" customHeight="false" outlineLevel="0" collapsed="false">
      <c r="A348" s="50"/>
      <c r="B348" s="50"/>
      <c r="C348" s="50" t="str">
        <f aca="false">IF(S348="","",IFERROR(IF(INDEX('Ledger Codes'!$C$6:$C$205,MATCH(S348,'Ledger Codes'!$B$6:$B$205,0))="","",INDEX('Ledger Codes'!$C$6:$C$205,MATCH(S348,'Ledger Codes'!$B$6:$B$205,0))),""))</f>
        <v/>
      </c>
      <c r="D348" s="50"/>
      <c r="E348" s="50"/>
      <c r="F348" s="50"/>
      <c r="G348" s="50"/>
      <c r="H348" s="50"/>
      <c r="I348" s="52" t="str">
        <f aca="false">IF(AND(G348="",H348=""),"",N(G348)-N(H348))</f>
        <v/>
      </c>
      <c r="J348" s="52" t="str">
        <f aca="false">IF(I348="","",ABS(I348))</f>
        <v/>
      </c>
      <c r="K348" s="56" t="str">
        <f aca="false">IF(S348="","",0)</f>
        <v/>
      </c>
      <c r="L348" s="56" t="str">
        <f aca="false">IF(J348="","",IF(AND(J348&gt;'COGS Testing'!$E$9,K348=0),1,0))</f>
        <v/>
      </c>
      <c r="M348" s="57" t="n">
        <v>0.586106166382</v>
      </c>
      <c r="N348" s="56" t="str">
        <f aca="false">IF(OR(A348="",I348=""),"",IF(COUNTIFS($A$2:$A$400,A348,$D$2:$D$400,D348,$I$2:$I$400,I348)&gt;1,"Possible duplicate",""))</f>
        <v/>
      </c>
      <c r="O348" s="56" t="str">
        <f aca="false">IF(J348="","",IF(AND(L348=0,K348=0),1,0))</f>
        <v/>
      </c>
      <c r="P348" s="56" t="str">
        <f aca="false">IF(L348=1,J348+ROW()/10^7,"")</f>
        <v/>
      </c>
      <c r="Q348" s="56" t="str">
        <f aca="false">IF(O348=1,M348,"")</f>
        <v/>
      </c>
      <c r="R348" s="56" t="str">
        <f aca="false">IF(K348=1,ROW(),"")</f>
        <v/>
      </c>
      <c r="S348" s="56" t="str">
        <f aca="false">IF(D348="","",TRIM(D348))</f>
        <v/>
      </c>
    </row>
    <row r="349" customFormat="false" ht="15" hidden="false" customHeight="false" outlineLevel="0" collapsed="false">
      <c r="A349" s="50"/>
      <c r="B349" s="50"/>
      <c r="C349" s="50" t="str">
        <f aca="false">IF(S349="","",IFERROR(IF(INDEX('Ledger Codes'!$C$6:$C$205,MATCH(S349,'Ledger Codes'!$B$6:$B$205,0))="","",INDEX('Ledger Codes'!$C$6:$C$205,MATCH(S349,'Ledger Codes'!$B$6:$B$205,0))),""))</f>
        <v/>
      </c>
      <c r="D349" s="50"/>
      <c r="E349" s="50"/>
      <c r="F349" s="50"/>
      <c r="G349" s="50"/>
      <c r="H349" s="50"/>
      <c r="I349" s="52" t="str">
        <f aca="false">IF(AND(G349="",H349=""),"",N(G349)-N(H349))</f>
        <v/>
      </c>
      <c r="J349" s="52" t="str">
        <f aca="false">IF(I349="","",ABS(I349))</f>
        <v/>
      </c>
      <c r="K349" s="56" t="str">
        <f aca="false">IF(S349="","",0)</f>
        <v/>
      </c>
      <c r="L349" s="56" t="str">
        <f aca="false">IF(J349="","",IF(AND(J349&gt;'COGS Testing'!$E$9,K349=0),1,0))</f>
        <v/>
      </c>
      <c r="M349" s="57" t="n">
        <v>0.308854706383</v>
      </c>
      <c r="N349" s="56" t="str">
        <f aca="false">IF(OR(A349="",I349=""),"",IF(COUNTIFS($A$2:$A$400,A349,$D$2:$D$400,D349,$I$2:$I$400,I349)&gt;1,"Possible duplicate",""))</f>
        <v/>
      </c>
      <c r="O349" s="56" t="str">
        <f aca="false">IF(J349="","",IF(AND(L349=0,K349=0),1,0))</f>
        <v/>
      </c>
      <c r="P349" s="56" t="str">
        <f aca="false">IF(L349=1,J349+ROW()/10^7,"")</f>
        <v/>
      </c>
      <c r="Q349" s="56" t="str">
        <f aca="false">IF(O349=1,M349,"")</f>
        <v/>
      </c>
      <c r="R349" s="56" t="str">
        <f aca="false">IF(K349=1,ROW(),"")</f>
        <v/>
      </c>
      <c r="S349" s="56" t="str">
        <f aca="false">IF(D349="","",TRIM(D349))</f>
        <v/>
      </c>
    </row>
    <row r="350" customFormat="false" ht="15" hidden="false" customHeight="false" outlineLevel="0" collapsed="false">
      <c r="A350" s="50"/>
      <c r="B350" s="50"/>
      <c r="C350" s="50" t="str">
        <f aca="false">IF(S350="","",IFERROR(IF(INDEX('Ledger Codes'!$C$6:$C$205,MATCH(S350,'Ledger Codes'!$B$6:$B$205,0))="","",INDEX('Ledger Codes'!$C$6:$C$205,MATCH(S350,'Ledger Codes'!$B$6:$B$205,0))),""))</f>
        <v/>
      </c>
      <c r="D350" s="50"/>
      <c r="E350" s="50"/>
      <c r="F350" s="50"/>
      <c r="G350" s="50"/>
      <c r="H350" s="50"/>
      <c r="I350" s="52" t="str">
        <f aca="false">IF(AND(G350="",H350=""),"",N(G350)-N(H350))</f>
        <v/>
      </c>
      <c r="J350" s="52" t="str">
        <f aca="false">IF(I350="","",ABS(I350))</f>
        <v/>
      </c>
      <c r="K350" s="56" t="str">
        <f aca="false">IF(S350="","",0)</f>
        <v/>
      </c>
      <c r="L350" s="56" t="str">
        <f aca="false">IF(J350="","",IF(AND(J350&gt;'COGS Testing'!$E$9,K350=0),1,0))</f>
        <v/>
      </c>
      <c r="M350" s="57" t="n">
        <v>0.544960170624</v>
      </c>
      <c r="N350" s="56" t="str">
        <f aca="false">IF(OR(A350="",I350=""),"",IF(COUNTIFS($A$2:$A$400,A350,$D$2:$D$400,D350,$I$2:$I$400,I350)&gt;1,"Possible duplicate",""))</f>
        <v/>
      </c>
      <c r="O350" s="56" t="str">
        <f aca="false">IF(J350="","",IF(AND(L350=0,K350=0),1,0))</f>
        <v/>
      </c>
      <c r="P350" s="56" t="str">
        <f aca="false">IF(L350=1,J350+ROW()/10^7,"")</f>
        <v/>
      </c>
      <c r="Q350" s="56" t="str">
        <f aca="false">IF(O350=1,M350,"")</f>
        <v/>
      </c>
      <c r="R350" s="56" t="str">
        <f aca="false">IF(K350=1,ROW(),"")</f>
        <v/>
      </c>
      <c r="S350" s="56" t="str">
        <f aca="false">IF(D350="","",TRIM(D350))</f>
        <v/>
      </c>
    </row>
    <row r="351" customFormat="false" ht="15" hidden="false" customHeight="false" outlineLevel="0" collapsed="false">
      <c r="A351" s="50"/>
      <c r="B351" s="50"/>
      <c r="C351" s="50" t="str">
        <f aca="false">IF(S351="","",IFERROR(IF(INDEX('Ledger Codes'!$C$6:$C$205,MATCH(S351,'Ledger Codes'!$B$6:$B$205,0))="","",INDEX('Ledger Codes'!$C$6:$C$205,MATCH(S351,'Ledger Codes'!$B$6:$B$205,0))),""))</f>
        <v/>
      </c>
      <c r="D351" s="50"/>
      <c r="E351" s="50"/>
      <c r="F351" s="50"/>
      <c r="G351" s="50"/>
      <c r="H351" s="50"/>
      <c r="I351" s="52" t="str">
        <f aca="false">IF(AND(G351="",H351=""),"",N(G351)-N(H351))</f>
        <v/>
      </c>
      <c r="J351" s="52" t="str">
        <f aca="false">IF(I351="","",ABS(I351))</f>
        <v/>
      </c>
      <c r="K351" s="56" t="str">
        <f aca="false">IF(S351="","",0)</f>
        <v/>
      </c>
      <c r="L351" s="56" t="str">
        <f aca="false">IF(J351="","",IF(AND(J351&gt;'COGS Testing'!$E$9,K351=0),1,0))</f>
        <v/>
      </c>
      <c r="M351" s="57" t="n">
        <v>0.421975190997</v>
      </c>
      <c r="N351" s="56" t="str">
        <f aca="false">IF(OR(A351="",I351=""),"",IF(COUNTIFS($A$2:$A$400,A351,$D$2:$D$400,D351,$I$2:$I$400,I351)&gt;1,"Possible duplicate",""))</f>
        <v/>
      </c>
      <c r="O351" s="56" t="str">
        <f aca="false">IF(J351="","",IF(AND(L351=0,K351=0),1,0))</f>
        <v/>
      </c>
      <c r="P351" s="56" t="str">
        <f aca="false">IF(L351=1,J351+ROW()/10^7,"")</f>
        <v/>
      </c>
      <c r="Q351" s="56" t="str">
        <f aca="false">IF(O351=1,M351,"")</f>
        <v/>
      </c>
      <c r="R351" s="56" t="str">
        <f aca="false">IF(K351=1,ROW(),"")</f>
        <v/>
      </c>
      <c r="S351" s="56" t="str">
        <f aca="false">IF(D351="","",TRIM(D351))</f>
        <v/>
      </c>
    </row>
    <row r="352" customFormat="false" ht="15" hidden="false" customHeight="false" outlineLevel="0" collapsed="false">
      <c r="A352" s="50"/>
      <c r="B352" s="50"/>
      <c r="C352" s="50" t="str">
        <f aca="false">IF(S352="","",IFERROR(IF(INDEX('Ledger Codes'!$C$6:$C$205,MATCH(S352,'Ledger Codes'!$B$6:$B$205,0))="","",INDEX('Ledger Codes'!$C$6:$C$205,MATCH(S352,'Ledger Codes'!$B$6:$B$205,0))),""))</f>
        <v/>
      </c>
      <c r="D352" s="50"/>
      <c r="E352" s="50"/>
      <c r="F352" s="50"/>
      <c r="G352" s="50"/>
      <c r="H352" s="50"/>
      <c r="I352" s="52" t="str">
        <f aca="false">IF(AND(G352="",H352=""),"",N(G352)-N(H352))</f>
        <v/>
      </c>
      <c r="J352" s="52" t="str">
        <f aca="false">IF(I352="","",ABS(I352))</f>
        <v/>
      </c>
      <c r="K352" s="56" t="str">
        <f aca="false">IF(S352="","",0)</f>
        <v/>
      </c>
      <c r="L352" s="56" t="str">
        <f aca="false">IF(J352="","",IF(AND(J352&gt;'COGS Testing'!$E$9,K352=0),1,0))</f>
        <v/>
      </c>
      <c r="M352" s="57" t="n">
        <v>0.760357368765</v>
      </c>
      <c r="N352" s="56" t="str">
        <f aca="false">IF(OR(A352="",I352=""),"",IF(COUNTIFS($A$2:$A$400,A352,$D$2:$D$400,D352,$I$2:$I$400,I352)&gt;1,"Possible duplicate",""))</f>
        <v/>
      </c>
      <c r="O352" s="56" t="str">
        <f aca="false">IF(J352="","",IF(AND(L352=0,K352=0),1,0))</f>
        <v/>
      </c>
      <c r="P352" s="56" t="str">
        <f aca="false">IF(L352=1,J352+ROW()/10^7,"")</f>
        <v/>
      </c>
      <c r="Q352" s="56" t="str">
        <f aca="false">IF(O352=1,M352,"")</f>
        <v/>
      </c>
      <c r="R352" s="56" t="str">
        <f aca="false">IF(K352=1,ROW(),"")</f>
        <v/>
      </c>
      <c r="S352" s="56" t="str">
        <f aca="false">IF(D352="","",TRIM(D352))</f>
        <v/>
      </c>
    </row>
    <row r="353" customFormat="false" ht="15" hidden="false" customHeight="false" outlineLevel="0" collapsed="false">
      <c r="A353" s="50"/>
      <c r="B353" s="50"/>
      <c r="C353" s="50" t="str">
        <f aca="false">IF(S353="","",IFERROR(IF(INDEX('Ledger Codes'!$C$6:$C$205,MATCH(S353,'Ledger Codes'!$B$6:$B$205,0))="","",INDEX('Ledger Codes'!$C$6:$C$205,MATCH(S353,'Ledger Codes'!$B$6:$B$205,0))),""))</f>
        <v/>
      </c>
      <c r="D353" s="50"/>
      <c r="E353" s="50"/>
      <c r="F353" s="50"/>
      <c r="G353" s="50"/>
      <c r="H353" s="50"/>
      <c r="I353" s="52" t="str">
        <f aca="false">IF(AND(G353="",H353=""),"",N(G353)-N(H353))</f>
        <v/>
      </c>
      <c r="J353" s="52" t="str">
        <f aca="false">IF(I353="","",ABS(I353))</f>
        <v/>
      </c>
      <c r="K353" s="56" t="str">
        <f aca="false">IF(S353="","",0)</f>
        <v/>
      </c>
      <c r="L353" s="56" t="str">
        <f aca="false">IF(J353="","",IF(AND(J353&gt;'COGS Testing'!$E$9,K353=0),1,0))</f>
        <v/>
      </c>
      <c r="M353" s="57" t="n">
        <v>0.45088506028</v>
      </c>
      <c r="N353" s="56" t="str">
        <f aca="false">IF(OR(A353="",I353=""),"",IF(COUNTIFS($A$2:$A$400,A353,$D$2:$D$400,D353,$I$2:$I$400,I353)&gt;1,"Possible duplicate",""))</f>
        <v/>
      </c>
      <c r="O353" s="56" t="str">
        <f aca="false">IF(J353="","",IF(AND(L353=0,K353=0),1,0))</f>
        <v/>
      </c>
      <c r="P353" s="56" t="str">
        <f aca="false">IF(L353=1,J353+ROW()/10^7,"")</f>
        <v/>
      </c>
      <c r="Q353" s="56" t="str">
        <f aca="false">IF(O353=1,M353,"")</f>
        <v/>
      </c>
      <c r="R353" s="56" t="str">
        <f aca="false">IF(K353=1,ROW(),"")</f>
        <v/>
      </c>
      <c r="S353" s="56" t="str">
        <f aca="false">IF(D353="","",TRIM(D353))</f>
        <v/>
      </c>
    </row>
    <row r="354" customFormat="false" ht="15" hidden="false" customHeight="false" outlineLevel="0" collapsed="false">
      <c r="A354" s="50"/>
      <c r="B354" s="50"/>
      <c r="C354" s="50" t="str">
        <f aca="false">IF(S354="","",IFERROR(IF(INDEX('Ledger Codes'!$C$6:$C$205,MATCH(S354,'Ledger Codes'!$B$6:$B$205,0))="","",INDEX('Ledger Codes'!$C$6:$C$205,MATCH(S354,'Ledger Codes'!$B$6:$B$205,0))),""))</f>
        <v/>
      </c>
      <c r="D354" s="50"/>
      <c r="E354" s="50"/>
      <c r="F354" s="50"/>
      <c r="G354" s="50"/>
      <c r="H354" s="50"/>
      <c r="I354" s="52" t="str">
        <f aca="false">IF(AND(G354="",H354=""),"",N(G354)-N(H354))</f>
        <v/>
      </c>
      <c r="J354" s="52" t="str">
        <f aca="false">IF(I354="","",ABS(I354))</f>
        <v/>
      </c>
      <c r="K354" s="56" t="str">
        <f aca="false">IF(S354="","",0)</f>
        <v/>
      </c>
      <c r="L354" s="56" t="str">
        <f aca="false">IF(J354="","",IF(AND(J354&gt;'COGS Testing'!$E$9,K354=0),1,0))</f>
        <v/>
      </c>
      <c r="M354" s="57" t="n">
        <v>0.66534911859</v>
      </c>
      <c r="N354" s="56" t="str">
        <f aca="false">IF(OR(A354="",I354=""),"",IF(COUNTIFS($A$2:$A$400,A354,$D$2:$D$400,D354,$I$2:$I$400,I354)&gt;1,"Possible duplicate",""))</f>
        <v/>
      </c>
      <c r="O354" s="56" t="str">
        <f aca="false">IF(J354="","",IF(AND(L354=0,K354=0),1,0))</f>
        <v/>
      </c>
      <c r="P354" s="56" t="str">
        <f aca="false">IF(L354=1,J354+ROW()/10^7,"")</f>
        <v/>
      </c>
      <c r="Q354" s="56" t="str">
        <f aca="false">IF(O354=1,M354,"")</f>
        <v/>
      </c>
      <c r="R354" s="56" t="str">
        <f aca="false">IF(K354=1,ROW(),"")</f>
        <v/>
      </c>
      <c r="S354" s="56" t="str">
        <f aca="false">IF(D354="","",TRIM(D354))</f>
        <v/>
      </c>
    </row>
    <row r="355" customFormat="false" ht="15" hidden="false" customHeight="false" outlineLevel="0" collapsed="false">
      <c r="A355" s="50"/>
      <c r="B355" s="50"/>
      <c r="C355" s="50" t="str">
        <f aca="false">IF(S355="","",IFERROR(IF(INDEX('Ledger Codes'!$C$6:$C$205,MATCH(S355,'Ledger Codes'!$B$6:$B$205,0))="","",INDEX('Ledger Codes'!$C$6:$C$205,MATCH(S355,'Ledger Codes'!$B$6:$B$205,0))),""))</f>
        <v/>
      </c>
      <c r="D355" s="50"/>
      <c r="E355" s="50"/>
      <c r="F355" s="50"/>
      <c r="G355" s="50"/>
      <c r="H355" s="50"/>
      <c r="I355" s="52" t="str">
        <f aca="false">IF(AND(G355="",H355=""),"",N(G355)-N(H355))</f>
        <v/>
      </c>
      <c r="J355" s="52" t="str">
        <f aca="false">IF(I355="","",ABS(I355))</f>
        <v/>
      </c>
      <c r="K355" s="56" t="str">
        <f aca="false">IF(S355="","",0)</f>
        <v/>
      </c>
      <c r="L355" s="56" t="str">
        <f aca="false">IF(J355="","",IF(AND(J355&gt;'COGS Testing'!$E$9,K355=0),1,0))</f>
        <v/>
      </c>
      <c r="M355" s="57" t="n">
        <v>0.316307973787</v>
      </c>
      <c r="N355" s="56" t="str">
        <f aca="false">IF(OR(A355="",I355=""),"",IF(COUNTIFS($A$2:$A$400,A355,$D$2:$D$400,D355,$I$2:$I$400,I355)&gt;1,"Possible duplicate",""))</f>
        <v/>
      </c>
      <c r="O355" s="56" t="str">
        <f aca="false">IF(J355="","",IF(AND(L355=0,K355=0),1,0))</f>
        <v/>
      </c>
      <c r="P355" s="56" t="str">
        <f aca="false">IF(L355=1,J355+ROW()/10^7,"")</f>
        <v/>
      </c>
      <c r="Q355" s="56" t="str">
        <f aca="false">IF(O355=1,M355,"")</f>
        <v/>
      </c>
      <c r="R355" s="56" t="str">
        <f aca="false">IF(K355=1,ROW(),"")</f>
        <v/>
      </c>
      <c r="S355" s="56" t="str">
        <f aca="false">IF(D355="","",TRIM(D355))</f>
        <v/>
      </c>
    </row>
    <row r="356" customFormat="false" ht="15" hidden="false" customHeight="false" outlineLevel="0" collapsed="false">
      <c r="A356" s="50"/>
      <c r="B356" s="50"/>
      <c r="C356" s="50" t="str">
        <f aca="false">IF(S356="","",IFERROR(IF(INDEX('Ledger Codes'!$C$6:$C$205,MATCH(S356,'Ledger Codes'!$B$6:$B$205,0))="","",INDEX('Ledger Codes'!$C$6:$C$205,MATCH(S356,'Ledger Codes'!$B$6:$B$205,0))),""))</f>
        <v/>
      </c>
      <c r="D356" s="50"/>
      <c r="E356" s="50"/>
      <c r="F356" s="50"/>
      <c r="G356" s="50"/>
      <c r="H356" s="50"/>
      <c r="I356" s="52" t="str">
        <f aca="false">IF(AND(G356="",H356=""),"",N(G356)-N(H356))</f>
        <v/>
      </c>
      <c r="J356" s="52" t="str">
        <f aca="false">IF(I356="","",ABS(I356))</f>
        <v/>
      </c>
      <c r="K356" s="56" t="str">
        <f aca="false">IF(S356="","",0)</f>
        <v/>
      </c>
      <c r="L356" s="56" t="str">
        <f aca="false">IF(J356="","",IF(AND(J356&gt;'COGS Testing'!$E$9,K356=0),1,0))</f>
        <v/>
      </c>
      <c r="M356" s="57" t="n">
        <v>0.103620326405</v>
      </c>
      <c r="N356" s="56" t="str">
        <f aca="false">IF(OR(A356="",I356=""),"",IF(COUNTIFS($A$2:$A$400,A356,$D$2:$D$400,D356,$I$2:$I$400,I356)&gt;1,"Possible duplicate",""))</f>
        <v/>
      </c>
      <c r="O356" s="56" t="str">
        <f aca="false">IF(J356="","",IF(AND(L356=0,K356=0),1,0))</f>
        <v/>
      </c>
      <c r="P356" s="56" t="str">
        <f aca="false">IF(L356=1,J356+ROW()/10^7,"")</f>
        <v/>
      </c>
      <c r="Q356" s="56" t="str">
        <f aca="false">IF(O356=1,M356,"")</f>
        <v/>
      </c>
      <c r="R356" s="56" t="str">
        <f aca="false">IF(K356=1,ROW(),"")</f>
        <v/>
      </c>
      <c r="S356" s="56" t="str">
        <f aca="false">IF(D356="","",TRIM(D356))</f>
        <v/>
      </c>
    </row>
    <row r="357" customFormat="false" ht="15" hidden="false" customHeight="false" outlineLevel="0" collapsed="false">
      <c r="A357" s="50"/>
      <c r="B357" s="50"/>
      <c r="C357" s="50" t="str">
        <f aca="false">IF(S357="","",IFERROR(IF(INDEX('Ledger Codes'!$C$6:$C$205,MATCH(S357,'Ledger Codes'!$B$6:$B$205,0))="","",INDEX('Ledger Codes'!$C$6:$C$205,MATCH(S357,'Ledger Codes'!$B$6:$B$205,0))),""))</f>
        <v/>
      </c>
      <c r="D357" s="50"/>
      <c r="E357" s="50"/>
      <c r="F357" s="50"/>
      <c r="G357" s="50"/>
      <c r="H357" s="50"/>
      <c r="I357" s="52" t="str">
        <f aca="false">IF(AND(G357="",H357=""),"",N(G357)-N(H357))</f>
        <v/>
      </c>
      <c r="J357" s="52" t="str">
        <f aca="false">IF(I357="","",ABS(I357))</f>
        <v/>
      </c>
      <c r="K357" s="56" t="str">
        <f aca="false">IF(S357="","",0)</f>
        <v/>
      </c>
      <c r="L357" s="56" t="str">
        <f aca="false">IF(J357="","",IF(AND(J357&gt;'COGS Testing'!$E$9,K357=0),1,0))</f>
        <v/>
      </c>
      <c r="M357" s="57" t="n">
        <v>0.930316565323</v>
      </c>
      <c r="N357" s="56" t="str">
        <f aca="false">IF(OR(A357="",I357=""),"",IF(COUNTIFS($A$2:$A$400,A357,$D$2:$D$400,D357,$I$2:$I$400,I357)&gt;1,"Possible duplicate",""))</f>
        <v/>
      </c>
      <c r="O357" s="56" t="str">
        <f aca="false">IF(J357="","",IF(AND(L357=0,K357=0),1,0))</f>
        <v/>
      </c>
      <c r="P357" s="56" t="str">
        <f aca="false">IF(L357=1,J357+ROW()/10^7,"")</f>
        <v/>
      </c>
      <c r="Q357" s="56" t="str">
        <f aca="false">IF(O357=1,M357,"")</f>
        <v/>
      </c>
      <c r="R357" s="56" t="str">
        <f aca="false">IF(K357=1,ROW(),"")</f>
        <v/>
      </c>
      <c r="S357" s="56" t="str">
        <f aca="false">IF(D357="","",TRIM(D357))</f>
        <v/>
      </c>
    </row>
    <row r="358" customFormat="false" ht="15" hidden="false" customHeight="false" outlineLevel="0" collapsed="false">
      <c r="A358" s="50"/>
      <c r="B358" s="50"/>
      <c r="C358" s="50" t="str">
        <f aca="false">IF(S358="","",IFERROR(IF(INDEX('Ledger Codes'!$C$6:$C$205,MATCH(S358,'Ledger Codes'!$B$6:$B$205,0))="","",INDEX('Ledger Codes'!$C$6:$C$205,MATCH(S358,'Ledger Codes'!$B$6:$B$205,0))),""))</f>
        <v/>
      </c>
      <c r="D358" s="50"/>
      <c r="E358" s="50"/>
      <c r="F358" s="50"/>
      <c r="G358" s="50"/>
      <c r="H358" s="50"/>
      <c r="I358" s="52" t="str">
        <f aca="false">IF(AND(G358="",H358=""),"",N(G358)-N(H358))</f>
        <v/>
      </c>
      <c r="J358" s="52" t="str">
        <f aca="false">IF(I358="","",ABS(I358))</f>
        <v/>
      </c>
      <c r="K358" s="56" t="str">
        <f aca="false">IF(S358="","",0)</f>
        <v/>
      </c>
      <c r="L358" s="56" t="str">
        <f aca="false">IF(J358="","",IF(AND(J358&gt;'COGS Testing'!$E$9,K358=0),1,0))</f>
        <v/>
      </c>
      <c r="M358" s="57" t="n">
        <v>0.755899047993</v>
      </c>
      <c r="N358" s="56" t="str">
        <f aca="false">IF(OR(A358="",I358=""),"",IF(COUNTIFS($A$2:$A$400,A358,$D$2:$D$400,D358,$I$2:$I$400,I358)&gt;1,"Possible duplicate",""))</f>
        <v/>
      </c>
      <c r="O358" s="56" t="str">
        <f aca="false">IF(J358="","",IF(AND(L358=0,K358=0),1,0))</f>
        <v/>
      </c>
      <c r="P358" s="56" t="str">
        <f aca="false">IF(L358=1,J358+ROW()/10^7,"")</f>
        <v/>
      </c>
      <c r="Q358" s="56" t="str">
        <f aca="false">IF(O358=1,M358,"")</f>
        <v/>
      </c>
      <c r="R358" s="56" t="str">
        <f aca="false">IF(K358=1,ROW(),"")</f>
        <v/>
      </c>
      <c r="S358" s="56" t="str">
        <f aca="false">IF(D358="","",TRIM(D358))</f>
        <v/>
      </c>
    </row>
    <row r="359" customFormat="false" ht="15" hidden="false" customHeight="false" outlineLevel="0" collapsed="false">
      <c r="A359" s="50"/>
      <c r="B359" s="50"/>
      <c r="C359" s="50" t="str">
        <f aca="false">IF(S359="","",IFERROR(IF(INDEX('Ledger Codes'!$C$6:$C$205,MATCH(S359,'Ledger Codes'!$B$6:$B$205,0))="","",INDEX('Ledger Codes'!$C$6:$C$205,MATCH(S359,'Ledger Codes'!$B$6:$B$205,0))),""))</f>
        <v/>
      </c>
      <c r="D359" s="50"/>
      <c r="E359" s="50"/>
      <c r="F359" s="50"/>
      <c r="G359" s="50"/>
      <c r="H359" s="50"/>
      <c r="I359" s="52" t="str">
        <f aca="false">IF(AND(G359="",H359=""),"",N(G359)-N(H359))</f>
        <v/>
      </c>
      <c r="J359" s="52" t="str">
        <f aca="false">IF(I359="","",ABS(I359))</f>
        <v/>
      </c>
      <c r="K359" s="56" t="str">
        <f aca="false">IF(S359="","",0)</f>
        <v/>
      </c>
      <c r="L359" s="56" t="str">
        <f aca="false">IF(J359="","",IF(AND(J359&gt;'COGS Testing'!$E$9,K359=0),1,0))</f>
        <v/>
      </c>
      <c r="M359" s="57" t="n">
        <v>0.998689470391</v>
      </c>
      <c r="N359" s="56" t="str">
        <f aca="false">IF(OR(A359="",I359=""),"",IF(COUNTIFS($A$2:$A$400,A359,$D$2:$D$400,D359,$I$2:$I$400,I359)&gt;1,"Possible duplicate",""))</f>
        <v/>
      </c>
      <c r="O359" s="56" t="str">
        <f aca="false">IF(J359="","",IF(AND(L359=0,K359=0),1,0))</f>
        <v/>
      </c>
      <c r="P359" s="56" t="str">
        <f aca="false">IF(L359=1,J359+ROW()/10^7,"")</f>
        <v/>
      </c>
      <c r="Q359" s="56" t="str">
        <f aca="false">IF(O359=1,M359,"")</f>
        <v/>
      </c>
      <c r="R359" s="56" t="str">
        <f aca="false">IF(K359=1,ROW(),"")</f>
        <v/>
      </c>
      <c r="S359" s="56" t="str">
        <f aca="false">IF(D359="","",TRIM(D359))</f>
        <v/>
      </c>
    </row>
    <row r="360" customFormat="false" ht="15" hidden="false" customHeight="false" outlineLevel="0" collapsed="false">
      <c r="A360" s="50"/>
      <c r="B360" s="50"/>
      <c r="C360" s="50" t="str">
        <f aca="false">IF(S360="","",IFERROR(IF(INDEX('Ledger Codes'!$C$6:$C$205,MATCH(S360,'Ledger Codes'!$B$6:$B$205,0))="","",INDEX('Ledger Codes'!$C$6:$C$205,MATCH(S360,'Ledger Codes'!$B$6:$B$205,0))),""))</f>
        <v/>
      </c>
      <c r="D360" s="50"/>
      <c r="E360" s="50"/>
      <c r="F360" s="50"/>
      <c r="G360" s="50"/>
      <c r="H360" s="50"/>
      <c r="I360" s="52" t="str">
        <f aca="false">IF(AND(G360="",H360=""),"",N(G360)-N(H360))</f>
        <v/>
      </c>
      <c r="J360" s="52" t="str">
        <f aca="false">IF(I360="","",ABS(I360))</f>
        <v/>
      </c>
      <c r="K360" s="56" t="str">
        <f aca="false">IF(S360="","",0)</f>
        <v/>
      </c>
      <c r="L360" s="56" t="str">
        <f aca="false">IF(J360="","",IF(AND(J360&gt;'COGS Testing'!$E$9,K360=0),1,0))</f>
        <v/>
      </c>
      <c r="M360" s="57" t="n">
        <v>0.575328558094</v>
      </c>
      <c r="N360" s="56" t="str">
        <f aca="false">IF(OR(A360="",I360=""),"",IF(COUNTIFS($A$2:$A$400,A360,$D$2:$D$400,D360,$I$2:$I$400,I360)&gt;1,"Possible duplicate",""))</f>
        <v/>
      </c>
      <c r="O360" s="56" t="str">
        <f aca="false">IF(J360="","",IF(AND(L360=0,K360=0),1,0))</f>
        <v/>
      </c>
      <c r="P360" s="56" t="str">
        <f aca="false">IF(L360=1,J360+ROW()/10^7,"")</f>
        <v/>
      </c>
      <c r="Q360" s="56" t="str">
        <f aca="false">IF(O360=1,M360,"")</f>
        <v/>
      </c>
      <c r="R360" s="56" t="str">
        <f aca="false">IF(K360=1,ROW(),"")</f>
        <v/>
      </c>
      <c r="S360" s="56" t="str">
        <f aca="false">IF(D360="","",TRIM(D360))</f>
        <v/>
      </c>
    </row>
    <row r="361" customFormat="false" ht="15" hidden="false" customHeight="false" outlineLevel="0" collapsed="false">
      <c r="A361" s="50"/>
      <c r="B361" s="50"/>
      <c r="C361" s="50" t="str">
        <f aca="false">IF(S361="","",IFERROR(IF(INDEX('Ledger Codes'!$C$6:$C$205,MATCH(S361,'Ledger Codes'!$B$6:$B$205,0))="","",INDEX('Ledger Codes'!$C$6:$C$205,MATCH(S361,'Ledger Codes'!$B$6:$B$205,0))),""))</f>
        <v/>
      </c>
      <c r="D361" s="50"/>
      <c r="E361" s="50"/>
      <c r="F361" s="50"/>
      <c r="G361" s="50"/>
      <c r="H361" s="50"/>
      <c r="I361" s="52" t="str">
        <f aca="false">IF(AND(G361="",H361=""),"",N(G361)-N(H361))</f>
        <v/>
      </c>
      <c r="J361" s="52" t="str">
        <f aca="false">IF(I361="","",ABS(I361))</f>
        <v/>
      </c>
      <c r="K361" s="56" t="str">
        <f aca="false">IF(S361="","",0)</f>
        <v/>
      </c>
      <c r="L361" s="56" t="str">
        <f aca="false">IF(J361="","",IF(AND(J361&gt;'COGS Testing'!$E$9,K361=0),1,0))</f>
        <v/>
      </c>
      <c r="M361" s="57" t="n">
        <v>0.474801371949</v>
      </c>
      <c r="N361" s="56" t="str">
        <f aca="false">IF(OR(A361="",I361=""),"",IF(COUNTIFS($A$2:$A$400,A361,$D$2:$D$400,D361,$I$2:$I$400,I361)&gt;1,"Possible duplicate",""))</f>
        <v/>
      </c>
      <c r="O361" s="56" t="str">
        <f aca="false">IF(J361="","",IF(AND(L361=0,K361=0),1,0))</f>
        <v/>
      </c>
      <c r="P361" s="56" t="str">
        <f aca="false">IF(L361=1,J361+ROW()/10^7,"")</f>
        <v/>
      </c>
      <c r="Q361" s="56" t="str">
        <f aca="false">IF(O361=1,M361,"")</f>
        <v/>
      </c>
      <c r="R361" s="56" t="str">
        <f aca="false">IF(K361=1,ROW(),"")</f>
        <v/>
      </c>
      <c r="S361" s="56" t="str">
        <f aca="false">IF(D361="","",TRIM(D361))</f>
        <v/>
      </c>
    </row>
    <row r="362" customFormat="false" ht="15" hidden="false" customHeight="false" outlineLevel="0" collapsed="false">
      <c r="A362" s="50"/>
      <c r="B362" s="50"/>
      <c r="C362" s="50" t="str">
        <f aca="false">IF(S362="","",IFERROR(IF(INDEX('Ledger Codes'!$C$6:$C$205,MATCH(S362,'Ledger Codes'!$B$6:$B$205,0))="","",INDEX('Ledger Codes'!$C$6:$C$205,MATCH(S362,'Ledger Codes'!$B$6:$B$205,0))),""))</f>
        <v/>
      </c>
      <c r="D362" s="50"/>
      <c r="E362" s="50"/>
      <c r="F362" s="50"/>
      <c r="G362" s="50"/>
      <c r="H362" s="50"/>
      <c r="I362" s="52" t="str">
        <f aca="false">IF(AND(G362="",H362=""),"",N(G362)-N(H362))</f>
        <v/>
      </c>
      <c r="J362" s="52" t="str">
        <f aca="false">IF(I362="","",ABS(I362))</f>
        <v/>
      </c>
      <c r="K362" s="56" t="str">
        <f aca="false">IF(S362="","",0)</f>
        <v/>
      </c>
      <c r="L362" s="56" t="str">
        <f aca="false">IF(J362="","",IF(AND(J362&gt;'COGS Testing'!$E$9,K362=0),1,0))</f>
        <v/>
      </c>
      <c r="M362" s="57" t="n">
        <v>0.638844630757</v>
      </c>
      <c r="N362" s="56" t="str">
        <f aca="false">IF(OR(A362="",I362=""),"",IF(COUNTIFS($A$2:$A$400,A362,$D$2:$D$400,D362,$I$2:$I$400,I362)&gt;1,"Possible duplicate",""))</f>
        <v/>
      </c>
      <c r="O362" s="56" t="str">
        <f aca="false">IF(J362="","",IF(AND(L362=0,K362=0),1,0))</f>
        <v/>
      </c>
      <c r="P362" s="56" t="str">
        <f aca="false">IF(L362=1,J362+ROW()/10^7,"")</f>
        <v/>
      </c>
      <c r="Q362" s="56" t="str">
        <f aca="false">IF(O362=1,M362,"")</f>
        <v/>
      </c>
      <c r="R362" s="56" t="str">
        <f aca="false">IF(K362=1,ROW(),"")</f>
        <v/>
      </c>
      <c r="S362" s="56" t="str">
        <f aca="false">IF(D362="","",TRIM(D362))</f>
        <v/>
      </c>
    </row>
    <row r="363" customFormat="false" ht="15" hidden="false" customHeight="false" outlineLevel="0" collapsed="false">
      <c r="A363" s="50"/>
      <c r="B363" s="50"/>
      <c r="C363" s="50" t="str">
        <f aca="false">IF(S363="","",IFERROR(IF(INDEX('Ledger Codes'!$C$6:$C$205,MATCH(S363,'Ledger Codes'!$B$6:$B$205,0))="","",INDEX('Ledger Codes'!$C$6:$C$205,MATCH(S363,'Ledger Codes'!$B$6:$B$205,0))),""))</f>
        <v/>
      </c>
      <c r="D363" s="50"/>
      <c r="E363" s="50"/>
      <c r="F363" s="50"/>
      <c r="G363" s="50"/>
      <c r="H363" s="50"/>
      <c r="I363" s="52" t="str">
        <f aca="false">IF(AND(G363="",H363=""),"",N(G363)-N(H363))</f>
        <v/>
      </c>
      <c r="J363" s="52" t="str">
        <f aca="false">IF(I363="","",ABS(I363))</f>
        <v/>
      </c>
      <c r="K363" s="56" t="str">
        <f aca="false">IF(S363="","",0)</f>
        <v/>
      </c>
      <c r="L363" s="56" t="str">
        <f aca="false">IF(J363="","",IF(AND(J363&gt;'COGS Testing'!$E$9,K363=0),1,0))</f>
        <v/>
      </c>
      <c r="M363" s="57" t="n">
        <v>0.745937398498</v>
      </c>
      <c r="N363" s="56" t="str">
        <f aca="false">IF(OR(A363="",I363=""),"",IF(COUNTIFS($A$2:$A$400,A363,$D$2:$D$400,D363,$I$2:$I$400,I363)&gt;1,"Possible duplicate",""))</f>
        <v/>
      </c>
      <c r="O363" s="56" t="str">
        <f aca="false">IF(J363="","",IF(AND(L363=0,K363=0),1,0))</f>
        <v/>
      </c>
      <c r="P363" s="56" t="str">
        <f aca="false">IF(L363=1,J363+ROW()/10^7,"")</f>
        <v/>
      </c>
      <c r="Q363" s="56" t="str">
        <f aca="false">IF(O363=1,M363,"")</f>
        <v/>
      </c>
      <c r="R363" s="56" t="str">
        <f aca="false">IF(K363=1,ROW(),"")</f>
        <v/>
      </c>
      <c r="S363" s="56" t="str">
        <f aca="false">IF(D363="","",TRIM(D363))</f>
        <v/>
      </c>
    </row>
    <row r="364" customFormat="false" ht="15" hidden="false" customHeight="false" outlineLevel="0" collapsed="false">
      <c r="A364" s="50"/>
      <c r="B364" s="50"/>
      <c r="C364" s="50" t="str">
        <f aca="false">IF(S364="","",IFERROR(IF(INDEX('Ledger Codes'!$C$6:$C$205,MATCH(S364,'Ledger Codes'!$B$6:$B$205,0))="","",INDEX('Ledger Codes'!$C$6:$C$205,MATCH(S364,'Ledger Codes'!$B$6:$B$205,0))),""))</f>
        <v/>
      </c>
      <c r="D364" s="50"/>
      <c r="E364" s="50"/>
      <c r="F364" s="50"/>
      <c r="G364" s="50"/>
      <c r="H364" s="50"/>
      <c r="I364" s="52" t="str">
        <f aca="false">IF(AND(G364="",H364=""),"",N(G364)-N(H364))</f>
        <v/>
      </c>
      <c r="J364" s="52" t="str">
        <f aca="false">IF(I364="","",ABS(I364))</f>
        <v/>
      </c>
      <c r="K364" s="56" t="str">
        <f aca="false">IF(S364="","",0)</f>
        <v/>
      </c>
      <c r="L364" s="56" t="str">
        <f aca="false">IF(J364="","",IF(AND(J364&gt;'COGS Testing'!$E$9,K364=0),1,0))</f>
        <v/>
      </c>
      <c r="M364" s="57" t="n">
        <v>0.375664080701</v>
      </c>
      <c r="N364" s="56" t="str">
        <f aca="false">IF(OR(A364="",I364=""),"",IF(COUNTIFS($A$2:$A$400,A364,$D$2:$D$400,D364,$I$2:$I$400,I364)&gt;1,"Possible duplicate",""))</f>
        <v/>
      </c>
      <c r="O364" s="56" t="str">
        <f aca="false">IF(J364="","",IF(AND(L364=0,K364=0),1,0))</f>
        <v/>
      </c>
      <c r="P364" s="56" t="str">
        <f aca="false">IF(L364=1,J364+ROW()/10^7,"")</f>
        <v/>
      </c>
      <c r="Q364" s="56" t="str">
        <f aca="false">IF(O364=1,M364,"")</f>
        <v/>
      </c>
      <c r="R364" s="56" t="str">
        <f aca="false">IF(K364=1,ROW(),"")</f>
        <v/>
      </c>
      <c r="S364" s="56" t="str">
        <f aca="false">IF(D364="","",TRIM(D364))</f>
        <v/>
      </c>
    </row>
    <row r="365" customFormat="false" ht="15" hidden="false" customHeight="false" outlineLevel="0" collapsed="false">
      <c r="A365" s="50"/>
      <c r="B365" s="50"/>
      <c r="C365" s="50" t="str">
        <f aca="false">IF(S365="","",IFERROR(IF(INDEX('Ledger Codes'!$C$6:$C$205,MATCH(S365,'Ledger Codes'!$B$6:$B$205,0))="","",INDEX('Ledger Codes'!$C$6:$C$205,MATCH(S365,'Ledger Codes'!$B$6:$B$205,0))),""))</f>
        <v/>
      </c>
      <c r="D365" s="50"/>
      <c r="E365" s="50"/>
      <c r="F365" s="50"/>
      <c r="G365" s="50"/>
      <c r="H365" s="50"/>
      <c r="I365" s="52" t="str">
        <f aca="false">IF(AND(G365="",H365=""),"",N(G365)-N(H365))</f>
        <v/>
      </c>
      <c r="J365" s="52" t="str">
        <f aca="false">IF(I365="","",ABS(I365))</f>
        <v/>
      </c>
      <c r="K365" s="56" t="str">
        <f aca="false">IF(S365="","",0)</f>
        <v/>
      </c>
      <c r="L365" s="56" t="str">
        <f aca="false">IF(J365="","",IF(AND(J365&gt;'COGS Testing'!$E$9,K365=0),1,0))</f>
        <v/>
      </c>
      <c r="M365" s="57" t="n">
        <v>0.725070915822</v>
      </c>
      <c r="N365" s="56" t="str">
        <f aca="false">IF(OR(A365="",I365=""),"",IF(COUNTIFS($A$2:$A$400,A365,$D$2:$D$400,D365,$I$2:$I$400,I365)&gt;1,"Possible duplicate",""))</f>
        <v/>
      </c>
      <c r="O365" s="56" t="str">
        <f aca="false">IF(J365="","",IF(AND(L365=0,K365=0),1,0))</f>
        <v/>
      </c>
      <c r="P365" s="56" t="str">
        <f aca="false">IF(L365=1,J365+ROW()/10^7,"")</f>
        <v/>
      </c>
      <c r="Q365" s="56" t="str">
        <f aca="false">IF(O365=1,M365,"")</f>
        <v/>
      </c>
      <c r="R365" s="56" t="str">
        <f aca="false">IF(K365=1,ROW(),"")</f>
        <v/>
      </c>
      <c r="S365" s="56" t="str">
        <f aca="false">IF(D365="","",TRIM(D365))</f>
        <v/>
      </c>
    </row>
    <row r="366" customFormat="false" ht="15" hidden="false" customHeight="false" outlineLevel="0" collapsed="false">
      <c r="A366" s="50"/>
      <c r="B366" s="50"/>
      <c r="C366" s="50" t="str">
        <f aca="false">IF(S366="","",IFERROR(IF(INDEX('Ledger Codes'!$C$6:$C$205,MATCH(S366,'Ledger Codes'!$B$6:$B$205,0))="","",INDEX('Ledger Codes'!$C$6:$C$205,MATCH(S366,'Ledger Codes'!$B$6:$B$205,0))),""))</f>
        <v/>
      </c>
      <c r="D366" s="50"/>
      <c r="E366" s="50"/>
      <c r="F366" s="50"/>
      <c r="G366" s="50"/>
      <c r="H366" s="50"/>
      <c r="I366" s="52" t="str">
        <f aca="false">IF(AND(G366="",H366=""),"",N(G366)-N(H366))</f>
        <v/>
      </c>
      <c r="J366" s="52" t="str">
        <f aca="false">IF(I366="","",ABS(I366))</f>
        <v/>
      </c>
      <c r="K366" s="56" t="str">
        <f aca="false">IF(S366="","",0)</f>
        <v/>
      </c>
      <c r="L366" s="56" t="str">
        <f aca="false">IF(J366="","",IF(AND(J366&gt;'COGS Testing'!$E$9,K366=0),1,0))</f>
        <v/>
      </c>
      <c r="M366" s="57" t="n">
        <v>0.41715028967</v>
      </c>
      <c r="N366" s="56" t="str">
        <f aca="false">IF(OR(A366="",I366=""),"",IF(COUNTIFS($A$2:$A$400,A366,$D$2:$D$400,D366,$I$2:$I$400,I366)&gt;1,"Possible duplicate",""))</f>
        <v/>
      </c>
      <c r="O366" s="56" t="str">
        <f aca="false">IF(J366="","",IF(AND(L366=0,K366=0),1,0))</f>
        <v/>
      </c>
      <c r="P366" s="56" t="str">
        <f aca="false">IF(L366=1,J366+ROW()/10^7,"")</f>
        <v/>
      </c>
      <c r="Q366" s="56" t="str">
        <f aca="false">IF(O366=1,M366,"")</f>
        <v/>
      </c>
      <c r="R366" s="56" t="str">
        <f aca="false">IF(K366=1,ROW(),"")</f>
        <v/>
      </c>
      <c r="S366" s="56" t="str">
        <f aca="false">IF(D366="","",TRIM(D366))</f>
        <v/>
      </c>
    </row>
    <row r="367" customFormat="false" ht="15" hidden="false" customHeight="false" outlineLevel="0" collapsed="false">
      <c r="A367" s="50"/>
      <c r="B367" s="50"/>
      <c r="C367" s="50" t="str">
        <f aca="false">IF(S367="","",IFERROR(IF(INDEX('Ledger Codes'!$C$6:$C$205,MATCH(S367,'Ledger Codes'!$B$6:$B$205,0))="","",INDEX('Ledger Codes'!$C$6:$C$205,MATCH(S367,'Ledger Codes'!$B$6:$B$205,0))),""))</f>
        <v/>
      </c>
      <c r="D367" s="50"/>
      <c r="E367" s="50"/>
      <c r="F367" s="50"/>
      <c r="G367" s="50"/>
      <c r="H367" s="50"/>
      <c r="I367" s="52" t="str">
        <f aca="false">IF(AND(G367="",H367=""),"",N(G367)-N(H367))</f>
        <v/>
      </c>
      <c r="J367" s="52" t="str">
        <f aca="false">IF(I367="","",ABS(I367))</f>
        <v/>
      </c>
      <c r="K367" s="56" t="str">
        <f aca="false">IF(S367="","",0)</f>
        <v/>
      </c>
      <c r="L367" s="56" t="str">
        <f aca="false">IF(J367="","",IF(AND(J367&gt;'COGS Testing'!$E$9,K367=0),1,0))</f>
        <v/>
      </c>
      <c r="M367" s="57" t="n">
        <v>0.008285427095</v>
      </c>
      <c r="N367" s="56" t="str">
        <f aca="false">IF(OR(A367="",I367=""),"",IF(COUNTIFS($A$2:$A$400,A367,$D$2:$D$400,D367,$I$2:$I$400,I367)&gt;1,"Possible duplicate",""))</f>
        <v/>
      </c>
      <c r="O367" s="56" t="str">
        <f aca="false">IF(J367="","",IF(AND(L367=0,K367=0),1,0))</f>
        <v/>
      </c>
      <c r="P367" s="56" t="str">
        <f aca="false">IF(L367=1,J367+ROW()/10^7,"")</f>
        <v/>
      </c>
      <c r="Q367" s="56" t="str">
        <f aca="false">IF(O367=1,M367,"")</f>
        <v/>
      </c>
      <c r="R367" s="56" t="str">
        <f aca="false">IF(K367=1,ROW(),"")</f>
        <v/>
      </c>
      <c r="S367" s="56" t="str">
        <f aca="false">IF(D367="","",TRIM(D367))</f>
        <v/>
      </c>
    </row>
    <row r="368" customFormat="false" ht="15" hidden="false" customHeight="false" outlineLevel="0" collapsed="false">
      <c r="A368" s="50"/>
      <c r="B368" s="50"/>
      <c r="C368" s="50" t="str">
        <f aca="false">IF(S368="","",IFERROR(IF(INDEX('Ledger Codes'!$C$6:$C$205,MATCH(S368,'Ledger Codes'!$B$6:$B$205,0))="","",INDEX('Ledger Codes'!$C$6:$C$205,MATCH(S368,'Ledger Codes'!$B$6:$B$205,0))),""))</f>
        <v/>
      </c>
      <c r="D368" s="50"/>
      <c r="E368" s="50"/>
      <c r="F368" s="50"/>
      <c r="G368" s="50"/>
      <c r="H368" s="50"/>
      <c r="I368" s="52" t="str">
        <f aca="false">IF(AND(G368="",H368=""),"",N(G368)-N(H368))</f>
        <v/>
      </c>
      <c r="J368" s="52" t="str">
        <f aca="false">IF(I368="","",ABS(I368))</f>
        <v/>
      </c>
      <c r="K368" s="56" t="str">
        <f aca="false">IF(S368="","",0)</f>
        <v/>
      </c>
      <c r="L368" s="56" t="str">
        <f aca="false">IF(J368="","",IF(AND(J368&gt;'COGS Testing'!$E$9,K368=0),1,0))</f>
        <v/>
      </c>
      <c r="M368" s="57" t="n">
        <v>0.304291479161</v>
      </c>
      <c r="N368" s="56" t="str">
        <f aca="false">IF(OR(A368="",I368=""),"",IF(COUNTIFS($A$2:$A$400,A368,$D$2:$D$400,D368,$I$2:$I$400,I368)&gt;1,"Possible duplicate",""))</f>
        <v/>
      </c>
      <c r="O368" s="56" t="str">
        <f aca="false">IF(J368="","",IF(AND(L368=0,K368=0),1,0))</f>
        <v/>
      </c>
      <c r="P368" s="56" t="str">
        <f aca="false">IF(L368=1,J368+ROW()/10^7,"")</f>
        <v/>
      </c>
      <c r="Q368" s="56" t="str">
        <f aca="false">IF(O368=1,M368,"")</f>
        <v/>
      </c>
      <c r="R368" s="56" t="str">
        <f aca="false">IF(K368=1,ROW(),"")</f>
        <v/>
      </c>
      <c r="S368" s="56" t="str">
        <f aca="false">IF(D368="","",TRIM(D368))</f>
        <v/>
      </c>
    </row>
    <row r="369" customFormat="false" ht="15" hidden="false" customHeight="false" outlineLevel="0" collapsed="false">
      <c r="A369" s="50"/>
      <c r="B369" s="50"/>
      <c r="C369" s="50" t="str">
        <f aca="false">IF(S369="","",IFERROR(IF(INDEX('Ledger Codes'!$C$6:$C$205,MATCH(S369,'Ledger Codes'!$B$6:$B$205,0))="","",INDEX('Ledger Codes'!$C$6:$C$205,MATCH(S369,'Ledger Codes'!$B$6:$B$205,0))),""))</f>
        <v/>
      </c>
      <c r="D369" s="50"/>
      <c r="E369" s="50"/>
      <c r="F369" s="50"/>
      <c r="G369" s="50"/>
      <c r="H369" s="50"/>
      <c r="I369" s="52" t="str">
        <f aca="false">IF(AND(G369="",H369=""),"",N(G369)-N(H369))</f>
        <v/>
      </c>
      <c r="J369" s="52" t="str">
        <f aca="false">IF(I369="","",ABS(I369))</f>
        <v/>
      </c>
      <c r="K369" s="56" t="str">
        <f aca="false">IF(S369="","",0)</f>
        <v/>
      </c>
      <c r="L369" s="56" t="str">
        <f aca="false">IF(J369="","",IF(AND(J369&gt;'COGS Testing'!$E$9,K369=0),1,0))</f>
        <v/>
      </c>
      <c r="M369" s="57" t="n">
        <v>0.61890564365</v>
      </c>
      <c r="N369" s="56" t="str">
        <f aca="false">IF(OR(A369="",I369=""),"",IF(COUNTIFS($A$2:$A$400,A369,$D$2:$D$400,D369,$I$2:$I$400,I369)&gt;1,"Possible duplicate",""))</f>
        <v/>
      </c>
      <c r="O369" s="56" t="str">
        <f aca="false">IF(J369="","",IF(AND(L369=0,K369=0),1,0))</f>
        <v/>
      </c>
      <c r="P369" s="56" t="str">
        <f aca="false">IF(L369=1,J369+ROW()/10^7,"")</f>
        <v/>
      </c>
      <c r="Q369" s="56" t="str">
        <f aca="false">IF(O369=1,M369,"")</f>
        <v/>
      </c>
      <c r="R369" s="56" t="str">
        <f aca="false">IF(K369=1,ROW(),"")</f>
        <v/>
      </c>
      <c r="S369" s="56" t="str">
        <f aca="false">IF(D369="","",TRIM(D369))</f>
        <v/>
      </c>
    </row>
    <row r="370" customFormat="false" ht="15" hidden="false" customHeight="false" outlineLevel="0" collapsed="false">
      <c r="A370" s="50"/>
      <c r="B370" s="50"/>
      <c r="C370" s="50" t="str">
        <f aca="false">IF(S370="","",IFERROR(IF(INDEX('Ledger Codes'!$C$6:$C$205,MATCH(S370,'Ledger Codes'!$B$6:$B$205,0))="","",INDEX('Ledger Codes'!$C$6:$C$205,MATCH(S370,'Ledger Codes'!$B$6:$B$205,0))),""))</f>
        <v/>
      </c>
      <c r="D370" s="50"/>
      <c r="E370" s="50"/>
      <c r="F370" s="50"/>
      <c r="G370" s="50"/>
      <c r="H370" s="50"/>
      <c r="I370" s="52" t="str">
        <f aca="false">IF(AND(G370="",H370=""),"",N(G370)-N(H370))</f>
        <v/>
      </c>
      <c r="J370" s="52" t="str">
        <f aca="false">IF(I370="","",ABS(I370))</f>
        <v/>
      </c>
      <c r="K370" s="56" t="str">
        <f aca="false">IF(S370="","",0)</f>
        <v/>
      </c>
      <c r="L370" s="56" t="str">
        <f aca="false">IF(J370="","",IF(AND(J370&gt;'COGS Testing'!$E$9,K370=0),1,0))</f>
        <v/>
      </c>
      <c r="M370" s="57" t="n">
        <v>0.511002992332</v>
      </c>
      <c r="N370" s="56" t="str">
        <f aca="false">IF(OR(A370="",I370=""),"",IF(COUNTIFS($A$2:$A$400,A370,$D$2:$D$400,D370,$I$2:$I$400,I370)&gt;1,"Possible duplicate",""))</f>
        <v/>
      </c>
      <c r="O370" s="56" t="str">
        <f aca="false">IF(J370="","",IF(AND(L370=0,K370=0),1,0))</f>
        <v/>
      </c>
      <c r="P370" s="56" t="str">
        <f aca="false">IF(L370=1,J370+ROW()/10^7,"")</f>
        <v/>
      </c>
      <c r="Q370" s="56" t="str">
        <f aca="false">IF(O370=1,M370,"")</f>
        <v/>
      </c>
      <c r="R370" s="56" t="str">
        <f aca="false">IF(K370=1,ROW(),"")</f>
        <v/>
      </c>
      <c r="S370" s="56" t="str">
        <f aca="false">IF(D370="","",TRIM(D370))</f>
        <v/>
      </c>
    </row>
    <row r="371" customFormat="false" ht="15" hidden="false" customHeight="false" outlineLevel="0" collapsed="false">
      <c r="A371" s="50"/>
      <c r="B371" s="50"/>
      <c r="C371" s="50" t="str">
        <f aca="false">IF(S371="","",IFERROR(IF(INDEX('Ledger Codes'!$C$6:$C$205,MATCH(S371,'Ledger Codes'!$B$6:$B$205,0))="","",INDEX('Ledger Codes'!$C$6:$C$205,MATCH(S371,'Ledger Codes'!$B$6:$B$205,0))),""))</f>
        <v/>
      </c>
      <c r="D371" s="50"/>
      <c r="E371" s="50"/>
      <c r="F371" s="50"/>
      <c r="G371" s="50"/>
      <c r="H371" s="50"/>
      <c r="I371" s="52" t="str">
        <f aca="false">IF(AND(G371="",H371=""),"",N(G371)-N(H371))</f>
        <v/>
      </c>
      <c r="J371" s="52" t="str">
        <f aca="false">IF(I371="","",ABS(I371))</f>
        <v/>
      </c>
      <c r="K371" s="56" t="str">
        <f aca="false">IF(S371="","",0)</f>
        <v/>
      </c>
      <c r="L371" s="56" t="str">
        <f aca="false">IF(J371="","",IF(AND(J371&gt;'COGS Testing'!$E$9,K371=0),1,0))</f>
        <v/>
      </c>
      <c r="M371" s="57" t="n">
        <v>0.669057006288</v>
      </c>
      <c r="N371" s="56" t="str">
        <f aca="false">IF(OR(A371="",I371=""),"",IF(COUNTIFS($A$2:$A$400,A371,$D$2:$D$400,D371,$I$2:$I$400,I371)&gt;1,"Possible duplicate",""))</f>
        <v/>
      </c>
      <c r="O371" s="56" t="str">
        <f aca="false">IF(J371="","",IF(AND(L371=0,K371=0),1,0))</f>
        <v/>
      </c>
      <c r="P371" s="56" t="str">
        <f aca="false">IF(L371=1,J371+ROW()/10^7,"")</f>
        <v/>
      </c>
      <c r="Q371" s="56" t="str">
        <f aca="false">IF(O371=1,M371,"")</f>
        <v/>
      </c>
      <c r="R371" s="56" t="str">
        <f aca="false">IF(K371=1,ROW(),"")</f>
        <v/>
      </c>
      <c r="S371" s="56" t="str">
        <f aca="false">IF(D371="","",TRIM(D371))</f>
        <v/>
      </c>
    </row>
    <row r="372" customFormat="false" ht="15" hidden="false" customHeight="false" outlineLevel="0" collapsed="false">
      <c r="A372" s="50"/>
      <c r="B372" s="50"/>
      <c r="C372" s="50" t="str">
        <f aca="false">IF(S372="","",IFERROR(IF(INDEX('Ledger Codes'!$C$6:$C$205,MATCH(S372,'Ledger Codes'!$B$6:$B$205,0))="","",INDEX('Ledger Codes'!$C$6:$C$205,MATCH(S372,'Ledger Codes'!$B$6:$B$205,0))),""))</f>
        <v/>
      </c>
      <c r="D372" s="50"/>
      <c r="E372" s="50"/>
      <c r="F372" s="50"/>
      <c r="G372" s="50"/>
      <c r="H372" s="50"/>
      <c r="I372" s="52" t="str">
        <f aca="false">IF(AND(G372="",H372=""),"",N(G372)-N(H372))</f>
        <v/>
      </c>
      <c r="J372" s="52" t="str">
        <f aca="false">IF(I372="","",ABS(I372))</f>
        <v/>
      </c>
      <c r="K372" s="56" t="str">
        <f aca="false">IF(S372="","",0)</f>
        <v/>
      </c>
      <c r="L372" s="56" t="str">
        <f aca="false">IF(J372="","",IF(AND(J372&gt;'COGS Testing'!$E$9,K372=0),1,0))</f>
        <v/>
      </c>
      <c r="M372" s="57" t="n">
        <v>0.213451135838</v>
      </c>
      <c r="N372" s="56" t="str">
        <f aca="false">IF(OR(A372="",I372=""),"",IF(COUNTIFS($A$2:$A$400,A372,$D$2:$D$400,D372,$I$2:$I$400,I372)&gt;1,"Possible duplicate",""))</f>
        <v/>
      </c>
      <c r="O372" s="56" t="str">
        <f aca="false">IF(J372="","",IF(AND(L372=0,K372=0),1,0))</f>
        <v/>
      </c>
      <c r="P372" s="56" t="str">
        <f aca="false">IF(L372=1,J372+ROW()/10^7,"")</f>
        <v/>
      </c>
      <c r="Q372" s="56" t="str">
        <f aca="false">IF(O372=1,M372,"")</f>
        <v/>
      </c>
      <c r="R372" s="56" t="str">
        <f aca="false">IF(K372=1,ROW(),"")</f>
        <v/>
      </c>
      <c r="S372" s="56" t="str">
        <f aca="false">IF(D372="","",TRIM(D372))</f>
        <v/>
      </c>
    </row>
    <row r="373" customFormat="false" ht="15" hidden="false" customHeight="false" outlineLevel="0" collapsed="false">
      <c r="A373" s="50"/>
      <c r="B373" s="50"/>
      <c r="C373" s="50" t="str">
        <f aca="false">IF(S373="","",IFERROR(IF(INDEX('Ledger Codes'!$C$6:$C$205,MATCH(S373,'Ledger Codes'!$B$6:$B$205,0))="","",INDEX('Ledger Codes'!$C$6:$C$205,MATCH(S373,'Ledger Codes'!$B$6:$B$205,0))),""))</f>
        <v/>
      </c>
      <c r="D373" s="50"/>
      <c r="E373" s="50"/>
      <c r="F373" s="50"/>
      <c r="G373" s="50"/>
      <c r="H373" s="50"/>
      <c r="I373" s="52" t="str">
        <f aca="false">IF(AND(G373="",H373=""),"",N(G373)-N(H373))</f>
        <v/>
      </c>
      <c r="J373" s="52" t="str">
        <f aca="false">IF(I373="","",ABS(I373))</f>
        <v/>
      </c>
      <c r="K373" s="56" t="str">
        <f aca="false">IF(S373="","",0)</f>
        <v/>
      </c>
      <c r="L373" s="56" t="str">
        <f aca="false">IF(J373="","",IF(AND(J373&gt;'COGS Testing'!$E$9,K373=0),1,0))</f>
        <v/>
      </c>
      <c r="M373" s="57" t="n">
        <v>0.107900438607</v>
      </c>
      <c r="N373" s="56" t="str">
        <f aca="false">IF(OR(A373="",I373=""),"",IF(COUNTIFS($A$2:$A$400,A373,$D$2:$D$400,D373,$I$2:$I$400,I373)&gt;1,"Possible duplicate",""))</f>
        <v/>
      </c>
      <c r="O373" s="56" t="str">
        <f aca="false">IF(J373="","",IF(AND(L373=0,K373=0),1,0))</f>
        <v/>
      </c>
      <c r="P373" s="56" t="str">
        <f aca="false">IF(L373=1,J373+ROW()/10^7,"")</f>
        <v/>
      </c>
      <c r="Q373" s="56" t="str">
        <f aca="false">IF(O373=1,M373,"")</f>
        <v/>
      </c>
      <c r="R373" s="56" t="str">
        <f aca="false">IF(K373=1,ROW(),"")</f>
        <v/>
      </c>
      <c r="S373" s="56" t="str">
        <f aca="false">IF(D373="","",TRIM(D373))</f>
        <v/>
      </c>
    </row>
    <row r="374" customFormat="false" ht="15" hidden="false" customHeight="false" outlineLevel="0" collapsed="false">
      <c r="A374" s="50"/>
      <c r="B374" s="50"/>
      <c r="C374" s="50" t="str">
        <f aca="false">IF(S374="","",IFERROR(IF(INDEX('Ledger Codes'!$C$6:$C$205,MATCH(S374,'Ledger Codes'!$B$6:$B$205,0))="","",INDEX('Ledger Codes'!$C$6:$C$205,MATCH(S374,'Ledger Codes'!$B$6:$B$205,0))),""))</f>
        <v/>
      </c>
      <c r="D374" s="50"/>
      <c r="E374" s="50"/>
      <c r="F374" s="50"/>
      <c r="G374" s="50"/>
      <c r="H374" s="50"/>
      <c r="I374" s="52" t="str">
        <f aca="false">IF(AND(G374="",H374=""),"",N(G374)-N(H374))</f>
        <v/>
      </c>
      <c r="J374" s="52" t="str">
        <f aca="false">IF(I374="","",ABS(I374))</f>
        <v/>
      </c>
      <c r="K374" s="56" t="str">
        <f aca="false">IF(S374="","",0)</f>
        <v/>
      </c>
      <c r="L374" s="56" t="str">
        <f aca="false">IF(J374="","",IF(AND(J374&gt;'COGS Testing'!$E$9,K374=0),1,0))</f>
        <v/>
      </c>
      <c r="M374" s="57" t="n">
        <v>0.883357496715</v>
      </c>
      <c r="N374" s="56" t="str">
        <f aca="false">IF(OR(A374="",I374=""),"",IF(COUNTIFS($A$2:$A$400,A374,$D$2:$D$400,D374,$I$2:$I$400,I374)&gt;1,"Possible duplicate",""))</f>
        <v/>
      </c>
      <c r="O374" s="56" t="str">
        <f aca="false">IF(J374="","",IF(AND(L374=0,K374=0),1,0))</f>
        <v/>
      </c>
      <c r="P374" s="56" t="str">
        <f aca="false">IF(L374=1,J374+ROW()/10^7,"")</f>
        <v/>
      </c>
      <c r="Q374" s="56" t="str">
        <f aca="false">IF(O374=1,M374,"")</f>
        <v/>
      </c>
      <c r="R374" s="56" t="str">
        <f aca="false">IF(K374=1,ROW(),"")</f>
        <v/>
      </c>
      <c r="S374" s="56" t="str">
        <f aca="false">IF(D374="","",TRIM(D374))</f>
        <v/>
      </c>
    </row>
    <row r="375" customFormat="false" ht="15" hidden="false" customHeight="false" outlineLevel="0" collapsed="false">
      <c r="A375" s="50"/>
      <c r="B375" s="50"/>
      <c r="C375" s="50" t="str">
        <f aca="false">IF(S375="","",IFERROR(IF(INDEX('Ledger Codes'!$C$6:$C$205,MATCH(S375,'Ledger Codes'!$B$6:$B$205,0))="","",INDEX('Ledger Codes'!$C$6:$C$205,MATCH(S375,'Ledger Codes'!$B$6:$B$205,0))),""))</f>
        <v/>
      </c>
      <c r="D375" s="50"/>
      <c r="E375" s="50"/>
      <c r="F375" s="50"/>
      <c r="G375" s="50"/>
      <c r="H375" s="50"/>
      <c r="I375" s="52" t="str">
        <f aca="false">IF(AND(G375="",H375=""),"",N(G375)-N(H375))</f>
        <v/>
      </c>
      <c r="J375" s="52" t="str">
        <f aca="false">IF(I375="","",ABS(I375))</f>
        <v/>
      </c>
      <c r="K375" s="56" t="str">
        <f aca="false">IF(S375="","",0)</f>
        <v/>
      </c>
      <c r="L375" s="56" t="str">
        <f aca="false">IF(J375="","",IF(AND(J375&gt;'COGS Testing'!$E$9,K375=0),1,0))</f>
        <v/>
      </c>
      <c r="M375" s="57" t="n">
        <v>0.7325988483</v>
      </c>
      <c r="N375" s="56" t="str">
        <f aca="false">IF(OR(A375="",I375=""),"",IF(COUNTIFS($A$2:$A$400,A375,$D$2:$D$400,D375,$I$2:$I$400,I375)&gt;1,"Possible duplicate",""))</f>
        <v/>
      </c>
      <c r="O375" s="56" t="str">
        <f aca="false">IF(J375="","",IF(AND(L375=0,K375=0),1,0))</f>
        <v/>
      </c>
      <c r="P375" s="56" t="str">
        <f aca="false">IF(L375=1,J375+ROW()/10^7,"")</f>
        <v/>
      </c>
      <c r="Q375" s="56" t="str">
        <f aca="false">IF(O375=1,M375,"")</f>
        <v/>
      </c>
      <c r="R375" s="56" t="str">
        <f aca="false">IF(K375=1,ROW(),"")</f>
        <v/>
      </c>
      <c r="S375" s="56" t="str">
        <f aca="false">IF(D375="","",TRIM(D375))</f>
        <v/>
      </c>
    </row>
    <row r="376" customFormat="false" ht="15" hidden="false" customHeight="false" outlineLevel="0" collapsed="false">
      <c r="A376" s="50"/>
      <c r="B376" s="50"/>
      <c r="C376" s="50" t="str">
        <f aca="false">IF(S376="","",IFERROR(IF(INDEX('Ledger Codes'!$C$6:$C$205,MATCH(S376,'Ledger Codes'!$B$6:$B$205,0))="","",INDEX('Ledger Codes'!$C$6:$C$205,MATCH(S376,'Ledger Codes'!$B$6:$B$205,0))),""))</f>
        <v/>
      </c>
      <c r="D376" s="50"/>
      <c r="E376" s="50"/>
      <c r="F376" s="50"/>
      <c r="G376" s="50"/>
      <c r="H376" s="50"/>
      <c r="I376" s="52" t="str">
        <f aca="false">IF(AND(G376="",H376=""),"",N(G376)-N(H376))</f>
        <v/>
      </c>
      <c r="J376" s="52" t="str">
        <f aca="false">IF(I376="","",ABS(I376))</f>
        <v/>
      </c>
      <c r="K376" s="56" t="str">
        <f aca="false">IF(S376="","",0)</f>
        <v/>
      </c>
      <c r="L376" s="56" t="str">
        <f aca="false">IF(J376="","",IF(AND(J376&gt;'COGS Testing'!$E$9,K376=0),1,0))</f>
        <v/>
      </c>
      <c r="M376" s="57" t="n">
        <v>0.256719830135</v>
      </c>
      <c r="N376" s="56" t="str">
        <f aca="false">IF(OR(A376="",I376=""),"",IF(COUNTIFS($A$2:$A$400,A376,$D$2:$D$400,D376,$I$2:$I$400,I376)&gt;1,"Possible duplicate",""))</f>
        <v/>
      </c>
      <c r="O376" s="56" t="str">
        <f aca="false">IF(J376="","",IF(AND(L376=0,K376=0),1,0))</f>
        <v/>
      </c>
      <c r="P376" s="56" t="str">
        <f aca="false">IF(L376=1,J376+ROW()/10^7,"")</f>
        <v/>
      </c>
      <c r="Q376" s="56" t="str">
        <f aca="false">IF(O376=1,M376,"")</f>
        <v/>
      </c>
      <c r="R376" s="56" t="str">
        <f aca="false">IF(K376=1,ROW(),"")</f>
        <v/>
      </c>
      <c r="S376" s="56" t="str">
        <f aca="false">IF(D376="","",TRIM(D376))</f>
        <v/>
      </c>
    </row>
    <row r="377" customFormat="false" ht="15" hidden="false" customHeight="false" outlineLevel="0" collapsed="false">
      <c r="A377" s="50"/>
      <c r="B377" s="50"/>
      <c r="C377" s="50" t="str">
        <f aca="false">IF(S377="","",IFERROR(IF(INDEX('Ledger Codes'!$C$6:$C$205,MATCH(S377,'Ledger Codes'!$B$6:$B$205,0))="","",INDEX('Ledger Codes'!$C$6:$C$205,MATCH(S377,'Ledger Codes'!$B$6:$B$205,0))),""))</f>
        <v/>
      </c>
      <c r="D377" s="50"/>
      <c r="E377" s="50"/>
      <c r="F377" s="50"/>
      <c r="G377" s="50"/>
      <c r="H377" s="50"/>
      <c r="I377" s="52" t="str">
        <f aca="false">IF(AND(G377="",H377=""),"",N(G377)-N(H377))</f>
        <v/>
      </c>
      <c r="J377" s="52" t="str">
        <f aca="false">IF(I377="","",ABS(I377))</f>
        <v/>
      </c>
      <c r="K377" s="56" t="str">
        <f aca="false">IF(S377="","",0)</f>
        <v/>
      </c>
      <c r="L377" s="56" t="str">
        <f aca="false">IF(J377="","",IF(AND(J377&gt;'COGS Testing'!$E$9,K377=0),1,0))</f>
        <v/>
      </c>
      <c r="M377" s="57" t="n">
        <v>0.595423398686</v>
      </c>
      <c r="N377" s="56" t="str">
        <f aca="false">IF(OR(A377="",I377=""),"",IF(COUNTIFS($A$2:$A$400,A377,$D$2:$D$400,D377,$I$2:$I$400,I377)&gt;1,"Possible duplicate",""))</f>
        <v/>
      </c>
      <c r="O377" s="56" t="str">
        <f aca="false">IF(J377="","",IF(AND(L377=0,K377=0),1,0))</f>
        <v/>
      </c>
      <c r="P377" s="56" t="str">
        <f aca="false">IF(L377=1,J377+ROW()/10^7,"")</f>
        <v/>
      </c>
      <c r="Q377" s="56" t="str">
        <f aca="false">IF(O377=1,M377,"")</f>
        <v/>
      </c>
      <c r="R377" s="56" t="str">
        <f aca="false">IF(K377=1,ROW(),"")</f>
        <v/>
      </c>
      <c r="S377" s="56" t="str">
        <f aca="false">IF(D377="","",TRIM(D377))</f>
        <v/>
      </c>
    </row>
    <row r="378" customFormat="false" ht="15" hidden="false" customHeight="false" outlineLevel="0" collapsed="false">
      <c r="A378" s="50"/>
      <c r="B378" s="50"/>
      <c r="C378" s="50" t="str">
        <f aca="false">IF(S378="","",IFERROR(IF(INDEX('Ledger Codes'!$C$6:$C$205,MATCH(S378,'Ledger Codes'!$B$6:$B$205,0))="","",INDEX('Ledger Codes'!$C$6:$C$205,MATCH(S378,'Ledger Codes'!$B$6:$B$205,0))),""))</f>
        <v/>
      </c>
      <c r="D378" s="50"/>
      <c r="E378" s="50"/>
      <c r="F378" s="50"/>
      <c r="G378" s="50"/>
      <c r="H378" s="50"/>
      <c r="I378" s="52" t="str">
        <f aca="false">IF(AND(G378="",H378=""),"",N(G378)-N(H378))</f>
        <v/>
      </c>
      <c r="J378" s="52" t="str">
        <f aca="false">IF(I378="","",ABS(I378))</f>
        <v/>
      </c>
      <c r="K378" s="56" t="str">
        <f aca="false">IF(S378="","",0)</f>
        <v/>
      </c>
      <c r="L378" s="56" t="str">
        <f aca="false">IF(J378="","",IF(AND(J378&gt;'COGS Testing'!$E$9,K378=0),1,0))</f>
        <v/>
      </c>
      <c r="M378" s="57" t="n">
        <v>0.955476469642</v>
      </c>
      <c r="N378" s="56" t="str">
        <f aca="false">IF(OR(A378="",I378=""),"",IF(COUNTIFS($A$2:$A$400,A378,$D$2:$D$400,D378,$I$2:$I$400,I378)&gt;1,"Possible duplicate",""))</f>
        <v/>
      </c>
      <c r="O378" s="56" t="str">
        <f aca="false">IF(J378="","",IF(AND(L378=0,K378=0),1,0))</f>
        <v/>
      </c>
      <c r="P378" s="56" t="str">
        <f aca="false">IF(L378=1,J378+ROW()/10^7,"")</f>
        <v/>
      </c>
      <c r="Q378" s="56" t="str">
        <f aca="false">IF(O378=1,M378,"")</f>
        <v/>
      </c>
      <c r="R378" s="56" t="str">
        <f aca="false">IF(K378=1,ROW(),"")</f>
        <v/>
      </c>
      <c r="S378" s="56" t="str">
        <f aca="false">IF(D378="","",TRIM(D378))</f>
        <v/>
      </c>
    </row>
    <row r="379" customFormat="false" ht="15" hidden="false" customHeight="false" outlineLevel="0" collapsed="false">
      <c r="A379" s="50"/>
      <c r="B379" s="50"/>
      <c r="C379" s="50" t="str">
        <f aca="false">IF(S379="","",IFERROR(IF(INDEX('Ledger Codes'!$C$6:$C$205,MATCH(S379,'Ledger Codes'!$B$6:$B$205,0))="","",INDEX('Ledger Codes'!$C$6:$C$205,MATCH(S379,'Ledger Codes'!$B$6:$B$205,0))),""))</f>
        <v/>
      </c>
      <c r="D379" s="50"/>
      <c r="E379" s="50"/>
      <c r="F379" s="50"/>
      <c r="G379" s="50"/>
      <c r="H379" s="50"/>
      <c r="I379" s="52" t="str">
        <f aca="false">IF(AND(G379="",H379=""),"",N(G379)-N(H379))</f>
        <v/>
      </c>
      <c r="J379" s="52" t="str">
        <f aca="false">IF(I379="","",ABS(I379))</f>
        <v/>
      </c>
      <c r="K379" s="56" t="str">
        <f aca="false">IF(S379="","",0)</f>
        <v/>
      </c>
      <c r="L379" s="56" t="str">
        <f aca="false">IF(J379="","",IF(AND(J379&gt;'COGS Testing'!$E$9,K379=0),1,0))</f>
        <v/>
      </c>
      <c r="M379" s="57" t="n">
        <v>0.770799193591</v>
      </c>
      <c r="N379" s="56" t="str">
        <f aca="false">IF(OR(A379="",I379=""),"",IF(COUNTIFS($A$2:$A$400,A379,$D$2:$D$400,D379,$I$2:$I$400,I379)&gt;1,"Possible duplicate",""))</f>
        <v/>
      </c>
      <c r="O379" s="56" t="str">
        <f aca="false">IF(J379="","",IF(AND(L379=0,K379=0),1,0))</f>
        <v/>
      </c>
      <c r="P379" s="56" t="str">
        <f aca="false">IF(L379=1,J379+ROW()/10^7,"")</f>
        <v/>
      </c>
      <c r="Q379" s="56" t="str">
        <f aca="false">IF(O379=1,M379,"")</f>
        <v/>
      </c>
      <c r="R379" s="56" t="str">
        <f aca="false">IF(K379=1,ROW(),"")</f>
        <v/>
      </c>
      <c r="S379" s="56" t="str">
        <f aca="false">IF(D379="","",TRIM(D379))</f>
        <v/>
      </c>
    </row>
    <row r="380" customFormat="false" ht="15" hidden="false" customHeight="false" outlineLevel="0" collapsed="false">
      <c r="A380" s="50"/>
      <c r="B380" s="50"/>
      <c r="C380" s="50" t="str">
        <f aca="false">IF(S380="","",IFERROR(IF(INDEX('Ledger Codes'!$C$6:$C$205,MATCH(S380,'Ledger Codes'!$B$6:$B$205,0))="","",INDEX('Ledger Codes'!$C$6:$C$205,MATCH(S380,'Ledger Codes'!$B$6:$B$205,0))),""))</f>
        <v/>
      </c>
      <c r="D380" s="50"/>
      <c r="E380" s="50"/>
      <c r="F380" s="50"/>
      <c r="G380" s="50"/>
      <c r="H380" s="50"/>
      <c r="I380" s="52" t="str">
        <f aca="false">IF(AND(G380="",H380=""),"",N(G380)-N(H380))</f>
        <v/>
      </c>
      <c r="J380" s="52" t="str">
        <f aca="false">IF(I380="","",ABS(I380))</f>
        <v/>
      </c>
      <c r="K380" s="56" t="str">
        <f aca="false">IF(S380="","",0)</f>
        <v/>
      </c>
      <c r="L380" s="56" t="str">
        <f aca="false">IF(J380="","",IF(AND(J380&gt;'COGS Testing'!$E$9,K380=0),1,0))</f>
        <v/>
      </c>
      <c r="M380" s="57" t="n">
        <v>0.267710535585</v>
      </c>
      <c r="N380" s="56" t="str">
        <f aca="false">IF(OR(A380="",I380=""),"",IF(COUNTIFS($A$2:$A$400,A380,$D$2:$D$400,D380,$I$2:$I$400,I380)&gt;1,"Possible duplicate",""))</f>
        <v/>
      </c>
      <c r="O380" s="56" t="str">
        <f aca="false">IF(J380="","",IF(AND(L380=0,K380=0),1,0))</f>
        <v/>
      </c>
      <c r="P380" s="56" t="str">
        <f aca="false">IF(L380=1,J380+ROW()/10^7,"")</f>
        <v/>
      </c>
      <c r="Q380" s="56" t="str">
        <f aca="false">IF(O380=1,M380,"")</f>
        <v/>
      </c>
      <c r="R380" s="56" t="str">
        <f aca="false">IF(K380=1,ROW(),"")</f>
        <v/>
      </c>
      <c r="S380" s="56" t="str">
        <f aca="false">IF(D380="","",TRIM(D380))</f>
        <v/>
      </c>
    </row>
    <row r="381" customFormat="false" ht="15" hidden="false" customHeight="false" outlineLevel="0" collapsed="false">
      <c r="A381" s="50"/>
      <c r="B381" s="50"/>
      <c r="C381" s="50" t="str">
        <f aca="false">IF(S381="","",IFERROR(IF(INDEX('Ledger Codes'!$C$6:$C$205,MATCH(S381,'Ledger Codes'!$B$6:$B$205,0))="","",INDEX('Ledger Codes'!$C$6:$C$205,MATCH(S381,'Ledger Codes'!$B$6:$B$205,0))),""))</f>
        <v/>
      </c>
      <c r="D381" s="50"/>
      <c r="E381" s="50"/>
      <c r="F381" s="50"/>
      <c r="G381" s="50"/>
      <c r="H381" s="50"/>
      <c r="I381" s="52" t="str">
        <f aca="false">IF(AND(G381="",H381=""),"",N(G381)-N(H381))</f>
        <v/>
      </c>
      <c r="J381" s="52" t="str">
        <f aca="false">IF(I381="","",ABS(I381))</f>
        <v/>
      </c>
      <c r="K381" s="56" t="str">
        <f aca="false">IF(S381="","",0)</f>
        <v/>
      </c>
      <c r="L381" s="56" t="str">
        <f aca="false">IF(J381="","",IF(AND(J381&gt;'COGS Testing'!$E$9,K381=0),1,0))</f>
        <v/>
      </c>
      <c r="M381" s="57" t="n">
        <v>0.54240432552</v>
      </c>
      <c r="N381" s="56" t="str">
        <f aca="false">IF(OR(A381="",I381=""),"",IF(COUNTIFS($A$2:$A$400,A381,$D$2:$D$400,D381,$I$2:$I$400,I381)&gt;1,"Possible duplicate",""))</f>
        <v/>
      </c>
      <c r="O381" s="56" t="str">
        <f aca="false">IF(J381="","",IF(AND(L381=0,K381=0),1,0))</f>
        <v/>
      </c>
      <c r="P381" s="56" t="str">
        <f aca="false">IF(L381=1,J381+ROW()/10^7,"")</f>
        <v/>
      </c>
      <c r="Q381" s="56" t="str">
        <f aca="false">IF(O381=1,M381,"")</f>
        <v/>
      </c>
      <c r="R381" s="56" t="str">
        <f aca="false">IF(K381=1,ROW(),"")</f>
        <v/>
      </c>
      <c r="S381" s="56" t="str">
        <f aca="false">IF(D381="","",TRIM(D381))</f>
        <v/>
      </c>
    </row>
    <row r="382" customFormat="false" ht="15" hidden="false" customHeight="false" outlineLevel="0" collapsed="false">
      <c r="A382" s="50"/>
      <c r="B382" s="50"/>
      <c r="C382" s="50" t="str">
        <f aca="false">IF(S382="","",IFERROR(IF(INDEX('Ledger Codes'!$C$6:$C$205,MATCH(S382,'Ledger Codes'!$B$6:$B$205,0))="","",INDEX('Ledger Codes'!$C$6:$C$205,MATCH(S382,'Ledger Codes'!$B$6:$B$205,0))),""))</f>
        <v/>
      </c>
      <c r="D382" s="50"/>
      <c r="E382" s="50"/>
      <c r="F382" s="50"/>
      <c r="G382" s="50"/>
      <c r="H382" s="50"/>
      <c r="I382" s="52" t="str">
        <f aca="false">IF(AND(G382="",H382=""),"",N(G382)-N(H382))</f>
        <v/>
      </c>
      <c r="J382" s="52" t="str">
        <f aca="false">IF(I382="","",ABS(I382))</f>
        <v/>
      </c>
      <c r="K382" s="56" t="str">
        <f aca="false">IF(S382="","",0)</f>
        <v/>
      </c>
      <c r="L382" s="56" t="str">
        <f aca="false">IF(J382="","",IF(AND(J382&gt;'COGS Testing'!$E$9,K382=0),1,0))</f>
        <v/>
      </c>
      <c r="M382" s="57" t="n">
        <v>0.350419471407</v>
      </c>
      <c r="N382" s="56" t="str">
        <f aca="false">IF(OR(A382="",I382=""),"",IF(COUNTIFS($A$2:$A$400,A382,$D$2:$D$400,D382,$I$2:$I$400,I382)&gt;1,"Possible duplicate",""))</f>
        <v/>
      </c>
      <c r="O382" s="56" t="str">
        <f aca="false">IF(J382="","",IF(AND(L382=0,K382=0),1,0))</f>
        <v/>
      </c>
      <c r="P382" s="56" t="str">
        <f aca="false">IF(L382=1,J382+ROW()/10^7,"")</f>
        <v/>
      </c>
      <c r="Q382" s="56" t="str">
        <f aca="false">IF(O382=1,M382,"")</f>
        <v/>
      </c>
      <c r="R382" s="56" t="str">
        <f aca="false">IF(K382=1,ROW(),"")</f>
        <v/>
      </c>
      <c r="S382" s="56" t="str">
        <f aca="false">IF(D382="","",TRIM(D382))</f>
        <v/>
      </c>
    </row>
    <row r="383" customFormat="false" ht="15" hidden="false" customHeight="false" outlineLevel="0" collapsed="false">
      <c r="A383" s="50"/>
      <c r="B383" s="50"/>
      <c r="C383" s="50" t="str">
        <f aca="false">IF(S383="","",IFERROR(IF(INDEX('Ledger Codes'!$C$6:$C$205,MATCH(S383,'Ledger Codes'!$B$6:$B$205,0))="","",INDEX('Ledger Codes'!$C$6:$C$205,MATCH(S383,'Ledger Codes'!$B$6:$B$205,0))),""))</f>
        <v/>
      </c>
      <c r="D383" s="50"/>
      <c r="E383" s="50"/>
      <c r="F383" s="50"/>
      <c r="G383" s="50"/>
      <c r="H383" s="50"/>
      <c r="I383" s="52" t="str">
        <f aca="false">IF(AND(G383="",H383=""),"",N(G383)-N(H383))</f>
        <v/>
      </c>
      <c r="J383" s="52" t="str">
        <f aca="false">IF(I383="","",ABS(I383))</f>
        <v/>
      </c>
      <c r="K383" s="56" t="str">
        <f aca="false">IF(S383="","",0)</f>
        <v/>
      </c>
      <c r="L383" s="56" t="str">
        <f aca="false">IF(J383="","",IF(AND(J383&gt;'COGS Testing'!$E$9,K383=0),1,0))</f>
        <v/>
      </c>
      <c r="M383" s="57" t="n">
        <v>0.57925241818</v>
      </c>
      <c r="N383" s="56" t="str">
        <f aca="false">IF(OR(A383="",I383=""),"",IF(COUNTIFS($A$2:$A$400,A383,$D$2:$D$400,D383,$I$2:$I$400,I383)&gt;1,"Possible duplicate",""))</f>
        <v/>
      </c>
      <c r="O383" s="56" t="str">
        <f aca="false">IF(J383="","",IF(AND(L383=0,K383=0),1,0))</f>
        <v/>
      </c>
      <c r="P383" s="56" t="str">
        <f aca="false">IF(L383=1,J383+ROW()/10^7,"")</f>
        <v/>
      </c>
      <c r="Q383" s="56" t="str">
        <f aca="false">IF(O383=1,M383,"")</f>
        <v/>
      </c>
      <c r="R383" s="56" t="str">
        <f aca="false">IF(K383=1,ROW(),"")</f>
        <v/>
      </c>
      <c r="S383" s="56" t="str">
        <f aca="false">IF(D383="","",TRIM(D383))</f>
        <v/>
      </c>
    </row>
    <row r="384" customFormat="false" ht="15" hidden="false" customHeight="false" outlineLevel="0" collapsed="false">
      <c r="A384" s="50"/>
      <c r="B384" s="50"/>
      <c r="C384" s="50" t="str">
        <f aca="false">IF(S384="","",IFERROR(IF(INDEX('Ledger Codes'!$C$6:$C$205,MATCH(S384,'Ledger Codes'!$B$6:$B$205,0))="","",INDEX('Ledger Codes'!$C$6:$C$205,MATCH(S384,'Ledger Codes'!$B$6:$B$205,0))),""))</f>
        <v/>
      </c>
      <c r="D384" s="50"/>
      <c r="E384" s="50"/>
      <c r="F384" s="50"/>
      <c r="G384" s="50"/>
      <c r="H384" s="50"/>
      <c r="I384" s="52" t="str">
        <f aca="false">IF(AND(G384="",H384=""),"",N(G384)-N(H384))</f>
        <v/>
      </c>
      <c r="J384" s="52" t="str">
        <f aca="false">IF(I384="","",ABS(I384))</f>
        <v/>
      </c>
      <c r="K384" s="56" t="str">
        <f aca="false">IF(S384="","",0)</f>
        <v/>
      </c>
      <c r="L384" s="56" t="str">
        <f aca="false">IF(J384="","",IF(AND(J384&gt;'COGS Testing'!$E$9,K384=0),1,0))</f>
        <v/>
      </c>
      <c r="M384" s="57" t="n">
        <v>0.869626364996</v>
      </c>
      <c r="N384" s="56" t="str">
        <f aca="false">IF(OR(A384="",I384=""),"",IF(COUNTIFS($A$2:$A$400,A384,$D$2:$D$400,D384,$I$2:$I$400,I384)&gt;1,"Possible duplicate",""))</f>
        <v/>
      </c>
      <c r="O384" s="56" t="str">
        <f aca="false">IF(J384="","",IF(AND(L384=0,K384=0),1,0))</f>
        <v/>
      </c>
      <c r="P384" s="56" t="str">
        <f aca="false">IF(L384=1,J384+ROW()/10^7,"")</f>
        <v/>
      </c>
      <c r="Q384" s="56" t="str">
        <f aca="false">IF(O384=1,M384,"")</f>
        <v/>
      </c>
      <c r="R384" s="56" t="str">
        <f aca="false">IF(K384=1,ROW(),"")</f>
        <v/>
      </c>
      <c r="S384" s="56" t="str">
        <f aca="false">IF(D384="","",TRIM(D384))</f>
        <v/>
      </c>
    </row>
    <row r="385" customFormat="false" ht="15" hidden="false" customHeight="false" outlineLevel="0" collapsed="false">
      <c r="A385" s="50"/>
      <c r="B385" s="50"/>
      <c r="C385" s="50" t="str">
        <f aca="false">IF(S385="","",IFERROR(IF(INDEX('Ledger Codes'!$C$6:$C$205,MATCH(S385,'Ledger Codes'!$B$6:$B$205,0))="","",INDEX('Ledger Codes'!$C$6:$C$205,MATCH(S385,'Ledger Codes'!$B$6:$B$205,0))),""))</f>
        <v/>
      </c>
      <c r="D385" s="50"/>
      <c r="E385" s="50"/>
      <c r="F385" s="50"/>
      <c r="G385" s="50"/>
      <c r="H385" s="50"/>
      <c r="I385" s="52" t="str">
        <f aca="false">IF(AND(G385="",H385=""),"",N(G385)-N(H385))</f>
        <v/>
      </c>
      <c r="J385" s="52" t="str">
        <f aca="false">IF(I385="","",ABS(I385))</f>
        <v/>
      </c>
      <c r="K385" s="56" t="str">
        <f aca="false">IF(S385="","",0)</f>
        <v/>
      </c>
      <c r="L385" s="56" t="str">
        <f aca="false">IF(J385="","",IF(AND(J385&gt;'COGS Testing'!$E$9,K385=0),1,0))</f>
        <v/>
      </c>
      <c r="M385" s="57" t="n">
        <v>0.536419887082</v>
      </c>
      <c r="N385" s="56" t="str">
        <f aca="false">IF(OR(A385="",I385=""),"",IF(COUNTIFS($A$2:$A$400,A385,$D$2:$D$400,D385,$I$2:$I$400,I385)&gt;1,"Possible duplicate",""))</f>
        <v/>
      </c>
      <c r="O385" s="56" t="str">
        <f aca="false">IF(J385="","",IF(AND(L385=0,K385=0),1,0))</f>
        <v/>
      </c>
      <c r="P385" s="56" t="str">
        <f aca="false">IF(L385=1,J385+ROW()/10^7,"")</f>
        <v/>
      </c>
      <c r="Q385" s="56" t="str">
        <f aca="false">IF(O385=1,M385,"")</f>
        <v/>
      </c>
      <c r="R385" s="56" t="str">
        <f aca="false">IF(K385=1,ROW(),"")</f>
        <v/>
      </c>
      <c r="S385" s="56" t="str">
        <f aca="false">IF(D385="","",TRIM(D385))</f>
        <v/>
      </c>
    </row>
    <row r="386" customFormat="false" ht="15" hidden="false" customHeight="false" outlineLevel="0" collapsed="false">
      <c r="A386" s="50"/>
      <c r="B386" s="50"/>
      <c r="C386" s="50" t="str">
        <f aca="false">IF(S386="","",IFERROR(IF(INDEX('Ledger Codes'!$C$6:$C$205,MATCH(S386,'Ledger Codes'!$B$6:$B$205,0))="","",INDEX('Ledger Codes'!$C$6:$C$205,MATCH(S386,'Ledger Codes'!$B$6:$B$205,0))),""))</f>
        <v/>
      </c>
      <c r="D386" s="50"/>
      <c r="E386" s="50"/>
      <c r="F386" s="50"/>
      <c r="G386" s="50"/>
      <c r="H386" s="50"/>
      <c r="I386" s="52" t="str">
        <f aca="false">IF(AND(G386="",H386=""),"",N(G386)-N(H386))</f>
        <v/>
      </c>
      <c r="J386" s="52" t="str">
        <f aca="false">IF(I386="","",ABS(I386))</f>
        <v/>
      </c>
      <c r="K386" s="56" t="str">
        <f aca="false">IF(S386="","",0)</f>
        <v/>
      </c>
      <c r="L386" s="56" t="str">
        <f aca="false">IF(J386="","",IF(AND(J386&gt;'COGS Testing'!$E$9,K386=0),1,0))</f>
        <v/>
      </c>
      <c r="M386" s="57" t="n">
        <v>0.845136367255</v>
      </c>
      <c r="N386" s="56" t="str">
        <f aca="false">IF(OR(A386="",I386=""),"",IF(COUNTIFS($A$2:$A$400,A386,$D$2:$D$400,D386,$I$2:$I$400,I386)&gt;1,"Possible duplicate",""))</f>
        <v/>
      </c>
      <c r="O386" s="56" t="str">
        <f aca="false">IF(J386="","",IF(AND(L386=0,K386=0),1,0))</f>
        <v/>
      </c>
      <c r="P386" s="56" t="str">
        <f aca="false">IF(L386=1,J386+ROW()/10^7,"")</f>
        <v/>
      </c>
      <c r="Q386" s="56" t="str">
        <f aca="false">IF(O386=1,M386,"")</f>
        <v/>
      </c>
      <c r="R386" s="56" t="str">
        <f aca="false">IF(K386=1,ROW(),"")</f>
        <v/>
      </c>
      <c r="S386" s="56" t="str">
        <f aca="false">IF(D386="","",TRIM(D386))</f>
        <v/>
      </c>
    </row>
    <row r="387" customFormat="false" ht="15" hidden="false" customHeight="false" outlineLevel="0" collapsed="false">
      <c r="A387" s="50"/>
      <c r="B387" s="50"/>
      <c r="C387" s="50" t="str">
        <f aca="false">IF(S387="","",IFERROR(IF(INDEX('Ledger Codes'!$C$6:$C$205,MATCH(S387,'Ledger Codes'!$B$6:$B$205,0))="","",INDEX('Ledger Codes'!$C$6:$C$205,MATCH(S387,'Ledger Codes'!$B$6:$B$205,0))),""))</f>
        <v/>
      </c>
      <c r="D387" s="50"/>
      <c r="E387" s="50"/>
      <c r="F387" s="50"/>
      <c r="G387" s="50"/>
      <c r="H387" s="50"/>
      <c r="I387" s="52" t="str">
        <f aca="false">IF(AND(G387="",H387=""),"",N(G387)-N(H387))</f>
        <v/>
      </c>
      <c r="J387" s="52" t="str">
        <f aca="false">IF(I387="","",ABS(I387))</f>
        <v/>
      </c>
      <c r="K387" s="56" t="str">
        <f aca="false">IF(S387="","",0)</f>
        <v/>
      </c>
      <c r="L387" s="56" t="str">
        <f aca="false">IF(J387="","",IF(AND(J387&gt;'COGS Testing'!$E$9,K387=0),1,0))</f>
        <v/>
      </c>
      <c r="M387" s="57" t="n">
        <v>0.632838944001</v>
      </c>
      <c r="N387" s="56" t="str">
        <f aca="false">IF(OR(A387="",I387=""),"",IF(COUNTIFS($A$2:$A$400,A387,$D$2:$D$400,D387,$I$2:$I$400,I387)&gt;1,"Possible duplicate",""))</f>
        <v/>
      </c>
      <c r="O387" s="56" t="str">
        <f aca="false">IF(J387="","",IF(AND(L387=0,K387=0),1,0))</f>
        <v/>
      </c>
      <c r="P387" s="56" t="str">
        <f aca="false">IF(L387=1,J387+ROW()/10^7,"")</f>
        <v/>
      </c>
      <c r="Q387" s="56" t="str">
        <f aca="false">IF(O387=1,M387,"")</f>
        <v/>
      </c>
      <c r="R387" s="56" t="str">
        <f aca="false">IF(K387=1,ROW(),"")</f>
        <v/>
      </c>
      <c r="S387" s="56" t="str">
        <f aca="false">IF(D387="","",TRIM(D387))</f>
        <v/>
      </c>
    </row>
    <row r="388" customFormat="false" ht="15" hidden="false" customHeight="false" outlineLevel="0" collapsed="false">
      <c r="A388" s="50"/>
      <c r="B388" s="50"/>
      <c r="C388" s="50" t="str">
        <f aca="false">IF(S388="","",IFERROR(IF(INDEX('Ledger Codes'!$C$6:$C$205,MATCH(S388,'Ledger Codes'!$B$6:$B$205,0))="","",INDEX('Ledger Codes'!$C$6:$C$205,MATCH(S388,'Ledger Codes'!$B$6:$B$205,0))),""))</f>
        <v/>
      </c>
      <c r="D388" s="50"/>
      <c r="E388" s="50"/>
      <c r="F388" s="50"/>
      <c r="G388" s="50"/>
      <c r="H388" s="50"/>
      <c r="I388" s="52" t="str">
        <f aca="false">IF(AND(G388="",H388=""),"",N(G388)-N(H388))</f>
        <v/>
      </c>
      <c r="J388" s="52" t="str">
        <f aca="false">IF(I388="","",ABS(I388))</f>
        <v/>
      </c>
      <c r="K388" s="56" t="str">
        <f aca="false">IF(S388="","",0)</f>
        <v/>
      </c>
      <c r="L388" s="56" t="str">
        <f aca="false">IF(J388="","",IF(AND(J388&gt;'COGS Testing'!$E$9,K388=0),1,0))</f>
        <v/>
      </c>
      <c r="M388" s="57" t="n">
        <v>0.644088907161</v>
      </c>
      <c r="N388" s="56" t="str">
        <f aca="false">IF(OR(A388="",I388=""),"",IF(COUNTIFS($A$2:$A$400,A388,$D$2:$D$400,D388,$I$2:$I$400,I388)&gt;1,"Possible duplicate",""))</f>
        <v/>
      </c>
      <c r="O388" s="56" t="str">
        <f aca="false">IF(J388="","",IF(AND(L388=0,K388=0),1,0))</f>
        <v/>
      </c>
      <c r="P388" s="56" t="str">
        <f aca="false">IF(L388=1,J388+ROW()/10^7,"")</f>
        <v/>
      </c>
      <c r="Q388" s="56" t="str">
        <f aca="false">IF(O388=1,M388,"")</f>
        <v/>
      </c>
      <c r="R388" s="56" t="str">
        <f aca="false">IF(K388=1,ROW(),"")</f>
        <v/>
      </c>
      <c r="S388" s="56" t="str">
        <f aca="false">IF(D388="","",TRIM(D388))</f>
        <v/>
      </c>
    </row>
    <row r="389" customFormat="false" ht="15" hidden="false" customHeight="false" outlineLevel="0" collapsed="false">
      <c r="A389" s="50"/>
      <c r="B389" s="50"/>
      <c r="C389" s="50" t="str">
        <f aca="false">IF(S389="","",IFERROR(IF(INDEX('Ledger Codes'!$C$6:$C$205,MATCH(S389,'Ledger Codes'!$B$6:$B$205,0))="","",INDEX('Ledger Codes'!$C$6:$C$205,MATCH(S389,'Ledger Codes'!$B$6:$B$205,0))),""))</f>
        <v/>
      </c>
      <c r="D389" s="50"/>
      <c r="E389" s="50"/>
      <c r="F389" s="50"/>
      <c r="G389" s="50"/>
      <c r="H389" s="50"/>
      <c r="I389" s="52" t="str">
        <f aca="false">IF(AND(G389="",H389=""),"",N(G389)-N(H389))</f>
        <v/>
      </c>
      <c r="J389" s="52" t="str">
        <f aca="false">IF(I389="","",ABS(I389))</f>
        <v/>
      </c>
      <c r="K389" s="56" t="str">
        <f aca="false">IF(S389="","",0)</f>
        <v/>
      </c>
      <c r="L389" s="56" t="str">
        <f aca="false">IF(J389="","",IF(AND(J389&gt;'COGS Testing'!$E$9,K389=0),1,0))</f>
        <v/>
      </c>
      <c r="M389" s="57" t="n">
        <v>0.336930951612</v>
      </c>
      <c r="N389" s="56" t="str">
        <f aca="false">IF(OR(A389="",I389=""),"",IF(COUNTIFS($A$2:$A$400,A389,$D$2:$D$400,D389,$I$2:$I$400,I389)&gt;1,"Possible duplicate",""))</f>
        <v/>
      </c>
      <c r="O389" s="56" t="str">
        <f aca="false">IF(J389="","",IF(AND(L389=0,K389=0),1,0))</f>
        <v/>
      </c>
      <c r="P389" s="56" t="str">
        <f aca="false">IF(L389=1,J389+ROW()/10^7,"")</f>
        <v/>
      </c>
      <c r="Q389" s="56" t="str">
        <f aca="false">IF(O389=1,M389,"")</f>
        <v/>
      </c>
      <c r="R389" s="56" t="str">
        <f aca="false">IF(K389=1,ROW(),"")</f>
        <v/>
      </c>
      <c r="S389" s="56" t="str">
        <f aca="false">IF(D389="","",TRIM(D389))</f>
        <v/>
      </c>
    </row>
    <row r="390" customFormat="false" ht="15" hidden="false" customHeight="false" outlineLevel="0" collapsed="false">
      <c r="A390" s="50"/>
      <c r="B390" s="50"/>
      <c r="C390" s="50" t="str">
        <f aca="false">IF(S390="","",IFERROR(IF(INDEX('Ledger Codes'!$C$6:$C$205,MATCH(S390,'Ledger Codes'!$B$6:$B$205,0))="","",INDEX('Ledger Codes'!$C$6:$C$205,MATCH(S390,'Ledger Codes'!$B$6:$B$205,0))),""))</f>
        <v/>
      </c>
      <c r="D390" s="50"/>
      <c r="E390" s="50"/>
      <c r="F390" s="50"/>
      <c r="G390" s="50"/>
      <c r="H390" s="50"/>
      <c r="I390" s="52" t="str">
        <f aca="false">IF(AND(G390="",H390=""),"",N(G390)-N(H390))</f>
        <v/>
      </c>
      <c r="J390" s="52" t="str">
        <f aca="false">IF(I390="","",ABS(I390))</f>
        <v/>
      </c>
      <c r="K390" s="56" t="str">
        <f aca="false">IF(S390="","",0)</f>
        <v/>
      </c>
      <c r="L390" s="56" t="str">
        <f aca="false">IF(J390="","",IF(AND(J390&gt;'COGS Testing'!$E$9,K390=0),1,0))</f>
        <v/>
      </c>
      <c r="M390" s="57" t="n">
        <v>0.134389726173</v>
      </c>
      <c r="N390" s="56" t="str">
        <f aca="false">IF(OR(A390="",I390=""),"",IF(COUNTIFS($A$2:$A$400,A390,$D$2:$D$400,D390,$I$2:$I$400,I390)&gt;1,"Possible duplicate",""))</f>
        <v/>
      </c>
      <c r="O390" s="56" t="str">
        <f aca="false">IF(J390="","",IF(AND(L390=0,K390=0),1,0))</f>
        <v/>
      </c>
      <c r="P390" s="56" t="str">
        <f aca="false">IF(L390=1,J390+ROW()/10^7,"")</f>
        <v/>
      </c>
      <c r="Q390" s="56" t="str">
        <f aca="false">IF(O390=1,M390,"")</f>
        <v/>
      </c>
      <c r="R390" s="56" t="str">
        <f aca="false">IF(K390=1,ROW(),"")</f>
        <v/>
      </c>
      <c r="S390" s="56" t="str">
        <f aca="false">IF(D390="","",TRIM(D390))</f>
        <v/>
      </c>
    </row>
    <row r="391" customFormat="false" ht="15" hidden="false" customHeight="false" outlineLevel="0" collapsed="false">
      <c r="A391" s="50"/>
      <c r="B391" s="50"/>
      <c r="C391" s="50" t="str">
        <f aca="false">IF(S391="","",IFERROR(IF(INDEX('Ledger Codes'!$C$6:$C$205,MATCH(S391,'Ledger Codes'!$B$6:$B$205,0))="","",INDEX('Ledger Codes'!$C$6:$C$205,MATCH(S391,'Ledger Codes'!$B$6:$B$205,0))),""))</f>
        <v/>
      </c>
      <c r="D391" s="50"/>
      <c r="E391" s="50"/>
      <c r="F391" s="50"/>
      <c r="G391" s="50"/>
      <c r="H391" s="50"/>
      <c r="I391" s="52" t="str">
        <f aca="false">IF(AND(G391="",H391=""),"",N(G391)-N(H391))</f>
        <v/>
      </c>
      <c r="J391" s="52" t="str">
        <f aca="false">IF(I391="","",ABS(I391))</f>
        <v/>
      </c>
      <c r="K391" s="56" t="str">
        <f aca="false">IF(S391="","",0)</f>
        <v/>
      </c>
      <c r="L391" s="56" t="str">
        <f aca="false">IF(J391="","",IF(AND(J391&gt;'COGS Testing'!$E$9,K391=0),1,0))</f>
        <v/>
      </c>
      <c r="M391" s="57" t="n">
        <v>0.678423381921</v>
      </c>
      <c r="N391" s="56" t="str">
        <f aca="false">IF(OR(A391="",I391=""),"",IF(COUNTIFS($A$2:$A$400,A391,$D$2:$D$400,D391,$I$2:$I$400,I391)&gt;1,"Possible duplicate",""))</f>
        <v/>
      </c>
      <c r="O391" s="56" t="str">
        <f aca="false">IF(J391="","",IF(AND(L391=0,K391=0),1,0))</f>
        <v/>
      </c>
      <c r="P391" s="56" t="str">
        <f aca="false">IF(L391=1,J391+ROW()/10^7,"")</f>
        <v/>
      </c>
      <c r="Q391" s="56" t="str">
        <f aca="false">IF(O391=1,M391,"")</f>
        <v/>
      </c>
      <c r="R391" s="56" t="str">
        <f aca="false">IF(K391=1,ROW(),"")</f>
        <v/>
      </c>
      <c r="S391" s="56" t="str">
        <f aca="false">IF(D391="","",TRIM(D391))</f>
        <v/>
      </c>
    </row>
    <row r="392" customFormat="false" ht="15" hidden="false" customHeight="false" outlineLevel="0" collapsed="false">
      <c r="A392" s="50"/>
      <c r="B392" s="50"/>
      <c r="C392" s="50" t="str">
        <f aca="false">IF(S392="","",IFERROR(IF(INDEX('Ledger Codes'!$C$6:$C$205,MATCH(S392,'Ledger Codes'!$B$6:$B$205,0))="","",INDEX('Ledger Codes'!$C$6:$C$205,MATCH(S392,'Ledger Codes'!$B$6:$B$205,0))),""))</f>
        <v/>
      </c>
      <c r="D392" s="50"/>
      <c r="E392" s="50"/>
      <c r="F392" s="50"/>
      <c r="G392" s="50"/>
      <c r="H392" s="50"/>
      <c r="I392" s="52" t="str">
        <f aca="false">IF(AND(G392="",H392=""),"",N(G392)-N(H392))</f>
        <v/>
      </c>
      <c r="J392" s="52" t="str">
        <f aca="false">IF(I392="","",ABS(I392))</f>
        <v/>
      </c>
      <c r="K392" s="56" t="str">
        <f aca="false">IF(S392="","",0)</f>
        <v/>
      </c>
      <c r="L392" s="56" t="str">
        <f aca="false">IF(J392="","",IF(AND(J392&gt;'COGS Testing'!$E$9,K392=0),1,0))</f>
        <v/>
      </c>
      <c r="M392" s="57" t="n">
        <v>0.22551507413</v>
      </c>
      <c r="N392" s="56" t="str">
        <f aca="false">IF(OR(A392="",I392=""),"",IF(COUNTIFS($A$2:$A$400,A392,$D$2:$D$400,D392,$I$2:$I$400,I392)&gt;1,"Possible duplicate",""))</f>
        <v/>
      </c>
      <c r="O392" s="56" t="str">
        <f aca="false">IF(J392="","",IF(AND(L392=0,K392=0),1,0))</f>
        <v/>
      </c>
      <c r="P392" s="56" t="str">
        <f aca="false">IF(L392=1,J392+ROW()/10^7,"")</f>
        <v/>
      </c>
      <c r="Q392" s="56" t="str">
        <f aca="false">IF(O392=1,M392,"")</f>
        <v/>
      </c>
      <c r="R392" s="56" t="str">
        <f aca="false">IF(K392=1,ROW(),"")</f>
        <v/>
      </c>
      <c r="S392" s="56" t="str">
        <f aca="false">IF(D392="","",TRIM(D392))</f>
        <v/>
      </c>
    </row>
    <row r="393" customFormat="false" ht="15" hidden="false" customHeight="false" outlineLevel="0" collapsed="false">
      <c r="A393" s="50"/>
      <c r="B393" s="50"/>
      <c r="C393" s="50" t="str">
        <f aca="false">IF(S393="","",IFERROR(IF(INDEX('Ledger Codes'!$C$6:$C$205,MATCH(S393,'Ledger Codes'!$B$6:$B$205,0))="","",INDEX('Ledger Codes'!$C$6:$C$205,MATCH(S393,'Ledger Codes'!$B$6:$B$205,0))),""))</f>
        <v/>
      </c>
      <c r="D393" s="50"/>
      <c r="E393" s="50"/>
      <c r="F393" s="50"/>
      <c r="G393" s="50"/>
      <c r="H393" s="50"/>
      <c r="I393" s="52" t="str">
        <f aca="false">IF(AND(G393="",H393=""),"",N(G393)-N(H393))</f>
        <v/>
      </c>
      <c r="J393" s="52" t="str">
        <f aca="false">IF(I393="","",ABS(I393))</f>
        <v/>
      </c>
      <c r="K393" s="56" t="str">
        <f aca="false">IF(S393="","",0)</f>
        <v/>
      </c>
      <c r="L393" s="56" t="str">
        <f aca="false">IF(J393="","",IF(AND(J393&gt;'COGS Testing'!$E$9,K393=0),1,0))</f>
        <v/>
      </c>
      <c r="M393" s="57" t="n">
        <v>0.48771101591</v>
      </c>
      <c r="N393" s="56" t="str">
        <f aca="false">IF(OR(A393="",I393=""),"",IF(COUNTIFS($A$2:$A$400,A393,$D$2:$D$400,D393,$I$2:$I$400,I393)&gt;1,"Possible duplicate",""))</f>
        <v/>
      </c>
      <c r="O393" s="56" t="str">
        <f aca="false">IF(J393="","",IF(AND(L393=0,K393=0),1,0))</f>
        <v/>
      </c>
      <c r="P393" s="56" t="str">
        <f aca="false">IF(L393=1,J393+ROW()/10^7,"")</f>
        <v/>
      </c>
      <c r="Q393" s="56" t="str">
        <f aca="false">IF(O393=1,M393,"")</f>
        <v/>
      </c>
      <c r="R393" s="56" t="str">
        <f aca="false">IF(K393=1,ROW(),"")</f>
        <v/>
      </c>
      <c r="S393" s="56" t="str">
        <f aca="false">IF(D393="","",TRIM(D393))</f>
        <v/>
      </c>
    </row>
    <row r="394" customFormat="false" ht="15" hidden="false" customHeight="false" outlineLevel="0" collapsed="false">
      <c r="A394" s="50"/>
      <c r="B394" s="50"/>
      <c r="C394" s="50" t="str">
        <f aca="false">IF(S394="","",IFERROR(IF(INDEX('Ledger Codes'!$C$6:$C$205,MATCH(S394,'Ledger Codes'!$B$6:$B$205,0))="","",INDEX('Ledger Codes'!$C$6:$C$205,MATCH(S394,'Ledger Codes'!$B$6:$B$205,0))),""))</f>
        <v/>
      </c>
      <c r="D394" s="50"/>
      <c r="E394" s="50"/>
      <c r="F394" s="50"/>
      <c r="G394" s="50"/>
      <c r="H394" s="50"/>
      <c r="I394" s="52" t="str">
        <f aca="false">IF(AND(G394="",H394=""),"",N(G394)-N(H394))</f>
        <v/>
      </c>
      <c r="J394" s="52" t="str">
        <f aca="false">IF(I394="","",ABS(I394))</f>
        <v/>
      </c>
      <c r="K394" s="56" t="str">
        <f aca="false">IF(S394="","",0)</f>
        <v/>
      </c>
      <c r="L394" s="56" t="str">
        <f aca="false">IF(J394="","",IF(AND(J394&gt;'COGS Testing'!$E$9,K394=0),1,0))</f>
        <v/>
      </c>
      <c r="M394" s="57" t="n">
        <v>0.745404713788</v>
      </c>
      <c r="N394" s="56" t="str">
        <f aca="false">IF(OR(A394="",I394=""),"",IF(COUNTIFS($A$2:$A$400,A394,$D$2:$D$400,D394,$I$2:$I$400,I394)&gt;1,"Possible duplicate",""))</f>
        <v/>
      </c>
      <c r="O394" s="56" t="str">
        <f aca="false">IF(J394="","",IF(AND(L394=0,K394=0),1,0))</f>
        <v/>
      </c>
      <c r="P394" s="56" t="str">
        <f aca="false">IF(L394=1,J394+ROW()/10^7,"")</f>
        <v/>
      </c>
      <c r="Q394" s="56" t="str">
        <f aca="false">IF(O394=1,M394,"")</f>
        <v/>
      </c>
      <c r="R394" s="56" t="str">
        <f aca="false">IF(K394=1,ROW(),"")</f>
        <v/>
      </c>
      <c r="S394" s="56" t="str">
        <f aca="false">IF(D394="","",TRIM(D394))</f>
        <v/>
      </c>
    </row>
    <row r="395" customFormat="false" ht="15" hidden="false" customHeight="false" outlineLevel="0" collapsed="false">
      <c r="A395" s="50"/>
      <c r="B395" s="50"/>
      <c r="C395" s="50" t="str">
        <f aca="false">IF(S395="","",IFERROR(IF(INDEX('Ledger Codes'!$C$6:$C$205,MATCH(S395,'Ledger Codes'!$B$6:$B$205,0))="","",INDEX('Ledger Codes'!$C$6:$C$205,MATCH(S395,'Ledger Codes'!$B$6:$B$205,0))),""))</f>
        <v/>
      </c>
      <c r="D395" s="50"/>
      <c r="E395" s="50"/>
      <c r="F395" s="50"/>
      <c r="G395" s="50"/>
      <c r="H395" s="50"/>
      <c r="I395" s="52" t="str">
        <f aca="false">IF(AND(G395="",H395=""),"",N(G395)-N(H395))</f>
        <v/>
      </c>
      <c r="J395" s="52" t="str">
        <f aca="false">IF(I395="","",ABS(I395))</f>
        <v/>
      </c>
      <c r="K395" s="56" t="str">
        <f aca="false">IF(S395="","",0)</f>
        <v/>
      </c>
      <c r="L395" s="56" t="str">
        <f aca="false">IF(J395="","",IF(AND(J395&gt;'COGS Testing'!$E$9,K395=0),1,0))</f>
        <v/>
      </c>
      <c r="M395" s="57" t="n">
        <v>0.479046820135</v>
      </c>
      <c r="N395" s="56" t="str">
        <f aca="false">IF(OR(A395="",I395=""),"",IF(COUNTIFS($A$2:$A$400,A395,$D$2:$D$400,D395,$I$2:$I$400,I395)&gt;1,"Possible duplicate",""))</f>
        <v/>
      </c>
      <c r="O395" s="56" t="str">
        <f aca="false">IF(J395="","",IF(AND(L395=0,K395=0),1,0))</f>
        <v/>
      </c>
      <c r="P395" s="56" t="str">
        <f aca="false">IF(L395=1,J395+ROW()/10^7,"")</f>
        <v/>
      </c>
      <c r="Q395" s="56" t="str">
        <f aca="false">IF(O395=1,M395,"")</f>
        <v/>
      </c>
      <c r="R395" s="56" t="str">
        <f aca="false">IF(K395=1,ROW(),"")</f>
        <v/>
      </c>
      <c r="S395" s="56" t="str">
        <f aca="false">IF(D395="","",TRIM(D395))</f>
        <v/>
      </c>
    </row>
    <row r="396" customFormat="false" ht="15" hidden="false" customHeight="false" outlineLevel="0" collapsed="false">
      <c r="A396" s="50"/>
      <c r="B396" s="50"/>
      <c r="C396" s="50" t="str">
        <f aca="false">IF(S396="","",IFERROR(IF(INDEX('Ledger Codes'!$C$6:$C$205,MATCH(S396,'Ledger Codes'!$B$6:$B$205,0))="","",INDEX('Ledger Codes'!$C$6:$C$205,MATCH(S396,'Ledger Codes'!$B$6:$B$205,0))),""))</f>
        <v/>
      </c>
      <c r="D396" s="50"/>
      <c r="E396" s="50"/>
      <c r="F396" s="50"/>
      <c r="G396" s="50"/>
      <c r="H396" s="50"/>
      <c r="I396" s="52" t="str">
        <f aca="false">IF(AND(G396="",H396=""),"",N(G396)-N(H396))</f>
        <v/>
      </c>
      <c r="J396" s="52" t="str">
        <f aca="false">IF(I396="","",ABS(I396))</f>
        <v/>
      </c>
      <c r="K396" s="56" t="str">
        <f aca="false">IF(S396="","",0)</f>
        <v/>
      </c>
      <c r="L396" s="56" t="str">
        <f aca="false">IF(J396="","",IF(AND(J396&gt;'COGS Testing'!$E$9,K396=0),1,0))</f>
        <v/>
      </c>
      <c r="M396" s="57" t="n">
        <v>0.285251189235</v>
      </c>
      <c r="N396" s="56" t="str">
        <f aca="false">IF(OR(A396="",I396=""),"",IF(COUNTIFS($A$2:$A$400,A396,$D$2:$D$400,D396,$I$2:$I$400,I396)&gt;1,"Possible duplicate",""))</f>
        <v/>
      </c>
      <c r="O396" s="56" t="str">
        <f aca="false">IF(J396="","",IF(AND(L396=0,K396=0),1,0))</f>
        <v/>
      </c>
      <c r="P396" s="56" t="str">
        <f aca="false">IF(L396=1,J396+ROW()/10^7,"")</f>
        <v/>
      </c>
      <c r="Q396" s="56" t="str">
        <f aca="false">IF(O396=1,M396,"")</f>
        <v/>
      </c>
      <c r="R396" s="56" t="str">
        <f aca="false">IF(K396=1,ROW(),"")</f>
        <v/>
      </c>
      <c r="S396" s="56" t="str">
        <f aca="false">IF(D396="","",TRIM(D396))</f>
        <v/>
      </c>
    </row>
    <row r="397" customFormat="false" ht="15" hidden="false" customHeight="false" outlineLevel="0" collapsed="false">
      <c r="A397" s="50"/>
      <c r="B397" s="50"/>
      <c r="C397" s="50" t="str">
        <f aca="false">IF(S397="","",IFERROR(IF(INDEX('Ledger Codes'!$C$6:$C$205,MATCH(S397,'Ledger Codes'!$B$6:$B$205,0))="","",INDEX('Ledger Codes'!$C$6:$C$205,MATCH(S397,'Ledger Codes'!$B$6:$B$205,0))),""))</f>
        <v/>
      </c>
      <c r="D397" s="50"/>
      <c r="E397" s="50"/>
      <c r="F397" s="50"/>
      <c r="G397" s="50"/>
      <c r="H397" s="50"/>
      <c r="I397" s="52" t="str">
        <f aca="false">IF(AND(G397="",H397=""),"",N(G397)-N(H397))</f>
        <v/>
      </c>
      <c r="J397" s="52" t="str">
        <f aca="false">IF(I397="","",ABS(I397))</f>
        <v/>
      </c>
      <c r="K397" s="56" t="str">
        <f aca="false">IF(S397="","",0)</f>
        <v/>
      </c>
      <c r="L397" s="56" t="str">
        <f aca="false">IF(J397="","",IF(AND(J397&gt;'COGS Testing'!$E$9,K397=0),1,0))</f>
        <v/>
      </c>
      <c r="M397" s="57" t="n">
        <v>0.518517494765</v>
      </c>
      <c r="N397" s="56" t="str">
        <f aca="false">IF(OR(A397="",I397=""),"",IF(COUNTIFS($A$2:$A$400,A397,$D$2:$D$400,D397,$I$2:$I$400,I397)&gt;1,"Possible duplicate",""))</f>
        <v/>
      </c>
      <c r="O397" s="56" t="str">
        <f aca="false">IF(J397="","",IF(AND(L397=0,K397=0),1,0))</f>
        <v/>
      </c>
      <c r="P397" s="56" t="str">
        <f aca="false">IF(L397=1,J397+ROW()/10^7,"")</f>
        <v/>
      </c>
      <c r="Q397" s="56" t="str">
        <f aca="false">IF(O397=1,M397,"")</f>
        <v/>
      </c>
      <c r="R397" s="56" t="str">
        <f aca="false">IF(K397=1,ROW(),"")</f>
        <v/>
      </c>
      <c r="S397" s="56" t="str">
        <f aca="false">IF(D397="","",TRIM(D397))</f>
        <v/>
      </c>
    </row>
    <row r="398" customFormat="false" ht="15" hidden="false" customHeight="false" outlineLevel="0" collapsed="false">
      <c r="A398" s="50"/>
      <c r="B398" s="50"/>
      <c r="C398" s="50" t="str">
        <f aca="false">IF(S398="","",IFERROR(IF(INDEX('Ledger Codes'!$C$6:$C$205,MATCH(S398,'Ledger Codes'!$B$6:$B$205,0))="","",INDEX('Ledger Codes'!$C$6:$C$205,MATCH(S398,'Ledger Codes'!$B$6:$B$205,0))),""))</f>
        <v/>
      </c>
      <c r="D398" s="50"/>
      <c r="E398" s="50"/>
      <c r="F398" s="50"/>
      <c r="G398" s="50"/>
      <c r="H398" s="50"/>
      <c r="I398" s="52" t="str">
        <f aca="false">IF(AND(G398="",H398=""),"",N(G398)-N(H398))</f>
        <v/>
      </c>
      <c r="J398" s="52" t="str">
        <f aca="false">IF(I398="","",ABS(I398))</f>
        <v/>
      </c>
      <c r="K398" s="56" t="str">
        <f aca="false">IF(S398="","",0)</f>
        <v/>
      </c>
      <c r="L398" s="56" t="str">
        <f aca="false">IF(J398="","",IF(AND(J398&gt;'COGS Testing'!$E$9,K398=0),1,0))</f>
        <v/>
      </c>
      <c r="M398" s="57" t="n">
        <v>0.96770212611</v>
      </c>
      <c r="N398" s="56" t="str">
        <f aca="false">IF(OR(A398="",I398=""),"",IF(COUNTIFS($A$2:$A$400,A398,$D$2:$D$400,D398,$I$2:$I$400,I398)&gt;1,"Possible duplicate",""))</f>
        <v/>
      </c>
      <c r="O398" s="56" t="str">
        <f aca="false">IF(J398="","",IF(AND(L398=0,K398=0),1,0))</f>
        <v/>
      </c>
      <c r="P398" s="56" t="str">
        <f aca="false">IF(L398=1,J398+ROW()/10^7,"")</f>
        <v/>
      </c>
      <c r="Q398" s="56" t="str">
        <f aca="false">IF(O398=1,M398,"")</f>
        <v/>
      </c>
      <c r="R398" s="56" t="str">
        <f aca="false">IF(K398=1,ROW(),"")</f>
        <v/>
      </c>
      <c r="S398" s="56" t="str">
        <f aca="false">IF(D398="","",TRIM(D398))</f>
        <v/>
      </c>
    </row>
    <row r="399" customFormat="false" ht="15" hidden="false" customHeight="false" outlineLevel="0" collapsed="false">
      <c r="A399" s="50"/>
      <c r="B399" s="50"/>
      <c r="C399" s="50" t="str">
        <f aca="false">IF(S399="","",IFERROR(IF(INDEX('Ledger Codes'!$C$6:$C$205,MATCH(S399,'Ledger Codes'!$B$6:$B$205,0))="","",INDEX('Ledger Codes'!$C$6:$C$205,MATCH(S399,'Ledger Codes'!$B$6:$B$205,0))),""))</f>
        <v/>
      </c>
      <c r="D399" s="50"/>
      <c r="E399" s="50"/>
      <c r="F399" s="50"/>
      <c r="G399" s="50"/>
      <c r="H399" s="50"/>
      <c r="I399" s="52" t="str">
        <f aca="false">IF(AND(G399="",H399=""),"",N(G399)-N(H399))</f>
        <v/>
      </c>
      <c r="J399" s="52" t="str">
        <f aca="false">IF(I399="","",ABS(I399))</f>
        <v/>
      </c>
      <c r="K399" s="56" t="str">
        <f aca="false">IF(S399="","",0)</f>
        <v/>
      </c>
      <c r="L399" s="56" t="str">
        <f aca="false">IF(J399="","",IF(AND(J399&gt;'COGS Testing'!$E$9,K399=0),1,0))</f>
        <v/>
      </c>
      <c r="M399" s="57" t="n">
        <v>0.932616187421</v>
      </c>
      <c r="N399" s="56" t="str">
        <f aca="false">IF(OR(A399="",I399=""),"",IF(COUNTIFS($A$2:$A$400,A399,$D$2:$D$400,D399,$I$2:$I$400,I399)&gt;1,"Possible duplicate",""))</f>
        <v/>
      </c>
      <c r="O399" s="56" t="str">
        <f aca="false">IF(J399="","",IF(AND(L399=0,K399=0),1,0))</f>
        <v/>
      </c>
      <c r="P399" s="56" t="str">
        <f aca="false">IF(L399=1,J399+ROW()/10^7,"")</f>
        <v/>
      </c>
      <c r="Q399" s="56" t="str">
        <f aca="false">IF(O399=1,M399,"")</f>
        <v/>
      </c>
      <c r="R399" s="56" t="str">
        <f aca="false">IF(K399=1,ROW(),"")</f>
        <v/>
      </c>
      <c r="S399" s="56" t="str">
        <f aca="false">IF(D399="","",TRIM(D399))</f>
        <v/>
      </c>
    </row>
    <row r="400" customFormat="false" ht="15" hidden="false" customHeight="false" outlineLevel="0" collapsed="false">
      <c r="A400" s="50"/>
      <c r="B400" s="50"/>
      <c r="C400" s="50" t="str">
        <f aca="false">IF(S400="","",IFERROR(IF(INDEX('Ledger Codes'!$C$6:$C$205,MATCH(S400,'Ledger Codes'!$B$6:$B$205,0))="","",INDEX('Ledger Codes'!$C$6:$C$205,MATCH(S400,'Ledger Codes'!$B$6:$B$205,0))),""))</f>
        <v/>
      </c>
      <c r="D400" s="50"/>
      <c r="E400" s="50"/>
      <c r="F400" s="50"/>
      <c r="G400" s="50"/>
      <c r="H400" s="50"/>
      <c r="I400" s="52" t="str">
        <f aca="false">IF(AND(G400="",H400=""),"",N(G400)-N(H400))</f>
        <v/>
      </c>
      <c r="J400" s="52" t="str">
        <f aca="false">IF(I400="","",ABS(I400))</f>
        <v/>
      </c>
      <c r="K400" s="56" t="str">
        <f aca="false">IF(S400="","",0)</f>
        <v/>
      </c>
      <c r="L400" s="56" t="str">
        <f aca="false">IF(J400="","",IF(AND(J400&gt;'COGS Testing'!$E$9,K400=0),1,0))</f>
        <v/>
      </c>
      <c r="M400" s="57" t="n">
        <v>0.253955063612</v>
      </c>
      <c r="N400" s="56" t="str">
        <f aca="false">IF(OR(A400="",I400=""),"",IF(COUNTIFS($A$2:$A$400,A400,$D$2:$D$400,D400,$I$2:$I$400,I400)&gt;1,"Possible duplicate",""))</f>
        <v/>
      </c>
      <c r="O400" s="56" t="str">
        <f aca="false">IF(J400="","",IF(AND(L400=0,K400=0),1,0))</f>
        <v/>
      </c>
      <c r="P400" s="56" t="str">
        <f aca="false">IF(L400=1,J400+ROW()/10^7,"")</f>
        <v/>
      </c>
      <c r="Q400" s="56" t="str">
        <f aca="false">IF(O400=1,M400,"")</f>
        <v/>
      </c>
      <c r="R400" s="56" t="str">
        <f aca="false">IF(K400=1,ROW(),"")</f>
        <v/>
      </c>
      <c r="S400" s="56" t="str">
        <f aca="false">IF(D400="","",TRIM(D400))</f>
        <v/>
      </c>
    </row>
  </sheetData>
  <autoFilter ref="A1:S4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M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4"/>
    <col collapsed="false" customWidth="true" hidden="false" outlineLevel="0" max="4" min="4" style="0" width="62"/>
    <col collapsed="false" customWidth="true" hidden="false" outlineLevel="0" max="8" min="5" style="0" width="16"/>
    <col collapsed="false" customWidth="true" hidden="false" outlineLevel="0" max="9" min="9" style="0" width="40"/>
    <col collapsed="false" customWidth="true" hidden="false" outlineLevel="0" max="10" min="10" style="0" width="11"/>
    <col collapsed="false" customWidth="true" hidden="false" outlineLevel="0" max="12" min="11" style="0" width="16"/>
    <col collapsed="false" customWidth="true" hidden="false" outlineLevel="0" max="13" min="13" style="0" width="30"/>
  </cols>
  <sheetData>
    <row r="1" customFormat="false" ht="17.35" hidden="false" customHeight="false" outlineLevel="0" collapsed="false">
      <c r="A1" s="53" t="s">
        <v>2665</v>
      </c>
    </row>
    <row r="2" customFormat="false" ht="15" hidden="false" customHeight="false" outlineLevel="0" collapsed="false">
      <c r="A2" s="59" t="str">
        <f aca="false">"Client: "&amp;Materiality!E3&amp;"   |   Reporting date: "&amp;Materiality!E5</f>
        <v>Client: LRC   |   Reporting date: 31 March 2026</v>
      </c>
    </row>
    <row r="4" customFormat="false" ht="15" hidden="false" customHeight="false" outlineLevel="0" collapsed="false">
      <c r="A4" s="60" t="s">
        <v>2305</v>
      </c>
      <c r="B4" s="61"/>
      <c r="C4" s="61"/>
      <c r="D4" s="61"/>
      <c r="E4" s="61"/>
      <c r="F4" s="61"/>
      <c r="G4" s="61"/>
      <c r="H4" s="61"/>
      <c r="I4" s="61"/>
      <c r="J4" s="61"/>
      <c r="K4" s="61"/>
      <c r="L4" s="61"/>
      <c r="M4" s="61"/>
    </row>
    <row r="5" customFormat="false" ht="15" hidden="false" customHeight="false" outlineLevel="0" collapsed="false">
      <c r="C5" s="50" t="s">
        <v>2306</v>
      </c>
      <c r="E5" s="62" t="s">
        <v>221</v>
      </c>
    </row>
    <row r="6" customFormat="false" ht="15" hidden="false" customHeight="false" outlineLevel="0" collapsed="false">
      <c r="C6" s="50" t="s">
        <v>2307</v>
      </c>
      <c r="E6" s="63" t="n">
        <f aca="false">Materiality!F29</f>
        <v>1000000</v>
      </c>
    </row>
    <row r="7" customFormat="false" ht="15" hidden="false" customHeight="false" outlineLevel="0" collapsed="false">
      <c r="C7" s="50" t="s">
        <v>2308</v>
      </c>
      <c r="E7" s="64" t="n">
        <f aca="false">Materiality!G37/100</f>
        <v>0.005</v>
      </c>
    </row>
    <row r="8" customFormat="false" ht="15" hidden="false" customHeight="false" outlineLevel="0" collapsed="false">
      <c r="C8" s="50" t="s">
        <v>2309</v>
      </c>
      <c r="E8" s="63" t="n">
        <f aca="false">Materiality!H37</f>
        <v>5000</v>
      </c>
    </row>
    <row r="9" customFormat="false" ht="15" hidden="false" customHeight="false" outlineLevel="0" collapsed="false">
      <c r="C9" s="50" t="s">
        <v>2310</v>
      </c>
      <c r="E9" s="65" t="n">
        <f aca="false">Materiality!H42</f>
        <v>4000</v>
      </c>
    </row>
    <row r="10" customFormat="false" ht="15" hidden="false" customHeight="false" outlineLevel="0" collapsed="false">
      <c r="C10" s="50" t="s">
        <v>2311</v>
      </c>
      <c r="E10" s="66" t="s">
        <v>2312</v>
      </c>
    </row>
    <row r="11" customFormat="false" ht="15" hidden="false" customHeight="false" outlineLevel="0" collapsed="false">
      <c r="C11" s="50" t="s">
        <v>2313</v>
      </c>
      <c r="E11" s="66" t="s">
        <v>2314</v>
      </c>
    </row>
    <row r="12" customFormat="false" ht="15" hidden="false" customHeight="false" outlineLevel="0" collapsed="false">
      <c r="C12" s="50" t="s">
        <v>2315</v>
      </c>
      <c r="E12" s="67"/>
    </row>
    <row r="15" customFormat="false" ht="15" hidden="false" customHeight="false" outlineLevel="0" collapsed="false">
      <c r="A15" s="68" t="s">
        <v>2316</v>
      </c>
      <c r="B15" s="69"/>
      <c r="C15" s="69"/>
      <c r="D15" s="69"/>
      <c r="E15" s="69"/>
      <c r="F15" s="69"/>
      <c r="G15" s="69"/>
      <c r="H15" s="69"/>
      <c r="I15" s="68" t="s">
        <v>2317</v>
      </c>
      <c r="J15" s="69"/>
      <c r="K15" s="69"/>
      <c r="L15" s="69"/>
      <c r="M15" s="69"/>
    </row>
    <row r="16" customFormat="false" ht="15" hidden="false" customHeight="false" outlineLevel="0" collapsed="false">
      <c r="C16" s="50" t="s">
        <v>2318</v>
      </c>
      <c r="E16" s="70" t="n">
        <f aca="false">SUMIF('COGS Ledger'!$O$2:$O$400,1,'COGS Ledger'!$J$2:$J$400)</f>
        <v>111047.12</v>
      </c>
      <c r="I16" s="71" t="s">
        <v>2319</v>
      </c>
      <c r="J16" s="72" t="s">
        <v>2320</v>
      </c>
      <c r="K16" s="72" t="s">
        <v>2314</v>
      </c>
      <c r="L16" s="72" t="s">
        <v>2321</v>
      </c>
    </row>
    <row r="17" customFormat="false" ht="15" hidden="false" customHeight="false" outlineLevel="0" collapsed="false">
      <c r="C17" s="50" t="s">
        <v>2322</v>
      </c>
      <c r="E17" s="70" t="n">
        <f aca="false">E9</f>
        <v>4000</v>
      </c>
      <c r="I17" s="73" t="s">
        <v>2323</v>
      </c>
      <c r="J17" s="74" t="n">
        <v>40</v>
      </c>
      <c r="K17" s="74" t="n">
        <v>50</v>
      </c>
      <c r="L17" s="74" t="n">
        <v>60</v>
      </c>
    </row>
    <row r="18" customFormat="false" ht="15" hidden="false" customHeight="false" outlineLevel="0" collapsed="false">
      <c r="C18" s="50" t="s">
        <v>2324</v>
      </c>
      <c r="E18" s="75" t="n">
        <f aca="false">IF(E10="Low (1)",0.25,IF(E10="Low to Moderate (2)",0.5,IF(E10="Moderate (3)",0.75,IF(E10="Significant (4)",0.999999,0.00001))))</f>
        <v>0.5</v>
      </c>
      <c r="I18" s="73" t="s">
        <v>2325</v>
      </c>
      <c r="J18" s="74" t="n">
        <v>30</v>
      </c>
      <c r="K18" s="74" t="n">
        <v>40</v>
      </c>
      <c r="L18" s="74" t="n">
        <v>50</v>
      </c>
    </row>
    <row r="19" customFormat="false" ht="15" hidden="false" customHeight="false" outlineLevel="0" collapsed="false">
      <c r="C19" s="50" t="s">
        <v>2326</v>
      </c>
      <c r="E19" s="70" t="n">
        <f aca="false">IFERROR(E17/E18,0)</f>
        <v>8000</v>
      </c>
      <c r="I19" s="73" t="s">
        <v>2312</v>
      </c>
      <c r="J19" s="74" t="n">
        <v>20</v>
      </c>
      <c r="K19" s="74" t="n">
        <v>30</v>
      </c>
      <c r="L19" s="74" t="n">
        <v>40</v>
      </c>
    </row>
    <row r="20" customFormat="false" ht="15" hidden="false" customHeight="false" outlineLevel="0" collapsed="false">
      <c r="C20" s="50" t="s">
        <v>2327</v>
      </c>
      <c r="E20" s="76" t="n">
        <f aca="false">IFERROR(ROUND(E16/E19,0),0)</f>
        <v>14</v>
      </c>
      <c r="I20" s="73" t="s">
        <v>2328</v>
      </c>
      <c r="J20" s="74" t="n">
        <v>15</v>
      </c>
      <c r="K20" s="74" t="n">
        <v>25</v>
      </c>
      <c r="L20" s="74" t="n">
        <v>35</v>
      </c>
    </row>
    <row r="21" customFormat="false" ht="15" hidden="false" customHeight="false" outlineLevel="0" collapsed="false">
      <c r="C21" s="50" t="s">
        <v>2329</v>
      </c>
      <c r="E21" s="76" t="n">
        <f aca="false">INDEX($J$17:$L$20,MATCH(E10,$I$17:$I$20,0),MATCH(E11,$J$16:$L$16,0))</f>
        <v>30</v>
      </c>
    </row>
    <row r="22" customFormat="false" ht="15" hidden="false" customHeight="false" outlineLevel="0" collapsed="false">
      <c r="C22" s="50" t="s">
        <v>2330</v>
      </c>
      <c r="E22" s="76" t="n">
        <f aca="false">MIN(E20,E21)</f>
        <v>14</v>
      </c>
    </row>
    <row r="23" customFormat="false" ht="15" hidden="false" customHeight="false" outlineLevel="0" collapsed="false">
      <c r="C23" s="77" t="s">
        <v>2331</v>
      </c>
      <c r="E23" s="78" t="n">
        <f aca="false">IF(E12&lt;&gt;"",E12,E22)</f>
        <v>14</v>
      </c>
    </row>
    <row r="25" customFormat="false" ht="15" hidden="false" customHeight="false" outlineLevel="0" collapsed="false">
      <c r="A25" s="60" t="s">
        <v>2332</v>
      </c>
      <c r="B25" s="61"/>
      <c r="C25" s="61"/>
      <c r="D25" s="61"/>
      <c r="E25" s="61"/>
      <c r="F25" s="61"/>
      <c r="G25" s="61"/>
      <c r="H25" s="61"/>
      <c r="I25" s="61"/>
      <c r="J25" s="61"/>
      <c r="K25" s="61"/>
      <c r="L25" s="61"/>
      <c r="M25" s="61"/>
    </row>
    <row r="26" customFormat="false" ht="15" hidden="false" customHeight="false" outlineLevel="0" collapsed="false">
      <c r="C26" s="50" t="s">
        <v>2333</v>
      </c>
      <c r="E26" s="76" t="n">
        <f aca="false">COUNT('COGS Ledger'!$I$2:$I$400)</f>
        <v>172</v>
      </c>
    </row>
    <row r="27" customFormat="false" ht="15" hidden="false" customHeight="false" outlineLevel="0" collapsed="false">
      <c r="C27" s="50" t="s">
        <v>2334</v>
      </c>
      <c r="E27" s="70" t="n">
        <f aca="false">SUM('COGS Ledger'!$I$2:$I$400)</f>
        <v>1232236.26</v>
      </c>
    </row>
    <row r="28" customFormat="false" ht="15" hidden="false" customHeight="false" outlineLevel="0" collapsed="false">
      <c r="C28" s="50" t="s">
        <v>2335</v>
      </c>
      <c r="E28" s="76" t="n">
        <f aca="false">COUNTIFS('COGS Ledger'!$K$2:$K$400,1)</f>
        <v>0</v>
      </c>
    </row>
    <row r="29" customFormat="false" ht="15" hidden="false" customHeight="false" outlineLevel="0" collapsed="false">
      <c r="C29" s="50" t="s">
        <v>2336</v>
      </c>
      <c r="E29" s="70" t="n">
        <f aca="false">SUMIF('COGS Ledger'!$K$2:$K$400,1,'COGS Ledger'!$J$2:$J$400)</f>
        <v>0</v>
      </c>
    </row>
    <row r="30" customFormat="false" ht="15" hidden="false" customHeight="false" outlineLevel="0" collapsed="false">
      <c r="C30" s="50" t="s">
        <v>2337</v>
      </c>
      <c r="E30" s="76" t="n">
        <f aca="false">E26-E28</f>
        <v>172</v>
      </c>
    </row>
    <row r="31" customFormat="false" ht="15" hidden="false" customHeight="false" outlineLevel="0" collapsed="false">
      <c r="C31" s="77" t="s">
        <v>2338</v>
      </c>
      <c r="E31" s="79" t="n">
        <f aca="false">SUM('COGS Ledger'!$L$2:$L$400)</f>
        <v>45</v>
      </c>
      <c r="G31" s="80" t="s">
        <v>2339</v>
      </c>
    </row>
    <row r="32" customFormat="false" ht="15" hidden="false" customHeight="false" outlineLevel="0" collapsed="false">
      <c r="C32" s="50" t="s">
        <v>2340</v>
      </c>
      <c r="E32" s="81" t="n">
        <f aca="false">SUMIF('COGS Ledger'!$L$2:$L$400,1,'COGS Ledger'!$J$2:$J$400)</f>
        <v>1486715.38</v>
      </c>
    </row>
    <row r="33" customFormat="false" ht="15" hidden="false" customHeight="false" outlineLevel="0" collapsed="false">
      <c r="C33" s="77" t="s">
        <v>2341</v>
      </c>
      <c r="E33" s="78" t="n">
        <f aca="false">SUM('COGS Ledger'!$O$2:$O$400)</f>
        <v>127</v>
      </c>
    </row>
    <row r="34" customFormat="false" ht="15" hidden="false" customHeight="false" outlineLevel="0" collapsed="false">
      <c r="C34" s="50" t="s">
        <v>2342</v>
      </c>
      <c r="E34" s="82" t="n">
        <f aca="false">E16</f>
        <v>111047.12</v>
      </c>
    </row>
    <row r="35" customFormat="false" ht="15" hidden="false" customHeight="false" outlineLevel="0" collapsed="false">
      <c r="C35" s="50" t="s">
        <v>2343</v>
      </c>
      <c r="E35" s="83" t="n">
        <f aca="false">E23</f>
        <v>14</v>
      </c>
    </row>
    <row r="36" customFormat="false" ht="15" hidden="false" customHeight="false" outlineLevel="0" collapsed="false">
      <c r="C36" s="77" t="s">
        <v>2344</v>
      </c>
      <c r="E36" s="78" t="n">
        <f aca="false">MIN(E35,E33)</f>
        <v>14</v>
      </c>
      <c r="G36" s="80" t="s">
        <v>2339</v>
      </c>
    </row>
    <row r="37" customFormat="false" ht="15" hidden="false" customHeight="false" outlineLevel="0" collapsed="false">
      <c r="C37" s="50" t="s">
        <v>2345</v>
      </c>
      <c r="E37" s="83" t="n">
        <f aca="false">E33-E36</f>
        <v>113</v>
      </c>
    </row>
    <row r="38" customFormat="false" ht="15" hidden="false" customHeight="false" outlineLevel="0" collapsed="false">
      <c r="C38" s="49" t="s">
        <v>2346</v>
      </c>
    </row>
    <row r="39" customFormat="false" ht="15" hidden="false" customHeight="false" outlineLevel="0" collapsed="false">
      <c r="C39" s="49" t="s">
        <v>2347</v>
      </c>
    </row>
    <row r="41" customFormat="false" ht="15" hidden="false" customHeight="false" outlineLevel="0" collapsed="false">
      <c r="A41" s="60" t="s">
        <v>2348</v>
      </c>
      <c r="B41" s="61"/>
      <c r="C41" s="61"/>
      <c r="D41" s="61"/>
      <c r="E41" s="61"/>
      <c r="F41" s="61"/>
      <c r="G41" s="61"/>
      <c r="H41" s="61"/>
      <c r="I41" s="61"/>
      <c r="J41" s="61"/>
      <c r="K41" s="61"/>
      <c r="L41" s="61"/>
      <c r="M41" s="61"/>
    </row>
    <row r="42" customFormat="false" ht="15" hidden="false" customHeight="false" outlineLevel="0" collapsed="false">
      <c r="C42" s="50" t="s">
        <v>2349</v>
      </c>
      <c r="E42" s="72" t="str">
        <f aca="false">IF(COUNT('COGS Above'!$A$5:$A$304)=COUNTIFS('COGS Ledger'!$J$2:$J$400,"&gt;"&amp;$E$9,'COGS Ledger'!$K$2:$K$400,0),"PASS","FAIL")</f>
        <v>PASS</v>
      </c>
      <c r="F42" s="49" t="str">
        <f aca="false">"Expected "&amp;(COUNTIFS('COGS Ledger'!$J$2:$J$400,"&gt;"&amp;$E$9,'COGS Ledger'!$K$2:$K$400,0))&amp;", listed "&amp;COUNT('COGS Above'!$A$5:$A$304)</f>
        <v>Expected 45, listed 45</v>
      </c>
    </row>
    <row r="43" customFormat="false" ht="15" hidden="false" customHeight="false" outlineLevel="0" collapsed="false">
      <c r="C43" s="50" t="s">
        <v>2350</v>
      </c>
      <c r="E43" s="72" t="str">
        <f aca="false">IF(E33=E30-E31,"PASS","FAIL")</f>
        <v>PASS</v>
      </c>
    </row>
    <row r="44" customFormat="false" ht="15" hidden="false" customHeight="false" outlineLevel="0" collapsed="false">
      <c r="C44" s="50" t="s">
        <v>2351</v>
      </c>
      <c r="E44" s="72" t="str">
        <f aca="false">IF(COUNTIFS('COGS Ledger'!$L$2:$L$400,1,'COGS Ledger'!$O$2:$O$400,1)=0,"PASS","FAIL")</f>
        <v>PASS</v>
      </c>
    </row>
    <row r="45" customFormat="false" ht="15" hidden="false" customHeight="false" outlineLevel="0" collapsed="false">
      <c r="C45" s="50" t="s">
        <v>2352</v>
      </c>
      <c r="E45" s="72" t="str">
        <f aca="false">IF(COUNTIFS('COGS Ledger'!$K$2:$K$400,1,'COGS Ledger'!$L$2:$L$400,1)+COUNTIFS('COGS Ledger'!$K$2:$K$400,1,'COGS Ledger'!$O$2:$O$400,1)=0,"PASS","FAIL")</f>
        <v>PASS</v>
      </c>
    </row>
    <row r="46" customFormat="false" ht="15" hidden="false" customHeight="false" outlineLevel="0" collapsed="false">
      <c r="C46" s="50" t="s">
        <v>2353</v>
      </c>
      <c r="E46" s="72" t="str">
        <f aca="false">IF((SUMPRODUCT(ISNUMBER('COGS Ledger'!$I$2:$I$400)*NOT(ISNUMBER('COGS Ledger'!$B$2:$B$400)))+SUMPRODUCT(ISNUMBER('COGS Ledger'!$I$2:$I$400)*('COGS Ledger'!$D$2:$D$400=""))+SUMPRODUCT(('COGS Ledger'!$I$2:$I$400="")*('COGS Ledger'!$D$2:$D$400&lt;&gt;""))+SUMPRODUCT(ISNUMBER('COGS Ledger'!$I$2:$I$400)*('COGS Ledger'!$F$2:$F$400="")))=0,"PASS","REVIEW")</f>
        <v>REVIEW</v>
      </c>
      <c r="F46" s="49" t="str">
        <f aca="false">"Date: "&amp;SUMPRODUCT(ISNUMBER('COGS Ledger'!$I$2:$I$400)*NOT(ISNUMBER('COGS Ledger'!$B$2:$B$400)))&amp;"   Account: "&amp;SUMPRODUCT(ISNUMBER('COGS Ledger'!$I$2:$I$400)*('COGS Ledger'!$D$2:$D$400=""))&amp;"   Amount: "&amp;SUMPRODUCT(('COGS Ledger'!$I$2:$I$400="")*('COGS Ledger'!$D$2:$D$400&lt;&gt;""))&amp;"   Description: "&amp;SUMPRODUCT(ISNUMBER('COGS Ledger'!$I$2:$I$400)*('COGS Ledger'!$F$2:$F$400=""))</f>
        <v>Date: 0   Account: 0   Amount: 0   Description: 3</v>
      </c>
    </row>
    <row r="47" customFormat="false" ht="15" hidden="false" customHeight="false" outlineLevel="0" collapsed="false">
      <c r="C47" s="50" t="s">
        <v>2354</v>
      </c>
      <c r="E47" s="72" t="str">
        <f aca="false">IF(ROUND(SUM('COGS Ledger'!$I$2:$I$400)-(SUM('COGS Ledger'!$G$2:$G$400)-SUM('COGS Ledger'!$H$2:$H$400)),2)=0,"PASS","FAIL")</f>
        <v>PASS</v>
      </c>
    </row>
    <row r="48" customFormat="false" ht="15" hidden="false" customHeight="false" outlineLevel="0" collapsed="false">
      <c r="C48" s="50" t="s">
        <v>2355</v>
      </c>
      <c r="E48" s="72" t="str">
        <f aca="false">IF(E31&lt;=300,"PASS","FAIL – extend list")</f>
        <v>PASS</v>
      </c>
    </row>
    <row r="49" customFormat="false" ht="15" hidden="false" customHeight="false" outlineLevel="0" collapsed="false">
      <c r="C49" s="50" t="s">
        <v>2356</v>
      </c>
      <c r="E49" s="72" t="str">
        <f aca="false">IF(E35&lt;=E33,"PASS","REVIEW")</f>
        <v>PASS</v>
      </c>
      <c r="F49" s="49" t="str">
        <f aca="false">IF(E35&gt;E33,"Sample size capped at the eligible population","")</f>
        <v/>
      </c>
    </row>
    <row r="50" customFormat="false" ht="15" hidden="false" customHeight="false" outlineLevel="0" collapsed="false">
      <c r="C50" s="50" t="s">
        <v>2357</v>
      </c>
      <c r="E50" s="72" t="str">
        <f aca="false">IF(E36&lt;=100,"PASS","FAIL – extend list")</f>
        <v>PASS</v>
      </c>
    </row>
    <row r="51" customFormat="false" ht="15" hidden="false" customHeight="false" outlineLevel="0" collapsed="false">
      <c r="C51" s="50" t="s">
        <v>2358</v>
      </c>
      <c r="E51" s="72" t="str">
        <f aca="false">IF(SUMPRODUCT(('COGS Ledger'!$S$2:$S$400&lt;&gt;"")*('COGS Ledger'!$C$2:$C$400=""))=0,"PASS","REVIEW")</f>
        <v>PASS</v>
      </c>
      <c r="F51" s="49" t="str">
        <f aca="false">SUMPRODUCT(('COGS Ledger'!$S$2:$S$400&lt;&gt;"")*('COGS Ledger'!$C$2:$C$400=""))&amp;" line(s) without a ledger code – see Ledger Codes sheet"</f>
        <v>0 line(s) without a ledger code – see Ledger Codes sheet</v>
      </c>
    </row>
  </sheetData>
  <dataValidations count="2">
    <dataValidation allowBlank="false" errorStyle="stop" operator="between" showDropDown="false" showErrorMessage="false" showInputMessage="false" sqref="E10" type="list">
      <formula1>"Significant (4),Moderate (3),Low to Moderate (2),Low (1)"</formula1>
      <formula2>0</formula2>
    </dataValidation>
    <dataValidation allowBlank="false" errorStyle="stop" operator="between" showDropDown="false" showErrorMessage="false" showInputMessage="false" sqref="E11" type="list">
      <formula1>"Small,Medium,Large"</formula1>
      <formula2>0</formula2>
    </dataValidation>
  </dataValidations>
  <hyperlinks>
    <hyperlink ref="G31" r:id="rId1" location="'COGS%20Above'!A1" display="View list →"/>
    <hyperlink ref="G36" r:id="rId2" location="'COGS%20Below'!A1" display="View list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M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34"/>
    <col collapsed="false" customWidth="true" hidden="false" outlineLevel="0" max="5" min="5" style="0" width="62"/>
    <col collapsed="false" customWidth="true" hidden="false" outlineLevel="0" max="7" min="6" style="0" width="16"/>
    <col collapsed="false" customWidth="true" hidden="false" outlineLevel="0" max="8" min="8" style="0" width="14"/>
    <col collapsed="false" customWidth="true" hidden="false" outlineLevel="0" max="9" min="9" style="0" width="40"/>
    <col collapsed="false" customWidth="true" hidden="false" outlineLevel="0" max="10" min="10" style="0" width="11"/>
    <col collapsed="false" customWidth="true" hidden="false" outlineLevel="0" max="12" min="11" style="0" width="16"/>
    <col collapsed="false" customWidth="true" hidden="false" outlineLevel="0" max="13" min="13" style="0" width="30"/>
  </cols>
  <sheetData>
    <row r="1" customFormat="false" ht="27.75" hidden="false" customHeight="true" outlineLevel="0" collapsed="false">
      <c r="A1" s="84" t="s">
        <v>2666</v>
      </c>
      <c r="B1" s="85"/>
      <c r="C1" s="85"/>
      <c r="D1" s="85"/>
      <c r="E1" s="85"/>
      <c r="F1" s="85"/>
      <c r="G1" s="85"/>
      <c r="H1" s="85"/>
      <c r="I1" s="85"/>
      <c r="J1" s="85"/>
      <c r="K1" s="85"/>
      <c r="L1" s="85"/>
      <c r="M1" s="85"/>
    </row>
    <row r="2" customFormat="false" ht="21.75" hidden="false" customHeight="true" outlineLevel="0" collapsed="false">
      <c r="A2" s="86" t="str">
        <f aca="false">"Materiality used: SR "&amp;TEXT('COGS Testing'!E9,"#,##0")&amp;"     |     Items selected: "&amp;'COGS Testing'!E31&amp;"     |     Absolute value: SR "&amp;TEXT('COGS Testing'!E32,"#,##0.00")&amp;"     |     Largest to smallest"</f>
        <v>Materiality used: SR 4,000     |     Items selected: 45     |     Absolute value: SR 1,486,715.38     |     Largest to smallest</v>
      </c>
      <c r="B2" s="87"/>
      <c r="C2" s="87"/>
      <c r="D2" s="87"/>
      <c r="E2" s="87"/>
      <c r="F2" s="87"/>
      <c r="G2" s="87"/>
      <c r="H2" s="87"/>
      <c r="I2" s="87"/>
      <c r="J2" s="87"/>
      <c r="K2" s="87"/>
      <c r="L2" s="87"/>
      <c r="M2" s="87"/>
    </row>
    <row r="3" customFormat="false" ht="15" hidden="false" customHeight="false" outlineLevel="0" collapsed="false">
      <c r="A3" s="88" t="s">
        <v>2667</v>
      </c>
    </row>
    <row r="4" customFormat="false" ht="30" hidden="false" customHeight="true" outlineLevel="0" collapsed="false">
      <c r="A4" s="89" t="s">
        <v>2361</v>
      </c>
      <c r="B4" s="89" t="s">
        <v>308</v>
      </c>
      <c r="C4" s="89" t="s">
        <v>45</v>
      </c>
      <c r="D4" s="89" t="s">
        <v>2362</v>
      </c>
      <c r="E4" s="89" t="s">
        <v>2363</v>
      </c>
      <c r="F4" s="89" t="s">
        <v>2364</v>
      </c>
      <c r="G4" s="89" t="s">
        <v>315</v>
      </c>
      <c r="H4" s="89" t="s">
        <v>2365</v>
      </c>
      <c r="I4" s="89" t="s">
        <v>2366</v>
      </c>
      <c r="J4" s="89" t="s">
        <v>2367</v>
      </c>
      <c r="K4" s="89" t="s">
        <v>307</v>
      </c>
      <c r="L4" s="89" t="s">
        <v>2368</v>
      </c>
      <c r="M4" s="89" t="s">
        <v>14</v>
      </c>
    </row>
    <row r="5" customFormat="false" ht="15" hidden="false" customHeight="false" outlineLevel="0" collapsed="false">
      <c r="A5" s="90" t="n">
        <f aca="false">IF(ROWS($A$5:A5)&lt;='COGS Testing'!$E$31,ROWS($A$5:A5),"")</f>
        <v>1</v>
      </c>
      <c r="B5" s="91" t="n">
        <f aca="false">IF($A5="","",INDEX('COGS Ledger'!$B$1:$B$400,$J5))</f>
        <v>46022</v>
      </c>
      <c r="C5" s="90" t="n">
        <f aca="false">IF($A5="","",INDEX('COGS Ledger'!$C$1:$C$400,$J5))</f>
        <v>10077</v>
      </c>
      <c r="D5" s="50" t="str">
        <f aca="false">IF($A5="","",INDEX('COGS Ledger'!$D$1:$D$400,$J5))</f>
        <v>SLOT CHARGES- EXP</v>
      </c>
      <c r="E5" s="50" t="str">
        <f aca="false">IF($A5="","",INDEX('COGS Ledger'!$F$1:$F$400,$J5)&amp;"")</f>
        <v>PJ Ref:AMSLAP0008/26 ; 2601002- SLOT CHARGES AGAINST PRINIPAL LINE CSTAR- USD 90,675/-</v>
      </c>
      <c r="F5" s="52" t="n">
        <f aca="false">IF($A5="","",INDEX('COGS Ledger'!$I$1:$I$400,$J5))</f>
        <v>340031.25</v>
      </c>
      <c r="G5" s="52" t="n">
        <f aca="false">IF($A5="","",INDEX('COGS Ledger'!$J$1:$J$400,$J5))</f>
        <v>340031.25</v>
      </c>
      <c r="H5" s="52" t="n">
        <f aca="false">IF($A5="","",'COGS Testing'!$E$9)</f>
        <v>4000</v>
      </c>
      <c r="I5" s="50" t="str">
        <f aca="false">IF($A5="","","Above materiality – automatically selected")</f>
        <v>Above materiality – automatically selected</v>
      </c>
      <c r="J5" s="90" t="n">
        <f aca="false">IF($A5="","",MATCH(LARGE('COGS Ledger'!$P$2:$P$400,$A5),'COGS Ledger'!$P$2:$P$400,0)+1)</f>
        <v>154</v>
      </c>
      <c r="K5" s="50" t="str">
        <f aca="false">IF($A5="","",INDEX('COGS Ledger'!$A$1:$A$400,$J5)&amp;"")</f>
        <v>PJAMS0161/25</v>
      </c>
      <c r="L5" s="54"/>
      <c r="M5" s="54"/>
    </row>
    <row r="6" customFormat="false" ht="35.05" hidden="false" customHeight="false" outlineLevel="0" collapsed="false">
      <c r="A6" s="90" t="n">
        <f aca="false">IF(ROWS($A$5:A6)&lt;='COGS Testing'!$E$31,ROWS($A$5:A6),"")</f>
        <v>2</v>
      </c>
      <c r="B6" s="91" t="n">
        <f aca="false">IF($A6="","",INDEX('COGS Ledger'!$B$1:$B$400,$J6))</f>
        <v>45909</v>
      </c>
      <c r="C6" s="90" t="n">
        <f aca="false">IF($A6="","",INDEX('COGS Ledger'!$C$1:$C$400,$J6))</f>
        <v>10056</v>
      </c>
      <c r="D6" s="50" t="str">
        <f aca="false">IF($A6="","",INDEX('COGS Ledger'!$D$1:$D$400,$J6))</f>
        <v>RESTOW CHARGES - EXP</v>
      </c>
      <c r="E6" s="58" t="str">
        <f aca="false">IF($A6="","",INDEX('COGS Ledger'!$F$1:$F$400,$J6)&amp;"")</f>
        <v>PJ Ref:AMSLAP0004/25 ; RSGT- 2331988- CSTAR VOYAGER FRS01W- RESTOW CHARGES- 
DISCH RESTOW- 30X20 @ SAR 200 &amp; 242X40 @ SAR 300
LOAD RESTOW 30X20 @ SAR 200 &amp; 242X40 @ SAR 300</v>
      </c>
      <c r="F6" s="52" t="n">
        <f aca="false">IF($A6="","",INDEX('COGS Ledger'!$I$1:$I$400,$J6))</f>
        <v>157200</v>
      </c>
      <c r="G6" s="52" t="n">
        <f aca="false">IF($A6="","",INDEX('COGS Ledger'!$J$1:$J$400,$J6))</f>
        <v>157200</v>
      </c>
      <c r="H6" s="52" t="n">
        <f aca="false">IF($A6="","",'COGS Testing'!$E$9)</f>
        <v>4000</v>
      </c>
      <c r="I6" s="50" t="str">
        <f aca="false">IF($A6="","","Above materiality – automatically selected")</f>
        <v>Above materiality – automatically selected</v>
      </c>
      <c r="J6" s="90" t="n">
        <f aca="false">IF($A6="","",MATCH(LARGE('COGS Ledger'!$P$2:$P$400,$A6),'COGS Ledger'!$P$2:$P$400,0)+1)</f>
        <v>151</v>
      </c>
      <c r="K6" s="50" t="str">
        <f aca="false">IF($A6="","",INDEX('COGS Ledger'!$A$1:$A$400,$J6)&amp;"")</f>
        <v>PJAMS0023/25</v>
      </c>
      <c r="L6" s="54"/>
      <c r="M6" s="54"/>
    </row>
    <row r="7" customFormat="false" ht="15" hidden="false" customHeight="false" outlineLevel="0" collapsed="false">
      <c r="A7" s="90" t="n">
        <f aca="false">IF(ROWS($A$5:A7)&lt;='COGS Testing'!$E$31,ROWS($A$5:A7),"")</f>
        <v>3</v>
      </c>
      <c r="B7" s="91" t="n">
        <f aca="false">IF($A7="","",INDEX('COGS Ledger'!$B$1:$B$400,$J7))</f>
        <v>46022</v>
      </c>
      <c r="C7" s="90" t="n">
        <f aca="false">IF($A7="","",INDEX('COGS Ledger'!$C$1:$C$400,$J7))</f>
        <v>10090</v>
      </c>
      <c r="D7" s="50" t="str">
        <f aca="false">IF($A7="","",INDEX('COGS Ledger'!$D$1:$D$400,$J7))</f>
        <v>EXPENSE-SEA FREIGHT EXPORT FCL</v>
      </c>
      <c r="E7" s="50" t="str">
        <f aca="false">IF($A7="","",INDEX('COGS Ledger'!$F$1:$F$400,$J7)&amp;"")</f>
        <v>Service : SEA FREIGHT EXPORT FCL</v>
      </c>
      <c r="F7" s="52" t="n">
        <f aca="false">IF($A7="","",INDEX('COGS Ledger'!$I$1:$I$400,$J7))</f>
        <v>122750</v>
      </c>
      <c r="G7" s="52" t="n">
        <f aca="false">IF($A7="","",INDEX('COGS Ledger'!$J$1:$J$400,$J7))</f>
        <v>122750</v>
      </c>
      <c r="H7" s="52" t="n">
        <f aca="false">IF($A7="","",'COGS Testing'!$E$9)</f>
        <v>4000</v>
      </c>
      <c r="I7" s="50" t="str">
        <f aca="false">IF($A7="","","Above materiality – automatically selected")</f>
        <v>Above materiality – automatically selected</v>
      </c>
      <c r="J7" s="90" t="n">
        <f aca="false">IF($A7="","",MATCH(LARGE('COGS Ledger'!$P$2:$P$400,$A7),'COGS Ledger'!$P$2:$P$400,0)+1)</f>
        <v>173</v>
      </c>
      <c r="K7" s="50" t="str">
        <f aca="false">IF($A7="","",INDEX('COGS Ledger'!$A$1:$A$400,$J7)&amp;"")</f>
        <v>GJAMS0089/25</v>
      </c>
      <c r="L7" s="54"/>
      <c r="M7" s="54"/>
    </row>
    <row r="8" customFormat="false" ht="15" hidden="false" customHeight="false" outlineLevel="0" collapsed="false">
      <c r="A8" s="90" t="n">
        <f aca="false">IF(ROWS($A$5:A8)&lt;='COGS Testing'!$E$31,ROWS($A$5:A8),"")</f>
        <v>4</v>
      </c>
      <c r="B8" s="91" t="n">
        <f aca="false">IF($A8="","",INDEX('COGS Ledger'!$B$1:$B$400,$J8))</f>
        <v>45900</v>
      </c>
      <c r="C8" s="90" t="n">
        <f aca="false">IF($A8="","",INDEX('COGS Ledger'!$C$1:$C$400,$J8))</f>
        <v>10052</v>
      </c>
      <c r="D8" s="50" t="str">
        <f aca="false">IF($A8="","",INDEX('COGS Ledger'!$D$1:$D$400,$J8))</f>
        <v>OCEAN FREIGHT- EXP</v>
      </c>
      <c r="E8" s="50" t="str">
        <f aca="false">IF($A8="","",INDEX('COGS Ledger'!$F$1:$F$400,$J8)&amp;"")</f>
        <v>REVERSAL OF PJAMS0176- OFRT FOR BALTIC- USD 1800 X 18 CONT- PJ ISSUED THROUGH JOB NO AMSSFEF0006</v>
      </c>
      <c r="F8" s="52" t="n">
        <f aca="false">IF($A8="","",INDEX('COGS Ledger'!$I$1:$I$400,$J8))</f>
        <v>-121500</v>
      </c>
      <c r="G8" s="52" t="n">
        <f aca="false">IF($A8="","",INDEX('COGS Ledger'!$J$1:$J$400,$J8))</f>
        <v>121500</v>
      </c>
      <c r="H8" s="52" t="n">
        <f aca="false">IF($A8="","",'COGS Testing'!$E$9)</f>
        <v>4000</v>
      </c>
      <c r="I8" s="50" t="str">
        <f aca="false">IF($A8="","","Above materiality – automatically selected")</f>
        <v>Above materiality – automatically selected</v>
      </c>
      <c r="J8" s="90" t="n">
        <f aca="false">IF($A8="","",MATCH(LARGE('COGS Ledger'!$P$2:$P$400,$A8),'COGS Ledger'!$P$2:$P$400,0)+1)</f>
        <v>72</v>
      </c>
      <c r="K8" s="50" t="str">
        <f aca="false">IF($A8="","",INDEX('COGS Ledger'!$A$1:$A$400,$J8)&amp;"")</f>
        <v>DNAMS0046/25</v>
      </c>
      <c r="L8" s="54"/>
      <c r="M8" s="54"/>
    </row>
    <row r="9" customFormat="false" ht="35.05" hidden="false" customHeight="false" outlineLevel="0" collapsed="false">
      <c r="A9" s="90" t="n">
        <f aca="false">IF(ROWS($A$5:A9)&lt;='COGS Testing'!$E$31,ROWS($A$5:A9),"")</f>
        <v>5</v>
      </c>
      <c r="B9" s="91" t="n">
        <f aca="false">IF($A9="","",INDEX('COGS Ledger'!$B$1:$B$400,$J9))</f>
        <v>45900</v>
      </c>
      <c r="C9" s="90" t="n">
        <f aca="false">IF($A9="","",INDEX('COGS Ledger'!$C$1:$C$400,$J9))</f>
        <v>10052</v>
      </c>
      <c r="D9" s="50" t="str">
        <f aca="false">IF($A9="","",INDEX('COGS Ledger'!$D$1:$D$400,$J9))</f>
        <v>OCEAN FREIGHT- EXP</v>
      </c>
      <c r="E9" s="58" t="str">
        <f aca="false">IF($A9="","",INDEX('COGS Ledger'!$F$1:$F$400,$J9)&amp;"")</f>
        <v>PJ Ref:AMSLAP0055/25 ; OFRT- BALTIC INTERLINE- USD 1800 X 18 CONT- USD 32400- SAR 121500
AGREED BETWEEN BALTIC AND MOHTISIM KHAN 
CUSTOMER- BAHRI LOGISTICS</v>
      </c>
      <c r="F9" s="52" t="n">
        <f aca="false">IF($A9="","",INDEX('COGS Ledger'!$I$1:$I$400,$J9))</f>
        <v>121500</v>
      </c>
      <c r="G9" s="52" t="n">
        <f aca="false">IF($A9="","",INDEX('COGS Ledger'!$J$1:$J$400,$J9))</f>
        <v>121500</v>
      </c>
      <c r="H9" s="52" t="n">
        <f aca="false">IF($A9="","",'COGS Testing'!$E$9)</f>
        <v>4000</v>
      </c>
      <c r="I9" s="50" t="str">
        <f aca="false">IF($A9="","","Above materiality – automatically selected")</f>
        <v>Above materiality – automatically selected</v>
      </c>
      <c r="J9" s="90" t="n">
        <f aca="false">IF($A9="","",MATCH(LARGE('COGS Ledger'!$P$2:$P$400,$A9),'COGS Ledger'!$P$2:$P$400,0)+1)</f>
        <v>70</v>
      </c>
      <c r="K9" s="50" t="str">
        <f aca="false">IF($A9="","",INDEX('COGS Ledger'!$A$1:$A$400,$J9)&amp;"")</f>
        <v>PJAMS0176/25</v>
      </c>
      <c r="L9" s="54"/>
      <c r="M9" s="54"/>
    </row>
    <row r="10" customFormat="false" ht="57.45" hidden="false" customHeight="false" outlineLevel="0" collapsed="false">
      <c r="A10" s="90" t="n">
        <f aca="false">IF(ROWS($A$5:A10)&lt;='COGS Testing'!$E$31,ROWS($A$5:A10),"")</f>
        <v>6</v>
      </c>
      <c r="B10" s="91" t="n">
        <f aca="false">IF($A10="","",INDEX('COGS Ledger'!$B$1:$B$400,$J10))</f>
        <v>45958</v>
      </c>
      <c r="C10" s="90" t="n">
        <f aca="false">IF($A10="","",INDEX('COGS Ledger'!$C$1:$C$400,$J10))</f>
        <v>10053</v>
      </c>
      <c r="D10" s="50" t="str">
        <f aca="false">IF($A10="","",INDEX('COGS Ledger'!$D$1:$D$400,$J10))</f>
        <v>OPERATION RECOVERY COST</v>
      </c>
      <c r="E10" s="58" t="str">
        <f aca="false">IF($A10="","",INDEX('COGS Ledger'!$F$1:$F$400,$J10)&amp;"")</f>
        <v>RSGT- 2368005- NZ NINGBO - NGBOFRS004E- 
DISCH IMPORT LADEN- 12X20'- SAR 300
DISCH IMPORT LADEN- 245X40'- SAR 450
DISCH T/S LADEN- 44X20'- SAR 140
DISCH T/S LADEN- 253X40'- SAR 210</v>
      </c>
      <c r="F10" s="52" t="n">
        <f aca="false">IF($A10="","",INDEX('COGS Ledger'!$I$1:$I$400,$J10))</f>
        <v>110250</v>
      </c>
      <c r="G10" s="52" t="n">
        <f aca="false">IF($A10="","",INDEX('COGS Ledger'!$J$1:$J$400,$J10))</f>
        <v>110250</v>
      </c>
      <c r="H10" s="52" t="n">
        <f aca="false">IF($A10="","",'COGS Testing'!$E$9)</f>
        <v>4000</v>
      </c>
      <c r="I10" s="50" t="str">
        <f aca="false">IF($A10="","","Above materiality – automatically selected")</f>
        <v>Above materiality – automatically selected</v>
      </c>
      <c r="J10" s="90" t="n">
        <f aca="false">IF($A10="","",MATCH(LARGE('COGS Ledger'!$P$2:$P$400,$A10),'COGS Ledger'!$P$2:$P$400,0)+1)</f>
        <v>106</v>
      </c>
      <c r="K10" s="50" t="str">
        <f aca="false">IF($A10="","",INDEX('COGS Ledger'!$A$1:$A$400,$J10)&amp;"")</f>
        <v>PJAMS0080/25</v>
      </c>
      <c r="L10" s="54"/>
      <c r="M10" s="54"/>
    </row>
    <row r="11" customFormat="false" ht="35.05" hidden="false" customHeight="false" outlineLevel="0" collapsed="false">
      <c r="A11" s="90" t="n">
        <f aca="false">IF(ROWS($A$5:A11)&lt;='COGS Testing'!$E$31,ROWS($A$5:A11),"")</f>
        <v>7</v>
      </c>
      <c r="B11" s="91" t="n">
        <f aca="false">IF($A11="","",INDEX('COGS Ledger'!$B$1:$B$400,$J11))</f>
        <v>45909</v>
      </c>
      <c r="C11" s="90" t="n">
        <f aca="false">IF($A11="","",INDEX('COGS Ledger'!$C$1:$C$400,$J11))</f>
        <v>10053</v>
      </c>
      <c r="D11" s="50" t="str">
        <f aca="false">IF($A11="","",INDEX('COGS Ledger'!$D$1:$D$400,$J11))</f>
        <v>OPERATION RECOVERY COST</v>
      </c>
      <c r="E11" s="58" t="str">
        <f aca="false">IF($A11="","",INDEX('COGS Ledger'!$F$1:$F$400,$J11)&amp;"")</f>
        <v>RSGT- 2331991- NZ SUZHOU - NZSUFRS03- DISCH IMP 16X20' INCLUDING 2 DG &amp; 208X40' 
DISCH TRANS- 8X20' &amp; 16X40' 
LOAD TRANS- 24X20' &amp; 257X40'</v>
      </c>
      <c r="F11" s="52" t="n">
        <f aca="false">IF($A11="","",INDEX('COGS Ledger'!$I$1:$I$400,$J11))</f>
        <v>93600</v>
      </c>
      <c r="G11" s="52" t="n">
        <f aca="false">IF($A11="","",INDEX('COGS Ledger'!$J$1:$J$400,$J11))</f>
        <v>93600</v>
      </c>
      <c r="H11" s="52" t="n">
        <f aca="false">IF($A11="","",'COGS Testing'!$E$9)</f>
        <v>4000</v>
      </c>
      <c r="I11" s="50" t="str">
        <f aca="false">IF($A11="","","Above materiality – automatically selected")</f>
        <v>Above materiality – automatically selected</v>
      </c>
      <c r="J11" s="90" t="n">
        <f aca="false">IF($A11="","",MATCH(LARGE('COGS Ledger'!$P$2:$P$400,$A11),'COGS Ledger'!$P$2:$P$400,0)+1)</f>
        <v>87</v>
      </c>
      <c r="K11" s="50" t="str">
        <f aca="false">IF($A11="","",INDEX('COGS Ledger'!$A$1:$A$400,$J11)&amp;"")</f>
        <v>PJAMS0005/25</v>
      </c>
      <c r="L11" s="54"/>
      <c r="M11" s="54"/>
    </row>
    <row r="12" customFormat="false" ht="23.85" hidden="false" customHeight="false" outlineLevel="0" collapsed="false">
      <c r="A12" s="90" t="n">
        <f aca="false">IF(ROWS($A$5:A12)&lt;='COGS Testing'!$E$31,ROWS($A$5:A12),"")</f>
        <v>8</v>
      </c>
      <c r="B12" s="91" t="n">
        <f aca="false">IF($A12="","",INDEX('COGS Ledger'!$B$1:$B$400,$J12))</f>
        <v>45909</v>
      </c>
      <c r="C12" s="90" t="n">
        <f aca="false">IF($A12="","",INDEX('COGS Ledger'!$C$1:$C$400,$J12))</f>
        <v>10053</v>
      </c>
      <c r="D12" s="50" t="str">
        <f aca="false">IF($A12="","",INDEX('COGS Ledger'!$D$1:$D$400,$J12))</f>
        <v>OPERATION RECOVERY COST</v>
      </c>
      <c r="E12" s="58" t="str">
        <f aca="false">IF($A12="","",INDEX('COGS Ledger'!$F$1:$F$400,$J12)&amp;"")</f>
        <v>2331985- CSTAR VOYAGER - CSVOFRS01W- DISCH IMP- 35X20' &amp; 126X40' LADEN NON CELLULAR
DISCH TRAN- 28X20' &amp; 261X40; NON CELLULAR</v>
      </c>
      <c r="F12" s="52" t="n">
        <f aca="false">IF($A12="","",INDEX('COGS Ledger'!$I$1:$I$400,$J12))</f>
        <v>56700</v>
      </c>
      <c r="G12" s="52" t="n">
        <f aca="false">IF($A12="","",INDEX('COGS Ledger'!$J$1:$J$400,$J12))</f>
        <v>56700</v>
      </c>
      <c r="H12" s="52" t="n">
        <f aca="false">IF($A12="","",'COGS Testing'!$E$9)</f>
        <v>4000</v>
      </c>
      <c r="I12" s="50" t="str">
        <f aca="false">IF($A12="","","Above materiality – automatically selected")</f>
        <v>Above materiality – automatically selected</v>
      </c>
      <c r="J12" s="90" t="n">
        <f aca="false">IF($A12="","",MATCH(LARGE('COGS Ledger'!$P$2:$P$400,$A12),'COGS Ledger'!$P$2:$P$400,0)+1)</f>
        <v>84</v>
      </c>
      <c r="K12" s="50" t="str">
        <f aca="false">IF($A12="","",INDEX('COGS Ledger'!$A$1:$A$400,$J12)&amp;"")</f>
        <v>PJAMS0004/25</v>
      </c>
      <c r="L12" s="54"/>
      <c r="M12" s="54"/>
    </row>
    <row r="13" customFormat="false" ht="15" hidden="false" customHeight="false" outlineLevel="0" collapsed="false">
      <c r="A13" s="90" t="n">
        <f aca="false">IF(ROWS($A$5:A13)&lt;='COGS Testing'!$E$31,ROWS($A$5:A13),"")</f>
        <v>9</v>
      </c>
      <c r="B13" s="91" t="n">
        <f aca="false">IF($A13="","",INDEX('COGS Ledger'!$B$1:$B$400,$J13))</f>
        <v>45914</v>
      </c>
      <c r="C13" s="90" t="n">
        <f aca="false">IF($A13="","",INDEX('COGS Ledger'!$C$1:$C$400,$J13))</f>
        <v>10047</v>
      </c>
      <c r="D13" s="50" t="str">
        <f aca="false">IF($A13="","",INDEX('COGS Ledger'!$D$1:$D$400,$J13))</f>
        <v>BERTHING &amp; UNBERTHING CHARGES- EXP</v>
      </c>
      <c r="E13" s="50" t="str">
        <f aca="false">IF($A13="","",INDEX('COGS Ledger'!$F$1:$F$400,$J13)&amp;"")</f>
        <v>PJ Ref:AMSLAP0006/25 ; WESTERN COAST -1025013361- BERTHING &amp; UNBERTHING CHGS- SAR 8228.2X2 &amp; SAR 4000 BERTH DUES</v>
      </c>
      <c r="F13" s="52" t="n">
        <f aca="false">IF($A13="","",INDEX('COGS Ledger'!$I$1:$I$400,$J13))</f>
        <v>20456.4</v>
      </c>
      <c r="G13" s="52" t="n">
        <f aca="false">IF($A13="","",INDEX('COGS Ledger'!$J$1:$J$400,$J13))</f>
        <v>20456.4</v>
      </c>
      <c r="H13" s="52" t="n">
        <f aca="false">IF($A13="","",'COGS Testing'!$E$9)</f>
        <v>4000</v>
      </c>
      <c r="I13" s="50" t="str">
        <f aca="false">IF($A13="","","Above materiality – automatically selected")</f>
        <v>Above materiality – automatically selected</v>
      </c>
      <c r="J13" s="90" t="n">
        <f aca="false">IF($A13="","",MATCH(LARGE('COGS Ledger'!$P$2:$P$400,$A13),'COGS Ledger'!$P$2:$P$400,0)+1)</f>
        <v>2</v>
      </c>
      <c r="K13" s="50" t="str">
        <f aca="false">IF($A13="","",INDEX('COGS Ledger'!$A$1:$A$400,$J13)&amp;"")</f>
        <v>PJAMS0031/25</v>
      </c>
      <c r="L13" s="54"/>
      <c r="M13" s="54"/>
    </row>
    <row r="14" customFormat="false" ht="15" hidden="false" customHeight="false" outlineLevel="0" collapsed="false">
      <c r="A14" s="90" t="n">
        <f aca="false">IF(ROWS($A$5:A14)&lt;='COGS Testing'!$E$31,ROWS($A$5:A14),"")</f>
        <v>10</v>
      </c>
      <c r="B14" s="91" t="n">
        <f aca="false">IF($A14="","",INDEX('COGS Ledger'!$B$1:$B$400,$J14))</f>
        <v>45959</v>
      </c>
      <c r="C14" s="90" t="n">
        <f aca="false">IF($A14="","",INDEX('COGS Ledger'!$C$1:$C$400,$J14))</f>
        <v>10047</v>
      </c>
      <c r="D14" s="50" t="str">
        <f aca="false">IF($A14="","",INDEX('COGS Ledger'!$D$1:$D$400,$J14))</f>
        <v>BERTHING &amp; UNBERTHING CHARGES- EXP</v>
      </c>
      <c r="E14" s="50" t="str">
        <f aca="false">IF($A14="","",INDEX('COGS Ledger'!$F$1:$F$400,$J14)&amp;"")</f>
        <v>PJ Ref:AMSLAP0039/25 ; WESTERN COAST- 1025014651- BERTHING AND UNBERTHING CHARGES- NZ SZUHOU FRS04E</v>
      </c>
      <c r="F14" s="52" t="n">
        <f aca="false">IF($A14="","",INDEX('COGS Ledger'!$I$1:$I$400,$J14))</f>
        <v>18755.2</v>
      </c>
      <c r="G14" s="52" t="n">
        <f aca="false">IF($A14="","",INDEX('COGS Ledger'!$J$1:$J$400,$J14))</f>
        <v>18755.2</v>
      </c>
      <c r="H14" s="52" t="n">
        <f aca="false">IF($A14="","",'COGS Testing'!$E$9)</f>
        <v>4000</v>
      </c>
      <c r="I14" s="50" t="str">
        <f aca="false">IF($A14="","","Above materiality – automatically selected")</f>
        <v>Above materiality – automatically selected</v>
      </c>
      <c r="J14" s="90" t="n">
        <f aca="false">IF($A14="","",MATCH(LARGE('COGS Ledger'!$P$2:$P$400,$A14),'COGS Ledger'!$P$2:$P$400,0)+1)</f>
        <v>6</v>
      </c>
      <c r="K14" s="50" t="str">
        <f aca="false">IF($A14="","",INDEX('COGS Ledger'!$A$1:$A$400,$J14)&amp;"")</f>
        <v>PJAMS0103/25</v>
      </c>
      <c r="L14" s="54"/>
      <c r="M14" s="54"/>
    </row>
    <row r="15" customFormat="false" ht="15" hidden="false" customHeight="false" outlineLevel="0" collapsed="false">
      <c r="A15" s="90" t="n">
        <f aca="false">IF(ROWS($A$5:A15)&lt;='COGS Testing'!$E$31,ROWS($A$5:A15),"")</f>
        <v>11</v>
      </c>
      <c r="B15" s="91" t="n">
        <f aca="false">IF($A15="","",INDEX('COGS Ledger'!$B$1:$B$400,$J15))</f>
        <v>45929</v>
      </c>
      <c r="C15" s="90" t="n">
        <f aca="false">IF($A15="","",INDEX('COGS Ledger'!$C$1:$C$400,$J15))</f>
        <v>10047</v>
      </c>
      <c r="D15" s="50" t="str">
        <f aca="false">IF($A15="","",INDEX('COGS Ledger'!$D$1:$D$400,$J15))</f>
        <v>BERTHING &amp; UNBERTHING CHARGES- EXP</v>
      </c>
      <c r="E15" s="50" t="str">
        <f aca="false">IF($A15="","",INDEX('COGS Ledger'!$F$1:$F$400,$J15)&amp;"")</f>
        <v>PJ Ref:AMSLAP0038/25 ; WESTERN COAST- 1025013889- BERTHING &amp; UNBERTHING CHGS- CSTAR VOYAGER</v>
      </c>
      <c r="F15" s="52" t="n">
        <f aca="false">IF($A15="","",INDEX('COGS Ledger'!$I$1:$I$400,$J15))</f>
        <v>18456</v>
      </c>
      <c r="G15" s="52" t="n">
        <f aca="false">IF($A15="","",INDEX('COGS Ledger'!$J$1:$J$400,$J15))</f>
        <v>18456</v>
      </c>
      <c r="H15" s="52" t="n">
        <f aca="false">IF($A15="","",'COGS Testing'!$E$9)</f>
        <v>4000</v>
      </c>
      <c r="I15" s="50" t="str">
        <f aca="false">IF($A15="","","Above materiality – automatically selected")</f>
        <v>Above materiality – automatically selected</v>
      </c>
      <c r="J15" s="90" t="n">
        <f aca="false">IF($A15="","",MATCH(LARGE('COGS Ledger'!$P$2:$P$400,$A15),'COGS Ledger'!$P$2:$P$400,0)+1)</f>
        <v>5</v>
      </c>
      <c r="K15" s="50" t="str">
        <f aca="false">IF($A15="","",INDEX('COGS Ledger'!$A$1:$A$400,$J15)&amp;"")</f>
        <v>PJAMS0102/25</v>
      </c>
      <c r="L15" s="54"/>
      <c r="M15" s="54"/>
    </row>
    <row r="16" customFormat="false" ht="15" hidden="false" customHeight="false" outlineLevel="0" collapsed="false">
      <c r="A16" s="90" t="n">
        <f aca="false">IF(ROWS($A$5:A16)&lt;='COGS Testing'!$E$31,ROWS($A$5:A16),"")</f>
        <v>12</v>
      </c>
      <c r="B16" s="91" t="n">
        <f aca="false">IF($A16="","",INDEX('COGS Ledger'!$B$1:$B$400,$J16))</f>
        <v>45918</v>
      </c>
      <c r="C16" s="90" t="n">
        <f aca="false">IF($A16="","",INDEX('COGS Ledger'!$C$1:$C$400,$J16))</f>
        <v>10047</v>
      </c>
      <c r="D16" s="50" t="str">
        <f aca="false">IF($A16="","",INDEX('COGS Ledger'!$D$1:$D$400,$J16))</f>
        <v>BERTHING &amp; UNBERTHING CHARGES- EXP</v>
      </c>
      <c r="E16" s="50" t="str">
        <f aca="false">IF($A16="","",INDEX('COGS Ledger'!$F$1:$F$400,$J16)&amp;"")</f>
        <v>PJ Ref:AMSLAP0005/25 ; WEST COAST- 1025013568- NZ SUZHOU FRS03W- BERTHING &amp; UNBERTHING CHGS SAR 7934X2 &amp; SAR 2000 BERTH DUES</v>
      </c>
      <c r="F16" s="52" t="n">
        <f aca="false">IF($A16="","",INDEX('COGS Ledger'!$I$1:$I$400,$J16))</f>
        <v>17868</v>
      </c>
      <c r="G16" s="52" t="n">
        <f aca="false">IF($A16="","",INDEX('COGS Ledger'!$J$1:$J$400,$J16))</f>
        <v>17868</v>
      </c>
      <c r="H16" s="52" t="n">
        <f aca="false">IF($A16="","",'COGS Testing'!$E$9)</f>
        <v>4000</v>
      </c>
      <c r="I16" s="50" t="str">
        <f aca="false">IF($A16="","","Above materiality – automatically selected")</f>
        <v>Above materiality – automatically selected</v>
      </c>
      <c r="J16" s="90" t="n">
        <f aca="false">IF($A16="","",MATCH(LARGE('COGS Ledger'!$P$2:$P$400,$A16),'COGS Ledger'!$P$2:$P$400,0)+1)</f>
        <v>4</v>
      </c>
      <c r="K16" s="50" t="str">
        <f aca="false">IF($A16="","",INDEX('COGS Ledger'!$A$1:$A$400,$J16)&amp;"")</f>
        <v>PJAMS0030/25</v>
      </c>
      <c r="L16" s="54"/>
      <c r="M16" s="54"/>
    </row>
    <row r="17" customFormat="false" ht="15" hidden="false" customHeight="false" outlineLevel="0" collapsed="false">
      <c r="A17" s="90" t="n">
        <f aca="false">IF(ROWS($A$5:A17)&lt;='COGS Testing'!$E$31,ROWS($A$5:A17),"")</f>
        <v>13</v>
      </c>
      <c r="B17" s="91" t="n">
        <f aca="false">IF($A17="","",INDEX('COGS Ledger'!$B$1:$B$400,$J17))</f>
        <v>45914</v>
      </c>
      <c r="C17" s="90" t="n">
        <f aca="false">IF($A17="","",INDEX('COGS Ledger'!$C$1:$C$400,$J17))</f>
        <v>10047</v>
      </c>
      <c r="D17" s="50" t="str">
        <f aca="false">IF($A17="","",INDEX('COGS Ledger'!$D$1:$D$400,$J17))</f>
        <v>BERTHING &amp; UNBERTHING CHARGES- EXP</v>
      </c>
      <c r="E17" s="50" t="str">
        <f aca="false">IF($A17="","",INDEX('COGS Ledger'!$F$1:$F$400,$J17)&amp;"")</f>
        <v>PJ Ref:AMSLAP0007/25 ; WESTERN COAST- 1025013362- BERTHING &amp; UNBERTHING- NZ SUZHOU FRS01E- SAR 7934X2 &amp; SAR 2000 BERTH DUES</v>
      </c>
      <c r="F17" s="52" t="n">
        <f aca="false">IF($A17="","",INDEX('COGS Ledger'!$I$1:$I$400,$J17))</f>
        <v>17868</v>
      </c>
      <c r="G17" s="52" t="n">
        <f aca="false">IF($A17="","",INDEX('COGS Ledger'!$J$1:$J$400,$J17))</f>
        <v>17868</v>
      </c>
      <c r="H17" s="52" t="n">
        <f aca="false">IF($A17="","",'COGS Testing'!$E$9)</f>
        <v>4000</v>
      </c>
      <c r="I17" s="50" t="str">
        <f aca="false">IF($A17="","","Above materiality – automatically selected")</f>
        <v>Above materiality – automatically selected</v>
      </c>
      <c r="J17" s="90" t="n">
        <f aca="false">IF($A17="","",MATCH(LARGE('COGS Ledger'!$P$2:$P$400,$A17),'COGS Ledger'!$P$2:$P$400,0)+1)</f>
        <v>3</v>
      </c>
      <c r="K17" s="50" t="str">
        <f aca="false">IF($A17="","",INDEX('COGS Ledger'!$A$1:$A$400,$J17)&amp;"")</f>
        <v>PJAMS0032/25</v>
      </c>
      <c r="L17" s="54"/>
      <c r="M17" s="54"/>
    </row>
    <row r="18" customFormat="false" ht="23.85" hidden="false" customHeight="false" outlineLevel="0" collapsed="false">
      <c r="A18" s="90" t="n">
        <f aca="false">IF(ROWS($A$5:A18)&lt;='COGS Testing'!$E$31,ROWS($A$5:A18),"")</f>
        <v>14</v>
      </c>
      <c r="B18" s="91" t="n">
        <f aca="false">IF($A18="","",INDEX('COGS Ledger'!$B$1:$B$400,$J18))</f>
        <v>45965</v>
      </c>
      <c r="C18" s="90" t="n">
        <f aca="false">IF($A18="","",INDEX('COGS Ledger'!$C$1:$C$400,$J18))</f>
        <v>10053</v>
      </c>
      <c r="D18" s="50" t="str">
        <f aca="false">IF($A18="","",INDEX('COGS Ledger'!$D$1:$D$400,$J18))</f>
        <v>OPERATION RECOVERY COST</v>
      </c>
      <c r="E18" s="58" t="str">
        <f aca="false">IF($A18="","",INDEX('COGS Ledger'!$F$1:$F$400,$J18)&amp;"")</f>
        <v>PJ Ref:AMSLAP0041/25 ; RSGT- 2373412- CUL BANGKOK - BANK2538E
DISCH IMPORT LADEN- 35X40</v>
      </c>
      <c r="F18" s="52" t="n">
        <f aca="false">IF($A18="","",INDEX('COGS Ledger'!$I$1:$I$400,$J18))</f>
        <v>16835</v>
      </c>
      <c r="G18" s="52" t="n">
        <f aca="false">IF($A18="","",INDEX('COGS Ledger'!$J$1:$J$400,$J18))</f>
        <v>16835</v>
      </c>
      <c r="H18" s="52" t="n">
        <f aca="false">IF($A18="","",'COGS Testing'!$E$9)</f>
        <v>4000</v>
      </c>
      <c r="I18" s="50" t="str">
        <f aca="false">IF($A18="","","Above materiality – automatically selected")</f>
        <v>Above materiality – automatically selected</v>
      </c>
      <c r="J18" s="90" t="n">
        <f aca="false">IF($A18="","",MATCH(LARGE('COGS Ledger'!$P$2:$P$400,$A18),'COGS Ledger'!$P$2:$P$400,0)+1)</f>
        <v>110</v>
      </c>
      <c r="K18" s="50" t="str">
        <f aca="false">IF($A18="","",INDEX('COGS Ledger'!$A$1:$A$400,$J18)&amp;"")</f>
        <v>PJAMS0116/25</v>
      </c>
      <c r="L18" s="54"/>
      <c r="M18" s="54"/>
    </row>
    <row r="19" customFormat="false" ht="46.25" hidden="false" customHeight="false" outlineLevel="0" collapsed="false">
      <c r="A19" s="90" t="n">
        <f aca="false">IF(ROWS($A$5:A19)&lt;='COGS Testing'!$E$31,ROWS($A$5:A19),"")</f>
        <v>15</v>
      </c>
      <c r="B19" s="91" t="n">
        <f aca="false">IF($A19="","",INDEX('COGS Ledger'!$B$1:$B$400,$J19))</f>
        <v>45964</v>
      </c>
      <c r="C19" s="90" t="n">
        <f aca="false">IF($A19="","",INDEX('COGS Ledger'!$C$1:$C$400,$J19))</f>
        <v>10053</v>
      </c>
      <c r="D19" s="50" t="str">
        <f aca="false">IF($A19="","",INDEX('COGS Ledger'!$D$1:$D$400,$J19))</f>
        <v>OPERATION RECOVERY COST</v>
      </c>
      <c r="E19" s="58" t="str">
        <f aca="false">IF($A19="","",INDEX('COGS Ledger'!$F$1:$F$400,$J19)&amp;"")</f>
        <v>RSGT- 2372998- CUL KLANG - CKLG2541W- 
DISCH IMPORT LADEN- 7X20'- SAR 321
DISCH IMPORT 35X40'- SAR 481
DISCH T/S LADEN- 1X40'- SAR 224.50</v>
      </c>
      <c r="F19" s="52" t="n">
        <f aca="false">IF($A19="","",INDEX('COGS Ledger'!$I$1:$I$400,$J19))</f>
        <v>16835</v>
      </c>
      <c r="G19" s="52" t="n">
        <f aca="false">IF($A19="","",INDEX('COGS Ledger'!$J$1:$J$400,$J19))</f>
        <v>16835</v>
      </c>
      <c r="H19" s="52" t="n">
        <f aca="false">IF($A19="","",'COGS Testing'!$E$9)</f>
        <v>4000</v>
      </c>
      <c r="I19" s="50" t="str">
        <f aca="false">IF($A19="","","Above materiality – automatically selected")</f>
        <v>Above materiality – automatically selected</v>
      </c>
      <c r="J19" s="90" t="n">
        <f aca="false">IF($A19="","",MATCH(LARGE('COGS Ledger'!$P$2:$P$400,$A19),'COGS Ledger'!$P$2:$P$400,0)+1)</f>
        <v>109</v>
      </c>
      <c r="K19" s="50" t="str">
        <f aca="false">IF($A19="","",INDEX('COGS Ledger'!$A$1:$A$400,$J19)&amp;"")</f>
        <v>PJAMS0084/25</v>
      </c>
      <c r="L19" s="54"/>
      <c r="M19" s="54"/>
    </row>
    <row r="20" customFormat="false" ht="23.85" hidden="false" customHeight="false" outlineLevel="0" collapsed="false">
      <c r="A20" s="90" t="n">
        <f aca="false">IF(ROWS($A$5:A20)&lt;='COGS Testing'!$E$31,ROWS($A$5:A20),"")</f>
        <v>16</v>
      </c>
      <c r="B20" s="91" t="n">
        <f aca="false">IF($A20="","",INDEX('COGS Ledger'!$B$1:$B$400,$J20))</f>
        <v>45961</v>
      </c>
      <c r="C20" s="90" t="n">
        <f aca="false">IF($A20="","",INDEX('COGS Ledger'!$C$1:$C$400,$J20))</f>
        <v>10053</v>
      </c>
      <c r="D20" s="50" t="str">
        <f aca="false">IF($A20="","",INDEX('COGS Ledger'!$D$1:$D$400,$J20))</f>
        <v>OPERATION RECOVERY COST</v>
      </c>
      <c r="E20" s="58" t="str">
        <f aca="false">IF($A20="","",INDEX('COGS Ledger'!$F$1:$F$400,$J20)&amp;"")</f>
        <v>RSGT- SI85095- CUL MANILA - NILA2540W
DISCH IMPORT LADEN- 33X40'- SAR 450</v>
      </c>
      <c r="F20" s="52" t="n">
        <f aca="false">IF($A20="","",INDEX('COGS Ledger'!$I$1:$I$400,$J20))</f>
        <v>14850</v>
      </c>
      <c r="G20" s="52" t="n">
        <f aca="false">IF($A20="","",INDEX('COGS Ledger'!$J$1:$J$400,$J20))</f>
        <v>14850</v>
      </c>
      <c r="H20" s="52" t="n">
        <f aca="false">IF($A20="","",'COGS Testing'!$E$9)</f>
        <v>4000</v>
      </c>
      <c r="I20" s="50" t="str">
        <f aca="false">IF($A20="","","Above materiality – automatically selected")</f>
        <v>Above materiality – automatically selected</v>
      </c>
      <c r="J20" s="90" t="n">
        <f aca="false">IF($A20="","",MATCH(LARGE('COGS Ledger'!$P$2:$P$400,$A20),'COGS Ledger'!$P$2:$P$400,0)+1)</f>
        <v>107</v>
      </c>
      <c r="K20" s="50" t="str">
        <f aca="false">IF($A20="","",INDEX('COGS Ledger'!$A$1:$A$400,$J20)&amp;"")</f>
        <v>PJAMS0098/25</v>
      </c>
      <c r="L20" s="54"/>
      <c r="M20" s="54"/>
    </row>
    <row r="21" customFormat="false" ht="79.85" hidden="false" customHeight="false" outlineLevel="0" collapsed="false">
      <c r="A21" s="90" t="n">
        <f aca="false">IF(ROWS($A$5:A21)&lt;='COGS Testing'!$E$31,ROWS($A$5:A21),"")</f>
        <v>17</v>
      </c>
      <c r="B21" s="91" t="n">
        <f aca="false">IF($A21="","",INDEX('COGS Ledger'!$B$1:$B$400,$J21))</f>
        <v>45954</v>
      </c>
      <c r="C21" s="90" t="n">
        <f aca="false">IF($A21="","",INDEX('COGS Ledger'!$C$1:$C$400,$J21))</f>
        <v>10053</v>
      </c>
      <c r="D21" s="50" t="str">
        <f aca="false">IF($A21="","",INDEX('COGS Ledger'!$D$1:$D$400,$J21))</f>
        <v>OPERATION RECOVERY COST</v>
      </c>
      <c r="E21" s="58" t="str">
        <f aca="false">IF($A21="","",INDEX('COGS Ledger'!$F$1:$F$400,$J21)&amp;"")</f>
        <v>RSGT- 2364789- CUL JAKARTA - JKTACUJK2536E- CSTAR
DISCH IMPORT LADEN- 7X20'- SAR 300
DISCH IMPORT LADEN- 33X40'- SAR 450
GATE CHARGES EMPTY EXPORT- 15X20' &amp; 29X40'- SAR 120
LOAD EXPORT EMPTY- 15X20'- SAR 300
LOAD EXPORT EMPTY- 29X40'- SAR 450
OCR PHOTO- 44 CONT- SAR 20</v>
      </c>
      <c r="F21" s="52" t="n">
        <f aca="false">IF($A21="","",INDEX('COGS Ledger'!$I$1:$I$400,$J21))</f>
        <v>14850</v>
      </c>
      <c r="G21" s="52" t="n">
        <f aca="false">IF($A21="","",INDEX('COGS Ledger'!$J$1:$J$400,$J21))</f>
        <v>14850</v>
      </c>
      <c r="H21" s="52" t="n">
        <f aca="false">IF($A21="","",'COGS Testing'!$E$9)</f>
        <v>4000</v>
      </c>
      <c r="I21" s="50" t="str">
        <f aca="false">IF($A21="","","Above materiality – automatically selected")</f>
        <v>Above materiality – automatically selected</v>
      </c>
      <c r="J21" s="90" t="n">
        <f aca="false">IF($A21="","",MATCH(LARGE('COGS Ledger'!$P$2:$P$400,$A21),'COGS Ledger'!$P$2:$P$400,0)+1)</f>
        <v>104</v>
      </c>
      <c r="K21" s="50" t="str">
        <f aca="false">IF($A21="","",INDEX('COGS Ledger'!$A$1:$A$400,$J21)&amp;"")</f>
        <v>PJAMS0097/25</v>
      </c>
      <c r="L21" s="54"/>
      <c r="M21" s="54"/>
    </row>
    <row r="22" customFormat="false" ht="15" hidden="false" customHeight="false" outlineLevel="0" collapsed="false">
      <c r="A22" s="90" t="n">
        <f aca="false">IF(ROWS($A$5:A22)&lt;='COGS Testing'!$E$31,ROWS($A$5:A22),"")</f>
        <v>18</v>
      </c>
      <c r="B22" s="91" t="n">
        <f aca="false">IF($A22="","",INDEX('COGS Ledger'!$B$1:$B$400,$J22))</f>
        <v>45995</v>
      </c>
      <c r="C22" s="90" t="n">
        <f aca="false">IF($A22="","",INDEX('COGS Ledger'!$C$1:$C$400,$J22))</f>
        <v>10047</v>
      </c>
      <c r="D22" s="50" t="str">
        <f aca="false">IF($A22="","",INDEX('COGS Ledger'!$D$1:$D$400,$J22))</f>
        <v>BERTHING &amp; UNBERTHING CHARGES- EXP</v>
      </c>
      <c r="E22" s="50" t="str">
        <f aca="false">IF($A22="","",INDEX('COGS Ledger'!$F$1:$F$400,$J22)&amp;"")</f>
        <v>AN YANG 2514W- BERTHING, UNBERTHING, DEPARTURE &amp; HANDLING CHARGES</v>
      </c>
      <c r="F22" s="52" t="n">
        <f aca="false">IF($A22="","",INDEX('COGS Ledger'!$I$1:$I$400,$J22))</f>
        <v>-13685.14</v>
      </c>
      <c r="G22" s="52" t="n">
        <f aca="false">IF($A22="","",INDEX('COGS Ledger'!$J$1:$J$400,$J22))</f>
        <v>13685.14</v>
      </c>
      <c r="H22" s="52" t="n">
        <f aca="false">IF($A22="","",'COGS Testing'!$E$9)</f>
        <v>4000</v>
      </c>
      <c r="I22" s="50" t="str">
        <f aca="false">IF($A22="","","Above materiality – automatically selected")</f>
        <v>Above materiality – automatically selected</v>
      </c>
      <c r="J22" s="90" t="n">
        <f aca="false">IF($A22="","",MATCH(LARGE('COGS Ledger'!$P$2:$P$400,$A22),'COGS Ledger'!$P$2:$P$400,0)+1)</f>
        <v>8</v>
      </c>
      <c r="K22" s="50" t="str">
        <f aca="false">IF($A22="","",INDEX('COGS Ledger'!$A$1:$A$400,$J22)&amp;"")</f>
        <v>SJAMS0139/25</v>
      </c>
      <c r="L22" s="54"/>
      <c r="M22" s="54"/>
    </row>
    <row r="23" customFormat="false" ht="23.85" hidden="false" customHeight="false" outlineLevel="0" collapsed="false">
      <c r="A23" s="90" t="n">
        <f aca="false">IF(ROWS($A$5:A23)&lt;='COGS Testing'!$E$31,ROWS($A$5:A23),"")</f>
        <v>19</v>
      </c>
      <c r="B23" s="91" t="n">
        <f aca="false">IF($A23="","",INDEX('COGS Ledger'!$B$1:$B$400,$J23))</f>
        <v>45988</v>
      </c>
      <c r="C23" s="90" t="n">
        <f aca="false">IF($A23="","",INDEX('COGS Ledger'!$C$1:$C$400,$J23))</f>
        <v>10047</v>
      </c>
      <c r="D23" s="50" t="str">
        <f aca="false">IF($A23="","",INDEX('COGS Ledger'!$D$1:$D$400,$J23))</f>
        <v>BERTHING &amp; UNBERTHING CHARGES- EXP</v>
      </c>
      <c r="E23" s="58" t="str">
        <f aca="false">IF($A23="","",INDEX('COGS Ledger'!$F$1:$F$400,$J23)&amp;"")</f>
        <v>PJ Ref:AMSLAP0054/25 ; WESTERN COAST- INV 1025015309- JD- 11196- SAVI SHIPPING
DEPARTURE, BERTHING AND UNBERTHING CHARGES</v>
      </c>
      <c r="F23" s="52" t="n">
        <f aca="false">IF($A23="","",INDEX('COGS Ledger'!$I$1:$I$400,$J23))</f>
        <v>13685.14</v>
      </c>
      <c r="G23" s="52" t="n">
        <f aca="false">IF($A23="","",INDEX('COGS Ledger'!$J$1:$J$400,$J23))</f>
        <v>13685.14</v>
      </c>
      <c r="H23" s="52" t="n">
        <f aca="false">IF($A23="","",'COGS Testing'!$E$9)</f>
        <v>4000</v>
      </c>
      <c r="I23" s="50" t="str">
        <f aca="false">IF($A23="","","Above materiality – automatically selected")</f>
        <v>Above materiality – automatically selected</v>
      </c>
      <c r="J23" s="90" t="n">
        <f aca="false">IF($A23="","",MATCH(LARGE('COGS Ledger'!$P$2:$P$400,$A23),'COGS Ledger'!$P$2:$P$400,0)+1)</f>
        <v>7</v>
      </c>
      <c r="K23" s="50" t="str">
        <f aca="false">IF($A23="","",INDEX('COGS Ledger'!$A$1:$A$400,$J23)&amp;"")</f>
        <v>PJAMS0174/25</v>
      </c>
      <c r="L23" s="54"/>
      <c r="M23" s="54"/>
    </row>
    <row r="24" customFormat="false" ht="23.85" hidden="false" customHeight="false" outlineLevel="0" collapsed="false">
      <c r="A24" s="90" t="n">
        <f aca="false">IF(ROWS($A$5:A24)&lt;='COGS Testing'!$E$31,ROWS($A$5:A24),"")</f>
        <v>20</v>
      </c>
      <c r="B24" s="91" t="n">
        <f aca="false">IF($A24="","",INDEX('COGS Ledger'!$B$1:$B$400,$J24))</f>
        <v>45909</v>
      </c>
      <c r="C24" s="90" t="n">
        <f aca="false">IF($A24="","",INDEX('COGS Ledger'!$C$1:$C$400,$J24))</f>
        <v>10053</v>
      </c>
      <c r="D24" s="50" t="str">
        <f aca="false">IF($A24="","",INDEX('COGS Ledger'!$D$1:$D$400,$J24))</f>
        <v>OPERATION RECOVERY COST</v>
      </c>
      <c r="E24" s="58" t="str">
        <f aca="false">IF($A24="","",INDEX('COGS Ledger'!$F$1:$F$400,$J24)&amp;"")</f>
        <v>2331985- CSTAR VOYAGER - CSVOFRS01W- DISCH IMP- 35X20' &amp; 126X40' LADEN NON CELLULAR
DISCH TRAN- 28X20' &amp; 261X40; NON CELLULAR</v>
      </c>
      <c r="F24" s="52" t="n">
        <f aca="false">IF($A24="","",INDEX('COGS Ledger'!$I$1:$I$400,$J24))</f>
        <v>10350</v>
      </c>
      <c r="G24" s="52" t="n">
        <f aca="false">IF($A24="","",INDEX('COGS Ledger'!$J$1:$J$400,$J24))</f>
        <v>10350</v>
      </c>
      <c r="H24" s="52" t="n">
        <f aca="false">IF($A24="","",'COGS Testing'!$E$9)</f>
        <v>4000</v>
      </c>
      <c r="I24" s="50" t="str">
        <f aca="false">IF($A24="","","Above materiality – automatically selected")</f>
        <v>Above materiality – automatically selected</v>
      </c>
      <c r="J24" s="90" t="n">
        <f aca="false">IF($A24="","",MATCH(LARGE('COGS Ledger'!$P$2:$P$400,$A24),'COGS Ledger'!$P$2:$P$400,0)+1)</f>
        <v>83</v>
      </c>
      <c r="K24" s="50" t="str">
        <f aca="false">IF($A24="","",INDEX('COGS Ledger'!$A$1:$A$400,$J24)&amp;"")</f>
        <v>PJAMS0004/25</v>
      </c>
      <c r="L24" s="54"/>
      <c r="M24" s="54"/>
    </row>
    <row r="25" customFormat="false" ht="35.05" hidden="false" customHeight="false" outlineLevel="0" collapsed="false">
      <c r="A25" s="90" t="n">
        <f aca="false">IF(ROWS($A$5:A25)&lt;='COGS Testing'!$E$31,ROWS($A$5:A25),"")</f>
        <v>21</v>
      </c>
      <c r="B25" s="91" t="n">
        <f aca="false">IF($A25="","",INDEX('COGS Ledger'!$B$1:$B$400,$J25))</f>
        <v>45973</v>
      </c>
      <c r="C25" s="90" t="n">
        <f aca="false">IF($A25="","",INDEX('COGS Ledger'!$C$1:$C$400,$J25))</f>
        <v>10053</v>
      </c>
      <c r="D25" s="50" t="str">
        <f aca="false">IF($A25="","",INDEX('COGS Ledger'!$D$1:$D$400,$J25))</f>
        <v>OPERATION RECOVERY COST</v>
      </c>
      <c r="E25" s="58" t="str">
        <f aca="false">IF($A25="","",INDEX('COGS Ledger'!$F$1:$F$400,$J25)&amp;"")</f>
        <v>RGST- 2380252- CUL HOCHIMINH - CULM2539E
LOAD T/S EMPTY- 1X20' &amp; 14X40'- SAR 149.5-SAR 224.5
DISCH IMPORT LADEN- 20X40'- SAR 481</v>
      </c>
      <c r="F25" s="52" t="n">
        <f aca="false">IF($A25="","",INDEX('COGS Ledger'!$I$1:$I$400,$J25))</f>
        <v>9620</v>
      </c>
      <c r="G25" s="52" t="n">
        <f aca="false">IF($A25="","",INDEX('COGS Ledger'!$J$1:$J$400,$J25))</f>
        <v>9620</v>
      </c>
      <c r="H25" s="52" t="n">
        <f aca="false">IF($A25="","",'COGS Testing'!$E$9)</f>
        <v>4000</v>
      </c>
      <c r="I25" s="50" t="str">
        <f aca="false">IF($A25="","","Above materiality – automatically selected")</f>
        <v>Above materiality – automatically selected</v>
      </c>
      <c r="J25" s="90" t="n">
        <f aca="false">IF($A25="","",MATCH(LARGE('COGS Ledger'!$P$2:$P$400,$A25),'COGS Ledger'!$P$2:$P$400,0)+1)</f>
        <v>112</v>
      </c>
      <c r="K25" s="50" t="str">
        <f aca="false">IF($A25="","",INDEX('COGS Ledger'!$A$1:$A$400,$J25)&amp;"")</f>
        <v>PJAMS0110/25</v>
      </c>
      <c r="L25" s="54"/>
      <c r="M25" s="54"/>
    </row>
    <row r="26" customFormat="false" ht="15" hidden="false" customHeight="false" outlineLevel="0" collapsed="false">
      <c r="A26" s="90" t="n">
        <f aca="false">IF(ROWS($A$5:A26)&lt;='COGS Testing'!$E$31,ROWS($A$5:A26),"")</f>
        <v>22</v>
      </c>
      <c r="B26" s="91" t="n">
        <f aca="false">IF($A26="","",INDEX('COGS Ledger'!$B$1:$B$400,$J26))</f>
        <v>45899</v>
      </c>
      <c r="C26" s="90" t="n">
        <f aca="false">IF($A26="","",INDEX('COGS Ledger'!$C$1:$C$400,$J26))</f>
        <v>10090</v>
      </c>
      <c r="D26" s="50" t="str">
        <f aca="false">IF($A26="","",INDEX('COGS Ledger'!$D$1:$D$400,$J26))</f>
        <v>EXPENSE-SEA FREIGHT EXPORT FCL</v>
      </c>
      <c r="E26" s="50" t="str">
        <f aca="false">IF($A26="","",INDEX('COGS Ledger'!$F$1:$F$400,$J26)&amp;"")</f>
        <v>Service : SEA FREIGHT EXPORT FCL</v>
      </c>
      <c r="F26" s="52" t="n">
        <f aca="false">IF($A26="","",INDEX('COGS Ledger'!$I$1:$I$400,$J26))</f>
        <v>9250</v>
      </c>
      <c r="G26" s="52" t="n">
        <f aca="false">IF($A26="","",INDEX('COGS Ledger'!$J$1:$J$400,$J26))</f>
        <v>9250</v>
      </c>
      <c r="H26" s="52" t="n">
        <f aca="false">IF($A26="","",'COGS Testing'!$E$9)</f>
        <v>4000</v>
      </c>
      <c r="I26" s="50" t="str">
        <f aca="false">IF($A26="","","Above materiality – automatically selected")</f>
        <v>Above materiality – automatically selected</v>
      </c>
      <c r="J26" s="90" t="n">
        <f aca="false">IF($A26="","",MATCH(LARGE('COGS Ledger'!$P$2:$P$400,$A26),'COGS Ledger'!$P$2:$P$400,0)+1)</f>
        <v>168</v>
      </c>
      <c r="K26" s="50" t="str">
        <f aca="false">IF($A26="","",INDEX('COGS Ledger'!$A$1:$A$400,$J26)&amp;"")</f>
        <v>GJAMS0084/25</v>
      </c>
      <c r="L26" s="54"/>
      <c r="M26" s="54"/>
    </row>
    <row r="27" customFormat="false" ht="15" hidden="false" customHeight="false" outlineLevel="0" collapsed="false">
      <c r="A27" s="90" t="n">
        <f aca="false">IF(ROWS($A$5:A27)&lt;='COGS Testing'!$E$31,ROWS($A$5:A27),"")</f>
        <v>23</v>
      </c>
      <c r="B27" s="91" t="n">
        <f aca="false">IF($A27="","",INDEX('COGS Ledger'!$B$1:$B$400,$J27))</f>
        <v>45895</v>
      </c>
      <c r="C27" s="90" t="n">
        <f aca="false">IF($A27="","",INDEX('COGS Ledger'!$C$1:$C$400,$J27))</f>
        <v>10052</v>
      </c>
      <c r="D27" s="50" t="str">
        <f aca="false">IF($A27="","",INDEX('COGS Ledger'!$D$1:$D$400,$J27))</f>
        <v>OCEAN FREIGHT- EXP</v>
      </c>
      <c r="E27" s="50" t="str">
        <f aca="false">IF($A27="","",INDEX('COGS Ledger'!$F$1:$F$400,$J27)&amp;"")</f>
        <v>REVERSAL OF INV- JOB CLOSED REF PJAMS0180- AMSGPJ0002 ARAP REF - PJAMS0178/25</v>
      </c>
      <c r="F27" s="52" t="n">
        <f aca="false">IF($A27="","",INDEX('COGS Ledger'!$I$1:$I$400,$J27))</f>
        <v>-9250</v>
      </c>
      <c r="G27" s="52" t="n">
        <f aca="false">IF($A27="","",INDEX('COGS Ledger'!$J$1:$J$400,$J27))</f>
        <v>9250</v>
      </c>
      <c r="H27" s="52" t="n">
        <f aca="false">IF($A27="","",'COGS Testing'!$E$9)</f>
        <v>4000</v>
      </c>
      <c r="I27" s="50" t="str">
        <f aca="false">IF($A27="","","Above materiality – automatically selected")</f>
        <v>Above materiality – automatically selected</v>
      </c>
      <c r="J27" s="90" t="n">
        <f aca="false">IF($A27="","",MATCH(LARGE('COGS Ledger'!$P$2:$P$400,$A27),'COGS Ledger'!$P$2:$P$400,0)+1)</f>
        <v>68</v>
      </c>
      <c r="K27" s="50" t="str">
        <f aca="false">IF($A27="","",INDEX('COGS Ledger'!$A$1:$A$400,$J27)&amp;"")</f>
        <v>DNAMS0036/25</v>
      </c>
      <c r="L27" s="54"/>
      <c r="M27" s="54"/>
    </row>
    <row r="28" customFormat="false" ht="23.85" hidden="false" customHeight="false" outlineLevel="0" collapsed="false">
      <c r="A28" s="90" t="n">
        <f aca="false">IF(ROWS($A$5:A28)&lt;='COGS Testing'!$E$31,ROWS($A$5:A28),"")</f>
        <v>24</v>
      </c>
      <c r="B28" s="91" t="n">
        <f aca="false">IF($A28="","",INDEX('COGS Ledger'!$B$1:$B$400,$J28))</f>
        <v>45895</v>
      </c>
      <c r="C28" s="90" t="n">
        <f aca="false">IF($A28="","",INDEX('COGS Ledger'!$C$1:$C$400,$J28))</f>
        <v>10052</v>
      </c>
      <c r="D28" s="50" t="str">
        <f aca="false">IF($A28="","",INDEX('COGS Ledger'!$D$1:$D$400,$J28))</f>
        <v>OCEAN FREIGHT- EXP</v>
      </c>
      <c r="E28" s="58" t="str">
        <f aca="false">IF($A28="","",INDEX('COGS Ledger'!$F$1:$F$400,$J28)&amp;"")</f>
        <v>PJ Ref:AMSLAP0057/25 ; INV GA/JED/1123/2025- GOOD RICH ARABIA- OFRT- FOR 1 CONTAINER- USD 2400- SAR 9000 PLUS BL DRY FEES SAR 250- 1X40RF
CUSTOMER- BAHRI LOGISTICS</v>
      </c>
      <c r="F28" s="52" t="n">
        <f aca="false">IF($A28="","",INDEX('COGS Ledger'!$I$1:$I$400,$J28))</f>
        <v>9250</v>
      </c>
      <c r="G28" s="52" t="n">
        <f aca="false">IF($A28="","",INDEX('COGS Ledger'!$J$1:$J$400,$J28))</f>
        <v>9250</v>
      </c>
      <c r="H28" s="52" t="n">
        <f aca="false">IF($A28="","",'COGS Testing'!$E$9)</f>
        <v>4000</v>
      </c>
      <c r="I28" s="50" t="str">
        <f aca="false">IF($A28="","","Above materiality – automatically selected")</f>
        <v>Above materiality – automatically selected</v>
      </c>
      <c r="J28" s="90" t="n">
        <f aca="false">IF($A28="","",MATCH(LARGE('COGS Ledger'!$P$2:$P$400,$A28),'COGS Ledger'!$P$2:$P$400,0)+1)</f>
        <v>67</v>
      </c>
      <c r="K28" s="50" t="str">
        <f aca="false">IF($A28="","",INDEX('COGS Ledger'!$A$1:$A$400,$J28)&amp;"")</f>
        <v>PJAMS0178/25</v>
      </c>
      <c r="L28" s="54"/>
      <c r="M28" s="54"/>
    </row>
    <row r="29" customFormat="false" ht="15" hidden="false" customHeight="false" outlineLevel="0" collapsed="false">
      <c r="A29" s="90" t="n">
        <f aca="false">IF(ROWS($A$5:A29)&lt;='COGS Testing'!$E$31,ROWS($A$5:A29),"")</f>
        <v>25</v>
      </c>
      <c r="B29" s="91" t="n">
        <f aca="false">IF($A29="","",INDEX('COGS Ledger'!$B$1:$B$400,$J29))</f>
        <v>46022</v>
      </c>
      <c r="C29" s="90" t="n">
        <f aca="false">IF($A29="","",INDEX('COGS Ledger'!$C$1:$C$400,$J29))</f>
        <v>10089</v>
      </c>
      <c r="D29" s="50" t="str">
        <f aca="false">IF($A29="","",INDEX('COGS Ledger'!$D$1:$D$400,$J29))</f>
        <v>EXPENSE Forwarding</v>
      </c>
      <c r="E29" s="50" t="str">
        <f aca="false">IF($A29="","",INDEX('COGS Ledger'!$F$1:$F$400,$J29)&amp;"")</f>
        <v>Service : LOCAL TRANSPORTATION</v>
      </c>
      <c r="F29" s="52" t="n">
        <f aca="false">IF($A29="","",INDEX('COGS Ledger'!$I$1:$I$400,$J29))</f>
        <v>8634</v>
      </c>
      <c r="G29" s="52" t="n">
        <f aca="false">IF($A29="","",INDEX('COGS Ledger'!$J$1:$J$400,$J29))</f>
        <v>8634</v>
      </c>
      <c r="H29" s="52" t="n">
        <f aca="false">IF($A29="","",'COGS Testing'!$E$9)</f>
        <v>4000</v>
      </c>
      <c r="I29" s="50" t="str">
        <f aca="false">IF($A29="","","Above materiality – automatically selected")</f>
        <v>Above materiality – automatically selected</v>
      </c>
      <c r="J29" s="90" t="n">
        <f aca="false">IF($A29="","",MATCH(LARGE('COGS Ledger'!$P$2:$P$400,$A29),'COGS Ledger'!$P$2:$P$400,0)+1)</f>
        <v>167</v>
      </c>
      <c r="K29" s="50" t="str">
        <f aca="false">IF($A29="","",INDEX('COGS Ledger'!$A$1:$A$400,$J29)&amp;"")</f>
        <v>GJAMS0086/25</v>
      </c>
      <c r="L29" s="54"/>
      <c r="M29" s="54"/>
    </row>
    <row r="30" customFormat="false" ht="46.25" hidden="false" customHeight="false" outlineLevel="0" collapsed="false">
      <c r="A30" s="90" t="n">
        <f aca="false">IF(ROWS($A$5:A30)&lt;='COGS Testing'!$E$31,ROWS($A$5:A30),"")</f>
        <v>26</v>
      </c>
      <c r="B30" s="91" t="n">
        <f aca="false">IF($A30="","",INDEX('COGS Ledger'!$B$1:$B$400,$J30))</f>
        <v>45905</v>
      </c>
      <c r="C30" s="90" t="n">
        <f aca="false">IF($A30="","",INDEX('COGS Ledger'!$C$1:$C$400,$J30))</f>
        <v>10079</v>
      </c>
      <c r="D30" s="50" t="str">
        <f aca="false">IF($A30="","",INDEX('COGS Ledger'!$D$1:$D$400,$J30))</f>
        <v>FRESH WATER SUPPLY</v>
      </c>
      <c r="E30" s="58" t="str">
        <f aca="false">IF($A30="","",INDEX('COGS Ledger'!$F$1:$F$400,$J30)&amp;"")</f>
        <v>PJ Ref:AMSLAP0029/25 ; INV 11184 
FRESH WATER SUPPLY- 180 MT USD 11 / 
SAR 41.25 PER MT- CSTAR FRESH WATER 
SUPPLY ARAP REF - 11184</v>
      </c>
      <c r="F30" s="52" t="n">
        <f aca="false">IF($A30="","",INDEX('COGS Ledger'!$I$1:$I$400,$J30))</f>
        <v>-8538.75</v>
      </c>
      <c r="G30" s="52" t="n">
        <f aca="false">IF($A30="","",INDEX('COGS Ledger'!$J$1:$J$400,$J30))</f>
        <v>8538.75</v>
      </c>
      <c r="H30" s="52" t="n">
        <f aca="false">IF($A30="","",'COGS Testing'!$E$9)</f>
        <v>4000</v>
      </c>
      <c r="I30" s="50" t="str">
        <f aca="false">IF($A30="","","Above materiality – automatically selected")</f>
        <v>Above materiality – automatically selected</v>
      </c>
      <c r="J30" s="90" t="n">
        <f aca="false">IF($A30="","",MATCH(LARGE('COGS Ledger'!$P$2:$P$400,$A30),'COGS Ledger'!$P$2:$P$400,0)+1)</f>
        <v>38</v>
      </c>
      <c r="K30" s="50" t="str">
        <f aca="false">IF($A30="","",INDEX('COGS Ledger'!$A$1:$A$400,$J30)&amp;"")</f>
        <v>SJAMS0555/25</v>
      </c>
      <c r="L30" s="54"/>
      <c r="M30" s="54"/>
    </row>
    <row r="31" customFormat="false" ht="15" hidden="false" customHeight="false" outlineLevel="0" collapsed="false">
      <c r="A31" s="90" t="n">
        <f aca="false">IF(ROWS($A$5:A31)&lt;='COGS Testing'!$E$31,ROWS($A$5:A31),"")</f>
        <v>27</v>
      </c>
      <c r="B31" s="91" t="n">
        <f aca="false">IF($A31="","",INDEX('COGS Ledger'!$B$1:$B$400,$J31))</f>
        <v>45905</v>
      </c>
      <c r="C31" s="90" t="n">
        <f aca="false">IF($A31="","",INDEX('COGS Ledger'!$C$1:$C$400,$J31))</f>
        <v>10079</v>
      </c>
      <c r="D31" s="50" t="str">
        <f aca="false">IF($A31="","",INDEX('COGS Ledger'!$D$1:$D$400,$J31))</f>
        <v>FRESH WATER SUPPLY</v>
      </c>
      <c r="E31" s="50" t="str">
        <f aca="false">IF($A31="","",INDEX('COGS Ledger'!$F$1:$F$400,$J31)&amp;"")</f>
        <v>PJ Ref:AMSLAP0029/25 ; INV 11184 FRESH WATER SUPPLY- 180 MT USD 11 / SAR 41.25 PER MT- CSTAR</v>
      </c>
      <c r="F31" s="52" t="n">
        <f aca="false">IF($A31="","",INDEX('COGS Ledger'!$I$1:$I$400,$J31))</f>
        <v>7425</v>
      </c>
      <c r="G31" s="52" t="n">
        <f aca="false">IF($A31="","",INDEX('COGS Ledger'!$J$1:$J$400,$J31))</f>
        <v>7425</v>
      </c>
      <c r="H31" s="52" t="n">
        <f aca="false">IF($A31="","",'COGS Testing'!$E$9)</f>
        <v>4000</v>
      </c>
      <c r="I31" s="50" t="str">
        <f aca="false">IF($A31="","","Above materiality – automatically selected")</f>
        <v>Above materiality – automatically selected</v>
      </c>
      <c r="J31" s="90" t="n">
        <f aca="false">IF($A31="","",MATCH(LARGE('COGS Ledger'!$P$2:$P$400,$A31),'COGS Ledger'!$P$2:$P$400,0)+1)</f>
        <v>37</v>
      </c>
      <c r="K31" s="50" t="str">
        <f aca="false">IF($A31="","",INDEX('COGS Ledger'!$A$1:$A$400,$J31)&amp;"")</f>
        <v>PJAMS0057/25</v>
      </c>
      <c r="L31" s="54"/>
      <c r="M31" s="54"/>
    </row>
    <row r="32" customFormat="false" ht="15" hidden="false" customHeight="false" outlineLevel="0" collapsed="false">
      <c r="A32" s="90" t="n">
        <f aca="false">IF(ROWS($A$5:A32)&lt;='COGS Testing'!$E$31,ROWS($A$5:A32),"")</f>
        <v>28</v>
      </c>
      <c r="B32" s="91" t="n">
        <f aca="false">IF($A32="","",INDEX('COGS Ledger'!$B$1:$B$400,$J32))</f>
        <v>45991</v>
      </c>
      <c r="C32" s="90" t="n">
        <f aca="false">IF($A32="","",INDEX('COGS Ledger'!$C$1:$C$400,$J32))</f>
        <v>10067</v>
      </c>
      <c r="D32" s="50" t="str">
        <f aca="false">IF($A32="","",INDEX('COGS Ledger'!$D$1:$D$400,$J32))</f>
        <v>IMPORT DETENTION-EXP</v>
      </c>
      <c r="E32" s="50" t="str">
        <f aca="false">IF($A32="","",INDEX('COGS Ledger'!$F$1:$F$400,$J32)&amp;"")</f>
        <v>CSTAR- IMPORT DETENTION FTM NOV 2025</v>
      </c>
      <c r="F32" s="52" t="n">
        <f aca="false">IF($A32="","",INDEX('COGS Ledger'!$I$1:$I$400,$J32))</f>
        <v>6810</v>
      </c>
      <c r="G32" s="52" t="n">
        <f aca="false">IF($A32="","",INDEX('COGS Ledger'!$J$1:$J$400,$J32))</f>
        <v>6810</v>
      </c>
      <c r="H32" s="52" t="n">
        <f aca="false">IF($A32="","",'COGS Testing'!$E$9)</f>
        <v>4000</v>
      </c>
      <c r="I32" s="50" t="str">
        <f aca="false">IF($A32="","","Above materiality – automatically selected")</f>
        <v>Above materiality – automatically selected</v>
      </c>
      <c r="J32" s="90" t="n">
        <f aca="false">IF($A32="","",MATCH(LARGE('COGS Ledger'!$P$2:$P$400,$A32),'COGS Ledger'!$P$2:$P$400,0)+1)</f>
        <v>48</v>
      </c>
      <c r="K32" s="50" t="str">
        <f aca="false">IF($A32="","",INDEX('COGS Ledger'!$A$1:$A$400,$J32)&amp;"")</f>
        <v>CNAMS0033/25</v>
      </c>
      <c r="L32" s="54"/>
      <c r="M32" s="54"/>
    </row>
    <row r="33" customFormat="false" ht="57.45" hidden="false" customHeight="false" outlineLevel="0" collapsed="false">
      <c r="A33" s="90" t="n">
        <f aca="false">IF(ROWS($A$5:A33)&lt;='COGS Testing'!$E$31,ROWS($A$5:A33),"")</f>
        <v>29</v>
      </c>
      <c r="B33" s="91" t="n">
        <f aca="false">IF($A33="","",INDEX('COGS Ledger'!$B$1:$B$400,$J33))</f>
        <v>45952</v>
      </c>
      <c r="C33" s="90" t="n">
        <f aca="false">IF($A33="","",INDEX('COGS Ledger'!$C$1:$C$400,$J33))</f>
        <v>10053</v>
      </c>
      <c r="D33" s="50" t="str">
        <f aca="false">IF($A33="","",INDEX('COGS Ledger'!$D$1:$D$400,$J33))</f>
        <v>OPERATION RECOVERY COST</v>
      </c>
      <c r="E33" s="58" t="str">
        <f aca="false">IF($A33="","",INDEX('COGS Ledger'!$F$1:$F$400,$J33)&amp;"")</f>
        <v>RSGT- 2363173- CUL HOCHIMINH - CULM2539W- 
DISCH IMPORT LADEN- 4X20'- SAR 300
DISCH IMPORT LADEN- 15X40'- SAR 450
DISCH T/S LADEN- 3X20'- SAR 140
DISCH T/S LADEN- 22X40'- SAR 210</v>
      </c>
      <c r="F33" s="52" t="n">
        <f aca="false">IF($A33="","",INDEX('COGS Ledger'!$I$1:$I$400,$J33))</f>
        <v>6750</v>
      </c>
      <c r="G33" s="52" t="n">
        <f aca="false">IF($A33="","",INDEX('COGS Ledger'!$J$1:$J$400,$J33))</f>
        <v>6750</v>
      </c>
      <c r="H33" s="52" t="n">
        <f aca="false">IF($A33="","",'COGS Testing'!$E$9)</f>
        <v>4000</v>
      </c>
      <c r="I33" s="50" t="str">
        <f aca="false">IF($A33="","","Above materiality – automatically selected")</f>
        <v>Above materiality – automatically selected</v>
      </c>
      <c r="J33" s="90" t="n">
        <f aca="false">IF($A33="","",MATCH(LARGE('COGS Ledger'!$P$2:$P$400,$A33),'COGS Ledger'!$P$2:$P$400,0)+1)</f>
        <v>102</v>
      </c>
      <c r="K33" s="50" t="str">
        <f aca="false">IF($A33="","",INDEX('COGS Ledger'!$A$1:$A$400,$J33)&amp;"")</f>
        <v>PJAMS0077/25</v>
      </c>
      <c r="L33" s="54"/>
      <c r="M33" s="54"/>
    </row>
    <row r="34" customFormat="false" ht="15" hidden="false" customHeight="false" outlineLevel="0" collapsed="false">
      <c r="A34" s="90" t="n">
        <f aca="false">IF(ROWS($A$5:A34)&lt;='COGS Testing'!$E$31,ROWS($A$5:A34),"")</f>
        <v>30</v>
      </c>
      <c r="B34" s="91" t="n">
        <f aca="false">IF($A34="","",INDEX('COGS Ledger'!$B$1:$B$400,$J34))</f>
        <v>45900</v>
      </c>
      <c r="C34" s="90" t="n">
        <f aca="false">IF($A34="","",INDEX('COGS Ledger'!$C$1:$C$400,$J34))</f>
        <v>10052</v>
      </c>
      <c r="D34" s="50" t="str">
        <f aca="false">IF($A34="","",INDEX('COGS Ledger'!$D$1:$D$400,$J34))</f>
        <v>OCEAN FREIGHT- EXP</v>
      </c>
      <c r="E34" s="50" t="str">
        <f aca="false">IF($A34="","",INDEX('COGS Ledger'!$F$1:$F$400,$J34)&amp;"")</f>
        <v>REVERSAL OF PJAMS0175/25- OFRT- USD 1800 PER CONT- ACL- PJ ISSUED THROUGH JOB NO AMSSFEF0007</v>
      </c>
      <c r="F34" s="52" t="n">
        <f aca="false">IF($A34="","",INDEX('COGS Ledger'!$I$1:$I$400,$J34))</f>
        <v>-6750</v>
      </c>
      <c r="G34" s="52" t="n">
        <f aca="false">IF($A34="","",INDEX('COGS Ledger'!$J$1:$J$400,$J34))</f>
        <v>6750</v>
      </c>
      <c r="H34" s="52" t="n">
        <f aca="false">IF($A34="","",'COGS Testing'!$E$9)</f>
        <v>4000</v>
      </c>
      <c r="I34" s="50" t="str">
        <f aca="false">IF($A34="","","Above materiality – automatically selected")</f>
        <v>Above materiality – automatically selected</v>
      </c>
      <c r="J34" s="90" t="n">
        <f aca="false">IF($A34="","",MATCH(LARGE('COGS Ledger'!$P$2:$P$400,$A34),'COGS Ledger'!$P$2:$P$400,0)+1)</f>
        <v>71</v>
      </c>
      <c r="K34" s="50" t="str">
        <f aca="false">IF($A34="","",INDEX('COGS Ledger'!$A$1:$A$400,$J34)&amp;"")</f>
        <v>DNAMS0045/25</v>
      </c>
      <c r="L34" s="54"/>
      <c r="M34" s="54"/>
    </row>
    <row r="35" customFormat="false" ht="35.05" hidden="false" customHeight="false" outlineLevel="0" collapsed="false">
      <c r="A35" s="90" t="n">
        <f aca="false">IF(ROWS($A$5:A35)&lt;='COGS Testing'!$E$31,ROWS($A$5:A35),"")</f>
        <v>31</v>
      </c>
      <c r="B35" s="91" t="n">
        <f aca="false">IF($A35="","",INDEX('COGS Ledger'!$B$1:$B$400,$J35))</f>
        <v>45900</v>
      </c>
      <c r="C35" s="90" t="n">
        <f aca="false">IF($A35="","",INDEX('COGS Ledger'!$C$1:$C$400,$J35))</f>
        <v>10052</v>
      </c>
      <c r="D35" s="50" t="str">
        <f aca="false">IF($A35="","",INDEX('COGS Ledger'!$D$1:$D$400,$J35))</f>
        <v>OCEAN FREIGHT- EXP</v>
      </c>
      <c r="E35" s="58" t="str">
        <f aca="false">IF($A35="","",INDEX('COGS Ledger'!$F$1:$F$400,$J35)&amp;"")</f>
        <v>OFRT USD 1800 ON FREIGHT FORWARDING JOB- MOHTIISM KHAN
1 40 RF CONTAINER
CUSTOMER- BAHRI LOGISTICS</v>
      </c>
      <c r="F35" s="52" t="n">
        <f aca="false">IF($A35="","",INDEX('COGS Ledger'!$I$1:$I$400,$J35))</f>
        <v>6750</v>
      </c>
      <c r="G35" s="52" t="n">
        <f aca="false">IF($A35="","",INDEX('COGS Ledger'!$J$1:$J$400,$J35))</f>
        <v>6750</v>
      </c>
      <c r="H35" s="52" t="n">
        <f aca="false">IF($A35="","",'COGS Testing'!$E$9)</f>
        <v>4000</v>
      </c>
      <c r="I35" s="50" t="str">
        <f aca="false">IF($A35="","","Above materiality – automatically selected")</f>
        <v>Above materiality – automatically selected</v>
      </c>
      <c r="J35" s="90" t="n">
        <f aca="false">IF($A35="","",MATCH(LARGE('COGS Ledger'!$P$2:$P$400,$A35),'COGS Ledger'!$P$2:$P$400,0)+1)</f>
        <v>69</v>
      </c>
      <c r="K35" s="50" t="str">
        <f aca="false">IF($A35="","",INDEX('COGS Ledger'!$A$1:$A$400,$J35)&amp;"")</f>
        <v>PJAMS0175/25</v>
      </c>
      <c r="L35" s="54"/>
      <c r="M35" s="54"/>
    </row>
    <row r="36" customFormat="false" ht="15" hidden="false" customHeight="false" outlineLevel="0" collapsed="false">
      <c r="A36" s="90" t="n">
        <f aca="false">IF(ROWS($A$5:A36)&lt;='COGS Testing'!$E$31,ROWS($A$5:A36),"")</f>
        <v>32</v>
      </c>
      <c r="B36" s="91" t="n">
        <f aca="false">IF($A36="","",INDEX('COGS Ledger'!$B$1:$B$400,$J36))</f>
        <v>45962</v>
      </c>
      <c r="C36" s="90" t="n">
        <f aca="false">IF($A36="","",INDEX('COGS Ledger'!$C$1:$C$400,$J36))</f>
        <v>10068</v>
      </c>
      <c r="D36" s="50" t="str">
        <f aca="false">IF($A36="","",INDEX('COGS Ledger'!$D$1:$D$400,$J36))</f>
        <v>ELECTRONIC DATA INTERCHANGE- EXP</v>
      </c>
      <c r="E36" s="50" t="str">
        <f aca="false">IF($A36="","",INDEX('COGS Ledger'!$F$1:$F$400,$J36)&amp;"")</f>
        <v>PJ Ref:AMSLAP0031/25 ; 1350010001807439- EDI TABADUL INVOICE BY KSA GOVT FTM OCT 2025- APPROVED BY MR VINITH AND MR VISHNU- REF EMAIL</v>
      </c>
      <c r="F36" s="52" t="n">
        <f aca="false">IF($A36="","",INDEX('COGS Ledger'!$I$1:$I$400,$J36))</f>
        <v>6720</v>
      </c>
      <c r="G36" s="52" t="n">
        <f aca="false">IF($A36="","",INDEX('COGS Ledger'!$J$1:$J$400,$J36))</f>
        <v>6720</v>
      </c>
      <c r="H36" s="52" t="n">
        <f aca="false">IF($A36="","",'COGS Testing'!$E$9)</f>
        <v>4000</v>
      </c>
      <c r="I36" s="50" t="str">
        <f aca="false">IF($A36="","","Above materiality – automatically selected")</f>
        <v>Above materiality – automatically selected</v>
      </c>
      <c r="J36" s="90" t="n">
        <f aca="false">IF($A36="","",MATCH(LARGE('COGS Ledger'!$P$2:$P$400,$A36),'COGS Ledger'!$P$2:$P$400,0)+1)</f>
        <v>27</v>
      </c>
      <c r="K36" s="50" t="str">
        <f aca="false">IF($A36="","",INDEX('COGS Ledger'!$A$1:$A$400,$J36)&amp;"")</f>
        <v>PJAMS0062/25</v>
      </c>
      <c r="L36" s="54"/>
      <c r="M36" s="54"/>
    </row>
    <row r="37" customFormat="false" ht="15" hidden="false" customHeight="false" outlineLevel="0" collapsed="false">
      <c r="A37" s="90" t="n">
        <f aca="false">IF(ROWS($A$5:A37)&lt;='COGS Testing'!$E$31,ROWS($A$5:A37),"")</f>
        <v>33</v>
      </c>
      <c r="B37" s="91" t="n">
        <f aca="false">IF($A37="","",INDEX('COGS Ledger'!$B$1:$B$400,$J37))</f>
        <v>45991</v>
      </c>
      <c r="C37" s="90" t="n">
        <f aca="false">IF($A37="","",INDEX('COGS Ledger'!$C$1:$C$400,$J37))</f>
        <v>10090</v>
      </c>
      <c r="D37" s="50" t="str">
        <f aca="false">IF($A37="","",INDEX('COGS Ledger'!$D$1:$D$400,$J37))</f>
        <v>EXPENSE-SEA FREIGHT EXPORT FCL</v>
      </c>
      <c r="E37" s="50" t="str">
        <f aca="false">IF($A37="","",INDEX('COGS Ledger'!$F$1:$F$400,$J37)&amp;"")</f>
        <v>Service : SEA FREIGHT EXPORT FCL</v>
      </c>
      <c r="F37" s="52" t="n">
        <f aca="false">IF($A37="","",INDEX('COGS Ledger'!$I$1:$I$400,$J37))</f>
        <v>6512.5</v>
      </c>
      <c r="G37" s="52" t="n">
        <f aca="false">IF($A37="","",INDEX('COGS Ledger'!$J$1:$J$400,$J37))</f>
        <v>6512.5</v>
      </c>
      <c r="H37" s="52" t="n">
        <f aca="false">IF($A37="","",'COGS Testing'!$E$9)</f>
        <v>4000</v>
      </c>
      <c r="I37" s="50" t="str">
        <f aca="false">IF($A37="","","Above materiality – automatically selected")</f>
        <v>Above materiality – automatically selected</v>
      </c>
      <c r="J37" s="90" t="n">
        <f aca="false">IF($A37="","",MATCH(LARGE('COGS Ledger'!$P$2:$P$400,$A37),'COGS Ledger'!$P$2:$P$400,0)+1)</f>
        <v>172</v>
      </c>
      <c r="K37" s="50" t="str">
        <f aca="false">IF($A37="","",INDEX('COGS Ledger'!$A$1:$A$400,$J37)&amp;"")</f>
        <v>GJAMS0088/25</v>
      </c>
      <c r="L37" s="54"/>
      <c r="M37" s="54"/>
    </row>
    <row r="38" customFormat="false" ht="46.25" hidden="false" customHeight="false" outlineLevel="0" collapsed="false">
      <c r="A38" s="90" t="n">
        <f aca="false">IF(ROWS($A$5:A38)&lt;='COGS Testing'!$E$31,ROWS($A$5:A38),"")</f>
        <v>34</v>
      </c>
      <c r="B38" s="91" t="n">
        <f aca="false">IF($A38="","",INDEX('COGS Ledger'!$B$1:$B$400,$J38))</f>
        <v>45947</v>
      </c>
      <c r="C38" s="90" t="n">
        <f aca="false">IF($A38="","",INDEX('COGS Ledger'!$C$1:$C$400,$J38))</f>
        <v>10053</v>
      </c>
      <c r="D38" s="50" t="str">
        <f aca="false">IF($A38="","",INDEX('COGS Ledger'!$D$1:$D$400,$J38))</f>
        <v>OPERATION RECOVERY COST</v>
      </c>
      <c r="E38" s="58" t="str">
        <f aca="false">IF($A38="","",INDEX('COGS Ledger'!$F$1:$F$400,$J38)&amp;"")</f>
        <v>RSGT- 2358686- CUL BANGKOK - BANKCUBK2538W- DISCH IMPORT LADEN- 6X20'- SAR 300
DISCH IMPORT LADEN- 14X40'- SAR 450
DISCH T/S LADEN- 1X20'- SAR 140
DISCH T/S LADEN- 18X40'- SAR 210</v>
      </c>
      <c r="F38" s="52" t="n">
        <f aca="false">IF($A38="","",INDEX('COGS Ledger'!$I$1:$I$400,$J38))</f>
        <v>6300</v>
      </c>
      <c r="G38" s="52" t="n">
        <f aca="false">IF($A38="","",INDEX('COGS Ledger'!$J$1:$J$400,$J38))</f>
        <v>6300</v>
      </c>
      <c r="H38" s="52" t="n">
        <f aca="false">IF($A38="","",'COGS Testing'!$E$9)</f>
        <v>4000</v>
      </c>
      <c r="I38" s="50" t="str">
        <f aca="false">IF($A38="","","Above materiality – automatically selected")</f>
        <v>Above materiality – automatically selected</v>
      </c>
      <c r="J38" s="90" t="n">
        <f aca="false">IF($A38="","",MATCH(LARGE('COGS Ledger'!$P$2:$P$400,$A38),'COGS Ledger'!$P$2:$P$400,0)+1)</f>
        <v>99</v>
      </c>
      <c r="K38" s="50" t="str">
        <f aca="false">IF($A38="","",INDEX('COGS Ledger'!$A$1:$A$400,$J38)&amp;"")</f>
        <v>PJAMS0076/25</v>
      </c>
      <c r="L38" s="54"/>
      <c r="M38" s="54"/>
    </row>
    <row r="39" customFormat="false" ht="15" hidden="false" customHeight="false" outlineLevel="0" collapsed="false">
      <c r="A39" s="90" t="n">
        <f aca="false">IF(ROWS($A$5:A39)&lt;='COGS Testing'!$E$31,ROWS($A$5:A39),"")</f>
        <v>35</v>
      </c>
      <c r="B39" s="91" t="n">
        <f aca="false">IF($A39="","",INDEX('COGS Ledger'!$B$1:$B$400,$J39))</f>
        <v>45935</v>
      </c>
      <c r="C39" s="90" t="n">
        <f aca="false">IF($A39="","",INDEX('COGS Ledger'!$C$1:$C$400,$J39))</f>
        <v>10048</v>
      </c>
      <c r="D39" s="50" t="str">
        <f aca="false">IF($A39="","",INDEX('COGS Ledger'!$D$1:$D$400,$J39))</f>
        <v>CONTAINER DAMAGE CHARGES- COST</v>
      </c>
      <c r="E39" s="50" t="str">
        <f aca="false">IF($A39="","",INDEX('COGS Ledger'!$F$1:$F$400,$J39)&amp;"")</f>
        <v>PJ Ref:AMSLAP0027/25 ; INV 3220- CNTR DMG CHGS</v>
      </c>
      <c r="F39" s="52" t="n">
        <f aca="false">IF($A39="","",INDEX('COGS Ledger'!$I$1:$I$400,$J39))</f>
        <v>6050</v>
      </c>
      <c r="G39" s="52" t="n">
        <f aca="false">IF($A39="","",INDEX('COGS Ledger'!$J$1:$J$400,$J39))</f>
        <v>6050</v>
      </c>
      <c r="H39" s="52" t="n">
        <f aca="false">IF($A39="","",'COGS Testing'!$E$9)</f>
        <v>4000</v>
      </c>
      <c r="I39" s="50" t="str">
        <f aca="false">IF($A39="","","Above materiality – automatically selected")</f>
        <v>Above materiality – automatically selected</v>
      </c>
      <c r="J39" s="90" t="n">
        <f aca="false">IF($A39="","",MATCH(LARGE('COGS Ledger'!$P$2:$P$400,$A39),'COGS Ledger'!$P$2:$P$400,0)+1)</f>
        <v>10</v>
      </c>
      <c r="K39" s="50" t="str">
        <f aca="false">IF($A39="","",INDEX('COGS Ledger'!$A$1:$A$400,$J39)&amp;"")</f>
        <v>PJAMS0055/25</v>
      </c>
      <c r="L39" s="54"/>
      <c r="M39" s="54"/>
    </row>
    <row r="40" customFormat="false" ht="15" hidden="false" customHeight="false" outlineLevel="0" collapsed="false">
      <c r="A40" s="90" t="n">
        <f aca="false">IF(ROWS($A$5:A40)&lt;='COGS Testing'!$E$31,ROWS($A$5:A40),"")</f>
        <v>36</v>
      </c>
      <c r="B40" s="91" t="n">
        <f aca="false">IF($A40="","",INDEX('COGS Ledger'!$B$1:$B$400,$J40))</f>
        <v>45994</v>
      </c>
      <c r="C40" s="90" t="n">
        <f aca="false">IF($A40="","",INDEX('COGS Ledger'!$C$1:$C$400,$J40))</f>
        <v>10048</v>
      </c>
      <c r="D40" s="50" t="str">
        <f aca="false">IF($A40="","",INDEX('COGS Ledger'!$D$1:$D$400,$J40))</f>
        <v>CONTAINER DAMAGE CHARGES- COST</v>
      </c>
      <c r="E40" s="50" t="str">
        <f aca="false">IF($A40="","",INDEX('COGS Ledger'!$F$1:$F$400,$J40)&amp;"")</f>
        <v>PJ Ref:AMSLAP0028/25 ; INV 4049- CNTR DMG CHARGES</v>
      </c>
      <c r="F40" s="52" t="n">
        <f aca="false">IF($A40="","",INDEX('COGS Ledger'!$I$1:$I$400,$J40))</f>
        <v>5850</v>
      </c>
      <c r="G40" s="52" t="n">
        <f aca="false">IF($A40="","",INDEX('COGS Ledger'!$J$1:$J$400,$J40))</f>
        <v>5850</v>
      </c>
      <c r="H40" s="52" t="n">
        <f aca="false">IF($A40="","",'COGS Testing'!$E$9)</f>
        <v>4000</v>
      </c>
      <c r="I40" s="50" t="str">
        <f aca="false">IF($A40="","","Above materiality – automatically selected")</f>
        <v>Above materiality – automatically selected</v>
      </c>
      <c r="J40" s="90" t="n">
        <f aca="false">IF($A40="","",MATCH(LARGE('COGS Ledger'!$P$2:$P$400,$A40),'COGS Ledger'!$P$2:$P$400,0)+1)</f>
        <v>12</v>
      </c>
      <c r="K40" s="50" t="str">
        <f aca="false">IF($A40="","",INDEX('COGS Ledger'!$A$1:$A$400,$J40)&amp;"")</f>
        <v>PJAMS0056/25</v>
      </c>
      <c r="L40" s="54"/>
      <c r="M40" s="54"/>
    </row>
    <row r="41" customFormat="false" ht="124.6" hidden="false" customHeight="false" outlineLevel="0" collapsed="false">
      <c r="A41" s="90" t="n">
        <f aca="false">IF(ROWS($A$5:A41)&lt;='COGS Testing'!$E$31,ROWS($A$5:A41),"")</f>
        <v>37</v>
      </c>
      <c r="B41" s="91" t="n">
        <f aca="false">IF($A41="","",INDEX('COGS Ledger'!$B$1:$B$400,$J41))</f>
        <v>45961</v>
      </c>
      <c r="C41" s="90" t="n">
        <f aca="false">IF($A41="","",INDEX('COGS Ledger'!$C$1:$C$400,$J41))</f>
        <v>10067</v>
      </c>
      <c r="D41" s="50" t="str">
        <f aca="false">IF($A41="","",INDEX('COGS Ledger'!$D$1:$D$400,$J41))</f>
        <v>IMPORT DETENTION-EXP</v>
      </c>
      <c r="E41" s="58" t="str">
        <f aca="false">IF($A41="","",INDEX('COGS Ledger'!$F$1:$F$400,$J41)&amp;"")</f>
        <v>PJ Ref:AMSLAP0040/25 ; CSTAR- DETENTION CHARGES 
MXSU3009079
CLNU3014540
CLNU3022783
COPU1208956
CLNU0003244
CLNU3074621
CRSU9305943
DFSU6686226
TLLU8505947
COPU1210193</v>
      </c>
      <c r="F41" s="52" t="n">
        <f aca="false">IF($A41="","",INDEX('COGS Ledger'!$I$1:$I$400,$J41))</f>
        <v>5820</v>
      </c>
      <c r="G41" s="52" t="n">
        <f aca="false">IF($A41="","",INDEX('COGS Ledger'!$J$1:$J$400,$J41))</f>
        <v>5820</v>
      </c>
      <c r="H41" s="52" t="n">
        <f aca="false">IF($A41="","",'COGS Testing'!$E$9)</f>
        <v>4000</v>
      </c>
      <c r="I41" s="50" t="str">
        <f aca="false">IF($A41="","","Above materiality – automatically selected")</f>
        <v>Above materiality – automatically selected</v>
      </c>
      <c r="J41" s="90" t="n">
        <f aca="false">IF($A41="","",MATCH(LARGE('COGS Ledger'!$P$2:$P$400,$A41),'COGS Ledger'!$P$2:$P$400,0)+1)</f>
        <v>46</v>
      </c>
      <c r="K41" s="50" t="str">
        <f aca="false">IF($A41="","",INDEX('COGS Ledger'!$A$1:$A$400,$J41)&amp;"")</f>
        <v>PJAMS0106/25</v>
      </c>
      <c r="L41" s="54"/>
      <c r="M41" s="54"/>
    </row>
    <row r="42" customFormat="false" ht="23.85" hidden="false" customHeight="false" outlineLevel="0" collapsed="false">
      <c r="A42" s="90" t="n">
        <f aca="false">IF(ROWS($A$5:A42)&lt;='COGS Testing'!$E$31,ROWS($A$5:A42),"")</f>
        <v>38</v>
      </c>
      <c r="B42" s="91" t="n">
        <f aca="false">IF($A42="","",INDEX('COGS Ledger'!$B$1:$B$400,$J42))</f>
        <v>45984</v>
      </c>
      <c r="C42" s="90" t="n">
        <f aca="false">IF($A42="","",INDEX('COGS Ledger'!$C$1:$C$400,$J42))</f>
        <v>10053</v>
      </c>
      <c r="D42" s="50" t="str">
        <f aca="false">IF($A42="","",INDEX('COGS Ledger'!$D$1:$D$400,$J42))</f>
        <v>OPERATION RECOVERY COST</v>
      </c>
      <c r="E42" s="58" t="str">
        <f aca="false">IF($A42="","",INDEX('COGS Ledger'!$F$1:$F$400,$J42)&amp;"")</f>
        <v>PJ Ref:AMSLAP0049/25 ; DPW- SW-001084648- LOA PEACE / 007E- SAVI SHIPPING 
DISCH IMPORT LADEN- 12X40- SAR 481</v>
      </c>
      <c r="F42" s="52" t="n">
        <f aca="false">IF($A42="","",INDEX('COGS Ledger'!$I$1:$I$400,$J42))</f>
        <v>5772</v>
      </c>
      <c r="G42" s="52" t="n">
        <f aca="false">IF($A42="","",INDEX('COGS Ledger'!$J$1:$J$400,$J42))</f>
        <v>5772</v>
      </c>
      <c r="H42" s="52" t="n">
        <f aca="false">IF($A42="","",'COGS Testing'!$E$9)</f>
        <v>4000</v>
      </c>
      <c r="I42" s="50" t="str">
        <f aca="false">IF($A42="","","Above materiality – automatically selected")</f>
        <v>Above materiality – automatically selected</v>
      </c>
      <c r="J42" s="90" t="n">
        <f aca="false">IF($A42="","",MATCH(LARGE('COGS Ledger'!$P$2:$P$400,$A42),'COGS Ledger'!$P$2:$P$400,0)+1)</f>
        <v>115</v>
      </c>
      <c r="K42" s="50" t="str">
        <f aca="false">IF($A42="","",INDEX('COGS Ledger'!$A$1:$A$400,$J42)&amp;"")</f>
        <v>PJAMS0164/25</v>
      </c>
      <c r="L42" s="54"/>
      <c r="M42" s="54"/>
    </row>
    <row r="43" customFormat="false" ht="57.45" hidden="false" customHeight="false" outlineLevel="0" collapsed="false">
      <c r="A43" s="90" t="n">
        <f aca="false">IF(ROWS($A$5:A43)&lt;='COGS Testing'!$E$31,ROWS($A$5:A43),"")</f>
        <v>39</v>
      </c>
      <c r="B43" s="91" t="n">
        <f aca="false">IF($A43="","",INDEX('COGS Ledger'!$B$1:$B$400,$J43))</f>
        <v>45930</v>
      </c>
      <c r="C43" s="90" t="n">
        <f aca="false">IF($A43="","",INDEX('COGS Ledger'!$C$1:$C$400,$J43))</f>
        <v>10055</v>
      </c>
      <c r="D43" s="50" t="str">
        <f aca="false">IF($A43="","",INDEX('COGS Ledger'!$D$1:$D$400,$J43))</f>
        <v>RECOVERY HOLDING CHARGES- EXP</v>
      </c>
      <c r="E43" s="58" t="str">
        <f aca="false">IF($A43="","",INDEX('COGS Ledger'!$F$1:$F$400,$J43)&amp;"")</f>
        <v>RECOVERY HOLDING CHARGES- SOA SEP 2025
ON BL 
CCJEAJED25099077
CCJEAJED25099079
ON VESSEL SSF DREAM 009W</v>
      </c>
      <c r="F43" s="52" t="n">
        <f aca="false">IF($A43="","",INDEX('COGS Ledger'!$I$1:$I$400,$J43))</f>
        <v>5738</v>
      </c>
      <c r="G43" s="52" t="n">
        <f aca="false">IF($A43="","",INDEX('COGS Ledger'!$J$1:$J$400,$J43))</f>
        <v>5738</v>
      </c>
      <c r="H43" s="52" t="n">
        <f aca="false">IF($A43="","",'COGS Testing'!$E$9)</f>
        <v>4000</v>
      </c>
      <c r="I43" s="50" t="str">
        <f aca="false">IF($A43="","","Above materiality – automatically selected")</f>
        <v>Above materiality – automatically selected</v>
      </c>
      <c r="J43" s="90" t="n">
        <f aca="false">IF($A43="","",MATCH(LARGE('COGS Ledger'!$P$2:$P$400,$A43),'COGS Ledger'!$P$2:$P$400,0)+1)</f>
        <v>142</v>
      </c>
      <c r="K43" s="50" t="str">
        <f aca="false">IF($A43="","",INDEX('COGS Ledger'!$A$1:$A$400,$J43)&amp;"")</f>
        <v>CNAMS0027/25</v>
      </c>
      <c r="L43" s="54"/>
      <c r="M43" s="54"/>
    </row>
    <row r="44" customFormat="false" ht="15" hidden="false" customHeight="false" outlineLevel="0" collapsed="false">
      <c r="A44" s="90" t="n">
        <f aca="false">IF(ROWS($A$5:A44)&lt;='COGS Testing'!$E$31,ROWS($A$5:A44),"")</f>
        <v>40</v>
      </c>
      <c r="B44" s="91" t="n">
        <f aca="false">IF($A44="","",INDEX('COGS Ledger'!$B$1:$B$400,$J44))</f>
        <v>45926</v>
      </c>
      <c r="C44" s="90" t="n">
        <f aca="false">IF($A44="","",INDEX('COGS Ledger'!$C$1:$C$400,$J44))</f>
        <v>10079</v>
      </c>
      <c r="D44" s="50" t="str">
        <f aca="false">IF($A44="","",INDEX('COGS Ledger'!$D$1:$D$400,$J44))</f>
        <v>FRESH WATER SUPPLY</v>
      </c>
      <c r="E44" s="50" t="str">
        <f aca="false">IF($A44="","",INDEX('COGS Ledger'!$F$1:$F$400,$J44)&amp;"")</f>
        <v>ALM-JDH/00002/0925- CSTAR- FRESH WATER SUPPLY- 120MT- USD 11/MT ARAP REF - ALM-JDH/00002/0925</v>
      </c>
      <c r="F44" s="52" t="n">
        <f aca="false">IF($A44="","",INDEX('COGS Ledger'!$I$1:$I$400,$J44))</f>
        <v>-5692.5</v>
      </c>
      <c r="G44" s="52" t="n">
        <f aca="false">IF($A44="","",INDEX('COGS Ledger'!$J$1:$J$400,$J44))</f>
        <v>5692.5</v>
      </c>
      <c r="H44" s="52" t="n">
        <f aca="false">IF($A44="","",'COGS Testing'!$E$9)</f>
        <v>4000</v>
      </c>
      <c r="I44" s="50" t="str">
        <f aca="false">IF($A44="","","Above materiality – automatically selected")</f>
        <v>Above materiality – automatically selected</v>
      </c>
      <c r="J44" s="90" t="n">
        <f aca="false">IF($A44="","",MATCH(LARGE('COGS Ledger'!$P$2:$P$400,$A44),'COGS Ledger'!$P$2:$P$400,0)+1)</f>
        <v>39</v>
      </c>
      <c r="K44" s="50" t="str">
        <f aca="false">IF($A44="","",INDEX('COGS Ledger'!$A$1:$A$400,$J44)&amp;"")</f>
        <v>SJAMS0554/25</v>
      </c>
      <c r="L44" s="54"/>
      <c r="M44" s="54"/>
    </row>
    <row r="45" customFormat="false" ht="46.25" hidden="false" customHeight="false" outlineLevel="0" collapsed="false">
      <c r="A45" s="90" t="n">
        <f aca="false">IF(ROWS($A$5:A45)&lt;='COGS Testing'!$E$31,ROWS($A$5:A45),"")</f>
        <v>41</v>
      </c>
      <c r="B45" s="91" t="n">
        <f aca="false">IF($A45="","",INDEX('COGS Ledger'!$B$1:$B$400,$J45))</f>
        <v>45991</v>
      </c>
      <c r="C45" s="90" t="n">
        <f aca="false">IF($A45="","",INDEX('COGS Ledger'!$C$1:$C$400,$J45))</f>
        <v>10052</v>
      </c>
      <c r="D45" s="50" t="str">
        <f aca="false">IF($A45="","",INDEX('COGS Ledger'!$D$1:$D$400,$J45))</f>
        <v>OCEAN FREIGHT- EXP</v>
      </c>
      <c r="E45" s="58" t="str">
        <f aca="false">IF($A45="","",INDEX('COGS Ledger'!$F$1:$F$400,$J45)&amp;"")</f>
        <v>EXPORT OFRT- SOA NOV 2025
CCJEDJEA25109358
CCJEDSHJ25119459
CCJEDJEA25109320</v>
      </c>
      <c r="F45" s="52" t="n">
        <f aca="false">IF($A45="","",INDEX('COGS Ledger'!$I$1:$I$400,$J45))</f>
        <v>5437.5</v>
      </c>
      <c r="G45" s="52" t="n">
        <f aca="false">IF($A45="","",INDEX('COGS Ledger'!$J$1:$J$400,$J45))</f>
        <v>5437.5</v>
      </c>
      <c r="H45" s="52" t="n">
        <f aca="false">IF($A45="","",'COGS Testing'!$E$9)</f>
        <v>4000</v>
      </c>
      <c r="I45" s="50" t="str">
        <f aca="false">IF($A45="","","Above materiality – automatically selected")</f>
        <v>Above materiality – automatically selected</v>
      </c>
      <c r="J45" s="90" t="n">
        <f aca="false">IF($A45="","",MATCH(LARGE('COGS Ledger'!$P$2:$P$400,$A45),'COGS Ledger'!$P$2:$P$400,0)+1)</f>
        <v>78</v>
      </c>
      <c r="K45" s="50" t="str">
        <f aca="false">IF($A45="","",INDEX('COGS Ledger'!$A$1:$A$400,$J45)&amp;"")</f>
        <v>CNAMS0031/25</v>
      </c>
      <c r="L45" s="54"/>
      <c r="M45" s="54"/>
    </row>
    <row r="46" customFormat="false" ht="15" hidden="false" customHeight="false" outlineLevel="0" collapsed="false">
      <c r="A46" s="90" t="n">
        <f aca="false">IF(ROWS($A$5:A46)&lt;='COGS Testing'!$E$31,ROWS($A$5:A46),"")</f>
        <v>42</v>
      </c>
      <c r="B46" s="91" t="n">
        <f aca="false">IF($A46="","",INDEX('COGS Ledger'!$B$1:$B$400,$J46))</f>
        <v>45931</v>
      </c>
      <c r="C46" s="90" t="n">
        <f aca="false">IF($A46="","",INDEX('COGS Ledger'!$C$1:$C$400,$J46))</f>
        <v>10068</v>
      </c>
      <c r="D46" s="50" t="str">
        <f aca="false">IF($A46="","",INDEX('COGS Ledger'!$D$1:$D$400,$J46))</f>
        <v>ELECTRONIC DATA INTERCHANGE- EXP</v>
      </c>
      <c r="E46" s="50" t="str">
        <f aca="false">IF($A46="","",INDEX('COGS Ledger'!$F$1:$F$400,$J46)&amp;"")</f>
        <v>PJ Ref:AMSLAP0032/25 ; IN30320- EDI, ELECTRONIC AMENDMENT &amp; PRE ARRIVAL FTM SEP 2025- APPROVED BY MR VINITH- REF EMAIL</v>
      </c>
      <c r="F46" s="52" t="n">
        <f aca="false">IF($A46="","",INDEX('COGS Ledger'!$I$1:$I$400,$J46))</f>
        <v>5340</v>
      </c>
      <c r="G46" s="52" t="n">
        <f aca="false">IF($A46="","",INDEX('COGS Ledger'!$J$1:$J$400,$J46))</f>
        <v>5340</v>
      </c>
      <c r="H46" s="52" t="n">
        <f aca="false">IF($A46="","",'COGS Testing'!$E$9)</f>
        <v>4000</v>
      </c>
      <c r="I46" s="50" t="str">
        <f aca="false">IF($A46="","","Above materiality – automatically selected")</f>
        <v>Above materiality – automatically selected</v>
      </c>
      <c r="J46" s="90" t="n">
        <f aca="false">IF($A46="","",MATCH(LARGE('COGS Ledger'!$P$2:$P$400,$A46),'COGS Ledger'!$P$2:$P$400,0)+1)</f>
        <v>26</v>
      </c>
      <c r="K46" s="50" t="str">
        <f aca="false">IF($A46="","",INDEX('COGS Ledger'!$A$1:$A$400,$J46)&amp;"")</f>
        <v>PJAMS0063/25</v>
      </c>
      <c r="L46" s="54"/>
      <c r="M46" s="54"/>
    </row>
    <row r="47" customFormat="false" ht="79.85" hidden="false" customHeight="false" outlineLevel="0" collapsed="false">
      <c r="A47" s="90" t="n">
        <f aca="false">IF(ROWS($A$5:A47)&lt;='COGS Testing'!$E$31,ROWS($A$5:A47),"")</f>
        <v>43</v>
      </c>
      <c r="B47" s="91" t="n">
        <f aca="false">IF($A47="","",INDEX('COGS Ledger'!$B$1:$B$400,$J47))</f>
        <v>45954</v>
      </c>
      <c r="C47" s="90" t="n">
        <f aca="false">IF($A47="","",INDEX('COGS Ledger'!$C$1:$C$400,$J47))</f>
        <v>10049</v>
      </c>
      <c r="D47" s="50" t="str">
        <f aca="false">IF($A47="","",INDEX('COGS Ledger'!$D$1:$D$400,$J47))</f>
        <v>CONTAINER GATE PASS FEE- EXP</v>
      </c>
      <c r="E47" s="58" t="str">
        <f aca="false">IF($A47="","",INDEX('COGS Ledger'!$F$1:$F$400,$J47)&amp;"")</f>
        <v>RSGT- 2364789- CUL JAKARTA - JKTACUJK2536E- CSTAR
DISCH IMPORT LADEN- 7X20'- SAR 300
DISCH IMPORT LADEN- 33X40'- SAR 450
GATE CHARGES EMPTY EXPORT- 15X20' &amp; 29X40'- SAR 120
LOAD EXPORT EMPTY- 15X20'- SAR 300
LOAD EXPORT EMPTY- 29X40'- SAR 450
OCR PHOTO- 44 CONT- SAR 20</v>
      </c>
      <c r="F47" s="52" t="n">
        <f aca="false">IF($A47="","",INDEX('COGS Ledger'!$I$1:$I$400,$J47))</f>
        <v>5280</v>
      </c>
      <c r="G47" s="52" t="n">
        <f aca="false">IF($A47="","",INDEX('COGS Ledger'!$J$1:$J$400,$J47))</f>
        <v>5280</v>
      </c>
      <c r="H47" s="52" t="n">
        <f aca="false">IF($A47="","",'COGS Testing'!$E$9)</f>
        <v>4000</v>
      </c>
      <c r="I47" s="50" t="str">
        <f aca="false">IF($A47="","","Above materiality – automatically selected")</f>
        <v>Above materiality – automatically selected</v>
      </c>
      <c r="J47" s="90" t="n">
        <f aca="false">IF($A47="","",MATCH(LARGE('COGS Ledger'!$P$2:$P$400,$A47),'COGS Ledger'!$P$2:$P$400,0)+1)</f>
        <v>14</v>
      </c>
      <c r="K47" s="50" t="str">
        <f aca="false">IF($A47="","",INDEX('COGS Ledger'!$A$1:$A$400,$J47)&amp;"")</f>
        <v>PJAMS0097/25</v>
      </c>
      <c r="L47" s="54"/>
      <c r="M47" s="54"/>
    </row>
    <row r="48" customFormat="false" ht="15" hidden="false" customHeight="false" outlineLevel="0" collapsed="false">
      <c r="A48" s="90" t="n">
        <f aca="false">IF(ROWS($A$5:A48)&lt;='COGS Testing'!$E$31,ROWS($A$5:A48),"")</f>
        <v>44</v>
      </c>
      <c r="B48" s="91" t="n">
        <f aca="false">IF($A48="","",INDEX('COGS Ledger'!$B$1:$B$400,$J48))</f>
        <v>45979</v>
      </c>
      <c r="C48" s="90" t="n">
        <f aca="false">IF($A48="","",INDEX('COGS Ledger'!$C$1:$C$400,$J48))</f>
        <v>10079</v>
      </c>
      <c r="D48" s="50" t="str">
        <f aca="false">IF($A48="","",INDEX('COGS Ledger'!$D$1:$D$400,$J48))</f>
        <v>FRESH WATER SUPPLY</v>
      </c>
      <c r="E48" s="50" t="str">
        <f aca="false">IF($A48="","",INDEX('COGS Ledger'!$F$1:$F$400,$J48)&amp;"")</f>
        <v>PJ Ref:AMSLAP0030/25 ; INV 11345- FRESH WATER SUPPLY 120 MT- USD 11/SAR 41.25 PER MT- CSTAR</v>
      </c>
      <c r="F48" s="52" t="n">
        <f aca="false">IF($A48="","",INDEX('COGS Ledger'!$I$1:$I$400,$J48))</f>
        <v>4950</v>
      </c>
      <c r="G48" s="52" t="n">
        <f aca="false">IF($A48="","",INDEX('COGS Ledger'!$J$1:$J$400,$J48))</f>
        <v>4950</v>
      </c>
      <c r="H48" s="52" t="n">
        <f aca="false">IF($A48="","",'COGS Testing'!$E$9)</f>
        <v>4000</v>
      </c>
      <c r="I48" s="50" t="str">
        <f aca="false">IF($A48="","","Above materiality – automatically selected")</f>
        <v>Above materiality – automatically selected</v>
      </c>
      <c r="J48" s="90" t="n">
        <f aca="false">IF($A48="","",MATCH(LARGE('COGS Ledger'!$P$2:$P$400,$A48),'COGS Ledger'!$P$2:$P$400,0)+1)</f>
        <v>40</v>
      </c>
      <c r="K48" s="50" t="str">
        <f aca="false">IF($A48="","",INDEX('COGS Ledger'!$A$1:$A$400,$J48)&amp;"")</f>
        <v>PJAMS0058/25</v>
      </c>
      <c r="L48" s="54"/>
      <c r="M48" s="54"/>
    </row>
    <row r="49" customFormat="false" ht="35.05" hidden="false" customHeight="false" outlineLevel="0" collapsed="false">
      <c r="A49" s="90" t="n">
        <f aca="false">IF(ROWS($A$5:A49)&lt;='COGS Testing'!$E$31,ROWS($A$5:A49),"")</f>
        <v>45</v>
      </c>
      <c r="B49" s="91" t="n">
        <f aca="false">IF($A49="","",INDEX('COGS Ledger'!$B$1:$B$400,$J49))</f>
        <v>45909</v>
      </c>
      <c r="C49" s="90" t="n">
        <f aca="false">IF($A49="","",INDEX('COGS Ledger'!$C$1:$C$400,$J49))</f>
        <v>10053</v>
      </c>
      <c r="D49" s="50" t="str">
        <f aca="false">IF($A49="","",INDEX('COGS Ledger'!$D$1:$D$400,$J49))</f>
        <v>OPERATION RECOVERY COST</v>
      </c>
      <c r="E49" s="58" t="str">
        <f aca="false">IF($A49="","",INDEX('COGS Ledger'!$F$1:$F$400,$J49)&amp;"")</f>
        <v>RSGT- 2331991- NZ SUZHOU - NZSUFRS03- DISCH IMP 16X20' INCLUDING 2 DG &amp; 208X40' 
DISCH TRANS- 8X20' &amp; 16X40' 
LOAD TRANS- 24X20' &amp; 257X40'</v>
      </c>
      <c r="F49" s="52" t="n">
        <f aca="false">IF($A49="","",INDEX('COGS Ledger'!$I$1:$I$400,$J49))</f>
        <v>4200</v>
      </c>
      <c r="G49" s="52" t="n">
        <f aca="false">IF($A49="","",INDEX('COGS Ledger'!$J$1:$J$400,$J49))</f>
        <v>4200</v>
      </c>
      <c r="H49" s="52" t="n">
        <f aca="false">IF($A49="","",'COGS Testing'!$E$9)</f>
        <v>4000</v>
      </c>
      <c r="I49" s="50" t="str">
        <f aca="false">IF($A49="","","Above materiality – automatically selected")</f>
        <v>Above materiality – automatically selected</v>
      </c>
      <c r="J49" s="90" t="n">
        <f aca="false">IF($A49="","",MATCH(LARGE('COGS Ledger'!$P$2:$P$400,$A49),'COGS Ledger'!$P$2:$P$400,0)+1)</f>
        <v>85</v>
      </c>
      <c r="K49" s="50" t="str">
        <f aca="false">IF($A49="","",INDEX('COGS Ledger'!$A$1:$A$400,$J49)&amp;"")</f>
        <v>PJAMS0005/25</v>
      </c>
      <c r="L49" s="54"/>
      <c r="M49" s="54"/>
    </row>
    <row r="50" customFormat="false" ht="15" hidden="false" customHeight="false" outlineLevel="0" collapsed="false">
      <c r="A50" s="90" t="str">
        <f aca="false">IF(ROWS($A$5:A50)&lt;='COGS Testing'!$E$31,ROWS($A$5:A50),"")</f>
        <v/>
      </c>
      <c r="B50" s="91" t="str">
        <f aca="false">IF($A50="","",INDEX('COGS Ledger'!$B$1:$B$400,$J50))</f>
        <v/>
      </c>
      <c r="C50" s="90" t="str">
        <f aca="false">IF($A50="","",INDEX('COGS Ledger'!$C$1:$C$400,$J50))</f>
        <v/>
      </c>
      <c r="D50" s="50" t="str">
        <f aca="false">IF($A50="","",INDEX('COGS Ledger'!$D$1:$D$400,$J50))</f>
        <v/>
      </c>
      <c r="E50" s="50" t="str">
        <f aca="false">IF($A50="","",INDEX('COGS Ledger'!$F$1:$F$400,$J50)&amp;"")</f>
        <v/>
      </c>
      <c r="F50" s="52" t="str">
        <f aca="false">IF($A50="","",INDEX('COGS Ledger'!$I$1:$I$400,$J50))</f>
        <v/>
      </c>
      <c r="G50" s="52" t="str">
        <f aca="false">IF($A50="","",INDEX('COGS Ledger'!$J$1:$J$400,$J50))</f>
        <v/>
      </c>
      <c r="H50" s="52" t="str">
        <f aca="false">IF($A50="","",'COGS Testing'!$E$9)</f>
        <v/>
      </c>
      <c r="I50" s="50" t="str">
        <f aca="false">IF($A50="","","Above materiality – automatically selected")</f>
        <v/>
      </c>
      <c r="J50" s="90" t="str">
        <f aca="false">IF($A50="","",MATCH(LARGE('COGS Ledger'!$P$2:$P$400,$A50),'COGS Ledger'!$P$2:$P$400,0)+1)</f>
        <v/>
      </c>
      <c r="K50" s="50" t="str">
        <f aca="false">IF($A50="","",INDEX('COGS Ledger'!$A$1:$A$400,$J50)&amp;"")</f>
        <v/>
      </c>
      <c r="L50" s="54"/>
      <c r="M50" s="54"/>
    </row>
    <row r="51" customFormat="false" ht="15" hidden="false" customHeight="false" outlineLevel="0" collapsed="false">
      <c r="A51" s="90" t="str">
        <f aca="false">IF(ROWS($A$5:A51)&lt;='COGS Testing'!$E$31,ROWS($A$5:A51),"")</f>
        <v/>
      </c>
      <c r="B51" s="91" t="str">
        <f aca="false">IF($A51="","",INDEX('COGS Ledger'!$B$1:$B$400,$J51))</f>
        <v/>
      </c>
      <c r="C51" s="90" t="str">
        <f aca="false">IF($A51="","",INDEX('COGS Ledger'!$C$1:$C$400,$J51))</f>
        <v/>
      </c>
      <c r="D51" s="50" t="str">
        <f aca="false">IF($A51="","",INDEX('COGS Ledger'!$D$1:$D$400,$J51))</f>
        <v/>
      </c>
      <c r="E51" s="50" t="str">
        <f aca="false">IF($A51="","",INDEX('COGS Ledger'!$F$1:$F$400,$J51)&amp;"")</f>
        <v/>
      </c>
      <c r="F51" s="52" t="str">
        <f aca="false">IF($A51="","",INDEX('COGS Ledger'!$I$1:$I$400,$J51))</f>
        <v/>
      </c>
      <c r="G51" s="52" t="str">
        <f aca="false">IF($A51="","",INDEX('COGS Ledger'!$J$1:$J$400,$J51))</f>
        <v/>
      </c>
      <c r="H51" s="52" t="str">
        <f aca="false">IF($A51="","",'COGS Testing'!$E$9)</f>
        <v/>
      </c>
      <c r="I51" s="50" t="str">
        <f aca="false">IF($A51="","","Above materiality – automatically selected")</f>
        <v/>
      </c>
      <c r="J51" s="90" t="str">
        <f aca="false">IF($A51="","",MATCH(LARGE('COGS Ledger'!$P$2:$P$400,$A51),'COGS Ledger'!$P$2:$P$400,0)+1)</f>
        <v/>
      </c>
      <c r="K51" s="50" t="str">
        <f aca="false">IF($A51="","",INDEX('COGS Ledger'!$A$1:$A$400,$J51)&amp;"")</f>
        <v/>
      </c>
      <c r="L51" s="54"/>
      <c r="M51" s="54"/>
    </row>
    <row r="52" customFormat="false" ht="15" hidden="false" customHeight="false" outlineLevel="0" collapsed="false">
      <c r="A52" s="90" t="str">
        <f aca="false">IF(ROWS($A$5:A52)&lt;='COGS Testing'!$E$31,ROWS($A$5:A52),"")</f>
        <v/>
      </c>
      <c r="B52" s="91" t="str">
        <f aca="false">IF($A52="","",INDEX('COGS Ledger'!$B$1:$B$400,$J52))</f>
        <v/>
      </c>
      <c r="C52" s="90" t="str">
        <f aca="false">IF($A52="","",INDEX('COGS Ledger'!$C$1:$C$400,$J52))</f>
        <v/>
      </c>
      <c r="D52" s="50" t="str">
        <f aca="false">IF($A52="","",INDEX('COGS Ledger'!$D$1:$D$400,$J52))</f>
        <v/>
      </c>
      <c r="E52" s="50" t="str">
        <f aca="false">IF($A52="","",INDEX('COGS Ledger'!$F$1:$F$400,$J52)&amp;"")</f>
        <v/>
      </c>
      <c r="F52" s="52" t="str">
        <f aca="false">IF($A52="","",INDEX('COGS Ledger'!$I$1:$I$400,$J52))</f>
        <v/>
      </c>
      <c r="G52" s="52" t="str">
        <f aca="false">IF($A52="","",INDEX('COGS Ledger'!$J$1:$J$400,$J52))</f>
        <v/>
      </c>
      <c r="H52" s="52" t="str">
        <f aca="false">IF($A52="","",'COGS Testing'!$E$9)</f>
        <v/>
      </c>
      <c r="I52" s="50" t="str">
        <f aca="false">IF($A52="","","Above materiality – automatically selected")</f>
        <v/>
      </c>
      <c r="J52" s="90" t="str">
        <f aca="false">IF($A52="","",MATCH(LARGE('COGS Ledger'!$P$2:$P$400,$A52),'COGS Ledger'!$P$2:$P$400,0)+1)</f>
        <v/>
      </c>
      <c r="K52" s="50" t="str">
        <f aca="false">IF($A52="","",INDEX('COGS Ledger'!$A$1:$A$400,$J52)&amp;"")</f>
        <v/>
      </c>
      <c r="L52" s="54"/>
      <c r="M52" s="54"/>
    </row>
    <row r="53" customFormat="false" ht="15" hidden="false" customHeight="false" outlineLevel="0" collapsed="false">
      <c r="A53" s="90" t="str">
        <f aca="false">IF(ROWS($A$5:A53)&lt;='COGS Testing'!$E$31,ROWS($A$5:A53),"")</f>
        <v/>
      </c>
      <c r="B53" s="91" t="str">
        <f aca="false">IF($A53="","",INDEX('COGS Ledger'!$B$1:$B$400,$J53))</f>
        <v/>
      </c>
      <c r="C53" s="90" t="str">
        <f aca="false">IF($A53="","",INDEX('COGS Ledger'!$C$1:$C$400,$J53))</f>
        <v/>
      </c>
      <c r="D53" s="50" t="str">
        <f aca="false">IF($A53="","",INDEX('COGS Ledger'!$D$1:$D$400,$J53))</f>
        <v/>
      </c>
      <c r="E53" s="50" t="str">
        <f aca="false">IF($A53="","",INDEX('COGS Ledger'!$F$1:$F$400,$J53)&amp;"")</f>
        <v/>
      </c>
      <c r="F53" s="52" t="str">
        <f aca="false">IF($A53="","",INDEX('COGS Ledger'!$I$1:$I$400,$J53))</f>
        <v/>
      </c>
      <c r="G53" s="52" t="str">
        <f aca="false">IF($A53="","",INDEX('COGS Ledger'!$J$1:$J$400,$J53))</f>
        <v/>
      </c>
      <c r="H53" s="52" t="str">
        <f aca="false">IF($A53="","",'COGS Testing'!$E$9)</f>
        <v/>
      </c>
      <c r="I53" s="50" t="str">
        <f aca="false">IF($A53="","","Above materiality – automatically selected")</f>
        <v/>
      </c>
      <c r="J53" s="90" t="str">
        <f aca="false">IF($A53="","",MATCH(LARGE('COGS Ledger'!$P$2:$P$400,$A53),'COGS Ledger'!$P$2:$P$400,0)+1)</f>
        <v/>
      </c>
      <c r="K53" s="50" t="str">
        <f aca="false">IF($A53="","",INDEX('COGS Ledger'!$A$1:$A$400,$J53)&amp;"")</f>
        <v/>
      </c>
      <c r="L53" s="54"/>
      <c r="M53" s="54"/>
    </row>
    <row r="54" customFormat="false" ht="15" hidden="false" customHeight="false" outlineLevel="0" collapsed="false">
      <c r="A54" s="90" t="str">
        <f aca="false">IF(ROWS($A$5:A54)&lt;='COGS Testing'!$E$31,ROWS($A$5:A54),"")</f>
        <v/>
      </c>
      <c r="B54" s="91" t="str">
        <f aca="false">IF($A54="","",INDEX('COGS Ledger'!$B$1:$B$400,$J54))</f>
        <v/>
      </c>
      <c r="C54" s="90" t="str">
        <f aca="false">IF($A54="","",INDEX('COGS Ledger'!$C$1:$C$400,$J54))</f>
        <v/>
      </c>
      <c r="D54" s="50" t="str">
        <f aca="false">IF($A54="","",INDEX('COGS Ledger'!$D$1:$D$400,$J54))</f>
        <v/>
      </c>
      <c r="E54" s="50" t="str">
        <f aca="false">IF($A54="","",INDEX('COGS Ledger'!$F$1:$F$400,$J54)&amp;"")</f>
        <v/>
      </c>
      <c r="F54" s="52" t="str">
        <f aca="false">IF($A54="","",INDEX('COGS Ledger'!$I$1:$I$400,$J54))</f>
        <v/>
      </c>
      <c r="G54" s="52" t="str">
        <f aca="false">IF($A54="","",INDEX('COGS Ledger'!$J$1:$J$400,$J54))</f>
        <v/>
      </c>
      <c r="H54" s="52" t="str">
        <f aca="false">IF($A54="","",'COGS Testing'!$E$9)</f>
        <v/>
      </c>
      <c r="I54" s="50" t="str">
        <f aca="false">IF($A54="","","Above materiality – automatically selected")</f>
        <v/>
      </c>
      <c r="J54" s="90" t="str">
        <f aca="false">IF($A54="","",MATCH(LARGE('COGS Ledger'!$P$2:$P$400,$A54),'COGS Ledger'!$P$2:$P$400,0)+1)</f>
        <v/>
      </c>
      <c r="K54" s="50" t="str">
        <f aca="false">IF($A54="","",INDEX('COGS Ledger'!$A$1:$A$400,$J54)&amp;"")</f>
        <v/>
      </c>
      <c r="L54" s="54"/>
      <c r="M54" s="54"/>
    </row>
    <row r="55" customFormat="false" ht="15" hidden="false" customHeight="false" outlineLevel="0" collapsed="false">
      <c r="A55" s="90" t="str">
        <f aca="false">IF(ROWS($A$5:A55)&lt;='COGS Testing'!$E$31,ROWS($A$5:A55),"")</f>
        <v/>
      </c>
      <c r="B55" s="91" t="str">
        <f aca="false">IF($A55="","",INDEX('COGS Ledger'!$B$1:$B$400,$J55))</f>
        <v/>
      </c>
      <c r="C55" s="90" t="str">
        <f aca="false">IF($A55="","",INDEX('COGS Ledger'!$C$1:$C$400,$J55))</f>
        <v/>
      </c>
      <c r="D55" s="50" t="str">
        <f aca="false">IF($A55="","",INDEX('COGS Ledger'!$D$1:$D$400,$J55))</f>
        <v/>
      </c>
      <c r="E55" s="50" t="str">
        <f aca="false">IF($A55="","",INDEX('COGS Ledger'!$F$1:$F$400,$J55)&amp;"")</f>
        <v/>
      </c>
      <c r="F55" s="52" t="str">
        <f aca="false">IF($A55="","",INDEX('COGS Ledger'!$I$1:$I$400,$J55))</f>
        <v/>
      </c>
      <c r="G55" s="52" t="str">
        <f aca="false">IF($A55="","",INDEX('COGS Ledger'!$J$1:$J$400,$J55))</f>
        <v/>
      </c>
      <c r="H55" s="52" t="str">
        <f aca="false">IF($A55="","",'COGS Testing'!$E$9)</f>
        <v/>
      </c>
      <c r="I55" s="50" t="str">
        <f aca="false">IF($A55="","","Above materiality – automatically selected")</f>
        <v/>
      </c>
      <c r="J55" s="90" t="str">
        <f aca="false">IF($A55="","",MATCH(LARGE('COGS Ledger'!$P$2:$P$400,$A55),'COGS Ledger'!$P$2:$P$400,0)+1)</f>
        <v/>
      </c>
      <c r="K55" s="50" t="str">
        <f aca="false">IF($A55="","",INDEX('COGS Ledger'!$A$1:$A$400,$J55)&amp;"")</f>
        <v/>
      </c>
      <c r="L55" s="54"/>
      <c r="M55" s="54"/>
    </row>
    <row r="56" customFormat="false" ht="15" hidden="false" customHeight="false" outlineLevel="0" collapsed="false">
      <c r="A56" s="90" t="str">
        <f aca="false">IF(ROWS($A$5:A56)&lt;='COGS Testing'!$E$31,ROWS($A$5:A56),"")</f>
        <v/>
      </c>
      <c r="B56" s="91" t="str">
        <f aca="false">IF($A56="","",INDEX('COGS Ledger'!$B$1:$B$400,$J56))</f>
        <v/>
      </c>
      <c r="C56" s="90" t="str">
        <f aca="false">IF($A56="","",INDEX('COGS Ledger'!$C$1:$C$400,$J56))</f>
        <v/>
      </c>
      <c r="D56" s="50" t="str">
        <f aca="false">IF($A56="","",INDEX('COGS Ledger'!$D$1:$D$400,$J56))</f>
        <v/>
      </c>
      <c r="E56" s="50" t="str">
        <f aca="false">IF($A56="","",INDEX('COGS Ledger'!$F$1:$F$400,$J56)&amp;"")</f>
        <v/>
      </c>
      <c r="F56" s="52" t="str">
        <f aca="false">IF($A56="","",INDEX('COGS Ledger'!$I$1:$I$400,$J56))</f>
        <v/>
      </c>
      <c r="G56" s="52" t="str">
        <f aca="false">IF($A56="","",INDEX('COGS Ledger'!$J$1:$J$400,$J56))</f>
        <v/>
      </c>
      <c r="H56" s="52" t="str">
        <f aca="false">IF($A56="","",'COGS Testing'!$E$9)</f>
        <v/>
      </c>
      <c r="I56" s="50" t="str">
        <f aca="false">IF($A56="","","Above materiality – automatically selected")</f>
        <v/>
      </c>
      <c r="J56" s="90" t="str">
        <f aca="false">IF($A56="","",MATCH(LARGE('COGS Ledger'!$P$2:$P$400,$A56),'COGS Ledger'!$P$2:$P$400,0)+1)</f>
        <v/>
      </c>
      <c r="K56" s="50" t="str">
        <f aca="false">IF($A56="","",INDEX('COGS Ledger'!$A$1:$A$400,$J56)&amp;"")</f>
        <v/>
      </c>
      <c r="L56" s="54"/>
      <c r="M56" s="54"/>
    </row>
    <row r="57" customFormat="false" ht="15" hidden="false" customHeight="false" outlineLevel="0" collapsed="false">
      <c r="A57" s="90" t="str">
        <f aca="false">IF(ROWS($A$5:A57)&lt;='COGS Testing'!$E$31,ROWS($A$5:A57),"")</f>
        <v/>
      </c>
      <c r="B57" s="91" t="str">
        <f aca="false">IF($A57="","",INDEX('COGS Ledger'!$B$1:$B$400,$J57))</f>
        <v/>
      </c>
      <c r="C57" s="90" t="str">
        <f aca="false">IF($A57="","",INDEX('COGS Ledger'!$C$1:$C$400,$J57))</f>
        <v/>
      </c>
      <c r="D57" s="50" t="str">
        <f aca="false">IF($A57="","",INDEX('COGS Ledger'!$D$1:$D$400,$J57))</f>
        <v/>
      </c>
      <c r="E57" s="50" t="str">
        <f aca="false">IF($A57="","",INDEX('COGS Ledger'!$F$1:$F$400,$J57)&amp;"")</f>
        <v/>
      </c>
      <c r="F57" s="52" t="str">
        <f aca="false">IF($A57="","",INDEX('COGS Ledger'!$I$1:$I$400,$J57))</f>
        <v/>
      </c>
      <c r="G57" s="52" t="str">
        <f aca="false">IF($A57="","",INDEX('COGS Ledger'!$J$1:$J$400,$J57))</f>
        <v/>
      </c>
      <c r="H57" s="52" t="str">
        <f aca="false">IF($A57="","",'COGS Testing'!$E$9)</f>
        <v/>
      </c>
      <c r="I57" s="50" t="str">
        <f aca="false">IF($A57="","","Above materiality – automatically selected")</f>
        <v/>
      </c>
      <c r="J57" s="90" t="str">
        <f aca="false">IF($A57="","",MATCH(LARGE('COGS Ledger'!$P$2:$P$400,$A57),'COGS Ledger'!$P$2:$P$400,0)+1)</f>
        <v/>
      </c>
      <c r="K57" s="50" t="str">
        <f aca="false">IF($A57="","",INDEX('COGS Ledger'!$A$1:$A$400,$J57)&amp;"")</f>
        <v/>
      </c>
      <c r="L57" s="54"/>
      <c r="M57" s="54"/>
    </row>
    <row r="58" customFormat="false" ht="15" hidden="false" customHeight="false" outlineLevel="0" collapsed="false">
      <c r="A58" s="90" t="str">
        <f aca="false">IF(ROWS($A$5:A58)&lt;='COGS Testing'!$E$31,ROWS($A$5:A58),"")</f>
        <v/>
      </c>
      <c r="B58" s="91" t="str">
        <f aca="false">IF($A58="","",INDEX('COGS Ledger'!$B$1:$B$400,$J58))</f>
        <v/>
      </c>
      <c r="C58" s="90" t="str">
        <f aca="false">IF($A58="","",INDEX('COGS Ledger'!$C$1:$C$400,$J58))</f>
        <v/>
      </c>
      <c r="D58" s="50" t="str">
        <f aca="false">IF($A58="","",INDEX('COGS Ledger'!$D$1:$D$400,$J58))</f>
        <v/>
      </c>
      <c r="E58" s="50" t="str">
        <f aca="false">IF($A58="","",INDEX('COGS Ledger'!$F$1:$F$400,$J58)&amp;"")</f>
        <v/>
      </c>
      <c r="F58" s="52" t="str">
        <f aca="false">IF($A58="","",INDEX('COGS Ledger'!$I$1:$I$400,$J58))</f>
        <v/>
      </c>
      <c r="G58" s="52" t="str">
        <f aca="false">IF($A58="","",INDEX('COGS Ledger'!$J$1:$J$400,$J58))</f>
        <v/>
      </c>
      <c r="H58" s="52" t="str">
        <f aca="false">IF($A58="","",'COGS Testing'!$E$9)</f>
        <v/>
      </c>
      <c r="I58" s="50" t="str">
        <f aca="false">IF($A58="","","Above materiality – automatically selected")</f>
        <v/>
      </c>
      <c r="J58" s="90" t="str">
        <f aca="false">IF($A58="","",MATCH(LARGE('COGS Ledger'!$P$2:$P$400,$A58),'COGS Ledger'!$P$2:$P$400,0)+1)</f>
        <v/>
      </c>
      <c r="K58" s="50" t="str">
        <f aca="false">IF($A58="","",INDEX('COGS Ledger'!$A$1:$A$400,$J58)&amp;"")</f>
        <v/>
      </c>
      <c r="L58" s="54"/>
      <c r="M58" s="54"/>
    </row>
    <row r="59" customFormat="false" ht="15" hidden="false" customHeight="false" outlineLevel="0" collapsed="false">
      <c r="A59" s="90" t="str">
        <f aca="false">IF(ROWS($A$5:A59)&lt;='COGS Testing'!$E$31,ROWS($A$5:A59),"")</f>
        <v/>
      </c>
      <c r="B59" s="91" t="str">
        <f aca="false">IF($A59="","",INDEX('COGS Ledger'!$B$1:$B$400,$J59))</f>
        <v/>
      </c>
      <c r="C59" s="90" t="str">
        <f aca="false">IF($A59="","",INDEX('COGS Ledger'!$C$1:$C$400,$J59))</f>
        <v/>
      </c>
      <c r="D59" s="50" t="str">
        <f aca="false">IF($A59="","",INDEX('COGS Ledger'!$D$1:$D$400,$J59))</f>
        <v/>
      </c>
      <c r="E59" s="50" t="str">
        <f aca="false">IF($A59="","",INDEX('COGS Ledger'!$F$1:$F$400,$J59)&amp;"")</f>
        <v/>
      </c>
      <c r="F59" s="52" t="str">
        <f aca="false">IF($A59="","",INDEX('COGS Ledger'!$I$1:$I$400,$J59))</f>
        <v/>
      </c>
      <c r="G59" s="52" t="str">
        <f aca="false">IF($A59="","",INDEX('COGS Ledger'!$J$1:$J$400,$J59))</f>
        <v/>
      </c>
      <c r="H59" s="52" t="str">
        <f aca="false">IF($A59="","",'COGS Testing'!$E$9)</f>
        <v/>
      </c>
      <c r="I59" s="50" t="str">
        <f aca="false">IF($A59="","","Above materiality – automatically selected")</f>
        <v/>
      </c>
      <c r="J59" s="90" t="str">
        <f aca="false">IF($A59="","",MATCH(LARGE('COGS Ledger'!$P$2:$P$400,$A59),'COGS Ledger'!$P$2:$P$400,0)+1)</f>
        <v/>
      </c>
      <c r="K59" s="50" t="str">
        <f aca="false">IF($A59="","",INDEX('COGS Ledger'!$A$1:$A$400,$J59)&amp;"")</f>
        <v/>
      </c>
      <c r="L59" s="54"/>
      <c r="M59" s="54"/>
    </row>
    <row r="60" customFormat="false" ht="15" hidden="false" customHeight="false" outlineLevel="0" collapsed="false">
      <c r="A60" s="90" t="str">
        <f aca="false">IF(ROWS($A$5:A60)&lt;='COGS Testing'!$E$31,ROWS($A$5:A60),"")</f>
        <v/>
      </c>
      <c r="B60" s="91" t="str">
        <f aca="false">IF($A60="","",INDEX('COGS Ledger'!$B$1:$B$400,$J60))</f>
        <v/>
      </c>
      <c r="C60" s="90" t="str">
        <f aca="false">IF($A60="","",INDEX('COGS Ledger'!$C$1:$C$400,$J60))</f>
        <v/>
      </c>
      <c r="D60" s="50" t="str">
        <f aca="false">IF($A60="","",INDEX('COGS Ledger'!$D$1:$D$400,$J60))</f>
        <v/>
      </c>
      <c r="E60" s="50" t="str">
        <f aca="false">IF($A60="","",INDEX('COGS Ledger'!$F$1:$F$400,$J60)&amp;"")</f>
        <v/>
      </c>
      <c r="F60" s="52" t="str">
        <f aca="false">IF($A60="","",INDEX('COGS Ledger'!$I$1:$I$400,$J60))</f>
        <v/>
      </c>
      <c r="G60" s="52" t="str">
        <f aca="false">IF($A60="","",INDEX('COGS Ledger'!$J$1:$J$400,$J60))</f>
        <v/>
      </c>
      <c r="H60" s="52" t="str">
        <f aca="false">IF($A60="","",'COGS Testing'!$E$9)</f>
        <v/>
      </c>
      <c r="I60" s="50" t="str">
        <f aca="false">IF($A60="","","Above materiality – automatically selected")</f>
        <v/>
      </c>
      <c r="J60" s="90" t="str">
        <f aca="false">IF($A60="","",MATCH(LARGE('COGS Ledger'!$P$2:$P$400,$A60),'COGS Ledger'!$P$2:$P$400,0)+1)</f>
        <v/>
      </c>
      <c r="K60" s="50" t="str">
        <f aca="false">IF($A60="","",INDEX('COGS Ledger'!$A$1:$A$400,$J60)&amp;"")</f>
        <v/>
      </c>
      <c r="L60" s="54"/>
      <c r="M60" s="54"/>
    </row>
    <row r="61" customFormat="false" ht="15" hidden="false" customHeight="false" outlineLevel="0" collapsed="false">
      <c r="A61" s="90" t="str">
        <f aca="false">IF(ROWS($A$5:A61)&lt;='COGS Testing'!$E$31,ROWS($A$5:A61),"")</f>
        <v/>
      </c>
      <c r="B61" s="91" t="str">
        <f aca="false">IF($A61="","",INDEX('COGS Ledger'!$B$1:$B$400,$J61))</f>
        <v/>
      </c>
      <c r="C61" s="90" t="str">
        <f aca="false">IF($A61="","",INDEX('COGS Ledger'!$C$1:$C$400,$J61))</f>
        <v/>
      </c>
      <c r="D61" s="50" t="str">
        <f aca="false">IF($A61="","",INDEX('COGS Ledger'!$D$1:$D$400,$J61))</f>
        <v/>
      </c>
      <c r="E61" s="50" t="str">
        <f aca="false">IF($A61="","",INDEX('COGS Ledger'!$F$1:$F$400,$J61)&amp;"")</f>
        <v/>
      </c>
      <c r="F61" s="52" t="str">
        <f aca="false">IF($A61="","",INDEX('COGS Ledger'!$I$1:$I$400,$J61))</f>
        <v/>
      </c>
      <c r="G61" s="52" t="str">
        <f aca="false">IF($A61="","",INDEX('COGS Ledger'!$J$1:$J$400,$J61))</f>
        <v/>
      </c>
      <c r="H61" s="52" t="str">
        <f aca="false">IF($A61="","",'COGS Testing'!$E$9)</f>
        <v/>
      </c>
      <c r="I61" s="50" t="str">
        <f aca="false">IF($A61="","","Above materiality – automatically selected")</f>
        <v/>
      </c>
      <c r="J61" s="90" t="str">
        <f aca="false">IF($A61="","",MATCH(LARGE('COGS Ledger'!$P$2:$P$400,$A61),'COGS Ledger'!$P$2:$P$400,0)+1)</f>
        <v/>
      </c>
      <c r="K61" s="50" t="str">
        <f aca="false">IF($A61="","",INDEX('COGS Ledger'!$A$1:$A$400,$J61)&amp;"")</f>
        <v/>
      </c>
      <c r="L61" s="54"/>
      <c r="M61" s="54"/>
    </row>
    <row r="62" customFormat="false" ht="15" hidden="false" customHeight="false" outlineLevel="0" collapsed="false">
      <c r="A62" s="90" t="str">
        <f aca="false">IF(ROWS($A$5:A62)&lt;='COGS Testing'!$E$31,ROWS($A$5:A62),"")</f>
        <v/>
      </c>
      <c r="B62" s="91" t="str">
        <f aca="false">IF($A62="","",INDEX('COGS Ledger'!$B$1:$B$400,$J62))</f>
        <v/>
      </c>
      <c r="C62" s="90" t="str">
        <f aca="false">IF($A62="","",INDEX('COGS Ledger'!$C$1:$C$400,$J62))</f>
        <v/>
      </c>
      <c r="D62" s="50" t="str">
        <f aca="false">IF($A62="","",INDEX('COGS Ledger'!$D$1:$D$400,$J62))</f>
        <v/>
      </c>
      <c r="E62" s="50" t="str">
        <f aca="false">IF($A62="","",INDEX('COGS Ledger'!$F$1:$F$400,$J62)&amp;"")</f>
        <v/>
      </c>
      <c r="F62" s="52" t="str">
        <f aca="false">IF($A62="","",INDEX('COGS Ledger'!$I$1:$I$400,$J62))</f>
        <v/>
      </c>
      <c r="G62" s="52" t="str">
        <f aca="false">IF($A62="","",INDEX('COGS Ledger'!$J$1:$J$400,$J62))</f>
        <v/>
      </c>
      <c r="H62" s="52" t="str">
        <f aca="false">IF($A62="","",'COGS Testing'!$E$9)</f>
        <v/>
      </c>
      <c r="I62" s="50" t="str">
        <f aca="false">IF($A62="","","Above materiality – automatically selected")</f>
        <v/>
      </c>
      <c r="J62" s="90" t="str">
        <f aca="false">IF($A62="","",MATCH(LARGE('COGS Ledger'!$P$2:$P$400,$A62),'COGS Ledger'!$P$2:$P$400,0)+1)</f>
        <v/>
      </c>
      <c r="K62" s="50" t="str">
        <f aca="false">IF($A62="","",INDEX('COGS Ledger'!$A$1:$A$400,$J62)&amp;"")</f>
        <v/>
      </c>
      <c r="L62" s="54"/>
      <c r="M62" s="54"/>
    </row>
    <row r="63" customFormat="false" ht="15" hidden="false" customHeight="false" outlineLevel="0" collapsed="false">
      <c r="A63" s="90" t="str">
        <f aca="false">IF(ROWS($A$5:A63)&lt;='COGS Testing'!$E$31,ROWS($A$5:A63),"")</f>
        <v/>
      </c>
      <c r="B63" s="91" t="str">
        <f aca="false">IF($A63="","",INDEX('COGS Ledger'!$B$1:$B$400,$J63))</f>
        <v/>
      </c>
      <c r="C63" s="90" t="str">
        <f aca="false">IF($A63="","",INDEX('COGS Ledger'!$C$1:$C$400,$J63))</f>
        <v/>
      </c>
      <c r="D63" s="50" t="str">
        <f aca="false">IF($A63="","",INDEX('COGS Ledger'!$D$1:$D$400,$J63))</f>
        <v/>
      </c>
      <c r="E63" s="50" t="str">
        <f aca="false">IF($A63="","",INDEX('COGS Ledger'!$F$1:$F$400,$J63)&amp;"")</f>
        <v/>
      </c>
      <c r="F63" s="52" t="str">
        <f aca="false">IF($A63="","",INDEX('COGS Ledger'!$I$1:$I$400,$J63))</f>
        <v/>
      </c>
      <c r="G63" s="52" t="str">
        <f aca="false">IF($A63="","",INDEX('COGS Ledger'!$J$1:$J$400,$J63))</f>
        <v/>
      </c>
      <c r="H63" s="52" t="str">
        <f aca="false">IF($A63="","",'COGS Testing'!$E$9)</f>
        <v/>
      </c>
      <c r="I63" s="50" t="str">
        <f aca="false">IF($A63="","","Above materiality – automatically selected")</f>
        <v/>
      </c>
      <c r="J63" s="90" t="str">
        <f aca="false">IF($A63="","",MATCH(LARGE('COGS Ledger'!$P$2:$P$400,$A63),'COGS Ledger'!$P$2:$P$400,0)+1)</f>
        <v/>
      </c>
      <c r="K63" s="50" t="str">
        <f aca="false">IF($A63="","",INDEX('COGS Ledger'!$A$1:$A$400,$J63)&amp;"")</f>
        <v/>
      </c>
      <c r="L63" s="54"/>
      <c r="M63" s="54"/>
    </row>
    <row r="64" customFormat="false" ht="15" hidden="false" customHeight="false" outlineLevel="0" collapsed="false">
      <c r="A64" s="90" t="str">
        <f aca="false">IF(ROWS($A$5:A64)&lt;='COGS Testing'!$E$31,ROWS($A$5:A64),"")</f>
        <v/>
      </c>
      <c r="B64" s="91" t="str">
        <f aca="false">IF($A64="","",INDEX('COGS Ledger'!$B$1:$B$400,$J64))</f>
        <v/>
      </c>
      <c r="C64" s="90" t="str">
        <f aca="false">IF($A64="","",INDEX('COGS Ledger'!$C$1:$C$400,$J64))</f>
        <v/>
      </c>
      <c r="D64" s="50" t="str">
        <f aca="false">IF($A64="","",INDEX('COGS Ledger'!$D$1:$D$400,$J64))</f>
        <v/>
      </c>
      <c r="E64" s="50" t="str">
        <f aca="false">IF($A64="","",INDEX('COGS Ledger'!$F$1:$F$400,$J64)&amp;"")</f>
        <v/>
      </c>
      <c r="F64" s="52" t="str">
        <f aca="false">IF($A64="","",INDEX('COGS Ledger'!$I$1:$I$400,$J64))</f>
        <v/>
      </c>
      <c r="G64" s="52" t="str">
        <f aca="false">IF($A64="","",INDEX('COGS Ledger'!$J$1:$J$400,$J64))</f>
        <v/>
      </c>
      <c r="H64" s="52" t="str">
        <f aca="false">IF($A64="","",'COGS Testing'!$E$9)</f>
        <v/>
      </c>
      <c r="I64" s="50" t="str">
        <f aca="false">IF($A64="","","Above materiality – automatically selected")</f>
        <v/>
      </c>
      <c r="J64" s="90" t="str">
        <f aca="false">IF($A64="","",MATCH(LARGE('COGS Ledger'!$P$2:$P$400,$A64),'COGS Ledger'!$P$2:$P$400,0)+1)</f>
        <v/>
      </c>
      <c r="K64" s="50" t="str">
        <f aca="false">IF($A64="","",INDEX('COGS Ledger'!$A$1:$A$400,$J64)&amp;"")</f>
        <v/>
      </c>
      <c r="L64" s="54"/>
      <c r="M64" s="54"/>
    </row>
    <row r="65" customFormat="false" ht="15" hidden="false" customHeight="false" outlineLevel="0" collapsed="false">
      <c r="A65" s="90" t="str">
        <f aca="false">IF(ROWS($A$5:A65)&lt;='COGS Testing'!$E$31,ROWS($A$5:A65),"")</f>
        <v/>
      </c>
      <c r="B65" s="91" t="str">
        <f aca="false">IF($A65="","",INDEX('COGS Ledger'!$B$1:$B$400,$J65))</f>
        <v/>
      </c>
      <c r="C65" s="90" t="str">
        <f aca="false">IF($A65="","",INDEX('COGS Ledger'!$C$1:$C$400,$J65))</f>
        <v/>
      </c>
      <c r="D65" s="50" t="str">
        <f aca="false">IF($A65="","",INDEX('COGS Ledger'!$D$1:$D$400,$J65))</f>
        <v/>
      </c>
      <c r="E65" s="50" t="str">
        <f aca="false">IF($A65="","",INDEX('COGS Ledger'!$F$1:$F$400,$J65)&amp;"")</f>
        <v/>
      </c>
      <c r="F65" s="52" t="str">
        <f aca="false">IF($A65="","",INDEX('COGS Ledger'!$I$1:$I$400,$J65))</f>
        <v/>
      </c>
      <c r="G65" s="52" t="str">
        <f aca="false">IF($A65="","",INDEX('COGS Ledger'!$J$1:$J$400,$J65))</f>
        <v/>
      </c>
      <c r="H65" s="52" t="str">
        <f aca="false">IF($A65="","",'COGS Testing'!$E$9)</f>
        <v/>
      </c>
      <c r="I65" s="50" t="str">
        <f aca="false">IF($A65="","","Above materiality – automatically selected")</f>
        <v/>
      </c>
      <c r="J65" s="90" t="str">
        <f aca="false">IF($A65="","",MATCH(LARGE('COGS Ledger'!$P$2:$P$400,$A65),'COGS Ledger'!$P$2:$P$400,0)+1)</f>
        <v/>
      </c>
      <c r="K65" s="50" t="str">
        <f aca="false">IF($A65="","",INDEX('COGS Ledger'!$A$1:$A$400,$J65)&amp;"")</f>
        <v/>
      </c>
      <c r="L65" s="54"/>
      <c r="M65" s="54"/>
    </row>
    <row r="66" customFormat="false" ht="15" hidden="false" customHeight="false" outlineLevel="0" collapsed="false">
      <c r="A66" s="90" t="str">
        <f aca="false">IF(ROWS($A$5:A66)&lt;='COGS Testing'!$E$31,ROWS($A$5:A66),"")</f>
        <v/>
      </c>
      <c r="B66" s="91" t="str">
        <f aca="false">IF($A66="","",INDEX('COGS Ledger'!$B$1:$B$400,$J66))</f>
        <v/>
      </c>
      <c r="C66" s="90" t="str">
        <f aca="false">IF($A66="","",INDEX('COGS Ledger'!$C$1:$C$400,$J66))</f>
        <v/>
      </c>
      <c r="D66" s="50" t="str">
        <f aca="false">IF($A66="","",INDEX('COGS Ledger'!$D$1:$D$400,$J66))</f>
        <v/>
      </c>
      <c r="E66" s="50" t="str">
        <f aca="false">IF($A66="","",INDEX('COGS Ledger'!$F$1:$F$400,$J66)&amp;"")</f>
        <v/>
      </c>
      <c r="F66" s="52" t="str">
        <f aca="false">IF($A66="","",INDEX('COGS Ledger'!$I$1:$I$400,$J66))</f>
        <v/>
      </c>
      <c r="G66" s="52" t="str">
        <f aca="false">IF($A66="","",INDEX('COGS Ledger'!$J$1:$J$400,$J66))</f>
        <v/>
      </c>
      <c r="H66" s="52" t="str">
        <f aca="false">IF($A66="","",'COGS Testing'!$E$9)</f>
        <v/>
      </c>
      <c r="I66" s="50" t="str">
        <f aca="false">IF($A66="","","Above materiality – automatically selected")</f>
        <v/>
      </c>
      <c r="J66" s="90" t="str">
        <f aca="false">IF($A66="","",MATCH(LARGE('COGS Ledger'!$P$2:$P$400,$A66),'COGS Ledger'!$P$2:$P$400,0)+1)</f>
        <v/>
      </c>
      <c r="K66" s="50" t="str">
        <f aca="false">IF($A66="","",INDEX('COGS Ledger'!$A$1:$A$400,$J66)&amp;"")</f>
        <v/>
      </c>
      <c r="L66" s="54"/>
      <c r="M66" s="54"/>
    </row>
    <row r="67" customFormat="false" ht="15" hidden="false" customHeight="false" outlineLevel="0" collapsed="false">
      <c r="A67" s="90" t="str">
        <f aca="false">IF(ROWS($A$5:A67)&lt;='COGS Testing'!$E$31,ROWS($A$5:A67),"")</f>
        <v/>
      </c>
      <c r="B67" s="91" t="str">
        <f aca="false">IF($A67="","",INDEX('COGS Ledger'!$B$1:$B$400,$J67))</f>
        <v/>
      </c>
      <c r="C67" s="90" t="str">
        <f aca="false">IF($A67="","",INDEX('COGS Ledger'!$C$1:$C$400,$J67))</f>
        <v/>
      </c>
      <c r="D67" s="50" t="str">
        <f aca="false">IF($A67="","",INDEX('COGS Ledger'!$D$1:$D$400,$J67))</f>
        <v/>
      </c>
      <c r="E67" s="50" t="str">
        <f aca="false">IF($A67="","",INDEX('COGS Ledger'!$F$1:$F$400,$J67)&amp;"")</f>
        <v/>
      </c>
      <c r="F67" s="52" t="str">
        <f aca="false">IF($A67="","",INDEX('COGS Ledger'!$I$1:$I$400,$J67))</f>
        <v/>
      </c>
      <c r="G67" s="52" t="str">
        <f aca="false">IF($A67="","",INDEX('COGS Ledger'!$J$1:$J$400,$J67))</f>
        <v/>
      </c>
      <c r="H67" s="52" t="str">
        <f aca="false">IF($A67="","",'COGS Testing'!$E$9)</f>
        <v/>
      </c>
      <c r="I67" s="50" t="str">
        <f aca="false">IF($A67="","","Above materiality – automatically selected")</f>
        <v/>
      </c>
      <c r="J67" s="90" t="str">
        <f aca="false">IF($A67="","",MATCH(LARGE('COGS Ledger'!$P$2:$P$400,$A67),'COGS Ledger'!$P$2:$P$400,0)+1)</f>
        <v/>
      </c>
      <c r="K67" s="50" t="str">
        <f aca="false">IF($A67="","",INDEX('COGS Ledger'!$A$1:$A$400,$J67)&amp;"")</f>
        <v/>
      </c>
      <c r="L67" s="54"/>
      <c r="M67" s="54"/>
    </row>
    <row r="68" customFormat="false" ht="15" hidden="false" customHeight="false" outlineLevel="0" collapsed="false">
      <c r="A68" s="90" t="str">
        <f aca="false">IF(ROWS($A$5:A68)&lt;='COGS Testing'!$E$31,ROWS($A$5:A68),"")</f>
        <v/>
      </c>
      <c r="B68" s="91" t="str">
        <f aca="false">IF($A68="","",INDEX('COGS Ledger'!$B$1:$B$400,$J68))</f>
        <v/>
      </c>
      <c r="C68" s="90" t="str">
        <f aca="false">IF($A68="","",INDEX('COGS Ledger'!$C$1:$C$400,$J68))</f>
        <v/>
      </c>
      <c r="D68" s="50" t="str">
        <f aca="false">IF($A68="","",INDEX('COGS Ledger'!$D$1:$D$400,$J68))</f>
        <v/>
      </c>
      <c r="E68" s="50" t="str">
        <f aca="false">IF($A68="","",INDEX('COGS Ledger'!$F$1:$F$400,$J68)&amp;"")</f>
        <v/>
      </c>
      <c r="F68" s="52" t="str">
        <f aca="false">IF($A68="","",INDEX('COGS Ledger'!$I$1:$I$400,$J68))</f>
        <v/>
      </c>
      <c r="G68" s="52" t="str">
        <f aca="false">IF($A68="","",INDEX('COGS Ledger'!$J$1:$J$400,$J68))</f>
        <v/>
      </c>
      <c r="H68" s="52" t="str">
        <f aca="false">IF($A68="","",'COGS Testing'!$E$9)</f>
        <v/>
      </c>
      <c r="I68" s="50" t="str">
        <f aca="false">IF($A68="","","Above materiality – automatically selected")</f>
        <v/>
      </c>
      <c r="J68" s="90" t="str">
        <f aca="false">IF($A68="","",MATCH(LARGE('COGS Ledger'!$P$2:$P$400,$A68),'COGS Ledger'!$P$2:$P$400,0)+1)</f>
        <v/>
      </c>
      <c r="K68" s="50" t="str">
        <f aca="false">IF($A68="","",INDEX('COGS Ledger'!$A$1:$A$400,$J68)&amp;"")</f>
        <v/>
      </c>
      <c r="L68" s="54"/>
      <c r="M68" s="54"/>
    </row>
    <row r="69" customFormat="false" ht="15" hidden="false" customHeight="false" outlineLevel="0" collapsed="false">
      <c r="A69" s="90" t="str">
        <f aca="false">IF(ROWS($A$5:A69)&lt;='COGS Testing'!$E$31,ROWS($A$5:A69),"")</f>
        <v/>
      </c>
      <c r="B69" s="91" t="str">
        <f aca="false">IF($A69="","",INDEX('COGS Ledger'!$B$1:$B$400,$J69))</f>
        <v/>
      </c>
      <c r="C69" s="90" t="str">
        <f aca="false">IF($A69="","",INDEX('COGS Ledger'!$C$1:$C$400,$J69))</f>
        <v/>
      </c>
      <c r="D69" s="50" t="str">
        <f aca="false">IF($A69="","",INDEX('COGS Ledger'!$D$1:$D$400,$J69))</f>
        <v/>
      </c>
      <c r="E69" s="50" t="str">
        <f aca="false">IF($A69="","",INDEX('COGS Ledger'!$F$1:$F$400,$J69)&amp;"")</f>
        <v/>
      </c>
      <c r="F69" s="52" t="str">
        <f aca="false">IF($A69="","",INDEX('COGS Ledger'!$I$1:$I$400,$J69))</f>
        <v/>
      </c>
      <c r="G69" s="52" t="str">
        <f aca="false">IF($A69="","",INDEX('COGS Ledger'!$J$1:$J$400,$J69))</f>
        <v/>
      </c>
      <c r="H69" s="52" t="str">
        <f aca="false">IF($A69="","",'COGS Testing'!$E$9)</f>
        <v/>
      </c>
      <c r="I69" s="50" t="str">
        <f aca="false">IF($A69="","","Above materiality – automatically selected")</f>
        <v/>
      </c>
      <c r="J69" s="90" t="str">
        <f aca="false">IF($A69="","",MATCH(LARGE('COGS Ledger'!$P$2:$P$400,$A69),'COGS Ledger'!$P$2:$P$400,0)+1)</f>
        <v/>
      </c>
      <c r="K69" s="50" t="str">
        <f aca="false">IF($A69="","",INDEX('COGS Ledger'!$A$1:$A$400,$J69)&amp;"")</f>
        <v/>
      </c>
      <c r="L69" s="54"/>
      <c r="M69" s="54"/>
    </row>
    <row r="70" customFormat="false" ht="15" hidden="false" customHeight="false" outlineLevel="0" collapsed="false">
      <c r="A70" s="90" t="str">
        <f aca="false">IF(ROWS($A$5:A70)&lt;='COGS Testing'!$E$31,ROWS($A$5:A70),"")</f>
        <v/>
      </c>
      <c r="B70" s="91" t="str">
        <f aca="false">IF($A70="","",INDEX('COGS Ledger'!$B$1:$B$400,$J70))</f>
        <v/>
      </c>
      <c r="C70" s="90" t="str">
        <f aca="false">IF($A70="","",INDEX('COGS Ledger'!$C$1:$C$400,$J70))</f>
        <v/>
      </c>
      <c r="D70" s="50" t="str">
        <f aca="false">IF($A70="","",INDEX('COGS Ledger'!$D$1:$D$400,$J70))</f>
        <v/>
      </c>
      <c r="E70" s="50" t="str">
        <f aca="false">IF($A70="","",INDEX('COGS Ledger'!$F$1:$F$400,$J70)&amp;"")</f>
        <v/>
      </c>
      <c r="F70" s="52" t="str">
        <f aca="false">IF($A70="","",INDEX('COGS Ledger'!$I$1:$I$400,$J70))</f>
        <v/>
      </c>
      <c r="G70" s="52" t="str">
        <f aca="false">IF($A70="","",INDEX('COGS Ledger'!$J$1:$J$400,$J70))</f>
        <v/>
      </c>
      <c r="H70" s="52" t="str">
        <f aca="false">IF($A70="","",'COGS Testing'!$E$9)</f>
        <v/>
      </c>
      <c r="I70" s="50" t="str">
        <f aca="false">IF($A70="","","Above materiality – automatically selected")</f>
        <v/>
      </c>
      <c r="J70" s="90" t="str">
        <f aca="false">IF($A70="","",MATCH(LARGE('COGS Ledger'!$P$2:$P$400,$A70),'COGS Ledger'!$P$2:$P$400,0)+1)</f>
        <v/>
      </c>
      <c r="K70" s="50" t="str">
        <f aca="false">IF($A70="","",INDEX('COGS Ledger'!$A$1:$A$400,$J70)&amp;"")</f>
        <v/>
      </c>
      <c r="L70" s="54"/>
      <c r="M70" s="54"/>
    </row>
    <row r="71" customFormat="false" ht="15" hidden="false" customHeight="false" outlineLevel="0" collapsed="false">
      <c r="A71" s="90" t="str">
        <f aca="false">IF(ROWS($A$5:A71)&lt;='COGS Testing'!$E$31,ROWS($A$5:A71),"")</f>
        <v/>
      </c>
      <c r="B71" s="91" t="str">
        <f aca="false">IF($A71="","",INDEX('COGS Ledger'!$B$1:$B$400,$J71))</f>
        <v/>
      </c>
      <c r="C71" s="90" t="str">
        <f aca="false">IF($A71="","",INDEX('COGS Ledger'!$C$1:$C$400,$J71))</f>
        <v/>
      </c>
      <c r="D71" s="50" t="str">
        <f aca="false">IF($A71="","",INDEX('COGS Ledger'!$D$1:$D$400,$J71))</f>
        <v/>
      </c>
      <c r="E71" s="50" t="str">
        <f aca="false">IF($A71="","",INDEX('COGS Ledger'!$F$1:$F$400,$J71)&amp;"")</f>
        <v/>
      </c>
      <c r="F71" s="52" t="str">
        <f aca="false">IF($A71="","",INDEX('COGS Ledger'!$I$1:$I$400,$J71))</f>
        <v/>
      </c>
      <c r="G71" s="52" t="str">
        <f aca="false">IF($A71="","",INDEX('COGS Ledger'!$J$1:$J$400,$J71))</f>
        <v/>
      </c>
      <c r="H71" s="52" t="str">
        <f aca="false">IF($A71="","",'COGS Testing'!$E$9)</f>
        <v/>
      </c>
      <c r="I71" s="50" t="str">
        <f aca="false">IF($A71="","","Above materiality – automatically selected")</f>
        <v/>
      </c>
      <c r="J71" s="90" t="str">
        <f aca="false">IF($A71="","",MATCH(LARGE('COGS Ledger'!$P$2:$P$400,$A71),'COGS Ledger'!$P$2:$P$400,0)+1)</f>
        <v/>
      </c>
      <c r="K71" s="50" t="str">
        <f aca="false">IF($A71="","",INDEX('COGS Ledger'!$A$1:$A$400,$J71)&amp;"")</f>
        <v/>
      </c>
      <c r="L71" s="54"/>
      <c r="M71" s="54"/>
    </row>
    <row r="72" customFormat="false" ht="15" hidden="false" customHeight="false" outlineLevel="0" collapsed="false">
      <c r="A72" s="90" t="str">
        <f aca="false">IF(ROWS($A$5:A72)&lt;='COGS Testing'!$E$31,ROWS($A$5:A72),"")</f>
        <v/>
      </c>
      <c r="B72" s="91" t="str">
        <f aca="false">IF($A72="","",INDEX('COGS Ledger'!$B$1:$B$400,$J72))</f>
        <v/>
      </c>
      <c r="C72" s="90" t="str">
        <f aca="false">IF($A72="","",INDEX('COGS Ledger'!$C$1:$C$400,$J72))</f>
        <v/>
      </c>
      <c r="D72" s="50" t="str">
        <f aca="false">IF($A72="","",INDEX('COGS Ledger'!$D$1:$D$400,$J72))</f>
        <v/>
      </c>
      <c r="E72" s="50" t="str">
        <f aca="false">IF($A72="","",INDEX('COGS Ledger'!$F$1:$F$400,$J72)&amp;"")</f>
        <v/>
      </c>
      <c r="F72" s="52" t="str">
        <f aca="false">IF($A72="","",INDEX('COGS Ledger'!$I$1:$I$400,$J72))</f>
        <v/>
      </c>
      <c r="G72" s="52" t="str">
        <f aca="false">IF($A72="","",INDEX('COGS Ledger'!$J$1:$J$400,$J72))</f>
        <v/>
      </c>
      <c r="H72" s="52" t="str">
        <f aca="false">IF($A72="","",'COGS Testing'!$E$9)</f>
        <v/>
      </c>
      <c r="I72" s="50" t="str">
        <f aca="false">IF($A72="","","Above materiality – automatically selected")</f>
        <v/>
      </c>
      <c r="J72" s="90" t="str">
        <f aca="false">IF($A72="","",MATCH(LARGE('COGS Ledger'!$P$2:$P$400,$A72),'COGS Ledger'!$P$2:$P$400,0)+1)</f>
        <v/>
      </c>
      <c r="K72" s="50" t="str">
        <f aca="false">IF($A72="","",INDEX('COGS Ledger'!$A$1:$A$400,$J72)&amp;"")</f>
        <v/>
      </c>
      <c r="L72" s="54"/>
      <c r="M72" s="54"/>
    </row>
    <row r="73" customFormat="false" ht="15" hidden="false" customHeight="false" outlineLevel="0" collapsed="false">
      <c r="A73" s="90" t="str">
        <f aca="false">IF(ROWS($A$5:A73)&lt;='COGS Testing'!$E$31,ROWS($A$5:A73),"")</f>
        <v/>
      </c>
      <c r="B73" s="91" t="str">
        <f aca="false">IF($A73="","",INDEX('COGS Ledger'!$B$1:$B$400,$J73))</f>
        <v/>
      </c>
      <c r="C73" s="90" t="str">
        <f aca="false">IF($A73="","",INDEX('COGS Ledger'!$C$1:$C$400,$J73))</f>
        <v/>
      </c>
      <c r="D73" s="50" t="str">
        <f aca="false">IF($A73="","",INDEX('COGS Ledger'!$D$1:$D$400,$J73))</f>
        <v/>
      </c>
      <c r="E73" s="50" t="str">
        <f aca="false">IF($A73="","",INDEX('COGS Ledger'!$F$1:$F$400,$J73)&amp;"")</f>
        <v/>
      </c>
      <c r="F73" s="52" t="str">
        <f aca="false">IF($A73="","",INDEX('COGS Ledger'!$I$1:$I$400,$J73))</f>
        <v/>
      </c>
      <c r="G73" s="52" t="str">
        <f aca="false">IF($A73="","",INDEX('COGS Ledger'!$J$1:$J$400,$J73))</f>
        <v/>
      </c>
      <c r="H73" s="52" t="str">
        <f aca="false">IF($A73="","",'COGS Testing'!$E$9)</f>
        <v/>
      </c>
      <c r="I73" s="50" t="str">
        <f aca="false">IF($A73="","","Above materiality – automatically selected")</f>
        <v/>
      </c>
      <c r="J73" s="90" t="str">
        <f aca="false">IF($A73="","",MATCH(LARGE('COGS Ledger'!$P$2:$P$400,$A73),'COGS Ledger'!$P$2:$P$400,0)+1)</f>
        <v/>
      </c>
      <c r="K73" s="50" t="str">
        <f aca="false">IF($A73="","",INDEX('COGS Ledger'!$A$1:$A$400,$J73)&amp;"")</f>
        <v/>
      </c>
      <c r="L73" s="54"/>
      <c r="M73" s="54"/>
    </row>
    <row r="74" customFormat="false" ht="15" hidden="false" customHeight="false" outlineLevel="0" collapsed="false">
      <c r="A74" s="90" t="str">
        <f aca="false">IF(ROWS($A$5:A74)&lt;='COGS Testing'!$E$31,ROWS($A$5:A74),"")</f>
        <v/>
      </c>
      <c r="B74" s="91" t="str">
        <f aca="false">IF($A74="","",INDEX('COGS Ledger'!$B$1:$B$400,$J74))</f>
        <v/>
      </c>
      <c r="C74" s="90" t="str">
        <f aca="false">IF($A74="","",INDEX('COGS Ledger'!$C$1:$C$400,$J74))</f>
        <v/>
      </c>
      <c r="D74" s="50" t="str">
        <f aca="false">IF($A74="","",INDEX('COGS Ledger'!$D$1:$D$400,$J74))</f>
        <v/>
      </c>
      <c r="E74" s="50" t="str">
        <f aca="false">IF($A74="","",INDEX('COGS Ledger'!$F$1:$F$400,$J74)&amp;"")</f>
        <v/>
      </c>
      <c r="F74" s="52" t="str">
        <f aca="false">IF($A74="","",INDEX('COGS Ledger'!$I$1:$I$400,$J74))</f>
        <v/>
      </c>
      <c r="G74" s="52" t="str">
        <f aca="false">IF($A74="","",INDEX('COGS Ledger'!$J$1:$J$400,$J74))</f>
        <v/>
      </c>
      <c r="H74" s="52" t="str">
        <f aca="false">IF($A74="","",'COGS Testing'!$E$9)</f>
        <v/>
      </c>
      <c r="I74" s="50" t="str">
        <f aca="false">IF($A74="","","Above materiality – automatically selected")</f>
        <v/>
      </c>
      <c r="J74" s="90" t="str">
        <f aca="false">IF($A74="","",MATCH(LARGE('COGS Ledger'!$P$2:$P$400,$A74),'COGS Ledger'!$P$2:$P$400,0)+1)</f>
        <v/>
      </c>
      <c r="K74" s="50" t="str">
        <f aca="false">IF($A74="","",INDEX('COGS Ledger'!$A$1:$A$400,$J74)&amp;"")</f>
        <v/>
      </c>
      <c r="L74" s="54"/>
      <c r="M74" s="54"/>
    </row>
    <row r="75" customFormat="false" ht="15" hidden="false" customHeight="false" outlineLevel="0" collapsed="false">
      <c r="A75" s="90" t="str">
        <f aca="false">IF(ROWS($A$5:A75)&lt;='COGS Testing'!$E$31,ROWS($A$5:A75),"")</f>
        <v/>
      </c>
      <c r="B75" s="91" t="str">
        <f aca="false">IF($A75="","",INDEX('COGS Ledger'!$B$1:$B$400,$J75))</f>
        <v/>
      </c>
      <c r="C75" s="90" t="str">
        <f aca="false">IF($A75="","",INDEX('COGS Ledger'!$C$1:$C$400,$J75))</f>
        <v/>
      </c>
      <c r="D75" s="50" t="str">
        <f aca="false">IF($A75="","",INDEX('COGS Ledger'!$D$1:$D$400,$J75))</f>
        <v/>
      </c>
      <c r="E75" s="50" t="str">
        <f aca="false">IF($A75="","",INDEX('COGS Ledger'!$F$1:$F$400,$J75)&amp;"")</f>
        <v/>
      </c>
      <c r="F75" s="52" t="str">
        <f aca="false">IF($A75="","",INDEX('COGS Ledger'!$I$1:$I$400,$J75))</f>
        <v/>
      </c>
      <c r="G75" s="52" t="str">
        <f aca="false">IF($A75="","",INDEX('COGS Ledger'!$J$1:$J$400,$J75))</f>
        <v/>
      </c>
      <c r="H75" s="52" t="str">
        <f aca="false">IF($A75="","",'COGS Testing'!$E$9)</f>
        <v/>
      </c>
      <c r="I75" s="50" t="str">
        <f aca="false">IF($A75="","","Above materiality – automatically selected")</f>
        <v/>
      </c>
      <c r="J75" s="90" t="str">
        <f aca="false">IF($A75="","",MATCH(LARGE('COGS Ledger'!$P$2:$P$400,$A75),'COGS Ledger'!$P$2:$P$400,0)+1)</f>
        <v/>
      </c>
      <c r="K75" s="50" t="str">
        <f aca="false">IF($A75="","",INDEX('COGS Ledger'!$A$1:$A$400,$J75)&amp;"")</f>
        <v/>
      </c>
      <c r="L75" s="54"/>
      <c r="M75" s="54"/>
    </row>
    <row r="76" customFormat="false" ht="15" hidden="false" customHeight="false" outlineLevel="0" collapsed="false">
      <c r="A76" s="90" t="str">
        <f aca="false">IF(ROWS($A$5:A76)&lt;='COGS Testing'!$E$31,ROWS($A$5:A76),"")</f>
        <v/>
      </c>
      <c r="B76" s="91" t="str">
        <f aca="false">IF($A76="","",INDEX('COGS Ledger'!$B$1:$B$400,$J76))</f>
        <v/>
      </c>
      <c r="C76" s="90" t="str">
        <f aca="false">IF($A76="","",INDEX('COGS Ledger'!$C$1:$C$400,$J76))</f>
        <v/>
      </c>
      <c r="D76" s="50" t="str">
        <f aca="false">IF($A76="","",INDEX('COGS Ledger'!$D$1:$D$400,$J76))</f>
        <v/>
      </c>
      <c r="E76" s="50" t="str">
        <f aca="false">IF($A76="","",INDEX('COGS Ledger'!$F$1:$F$400,$J76)&amp;"")</f>
        <v/>
      </c>
      <c r="F76" s="52" t="str">
        <f aca="false">IF($A76="","",INDEX('COGS Ledger'!$I$1:$I$400,$J76))</f>
        <v/>
      </c>
      <c r="G76" s="52" t="str">
        <f aca="false">IF($A76="","",INDEX('COGS Ledger'!$J$1:$J$400,$J76))</f>
        <v/>
      </c>
      <c r="H76" s="52" t="str">
        <f aca="false">IF($A76="","",'COGS Testing'!$E$9)</f>
        <v/>
      </c>
      <c r="I76" s="50" t="str">
        <f aca="false">IF($A76="","","Above materiality – automatically selected")</f>
        <v/>
      </c>
      <c r="J76" s="90" t="str">
        <f aca="false">IF($A76="","",MATCH(LARGE('COGS Ledger'!$P$2:$P$400,$A76),'COGS Ledger'!$P$2:$P$400,0)+1)</f>
        <v/>
      </c>
      <c r="K76" s="50" t="str">
        <f aca="false">IF($A76="","",INDEX('COGS Ledger'!$A$1:$A$400,$J76)&amp;"")</f>
        <v/>
      </c>
      <c r="L76" s="54"/>
      <c r="M76" s="54"/>
    </row>
    <row r="77" customFormat="false" ht="15" hidden="false" customHeight="false" outlineLevel="0" collapsed="false">
      <c r="A77" s="90" t="str">
        <f aca="false">IF(ROWS($A$5:A77)&lt;='COGS Testing'!$E$31,ROWS($A$5:A77),"")</f>
        <v/>
      </c>
      <c r="B77" s="91" t="str">
        <f aca="false">IF($A77="","",INDEX('COGS Ledger'!$B$1:$B$400,$J77))</f>
        <v/>
      </c>
      <c r="C77" s="90" t="str">
        <f aca="false">IF($A77="","",INDEX('COGS Ledger'!$C$1:$C$400,$J77))</f>
        <v/>
      </c>
      <c r="D77" s="50" t="str">
        <f aca="false">IF($A77="","",INDEX('COGS Ledger'!$D$1:$D$400,$J77))</f>
        <v/>
      </c>
      <c r="E77" s="50" t="str">
        <f aca="false">IF($A77="","",INDEX('COGS Ledger'!$F$1:$F$400,$J77)&amp;"")</f>
        <v/>
      </c>
      <c r="F77" s="52" t="str">
        <f aca="false">IF($A77="","",INDEX('COGS Ledger'!$I$1:$I$400,$J77))</f>
        <v/>
      </c>
      <c r="G77" s="52" t="str">
        <f aca="false">IF($A77="","",INDEX('COGS Ledger'!$J$1:$J$400,$J77))</f>
        <v/>
      </c>
      <c r="H77" s="52" t="str">
        <f aca="false">IF($A77="","",'COGS Testing'!$E$9)</f>
        <v/>
      </c>
      <c r="I77" s="50" t="str">
        <f aca="false">IF($A77="","","Above materiality – automatically selected")</f>
        <v/>
      </c>
      <c r="J77" s="90" t="str">
        <f aca="false">IF($A77="","",MATCH(LARGE('COGS Ledger'!$P$2:$P$400,$A77),'COGS Ledger'!$P$2:$P$400,0)+1)</f>
        <v/>
      </c>
      <c r="K77" s="50" t="str">
        <f aca="false">IF($A77="","",INDEX('COGS Ledger'!$A$1:$A$400,$J77)&amp;"")</f>
        <v/>
      </c>
      <c r="L77" s="54"/>
      <c r="M77" s="54"/>
    </row>
    <row r="78" customFormat="false" ht="15" hidden="false" customHeight="false" outlineLevel="0" collapsed="false">
      <c r="A78" s="90" t="str">
        <f aca="false">IF(ROWS($A$5:A78)&lt;='COGS Testing'!$E$31,ROWS($A$5:A78),"")</f>
        <v/>
      </c>
      <c r="B78" s="91" t="str">
        <f aca="false">IF($A78="","",INDEX('COGS Ledger'!$B$1:$B$400,$J78))</f>
        <v/>
      </c>
      <c r="C78" s="90" t="str">
        <f aca="false">IF($A78="","",INDEX('COGS Ledger'!$C$1:$C$400,$J78))</f>
        <v/>
      </c>
      <c r="D78" s="50" t="str">
        <f aca="false">IF($A78="","",INDEX('COGS Ledger'!$D$1:$D$400,$J78))</f>
        <v/>
      </c>
      <c r="E78" s="50" t="str">
        <f aca="false">IF($A78="","",INDEX('COGS Ledger'!$F$1:$F$400,$J78)&amp;"")</f>
        <v/>
      </c>
      <c r="F78" s="52" t="str">
        <f aca="false">IF($A78="","",INDEX('COGS Ledger'!$I$1:$I$400,$J78))</f>
        <v/>
      </c>
      <c r="G78" s="52" t="str">
        <f aca="false">IF($A78="","",INDEX('COGS Ledger'!$J$1:$J$400,$J78))</f>
        <v/>
      </c>
      <c r="H78" s="52" t="str">
        <f aca="false">IF($A78="","",'COGS Testing'!$E$9)</f>
        <v/>
      </c>
      <c r="I78" s="50" t="str">
        <f aca="false">IF($A78="","","Above materiality – automatically selected")</f>
        <v/>
      </c>
      <c r="J78" s="90" t="str">
        <f aca="false">IF($A78="","",MATCH(LARGE('COGS Ledger'!$P$2:$P$400,$A78),'COGS Ledger'!$P$2:$P$400,0)+1)</f>
        <v/>
      </c>
      <c r="K78" s="50" t="str">
        <f aca="false">IF($A78="","",INDEX('COGS Ledger'!$A$1:$A$400,$J78)&amp;"")</f>
        <v/>
      </c>
      <c r="L78" s="54"/>
      <c r="M78" s="54"/>
    </row>
    <row r="79" customFormat="false" ht="15" hidden="false" customHeight="false" outlineLevel="0" collapsed="false">
      <c r="A79" s="90" t="str">
        <f aca="false">IF(ROWS($A$5:A79)&lt;='COGS Testing'!$E$31,ROWS($A$5:A79),"")</f>
        <v/>
      </c>
      <c r="B79" s="91" t="str">
        <f aca="false">IF($A79="","",INDEX('COGS Ledger'!$B$1:$B$400,$J79))</f>
        <v/>
      </c>
      <c r="C79" s="90" t="str">
        <f aca="false">IF($A79="","",INDEX('COGS Ledger'!$C$1:$C$400,$J79))</f>
        <v/>
      </c>
      <c r="D79" s="50" t="str">
        <f aca="false">IF($A79="","",INDEX('COGS Ledger'!$D$1:$D$400,$J79))</f>
        <v/>
      </c>
      <c r="E79" s="50" t="str">
        <f aca="false">IF($A79="","",INDEX('COGS Ledger'!$F$1:$F$400,$J79)&amp;"")</f>
        <v/>
      </c>
      <c r="F79" s="52" t="str">
        <f aca="false">IF($A79="","",INDEX('COGS Ledger'!$I$1:$I$400,$J79))</f>
        <v/>
      </c>
      <c r="G79" s="52" t="str">
        <f aca="false">IF($A79="","",INDEX('COGS Ledger'!$J$1:$J$400,$J79))</f>
        <v/>
      </c>
      <c r="H79" s="52" t="str">
        <f aca="false">IF($A79="","",'COGS Testing'!$E$9)</f>
        <v/>
      </c>
      <c r="I79" s="50" t="str">
        <f aca="false">IF($A79="","","Above materiality – automatically selected")</f>
        <v/>
      </c>
      <c r="J79" s="90" t="str">
        <f aca="false">IF($A79="","",MATCH(LARGE('COGS Ledger'!$P$2:$P$400,$A79),'COGS Ledger'!$P$2:$P$400,0)+1)</f>
        <v/>
      </c>
      <c r="K79" s="50" t="str">
        <f aca="false">IF($A79="","",INDEX('COGS Ledger'!$A$1:$A$400,$J79)&amp;"")</f>
        <v/>
      </c>
      <c r="L79" s="54"/>
      <c r="M79" s="54"/>
    </row>
    <row r="80" customFormat="false" ht="15" hidden="false" customHeight="false" outlineLevel="0" collapsed="false">
      <c r="A80" s="90" t="str">
        <f aca="false">IF(ROWS($A$5:A80)&lt;='COGS Testing'!$E$31,ROWS($A$5:A80),"")</f>
        <v/>
      </c>
      <c r="B80" s="91" t="str">
        <f aca="false">IF($A80="","",INDEX('COGS Ledger'!$B$1:$B$400,$J80))</f>
        <v/>
      </c>
      <c r="C80" s="90" t="str">
        <f aca="false">IF($A80="","",INDEX('COGS Ledger'!$C$1:$C$400,$J80))</f>
        <v/>
      </c>
      <c r="D80" s="50" t="str">
        <f aca="false">IF($A80="","",INDEX('COGS Ledger'!$D$1:$D$400,$J80))</f>
        <v/>
      </c>
      <c r="E80" s="50" t="str">
        <f aca="false">IF($A80="","",INDEX('COGS Ledger'!$F$1:$F$400,$J80)&amp;"")</f>
        <v/>
      </c>
      <c r="F80" s="52" t="str">
        <f aca="false">IF($A80="","",INDEX('COGS Ledger'!$I$1:$I$400,$J80))</f>
        <v/>
      </c>
      <c r="G80" s="52" t="str">
        <f aca="false">IF($A80="","",INDEX('COGS Ledger'!$J$1:$J$400,$J80))</f>
        <v/>
      </c>
      <c r="H80" s="52" t="str">
        <f aca="false">IF($A80="","",'COGS Testing'!$E$9)</f>
        <v/>
      </c>
      <c r="I80" s="50" t="str">
        <f aca="false">IF($A80="","","Above materiality – automatically selected")</f>
        <v/>
      </c>
      <c r="J80" s="90" t="str">
        <f aca="false">IF($A80="","",MATCH(LARGE('COGS Ledger'!$P$2:$P$400,$A80),'COGS Ledger'!$P$2:$P$400,0)+1)</f>
        <v/>
      </c>
      <c r="K80" s="50" t="str">
        <f aca="false">IF($A80="","",INDEX('COGS Ledger'!$A$1:$A$400,$J80)&amp;"")</f>
        <v/>
      </c>
      <c r="L80" s="54"/>
      <c r="M80" s="54"/>
    </row>
    <row r="81" customFormat="false" ht="15" hidden="false" customHeight="false" outlineLevel="0" collapsed="false">
      <c r="A81" s="90" t="str">
        <f aca="false">IF(ROWS($A$5:A81)&lt;='COGS Testing'!$E$31,ROWS($A$5:A81),"")</f>
        <v/>
      </c>
      <c r="B81" s="91" t="str">
        <f aca="false">IF($A81="","",INDEX('COGS Ledger'!$B$1:$B$400,$J81))</f>
        <v/>
      </c>
      <c r="C81" s="90" t="str">
        <f aca="false">IF($A81="","",INDEX('COGS Ledger'!$C$1:$C$400,$J81))</f>
        <v/>
      </c>
      <c r="D81" s="50" t="str">
        <f aca="false">IF($A81="","",INDEX('COGS Ledger'!$D$1:$D$400,$J81))</f>
        <v/>
      </c>
      <c r="E81" s="50" t="str">
        <f aca="false">IF($A81="","",INDEX('COGS Ledger'!$F$1:$F$400,$J81)&amp;"")</f>
        <v/>
      </c>
      <c r="F81" s="52" t="str">
        <f aca="false">IF($A81="","",INDEX('COGS Ledger'!$I$1:$I$400,$J81))</f>
        <v/>
      </c>
      <c r="G81" s="52" t="str">
        <f aca="false">IF($A81="","",INDEX('COGS Ledger'!$J$1:$J$400,$J81))</f>
        <v/>
      </c>
      <c r="H81" s="52" t="str">
        <f aca="false">IF($A81="","",'COGS Testing'!$E$9)</f>
        <v/>
      </c>
      <c r="I81" s="50" t="str">
        <f aca="false">IF($A81="","","Above materiality – automatically selected")</f>
        <v/>
      </c>
      <c r="J81" s="90" t="str">
        <f aca="false">IF($A81="","",MATCH(LARGE('COGS Ledger'!$P$2:$P$400,$A81),'COGS Ledger'!$P$2:$P$400,0)+1)</f>
        <v/>
      </c>
      <c r="K81" s="50" t="str">
        <f aca="false">IF($A81="","",INDEX('COGS Ledger'!$A$1:$A$400,$J81)&amp;"")</f>
        <v/>
      </c>
      <c r="L81" s="54"/>
      <c r="M81" s="54"/>
    </row>
    <row r="82" customFormat="false" ht="15" hidden="false" customHeight="false" outlineLevel="0" collapsed="false">
      <c r="A82" s="90" t="str">
        <f aca="false">IF(ROWS($A$5:A82)&lt;='COGS Testing'!$E$31,ROWS($A$5:A82),"")</f>
        <v/>
      </c>
      <c r="B82" s="91" t="str">
        <f aca="false">IF($A82="","",INDEX('COGS Ledger'!$B$1:$B$400,$J82))</f>
        <v/>
      </c>
      <c r="C82" s="90" t="str">
        <f aca="false">IF($A82="","",INDEX('COGS Ledger'!$C$1:$C$400,$J82))</f>
        <v/>
      </c>
      <c r="D82" s="50" t="str">
        <f aca="false">IF($A82="","",INDEX('COGS Ledger'!$D$1:$D$400,$J82))</f>
        <v/>
      </c>
      <c r="E82" s="50" t="str">
        <f aca="false">IF($A82="","",INDEX('COGS Ledger'!$F$1:$F$400,$J82)&amp;"")</f>
        <v/>
      </c>
      <c r="F82" s="52" t="str">
        <f aca="false">IF($A82="","",INDEX('COGS Ledger'!$I$1:$I$400,$J82))</f>
        <v/>
      </c>
      <c r="G82" s="52" t="str">
        <f aca="false">IF($A82="","",INDEX('COGS Ledger'!$J$1:$J$400,$J82))</f>
        <v/>
      </c>
      <c r="H82" s="52" t="str">
        <f aca="false">IF($A82="","",'COGS Testing'!$E$9)</f>
        <v/>
      </c>
      <c r="I82" s="50" t="str">
        <f aca="false">IF($A82="","","Above materiality – automatically selected")</f>
        <v/>
      </c>
      <c r="J82" s="90" t="str">
        <f aca="false">IF($A82="","",MATCH(LARGE('COGS Ledger'!$P$2:$P$400,$A82),'COGS Ledger'!$P$2:$P$400,0)+1)</f>
        <v/>
      </c>
      <c r="K82" s="50" t="str">
        <f aca="false">IF($A82="","",INDEX('COGS Ledger'!$A$1:$A$400,$J82)&amp;"")</f>
        <v/>
      </c>
      <c r="L82" s="54"/>
      <c r="M82" s="54"/>
    </row>
    <row r="83" customFormat="false" ht="15" hidden="false" customHeight="false" outlineLevel="0" collapsed="false">
      <c r="A83" s="90" t="str">
        <f aca="false">IF(ROWS($A$5:A83)&lt;='COGS Testing'!$E$31,ROWS($A$5:A83),"")</f>
        <v/>
      </c>
      <c r="B83" s="91" t="str">
        <f aca="false">IF($A83="","",INDEX('COGS Ledger'!$B$1:$B$400,$J83))</f>
        <v/>
      </c>
      <c r="C83" s="90" t="str">
        <f aca="false">IF($A83="","",INDEX('COGS Ledger'!$C$1:$C$400,$J83))</f>
        <v/>
      </c>
      <c r="D83" s="50" t="str">
        <f aca="false">IF($A83="","",INDEX('COGS Ledger'!$D$1:$D$400,$J83))</f>
        <v/>
      </c>
      <c r="E83" s="50" t="str">
        <f aca="false">IF($A83="","",INDEX('COGS Ledger'!$F$1:$F$400,$J83)&amp;"")</f>
        <v/>
      </c>
      <c r="F83" s="52" t="str">
        <f aca="false">IF($A83="","",INDEX('COGS Ledger'!$I$1:$I$400,$J83))</f>
        <v/>
      </c>
      <c r="G83" s="52" t="str">
        <f aca="false">IF($A83="","",INDEX('COGS Ledger'!$J$1:$J$400,$J83))</f>
        <v/>
      </c>
      <c r="H83" s="52" t="str">
        <f aca="false">IF($A83="","",'COGS Testing'!$E$9)</f>
        <v/>
      </c>
      <c r="I83" s="50" t="str">
        <f aca="false">IF($A83="","","Above materiality – automatically selected")</f>
        <v/>
      </c>
      <c r="J83" s="90" t="str">
        <f aca="false">IF($A83="","",MATCH(LARGE('COGS Ledger'!$P$2:$P$400,$A83),'COGS Ledger'!$P$2:$P$400,0)+1)</f>
        <v/>
      </c>
      <c r="K83" s="50" t="str">
        <f aca="false">IF($A83="","",INDEX('COGS Ledger'!$A$1:$A$400,$J83)&amp;"")</f>
        <v/>
      </c>
      <c r="L83" s="54"/>
      <c r="M83" s="54"/>
    </row>
    <row r="84" customFormat="false" ht="15" hidden="false" customHeight="false" outlineLevel="0" collapsed="false">
      <c r="A84" s="90" t="str">
        <f aca="false">IF(ROWS($A$5:A84)&lt;='COGS Testing'!$E$31,ROWS($A$5:A84),"")</f>
        <v/>
      </c>
      <c r="B84" s="91" t="str">
        <f aca="false">IF($A84="","",INDEX('COGS Ledger'!$B$1:$B$400,$J84))</f>
        <v/>
      </c>
      <c r="C84" s="90" t="str">
        <f aca="false">IF($A84="","",INDEX('COGS Ledger'!$C$1:$C$400,$J84))</f>
        <v/>
      </c>
      <c r="D84" s="50" t="str">
        <f aca="false">IF($A84="","",INDEX('COGS Ledger'!$D$1:$D$400,$J84))</f>
        <v/>
      </c>
      <c r="E84" s="50" t="str">
        <f aca="false">IF($A84="","",INDEX('COGS Ledger'!$F$1:$F$400,$J84)&amp;"")</f>
        <v/>
      </c>
      <c r="F84" s="52" t="str">
        <f aca="false">IF($A84="","",INDEX('COGS Ledger'!$I$1:$I$400,$J84))</f>
        <v/>
      </c>
      <c r="G84" s="52" t="str">
        <f aca="false">IF($A84="","",INDEX('COGS Ledger'!$J$1:$J$400,$J84))</f>
        <v/>
      </c>
      <c r="H84" s="52" t="str">
        <f aca="false">IF($A84="","",'COGS Testing'!$E$9)</f>
        <v/>
      </c>
      <c r="I84" s="50" t="str">
        <f aca="false">IF($A84="","","Above materiality – automatically selected")</f>
        <v/>
      </c>
      <c r="J84" s="90" t="str">
        <f aca="false">IF($A84="","",MATCH(LARGE('COGS Ledger'!$P$2:$P$400,$A84),'COGS Ledger'!$P$2:$P$400,0)+1)</f>
        <v/>
      </c>
      <c r="K84" s="50" t="str">
        <f aca="false">IF($A84="","",INDEX('COGS Ledger'!$A$1:$A$400,$J84)&amp;"")</f>
        <v/>
      </c>
      <c r="L84" s="54"/>
      <c r="M84" s="54"/>
    </row>
    <row r="85" customFormat="false" ht="15" hidden="false" customHeight="false" outlineLevel="0" collapsed="false">
      <c r="A85" s="90" t="str">
        <f aca="false">IF(ROWS($A$5:A85)&lt;='COGS Testing'!$E$31,ROWS($A$5:A85),"")</f>
        <v/>
      </c>
      <c r="B85" s="91" t="str">
        <f aca="false">IF($A85="","",INDEX('COGS Ledger'!$B$1:$B$400,$J85))</f>
        <v/>
      </c>
      <c r="C85" s="90" t="str">
        <f aca="false">IF($A85="","",INDEX('COGS Ledger'!$C$1:$C$400,$J85))</f>
        <v/>
      </c>
      <c r="D85" s="50" t="str">
        <f aca="false">IF($A85="","",INDEX('COGS Ledger'!$D$1:$D$400,$J85))</f>
        <v/>
      </c>
      <c r="E85" s="50" t="str">
        <f aca="false">IF($A85="","",INDEX('COGS Ledger'!$F$1:$F$400,$J85)&amp;"")</f>
        <v/>
      </c>
      <c r="F85" s="52" t="str">
        <f aca="false">IF($A85="","",INDEX('COGS Ledger'!$I$1:$I$400,$J85))</f>
        <v/>
      </c>
      <c r="G85" s="52" t="str">
        <f aca="false">IF($A85="","",INDEX('COGS Ledger'!$J$1:$J$400,$J85))</f>
        <v/>
      </c>
      <c r="H85" s="52" t="str">
        <f aca="false">IF($A85="","",'COGS Testing'!$E$9)</f>
        <v/>
      </c>
      <c r="I85" s="50" t="str">
        <f aca="false">IF($A85="","","Above materiality – automatically selected")</f>
        <v/>
      </c>
      <c r="J85" s="90" t="str">
        <f aca="false">IF($A85="","",MATCH(LARGE('COGS Ledger'!$P$2:$P$400,$A85),'COGS Ledger'!$P$2:$P$400,0)+1)</f>
        <v/>
      </c>
      <c r="K85" s="50" t="str">
        <f aca="false">IF($A85="","",INDEX('COGS Ledger'!$A$1:$A$400,$J85)&amp;"")</f>
        <v/>
      </c>
      <c r="L85" s="54"/>
      <c r="M85" s="54"/>
    </row>
    <row r="86" customFormat="false" ht="15" hidden="false" customHeight="false" outlineLevel="0" collapsed="false">
      <c r="A86" s="90" t="str">
        <f aca="false">IF(ROWS($A$5:A86)&lt;='COGS Testing'!$E$31,ROWS($A$5:A86),"")</f>
        <v/>
      </c>
      <c r="B86" s="91" t="str">
        <f aca="false">IF($A86="","",INDEX('COGS Ledger'!$B$1:$B$400,$J86))</f>
        <v/>
      </c>
      <c r="C86" s="90" t="str">
        <f aca="false">IF($A86="","",INDEX('COGS Ledger'!$C$1:$C$400,$J86))</f>
        <v/>
      </c>
      <c r="D86" s="50" t="str">
        <f aca="false">IF($A86="","",INDEX('COGS Ledger'!$D$1:$D$400,$J86))</f>
        <v/>
      </c>
      <c r="E86" s="50" t="str">
        <f aca="false">IF($A86="","",INDEX('COGS Ledger'!$F$1:$F$400,$J86)&amp;"")</f>
        <v/>
      </c>
      <c r="F86" s="52" t="str">
        <f aca="false">IF($A86="","",INDEX('COGS Ledger'!$I$1:$I$400,$J86))</f>
        <v/>
      </c>
      <c r="G86" s="52" t="str">
        <f aca="false">IF($A86="","",INDEX('COGS Ledger'!$J$1:$J$400,$J86))</f>
        <v/>
      </c>
      <c r="H86" s="52" t="str">
        <f aca="false">IF($A86="","",'COGS Testing'!$E$9)</f>
        <v/>
      </c>
      <c r="I86" s="50" t="str">
        <f aca="false">IF($A86="","","Above materiality – automatically selected")</f>
        <v/>
      </c>
      <c r="J86" s="90" t="str">
        <f aca="false">IF($A86="","",MATCH(LARGE('COGS Ledger'!$P$2:$P$400,$A86),'COGS Ledger'!$P$2:$P$400,0)+1)</f>
        <v/>
      </c>
      <c r="K86" s="50" t="str">
        <f aca="false">IF($A86="","",INDEX('COGS Ledger'!$A$1:$A$400,$J86)&amp;"")</f>
        <v/>
      </c>
      <c r="L86" s="54"/>
      <c r="M86" s="54"/>
    </row>
    <row r="87" customFormat="false" ht="15" hidden="false" customHeight="false" outlineLevel="0" collapsed="false">
      <c r="A87" s="90" t="str">
        <f aca="false">IF(ROWS($A$5:A87)&lt;='COGS Testing'!$E$31,ROWS($A$5:A87),"")</f>
        <v/>
      </c>
      <c r="B87" s="91" t="str">
        <f aca="false">IF($A87="","",INDEX('COGS Ledger'!$B$1:$B$400,$J87))</f>
        <v/>
      </c>
      <c r="C87" s="90" t="str">
        <f aca="false">IF($A87="","",INDEX('COGS Ledger'!$C$1:$C$400,$J87))</f>
        <v/>
      </c>
      <c r="D87" s="50" t="str">
        <f aca="false">IF($A87="","",INDEX('COGS Ledger'!$D$1:$D$400,$J87))</f>
        <v/>
      </c>
      <c r="E87" s="50" t="str">
        <f aca="false">IF($A87="","",INDEX('COGS Ledger'!$F$1:$F$400,$J87)&amp;"")</f>
        <v/>
      </c>
      <c r="F87" s="52" t="str">
        <f aca="false">IF($A87="","",INDEX('COGS Ledger'!$I$1:$I$400,$J87))</f>
        <v/>
      </c>
      <c r="G87" s="52" t="str">
        <f aca="false">IF($A87="","",INDEX('COGS Ledger'!$J$1:$J$400,$J87))</f>
        <v/>
      </c>
      <c r="H87" s="52" t="str">
        <f aca="false">IF($A87="","",'COGS Testing'!$E$9)</f>
        <v/>
      </c>
      <c r="I87" s="50" t="str">
        <f aca="false">IF($A87="","","Above materiality – automatically selected")</f>
        <v/>
      </c>
      <c r="J87" s="90" t="str">
        <f aca="false">IF($A87="","",MATCH(LARGE('COGS Ledger'!$P$2:$P$400,$A87),'COGS Ledger'!$P$2:$P$400,0)+1)</f>
        <v/>
      </c>
      <c r="K87" s="50" t="str">
        <f aca="false">IF($A87="","",INDEX('COGS Ledger'!$A$1:$A$400,$J87)&amp;"")</f>
        <v/>
      </c>
      <c r="L87" s="54"/>
      <c r="M87" s="54"/>
    </row>
    <row r="88" customFormat="false" ht="15" hidden="false" customHeight="false" outlineLevel="0" collapsed="false">
      <c r="A88" s="90" t="str">
        <f aca="false">IF(ROWS($A$5:A88)&lt;='COGS Testing'!$E$31,ROWS($A$5:A88),"")</f>
        <v/>
      </c>
      <c r="B88" s="91" t="str">
        <f aca="false">IF($A88="","",INDEX('COGS Ledger'!$B$1:$B$400,$J88))</f>
        <v/>
      </c>
      <c r="C88" s="90" t="str">
        <f aca="false">IF($A88="","",INDEX('COGS Ledger'!$C$1:$C$400,$J88))</f>
        <v/>
      </c>
      <c r="D88" s="50" t="str">
        <f aca="false">IF($A88="","",INDEX('COGS Ledger'!$D$1:$D$400,$J88))</f>
        <v/>
      </c>
      <c r="E88" s="50" t="str">
        <f aca="false">IF($A88="","",INDEX('COGS Ledger'!$F$1:$F$400,$J88)&amp;"")</f>
        <v/>
      </c>
      <c r="F88" s="52" t="str">
        <f aca="false">IF($A88="","",INDEX('COGS Ledger'!$I$1:$I$400,$J88))</f>
        <v/>
      </c>
      <c r="G88" s="52" t="str">
        <f aca="false">IF($A88="","",INDEX('COGS Ledger'!$J$1:$J$400,$J88))</f>
        <v/>
      </c>
      <c r="H88" s="52" t="str">
        <f aca="false">IF($A88="","",'COGS Testing'!$E$9)</f>
        <v/>
      </c>
      <c r="I88" s="50" t="str">
        <f aca="false">IF($A88="","","Above materiality – automatically selected")</f>
        <v/>
      </c>
      <c r="J88" s="90" t="str">
        <f aca="false">IF($A88="","",MATCH(LARGE('COGS Ledger'!$P$2:$P$400,$A88),'COGS Ledger'!$P$2:$P$400,0)+1)</f>
        <v/>
      </c>
      <c r="K88" s="50" t="str">
        <f aca="false">IF($A88="","",INDEX('COGS Ledger'!$A$1:$A$400,$J88)&amp;"")</f>
        <v/>
      </c>
      <c r="L88" s="54"/>
      <c r="M88" s="54"/>
    </row>
    <row r="89" customFormat="false" ht="15" hidden="false" customHeight="false" outlineLevel="0" collapsed="false">
      <c r="A89" s="90" t="str">
        <f aca="false">IF(ROWS($A$5:A89)&lt;='COGS Testing'!$E$31,ROWS($A$5:A89),"")</f>
        <v/>
      </c>
      <c r="B89" s="91" t="str">
        <f aca="false">IF($A89="","",INDEX('COGS Ledger'!$B$1:$B$400,$J89))</f>
        <v/>
      </c>
      <c r="C89" s="90" t="str">
        <f aca="false">IF($A89="","",INDEX('COGS Ledger'!$C$1:$C$400,$J89))</f>
        <v/>
      </c>
      <c r="D89" s="50" t="str">
        <f aca="false">IF($A89="","",INDEX('COGS Ledger'!$D$1:$D$400,$J89))</f>
        <v/>
      </c>
      <c r="E89" s="50" t="str">
        <f aca="false">IF($A89="","",INDEX('COGS Ledger'!$F$1:$F$400,$J89)&amp;"")</f>
        <v/>
      </c>
      <c r="F89" s="52" t="str">
        <f aca="false">IF($A89="","",INDEX('COGS Ledger'!$I$1:$I$400,$J89))</f>
        <v/>
      </c>
      <c r="G89" s="52" t="str">
        <f aca="false">IF($A89="","",INDEX('COGS Ledger'!$J$1:$J$400,$J89))</f>
        <v/>
      </c>
      <c r="H89" s="52" t="str">
        <f aca="false">IF($A89="","",'COGS Testing'!$E$9)</f>
        <v/>
      </c>
      <c r="I89" s="50" t="str">
        <f aca="false">IF($A89="","","Above materiality – automatically selected")</f>
        <v/>
      </c>
      <c r="J89" s="90" t="str">
        <f aca="false">IF($A89="","",MATCH(LARGE('COGS Ledger'!$P$2:$P$400,$A89),'COGS Ledger'!$P$2:$P$400,0)+1)</f>
        <v/>
      </c>
      <c r="K89" s="50" t="str">
        <f aca="false">IF($A89="","",INDEX('COGS Ledger'!$A$1:$A$400,$J89)&amp;"")</f>
        <v/>
      </c>
      <c r="L89" s="54"/>
      <c r="M89" s="54"/>
    </row>
    <row r="90" customFormat="false" ht="15" hidden="false" customHeight="false" outlineLevel="0" collapsed="false">
      <c r="A90" s="90" t="str">
        <f aca="false">IF(ROWS($A$5:A90)&lt;='COGS Testing'!$E$31,ROWS($A$5:A90),"")</f>
        <v/>
      </c>
      <c r="B90" s="91" t="str">
        <f aca="false">IF($A90="","",INDEX('COGS Ledger'!$B$1:$B$400,$J90))</f>
        <v/>
      </c>
      <c r="C90" s="90" t="str">
        <f aca="false">IF($A90="","",INDEX('COGS Ledger'!$C$1:$C$400,$J90))</f>
        <v/>
      </c>
      <c r="D90" s="50" t="str">
        <f aca="false">IF($A90="","",INDEX('COGS Ledger'!$D$1:$D$400,$J90))</f>
        <v/>
      </c>
      <c r="E90" s="50" t="str">
        <f aca="false">IF($A90="","",INDEX('COGS Ledger'!$F$1:$F$400,$J90)&amp;"")</f>
        <v/>
      </c>
      <c r="F90" s="52" t="str">
        <f aca="false">IF($A90="","",INDEX('COGS Ledger'!$I$1:$I$400,$J90))</f>
        <v/>
      </c>
      <c r="G90" s="52" t="str">
        <f aca="false">IF($A90="","",INDEX('COGS Ledger'!$J$1:$J$400,$J90))</f>
        <v/>
      </c>
      <c r="H90" s="52" t="str">
        <f aca="false">IF($A90="","",'COGS Testing'!$E$9)</f>
        <v/>
      </c>
      <c r="I90" s="50" t="str">
        <f aca="false">IF($A90="","","Above materiality – automatically selected")</f>
        <v/>
      </c>
      <c r="J90" s="90" t="str">
        <f aca="false">IF($A90="","",MATCH(LARGE('COGS Ledger'!$P$2:$P$400,$A90),'COGS Ledger'!$P$2:$P$400,0)+1)</f>
        <v/>
      </c>
      <c r="K90" s="50" t="str">
        <f aca="false">IF($A90="","",INDEX('COGS Ledger'!$A$1:$A$400,$J90)&amp;"")</f>
        <v/>
      </c>
      <c r="L90" s="54"/>
      <c r="M90" s="54"/>
    </row>
    <row r="91" customFormat="false" ht="15" hidden="false" customHeight="false" outlineLevel="0" collapsed="false">
      <c r="A91" s="90" t="str">
        <f aca="false">IF(ROWS($A$5:A91)&lt;='COGS Testing'!$E$31,ROWS($A$5:A91),"")</f>
        <v/>
      </c>
      <c r="B91" s="91" t="str">
        <f aca="false">IF($A91="","",INDEX('COGS Ledger'!$B$1:$B$400,$J91))</f>
        <v/>
      </c>
      <c r="C91" s="90" t="str">
        <f aca="false">IF($A91="","",INDEX('COGS Ledger'!$C$1:$C$400,$J91))</f>
        <v/>
      </c>
      <c r="D91" s="50" t="str">
        <f aca="false">IF($A91="","",INDEX('COGS Ledger'!$D$1:$D$400,$J91))</f>
        <v/>
      </c>
      <c r="E91" s="50" t="str">
        <f aca="false">IF($A91="","",INDEX('COGS Ledger'!$F$1:$F$400,$J91)&amp;"")</f>
        <v/>
      </c>
      <c r="F91" s="52" t="str">
        <f aca="false">IF($A91="","",INDEX('COGS Ledger'!$I$1:$I$400,$J91))</f>
        <v/>
      </c>
      <c r="G91" s="52" t="str">
        <f aca="false">IF($A91="","",INDEX('COGS Ledger'!$J$1:$J$400,$J91))</f>
        <v/>
      </c>
      <c r="H91" s="52" t="str">
        <f aca="false">IF($A91="","",'COGS Testing'!$E$9)</f>
        <v/>
      </c>
      <c r="I91" s="50" t="str">
        <f aca="false">IF($A91="","","Above materiality – automatically selected")</f>
        <v/>
      </c>
      <c r="J91" s="90" t="str">
        <f aca="false">IF($A91="","",MATCH(LARGE('COGS Ledger'!$P$2:$P$400,$A91),'COGS Ledger'!$P$2:$P$400,0)+1)</f>
        <v/>
      </c>
      <c r="K91" s="50" t="str">
        <f aca="false">IF($A91="","",INDEX('COGS Ledger'!$A$1:$A$400,$J91)&amp;"")</f>
        <v/>
      </c>
      <c r="L91" s="54"/>
      <c r="M91" s="54"/>
    </row>
    <row r="92" customFormat="false" ht="15" hidden="false" customHeight="false" outlineLevel="0" collapsed="false">
      <c r="A92" s="90" t="str">
        <f aca="false">IF(ROWS($A$5:A92)&lt;='COGS Testing'!$E$31,ROWS($A$5:A92),"")</f>
        <v/>
      </c>
      <c r="B92" s="91" t="str">
        <f aca="false">IF($A92="","",INDEX('COGS Ledger'!$B$1:$B$400,$J92))</f>
        <v/>
      </c>
      <c r="C92" s="90" t="str">
        <f aca="false">IF($A92="","",INDEX('COGS Ledger'!$C$1:$C$400,$J92))</f>
        <v/>
      </c>
      <c r="D92" s="50" t="str">
        <f aca="false">IF($A92="","",INDEX('COGS Ledger'!$D$1:$D$400,$J92))</f>
        <v/>
      </c>
      <c r="E92" s="50" t="str">
        <f aca="false">IF($A92="","",INDEX('COGS Ledger'!$F$1:$F$400,$J92)&amp;"")</f>
        <v/>
      </c>
      <c r="F92" s="52" t="str">
        <f aca="false">IF($A92="","",INDEX('COGS Ledger'!$I$1:$I$400,$J92))</f>
        <v/>
      </c>
      <c r="G92" s="52" t="str">
        <f aca="false">IF($A92="","",INDEX('COGS Ledger'!$J$1:$J$400,$J92))</f>
        <v/>
      </c>
      <c r="H92" s="52" t="str">
        <f aca="false">IF($A92="","",'COGS Testing'!$E$9)</f>
        <v/>
      </c>
      <c r="I92" s="50" t="str">
        <f aca="false">IF($A92="","","Above materiality – automatically selected")</f>
        <v/>
      </c>
      <c r="J92" s="90" t="str">
        <f aca="false">IF($A92="","",MATCH(LARGE('COGS Ledger'!$P$2:$P$400,$A92),'COGS Ledger'!$P$2:$P$400,0)+1)</f>
        <v/>
      </c>
      <c r="K92" s="50" t="str">
        <f aca="false">IF($A92="","",INDEX('COGS Ledger'!$A$1:$A$400,$J92)&amp;"")</f>
        <v/>
      </c>
      <c r="L92" s="54"/>
      <c r="M92" s="54"/>
    </row>
    <row r="93" customFormat="false" ht="15" hidden="false" customHeight="false" outlineLevel="0" collapsed="false">
      <c r="A93" s="90" t="str">
        <f aca="false">IF(ROWS($A$5:A93)&lt;='COGS Testing'!$E$31,ROWS($A$5:A93),"")</f>
        <v/>
      </c>
      <c r="B93" s="91" t="str">
        <f aca="false">IF($A93="","",INDEX('COGS Ledger'!$B$1:$B$400,$J93))</f>
        <v/>
      </c>
      <c r="C93" s="90" t="str">
        <f aca="false">IF($A93="","",INDEX('COGS Ledger'!$C$1:$C$400,$J93))</f>
        <v/>
      </c>
      <c r="D93" s="50" t="str">
        <f aca="false">IF($A93="","",INDEX('COGS Ledger'!$D$1:$D$400,$J93))</f>
        <v/>
      </c>
      <c r="E93" s="50" t="str">
        <f aca="false">IF($A93="","",INDEX('COGS Ledger'!$F$1:$F$400,$J93)&amp;"")</f>
        <v/>
      </c>
      <c r="F93" s="52" t="str">
        <f aca="false">IF($A93="","",INDEX('COGS Ledger'!$I$1:$I$400,$J93))</f>
        <v/>
      </c>
      <c r="G93" s="52" t="str">
        <f aca="false">IF($A93="","",INDEX('COGS Ledger'!$J$1:$J$400,$J93))</f>
        <v/>
      </c>
      <c r="H93" s="52" t="str">
        <f aca="false">IF($A93="","",'COGS Testing'!$E$9)</f>
        <v/>
      </c>
      <c r="I93" s="50" t="str">
        <f aca="false">IF($A93="","","Above materiality – automatically selected")</f>
        <v/>
      </c>
      <c r="J93" s="90" t="str">
        <f aca="false">IF($A93="","",MATCH(LARGE('COGS Ledger'!$P$2:$P$400,$A93),'COGS Ledger'!$P$2:$P$400,0)+1)</f>
        <v/>
      </c>
      <c r="K93" s="50" t="str">
        <f aca="false">IF($A93="","",INDEX('COGS Ledger'!$A$1:$A$400,$J93)&amp;"")</f>
        <v/>
      </c>
      <c r="L93" s="54"/>
      <c r="M93" s="54"/>
    </row>
    <row r="94" customFormat="false" ht="15" hidden="false" customHeight="false" outlineLevel="0" collapsed="false">
      <c r="A94" s="90" t="str">
        <f aca="false">IF(ROWS($A$5:A94)&lt;='COGS Testing'!$E$31,ROWS($A$5:A94),"")</f>
        <v/>
      </c>
      <c r="B94" s="91" t="str">
        <f aca="false">IF($A94="","",INDEX('COGS Ledger'!$B$1:$B$400,$J94))</f>
        <v/>
      </c>
      <c r="C94" s="90" t="str">
        <f aca="false">IF($A94="","",INDEX('COGS Ledger'!$C$1:$C$400,$J94))</f>
        <v/>
      </c>
      <c r="D94" s="50" t="str">
        <f aca="false">IF($A94="","",INDEX('COGS Ledger'!$D$1:$D$400,$J94))</f>
        <v/>
      </c>
      <c r="E94" s="50" t="str">
        <f aca="false">IF($A94="","",INDEX('COGS Ledger'!$F$1:$F$400,$J94)&amp;"")</f>
        <v/>
      </c>
      <c r="F94" s="52" t="str">
        <f aca="false">IF($A94="","",INDEX('COGS Ledger'!$I$1:$I$400,$J94))</f>
        <v/>
      </c>
      <c r="G94" s="52" t="str">
        <f aca="false">IF($A94="","",INDEX('COGS Ledger'!$J$1:$J$400,$J94))</f>
        <v/>
      </c>
      <c r="H94" s="52" t="str">
        <f aca="false">IF($A94="","",'COGS Testing'!$E$9)</f>
        <v/>
      </c>
      <c r="I94" s="50" t="str">
        <f aca="false">IF($A94="","","Above materiality – automatically selected")</f>
        <v/>
      </c>
      <c r="J94" s="90" t="str">
        <f aca="false">IF($A94="","",MATCH(LARGE('COGS Ledger'!$P$2:$P$400,$A94),'COGS Ledger'!$P$2:$P$400,0)+1)</f>
        <v/>
      </c>
      <c r="K94" s="50" t="str">
        <f aca="false">IF($A94="","",INDEX('COGS Ledger'!$A$1:$A$400,$J94)&amp;"")</f>
        <v/>
      </c>
      <c r="L94" s="54"/>
      <c r="M94" s="54"/>
    </row>
    <row r="95" customFormat="false" ht="15" hidden="false" customHeight="false" outlineLevel="0" collapsed="false">
      <c r="A95" s="90" t="str">
        <f aca="false">IF(ROWS($A$5:A95)&lt;='COGS Testing'!$E$31,ROWS($A$5:A95),"")</f>
        <v/>
      </c>
      <c r="B95" s="91" t="str">
        <f aca="false">IF($A95="","",INDEX('COGS Ledger'!$B$1:$B$400,$J95))</f>
        <v/>
      </c>
      <c r="C95" s="90" t="str">
        <f aca="false">IF($A95="","",INDEX('COGS Ledger'!$C$1:$C$400,$J95))</f>
        <v/>
      </c>
      <c r="D95" s="50" t="str">
        <f aca="false">IF($A95="","",INDEX('COGS Ledger'!$D$1:$D$400,$J95))</f>
        <v/>
      </c>
      <c r="E95" s="50" t="str">
        <f aca="false">IF($A95="","",INDEX('COGS Ledger'!$F$1:$F$400,$J95)&amp;"")</f>
        <v/>
      </c>
      <c r="F95" s="52" t="str">
        <f aca="false">IF($A95="","",INDEX('COGS Ledger'!$I$1:$I$400,$J95))</f>
        <v/>
      </c>
      <c r="G95" s="52" t="str">
        <f aca="false">IF($A95="","",INDEX('COGS Ledger'!$J$1:$J$400,$J95))</f>
        <v/>
      </c>
      <c r="H95" s="52" t="str">
        <f aca="false">IF($A95="","",'COGS Testing'!$E$9)</f>
        <v/>
      </c>
      <c r="I95" s="50" t="str">
        <f aca="false">IF($A95="","","Above materiality – automatically selected")</f>
        <v/>
      </c>
      <c r="J95" s="90" t="str">
        <f aca="false">IF($A95="","",MATCH(LARGE('COGS Ledger'!$P$2:$P$400,$A95),'COGS Ledger'!$P$2:$P$400,0)+1)</f>
        <v/>
      </c>
      <c r="K95" s="50" t="str">
        <f aca="false">IF($A95="","",INDEX('COGS Ledger'!$A$1:$A$400,$J95)&amp;"")</f>
        <v/>
      </c>
      <c r="L95" s="54"/>
      <c r="M95" s="54"/>
    </row>
    <row r="96" customFormat="false" ht="15" hidden="false" customHeight="false" outlineLevel="0" collapsed="false">
      <c r="A96" s="90" t="str">
        <f aca="false">IF(ROWS($A$5:A96)&lt;='COGS Testing'!$E$31,ROWS($A$5:A96),"")</f>
        <v/>
      </c>
      <c r="B96" s="91" t="str">
        <f aca="false">IF($A96="","",INDEX('COGS Ledger'!$B$1:$B$400,$J96))</f>
        <v/>
      </c>
      <c r="C96" s="90" t="str">
        <f aca="false">IF($A96="","",INDEX('COGS Ledger'!$C$1:$C$400,$J96))</f>
        <v/>
      </c>
      <c r="D96" s="50" t="str">
        <f aca="false">IF($A96="","",INDEX('COGS Ledger'!$D$1:$D$400,$J96))</f>
        <v/>
      </c>
      <c r="E96" s="50" t="str">
        <f aca="false">IF($A96="","",INDEX('COGS Ledger'!$F$1:$F$400,$J96)&amp;"")</f>
        <v/>
      </c>
      <c r="F96" s="52" t="str">
        <f aca="false">IF($A96="","",INDEX('COGS Ledger'!$I$1:$I$400,$J96))</f>
        <v/>
      </c>
      <c r="G96" s="52" t="str">
        <f aca="false">IF($A96="","",INDEX('COGS Ledger'!$J$1:$J$400,$J96))</f>
        <v/>
      </c>
      <c r="H96" s="52" t="str">
        <f aca="false">IF($A96="","",'COGS Testing'!$E$9)</f>
        <v/>
      </c>
      <c r="I96" s="50" t="str">
        <f aca="false">IF($A96="","","Above materiality – automatically selected")</f>
        <v/>
      </c>
      <c r="J96" s="90" t="str">
        <f aca="false">IF($A96="","",MATCH(LARGE('COGS Ledger'!$P$2:$P$400,$A96),'COGS Ledger'!$P$2:$P$400,0)+1)</f>
        <v/>
      </c>
      <c r="K96" s="50" t="str">
        <f aca="false">IF($A96="","",INDEX('COGS Ledger'!$A$1:$A$400,$J96)&amp;"")</f>
        <v/>
      </c>
      <c r="L96" s="54"/>
      <c r="M96" s="54"/>
    </row>
    <row r="97" customFormat="false" ht="15" hidden="false" customHeight="false" outlineLevel="0" collapsed="false">
      <c r="A97" s="90" t="str">
        <f aca="false">IF(ROWS($A$5:A97)&lt;='COGS Testing'!$E$31,ROWS($A$5:A97),"")</f>
        <v/>
      </c>
      <c r="B97" s="91" t="str">
        <f aca="false">IF($A97="","",INDEX('COGS Ledger'!$B$1:$B$400,$J97))</f>
        <v/>
      </c>
      <c r="C97" s="90" t="str">
        <f aca="false">IF($A97="","",INDEX('COGS Ledger'!$C$1:$C$400,$J97))</f>
        <v/>
      </c>
      <c r="D97" s="50" t="str">
        <f aca="false">IF($A97="","",INDEX('COGS Ledger'!$D$1:$D$400,$J97))</f>
        <v/>
      </c>
      <c r="E97" s="50" t="str">
        <f aca="false">IF($A97="","",INDEX('COGS Ledger'!$F$1:$F$400,$J97)&amp;"")</f>
        <v/>
      </c>
      <c r="F97" s="52" t="str">
        <f aca="false">IF($A97="","",INDEX('COGS Ledger'!$I$1:$I$400,$J97))</f>
        <v/>
      </c>
      <c r="G97" s="52" t="str">
        <f aca="false">IF($A97="","",INDEX('COGS Ledger'!$J$1:$J$400,$J97))</f>
        <v/>
      </c>
      <c r="H97" s="52" t="str">
        <f aca="false">IF($A97="","",'COGS Testing'!$E$9)</f>
        <v/>
      </c>
      <c r="I97" s="50" t="str">
        <f aca="false">IF($A97="","","Above materiality – automatically selected")</f>
        <v/>
      </c>
      <c r="J97" s="90" t="str">
        <f aca="false">IF($A97="","",MATCH(LARGE('COGS Ledger'!$P$2:$P$400,$A97),'COGS Ledger'!$P$2:$P$400,0)+1)</f>
        <v/>
      </c>
      <c r="K97" s="50" t="str">
        <f aca="false">IF($A97="","",INDEX('COGS Ledger'!$A$1:$A$400,$J97)&amp;"")</f>
        <v/>
      </c>
      <c r="L97" s="54"/>
      <c r="M97" s="54"/>
    </row>
    <row r="98" customFormat="false" ht="15" hidden="false" customHeight="false" outlineLevel="0" collapsed="false">
      <c r="A98" s="90" t="str">
        <f aca="false">IF(ROWS($A$5:A98)&lt;='COGS Testing'!$E$31,ROWS($A$5:A98),"")</f>
        <v/>
      </c>
      <c r="B98" s="91" t="str">
        <f aca="false">IF($A98="","",INDEX('COGS Ledger'!$B$1:$B$400,$J98))</f>
        <v/>
      </c>
      <c r="C98" s="90" t="str">
        <f aca="false">IF($A98="","",INDEX('COGS Ledger'!$C$1:$C$400,$J98))</f>
        <v/>
      </c>
      <c r="D98" s="50" t="str">
        <f aca="false">IF($A98="","",INDEX('COGS Ledger'!$D$1:$D$400,$J98))</f>
        <v/>
      </c>
      <c r="E98" s="50" t="str">
        <f aca="false">IF($A98="","",INDEX('COGS Ledger'!$F$1:$F$400,$J98)&amp;"")</f>
        <v/>
      </c>
      <c r="F98" s="52" t="str">
        <f aca="false">IF($A98="","",INDEX('COGS Ledger'!$I$1:$I$400,$J98))</f>
        <v/>
      </c>
      <c r="G98" s="52" t="str">
        <f aca="false">IF($A98="","",INDEX('COGS Ledger'!$J$1:$J$400,$J98))</f>
        <v/>
      </c>
      <c r="H98" s="52" t="str">
        <f aca="false">IF($A98="","",'COGS Testing'!$E$9)</f>
        <v/>
      </c>
      <c r="I98" s="50" t="str">
        <f aca="false">IF($A98="","","Above materiality – automatically selected")</f>
        <v/>
      </c>
      <c r="J98" s="90" t="str">
        <f aca="false">IF($A98="","",MATCH(LARGE('COGS Ledger'!$P$2:$P$400,$A98),'COGS Ledger'!$P$2:$P$400,0)+1)</f>
        <v/>
      </c>
      <c r="K98" s="50" t="str">
        <f aca="false">IF($A98="","",INDEX('COGS Ledger'!$A$1:$A$400,$J98)&amp;"")</f>
        <v/>
      </c>
      <c r="L98" s="54"/>
      <c r="M98" s="54"/>
    </row>
    <row r="99" customFormat="false" ht="15" hidden="false" customHeight="false" outlineLevel="0" collapsed="false">
      <c r="A99" s="90" t="str">
        <f aca="false">IF(ROWS($A$5:A99)&lt;='COGS Testing'!$E$31,ROWS($A$5:A99),"")</f>
        <v/>
      </c>
      <c r="B99" s="91" t="str">
        <f aca="false">IF($A99="","",INDEX('COGS Ledger'!$B$1:$B$400,$J99))</f>
        <v/>
      </c>
      <c r="C99" s="90" t="str">
        <f aca="false">IF($A99="","",INDEX('COGS Ledger'!$C$1:$C$400,$J99))</f>
        <v/>
      </c>
      <c r="D99" s="50" t="str">
        <f aca="false">IF($A99="","",INDEX('COGS Ledger'!$D$1:$D$400,$J99))</f>
        <v/>
      </c>
      <c r="E99" s="50" t="str">
        <f aca="false">IF($A99="","",INDEX('COGS Ledger'!$F$1:$F$400,$J99)&amp;"")</f>
        <v/>
      </c>
      <c r="F99" s="52" t="str">
        <f aca="false">IF($A99="","",INDEX('COGS Ledger'!$I$1:$I$400,$J99))</f>
        <v/>
      </c>
      <c r="G99" s="52" t="str">
        <f aca="false">IF($A99="","",INDEX('COGS Ledger'!$J$1:$J$400,$J99))</f>
        <v/>
      </c>
      <c r="H99" s="52" t="str">
        <f aca="false">IF($A99="","",'COGS Testing'!$E$9)</f>
        <v/>
      </c>
      <c r="I99" s="50" t="str">
        <f aca="false">IF($A99="","","Above materiality – automatically selected")</f>
        <v/>
      </c>
      <c r="J99" s="90" t="str">
        <f aca="false">IF($A99="","",MATCH(LARGE('COGS Ledger'!$P$2:$P$400,$A99),'COGS Ledger'!$P$2:$P$400,0)+1)</f>
        <v/>
      </c>
      <c r="K99" s="50" t="str">
        <f aca="false">IF($A99="","",INDEX('COGS Ledger'!$A$1:$A$400,$J99)&amp;"")</f>
        <v/>
      </c>
      <c r="L99" s="54"/>
      <c r="M99" s="54"/>
    </row>
    <row r="100" customFormat="false" ht="15" hidden="false" customHeight="false" outlineLevel="0" collapsed="false">
      <c r="A100" s="90" t="str">
        <f aca="false">IF(ROWS($A$5:A100)&lt;='COGS Testing'!$E$31,ROWS($A$5:A100),"")</f>
        <v/>
      </c>
      <c r="B100" s="91" t="str">
        <f aca="false">IF($A100="","",INDEX('COGS Ledger'!$B$1:$B$400,$J100))</f>
        <v/>
      </c>
      <c r="C100" s="90" t="str">
        <f aca="false">IF($A100="","",INDEX('COGS Ledger'!$C$1:$C$400,$J100))</f>
        <v/>
      </c>
      <c r="D100" s="50" t="str">
        <f aca="false">IF($A100="","",INDEX('COGS Ledger'!$D$1:$D$400,$J100))</f>
        <v/>
      </c>
      <c r="E100" s="50" t="str">
        <f aca="false">IF($A100="","",INDEX('COGS Ledger'!$F$1:$F$400,$J100)&amp;"")</f>
        <v/>
      </c>
      <c r="F100" s="52" t="str">
        <f aca="false">IF($A100="","",INDEX('COGS Ledger'!$I$1:$I$400,$J100))</f>
        <v/>
      </c>
      <c r="G100" s="52" t="str">
        <f aca="false">IF($A100="","",INDEX('COGS Ledger'!$J$1:$J$400,$J100))</f>
        <v/>
      </c>
      <c r="H100" s="52" t="str">
        <f aca="false">IF($A100="","",'COGS Testing'!$E$9)</f>
        <v/>
      </c>
      <c r="I100" s="50" t="str">
        <f aca="false">IF($A100="","","Above materiality – automatically selected")</f>
        <v/>
      </c>
      <c r="J100" s="90" t="str">
        <f aca="false">IF($A100="","",MATCH(LARGE('COGS Ledger'!$P$2:$P$400,$A100),'COGS Ledger'!$P$2:$P$400,0)+1)</f>
        <v/>
      </c>
      <c r="K100" s="50" t="str">
        <f aca="false">IF($A100="","",INDEX('COGS Ledger'!$A$1:$A$400,$J100)&amp;"")</f>
        <v/>
      </c>
      <c r="L100" s="54"/>
      <c r="M100" s="54"/>
    </row>
    <row r="101" customFormat="false" ht="15" hidden="false" customHeight="false" outlineLevel="0" collapsed="false">
      <c r="A101" s="90" t="str">
        <f aca="false">IF(ROWS($A$5:A101)&lt;='COGS Testing'!$E$31,ROWS($A$5:A101),"")</f>
        <v/>
      </c>
      <c r="B101" s="91" t="str">
        <f aca="false">IF($A101="","",INDEX('COGS Ledger'!$B$1:$B$400,$J101))</f>
        <v/>
      </c>
      <c r="C101" s="90" t="str">
        <f aca="false">IF($A101="","",INDEX('COGS Ledger'!$C$1:$C$400,$J101))</f>
        <v/>
      </c>
      <c r="D101" s="50" t="str">
        <f aca="false">IF($A101="","",INDEX('COGS Ledger'!$D$1:$D$400,$J101))</f>
        <v/>
      </c>
      <c r="E101" s="50" t="str">
        <f aca="false">IF($A101="","",INDEX('COGS Ledger'!$F$1:$F$400,$J101)&amp;"")</f>
        <v/>
      </c>
      <c r="F101" s="52" t="str">
        <f aca="false">IF($A101="","",INDEX('COGS Ledger'!$I$1:$I$400,$J101))</f>
        <v/>
      </c>
      <c r="G101" s="52" t="str">
        <f aca="false">IF($A101="","",INDEX('COGS Ledger'!$J$1:$J$400,$J101))</f>
        <v/>
      </c>
      <c r="H101" s="52" t="str">
        <f aca="false">IF($A101="","",'COGS Testing'!$E$9)</f>
        <v/>
      </c>
      <c r="I101" s="50" t="str">
        <f aca="false">IF($A101="","","Above materiality – automatically selected")</f>
        <v/>
      </c>
      <c r="J101" s="90" t="str">
        <f aca="false">IF($A101="","",MATCH(LARGE('COGS Ledger'!$P$2:$P$400,$A101),'COGS Ledger'!$P$2:$P$400,0)+1)</f>
        <v/>
      </c>
      <c r="K101" s="50" t="str">
        <f aca="false">IF($A101="","",INDEX('COGS Ledger'!$A$1:$A$400,$J101)&amp;"")</f>
        <v/>
      </c>
      <c r="L101" s="54"/>
      <c r="M101" s="54"/>
    </row>
    <row r="102" customFormat="false" ht="15" hidden="false" customHeight="false" outlineLevel="0" collapsed="false">
      <c r="A102" s="90" t="str">
        <f aca="false">IF(ROWS($A$5:A102)&lt;='COGS Testing'!$E$31,ROWS($A$5:A102),"")</f>
        <v/>
      </c>
      <c r="B102" s="91" t="str">
        <f aca="false">IF($A102="","",INDEX('COGS Ledger'!$B$1:$B$400,$J102))</f>
        <v/>
      </c>
      <c r="C102" s="90" t="str">
        <f aca="false">IF($A102="","",INDEX('COGS Ledger'!$C$1:$C$400,$J102))</f>
        <v/>
      </c>
      <c r="D102" s="50" t="str">
        <f aca="false">IF($A102="","",INDEX('COGS Ledger'!$D$1:$D$400,$J102))</f>
        <v/>
      </c>
      <c r="E102" s="50" t="str">
        <f aca="false">IF($A102="","",INDEX('COGS Ledger'!$F$1:$F$400,$J102)&amp;"")</f>
        <v/>
      </c>
      <c r="F102" s="52" t="str">
        <f aca="false">IF($A102="","",INDEX('COGS Ledger'!$I$1:$I$400,$J102))</f>
        <v/>
      </c>
      <c r="G102" s="52" t="str">
        <f aca="false">IF($A102="","",INDEX('COGS Ledger'!$J$1:$J$400,$J102))</f>
        <v/>
      </c>
      <c r="H102" s="52" t="str">
        <f aca="false">IF($A102="","",'COGS Testing'!$E$9)</f>
        <v/>
      </c>
      <c r="I102" s="50" t="str">
        <f aca="false">IF($A102="","","Above materiality – automatically selected")</f>
        <v/>
      </c>
      <c r="J102" s="90" t="str">
        <f aca="false">IF($A102="","",MATCH(LARGE('COGS Ledger'!$P$2:$P$400,$A102),'COGS Ledger'!$P$2:$P$400,0)+1)</f>
        <v/>
      </c>
      <c r="K102" s="50" t="str">
        <f aca="false">IF($A102="","",INDEX('COGS Ledger'!$A$1:$A$400,$J102)&amp;"")</f>
        <v/>
      </c>
      <c r="L102" s="54"/>
      <c r="M102" s="54"/>
    </row>
    <row r="103" customFormat="false" ht="15" hidden="false" customHeight="false" outlineLevel="0" collapsed="false">
      <c r="A103" s="90" t="str">
        <f aca="false">IF(ROWS($A$5:A103)&lt;='COGS Testing'!$E$31,ROWS($A$5:A103),"")</f>
        <v/>
      </c>
      <c r="B103" s="91" t="str">
        <f aca="false">IF($A103="","",INDEX('COGS Ledger'!$B$1:$B$400,$J103))</f>
        <v/>
      </c>
      <c r="C103" s="90" t="str">
        <f aca="false">IF($A103="","",INDEX('COGS Ledger'!$C$1:$C$400,$J103))</f>
        <v/>
      </c>
      <c r="D103" s="50" t="str">
        <f aca="false">IF($A103="","",INDEX('COGS Ledger'!$D$1:$D$400,$J103))</f>
        <v/>
      </c>
      <c r="E103" s="50" t="str">
        <f aca="false">IF($A103="","",INDEX('COGS Ledger'!$F$1:$F$400,$J103)&amp;"")</f>
        <v/>
      </c>
      <c r="F103" s="52" t="str">
        <f aca="false">IF($A103="","",INDEX('COGS Ledger'!$I$1:$I$400,$J103))</f>
        <v/>
      </c>
      <c r="G103" s="52" t="str">
        <f aca="false">IF($A103="","",INDEX('COGS Ledger'!$J$1:$J$400,$J103))</f>
        <v/>
      </c>
      <c r="H103" s="52" t="str">
        <f aca="false">IF($A103="","",'COGS Testing'!$E$9)</f>
        <v/>
      </c>
      <c r="I103" s="50" t="str">
        <f aca="false">IF($A103="","","Above materiality – automatically selected")</f>
        <v/>
      </c>
      <c r="J103" s="90" t="str">
        <f aca="false">IF($A103="","",MATCH(LARGE('COGS Ledger'!$P$2:$P$400,$A103),'COGS Ledger'!$P$2:$P$400,0)+1)</f>
        <v/>
      </c>
      <c r="K103" s="50" t="str">
        <f aca="false">IF($A103="","",INDEX('COGS Ledger'!$A$1:$A$400,$J103)&amp;"")</f>
        <v/>
      </c>
      <c r="L103" s="54"/>
      <c r="M103" s="54"/>
    </row>
    <row r="104" customFormat="false" ht="15" hidden="false" customHeight="false" outlineLevel="0" collapsed="false">
      <c r="A104" s="90" t="str">
        <f aca="false">IF(ROWS($A$5:A104)&lt;='COGS Testing'!$E$31,ROWS($A$5:A104),"")</f>
        <v/>
      </c>
      <c r="B104" s="91" t="str">
        <f aca="false">IF($A104="","",INDEX('COGS Ledger'!$B$1:$B$400,$J104))</f>
        <v/>
      </c>
      <c r="C104" s="90" t="str">
        <f aca="false">IF($A104="","",INDEX('COGS Ledger'!$C$1:$C$400,$J104))</f>
        <v/>
      </c>
      <c r="D104" s="50" t="str">
        <f aca="false">IF($A104="","",INDEX('COGS Ledger'!$D$1:$D$400,$J104))</f>
        <v/>
      </c>
      <c r="E104" s="50" t="str">
        <f aca="false">IF($A104="","",INDEX('COGS Ledger'!$F$1:$F$400,$J104)&amp;"")</f>
        <v/>
      </c>
      <c r="F104" s="52" t="str">
        <f aca="false">IF($A104="","",INDEX('COGS Ledger'!$I$1:$I$400,$J104))</f>
        <v/>
      </c>
      <c r="G104" s="52" t="str">
        <f aca="false">IF($A104="","",INDEX('COGS Ledger'!$J$1:$J$400,$J104))</f>
        <v/>
      </c>
      <c r="H104" s="52" t="str">
        <f aca="false">IF($A104="","",'COGS Testing'!$E$9)</f>
        <v/>
      </c>
      <c r="I104" s="50" t="str">
        <f aca="false">IF($A104="","","Above materiality – automatically selected")</f>
        <v/>
      </c>
      <c r="J104" s="90" t="str">
        <f aca="false">IF($A104="","",MATCH(LARGE('COGS Ledger'!$P$2:$P$400,$A104),'COGS Ledger'!$P$2:$P$400,0)+1)</f>
        <v/>
      </c>
      <c r="K104" s="50" t="str">
        <f aca="false">IF($A104="","",INDEX('COGS Ledger'!$A$1:$A$400,$J104)&amp;"")</f>
        <v/>
      </c>
      <c r="L104" s="54"/>
      <c r="M104" s="54"/>
    </row>
    <row r="105" customFormat="false" ht="15" hidden="false" customHeight="false" outlineLevel="0" collapsed="false">
      <c r="A105" s="90" t="str">
        <f aca="false">IF(ROWS($A$5:A105)&lt;='COGS Testing'!$E$31,ROWS($A$5:A105),"")</f>
        <v/>
      </c>
      <c r="B105" s="91" t="str">
        <f aca="false">IF($A105="","",INDEX('COGS Ledger'!$B$1:$B$400,$J105))</f>
        <v/>
      </c>
      <c r="C105" s="90" t="str">
        <f aca="false">IF($A105="","",INDEX('COGS Ledger'!$C$1:$C$400,$J105))</f>
        <v/>
      </c>
      <c r="D105" s="50" t="str">
        <f aca="false">IF($A105="","",INDEX('COGS Ledger'!$D$1:$D$400,$J105))</f>
        <v/>
      </c>
      <c r="E105" s="50" t="str">
        <f aca="false">IF($A105="","",INDEX('COGS Ledger'!$F$1:$F$400,$J105)&amp;"")</f>
        <v/>
      </c>
      <c r="F105" s="52" t="str">
        <f aca="false">IF($A105="","",INDEX('COGS Ledger'!$I$1:$I$400,$J105))</f>
        <v/>
      </c>
      <c r="G105" s="52" t="str">
        <f aca="false">IF($A105="","",INDEX('COGS Ledger'!$J$1:$J$400,$J105))</f>
        <v/>
      </c>
      <c r="H105" s="52" t="str">
        <f aca="false">IF($A105="","",'COGS Testing'!$E$9)</f>
        <v/>
      </c>
      <c r="I105" s="50" t="str">
        <f aca="false">IF($A105="","","Above materiality – automatically selected")</f>
        <v/>
      </c>
      <c r="J105" s="90" t="str">
        <f aca="false">IF($A105="","",MATCH(LARGE('COGS Ledger'!$P$2:$P$400,$A105),'COGS Ledger'!$P$2:$P$400,0)+1)</f>
        <v/>
      </c>
      <c r="K105" s="50" t="str">
        <f aca="false">IF($A105="","",INDEX('COGS Ledger'!$A$1:$A$400,$J105)&amp;"")</f>
        <v/>
      </c>
      <c r="L105" s="54"/>
      <c r="M105" s="54"/>
    </row>
    <row r="106" customFormat="false" ht="15" hidden="false" customHeight="false" outlineLevel="0" collapsed="false">
      <c r="A106" s="90" t="str">
        <f aca="false">IF(ROWS($A$5:A106)&lt;='COGS Testing'!$E$31,ROWS($A$5:A106),"")</f>
        <v/>
      </c>
      <c r="B106" s="91" t="str">
        <f aca="false">IF($A106="","",INDEX('COGS Ledger'!$B$1:$B$400,$J106))</f>
        <v/>
      </c>
      <c r="C106" s="90" t="str">
        <f aca="false">IF($A106="","",INDEX('COGS Ledger'!$C$1:$C$400,$J106))</f>
        <v/>
      </c>
      <c r="D106" s="50" t="str">
        <f aca="false">IF($A106="","",INDEX('COGS Ledger'!$D$1:$D$400,$J106))</f>
        <v/>
      </c>
      <c r="E106" s="50" t="str">
        <f aca="false">IF($A106="","",INDEX('COGS Ledger'!$F$1:$F$400,$J106)&amp;"")</f>
        <v/>
      </c>
      <c r="F106" s="52" t="str">
        <f aca="false">IF($A106="","",INDEX('COGS Ledger'!$I$1:$I$400,$J106))</f>
        <v/>
      </c>
      <c r="G106" s="52" t="str">
        <f aca="false">IF($A106="","",INDEX('COGS Ledger'!$J$1:$J$400,$J106))</f>
        <v/>
      </c>
      <c r="H106" s="52" t="str">
        <f aca="false">IF($A106="","",'COGS Testing'!$E$9)</f>
        <v/>
      </c>
      <c r="I106" s="50" t="str">
        <f aca="false">IF($A106="","","Above materiality – automatically selected")</f>
        <v/>
      </c>
      <c r="J106" s="90" t="str">
        <f aca="false">IF($A106="","",MATCH(LARGE('COGS Ledger'!$P$2:$P$400,$A106),'COGS Ledger'!$P$2:$P$400,0)+1)</f>
        <v/>
      </c>
      <c r="K106" s="50" t="str">
        <f aca="false">IF($A106="","",INDEX('COGS Ledger'!$A$1:$A$400,$J106)&amp;"")</f>
        <v/>
      </c>
      <c r="L106" s="54"/>
      <c r="M106" s="54"/>
    </row>
    <row r="107" customFormat="false" ht="15" hidden="false" customHeight="false" outlineLevel="0" collapsed="false">
      <c r="A107" s="90" t="str">
        <f aca="false">IF(ROWS($A$5:A107)&lt;='COGS Testing'!$E$31,ROWS($A$5:A107),"")</f>
        <v/>
      </c>
      <c r="B107" s="91" t="str">
        <f aca="false">IF($A107="","",INDEX('COGS Ledger'!$B$1:$B$400,$J107))</f>
        <v/>
      </c>
      <c r="C107" s="90" t="str">
        <f aca="false">IF($A107="","",INDEX('COGS Ledger'!$C$1:$C$400,$J107))</f>
        <v/>
      </c>
      <c r="D107" s="50" t="str">
        <f aca="false">IF($A107="","",INDEX('COGS Ledger'!$D$1:$D$400,$J107))</f>
        <v/>
      </c>
      <c r="E107" s="50" t="str">
        <f aca="false">IF($A107="","",INDEX('COGS Ledger'!$F$1:$F$400,$J107)&amp;"")</f>
        <v/>
      </c>
      <c r="F107" s="52" t="str">
        <f aca="false">IF($A107="","",INDEX('COGS Ledger'!$I$1:$I$400,$J107))</f>
        <v/>
      </c>
      <c r="G107" s="52" t="str">
        <f aca="false">IF($A107="","",INDEX('COGS Ledger'!$J$1:$J$400,$J107))</f>
        <v/>
      </c>
      <c r="H107" s="52" t="str">
        <f aca="false">IF($A107="","",'COGS Testing'!$E$9)</f>
        <v/>
      </c>
      <c r="I107" s="50" t="str">
        <f aca="false">IF($A107="","","Above materiality – automatically selected")</f>
        <v/>
      </c>
      <c r="J107" s="90" t="str">
        <f aca="false">IF($A107="","",MATCH(LARGE('COGS Ledger'!$P$2:$P$400,$A107),'COGS Ledger'!$P$2:$P$400,0)+1)</f>
        <v/>
      </c>
      <c r="K107" s="50" t="str">
        <f aca="false">IF($A107="","",INDEX('COGS Ledger'!$A$1:$A$400,$J107)&amp;"")</f>
        <v/>
      </c>
      <c r="L107" s="54"/>
      <c r="M107" s="54"/>
    </row>
    <row r="108" customFormat="false" ht="15" hidden="false" customHeight="false" outlineLevel="0" collapsed="false">
      <c r="A108" s="90" t="str">
        <f aca="false">IF(ROWS($A$5:A108)&lt;='COGS Testing'!$E$31,ROWS($A$5:A108),"")</f>
        <v/>
      </c>
      <c r="B108" s="91" t="str">
        <f aca="false">IF($A108="","",INDEX('COGS Ledger'!$B$1:$B$400,$J108))</f>
        <v/>
      </c>
      <c r="C108" s="90" t="str">
        <f aca="false">IF($A108="","",INDEX('COGS Ledger'!$C$1:$C$400,$J108))</f>
        <v/>
      </c>
      <c r="D108" s="50" t="str">
        <f aca="false">IF($A108="","",INDEX('COGS Ledger'!$D$1:$D$400,$J108))</f>
        <v/>
      </c>
      <c r="E108" s="50" t="str">
        <f aca="false">IF($A108="","",INDEX('COGS Ledger'!$F$1:$F$400,$J108)&amp;"")</f>
        <v/>
      </c>
      <c r="F108" s="52" t="str">
        <f aca="false">IF($A108="","",INDEX('COGS Ledger'!$I$1:$I$400,$J108))</f>
        <v/>
      </c>
      <c r="G108" s="52" t="str">
        <f aca="false">IF($A108="","",INDEX('COGS Ledger'!$J$1:$J$400,$J108))</f>
        <v/>
      </c>
      <c r="H108" s="52" t="str">
        <f aca="false">IF($A108="","",'COGS Testing'!$E$9)</f>
        <v/>
      </c>
      <c r="I108" s="50" t="str">
        <f aca="false">IF($A108="","","Above materiality – automatically selected")</f>
        <v/>
      </c>
      <c r="J108" s="90" t="str">
        <f aca="false">IF($A108="","",MATCH(LARGE('COGS Ledger'!$P$2:$P$400,$A108),'COGS Ledger'!$P$2:$P$400,0)+1)</f>
        <v/>
      </c>
      <c r="K108" s="50" t="str">
        <f aca="false">IF($A108="","",INDEX('COGS Ledger'!$A$1:$A$400,$J108)&amp;"")</f>
        <v/>
      </c>
      <c r="L108" s="54"/>
      <c r="M108" s="54"/>
    </row>
    <row r="109" customFormat="false" ht="15" hidden="false" customHeight="false" outlineLevel="0" collapsed="false">
      <c r="A109" s="90" t="str">
        <f aca="false">IF(ROWS($A$5:A109)&lt;='COGS Testing'!$E$31,ROWS($A$5:A109),"")</f>
        <v/>
      </c>
      <c r="B109" s="91" t="str">
        <f aca="false">IF($A109="","",INDEX('COGS Ledger'!$B$1:$B$400,$J109))</f>
        <v/>
      </c>
      <c r="C109" s="90" t="str">
        <f aca="false">IF($A109="","",INDEX('COGS Ledger'!$C$1:$C$400,$J109))</f>
        <v/>
      </c>
      <c r="D109" s="50" t="str">
        <f aca="false">IF($A109="","",INDEX('COGS Ledger'!$D$1:$D$400,$J109))</f>
        <v/>
      </c>
      <c r="E109" s="50" t="str">
        <f aca="false">IF($A109="","",INDEX('COGS Ledger'!$F$1:$F$400,$J109)&amp;"")</f>
        <v/>
      </c>
      <c r="F109" s="52" t="str">
        <f aca="false">IF($A109="","",INDEX('COGS Ledger'!$I$1:$I$400,$J109))</f>
        <v/>
      </c>
      <c r="G109" s="52" t="str">
        <f aca="false">IF($A109="","",INDEX('COGS Ledger'!$J$1:$J$400,$J109))</f>
        <v/>
      </c>
      <c r="H109" s="52" t="str">
        <f aca="false">IF($A109="","",'COGS Testing'!$E$9)</f>
        <v/>
      </c>
      <c r="I109" s="50" t="str">
        <f aca="false">IF($A109="","","Above materiality – automatically selected")</f>
        <v/>
      </c>
      <c r="J109" s="90" t="str">
        <f aca="false">IF($A109="","",MATCH(LARGE('COGS Ledger'!$P$2:$P$400,$A109),'COGS Ledger'!$P$2:$P$400,0)+1)</f>
        <v/>
      </c>
      <c r="K109" s="50" t="str">
        <f aca="false">IF($A109="","",INDEX('COGS Ledger'!$A$1:$A$400,$J109)&amp;"")</f>
        <v/>
      </c>
      <c r="L109" s="54"/>
      <c r="M109" s="54"/>
    </row>
    <row r="110" customFormat="false" ht="15" hidden="false" customHeight="false" outlineLevel="0" collapsed="false">
      <c r="A110" s="90" t="str">
        <f aca="false">IF(ROWS($A$5:A110)&lt;='COGS Testing'!$E$31,ROWS($A$5:A110),"")</f>
        <v/>
      </c>
      <c r="B110" s="91" t="str">
        <f aca="false">IF($A110="","",INDEX('COGS Ledger'!$B$1:$B$400,$J110))</f>
        <v/>
      </c>
      <c r="C110" s="90" t="str">
        <f aca="false">IF($A110="","",INDEX('COGS Ledger'!$C$1:$C$400,$J110))</f>
        <v/>
      </c>
      <c r="D110" s="50" t="str">
        <f aca="false">IF($A110="","",INDEX('COGS Ledger'!$D$1:$D$400,$J110))</f>
        <v/>
      </c>
      <c r="E110" s="50" t="str">
        <f aca="false">IF($A110="","",INDEX('COGS Ledger'!$F$1:$F$400,$J110)&amp;"")</f>
        <v/>
      </c>
      <c r="F110" s="52" t="str">
        <f aca="false">IF($A110="","",INDEX('COGS Ledger'!$I$1:$I$400,$J110))</f>
        <v/>
      </c>
      <c r="G110" s="52" t="str">
        <f aca="false">IF($A110="","",INDEX('COGS Ledger'!$J$1:$J$400,$J110))</f>
        <v/>
      </c>
      <c r="H110" s="52" t="str">
        <f aca="false">IF($A110="","",'COGS Testing'!$E$9)</f>
        <v/>
      </c>
      <c r="I110" s="50" t="str">
        <f aca="false">IF($A110="","","Above materiality – automatically selected")</f>
        <v/>
      </c>
      <c r="J110" s="90" t="str">
        <f aca="false">IF($A110="","",MATCH(LARGE('COGS Ledger'!$P$2:$P$400,$A110),'COGS Ledger'!$P$2:$P$400,0)+1)</f>
        <v/>
      </c>
      <c r="K110" s="50" t="str">
        <f aca="false">IF($A110="","",INDEX('COGS Ledger'!$A$1:$A$400,$J110)&amp;"")</f>
        <v/>
      </c>
      <c r="L110" s="54"/>
      <c r="M110" s="54"/>
    </row>
    <row r="111" customFormat="false" ht="15" hidden="false" customHeight="false" outlineLevel="0" collapsed="false">
      <c r="A111" s="90" t="str">
        <f aca="false">IF(ROWS($A$5:A111)&lt;='COGS Testing'!$E$31,ROWS($A$5:A111),"")</f>
        <v/>
      </c>
      <c r="B111" s="91" t="str">
        <f aca="false">IF($A111="","",INDEX('COGS Ledger'!$B$1:$B$400,$J111))</f>
        <v/>
      </c>
      <c r="C111" s="90" t="str">
        <f aca="false">IF($A111="","",INDEX('COGS Ledger'!$C$1:$C$400,$J111))</f>
        <v/>
      </c>
      <c r="D111" s="50" t="str">
        <f aca="false">IF($A111="","",INDEX('COGS Ledger'!$D$1:$D$400,$J111))</f>
        <v/>
      </c>
      <c r="E111" s="50" t="str">
        <f aca="false">IF($A111="","",INDEX('COGS Ledger'!$F$1:$F$400,$J111)&amp;"")</f>
        <v/>
      </c>
      <c r="F111" s="52" t="str">
        <f aca="false">IF($A111="","",INDEX('COGS Ledger'!$I$1:$I$400,$J111))</f>
        <v/>
      </c>
      <c r="G111" s="52" t="str">
        <f aca="false">IF($A111="","",INDEX('COGS Ledger'!$J$1:$J$400,$J111))</f>
        <v/>
      </c>
      <c r="H111" s="52" t="str">
        <f aca="false">IF($A111="","",'COGS Testing'!$E$9)</f>
        <v/>
      </c>
      <c r="I111" s="50" t="str">
        <f aca="false">IF($A111="","","Above materiality – automatically selected")</f>
        <v/>
      </c>
      <c r="J111" s="90" t="str">
        <f aca="false">IF($A111="","",MATCH(LARGE('COGS Ledger'!$P$2:$P$400,$A111),'COGS Ledger'!$P$2:$P$400,0)+1)</f>
        <v/>
      </c>
      <c r="K111" s="50" t="str">
        <f aca="false">IF($A111="","",INDEX('COGS Ledger'!$A$1:$A$400,$J111)&amp;"")</f>
        <v/>
      </c>
      <c r="L111" s="54"/>
      <c r="M111" s="54"/>
    </row>
    <row r="112" customFormat="false" ht="15" hidden="false" customHeight="false" outlineLevel="0" collapsed="false">
      <c r="A112" s="90" t="str">
        <f aca="false">IF(ROWS($A$5:A112)&lt;='COGS Testing'!$E$31,ROWS($A$5:A112),"")</f>
        <v/>
      </c>
      <c r="B112" s="91" t="str">
        <f aca="false">IF($A112="","",INDEX('COGS Ledger'!$B$1:$B$400,$J112))</f>
        <v/>
      </c>
      <c r="C112" s="90" t="str">
        <f aca="false">IF($A112="","",INDEX('COGS Ledger'!$C$1:$C$400,$J112))</f>
        <v/>
      </c>
      <c r="D112" s="50" t="str">
        <f aca="false">IF($A112="","",INDEX('COGS Ledger'!$D$1:$D$400,$J112))</f>
        <v/>
      </c>
      <c r="E112" s="50" t="str">
        <f aca="false">IF($A112="","",INDEX('COGS Ledger'!$F$1:$F$400,$J112)&amp;"")</f>
        <v/>
      </c>
      <c r="F112" s="52" t="str">
        <f aca="false">IF($A112="","",INDEX('COGS Ledger'!$I$1:$I$400,$J112))</f>
        <v/>
      </c>
      <c r="G112" s="52" t="str">
        <f aca="false">IF($A112="","",INDEX('COGS Ledger'!$J$1:$J$400,$J112))</f>
        <v/>
      </c>
      <c r="H112" s="52" t="str">
        <f aca="false">IF($A112="","",'COGS Testing'!$E$9)</f>
        <v/>
      </c>
      <c r="I112" s="50" t="str">
        <f aca="false">IF($A112="","","Above materiality – automatically selected")</f>
        <v/>
      </c>
      <c r="J112" s="90" t="str">
        <f aca="false">IF($A112="","",MATCH(LARGE('COGS Ledger'!$P$2:$P$400,$A112),'COGS Ledger'!$P$2:$P$400,0)+1)</f>
        <v/>
      </c>
      <c r="K112" s="50" t="str">
        <f aca="false">IF($A112="","",INDEX('COGS Ledger'!$A$1:$A$400,$J112)&amp;"")</f>
        <v/>
      </c>
      <c r="L112" s="54"/>
      <c r="M112" s="54"/>
    </row>
    <row r="113" customFormat="false" ht="15" hidden="false" customHeight="false" outlineLevel="0" collapsed="false">
      <c r="A113" s="90" t="str">
        <f aca="false">IF(ROWS($A$5:A113)&lt;='COGS Testing'!$E$31,ROWS($A$5:A113),"")</f>
        <v/>
      </c>
      <c r="B113" s="91" t="str">
        <f aca="false">IF($A113="","",INDEX('COGS Ledger'!$B$1:$B$400,$J113))</f>
        <v/>
      </c>
      <c r="C113" s="90" t="str">
        <f aca="false">IF($A113="","",INDEX('COGS Ledger'!$C$1:$C$400,$J113))</f>
        <v/>
      </c>
      <c r="D113" s="50" t="str">
        <f aca="false">IF($A113="","",INDEX('COGS Ledger'!$D$1:$D$400,$J113))</f>
        <v/>
      </c>
      <c r="E113" s="50" t="str">
        <f aca="false">IF($A113="","",INDEX('COGS Ledger'!$F$1:$F$400,$J113)&amp;"")</f>
        <v/>
      </c>
      <c r="F113" s="52" t="str">
        <f aca="false">IF($A113="","",INDEX('COGS Ledger'!$I$1:$I$400,$J113))</f>
        <v/>
      </c>
      <c r="G113" s="52" t="str">
        <f aca="false">IF($A113="","",INDEX('COGS Ledger'!$J$1:$J$400,$J113))</f>
        <v/>
      </c>
      <c r="H113" s="52" t="str">
        <f aca="false">IF($A113="","",'COGS Testing'!$E$9)</f>
        <v/>
      </c>
      <c r="I113" s="50" t="str">
        <f aca="false">IF($A113="","","Above materiality – automatically selected")</f>
        <v/>
      </c>
      <c r="J113" s="90" t="str">
        <f aca="false">IF($A113="","",MATCH(LARGE('COGS Ledger'!$P$2:$P$400,$A113),'COGS Ledger'!$P$2:$P$400,0)+1)</f>
        <v/>
      </c>
      <c r="K113" s="50" t="str">
        <f aca="false">IF($A113="","",INDEX('COGS Ledger'!$A$1:$A$400,$J113)&amp;"")</f>
        <v/>
      </c>
      <c r="L113" s="54"/>
      <c r="M113" s="54"/>
    </row>
    <row r="114" customFormat="false" ht="15" hidden="false" customHeight="false" outlineLevel="0" collapsed="false">
      <c r="A114" s="90" t="str">
        <f aca="false">IF(ROWS($A$5:A114)&lt;='COGS Testing'!$E$31,ROWS($A$5:A114),"")</f>
        <v/>
      </c>
      <c r="B114" s="91" t="str">
        <f aca="false">IF($A114="","",INDEX('COGS Ledger'!$B$1:$B$400,$J114))</f>
        <v/>
      </c>
      <c r="C114" s="90" t="str">
        <f aca="false">IF($A114="","",INDEX('COGS Ledger'!$C$1:$C$400,$J114))</f>
        <v/>
      </c>
      <c r="D114" s="50" t="str">
        <f aca="false">IF($A114="","",INDEX('COGS Ledger'!$D$1:$D$400,$J114))</f>
        <v/>
      </c>
      <c r="E114" s="50" t="str">
        <f aca="false">IF($A114="","",INDEX('COGS Ledger'!$F$1:$F$400,$J114)&amp;"")</f>
        <v/>
      </c>
      <c r="F114" s="52" t="str">
        <f aca="false">IF($A114="","",INDEX('COGS Ledger'!$I$1:$I$400,$J114))</f>
        <v/>
      </c>
      <c r="G114" s="52" t="str">
        <f aca="false">IF($A114="","",INDEX('COGS Ledger'!$J$1:$J$400,$J114))</f>
        <v/>
      </c>
      <c r="H114" s="52" t="str">
        <f aca="false">IF($A114="","",'COGS Testing'!$E$9)</f>
        <v/>
      </c>
      <c r="I114" s="50" t="str">
        <f aca="false">IF($A114="","","Above materiality – automatically selected")</f>
        <v/>
      </c>
      <c r="J114" s="90" t="str">
        <f aca="false">IF($A114="","",MATCH(LARGE('COGS Ledger'!$P$2:$P$400,$A114),'COGS Ledger'!$P$2:$P$400,0)+1)</f>
        <v/>
      </c>
      <c r="K114" s="50" t="str">
        <f aca="false">IF($A114="","",INDEX('COGS Ledger'!$A$1:$A$400,$J114)&amp;"")</f>
        <v/>
      </c>
      <c r="L114" s="54"/>
      <c r="M114" s="54"/>
    </row>
    <row r="115" customFormat="false" ht="15" hidden="false" customHeight="false" outlineLevel="0" collapsed="false">
      <c r="A115" s="90" t="str">
        <f aca="false">IF(ROWS($A$5:A115)&lt;='COGS Testing'!$E$31,ROWS($A$5:A115),"")</f>
        <v/>
      </c>
      <c r="B115" s="91" t="str">
        <f aca="false">IF($A115="","",INDEX('COGS Ledger'!$B$1:$B$400,$J115))</f>
        <v/>
      </c>
      <c r="C115" s="90" t="str">
        <f aca="false">IF($A115="","",INDEX('COGS Ledger'!$C$1:$C$400,$J115))</f>
        <v/>
      </c>
      <c r="D115" s="50" t="str">
        <f aca="false">IF($A115="","",INDEX('COGS Ledger'!$D$1:$D$400,$J115))</f>
        <v/>
      </c>
      <c r="E115" s="50" t="str">
        <f aca="false">IF($A115="","",INDEX('COGS Ledger'!$F$1:$F$400,$J115)&amp;"")</f>
        <v/>
      </c>
      <c r="F115" s="52" t="str">
        <f aca="false">IF($A115="","",INDEX('COGS Ledger'!$I$1:$I$400,$J115))</f>
        <v/>
      </c>
      <c r="G115" s="52" t="str">
        <f aca="false">IF($A115="","",INDEX('COGS Ledger'!$J$1:$J$400,$J115))</f>
        <v/>
      </c>
      <c r="H115" s="52" t="str">
        <f aca="false">IF($A115="","",'COGS Testing'!$E$9)</f>
        <v/>
      </c>
      <c r="I115" s="50" t="str">
        <f aca="false">IF($A115="","","Above materiality – automatically selected")</f>
        <v/>
      </c>
      <c r="J115" s="90" t="str">
        <f aca="false">IF($A115="","",MATCH(LARGE('COGS Ledger'!$P$2:$P$400,$A115),'COGS Ledger'!$P$2:$P$400,0)+1)</f>
        <v/>
      </c>
      <c r="K115" s="50" t="str">
        <f aca="false">IF($A115="","",INDEX('COGS Ledger'!$A$1:$A$400,$J115)&amp;"")</f>
        <v/>
      </c>
      <c r="L115" s="54"/>
      <c r="M115" s="54"/>
    </row>
    <row r="116" customFormat="false" ht="15" hidden="false" customHeight="false" outlineLevel="0" collapsed="false">
      <c r="A116" s="90" t="str">
        <f aca="false">IF(ROWS($A$5:A116)&lt;='COGS Testing'!$E$31,ROWS($A$5:A116),"")</f>
        <v/>
      </c>
      <c r="B116" s="91" t="str">
        <f aca="false">IF($A116="","",INDEX('COGS Ledger'!$B$1:$B$400,$J116))</f>
        <v/>
      </c>
      <c r="C116" s="90" t="str">
        <f aca="false">IF($A116="","",INDEX('COGS Ledger'!$C$1:$C$400,$J116))</f>
        <v/>
      </c>
      <c r="D116" s="50" t="str">
        <f aca="false">IF($A116="","",INDEX('COGS Ledger'!$D$1:$D$400,$J116))</f>
        <v/>
      </c>
      <c r="E116" s="50" t="str">
        <f aca="false">IF($A116="","",INDEX('COGS Ledger'!$F$1:$F$400,$J116)&amp;"")</f>
        <v/>
      </c>
      <c r="F116" s="52" t="str">
        <f aca="false">IF($A116="","",INDEX('COGS Ledger'!$I$1:$I$400,$J116))</f>
        <v/>
      </c>
      <c r="G116" s="52" t="str">
        <f aca="false">IF($A116="","",INDEX('COGS Ledger'!$J$1:$J$400,$J116))</f>
        <v/>
      </c>
      <c r="H116" s="52" t="str">
        <f aca="false">IF($A116="","",'COGS Testing'!$E$9)</f>
        <v/>
      </c>
      <c r="I116" s="50" t="str">
        <f aca="false">IF($A116="","","Above materiality – automatically selected")</f>
        <v/>
      </c>
      <c r="J116" s="90" t="str">
        <f aca="false">IF($A116="","",MATCH(LARGE('COGS Ledger'!$P$2:$P$400,$A116),'COGS Ledger'!$P$2:$P$400,0)+1)</f>
        <v/>
      </c>
      <c r="K116" s="50" t="str">
        <f aca="false">IF($A116="","",INDEX('COGS Ledger'!$A$1:$A$400,$J116)&amp;"")</f>
        <v/>
      </c>
      <c r="L116" s="54"/>
      <c r="M116" s="54"/>
    </row>
    <row r="117" customFormat="false" ht="15" hidden="false" customHeight="false" outlineLevel="0" collapsed="false">
      <c r="A117" s="90" t="str">
        <f aca="false">IF(ROWS($A$5:A117)&lt;='COGS Testing'!$E$31,ROWS($A$5:A117),"")</f>
        <v/>
      </c>
      <c r="B117" s="91" t="str">
        <f aca="false">IF($A117="","",INDEX('COGS Ledger'!$B$1:$B$400,$J117))</f>
        <v/>
      </c>
      <c r="C117" s="90" t="str">
        <f aca="false">IF($A117="","",INDEX('COGS Ledger'!$C$1:$C$400,$J117))</f>
        <v/>
      </c>
      <c r="D117" s="50" t="str">
        <f aca="false">IF($A117="","",INDEX('COGS Ledger'!$D$1:$D$400,$J117))</f>
        <v/>
      </c>
      <c r="E117" s="50" t="str">
        <f aca="false">IF($A117="","",INDEX('COGS Ledger'!$F$1:$F$400,$J117)&amp;"")</f>
        <v/>
      </c>
      <c r="F117" s="52" t="str">
        <f aca="false">IF($A117="","",INDEX('COGS Ledger'!$I$1:$I$400,$J117))</f>
        <v/>
      </c>
      <c r="G117" s="52" t="str">
        <f aca="false">IF($A117="","",INDEX('COGS Ledger'!$J$1:$J$400,$J117))</f>
        <v/>
      </c>
      <c r="H117" s="52" t="str">
        <f aca="false">IF($A117="","",'COGS Testing'!$E$9)</f>
        <v/>
      </c>
      <c r="I117" s="50" t="str">
        <f aca="false">IF($A117="","","Above materiality – automatically selected")</f>
        <v/>
      </c>
      <c r="J117" s="90" t="str">
        <f aca="false">IF($A117="","",MATCH(LARGE('COGS Ledger'!$P$2:$P$400,$A117),'COGS Ledger'!$P$2:$P$400,0)+1)</f>
        <v/>
      </c>
      <c r="K117" s="50" t="str">
        <f aca="false">IF($A117="","",INDEX('COGS Ledger'!$A$1:$A$400,$J117)&amp;"")</f>
        <v/>
      </c>
      <c r="L117" s="54"/>
      <c r="M117" s="54"/>
    </row>
    <row r="118" customFormat="false" ht="15" hidden="false" customHeight="false" outlineLevel="0" collapsed="false">
      <c r="A118" s="90" t="str">
        <f aca="false">IF(ROWS($A$5:A118)&lt;='COGS Testing'!$E$31,ROWS($A$5:A118),"")</f>
        <v/>
      </c>
      <c r="B118" s="91" t="str">
        <f aca="false">IF($A118="","",INDEX('COGS Ledger'!$B$1:$B$400,$J118))</f>
        <v/>
      </c>
      <c r="C118" s="90" t="str">
        <f aca="false">IF($A118="","",INDEX('COGS Ledger'!$C$1:$C$400,$J118))</f>
        <v/>
      </c>
      <c r="D118" s="50" t="str">
        <f aca="false">IF($A118="","",INDEX('COGS Ledger'!$D$1:$D$400,$J118))</f>
        <v/>
      </c>
      <c r="E118" s="50" t="str">
        <f aca="false">IF($A118="","",INDEX('COGS Ledger'!$F$1:$F$400,$J118)&amp;"")</f>
        <v/>
      </c>
      <c r="F118" s="52" t="str">
        <f aca="false">IF($A118="","",INDEX('COGS Ledger'!$I$1:$I$400,$J118))</f>
        <v/>
      </c>
      <c r="G118" s="52" t="str">
        <f aca="false">IF($A118="","",INDEX('COGS Ledger'!$J$1:$J$400,$J118))</f>
        <v/>
      </c>
      <c r="H118" s="52" t="str">
        <f aca="false">IF($A118="","",'COGS Testing'!$E$9)</f>
        <v/>
      </c>
      <c r="I118" s="50" t="str">
        <f aca="false">IF($A118="","","Above materiality – automatically selected")</f>
        <v/>
      </c>
      <c r="J118" s="90" t="str">
        <f aca="false">IF($A118="","",MATCH(LARGE('COGS Ledger'!$P$2:$P$400,$A118),'COGS Ledger'!$P$2:$P$400,0)+1)</f>
        <v/>
      </c>
      <c r="K118" s="50" t="str">
        <f aca="false">IF($A118="","",INDEX('COGS Ledger'!$A$1:$A$400,$J118)&amp;"")</f>
        <v/>
      </c>
      <c r="L118" s="54"/>
      <c r="M118" s="54"/>
    </row>
    <row r="119" customFormat="false" ht="15" hidden="false" customHeight="false" outlineLevel="0" collapsed="false">
      <c r="A119" s="90" t="str">
        <f aca="false">IF(ROWS($A$5:A119)&lt;='COGS Testing'!$E$31,ROWS($A$5:A119),"")</f>
        <v/>
      </c>
      <c r="B119" s="91" t="str">
        <f aca="false">IF($A119="","",INDEX('COGS Ledger'!$B$1:$B$400,$J119))</f>
        <v/>
      </c>
      <c r="C119" s="90" t="str">
        <f aca="false">IF($A119="","",INDEX('COGS Ledger'!$C$1:$C$400,$J119))</f>
        <v/>
      </c>
      <c r="D119" s="50" t="str">
        <f aca="false">IF($A119="","",INDEX('COGS Ledger'!$D$1:$D$400,$J119))</f>
        <v/>
      </c>
      <c r="E119" s="50" t="str">
        <f aca="false">IF($A119="","",INDEX('COGS Ledger'!$F$1:$F$400,$J119)&amp;"")</f>
        <v/>
      </c>
      <c r="F119" s="52" t="str">
        <f aca="false">IF($A119="","",INDEX('COGS Ledger'!$I$1:$I$400,$J119))</f>
        <v/>
      </c>
      <c r="G119" s="52" t="str">
        <f aca="false">IF($A119="","",INDEX('COGS Ledger'!$J$1:$J$400,$J119))</f>
        <v/>
      </c>
      <c r="H119" s="52" t="str">
        <f aca="false">IF($A119="","",'COGS Testing'!$E$9)</f>
        <v/>
      </c>
      <c r="I119" s="50" t="str">
        <f aca="false">IF($A119="","","Above materiality – automatically selected")</f>
        <v/>
      </c>
      <c r="J119" s="90" t="str">
        <f aca="false">IF($A119="","",MATCH(LARGE('COGS Ledger'!$P$2:$P$400,$A119),'COGS Ledger'!$P$2:$P$400,0)+1)</f>
        <v/>
      </c>
      <c r="K119" s="50" t="str">
        <f aca="false">IF($A119="","",INDEX('COGS Ledger'!$A$1:$A$400,$J119)&amp;"")</f>
        <v/>
      </c>
      <c r="L119" s="54"/>
      <c r="M119" s="54"/>
    </row>
    <row r="120" customFormat="false" ht="15" hidden="false" customHeight="false" outlineLevel="0" collapsed="false">
      <c r="A120" s="90" t="str">
        <f aca="false">IF(ROWS($A$5:A120)&lt;='COGS Testing'!$E$31,ROWS($A$5:A120),"")</f>
        <v/>
      </c>
      <c r="B120" s="91" t="str">
        <f aca="false">IF($A120="","",INDEX('COGS Ledger'!$B$1:$B$400,$J120))</f>
        <v/>
      </c>
      <c r="C120" s="90" t="str">
        <f aca="false">IF($A120="","",INDEX('COGS Ledger'!$C$1:$C$400,$J120))</f>
        <v/>
      </c>
      <c r="D120" s="50" t="str">
        <f aca="false">IF($A120="","",INDEX('COGS Ledger'!$D$1:$D$400,$J120))</f>
        <v/>
      </c>
      <c r="E120" s="50" t="str">
        <f aca="false">IF($A120="","",INDEX('COGS Ledger'!$F$1:$F$400,$J120)&amp;"")</f>
        <v/>
      </c>
      <c r="F120" s="52" t="str">
        <f aca="false">IF($A120="","",INDEX('COGS Ledger'!$I$1:$I$400,$J120))</f>
        <v/>
      </c>
      <c r="G120" s="52" t="str">
        <f aca="false">IF($A120="","",INDEX('COGS Ledger'!$J$1:$J$400,$J120))</f>
        <v/>
      </c>
      <c r="H120" s="52" t="str">
        <f aca="false">IF($A120="","",'COGS Testing'!$E$9)</f>
        <v/>
      </c>
      <c r="I120" s="50" t="str">
        <f aca="false">IF($A120="","","Above materiality – automatically selected")</f>
        <v/>
      </c>
      <c r="J120" s="90" t="str">
        <f aca="false">IF($A120="","",MATCH(LARGE('COGS Ledger'!$P$2:$P$400,$A120),'COGS Ledger'!$P$2:$P$400,0)+1)</f>
        <v/>
      </c>
      <c r="K120" s="50" t="str">
        <f aca="false">IF($A120="","",INDEX('COGS Ledger'!$A$1:$A$400,$J120)&amp;"")</f>
        <v/>
      </c>
      <c r="L120" s="54"/>
      <c r="M120" s="54"/>
    </row>
    <row r="121" customFormat="false" ht="15" hidden="false" customHeight="false" outlineLevel="0" collapsed="false">
      <c r="A121" s="90" t="str">
        <f aca="false">IF(ROWS($A$5:A121)&lt;='COGS Testing'!$E$31,ROWS($A$5:A121),"")</f>
        <v/>
      </c>
      <c r="B121" s="91" t="str">
        <f aca="false">IF($A121="","",INDEX('COGS Ledger'!$B$1:$B$400,$J121))</f>
        <v/>
      </c>
      <c r="C121" s="90" t="str">
        <f aca="false">IF($A121="","",INDEX('COGS Ledger'!$C$1:$C$400,$J121))</f>
        <v/>
      </c>
      <c r="D121" s="50" t="str">
        <f aca="false">IF($A121="","",INDEX('COGS Ledger'!$D$1:$D$400,$J121))</f>
        <v/>
      </c>
      <c r="E121" s="50" t="str">
        <f aca="false">IF($A121="","",INDEX('COGS Ledger'!$F$1:$F$400,$J121)&amp;"")</f>
        <v/>
      </c>
      <c r="F121" s="52" t="str">
        <f aca="false">IF($A121="","",INDEX('COGS Ledger'!$I$1:$I$400,$J121))</f>
        <v/>
      </c>
      <c r="G121" s="52" t="str">
        <f aca="false">IF($A121="","",INDEX('COGS Ledger'!$J$1:$J$400,$J121))</f>
        <v/>
      </c>
      <c r="H121" s="52" t="str">
        <f aca="false">IF($A121="","",'COGS Testing'!$E$9)</f>
        <v/>
      </c>
      <c r="I121" s="50" t="str">
        <f aca="false">IF($A121="","","Above materiality – automatically selected")</f>
        <v/>
      </c>
      <c r="J121" s="90" t="str">
        <f aca="false">IF($A121="","",MATCH(LARGE('COGS Ledger'!$P$2:$P$400,$A121),'COGS Ledger'!$P$2:$P$400,0)+1)</f>
        <v/>
      </c>
      <c r="K121" s="50" t="str">
        <f aca="false">IF($A121="","",INDEX('COGS Ledger'!$A$1:$A$400,$J121)&amp;"")</f>
        <v/>
      </c>
      <c r="L121" s="54"/>
      <c r="M121" s="54"/>
    </row>
    <row r="122" customFormat="false" ht="15" hidden="false" customHeight="false" outlineLevel="0" collapsed="false">
      <c r="A122" s="90" t="str">
        <f aca="false">IF(ROWS($A$5:A122)&lt;='COGS Testing'!$E$31,ROWS($A$5:A122),"")</f>
        <v/>
      </c>
      <c r="B122" s="91" t="str">
        <f aca="false">IF($A122="","",INDEX('COGS Ledger'!$B$1:$B$400,$J122))</f>
        <v/>
      </c>
      <c r="C122" s="90" t="str">
        <f aca="false">IF($A122="","",INDEX('COGS Ledger'!$C$1:$C$400,$J122))</f>
        <v/>
      </c>
      <c r="D122" s="50" t="str">
        <f aca="false">IF($A122="","",INDEX('COGS Ledger'!$D$1:$D$400,$J122))</f>
        <v/>
      </c>
      <c r="E122" s="50" t="str">
        <f aca="false">IF($A122="","",INDEX('COGS Ledger'!$F$1:$F$400,$J122)&amp;"")</f>
        <v/>
      </c>
      <c r="F122" s="52" t="str">
        <f aca="false">IF($A122="","",INDEX('COGS Ledger'!$I$1:$I$400,$J122))</f>
        <v/>
      </c>
      <c r="G122" s="52" t="str">
        <f aca="false">IF($A122="","",INDEX('COGS Ledger'!$J$1:$J$400,$J122))</f>
        <v/>
      </c>
      <c r="H122" s="52" t="str">
        <f aca="false">IF($A122="","",'COGS Testing'!$E$9)</f>
        <v/>
      </c>
      <c r="I122" s="50" t="str">
        <f aca="false">IF($A122="","","Above materiality – automatically selected")</f>
        <v/>
      </c>
      <c r="J122" s="90" t="str">
        <f aca="false">IF($A122="","",MATCH(LARGE('COGS Ledger'!$P$2:$P$400,$A122),'COGS Ledger'!$P$2:$P$400,0)+1)</f>
        <v/>
      </c>
      <c r="K122" s="50" t="str">
        <f aca="false">IF($A122="","",INDEX('COGS Ledger'!$A$1:$A$400,$J122)&amp;"")</f>
        <v/>
      </c>
      <c r="L122" s="54"/>
      <c r="M122" s="54"/>
    </row>
    <row r="123" customFormat="false" ht="15" hidden="false" customHeight="false" outlineLevel="0" collapsed="false">
      <c r="A123" s="90" t="str">
        <f aca="false">IF(ROWS($A$5:A123)&lt;='COGS Testing'!$E$31,ROWS($A$5:A123),"")</f>
        <v/>
      </c>
      <c r="B123" s="91" t="str">
        <f aca="false">IF($A123="","",INDEX('COGS Ledger'!$B$1:$B$400,$J123))</f>
        <v/>
      </c>
      <c r="C123" s="90" t="str">
        <f aca="false">IF($A123="","",INDEX('COGS Ledger'!$C$1:$C$400,$J123))</f>
        <v/>
      </c>
      <c r="D123" s="50" t="str">
        <f aca="false">IF($A123="","",INDEX('COGS Ledger'!$D$1:$D$400,$J123))</f>
        <v/>
      </c>
      <c r="E123" s="50" t="str">
        <f aca="false">IF($A123="","",INDEX('COGS Ledger'!$F$1:$F$400,$J123)&amp;"")</f>
        <v/>
      </c>
      <c r="F123" s="52" t="str">
        <f aca="false">IF($A123="","",INDEX('COGS Ledger'!$I$1:$I$400,$J123))</f>
        <v/>
      </c>
      <c r="G123" s="52" t="str">
        <f aca="false">IF($A123="","",INDEX('COGS Ledger'!$J$1:$J$400,$J123))</f>
        <v/>
      </c>
      <c r="H123" s="52" t="str">
        <f aca="false">IF($A123="","",'COGS Testing'!$E$9)</f>
        <v/>
      </c>
      <c r="I123" s="50" t="str">
        <f aca="false">IF($A123="","","Above materiality – automatically selected")</f>
        <v/>
      </c>
      <c r="J123" s="90" t="str">
        <f aca="false">IF($A123="","",MATCH(LARGE('COGS Ledger'!$P$2:$P$400,$A123),'COGS Ledger'!$P$2:$P$400,0)+1)</f>
        <v/>
      </c>
      <c r="K123" s="50" t="str">
        <f aca="false">IF($A123="","",INDEX('COGS Ledger'!$A$1:$A$400,$J123)&amp;"")</f>
        <v/>
      </c>
      <c r="L123" s="54"/>
      <c r="M123" s="54"/>
    </row>
    <row r="124" customFormat="false" ht="15" hidden="false" customHeight="false" outlineLevel="0" collapsed="false">
      <c r="A124" s="90" t="str">
        <f aca="false">IF(ROWS($A$5:A124)&lt;='COGS Testing'!$E$31,ROWS($A$5:A124),"")</f>
        <v/>
      </c>
      <c r="B124" s="91" t="str">
        <f aca="false">IF($A124="","",INDEX('COGS Ledger'!$B$1:$B$400,$J124))</f>
        <v/>
      </c>
      <c r="C124" s="90" t="str">
        <f aca="false">IF($A124="","",INDEX('COGS Ledger'!$C$1:$C$400,$J124))</f>
        <v/>
      </c>
      <c r="D124" s="50" t="str">
        <f aca="false">IF($A124="","",INDEX('COGS Ledger'!$D$1:$D$400,$J124))</f>
        <v/>
      </c>
      <c r="E124" s="50" t="str">
        <f aca="false">IF($A124="","",INDEX('COGS Ledger'!$F$1:$F$400,$J124)&amp;"")</f>
        <v/>
      </c>
      <c r="F124" s="52" t="str">
        <f aca="false">IF($A124="","",INDEX('COGS Ledger'!$I$1:$I$400,$J124))</f>
        <v/>
      </c>
      <c r="G124" s="52" t="str">
        <f aca="false">IF($A124="","",INDEX('COGS Ledger'!$J$1:$J$400,$J124))</f>
        <v/>
      </c>
      <c r="H124" s="52" t="str">
        <f aca="false">IF($A124="","",'COGS Testing'!$E$9)</f>
        <v/>
      </c>
      <c r="I124" s="50" t="str">
        <f aca="false">IF($A124="","","Above materiality – automatically selected")</f>
        <v/>
      </c>
      <c r="J124" s="90" t="str">
        <f aca="false">IF($A124="","",MATCH(LARGE('COGS Ledger'!$P$2:$P$400,$A124),'COGS Ledger'!$P$2:$P$400,0)+1)</f>
        <v/>
      </c>
      <c r="K124" s="50" t="str">
        <f aca="false">IF($A124="","",INDEX('COGS Ledger'!$A$1:$A$400,$J124)&amp;"")</f>
        <v/>
      </c>
      <c r="L124" s="54"/>
      <c r="M124" s="54"/>
    </row>
    <row r="125" customFormat="false" ht="15" hidden="false" customHeight="false" outlineLevel="0" collapsed="false">
      <c r="A125" s="90" t="str">
        <f aca="false">IF(ROWS($A$5:A125)&lt;='COGS Testing'!$E$31,ROWS($A$5:A125),"")</f>
        <v/>
      </c>
      <c r="B125" s="91" t="str">
        <f aca="false">IF($A125="","",INDEX('COGS Ledger'!$B$1:$B$400,$J125))</f>
        <v/>
      </c>
      <c r="C125" s="90" t="str">
        <f aca="false">IF($A125="","",INDEX('COGS Ledger'!$C$1:$C$400,$J125))</f>
        <v/>
      </c>
      <c r="D125" s="50" t="str">
        <f aca="false">IF($A125="","",INDEX('COGS Ledger'!$D$1:$D$400,$J125))</f>
        <v/>
      </c>
      <c r="E125" s="50" t="str">
        <f aca="false">IF($A125="","",INDEX('COGS Ledger'!$F$1:$F$400,$J125)&amp;"")</f>
        <v/>
      </c>
      <c r="F125" s="52" t="str">
        <f aca="false">IF($A125="","",INDEX('COGS Ledger'!$I$1:$I$400,$J125))</f>
        <v/>
      </c>
      <c r="G125" s="52" t="str">
        <f aca="false">IF($A125="","",INDEX('COGS Ledger'!$J$1:$J$400,$J125))</f>
        <v/>
      </c>
      <c r="H125" s="52" t="str">
        <f aca="false">IF($A125="","",'COGS Testing'!$E$9)</f>
        <v/>
      </c>
      <c r="I125" s="50" t="str">
        <f aca="false">IF($A125="","","Above materiality – automatically selected")</f>
        <v/>
      </c>
      <c r="J125" s="90" t="str">
        <f aca="false">IF($A125="","",MATCH(LARGE('COGS Ledger'!$P$2:$P$400,$A125),'COGS Ledger'!$P$2:$P$400,0)+1)</f>
        <v/>
      </c>
      <c r="K125" s="50" t="str">
        <f aca="false">IF($A125="","",INDEX('COGS Ledger'!$A$1:$A$400,$J125)&amp;"")</f>
        <v/>
      </c>
      <c r="L125" s="54"/>
      <c r="M125" s="54"/>
    </row>
    <row r="126" customFormat="false" ht="15" hidden="false" customHeight="false" outlineLevel="0" collapsed="false">
      <c r="A126" s="90" t="str">
        <f aca="false">IF(ROWS($A$5:A126)&lt;='COGS Testing'!$E$31,ROWS($A$5:A126),"")</f>
        <v/>
      </c>
      <c r="B126" s="91" t="str">
        <f aca="false">IF($A126="","",INDEX('COGS Ledger'!$B$1:$B$400,$J126))</f>
        <v/>
      </c>
      <c r="C126" s="90" t="str">
        <f aca="false">IF($A126="","",INDEX('COGS Ledger'!$C$1:$C$400,$J126))</f>
        <v/>
      </c>
      <c r="D126" s="50" t="str">
        <f aca="false">IF($A126="","",INDEX('COGS Ledger'!$D$1:$D$400,$J126))</f>
        <v/>
      </c>
      <c r="E126" s="50" t="str">
        <f aca="false">IF($A126="","",INDEX('COGS Ledger'!$F$1:$F$400,$J126)&amp;"")</f>
        <v/>
      </c>
      <c r="F126" s="52" t="str">
        <f aca="false">IF($A126="","",INDEX('COGS Ledger'!$I$1:$I$400,$J126))</f>
        <v/>
      </c>
      <c r="G126" s="52" t="str">
        <f aca="false">IF($A126="","",INDEX('COGS Ledger'!$J$1:$J$400,$J126))</f>
        <v/>
      </c>
      <c r="H126" s="52" t="str">
        <f aca="false">IF($A126="","",'COGS Testing'!$E$9)</f>
        <v/>
      </c>
      <c r="I126" s="50" t="str">
        <f aca="false">IF($A126="","","Above materiality – automatically selected")</f>
        <v/>
      </c>
      <c r="J126" s="90" t="str">
        <f aca="false">IF($A126="","",MATCH(LARGE('COGS Ledger'!$P$2:$P$400,$A126),'COGS Ledger'!$P$2:$P$400,0)+1)</f>
        <v/>
      </c>
      <c r="K126" s="50" t="str">
        <f aca="false">IF($A126="","",INDEX('COGS Ledger'!$A$1:$A$400,$J126)&amp;"")</f>
        <v/>
      </c>
      <c r="L126" s="54"/>
      <c r="M126" s="54"/>
    </row>
    <row r="127" customFormat="false" ht="15" hidden="false" customHeight="false" outlineLevel="0" collapsed="false">
      <c r="A127" s="90" t="str">
        <f aca="false">IF(ROWS($A$5:A127)&lt;='COGS Testing'!$E$31,ROWS($A$5:A127),"")</f>
        <v/>
      </c>
      <c r="B127" s="91" t="str">
        <f aca="false">IF($A127="","",INDEX('COGS Ledger'!$B$1:$B$400,$J127))</f>
        <v/>
      </c>
      <c r="C127" s="90" t="str">
        <f aca="false">IF($A127="","",INDEX('COGS Ledger'!$C$1:$C$400,$J127))</f>
        <v/>
      </c>
      <c r="D127" s="50" t="str">
        <f aca="false">IF($A127="","",INDEX('COGS Ledger'!$D$1:$D$400,$J127))</f>
        <v/>
      </c>
      <c r="E127" s="50" t="str">
        <f aca="false">IF($A127="","",INDEX('COGS Ledger'!$F$1:$F$400,$J127)&amp;"")</f>
        <v/>
      </c>
      <c r="F127" s="52" t="str">
        <f aca="false">IF($A127="","",INDEX('COGS Ledger'!$I$1:$I$400,$J127))</f>
        <v/>
      </c>
      <c r="G127" s="52" t="str">
        <f aca="false">IF($A127="","",INDEX('COGS Ledger'!$J$1:$J$400,$J127))</f>
        <v/>
      </c>
      <c r="H127" s="52" t="str">
        <f aca="false">IF($A127="","",'COGS Testing'!$E$9)</f>
        <v/>
      </c>
      <c r="I127" s="50" t="str">
        <f aca="false">IF($A127="","","Above materiality – automatically selected")</f>
        <v/>
      </c>
      <c r="J127" s="90" t="str">
        <f aca="false">IF($A127="","",MATCH(LARGE('COGS Ledger'!$P$2:$P$400,$A127),'COGS Ledger'!$P$2:$P$400,0)+1)</f>
        <v/>
      </c>
      <c r="K127" s="50" t="str">
        <f aca="false">IF($A127="","",INDEX('COGS Ledger'!$A$1:$A$400,$J127)&amp;"")</f>
        <v/>
      </c>
      <c r="L127" s="54"/>
      <c r="M127" s="54"/>
    </row>
    <row r="128" customFormat="false" ht="15" hidden="false" customHeight="false" outlineLevel="0" collapsed="false">
      <c r="A128" s="90" t="str">
        <f aca="false">IF(ROWS($A$5:A128)&lt;='COGS Testing'!$E$31,ROWS($A$5:A128),"")</f>
        <v/>
      </c>
      <c r="B128" s="91" t="str">
        <f aca="false">IF($A128="","",INDEX('COGS Ledger'!$B$1:$B$400,$J128))</f>
        <v/>
      </c>
      <c r="C128" s="90" t="str">
        <f aca="false">IF($A128="","",INDEX('COGS Ledger'!$C$1:$C$400,$J128))</f>
        <v/>
      </c>
      <c r="D128" s="50" t="str">
        <f aca="false">IF($A128="","",INDEX('COGS Ledger'!$D$1:$D$400,$J128))</f>
        <v/>
      </c>
      <c r="E128" s="50" t="str">
        <f aca="false">IF($A128="","",INDEX('COGS Ledger'!$F$1:$F$400,$J128)&amp;"")</f>
        <v/>
      </c>
      <c r="F128" s="52" t="str">
        <f aca="false">IF($A128="","",INDEX('COGS Ledger'!$I$1:$I$400,$J128))</f>
        <v/>
      </c>
      <c r="G128" s="52" t="str">
        <f aca="false">IF($A128="","",INDEX('COGS Ledger'!$J$1:$J$400,$J128))</f>
        <v/>
      </c>
      <c r="H128" s="52" t="str">
        <f aca="false">IF($A128="","",'COGS Testing'!$E$9)</f>
        <v/>
      </c>
      <c r="I128" s="50" t="str">
        <f aca="false">IF($A128="","","Above materiality – automatically selected")</f>
        <v/>
      </c>
      <c r="J128" s="90" t="str">
        <f aca="false">IF($A128="","",MATCH(LARGE('COGS Ledger'!$P$2:$P$400,$A128),'COGS Ledger'!$P$2:$P$400,0)+1)</f>
        <v/>
      </c>
      <c r="K128" s="50" t="str">
        <f aca="false">IF($A128="","",INDEX('COGS Ledger'!$A$1:$A$400,$J128)&amp;"")</f>
        <v/>
      </c>
      <c r="L128" s="54"/>
      <c r="M128" s="54"/>
    </row>
    <row r="129" customFormat="false" ht="15" hidden="false" customHeight="false" outlineLevel="0" collapsed="false">
      <c r="A129" s="90" t="str">
        <f aca="false">IF(ROWS($A$5:A129)&lt;='COGS Testing'!$E$31,ROWS($A$5:A129),"")</f>
        <v/>
      </c>
      <c r="B129" s="91" t="str">
        <f aca="false">IF($A129="","",INDEX('COGS Ledger'!$B$1:$B$400,$J129))</f>
        <v/>
      </c>
      <c r="C129" s="90" t="str">
        <f aca="false">IF($A129="","",INDEX('COGS Ledger'!$C$1:$C$400,$J129))</f>
        <v/>
      </c>
      <c r="D129" s="50" t="str">
        <f aca="false">IF($A129="","",INDEX('COGS Ledger'!$D$1:$D$400,$J129))</f>
        <v/>
      </c>
      <c r="E129" s="50" t="str">
        <f aca="false">IF($A129="","",INDEX('COGS Ledger'!$F$1:$F$400,$J129)&amp;"")</f>
        <v/>
      </c>
      <c r="F129" s="52" t="str">
        <f aca="false">IF($A129="","",INDEX('COGS Ledger'!$I$1:$I$400,$J129))</f>
        <v/>
      </c>
      <c r="G129" s="52" t="str">
        <f aca="false">IF($A129="","",INDEX('COGS Ledger'!$J$1:$J$400,$J129))</f>
        <v/>
      </c>
      <c r="H129" s="52" t="str">
        <f aca="false">IF($A129="","",'COGS Testing'!$E$9)</f>
        <v/>
      </c>
      <c r="I129" s="50" t="str">
        <f aca="false">IF($A129="","","Above materiality – automatically selected")</f>
        <v/>
      </c>
      <c r="J129" s="90" t="str">
        <f aca="false">IF($A129="","",MATCH(LARGE('COGS Ledger'!$P$2:$P$400,$A129),'COGS Ledger'!$P$2:$P$400,0)+1)</f>
        <v/>
      </c>
      <c r="K129" s="50" t="str">
        <f aca="false">IF($A129="","",INDEX('COGS Ledger'!$A$1:$A$400,$J129)&amp;"")</f>
        <v/>
      </c>
      <c r="L129" s="54"/>
      <c r="M129" s="54"/>
    </row>
    <row r="130" customFormat="false" ht="15" hidden="false" customHeight="false" outlineLevel="0" collapsed="false">
      <c r="A130" s="90" t="str">
        <f aca="false">IF(ROWS($A$5:A130)&lt;='COGS Testing'!$E$31,ROWS($A$5:A130),"")</f>
        <v/>
      </c>
      <c r="B130" s="91" t="str">
        <f aca="false">IF($A130="","",INDEX('COGS Ledger'!$B$1:$B$400,$J130))</f>
        <v/>
      </c>
      <c r="C130" s="90" t="str">
        <f aca="false">IF($A130="","",INDEX('COGS Ledger'!$C$1:$C$400,$J130))</f>
        <v/>
      </c>
      <c r="D130" s="50" t="str">
        <f aca="false">IF($A130="","",INDEX('COGS Ledger'!$D$1:$D$400,$J130))</f>
        <v/>
      </c>
      <c r="E130" s="50" t="str">
        <f aca="false">IF($A130="","",INDEX('COGS Ledger'!$F$1:$F$400,$J130)&amp;"")</f>
        <v/>
      </c>
      <c r="F130" s="52" t="str">
        <f aca="false">IF($A130="","",INDEX('COGS Ledger'!$I$1:$I$400,$J130))</f>
        <v/>
      </c>
      <c r="G130" s="52" t="str">
        <f aca="false">IF($A130="","",INDEX('COGS Ledger'!$J$1:$J$400,$J130))</f>
        <v/>
      </c>
      <c r="H130" s="52" t="str">
        <f aca="false">IF($A130="","",'COGS Testing'!$E$9)</f>
        <v/>
      </c>
      <c r="I130" s="50" t="str">
        <f aca="false">IF($A130="","","Above materiality – automatically selected")</f>
        <v/>
      </c>
      <c r="J130" s="90" t="str">
        <f aca="false">IF($A130="","",MATCH(LARGE('COGS Ledger'!$P$2:$P$400,$A130),'COGS Ledger'!$P$2:$P$400,0)+1)</f>
        <v/>
      </c>
      <c r="K130" s="50" t="str">
        <f aca="false">IF($A130="","",INDEX('COGS Ledger'!$A$1:$A$400,$J130)&amp;"")</f>
        <v/>
      </c>
      <c r="L130" s="54"/>
      <c r="M130" s="54"/>
    </row>
    <row r="131" customFormat="false" ht="15" hidden="false" customHeight="false" outlineLevel="0" collapsed="false">
      <c r="A131" s="90" t="str">
        <f aca="false">IF(ROWS($A$5:A131)&lt;='COGS Testing'!$E$31,ROWS($A$5:A131),"")</f>
        <v/>
      </c>
      <c r="B131" s="91" t="str">
        <f aca="false">IF($A131="","",INDEX('COGS Ledger'!$B$1:$B$400,$J131))</f>
        <v/>
      </c>
      <c r="C131" s="90" t="str">
        <f aca="false">IF($A131="","",INDEX('COGS Ledger'!$C$1:$C$400,$J131))</f>
        <v/>
      </c>
      <c r="D131" s="50" t="str">
        <f aca="false">IF($A131="","",INDEX('COGS Ledger'!$D$1:$D$400,$J131))</f>
        <v/>
      </c>
      <c r="E131" s="50" t="str">
        <f aca="false">IF($A131="","",INDEX('COGS Ledger'!$F$1:$F$400,$J131)&amp;"")</f>
        <v/>
      </c>
      <c r="F131" s="52" t="str">
        <f aca="false">IF($A131="","",INDEX('COGS Ledger'!$I$1:$I$400,$J131))</f>
        <v/>
      </c>
      <c r="G131" s="52" t="str">
        <f aca="false">IF($A131="","",INDEX('COGS Ledger'!$J$1:$J$400,$J131))</f>
        <v/>
      </c>
      <c r="H131" s="52" t="str">
        <f aca="false">IF($A131="","",'COGS Testing'!$E$9)</f>
        <v/>
      </c>
      <c r="I131" s="50" t="str">
        <f aca="false">IF($A131="","","Above materiality – automatically selected")</f>
        <v/>
      </c>
      <c r="J131" s="90" t="str">
        <f aca="false">IF($A131="","",MATCH(LARGE('COGS Ledger'!$P$2:$P$400,$A131),'COGS Ledger'!$P$2:$P$400,0)+1)</f>
        <v/>
      </c>
      <c r="K131" s="50" t="str">
        <f aca="false">IF($A131="","",INDEX('COGS Ledger'!$A$1:$A$400,$J131)&amp;"")</f>
        <v/>
      </c>
      <c r="L131" s="54"/>
      <c r="M131" s="54"/>
    </row>
    <row r="132" customFormat="false" ht="15" hidden="false" customHeight="false" outlineLevel="0" collapsed="false">
      <c r="A132" s="90" t="str">
        <f aca="false">IF(ROWS($A$5:A132)&lt;='COGS Testing'!$E$31,ROWS($A$5:A132),"")</f>
        <v/>
      </c>
      <c r="B132" s="91" t="str">
        <f aca="false">IF($A132="","",INDEX('COGS Ledger'!$B$1:$B$400,$J132))</f>
        <v/>
      </c>
      <c r="C132" s="90" t="str">
        <f aca="false">IF($A132="","",INDEX('COGS Ledger'!$C$1:$C$400,$J132))</f>
        <v/>
      </c>
      <c r="D132" s="50" t="str">
        <f aca="false">IF($A132="","",INDEX('COGS Ledger'!$D$1:$D$400,$J132))</f>
        <v/>
      </c>
      <c r="E132" s="50" t="str">
        <f aca="false">IF($A132="","",INDEX('COGS Ledger'!$F$1:$F$400,$J132)&amp;"")</f>
        <v/>
      </c>
      <c r="F132" s="52" t="str">
        <f aca="false">IF($A132="","",INDEX('COGS Ledger'!$I$1:$I$400,$J132))</f>
        <v/>
      </c>
      <c r="G132" s="52" t="str">
        <f aca="false">IF($A132="","",INDEX('COGS Ledger'!$J$1:$J$400,$J132))</f>
        <v/>
      </c>
      <c r="H132" s="52" t="str">
        <f aca="false">IF($A132="","",'COGS Testing'!$E$9)</f>
        <v/>
      </c>
      <c r="I132" s="50" t="str">
        <f aca="false">IF($A132="","","Above materiality – automatically selected")</f>
        <v/>
      </c>
      <c r="J132" s="90" t="str">
        <f aca="false">IF($A132="","",MATCH(LARGE('COGS Ledger'!$P$2:$P$400,$A132),'COGS Ledger'!$P$2:$P$400,0)+1)</f>
        <v/>
      </c>
      <c r="K132" s="50" t="str">
        <f aca="false">IF($A132="","",INDEX('COGS Ledger'!$A$1:$A$400,$J132)&amp;"")</f>
        <v/>
      </c>
      <c r="L132" s="54"/>
      <c r="M132" s="54"/>
    </row>
    <row r="133" customFormat="false" ht="15" hidden="false" customHeight="false" outlineLevel="0" collapsed="false">
      <c r="A133" s="90" t="str">
        <f aca="false">IF(ROWS($A$5:A133)&lt;='COGS Testing'!$E$31,ROWS($A$5:A133),"")</f>
        <v/>
      </c>
      <c r="B133" s="91" t="str">
        <f aca="false">IF($A133="","",INDEX('COGS Ledger'!$B$1:$B$400,$J133))</f>
        <v/>
      </c>
      <c r="C133" s="90" t="str">
        <f aca="false">IF($A133="","",INDEX('COGS Ledger'!$C$1:$C$400,$J133))</f>
        <v/>
      </c>
      <c r="D133" s="50" t="str">
        <f aca="false">IF($A133="","",INDEX('COGS Ledger'!$D$1:$D$400,$J133))</f>
        <v/>
      </c>
      <c r="E133" s="50" t="str">
        <f aca="false">IF($A133="","",INDEX('COGS Ledger'!$F$1:$F$400,$J133)&amp;"")</f>
        <v/>
      </c>
      <c r="F133" s="52" t="str">
        <f aca="false">IF($A133="","",INDEX('COGS Ledger'!$I$1:$I$400,$J133))</f>
        <v/>
      </c>
      <c r="G133" s="52" t="str">
        <f aca="false">IF($A133="","",INDEX('COGS Ledger'!$J$1:$J$400,$J133))</f>
        <v/>
      </c>
      <c r="H133" s="52" t="str">
        <f aca="false">IF($A133="","",'COGS Testing'!$E$9)</f>
        <v/>
      </c>
      <c r="I133" s="50" t="str">
        <f aca="false">IF($A133="","","Above materiality – automatically selected")</f>
        <v/>
      </c>
      <c r="J133" s="90" t="str">
        <f aca="false">IF($A133="","",MATCH(LARGE('COGS Ledger'!$P$2:$P$400,$A133),'COGS Ledger'!$P$2:$P$400,0)+1)</f>
        <v/>
      </c>
      <c r="K133" s="50" t="str">
        <f aca="false">IF($A133="","",INDEX('COGS Ledger'!$A$1:$A$400,$J133)&amp;"")</f>
        <v/>
      </c>
      <c r="L133" s="54"/>
      <c r="M133" s="54"/>
    </row>
    <row r="134" customFormat="false" ht="15" hidden="false" customHeight="false" outlineLevel="0" collapsed="false">
      <c r="A134" s="90" t="str">
        <f aca="false">IF(ROWS($A$5:A134)&lt;='COGS Testing'!$E$31,ROWS($A$5:A134),"")</f>
        <v/>
      </c>
      <c r="B134" s="91" t="str">
        <f aca="false">IF($A134="","",INDEX('COGS Ledger'!$B$1:$B$400,$J134))</f>
        <v/>
      </c>
      <c r="C134" s="90" t="str">
        <f aca="false">IF($A134="","",INDEX('COGS Ledger'!$C$1:$C$400,$J134))</f>
        <v/>
      </c>
      <c r="D134" s="50" t="str">
        <f aca="false">IF($A134="","",INDEX('COGS Ledger'!$D$1:$D$400,$J134))</f>
        <v/>
      </c>
      <c r="E134" s="50" t="str">
        <f aca="false">IF($A134="","",INDEX('COGS Ledger'!$F$1:$F$400,$J134)&amp;"")</f>
        <v/>
      </c>
      <c r="F134" s="52" t="str">
        <f aca="false">IF($A134="","",INDEX('COGS Ledger'!$I$1:$I$400,$J134))</f>
        <v/>
      </c>
      <c r="G134" s="52" t="str">
        <f aca="false">IF($A134="","",INDEX('COGS Ledger'!$J$1:$J$400,$J134))</f>
        <v/>
      </c>
      <c r="H134" s="52" t="str">
        <f aca="false">IF($A134="","",'COGS Testing'!$E$9)</f>
        <v/>
      </c>
      <c r="I134" s="50" t="str">
        <f aca="false">IF($A134="","","Above materiality – automatically selected")</f>
        <v/>
      </c>
      <c r="J134" s="90" t="str">
        <f aca="false">IF($A134="","",MATCH(LARGE('COGS Ledger'!$P$2:$P$400,$A134),'COGS Ledger'!$P$2:$P$400,0)+1)</f>
        <v/>
      </c>
      <c r="K134" s="50" t="str">
        <f aca="false">IF($A134="","",INDEX('COGS Ledger'!$A$1:$A$400,$J134)&amp;"")</f>
        <v/>
      </c>
      <c r="L134" s="54"/>
      <c r="M134" s="54"/>
    </row>
    <row r="135" customFormat="false" ht="15" hidden="false" customHeight="false" outlineLevel="0" collapsed="false">
      <c r="A135" s="90" t="str">
        <f aca="false">IF(ROWS($A$5:A135)&lt;='COGS Testing'!$E$31,ROWS($A$5:A135),"")</f>
        <v/>
      </c>
      <c r="B135" s="91" t="str">
        <f aca="false">IF($A135="","",INDEX('COGS Ledger'!$B$1:$B$400,$J135))</f>
        <v/>
      </c>
      <c r="C135" s="90" t="str">
        <f aca="false">IF($A135="","",INDEX('COGS Ledger'!$C$1:$C$400,$J135))</f>
        <v/>
      </c>
      <c r="D135" s="50" t="str">
        <f aca="false">IF($A135="","",INDEX('COGS Ledger'!$D$1:$D$400,$J135))</f>
        <v/>
      </c>
      <c r="E135" s="50" t="str">
        <f aca="false">IF($A135="","",INDEX('COGS Ledger'!$F$1:$F$400,$J135)&amp;"")</f>
        <v/>
      </c>
      <c r="F135" s="52" t="str">
        <f aca="false">IF($A135="","",INDEX('COGS Ledger'!$I$1:$I$400,$J135))</f>
        <v/>
      </c>
      <c r="G135" s="52" t="str">
        <f aca="false">IF($A135="","",INDEX('COGS Ledger'!$J$1:$J$400,$J135))</f>
        <v/>
      </c>
      <c r="H135" s="52" t="str">
        <f aca="false">IF($A135="","",'COGS Testing'!$E$9)</f>
        <v/>
      </c>
      <c r="I135" s="50" t="str">
        <f aca="false">IF($A135="","","Above materiality – automatically selected")</f>
        <v/>
      </c>
      <c r="J135" s="90" t="str">
        <f aca="false">IF($A135="","",MATCH(LARGE('COGS Ledger'!$P$2:$P$400,$A135),'COGS Ledger'!$P$2:$P$400,0)+1)</f>
        <v/>
      </c>
      <c r="K135" s="50" t="str">
        <f aca="false">IF($A135="","",INDEX('COGS Ledger'!$A$1:$A$400,$J135)&amp;"")</f>
        <v/>
      </c>
      <c r="L135" s="54"/>
      <c r="M135" s="54"/>
    </row>
    <row r="136" customFormat="false" ht="15" hidden="false" customHeight="false" outlineLevel="0" collapsed="false">
      <c r="A136" s="90" t="str">
        <f aca="false">IF(ROWS($A$5:A136)&lt;='COGS Testing'!$E$31,ROWS($A$5:A136),"")</f>
        <v/>
      </c>
      <c r="B136" s="91" t="str">
        <f aca="false">IF($A136="","",INDEX('COGS Ledger'!$B$1:$B$400,$J136))</f>
        <v/>
      </c>
      <c r="C136" s="90" t="str">
        <f aca="false">IF($A136="","",INDEX('COGS Ledger'!$C$1:$C$400,$J136))</f>
        <v/>
      </c>
      <c r="D136" s="50" t="str">
        <f aca="false">IF($A136="","",INDEX('COGS Ledger'!$D$1:$D$400,$J136))</f>
        <v/>
      </c>
      <c r="E136" s="50" t="str">
        <f aca="false">IF($A136="","",INDEX('COGS Ledger'!$F$1:$F$400,$J136)&amp;"")</f>
        <v/>
      </c>
      <c r="F136" s="52" t="str">
        <f aca="false">IF($A136="","",INDEX('COGS Ledger'!$I$1:$I$400,$J136))</f>
        <v/>
      </c>
      <c r="G136" s="52" t="str">
        <f aca="false">IF($A136="","",INDEX('COGS Ledger'!$J$1:$J$400,$J136))</f>
        <v/>
      </c>
      <c r="H136" s="52" t="str">
        <f aca="false">IF($A136="","",'COGS Testing'!$E$9)</f>
        <v/>
      </c>
      <c r="I136" s="50" t="str">
        <f aca="false">IF($A136="","","Above materiality – automatically selected")</f>
        <v/>
      </c>
      <c r="J136" s="90" t="str">
        <f aca="false">IF($A136="","",MATCH(LARGE('COGS Ledger'!$P$2:$P$400,$A136),'COGS Ledger'!$P$2:$P$400,0)+1)</f>
        <v/>
      </c>
      <c r="K136" s="50" t="str">
        <f aca="false">IF($A136="","",INDEX('COGS Ledger'!$A$1:$A$400,$J136)&amp;"")</f>
        <v/>
      </c>
      <c r="L136" s="54"/>
      <c r="M136" s="54"/>
    </row>
    <row r="137" customFormat="false" ht="15" hidden="false" customHeight="false" outlineLevel="0" collapsed="false">
      <c r="A137" s="90" t="str">
        <f aca="false">IF(ROWS($A$5:A137)&lt;='COGS Testing'!$E$31,ROWS($A$5:A137),"")</f>
        <v/>
      </c>
      <c r="B137" s="91" t="str">
        <f aca="false">IF($A137="","",INDEX('COGS Ledger'!$B$1:$B$400,$J137))</f>
        <v/>
      </c>
      <c r="C137" s="90" t="str">
        <f aca="false">IF($A137="","",INDEX('COGS Ledger'!$C$1:$C$400,$J137))</f>
        <v/>
      </c>
      <c r="D137" s="50" t="str">
        <f aca="false">IF($A137="","",INDEX('COGS Ledger'!$D$1:$D$400,$J137))</f>
        <v/>
      </c>
      <c r="E137" s="50" t="str">
        <f aca="false">IF($A137="","",INDEX('COGS Ledger'!$F$1:$F$400,$J137)&amp;"")</f>
        <v/>
      </c>
      <c r="F137" s="52" t="str">
        <f aca="false">IF($A137="","",INDEX('COGS Ledger'!$I$1:$I$400,$J137))</f>
        <v/>
      </c>
      <c r="G137" s="52" t="str">
        <f aca="false">IF($A137="","",INDEX('COGS Ledger'!$J$1:$J$400,$J137))</f>
        <v/>
      </c>
      <c r="H137" s="52" t="str">
        <f aca="false">IF($A137="","",'COGS Testing'!$E$9)</f>
        <v/>
      </c>
      <c r="I137" s="50" t="str">
        <f aca="false">IF($A137="","","Above materiality – automatically selected")</f>
        <v/>
      </c>
      <c r="J137" s="90" t="str">
        <f aca="false">IF($A137="","",MATCH(LARGE('COGS Ledger'!$P$2:$P$400,$A137),'COGS Ledger'!$P$2:$P$400,0)+1)</f>
        <v/>
      </c>
      <c r="K137" s="50" t="str">
        <f aca="false">IF($A137="","",INDEX('COGS Ledger'!$A$1:$A$400,$J137)&amp;"")</f>
        <v/>
      </c>
      <c r="L137" s="54"/>
      <c r="M137" s="54"/>
    </row>
    <row r="138" customFormat="false" ht="15" hidden="false" customHeight="false" outlineLevel="0" collapsed="false">
      <c r="A138" s="90" t="str">
        <f aca="false">IF(ROWS($A$5:A138)&lt;='COGS Testing'!$E$31,ROWS($A$5:A138),"")</f>
        <v/>
      </c>
      <c r="B138" s="91" t="str">
        <f aca="false">IF($A138="","",INDEX('COGS Ledger'!$B$1:$B$400,$J138))</f>
        <v/>
      </c>
      <c r="C138" s="90" t="str">
        <f aca="false">IF($A138="","",INDEX('COGS Ledger'!$C$1:$C$400,$J138))</f>
        <v/>
      </c>
      <c r="D138" s="50" t="str">
        <f aca="false">IF($A138="","",INDEX('COGS Ledger'!$D$1:$D$400,$J138))</f>
        <v/>
      </c>
      <c r="E138" s="50" t="str">
        <f aca="false">IF($A138="","",INDEX('COGS Ledger'!$F$1:$F$400,$J138)&amp;"")</f>
        <v/>
      </c>
      <c r="F138" s="52" t="str">
        <f aca="false">IF($A138="","",INDEX('COGS Ledger'!$I$1:$I$400,$J138))</f>
        <v/>
      </c>
      <c r="G138" s="52" t="str">
        <f aca="false">IF($A138="","",INDEX('COGS Ledger'!$J$1:$J$400,$J138))</f>
        <v/>
      </c>
      <c r="H138" s="52" t="str">
        <f aca="false">IF($A138="","",'COGS Testing'!$E$9)</f>
        <v/>
      </c>
      <c r="I138" s="50" t="str">
        <f aca="false">IF($A138="","","Above materiality – automatically selected")</f>
        <v/>
      </c>
      <c r="J138" s="90" t="str">
        <f aca="false">IF($A138="","",MATCH(LARGE('COGS Ledger'!$P$2:$P$400,$A138),'COGS Ledger'!$P$2:$P$400,0)+1)</f>
        <v/>
      </c>
      <c r="K138" s="50" t="str">
        <f aca="false">IF($A138="","",INDEX('COGS Ledger'!$A$1:$A$400,$J138)&amp;"")</f>
        <v/>
      </c>
      <c r="L138" s="54"/>
      <c r="M138" s="54"/>
    </row>
    <row r="139" customFormat="false" ht="15" hidden="false" customHeight="false" outlineLevel="0" collapsed="false">
      <c r="A139" s="90" t="str">
        <f aca="false">IF(ROWS($A$5:A139)&lt;='COGS Testing'!$E$31,ROWS($A$5:A139),"")</f>
        <v/>
      </c>
      <c r="B139" s="91" t="str">
        <f aca="false">IF($A139="","",INDEX('COGS Ledger'!$B$1:$B$400,$J139))</f>
        <v/>
      </c>
      <c r="C139" s="90" t="str">
        <f aca="false">IF($A139="","",INDEX('COGS Ledger'!$C$1:$C$400,$J139))</f>
        <v/>
      </c>
      <c r="D139" s="50" t="str">
        <f aca="false">IF($A139="","",INDEX('COGS Ledger'!$D$1:$D$400,$J139))</f>
        <v/>
      </c>
      <c r="E139" s="50" t="str">
        <f aca="false">IF($A139="","",INDEX('COGS Ledger'!$F$1:$F$400,$J139)&amp;"")</f>
        <v/>
      </c>
      <c r="F139" s="52" t="str">
        <f aca="false">IF($A139="","",INDEX('COGS Ledger'!$I$1:$I$400,$J139))</f>
        <v/>
      </c>
      <c r="G139" s="52" t="str">
        <f aca="false">IF($A139="","",INDEX('COGS Ledger'!$J$1:$J$400,$J139))</f>
        <v/>
      </c>
      <c r="H139" s="52" t="str">
        <f aca="false">IF($A139="","",'COGS Testing'!$E$9)</f>
        <v/>
      </c>
      <c r="I139" s="50" t="str">
        <f aca="false">IF($A139="","","Above materiality – automatically selected")</f>
        <v/>
      </c>
      <c r="J139" s="90" t="str">
        <f aca="false">IF($A139="","",MATCH(LARGE('COGS Ledger'!$P$2:$P$400,$A139),'COGS Ledger'!$P$2:$P$400,0)+1)</f>
        <v/>
      </c>
      <c r="K139" s="50" t="str">
        <f aca="false">IF($A139="","",INDEX('COGS Ledger'!$A$1:$A$400,$J139)&amp;"")</f>
        <v/>
      </c>
      <c r="L139" s="54"/>
      <c r="M139" s="54"/>
    </row>
    <row r="140" customFormat="false" ht="15" hidden="false" customHeight="false" outlineLevel="0" collapsed="false">
      <c r="A140" s="90" t="str">
        <f aca="false">IF(ROWS($A$5:A140)&lt;='COGS Testing'!$E$31,ROWS($A$5:A140),"")</f>
        <v/>
      </c>
      <c r="B140" s="91" t="str">
        <f aca="false">IF($A140="","",INDEX('COGS Ledger'!$B$1:$B$400,$J140))</f>
        <v/>
      </c>
      <c r="C140" s="90" t="str">
        <f aca="false">IF($A140="","",INDEX('COGS Ledger'!$C$1:$C$400,$J140))</f>
        <v/>
      </c>
      <c r="D140" s="50" t="str">
        <f aca="false">IF($A140="","",INDEX('COGS Ledger'!$D$1:$D$400,$J140))</f>
        <v/>
      </c>
      <c r="E140" s="50" t="str">
        <f aca="false">IF($A140="","",INDEX('COGS Ledger'!$F$1:$F$400,$J140)&amp;"")</f>
        <v/>
      </c>
      <c r="F140" s="52" t="str">
        <f aca="false">IF($A140="","",INDEX('COGS Ledger'!$I$1:$I$400,$J140))</f>
        <v/>
      </c>
      <c r="G140" s="52" t="str">
        <f aca="false">IF($A140="","",INDEX('COGS Ledger'!$J$1:$J$400,$J140))</f>
        <v/>
      </c>
      <c r="H140" s="52" t="str">
        <f aca="false">IF($A140="","",'COGS Testing'!$E$9)</f>
        <v/>
      </c>
      <c r="I140" s="50" t="str">
        <f aca="false">IF($A140="","","Above materiality – automatically selected")</f>
        <v/>
      </c>
      <c r="J140" s="90" t="str">
        <f aca="false">IF($A140="","",MATCH(LARGE('COGS Ledger'!$P$2:$P$400,$A140),'COGS Ledger'!$P$2:$P$400,0)+1)</f>
        <v/>
      </c>
      <c r="K140" s="50" t="str">
        <f aca="false">IF($A140="","",INDEX('COGS Ledger'!$A$1:$A$400,$J140)&amp;"")</f>
        <v/>
      </c>
      <c r="L140" s="54"/>
      <c r="M140" s="54"/>
    </row>
    <row r="141" customFormat="false" ht="15" hidden="false" customHeight="false" outlineLevel="0" collapsed="false">
      <c r="A141" s="90" t="str">
        <f aca="false">IF(ROWS($A$5:A141)&lt;='COGS Testing'!$E$31,ROWS($A$5:A141),"")</f>
        <v/>
      </c>
      <c r="B141" s="91" t="str">
        <f aca="false">IF($A141="","",INDEX('COGS Ledger'!$B$1:$B$400,$J141))</f>
        <v/>
      </c>
      <c r="C141" s="90" t="str">
        <f aca="false">IF($A141="","",INDEX('COGS Ledger'!$C$1:$C$400,$J141))</f>
        <v/>
      </c>
      <c r="D141" s="50" t="str">
        <f aca="false">IF($A141="","",INDEX('COGS Ledger'!$D$1:$D$400,$J141))</f>
        <v/>
      </c>
      <c r="E141" s="50" t="str">
        <f aca="false">IF($A141="","",INDEX('COGS Ledger'!$F$1:$F$400,$J141)&amp;"")</f>
        <v/>
      </c>
      <c r="F141" s="52" t="str">
        <f aca="false">IF($A141="","",INDEX('COGS Ledger'!$I$1:$I$400,$J141))</f>
        <v/>
      </c>
      <c r="G141" s="52" t="str">
        <f aca="false">IF($A141="","",INDEX('COGS Ledger'!$J$1:$J$400,$J141))</f>
        <v/>
      </c>
      <c r="H141" s="52" t="str">
        <f aca="false">IF($A141="","",'COGS Testing'!$E$9)</f>
        <v/>
      </c>
      <c r="I141" s="50" t="str">
        <f aca="false">IF($A141="","","Above materiality – automatically selected")</f>
        <v/>
      </c>
      <c r="J141" s="90" t="str">
        <f aca="false">IF($A141="","",MATCH(LARGE('COGS Ledger'!$P$2:$P$400,$A141),'COGS Ledger'!$P$2:$P$400,0)+1)</f>
        <v/>
      </c>
      <c r="K141" s="50" t="str">
        <f aca="false">IF($A141="","",INDEX('COGS Ledger'!$A$1:$A$400,$J141)&amp;"")</f>
        <v/>
      </c>
      <c r="L141" s="54"/>
      <c r="M141" s="54"/>
    </row>
    <row r="142" customFormat="false" ht="15" hidden="false" customHeight="false" outlineLevel="0" collapsed="false">
      <c r="A142" s="90" t="str">
        <f aca="false">IF(ROWS($A$5:A142)&lt;='COGS Testing'!$E$31,ROWS($A$5:A142),"")</f>
        <v/>
      </c>
      <c r="B142" s="91" t="str">
        <f aca="false">IF($A142="","",INDEX('COGS Ledger'!$B$1:$B$400,$J142))</f>
        <v/>
      </c>
      <c r="C142" s="90" t="str">
        <f aca="false">IF($A142="","",INDEX('COGS Ledger'!$C$1:$C$400,$J142))</f>
        <v/>
      </c>
      <c r="D142" s="50" t="str">
        <f aca="false">IF($A142="","",INDEX('COGS Ledger'!$D$1:$D$400,$J142))</f>
        <v/>
      </c>
      <c r="E142" s="50" t="str">
        <f aca="false">IF($A142="","",INDEX('COGS Ledger'!$F$1:$F$400,$J142)&amp;"")</f>
        <v/>
      </c>
      <c r="F142" s="52" t="str">
        <f aca="false">IF($A142="","",INDEX('COGS Ledger'!$I$1:$I$400,$J142))</f>
        <v/>
      </c>
      <c r="G142" s="52" t="str">
        <f aca="false">IF($A142="","",INDEX('COGS Ledger'!$J$1:$J$400,$J142))</f>
        <v/>
      </c>
      <c r="H142" s="52" t="str">
        <f aca="false">IF($A142="","",'COGS Testing'!$E$9)</f>
        <v/>
      </c>
      <c r="I142" s="50" t="str">
        <f aca="false">IF($A142="","","Above materiality – automatically selected")</f>
        <v/>
      </c>
      <c r="J142" s="90" t="str">
        <f aca="false">IF($A142="","",MATCH(LARGE('COGS Ledger'!$P$2:$P$400,$A142),'COGS Ledger'!$P$2:$P$400,0)+1)</f>
        <v/>
      </c>
      <c r="K142" s="50" t="str">
        <f aca="false">IF($A142="","",INDEX('COGS Ledger'!$A$1:$A$400,$J142)&amp;"")</f>
        <v/>
      </c>
      <c r="L142" s="54"/>
      <c r="M142" s="54"/>
    </row>
    <row r="143" customFormat="false" ht="15" hidden="false" customHeight="false" outlineLevel="0" collapsed="false">
      <c r="A143" s="90" t="str">
        <f aca="false">IF(ROWS($A$5:A143)&lt;='COGS Testing'!$E$31,ROWS($A$5:A143),"")</f>
        <v/>
      </c>
      <c r="B143" s="91" t="str">
        <f aca="false">IF($A143="","",INDEX('COGS Ledger'!$B$1:$B$400,$J143))</f>
        <v/>
      </c>
      <c r="C143" s="90" t="str">
        <f aca="false">IF($A143="","",INDEX('COGS Ledger'!$C$1:$C$400,$J143))</f>
        <v/>
      </c>
      <c r="D143" s="50" t="str">
        <f aca="false">IF($A143="","",INDEX('COGS Ledger'!$D$1:$D$400,$J143))</f>
        <v/>
      </c>
      <c r="E143" s="50" t="str">
        <f aca="false">IF($A143="","",INDEX('COGS Ledger'!$F$1:$F$400,$J143)&amp;"")</f>
        <v/>
      </c>
      <c r="F143" s="52" t="str">
        <f aca="false">IF($A143="","",INDEX('COGS Ledger'!$I$1:$I$400,$J143))</f>
        <v/>
      </c>
      <c r="G143" s="52" t="str">
        <f aca="false">IF($A143="","",INDEX('COGS Ledger'!$J$1:$J$400,$J143))</f>
        <v/>
      </c>
      <c r="H143" s="52" t="str">
        <f aca="false">IF($A143="","",'COGS Testing'!$E$9)</f>
        <v/>
      </c>
      <c r="I143" s="50" t="str">
        <f aca="false">IF($A143="","","Above materiality – automatically selected")</f>
        <v/>
      </c>
      <c r="J143" s="90" t="str">
        <f aca="false">IF($A143="","",MATCH(LARGE('COGS Ledger'!$P$2:$P$400,$A143),'COGS Ledger'!$P$2:$P$400,0)+1)</f>
        <v/>
      </c>
      <c r="K143" s="50" t="str">
        <f aca="false">IF($A143="","",INDEX('COGS Ledger'!$A$1:$A$400,$J143)&amp;"")</f>
        <v/>
      </c>
      <c r="L143" s="54"/>
      <c r="M143" s="54"/>
    </row>
    <row r="144" customFormat="false" ht="15" hidden="false" customHeight="false" outlineLevel="0" collapsed="false">
      <c r="A144" s="90" t="str">
        <f aca="false">IF(ROWS($A$5:A144)&lt;='COGS Testing'!$E$31,ROWS($A$5:A144),"")</f>
        <v/>
      </c>
      <c r="B144" s="91" t="str">
        <f aca="false">IF($A144="","",INDEX('COGS Ledger'!$B$1:$B$400,$J144))</f>
        <v/>
      </c>
      <c r="C144" s="90" t="str">
        <f aca="false">IF($A144="","",INDEX('COGS Ledger'!$C$1:$C$400,$J144))</f>
        <v/>
      </c>
      <c r="D144" s="50" t="str">
        <f aca="false">IF($A144="","",INDEX('COGS Ledger'!$D$1:$D$400,$J144))</f>
        <v/>
      </c>
      <c r="E144" s="50" t="str">
        <f aca="false">IF($A144="","",INDEX('COGS Ledger'!$F$1:$F$400,$J144)&amp;"")</f>
        <v/>
      </c>
      <c r="F144" s="52" t="str">
        <f aca="false">IF($A144="","",INDEX('COGS Ledger'!$I$1:$I$400,$J144))</f>
        <v/>
      </c>
      <c r="G144" s="52" t="str">
        <f aca="false">IF($A144="","",INDEX('COGS Ledger'!$J$1:$J$400,$J144))</f>
        <v/>
      </c>
      <c r="H144" s="52" t="str">
        <f aca="false">IF($A144="","",'COGS Testing'!$E$9)</f>
        <v/>
      </c>
      <c r="I144" s="50" t="str">
        <f aca="false">IF($A144="","","Above materiality – automatically selected")</f>
        <v/>
      </c>
      <c r="J144" s="90" t="str">
        <f aca="false">IF($A144="","",MATCH(LARGE('COGS Ledger'!$P$2:$P$400,$A144),'COGS Ledger'!$P$2:$P$400,0)+1)</f>
        <v/>
      </c>
      <c r="K144" s="50" t="str">
        <f aca="false">IF($A144="","",INDEX('COGS Ledger'!$A$1:$A$400,$J144)&amp;"")</f>
        <v/>
      </c>
      <c r="L144" s="54"/>
      <c r="M144" s="54"/>
    </row>
    <row r="145" customFormat="false" ht="15" hidden="false" customHeight="false" outlineLevel="0" collapsed="false">
      <c r="A145" s="90" t="str">
        <f aca="false">IF(ROWS($A$5:A145)&lt;='COGS Testing'!$E$31,ROWS($A$5:A145),"")</f>
        <v/>
      </c>
      <c r="B145" s="91" t="str">
        <f aca="false">IF($A145="","",INDEX('COGS Ledger'!$B$1:$B$400,$J145))</f>
        <v/>
      </c>
      <c r="C145" s="90" t="str">
        <f aca="false">IF($A145="","",INDEX('COGS Ledger'!$C$1:$C$400,$J145))</f>
        <v/>
      </c>
      <c r="D145" s="50" t="str">
        <f aca="false">IF($A145="","",INDEX('COGS Ledger'!$D$1:$D$400,$J145))</f>
        <v/>
      </c>
      <c r="E145" s="50" t="str">
        <f aca="false">IF($A145="","",INDEX('COGS Ledger'!$F$1:$F$400,$J145)&amp;"")</f>
        <v/>
      </c>
      <c r="F145" s="52" t="str">
        <f aca="false">IF($A145="","",INDEX('COGS Ledger'!$I$1:$I$400,$J145))</f>
        <v/>
      </c>
      <c r="G145" s="52" t="str">
        <f aca="false">IF($A145="","",INDEX('COGS Ledger'!$J$1:$J$400,$J145))</f>
        <v/>
      </c>
      <c r="H145" s="52" t="str">
        <f aca="false">IF($A145="","",'COGS Testing'!$E$9)</f>
        <v/>
      </c>
      <c r="I145" s="50" t="str">
        <f aca="false">IF($A145="","","Above materiality – automatically selected")</f>
        <v/>
      </c>
      <c r="J145" s="90" t="str">
        <f aca="false">IF($A145="","",MATCH(LARGE('COGS Ledger'!$P$2:$P$400,$A145),'COGS Ledger'!$P$2:$P$400,0)+1)</f>
        <v/>
      </c>
      <c r="K145" s="50" t="str">
        <f aca="false">IF($A145="","",INDEX('COGS Ledger'!$A$1:$A$400,$J145)&amp;"")</f>
        <v/>
      </c>
      <c r="L145" s="54"/>
      <c r="M145" s="54"/>
    </row>
    <row r="146" customFormat="false" ht="15" hidden="false" customHeight="false" outlineLevel="0" collapsed="false">
      <c r="A146" s="90" t="str">
        <f aca="false">IF(ROWS($A$5:A146)&lt;='COGS Testing'!$E$31,ROWS($A$5:A146),"")</f>
        <v/>
      </c>
      <c r="B146" s="91" t="str">
        <f aca="false">IF($A146="","",INDEX('COGS Ledger'!$B$1:$B$400,$J146))</f>
        <v/>
      </c>
      <c r="C146" s="90" t="str">
        <f aca="false">IF($A146="","",INDEX('COGS Ledger'!$C$1:$C$400,$J146))</f>
        <v/>
      </c>
      <c r="D146" s="50" t="str">
        <f aca="false">IF($A146="","",INDEX('COGS Ledger'!$D$1:$D$400,$J146))</f>
        <v/>
      </c>
      <c r="E146" s="50" t="str">
        <f aca="false">IF($A146="","",INDEX('COGS Ledger'!$F$1:$F$400,$J146)&amp;"")</f>
        <v/>
      </c>
      <c r="F146" s="52" t="str">
        <f aca="false">IF($A146="","",INDEX('COGS Ledger'!$I$1:$I$400,$J146))</f>
        <v/>
      </c>
      <c r="G146" s="52" t="str">
        <f aca="false">IF($A146="","",INDEX('COGS Ledger'!$J$1:$J$400,$J146))</f>
        <v/>
      </c>
      <c r="H146" s="52" t="str">
        <f aca="false">IF($A146="","",'COGS Testing'!$E$9)</f>
        <v/>
      </c>
      <c r="I146" s="50" t="str">
        <f aca="false">IF($A146="","","Above materiality – automatically selected")</f>
        <v/>
      </c>
      <c r="J146" s="90" t="str">
        <f aca="false">IF($A146="","",MATCH(LARGE('COGS Ledger'!$P$2:$P$400,$A146),'COGS Ledger'!$P$2:$P$400,0)+1)</f>
        <v/>
      </c>
      <c r="K146" s="50" t="str">
        <f aca="false">IF($A146="","",INDEX('COGS Ledger'!$A$1:$A$400,$J146)&amp;"")</f>
        <v/>
      </c>
      <c r="L146" s="54"/>
      <c r="M146" s="54"/>
    </row>
    <row r="147" customFormat="false" ht="15" hidden="false" customHeight="false" outlineLevel="0" collapsed="false">
      <c r="A147" s="90" t="str">
        <f aca="false">IF(ROWS($A$5:A147)&lt;='COGS Testing'!$E$31,ROWS($A$5:A147),"")</f>
        <v/>
      </c>
      <c r="B147" s="91" t="str">
        <f aca="false">IF($A147="","",INDEX('COGS Ledger'!$B$1:$B$400,$J147))</f>
        <v/>
      </c>
      <c r="C147" s="90" t="str">
        <f aca="false">IF($A147="","",INDEX('COGS Ledger'!$C$1:$C$400,$J147))</f>
        <v/>
      </c>
      <c r="D147" s="50" t="str">
        <f aca="false">IF($A147="","",INDEX('COGS Ledger'!$D$1:$D$400,$J147))</f>
        <v/>
      </c>
      <c r="E147" s="50" t="str">
        <f aca="false">IF($A147="","",INDEX('COGS Ledger'!$F$1:$F$400,$J147)&amp;"")</f>
        <v/>
      </c>
      <c r="F147" s="52" t="str">
        <f aca="false">IF($A147="","",INDEX('COGS Ledger'!$I$1:$I$400,$J147))</f>
        <v/>
      </c>
      <c r="G147" s="52" t="str">
        <f aca="false">IF($A147="","",INDEX('COGS Ledger'!$J$1:$J$400,$J147))</f>
        <v/>
      </c>
      <c r="H147" s="52" t="str">
        <f aca="false">IF($A147="","",'COGS Testing'!$E$9)</f>
        <v/>
      </c>
      <c r="I147" s="50" t="str">
        <f aca="false">IF($A147="","","Above materiality – automatically selected")</f>
        <v/>
      </c>
      <c r="J147" s="90" t="str">
        <f aca="false">IF($A147="","",MATCH(LARGE('COGS Ledger'!$P$2:$P$400,$A147),'COGS Ledger'!$P$2:$P$400,0)+1)</f>
        <v/>
      </c>
      <c r="K147" s="50" t="str">
        <f aca="false">IF($A147="","",INDEX('COGS Ledger'!$A$1:$A$400,$J147)&amp;"")</f>
        <v/>
      </c>
      <c r="L147" s="54"/>
      <c r="M147" s="54"/>
    </row>
    <row r="148" customFormat="false" ht="15" hidden="false" customHeight="false" outlineLevel="0" collapsed="false">
      <c r="A148" s="90" t="str">
        <f aca="false">IF(ROWS($A$5:A148)&lt;='COGS Testing'!$E$31,ROWS($A$5:A148),"")</f>
        <v/>
      </c>
      <c r="B148" s="91" t="str">
        <f aca="false">IF($A148="","",INDEX('COGS Ledger'!$B$1:$B$400,$J148))</f>
        <v/>
      </c>
      <c r="C148" s="90" t="str">
        <f aca="false">IF($A148="","",INDEX('COGS Ledger'!$C$1:$C$400,$J148))</f>
        <v/>
      </c>
      <c r="D148" s="50" t="str">
        <f aca="false">IF($A148="","",INDEX('COGS Ledger'!$D$1:$D$400,$J148))</f>
        <v/>
      </c>
      <c r="E148" s="50" t="str">
        <f aca="false">IF($A148="","",INDEX('COGS Ledger'!$F$1:$F$400,$J148)&amp;"")</f>
        <v/>
      </c>
      <c r="F148" s="52" t="str">
        <f aca="false">IF($A148="","",INDEX('COGS Ledger'!$I$1:$I$400,$J148))</f>
        <v/>
      </c>
      <c r="G148" s="52" t="str">
        <f aca="false">IF($A148="","",INDEX('COGS Ledger'!$J$1:$J$400,$J148))</f>
        <v/>
      </c>
      <c r="H148" s="52" t="str">
        <f aca="false">IF($A148="","",'COGS Testing'!$E$9)</f>
        <v/>
      </c>
      <c r="I148" s="50" t="str">
        <f aca="false">IF($A148="","","Above materiality – automatically selected")</f>
        <v/>
      </c>
      <c r="J148" s="90" t="str">
        <f aca="false">IF($A148="","",MATCH(LARGE('COGS Ledger'!$P$2:$P$400,$A148),'COGS Ledger'!$P$2:$P$400,0)+1)</f>
        <v/>
      </c>
      <c r="K148" s="50" t="str">
        <f aca="false">IF($A148="","",INDEX('COGS Ledger'!$A$1:$A$400,$J148)&amp;"")</f>
        <v/>
      </c>
      <c r="L148" s="54"/>
      <c r="M148" s="54"/>
    </row>
    <row r="149" customFormat="false" ht="15" hidden="false" customHeight="false" outlineLevel="0" collapsed="false">
      <c r="A149" s="90" t="str">
        <f aca="false">IF(ROWS($A$5:A149)&lt;='COGS Testing'!$E$31,ROWS($A$5:A149),"")</f>
        <v/>
      </c>
      <c r="B149" s="91" t="str">
        <f aca="false">IF($A149="","",INDEX('COGS Ledger'!$B$1:$B$400,$J149))</f>
        <v/>
      </c>
      <c r="C149" s="90" t="str">
        <f aca="false">IF($A149="","",INDEX('COGS Ledger'!$C$1:$C$400,$J149))</f>
        <v/>
      </c>
      <c r="D149" s="50" t="str">
        <f aca="false">IF($A149="","",INDEX('COGS Ledger'!$D$1:$D$400,$J149))</f>
        <v/>
      </c>
      <c r="E149" s="50" t="str">
        <f aca="false">IF($A149="","",INDEX('COGS Ledger'!$F$1:$F$400,$J149)&amp;"")</f>
        <v/>
      </c>
      <c r="F149" s="52" t="str">
        <f aca="false">IF($A149="","",INDEX('COGS Ledger'!$I$1:$I$400,$J149))</f>
        <v/>
      </c>
      <c r="G149" s="52" t="str">
        <f aca="false">IF($A149="","",INDEX('COGS Ledger'!$J$1:$J$400,$J149))</f>
        <v/>
      </c>
      <c r="H149" s="52" t="str">
        <f aca="false">IF($A149="","",'COGS Testing'!$E$9)</f>
        <v/>
      </c>
      <c r="I149" s="50" t="str">
        <f aca="false">IF($A149="","","Above materiality – automatically selected")</f>
        <v/>
      </c>
      <c r="J149" s="90" t="str">
        <f aca="false">IF($A149="","",MATCH(LARGE('COGS Ledger'!$P$2:$P$400,$A149),'COGS Ledger'!$P$2:$P$400,0)+1)</f>
        <v/>
      </c>
      <c r="K149" s="50" t="str">
        <f aca="false">IF($A149="","",INDEX('COGS Ledger'!$A$1:$A$400,$J149)&amp;"")</f>
        <v/>
      </c>
      <c r="L149" s="54"/>
      <c r="M149" s="54"/>
    </row>
    <row r="150" customFormat="false" ht="15" hidden="false" customHeight="false" outlineLevel="0" collapsed="false">
      <c r="A150" s="90" t="str">
        <f aca="false">IF(ROWS($A$5:A150)&lt;='COGS Testing'!$E$31,ROWS($A$5:A150),"")</f>
        <v/>
      </c>
      <c r="B150" s="91" t="str">
        <f aca="false">IF($A150="","",INDEX('COGS Ledger'!$B$1:$B$400,$J150))</f>
        <v/>
      </c>
      <c r="C150" s="90" t="str">
        <f aca="false">IF($A150="","",INDEX('COGS Ledger'!$C$1:$C$400,$J150))</f>
        <v/>
      </c>
      <c r="D150" s="50" t="str">
        <f aca="false">IF($A150="","",INDEX('COGS Ledger'!$D$1:$D$400,$J150))</f>
        <v/>
      </c>
      <c r="E150" s="50" t="str">
        <f aca="false">IF($A150="","",INDEX('COGS Ledger'!$F$1:$F$400,$J150)&amp;"")</f>
        <v/>
      </c>
      <c r="F150" s="52" t="str">
        <f aca="false">IF($A150="","",INDEX('COGS Ledger'!$I$1:$I$400,$J150))</f>
        <v/>
      </c>
      <c r="G150" s="52" t="str">
        <f aca="false">IF($A150="","",INDEX('COGS Ledger'!$J$1:$J$400,$J150))</f>
        <v/>
      </c>
      <c r="H150" s="52" t="str">
        <f aca="false">IF($A150="","",'COGS Testing'!$E$9)</f>
        <v/>
      </c>
      <c r="I150" s="50" t="str">
        <f aca="false">IF($A150="","","Above materiality – automatically selected")</f>
        <v/>
      </c>
      <c r="J150" s="90" t="str">
        <f aca="false">IF($A150="","",MATCH(LARGE('COGS Ledger'!$P$2:$P$400,$A150),'COGS Ledger'!$P$2:$P$400,0)+1)</f>
        <v/>
      </c>
      <c r="K150" s="50" t="str">
        <f aca="false">IF($A150="","",INDEX('COGS Ledger'!$A$1:$A$400,$J150)&amp;"")</f>
        <v/>
      </c>
      <c r="L150" s="54"/>
      <c r="M150" s="54"/>
    </row>
    <row r="151" customFormat="false" ht="15" hidden="false" customHeight="false" outlineLevel="0" collapsed="false">
      <c r="A151" s="90" t="str">
        <f aca="false">IF(ROWS($A$5:A151)&lt;='COGS Testing'!$E$31,ROWS($A$5:A151),"")</f>
        <v/>
      </c>
      <c r="B151" s="91" t="str">
        <f aca="false">IF($A151="","",INDEX('COGS Ledger'!$B$1:$B$400,$J151))</f>
        <v/>
      </c>
      <c r="C151" s="90" t="str">
        <f aca="false">IF($A151="","",INDEX('COGS Ledger'!$C$1:$C$400,$J151))</f>
        <v/>
      </c>
      <c r="D151" s="50" t="str">
        <f aca="false">IF($A151="","",INDEX('COGS Ledger'!$D$1:$D$400,$J151))</f>
        <v/>
      </c>
      <c r="E151" s="50" t="str">
        <f aca="false">IF($A151="","",INDEX('COGS Ledger'!$F$1:$F$400,$J151)&amp;"")</f>
        <v/>
      </c>
      <c r="F151" s="52" t="str">
        <f aca="false">IF($A151="","",INDEX('COGS Ledger'!$I$1:$I$400,$J151))</f>
        <v/>
      </c>
      <c r="G151" s="52" t="str">
        <f aca="false">IF($A151="","",INDEX('COGS Ledger'!$J$1:$J$400,$J151))</f>
        <v/>
      </c>
      <c r="H151" s="52" t="str">
        <f aca="false">IF($A151="","",'COGS Testing'!$E$9)</f>
        <v/>
      </c>
      <c r="I151" s="50" t="str">
        <f aca="false">IF($A151="","","Above materiality – automatically selected")</f>
        <v/>
      </c>
      <c r="J151" s="90" t="str">
        <f aca="false">IF($A151="","",MATCH(LARGE('COGS Ledger'!$P$2:$P$400,$A151),'COGS Ledger'!$P$2:$P$400,0)+1)</f>
        <v/>
      </c>
      <c r="K151" s="50" t="str">
        <f aca="false">IF($A151="","",INDEX('COGS Ledger'!$A$1:$A$400,$J151)&amp;"")</f>
        <v/>
      </c>
      <c r="L151" s="54"/>
      <c r="M151" s="54"/>
    </row>
    <row r="152" customFormat="false" ht="15" hidden="false" customHeight="false" outlineLevel="0" collapsed="false">
      <c r="A152" s="90" t="str">
        <f aca="false">IF(ROWS($A$5:A152)&lt;='COGS Testing'!$E$31,ROWS($A$5:A152),"")</f>
        <v/>
      </c>
      <c r="B152" s="91" t="str">
        <f aca="false">IF($A152="","",INDEX('COGS Ledger'!$B$1:$B$400,$J152))</f>
        <v/>
      </c>
      <c r="C152" s="90" t="str">
        <f aca="false">IF($A152="","",INDEX('COGS Ledger'!$C$1:$C$400,$J152))</f>
        <v/>
      </c>
      <c r="D152" s="50" t="str">
        <f aca="false">IF($A152="","",INDEX('COGS Ledger'!$D$1:$D$400,$J152))</f>
        <v/>
      </c>
      <c r="E152" s="50" t="str">
        <f aca="false">IF($A152="","",INDEX('COGS Ledger'!$F$1:$F$400,$J152)&amp;"")</f>
        <v/>
      </c>
      <c r="F152" s="52" t="str">
        <f aca="false">IF($A152="","",INDEX('COGS Ledger'!$I$1:$I$400,$J152))</f>
        <v/>
      </c>
      <c r="G152" s="52" t="str">
        <f aca="false">IF($A152="","",INDEX('COGS Ledger'!$J$1:$J$400,$J152))</f>
        <v/>
      </c>
      <c r="H152" s="52" t="str">
        <f aca="false">IF($A152="","",'COGS Testing'!$E$9)</f>
        <v/>
      </c>
      <c r="I152" s="50" t="str">
        <f aca="false">IF($A152="","","Above materiality – automatically selected")</f>
        <v/>
      </c>
      <c r="J152" s="90" t="str">
        <f aca="false">IF($A152="","",MATCH(LARGE('COGS Ledger'!$P$2:$P$400,$A152),'COGS Ledger'!$P$2:$P$400,0)+1)</f>
        <v/>
      </c>
      <c r="K152" s="50" t="str">
        <f aca="false">IF($A152="","",INDEX('COGS Ledger'!$A$1:$A$400,$J152)&amp;"")</f>
        <v/>
      </c>
      <c r="L152" s="54"/>
      <c r="M152" s="54"/>
    </row>
    <row r="153" customFormat="false" ht="15" hidden="false" customHeight="false" outlineLevel="0" collapsed="false">
      <c r="A153" s="90" t="str">
        <f aca="false">IF(ROWS($A$5:A153)&lt;='COGS Testing'!$E$31,ROWS($A$5:A153),"")</f>
        <v/>
      </c>
      <c r="B153" s="91" t="str">
        <f aca="false">IF($A153="","",INDEX('COGS Ledger'!$B$1:$B$400,$J153))</f>
        <v/>
      </c>
      <c r="C153" s="90" t="str">
        <f aca="false">IF($A153="","",INDEX('COGS Ledger'!$C$1:$C$400,$J153))</f>
        <v/>
      </c>
      <c r="D153" s="50" t="str">
        <f aca="false">IF($A153="","",INDEX('COGS Ledger'!$D$1:$D$400,$J153))</f>
        <v/>
      </c>
      <c r="E153" s="50" t="str">
        <f aca="false">IF($A153="","",INDEX('COGS Ledger'!$F$1:$F$400,$J153)&amp;"")</f>
        <v/>
      </c>
      <c r="F153" s="52" t="str">
        <f aca="false">IF($A153="","",INDEX('COGS Ledger'!$I$1:$I$400,$J153))</f>
        <v/>
      </c>
      <c r="G153" s="52" t="str">
        <f aca="false">IF($A153="","",INDEX('COGS Ledger'!$J$1:$J$400,$J153))</f>
        <v/>
      </c>
      <c r="H153" s="52" t="str">
        <f aca="false">IF($A153="","",'COGS Testing'!$E$9)</f>
        <v/>
      </c>
      <c r="I153" s="50" t="str">
        <f aca="false">IF($A153="","","Above materiality – automatically selected")</f>
        <v/>
      </c>
      <c r="J153" s="90" t="str">
        <f aca="false">IF($A153="","",MATCH(LARGE('COGS Ledger'!$P$2:$P$400,$A153),'COGS Ledger'!$P$2:$P$400,0)+1)</f>
        <v/>
      </c>
      <c r="K153" s="50" t="str">
        <f aca="false">IF($A153="","",INDEX('COGS Ledger'!$A$1:$A$400,$J153)&amp;"")</f>
        <v/>
      </c>
      <c r="L153" s="54"/>
      <c r="M153" s="54"/>
    </row>
    <row r="154" customFormat="false" ht="15" hidden="false" customHeight="false" outlineLevel="0" collapsed="false">
      <c r="A154" s="90" t="str">
        <f aca="false">IF(ROWS($A$5:A154)&lt;='COGS Testing'!$E$31,ROWS($A$5:A154),"")</f>
        <v/>
      </c>
      <c r="B154" s="91" t="str">
        <f aca="false">IF($A154="","",INDEX('COGS Ledger'!$B$1:$B$400,$J154))</f>
        <v/>
      </c>
      <c r="C154" s="90" t="str">
        <f aca="false">IF($A154="","",INDEX('COGS Ledger'!$C$1:$C$400,$J154))</f>
        <v/>
      </c>
      <c r="D154" s="50" t="str">
        <f aca="false">IF($A154="","",INDEX('COGS Ledger'!$D$1:$D$400,$J154))</f>
        <v/>
      </c>
      <c r="E154" s="50" t="str">
        <f aca="false">IF($A154="","",INDEX('COGS Ledger'!$F$1:$F$400,$J154)&amp;"")</f>
        <v/>
      </c>
      <c r="F154" s="52" t="str">
        <f aca="false">IF($A154="","",INDEX('COGS Ledger'!$I$1:$I$400,$J154))</f>
        <v/>
      </c>
      <c r="G154" s="52" t="str">
        <f aca="false">IF($A154="","",INDEX('COGS Ledger'!$J$1:$J$400,$J154))</f>
        <v/>
      </c>
      <c r="H154" s="52" t="str">
        <f aca="false">IF($A154="","",'COGS Testing'!$E$9)</f>
        <v/>
      </c>
      <c r="I154" s="50" t="str">
        <f aca="false">IF($A154="","","Above materiality – automatically selected")</f>
        <v/>
      </c>
      <c r="J154" s="90" t="str">
        <f aca="false">IF($A154="","",MATCH(LARGE('COGS Ledger'!$P$2:$P$400,$A154),'COGS Ledger'!$P$2:$P$400,0)+1)</f>
        <v/>
      </c>
      <c r="K154" s="50" t="str">
        <f aca="false">IF($A154="","",INDEX('COGS Ledger'!$A$1:$A$400,$J154)&amp;"")</f>
        <v/>
      </c>
      <c r="L154" s="54"/>
      <c r="M154" s="54"/>
    </row>
    <row r="155" customFormat="false" ht="15" hidden="false" customHeight="false" outlineLevel="0" collapsed="false">
      <c r="A155" s="90" t="str">
        <f aca="false">IF(ROWS($A$5:A155)&lt;='COGS Testing'!$E$31,ROWS($A$5:A155),"")</f>
        <v/>
      </c>
      <c r="B155" s="91" t="str">
        <f aca="false">IF($A155="","",INDEX('COGS Ledger'!$B$1:$B$400,$J155))</f>
        <v/>
      </c>
      <c r="C155" s="90" t="str">
        <f aca="false">IF($A155="","",INDEX('COGS Ledger'!$C$1:$C$400,$J155))</f>
        <v/>
      </c>
      <c r="D155" s="50" t="str">
        <f aca="false">IF($A155="","",INDEX('COGS Ledger'!$D$1:$D$400,$J155))</f>
        <v/>
      </c>
      <c r="E155" s="50" t="str">
        <f aca="false">IF($A155="","",INDEX('COGS Ledger'!$F$1:$F$400,$J155)&amp;"")</f>
        <v/>
      </c>
      <c r="F155" s="52" t="str">
        <f aca="false">IF($A155="","",INDEX('COGS Ledger'!$I$1:$I$400,$J155))</f>
        <v/>
      </c>
      <c r="G155" s="52" t="str">
        <f aca="false">IF($A155="","",INDEX('COGS Ledger'!$J$1:$J$400,$J155))</f>
        <v/>
      </c>
      <c r="H155" s="52" t="str">
        <f aca="false">IF($A155="","",'COGS Testing'!$E$9)</f>
        <v/>
      </c>
      <c r="I155" s="50" t="str">
        <f aca="false">IF($A155="","","Above materiality – automatically selected")</f>
        <v/>
      </c>
      <c r="J155" s="90" t="str">
        <f aca="false">IF($A155="","",MATCH(LARGE('COGS Ledger'!$P$2:$P$400,$A155),'COGS Ledger'!$P$2:$P$400,0)+1)</f>
        <v/>
      </c>
      <c r="K155" s="50" t="str">
        <f aca="false">IF($A155="","",INDEX('COGS Ledger'!$A$1:$A$400,$J155)&amp;"")</f>
        <v/>
      </c>
      <c r="L155" s="54"/>
      <c r="M155" s="54"/>
    </row>
    <row r="156" customFormat="false" ht="15" hidden="false" customHeight="false" outlineLevel="0" collapsed="false">
      <c r="A156" s="90" t="str">
        <f aca="false">IF(ROWS($A$5:A156)&lt;='COGS Testing'!$E$31,ROWS($A$5:A156),"")</f>
        <v/>
      </c>
      <c r="B156" s="91" t="str">
        <f aca="false">IF($A156="","",INDEX('COGS Ledger'!$B$1:$B$400,$J156))</f>
        <v/>
      </c>
      <c r="C156" s="90" t="str">
        <f aca="false">IF($A156="","",INDEX('COGS Ledger'!$C$1:$C$400,$J156))</f>
        <v/>
      </c>
      <c r="D156" s="50" t="str">
        <f aca="false">IF($A156="","",INDEX('COGS Ledger'!$D$1:$D$400,$J156))</f>
        <v/>
      </c>
      <c r="E156" s="50" t="str">
        <f aca="false">IF($A156="","",INDEX('COGS Ledger'!$F$1:$F$400,$J156)&amp;"")</f>
        <v/>
      </c>
      <c r="F156" s="52" t="str">
        <f aca="false">IF($A156="","",INDEX('COGS Ledger'!$I$1:$I$400,$J156))</f>
        <v/>
      </c>
      <c r="G156" s="52" t="str">
        <f aca="false">IF($A156="","",INDEX('COGS Ledger'!$J$1:$J$400,$J156))</f>
        <v/>
      </c>
      <c r="H156" s="52" t="str">
        <f aca="false">IF($A156="","",'COGS Testing'!$E$9)</f>
        <v/>
      </c>
      <c r="I156" s="50" t="str">
        <f aca="false">IF($A156="","","Above materiality – automatically selected")</f>
        <v/>
      </c>
      <c r="J156" s="90" t="str">
        <f aca="false">IF($A156="","",MATCH(LARGE('COGS Ledger'!$P$2:$P$400,$A156),'COGS Ledger'!$P$2:$P$400,0)+1)</f>
        <v/>
      </c>
      <c r="K156" s="50" t="str">
        <f aca="false">IF($A156="","",INDEX('COGS Ledger'!$A$1:$A$400,$J156)&amp;"")</f>
        <v/>
      </c>
      <c r="L156" s="54"/>
      <c r="M156" s="54"/>
    </row>
    <row r="157" customFormat="false" ht="15" hidden="false" customHeight="false" outlineLevel="0" collapsed="false">
      <c r="A157" s="90" t="str">
        <f aca="false">IF(ROWS($A$5:A157)&lt;='COGS Testing'!$E$31,ROWS($A$5:A157),"")</f>
        <v/>
      </c>
      <c r="B157" s="91" t="str">
        <f aca="false">IF($A157="","",INDEX('COGS Ledger'!$B$1:$B$400,$J157))</f>
        <v/>
      </c>
      <c r="C157" s="90" t="str">
        <f aca="false">IF($A157="","",INDEX('COGS Ledger'!$C$1:$C$400,$J157))</f>
        <v/>
      </c>
      <c r="D157" s="50" t="str">
        <f aca="false">IF($A157="","",INDEX('COGS Ledger'!$D$1:$D$400,$J157))</f>
        <v/>
      </c>
      <c r="E157" s="50" t="str">
        <f aca="false">IF($A157="","",INDEX('COGS Ledger'!$F$1:$F$400,$J157)&amp;"")</f>
        <v/>
      </c>
      <c r="F157" s="52" t="str">
        <f aca="false">IF($A157="","",INDEX('COGS Ledger'!$I$1:$I$400,$J157))</f>
        <v/>
      </c>
      <c r="G157" s="52" t="str">
        <f aca="false">IF($A157="","",INDEX('COGS Ledger'!$J$1:$J$400,$J157))</f>
        <v/>
      </c>
      <c r="H157" s="52" t="str">
        <f aca="false">IF($A157="","",'COGS Testing'!$E$9)</f>
        <v/>
      </c>
      <c r="I157" s="50" t="str">
        <f aca="false">IF($A157="","","Above materiality – automatically selected")</f>
        <v/>
      </c>
      <c r="J157" s="90" t="str">
        <f aca="false">IF($A157="","",MATCH(LARGE('COGS Ledger'!$P$2:$P$400,$A157),'COGS Ledger'!$P$2:$P$400,0)+1)</f>
        <v/>
      </c>
      <c r="K157" s="50" t="str">
        <f aca="false">IF($A157="","",INDEX('COGS Ledger'!$A$1:$A$400,$J157)&amp;"")</f>
        <v/>
      </c>
      <c r="L157" s="54"/>
      <c r="M157" s="54"/>
    </row>
    <row r="158" customFormat="false" ht="15" hidden="false" customHeight="false" outlineLevel="0" collapsed="false">
      <c r="A158" s="90" t="str">
        <f aca="false">IF(ROWS($A$5:A158)&lt;='COGS Testing'!$E$31,ROWS($A$5:A158),"")</f>
        <v/>
      </c>
      <c r="B158" s="91" t="str">
        <f aca="false">IF($A158="","",INDEX('COGS Ledger'!$B$1:$B$400,$J158))</f>
        <v/>
      </c>
      <c r="C158" s="90" t="str">
        <f aca="false">IF($A158="","",INDEX('COGS Ledger'!$C$1:$C$400,$J158))</f>
        <v/>
      </c>
      <c r="D158" s="50" t="str">
        <f aca="false">IF($A158="","",INDEX('COGS Ledger'!$D$1:$D$400,$J158))</f>
        <v/>
      </c>
      <c r="E158" s="50" t="str">
        <f aca="false">IF($A158="","",INDEX('COGS Ledger'!$F$1:$F$400,$J158)&amp;"")</f>
        <v/>
      </c>
      <c r="F158" s="52" t="str">
        <f aca="false">IF($A158="","",INDEX('COGS Ledger'!$I$1:$I$400,$J158))</f>
        <v/>
      </c>
      <c r="G158" s="52" t="str">
        <f aca="false">IF($A158="","",INDEX('COGS Ledger'!$J$1:$J$400,$J158))</f>
        <v/>
      </c>
      <c r="H158" s="52" t="str">
        <f aca="false">IF($A158="","",'COGS Testing'!$E$9)</f>
        <v/>
      </c>
      <c r="I158" s="50" t="str">
        <f aca="false">IF($A158="","","Above materiality – automatically selected")</f>
        <v/>
      </c>
      <c r="J158" s="90" t="str">
        <f aca="false">IF($A158="","",MATCH(LARGE('COGS Ledger'!$P$2:$P$400,$A158),'COGS Ledger'!$P$2:$P$400,0)+1)</f>
        <v/>
      </c>
      <c r="K158" s="50" t="str">
        <f aca="false">IF($A158="","",INDEX('COGS Ledger'!$A$1:$A$400,$J158)&amp;"")</f>
        <v/>
      </c>
      <c r="L158" s="54"/>
      <c r="M158" s="54"/>
    </row>
    <row r="159" customFormat="false" ht="15" hidden="false" customHeight="false" outlineLevel="0" collapsed="false">
      <c r="A159" s="90" t="str">
        <f aca="false">IF(ROWS($A$5:A159)&lt;='COGS Testing'!$E$31,ROWS($A$5:A159),"")</f>
        <v/>
      </c>
      <c r="B159" s="91" t="str">
        <f aca="false">IF($A159="","",INDEX('COGS Ledger'!$B$1:$B$400,$J159))</f>
        <v/>
      </c>
      <c r="C159" s="90" t="str">
        <f aca="false">IF($A159="","",INDEX('COGS Ledger'!$C$1:$C$400,$J159))</f>
        <v/>
      </c>
      <c r="D159" s="50" t="str">
        <f aca="false">IF($A159="","",INDEX('COGS Ledger'!$D$1:$D$400,$J159))</f>
        <v/>
      </c>
      <c r="E159" s="50" t="str">
        <f aca="false">IF($A159="","",INDEX('COGS Ledger'!$F$1:$F$400,$J159)&amp;"")</f>
        <v/>
      </c>
      <c r="F159" s="52" t="str">
        <f aca="false">IF($A159="","",INDEX('COGS Ledger'!$I$1:$I$400,$J159))</f>
        <v/>
      </c>
      <c r="G159" s="52" t="str">
        <f aca="false">IF($A159="","",INDEX('COGS Ledger'!$J$1:$J$400,$J159))</f>
        <v/>
      </c>
      <c r="H159" s="52" t="str">
        <f aca="false">IF($A159="","",'COGS Testing'!$E$9)</f>
        <v/>
      </c>
      <c r="I159" s="50" t="str">
        <f aca="false">IF($A159="","","Above materiality – automatically selected")</f>
        <v/>
      </c>
      <c r="J159" s="90" t="str">
        <f aca="false">IF($A159="","",MATCH(LARGE('COGS Ledger'!$P$2:$P$400,$A159),'COGS Ledger'!$P$2:$P$400,0)+1)</f>
        <v/>
      </c>
      <c r="K159" s="50" t="str">
        <f aca="false">IF($A159="","",INDEX('COGS Ledger'!$A$1:$A$400,$J159)&amp;"")</f>
        <v/>
      </c>
      <c r="L159" s="54"/>
      <c r="M159" s="54"/>
    </row>
    <row r="160" customFormat="false" ht="15" hidden="false" customHeight="false" outlineLevel="0" collapsed="false">
      <c r="A160" s="90" t="str">
        <f aca="false">IF(ROWS($A$5:A160)&lt;='COGS Testing'!$E$31,ROWS($A$5:A160),"")</f>
        <v/>
      </c>
      <c r="B160" s="91" t="str">
        <f aca="false">IF($A160="","",INDEX('COGS Ledger'!$B$1:$B$400,$J160))</f>
        <v/>
      </c>
      <c r="C160" s="90" t="str">
        <f aca="false">IF($A160="","",INDEX('COGS Ledger'!$C$1:$C$400,$J160))</f>
        <v/>
      </c>
      <c r="D160" s="50" t="str">
        <f aca="false">IF($A160="","",INDEX('COGS Ledger'!$D$1:$D$400,$J160))</f>
        <v/>
      </c>
      <c r="E160" s="50" t="str">
        <f aca="false">IF($A160="","",INDEX('COGS Ledger'!$F$1:$F$400,$J160)&amp;"")</f>
        <v/>
      </c>
      <c r="F160" s="52" t="str">
        <f aca="false">IF($A160="","",INDEX('COGS Ledger'!$I$1:$I$400,$J160))</f>
        <v/>
      </c>
      <c r="G160" s="52" t="str">
        <f aca="false">IF($A160="","",INDEX('COGS Ledger'!$J$1:$J$400,$J160))</f>
        <v/>
      </c>
      <c r="H160" s="52" t="str">
        <f aca="false">IF($A160="","",'COGS Testing'!$E$9)</f>
        <v/>
      </c>
      <c r="I160" s="50" t="str">
        <f aca="false">IF($A160="","","Above materiality – automatically selected")</f>
        <v/>
      </c>
      <c r="J160" s="90" t="str">
        <f aca="false">IF($A160="","",MATCH(LARGE('COGS Ledger'!$P$2:$P$400,$A160),'COGS Ledger'!$P$2:$P$400,0)+1)</f>
        <v/>
      </c>
      <c r="K160" s="50" t="str">
        <f aca="false">IF($A160="","",INDEX('COGS Ledger'!$A$1:$A$400,$J160)&amp;"")</f>
        <v/>
      </c>
      <c r="L160" s="54"/>
      <c r="M160" s="54"/>
    </row>
    <row r="161" customFormat="false" ht="15" hidden="false" customHeight="false" outlineLevel="0" collapsed="false">
      <c r="A161" s="90" t="str">
        <f aca="false">IF(ROWS($A$5:A161)&lt;='COGS Testing'!$E$31,ROWS($A$5:A161),"")</f>
        <v/>
      </c>
      <c r="B161" s="91" t="str">
        <f aca="false">IF($A161="","",INDEX('COGS Ledger'!$B$1:$B$400,$J161))</f>
        <v/>
      </c>
      <c r="C161" s="90" t="str">
        <f aca="false">IF($A161="","",INDEX('COGS Ledger'!$C$1:$C$400,$J161))</f>
        <v/>
      </c>
      <c r="D161" s="50" t="str">
        <f aca="false">IF($A161="","",INDEX('COGS Ledger'!$D$1:$D$400,$J161))</f>
        <v/>
      </c>
      <c r="E161" s="50" t="str">
        <f aca="false">IF($A161="","",INDEX('COGS Ledger'!$F$1:$F$400,$J161)&amp;"")</f>
        <v/>
      </c>
      <c r="F161" s="52" t="str">
        <f aca="false">IF($A161="","",INDEX('COGS Ledger'!$I$1:$I$400,$J161))</f>
        <v/>
      </c>
      <c r="G161" s="52" t="str">
        <f aca="false">IF($A161="","",INDEX('COGS Ledger'!$J$1:$J$400,$J161))</f>
        <v/>
      </c>
      <c r="H161" s="52" t="str">
        <f aca="false">IF($A161="","",'COGS Testing'!$E$9)</f>
        <v/>
      </c>
      <c r="I161" s="50" t="str">
        <f aca="false">IF($A161="","","Above materiality – automatically selected")</f>
        <v/>
      </c>
      <c r="J161" s="90" t="str">
        <f aca="false">IF($A161="","",MATCH(LARGE('COGS Ledger'!$P$2:$P$400,$A161),'COGS Ledger'!$P$2:$P$400,0)+1)</f>
        <v/>
      </c>
      <c r="K161" s="50" t="str">
        <f aca="false">IF($A161="","",INDEX('COGS Ledger'!$A$1:$A$400,$J161)&amp;"")</f>
        <v/>
      </c>
      <c r="L161" s="54"/>
      <c r="M161" s="54"/>
    </row>
    <row r="162" customFormat="false" ht="15" hidden="false" customHeight="false" outlineLevel="0" collapsed="false">
      <c r="A162" s="90" t="str">
        <f aca="false">IF(ROWS($A$5:A162)&lt;='COGS Testing'!$E$31,ROWS($A$5:A162),"")</f>
        <v/>
      </c>
      <c r="B162" s="91" t="str">
        <f aca="false">IF($A162="","",INDEX('COGS Ledger'!$B$1:$B$400,$J162))</f>
        <v/>
      </c>
      <c r="C162" s="90" t="str">
        <f aca="false">IF($A162="","",INDEX('COGS Ledger'!$C$1:$C$400,$J162))</f>
        <v/>
      </c>
      <c r="D162" s="50" t="str">
        <f aca="false">IF($A162="","",INDEX('COGS Ledger'!$D$1:$D$400,$J162))</f>
        <v/>
      </c>
      <c r="E162" s="50" t="str">
        <f aca="false">IF($A162="","",INDEX('COGS Ledger'!$F$1:$F$400,$J162)&amp;"")</f>
        <v/>
      </c>
      <c r="F162" s="52" t="str">
        <f aca="false">IF($A162="","",INDEX('COGS Ledger'!$I$1:$I$400,$J162))</f>
        <v/>
      </c>
      <c r="G162" s="52" t="str">
        <f aca="false">IF($A162="","",INDEX('COGS Ledger'!$J$1:$J$400,$J162))</f>
        <v/>
      </c>
      <c r="H162" s="52" t="str">
        <f aca="false">IF($A162="","",'COGS Testing'!$E$9)</f>
        <v/>
      </c>
      <c r="I162" s="50" t="str">
        <f aca="false">IF($A162="","","Above materiality – automatically selected")</f>
        <v/>
      </c>
      <c r="J162" s="90" t="str">
        <f aca="false">IF($A162="","",MATCH(LARGE('COGS Ledger'!$P$2:$P$400,$A162),'COGS Ledger'!$P$2:$P$400,0)+1)</f>
        <v/>
      </c>
      <c r="K162" s="50" t="str">
        <f aca="false">IF($A162="","",INDEX('COGS Ledger'!$A$1:$A$400,$J162)&amp;"")</f>
        <v/>
      </c>
      <c r="L162" s="54"/>
      <c r="M162" s="54"/>
    </row>
    <row r="163" customFormat="false" ht="15" hidden="false" customHeight="false" outlineLevel="0" collapsed="false">
      <c r="A163" s="90" t="str">
        <f aca="false">IF(ROWS($A$5:A163)&lt;='COGS Testing'!$E$31,ROWS($A$5:A163),"")</f>
        <v/>
      </c>
      <c r="B163" s="91" t="str">
        <f aca="false">IF($A163="","",INDEX('COGS Ledger'!$B$1:$B$400,$J163))</f>
        <v/>
      </c>
      <c r="C163" s="90" t="str">
        <f aca="false">IF($A163="","",INDEX('COGS Ledger'!$C$1:$C$400,$J163))</f>
        <v/>
      </c>
      <c r="D163" s="50" t="str">
        <f aca="false">IF($A163="","",INDEX('COGS Ledger'!$D$1:$D$400,$J163))</f>
        <v/>
      </c>
      <c r="E163" s="50" t="str">
        <f aca="false">IF($A163="","",INDEX('COGS Ledger'!$F$1:$F$400,$J163)&amp;"")</f>
        <v/>
      </c>
      <c r="F163" s="52" t="str">
        <f aca="false">IF($A163="","",INDEX('COGS Ledger'!$I$1:$I$400,$J163))</f>
        <v/>
      </c>
      <c r="G163" s="52" t="str">
        <f aca="false">IF($A163="","",INDEX('COGS Ledger'!$J$1:$J$400,$J163))</f>
        <v/>
      </c>
      <c r="H163" s="52" t="str">
        <f aca="false">IF($A163="","",'COGS Testing'!$E$9)</f>
        <v/>
      </c>
      <c r="I163" s="50" t="str">
        <f aca="false">IF($A163="","","Above materiality – automatically selected")</f>
        <v/>
      </c>
      <c r="J163" s="90" t="str">
        <f aca="false">IF($A163="","",MATCH(LARGE('COGS Ledger'!$P$2:$P$400,$A163),'COGS Ledger'!$P$2:$P$400,0)+1)</f>
        <v/>
      </c>
      <c r="K163" s="50" t="str">
        <f aca="false">IF($A163="","",INDEX('COGS Ledger'!$A$1:$A$400,$J163)&amp;"")</f>
        <v/>
      </c>
      <c r="L163" s="54"/>
      <c r="M163" s="54"/>
    </row>
    <row r="164" customFormat="false" ht="15" hidden="false" customHeight="false" outlineLevel="0" collapsed="false">
      <c r="A164" s="90" t="str">
        <f aca="false">IF(ROWS($A$5:A164)&lt;='COGS Testing'!$E$31,ROWS($A$5:A164),"")</f>
        <v/>
      </c>
      <c r="B164" s="91" t="str">
        <f aca="false">IF($A164="","",INDEX('COGS Ledger'!$B$1:$B$400,$J164))</f>
        <v/>
      </c>
      <c r="C164" s="90" t="str">
        <f aca="false">IF($A164="","",INDEX('COGS Ledger'!$C$1:$C$400,$J164))</f>
        <v/>
      </c>
      <c r="D164" s="50" t="str">
        <f aca="false">IF($A164="","",INDEX('COGS Ledger'!$D$1:$D$400,$J164))</f>
        <v/>
      </c>
      <c r="E164" s="50" t="str">
        <f aca="false">IF($A164="","",INDEX('COGS Ledger'!$F$1:$F$400,$J164)&amp;"")</f>
        <v/>
      </c>
      <c r="F164" s="52" t="str">
        <f aca="false">IF($A164="","",INDEX('COGS Ledger'!$I$1:$I$400,$J164))</f>
        <v/>
      </c>
      <c r="G164" s="52" t="str">
        <f aca="false">IF($A164="","",INDEX('COGS Ledger'!$J$1:$J$400,$J164))</f>
        <v/>
      </c>
      <c r="H164" s="52" t="str">
        <f aca="false">IF($A164="","",'COGS Testing'!$E$9)</f>
        <v/>
      </c>
      <c r="I164" s="50" t="str">
        <f aca="false">IF($A164="","","Above materiality – automatically selected")</f>
        <v/>
      </c>
      <c r="J164" s="90" t="str">
        <f aca="false">IF($A164="","",MATCH(LARGE('COGS Ledger'!$P$2:$P$400,$A164),'COGS Ledger'!$P$2:$P$400,0)+1)</f>
        <v/>
      </c>
      <c r="K164" s="50" t="str">
        <f aca="false">IF($A164="","",INDEX('COGS Ledger'!$A$1:$A$400,$J164)&amp;"")</f>
        <v/>
      </c>
      <c r="L164" s="54"/>
      <c r="M164" s="54"/>
    </row>
    <row r="165" customFormat="false" ht="15" hidden="false" customHeight="false" outlineLevel="0" collapsed="false">
      <c r="A165" s="90" t="str">
        <f aca="false">IF(ROWS($A$5:A165)&lt;='COGS Testing'!$E$31,ROWS($A$5:A165),"")</f>
        <v/>
      </c>
      <c r="B165" s="91" t="str">
        <f aca="false">IF($A165="","",INDEX('COGS Ledger'!$B$1:$B$400,$J165))</f>
        <v/>
      </c>
      <c r="C165" s="90" t="str">
        <f aca="false">IF($A165="","",INDEX('COGS Ledger'!$C$1:$C$400,$J165))</f>
        <v/>
      </c>
      <c r="D165" s="50" t="str">
        <f aca="false">IF($A165="","",INDEX('COGS Ledger'!$D$1:$D$400,$J165))</f>
        <v/>
      </c>
      <c r="E165" s="50" t="str">
        <f aca="false">IF($A165="","",INDEX('COGS Ledger'!$F$1:$F$400,$J165)&amp;"")</f>
        <v/>
      </c>
      <c r="F165" s="52" t="str">
        <f aca="false">IF($A165="","",INDEX('COGS Ledger'!$I$1:$I$400,$J165))</f>
        <v/>
      </c>
      <c r="G165" s="52" t="str">
        <f aca="false">IF($A165="","",INDEX('COGS Ledger'!$J$1:$J$400,$J165))</f>
        <v/>
      </c>
      <c r="H165" s="52" t="str">
        <f aca="false">IF($A165="","",'COGS Testing'!$E$9)</f>
        <v/>
      </c>
      <c r="I165" s="50" t="str">
        <f aca="false">IF($A165="","","Above materiality – automatically selected")</f>
        <v/>
      </c>
      <c r="J165" s="90" t="str">
        <f aca="false">IF($A165="","",MATCH(LARGE('COGS Ledger'!$P$2:$P$400,$A165),'COGS Ledger'!$P$2:$P$400,0)+1)</f>
        <v/>
      </c>
      <c r="K165" s="50" t="str">
        <f aca="false">IF($A165="","",INDEX('COGS Ledger'!$A$1:$A$400,$J165)&amp;"")</f>
        <v/>
      </c>
      <c r="L165" s="54"/>
      <c r="M165" s="54"/>
    </row>
    <row r="166" customFormat="false" ht="15" hidden="false" customHeight="false" outlineLevel="0" collapsed="false">
      <c r="A166" s="90" t="str">
        <f aca="false">IF(ROWS($A$5:A166)&lt;='COGS Testing'!$E$31,ROWS($A$5:A166),"")</f>
        <v/>
      </c>
      <c r="B166" s="91" t="str">
        <f aca="false">IF($A166="","",INDEX('COGS Ledger'!$B$1:$B$400,$J166))</f>
        <v/>
      </c>
      <c r="C166" s="90" t="str">
        <f aca="false">IF($A166="","",INDEX('COGS Ledger'!$C$1:$C$400,$J166))</f>
        <v/>
      </c>
      <c r="D166" s="50" t="str">
        <f aca="false">IF($A166="","",INDEX('COGS Ledger'!$D$1:$D$400,$J166))</f>
        <v/>
      </c>
      <c r="E166" s="50" t="str">
        <f aca="false">IF($A166="","",INDEX('COGS Ledger'!$F$1:$F$400,$J166)&amp;"")</f>
        <v/>
      </c>
      <c r="F166" s="52" t="str">
        <f aca="false">IF($A166="","",INDEX('COGS Ledger'!$I$1:$I$400,$J166))</f>
        <v/>
      </c>
      <c r="G166" s="52" t="str">
        <f aca="false">IF($A166="","",INDEX('COGS Ledger'!$J$1:$J$400,$J166))</f>
        <v/>
      </c>
      <c r="H166" s="52" t="str">
        <f aca="false">IF($A166="","",'COGS Testing'!$E$9)</f>
        <v/>
      </c>
      <c r="I166" s="50" t="str">
        <f aca="false">IF($A166="","","Above materiality – automatically selected")</f>
        <v/>
      </c>
      <c r="J166" s="90" t="str">
        <f aca="false">IF($A166="","",MATCH(LARGE('COGS Ledger'!$P$2:$P$400,$A166),'COGS Ledger'!$P$2:$P$400,0)+1)</f>
        <v/>
      </c>
      <c r="K166" s="50" t="str">
        <f aca="false">IF($A166="","",INDEX('COGS Ledger'!$A$1:$A$400,$J166)&amp;"")</f>
        <v/>
      </c>
      <c r="L166" s="54"/>
      <c r="M166" s="54"/>
    </row>
    <row r="167" customFormat="false" ht="15" hidden="false" customHeight="false" outlineLevel="0" collapsed="false">
      <c r="A167" s="90" t="str">
        <f aca="false">IF(ROWS($A$5:A167)&lt;='COGS Testing'!$E$31,ROWS($A$5:A167),"")</f>
        <v/>
      </c>
      <c r="B167" s="91" t="str">
        <f aca="false">IF($A167="","",INDEX('COGS Ledger'!$B$1:$B$400,$J167))</f>
        <v/>
      </c>
      <c r="C167" s="90" t="str">
        <f aca="false">IF($A167="","",INDEX('COGS Ledger'!$C$1:$C$400,$J167))</f>
        <v/>
      </c>
      <c r="D167" s="50" t="str">
        <f aca="false">IF($A167="","",INDEX('COGS Ledger'!$D$1:$D$400,$J167))</f>
        <v/>
      </c>
      <c r="E167" s="50" t="str">
        <f aca="false">IF($A167="","",INDEX('COGS Ledger'!$F$1:$F$400,$J167)&amp;"")</f>
        <v/>
      </c>
      <c r="F167" s="52" t="str">
        <f aca="false">IF($A167="","",INDEX('COGS Ledger'!$I$1:$I$400,$J167))</f>
        <v/>
      </c>
      <c r="G167" s="52" t="str">
        <f aca="false">IF($A167="","",INDEX('COGS Ledger'!$J$1:$J$400,$J167))</f>
        <v/>
      </c>
      <c r="H167" s="52" t="str">
        <f aca="false">IF($A167="","",'COGS Testing'!$E$9)</f>
        <v/>
      </c>
      <c r="I167" s="50" t="str">
        <f aca="false">IF($A167="","","Above materiality – automatically selected")</f>
        <v/>
      </c>
      <c r="J167" s="90" t="str">
        <f aca="false">IF($A167="","",MATCH(LARGE('COGS Ledger'!$P$2:$P$400,$A167),'COGS Ledger'!$P$2:$P$400,0)+1)</f>
        <v/>
      </c>
      <c r="K167" s="50" t="str">
        <f aca="false">IF($A167="","",INDEX('COGS Ledger'!$A$1:$A$400,$J167)&amp;"")</f>
        <v/>
      </c>
      <c r="L167" s="54"/>
      <c r="M167" s="54"/>
    </row>
    <row r="168" customFormat="false" ht="15" hidden="false" customHeight="false" outlineLevel="0" collapsed="false">
      <c r="A168" s="90" t="str">
        <f aca="false">IF(ROWS($A$5:A168)&lt;='COGS Testing'!$E$31,ROWS($A$5:A168),"")</f>
        <v/>
      </c>
      <c r="B168" s="91" t="str">
        <f aca="false">IF($A168="","",INDEX('COGS Ledger'!$B$1:$B$400,$J168))</f>
        <v/>
      </c>
      <c r="C168" s="90" t="str">
        <f aca="false">IF($A168="","",INDEX('COGS Ledger'!$C$1:$C$400,$J168))</f>
        <v/>
      </c>
      <c r="D168" s="50" t="str">
        <f aca="false">IF($A168="","",INDEX('COGS Ledger'!$D$1:$D$400,$J168))</f>
        <v/>
      </c>
      <c r="E168" s="50" t="str">
        <f aca="false">IF($A168="","",INDEX('COGS Ledger'!$F$1:$F$400,$J168)&amp;"")</f>
        <v/>
      </c>
      <c r="F168" s="52" t="str">
        <f aca="false">IF($A168="","",INDEX('COGS Ledger'!$I$1:$I$400,$J168))</f>
        <v/>
      </c>
      <c r="G168" s="52" t="str">
        <f aca="false">IF($A168="","",INDEX('COGS Ledger'!$J$1:$J$400,$J168))</f>
        <v/>
      </c>
      <c r="H168" s="52" t="str">
        <f aca="false">IF($A168="","",'COGS Testing'!$E$9)</f>
        <v/>
      </c>
      <c r="I168" s="50" t="str">
        <f aca="false">IF($A168="","","Above materiality – automatically selected")</f>
        <v/>
      </c>
      <c r="J168" s="90" t="str">
        <f aca="false">IF($A168="","",MATCH(LARGE('COGS Ledger'!$P$2:$P$400,$A168),'COGS Ledger'!$P$2:$P$400,0)+1)</f>
        <v/>
      </c>
      <c r="K168" s="50" t="str">
        <f aca="false">IF($A168="","",INDEX('COGS Ledger'!$A$1:$A$400,$J168)&amp;"")</f>
        <v/>
      </c>
      <c r="L168" s="54"/>
      <c r="M168" s="54"/>
    </row>
    <row r="169" customFormat="false" ht="15" hidden="false" customHeight="false" outlineLevel="0" collapsed="false">
      <c r="A169" s="90" t="str">
        <f aca="false">IF(ROWS($A$5:A169)&lt;='COGS Testing'!$E$31,ROWS($A$5:A169),"")</f>
        <v/>
      </c>
      <c r="B169" s="91" t="str">
        <f aca="false">IF($A169="","",INDEX('COGS Ledger'!$B$1:$B$400,$J169))</f>
        <v/>
      </c>
      <c r="C169" s="90" t="str">
        <f aca="false">IF($A169="","",INDEX('COGS Ledger'!$C$1:$C$400,$J169))</f>
        <v/>
      </c>
      <c r="D169" s="50" t="str">
        <f aca="false">IF($A169="","",INDEX('COGS Ledger'!$D$1:$D$400,$J169))</f>
        <v/>
      </c>
      <c r="E169" s="50" t="str">
        <f aca="false">IF($A169="","",INDEX('COGS Ledger'!$F$1:$F$400,$J169)&amp;"")</f>
        <v/>
      </c>
      <c r="F169" s="52" t="str">
        <f aca="false">IF($A169="","",INDEX('COGS Ledger'!$I$1:$I$400,$J169))</f>
        <v/>
      </c>
      <c r="G169" s="52" t="str">
        <f aca="false">IF($A169="","",INDEX('COGS Ledger'!$J$1:$J$400,$J169))</f>
        <v/>
      </c>
      <c r="H169" s="52" t="str">
        <f aca="false">IF($A169="","",'COGS Testing'!$E$9)</f>
        <v/>
      </c>
      <c r="I169" s="50" t="str">
        <f aca="false">IF($A169="","","Above materiality – automatically selected")</f>
        <v/>
      </c>
      <c r="J169" s="90" t="str">
        <f aca="false">IF($A169="","",MATCH(LARGE('COGS Ledger'!$P$2:$P$400,$A169),'COGS Ledger'!$P$2:$P$400,0)+1)</f>
        <v/>
      </c>
      <c r="K169" s="50" t="str">
        <f aca="false">IF($A169="","",INDEX('COGS Ledger'!$A$1:$A$400,$J169)&amp;"")</f>
        <v/>
      </c>
      <c r="L169" s="54"/>
      <c r="M169" s="54"/>
    </row>
    <row r="170" customFormat="false" ht="15" hidden="false" customHeight="false" outlineLevel="0" collapsed="false">
      <c r="A170" s="90" t="str">
        <f aca="false">IF(ROWS($A$5:A170)&lt;='COGS Testing'!$E$31,ROWS($A$5:A170),"")</f>
        <v/>
      </c>
      <c r="B170" s="91" t="str">
        <f aca="false">IF($A170="","",INDEX('COGS Ledger'!$B$1:$B$400,$J170))</f>
        <v/>
      </c>
      <c r="C170" s="90" t="str">
        <f aca="false">IF($A170="","",INDEX('COGS Ledger'!$C$1:$C$400,$J170))</f>
        <v/>
      </c>
      <c r="D170" s="50" t="str">
        <f aca="false">IF($A170="","",INDEX('COGS Ledger'!$D$1:$D$400,$J170))</f>
        <v/>
      </c>
      <c r="E170" s="50" t="str">
        <f aca="false">IF($A170="","",INDEX('COGS Ledger'!$F$1:$F$400,$J170)&amp;"")</f>
        <v/>
      </c>
      <c r="F170" s="52" t="str">
        <f aca="false">IF($A170="","",INDEX('COGS Ledger'!$I$1:$I$400,$J170))</f>
        <v/>
      </c>
      <c r="G170" s="52" t="str">
        <f aca="false">IF($A170="","",INDEX('COGS Ledger'!$J$1:$J$400,$J170))</f>
        <v/>
      </c>
      <c r="H170" s="52" t="str">
        <f aca="false">IF($A170="","",'COGS Testing'!$E$9)</f>
        <v/>
      </c>
      <c r="I170" s="50" t="str">
        <f aca="false">IF($A170="","","Above materiality – automatically selected")</f>
        <v/>
      </c>
      <c r="J170" s="90" t="str">
        <f aca="false">IF($A170="","",MATCH(LARGE('COGS Ledger'!$P$2:$P$400,$A170),'COGS Ledger'!$P$2:$P$400,0)+1)</f>
        <v/>
      </c>
      <c r="K170" s="50" t="str">
        <f aca="false">IF($A170="","",INDEX('COGS Ledger'!$A$1:$A$400,$J170)&amp;"")</f>
        <v/>
      </c>
      <c r="L170" s="54"/>
      <c r="M170" s="54"/>
    </row>
    <row r="171" customFormat="false" ht="15" hidden="false" customHeight="false" outlineLevel="0" collapsed="false">
      <c r="A171" s="90" t="str">
        <f aca="false">IF(ROWS($A$5:A171)&lt;='COGS Testing'!$E$31,ROWS($A$5:A171),"")</f>
        <v/>
      </c>
      <c r="B171" s="91" t="str">
        <f aca="false">IF($A171="","",INDEX('COGS Ledger'!$B$1:$B$400,$J171))</f>
        <v/>
      </c>
      <c r="C171" s="90" t="str">
        <f aca="false">IF($A171="","",INDEX('COGS Ledger'!$C$1:$C$400,$J171))</f>
        <v/>
      </c>
      <c r="D171" s="50" t="str">
        <f aca="false">IF($A171="","",INDEX('COGS Ledger'!$D$1:$D$400,$J171))</f>
        <v/>
      </c>
      <c r="E171" s="50" t="str">
        <f aca="false">IF($A171="","",INDEX('COGS Ledger'!$F$1:$F$400,$J171)&amp;"")</f>
        <v/>
      </c>
      <c r="F171" s="52" t="str">
        <f aca="false">IF($A171="","",INDEX('COGS Ledger'!$I$1:$I$400,$J171))</f>
        <v/>
      </c>
      <c r="G171" s="52" t="str">
        <f aca="false">IF($A171="","",INDEX('COGS Ledger'!$J$1:$J$400,$J171))</f>
        <v/>
      </c>
      <c r="H171" s="52" t="str">
        <f aca="false">IF($A171="","",'COGS Testing'!$E$9)</f>
        <v/>
      </c>
      <c r="I171" s="50" t="str">
        <f aca="false">IF($A171="","","Above materiality – automatically selected")</f>
        <v/>
      </c>
      <c r="J171" s="90" t="str">
        <f aca="false">IF($A171="","",MATCH(LARGE('COGS Ledger'!$P$2:$P$400,$A171),'COGS Ledger'!$P$2:$P$400,0)+1)</f>
        <v/>
      </c>
      <c r="K171" s="50" t="str">
        <f aca="false">IF($A171="","",INDEX('COGS Ledger'!$A$1:$A$400,$J171)&amp;"")</f>
        <v/>
      </c>
      <c r="L171" s="54"/>
      <c r="M171" s="54"/>
    </row>
    <row r="172" customFormat="false" ht="15" hidden="false" customHeight="false" outlineLevel="0" collapsed="false">
      <c r="A172" s="90" t="str">
        <f aca="false">IF(ROWS($A$5:A172)&lt;='COGS Testing'!$E$31,ROWS($A$5:A172),"")</f>
        <v/>
      </c>
      <c r="B172" s="91" t="str">
        <f aca="false">IF($A172="","",INDEX('COGS Ledger'!$B$1:$B$400,$J172))</f>
        <v/>
      </c>
      <c r="C172" s="90" t="str">
        <f aca="false">IF($A172="","",INDEX('COGS Ledger'!$C$1:$C$400,$J172))</f>
        <v/>
      </c>
      <c r="D172" s="50" t="str">
        <f aca="false">IF($A172="","",INDEX('COGS Ledger'!$D$1:$D$400,$J172))</f>
        <v/>
      </c>
      <c r="E172" s="50" t="str">
        <f aca="false">IF($A172="","",INDEX('COGS Ledger'!$F$1:$F$400,$J172)&amp;"")</f>
        <v/>
      </c>
      <c r="F172" s="52" t="str">
        <f aca="false">IF($A172="","",INDEX('COGS Ledger'!$I$1:$I$400,$J172))</f>
        <v/>
      </c>
      <c r="G172" s="52" t="str">
        <f aca="false">IF($A172="","",INDEX('COGS Ledger'!$J$1:$J$400,$J172))</f>
        <v/>
      </c>
      <c r="H172" s="52" t="str">
        <f aca="false">IF($A172="","",'COGS Testing'!$E$9)</f>
        <v/>
      </c>
      <c r="I172" s="50" t="str">
        <f aca="false">IF($A172="","","Above materiality – automatically selected")</f>
        <v/>
      </c>
      <c r="J172" s="90" t="str">
        <f aca="false">IF($A172="","",MATCH(LARGE('COGS Ledger'!$P$2:$P$400,$A172),'COGS Ledger'!$P$2:$P$400,0)+1)</f>
        <v/>
      </c>
      <c r="K172" s="50" t="str">
        <f aca="false">IF($A172="","",INDEX('COGS Ledger'!$A$1:$A$400,$J172)&amp;"")</f>
        <v/>
      </c>
      <c r="L172" s="54"/>
      <c r="M172" s="54"/>
    </row>
    <row r="173" customFormat="false" ht="15" hidden="false" customHeight="false" outlineLevel="0" collapsed="false">
      <c r="A173" s="90" t="str">
        <f aca="false">IF(ROWS($A$5:A173)&lt;='COGS Testing'!$E$31,ROWS($A$5:A173),"")</f>
        <v/>
      </c>
      <c r="B173" s="91" t="str">
        <f aca="false">IF($A173="","",INDEX('COGS Ledger'!$B$1:$B$400,$J173))</f>
        <v/>
      </c>
      <c r="C173" s="90" t="str">
        <f aca="false">IF($A173="","",INDEX('COGS Ledger'!$C$1:$C$400,$J173))</f>
        <v/>
      </c>
      <c r="D173" s="50" t="str">
        <f aca="false">IF($A173="","",INDEX('COGS Ledger'!$D$1:$D$400,$J173))</f>
        <v/>
      </c>
      <c r="E173" s="50" t="str">
        <f aca="false">IF($A173="","",INDEX('COGS Ledger'!$F$1:$F$400,$J173)&amp;"")</f>
        <v/>
      </c>
      <c r="F173" s="52" t="str">
        <f aca="false">IF($A173="","",INDEX('COGS Ledger'!$I$1:$I$400,$J173))</f>
        <v/>
      </c>
      <c r="G173" s="52" t="str">
        <f aca="false">IF($A173="","",INDEX('COGS Ledger'!$J$1:$J$400,$J173))</f>
        <v/>
      </c>
      <c r="H173" s="52" t="str">
        <f aca="false">IF($A173="","",'COGS Testing'!$E$9)</f>
        <v/>
      </c>
      <c r="I173" s="50" t="str">
        <f aca="false">IF($A173="","","Above materiality – automatically selected")</f>
        <v/>
      </c>
      <c r="J173" s="90" t="str">
        <f aca="false">IF($A173="","",MATCH(LARGE('COGS Ledger'!$P$2:$P$400,$A173),'COGS Ledger'!$P$2:$P$400,0)+1)</f>
        <v/>
      </c>
      <c r="K173" s="50" t="str">
        <f aca="false">IF($A173="","",INDEX('COGS Ledger'!$A$1:$A$400,$J173)&amp;"")</f>
        <v/>
      </c>
      <c r="L173" s="54"/>
      <c r="M173" s="54"/>
    </row>
    <row r="174" customFormat="false" ht="15" hidden="false" customHeight="false" outlineLevel="0" collapsed="false">
      <c r="A174" s="90" t="str">
        <f aca="false">IF(ROWS($A$5:A174)&lt;='COGS Testing'!$E$31,ROWS($A$5:A174),"")</f>
        <v/>
      </c>
      <c r="B174" s="91" t="str">
        <f aca="false">IF($A174="","",INDEX('COGS Ledger'!$B$1:$B$400,$J174))</f>
        <v/>
      </c>
      <c r="C174" s="90" t="str">
        <f aca="false">IF($A174="","",INDEX('COGS Ledger'!$C$1:$C$400,$J174))</f>
        <v/>
      </c>
      <c r="D174" s="50" t="str">
        <f aca="false">IF($A174="","",INDEX('COGS Ledger'!$D$1:$D$400,$J174))</f>
        <v/>
      </c>
      <c r="E174" s="50" t="str">
        <f aca="false">IF($A174="","",INDEX('COGS Ledger'!$F$1:$F$400,$J174)&amp;"")</f>
        <v/>
      </c>
      <c r="F174" s="52" t="str">
        <f aca="false">IF($A174="","",INDEX('COGS Ledger'!$I$1:$I$400,$J174))</f>
        <v/>
      </c>
      <c r="G174" s="52" t="str">
        <f aca="false">IF($A174="","",INDEX('COGS Ledger'!$J$1:$J$400,$J174))</f>
        <v/>
      </c>
      <c r="H174" s="52" t="str">
        <f aca="false">IF($A174="","",'COGS Testing'!$E$9)</f>
        <v/>
      </c>
      <c r="I174" s="50" t="str">
        <f aca="false">IF($A174="","","Above materiality – automatically selected")</f>
        <v/>
      </c>
      <c r="J174" s="90" t="str">
        <f aca="false">IF($A174="","",MATCH(LARGE('COGS Ledger'!$P$2:$P$400,$A174),'COGS Ledger'!$P$2:$P$400,0)+1)</f>
        <v/>
      </c>
      <c r="K174" s="50" t="str">
        <f aca="false">IF($A174="","",INDEX('COGS Ledger'!$A$1:$A$400,$J174)&amp;"")</f>
        <v/>
      </c>
      <c r="L174" s="54"/>
      <c r="M174" s="54"/>
    </row>
    <row r="175" customFormat="false" ht="15" hidden="false" customHeight="false" outlineLevel="0" collapsed="false">
      <c r="A175" s="90" t="str">
        <f aca="false">IF(ROWS($A$5:A175)&lt;='COGS Testing'!$E$31,ROWS($A$5:A175),"")</f>
        <v/>
      </c>
      <c r="B175" s="91" t="str">
        <f aca="false">IF($A175="","",INDEX('COGS Ledger'!$B$1:$B$400,$J175))</f>
        <v/>
      </c>
      <c r="C175" s="90" t="str">
        <f aca="false">IF($A175="","",INDEX('COGS Ledger'!$C$1:$C$400,$J175))</f>
        <v/>
      </c>
      <c r="D175" s="50" t="str">
        <f aca="false">IF($A175="","",INDEX('COGS Ledger'!$D$1:$D$400,$J175))</f>
        <v/>
      </c>
      <c r="E175" s="50" t="str">
        <f aca="false">IF($A175="","",INDEX('COGS Ledger'!$F$1:$F$400,$J175)&amp;"")</f>
        <v/>
      </c>
      <c r="F175" s="52" t="str">
        <f aca="false">IF($A175="","",INDEX('COGS Ledger'!$I$1:$I$400,$J175))</f>
        <v/>
      </c>
      <c r="G175" s="52" t="str">
        <f aca="false">IF($A175="","",INDEX('COGS Ledger'!$J$1:$J$400,$J175))</f>
        <v/>
      </c>
      <c r="H175" s="52" t="str">
        <f aca="false">IF($A175="","",'COGS Testing'!$E$9)</f>
        <v/>
      </c>
      <c r="I175" s="50" t="str">
        <f aca="false">IF($A175="","","Above materiality – automatically selected")</f>
        <v/>
      </c>
      <c r="J175" s="90" t="str">
        <f aca="false">IF($A175="","",MATCH(LARGE('COGS Ledger'!$P$2:$P$400,$A175),'COGS Ledger'!$P$2:$P$400,0)+1)</f>
        <v/>
      </c>
      <c r="K175" s="50" t="str">
        <f aca="false">IF($A175="","",INDEX('COGS Ledger'!$A$1:$A$400,$J175)&amp;"")</f>
        <v/>
      </c>
      <c r="L175" s="54"/>
      <c r="M175" s="54"/>
    </row>
    <row r="176" customFormat="false" ht="15" hidden="false" customHeight="false" outlineLevel="0" collapsed="false">
      <c r="A176" s="90" t="str">
        <f aca="false">IF(ROWS($A$5:A176)&lt;='COGS Testing'!$E$31,ROWS($A$5:A176),"")</f>
        <v/>
      </c>
      <c r="B176" s="91" t="str">
        <f aca="false">IF($A176="","",INDEX('COGS Ledger'!$B$1:$B$400,$J176))</f>
        <v/>
      </c>
      <c r="C176" s="90" t="str">
        <f aca="false">IF($A176="","",INDEX('COGS Ledger'!$C$1:$C$400,$J176))</f>
        <v/>
      </c>
      <c r="D176" s="50" t="str">
        <f aca="false">IF($A176="","",INDEX('COGS Ledger'!$D$1:$D$400,$J176))</f>
        <v/>
      </c>
      <c r="E176" s="50" t="str">
        <f aca="false">IF($A176="","",INDEX('COGS Ledger'!$F$1:$F$400,$J176)&amp;"")</f>
        <v/>
      </c>
      <c r="F176" s="52" t="str">
        <f aca="false">IF($A176="","",INDEX('COGS Ledger'!$I$1:$I$400,$J176))</f>
        <v/>
      </c>
      <c r="G176" s="52" t="str">
        <f aca="false">IF($A176="","",INDEX('COGS Ledger'!$J$1:$J$400,$J176))</f>
        <v/>
      </c>
      <c r="H176" s="52" t="str">
        <f aca="false">IF($A176="","",'COGS Testing'!$E$9)</f>
        <v/>
      </c>
      <c r="I176" s="50" t="str">
        <f aca="false">IF($A176="","","Above materiality – automatically selected")</f>
        <v/>
      </c>
      <c r="J176" s="90" t="str">
        <f aca="false">IF($A176="","",MATCH(LARGE('COGS Ledger'!$P$2:$P$400,$A176),'COGS Ledger'!$P$2:$P$400,0)+1)</f>
        <v/>
      </c>
      <c r="K176" s="50" t="str">
        <f aca="false">IF($A176="","",INDEX('COGS Ledger'!$A$1:$A$400,$J176)&amp;"")</f>
        <v/>
      </c>
      <c r="L176" s="54"/>
      <c r="M176" s="54"/>
    </row>
    <row r="177" customFormat="false" ht="15" hidden="false" customHeight="false" outlineLevel="0" collapsed="false">
      <c r="A177" s="90" t="str">
        <f aca="false">IF(ROWS($A$5:A177)&lt;='COGS Testing'!$E$31,ROWS($A$5:A177),"")</f>
        <v/>
      </c>
      <c r="B177" s="91" t="str">
        <f aca="false">IF($A177="","",INDEX('COGS Ledger'!$B$1:$B$400,$J177))</f>
        <v/>
      </c>
      <c r="C177" s="90" t="str">
        <f aca="false">IF($A177="","",INDEX('COGS Ledger'!$C$1:$C$400,$J177))</f>
        <v/>
      </c>
      <c r="D177" s="50" t="str">
        <f aca="false">IF($A177="","",INDEX('COGS Ledger'!$D$1:$D$400,$J177))</f>
        <v/>
      </c>
      <c r="E177" s="50" t="str">
        <f aca="false">IF($A177="","",INDEX('COGS Ledger'!$F$1:$F$400,$J177)&amp;"")</f>
        <v/>
      </c>
      <c r="F177" s="52" t="str">
        <f aca="false">IF($A177="","",INDEX('COGS Ledger'!$I$1:$I$400,$J177))</f>
        <v/>
      </c>
      <c r="G177" s="52" t="str">
        <f aca="false">IF($A177="","",INDEX('COGS Ledger'!$J$1:$J$400,$J177))</f>
        <v/>
      </c>
      <c r="H177" s="52" t="str">
        <f aca="false">IF($A177="","",'COGS Testing'!$E$9)</f>
        <v/>
      </c>
      <c r="I177" s="50" t="str">
        <f aca="false">IF($A177="","","Above materiality – automatically selected")</f>
        <v/>
      </c>
      <c r="J177" s="90" t="str">
        <f aca="false">IF($A177="","",MATCH(LARGE('COGS Ledger'!$P$2:$P$400,$A177),'COGS Ledger'!$P$2:$P$400,0)+1)</f>
        <v/>
      </c>
      <c r="K177" s="50" t="str">
        <f aca="false">IF($A177="","",INDEX('COGS Ledger'!$A$1:$A$400,$J177)&amp;"")</f>
        <v/>
      </c>
      <c r="L177" s="54"/>
      <c r="M177" s="54"/>
    </row>
    <row r="178" customFormat="false" ht="15" hidden="false" customHeight="false" outlineLevel="0" collapsed="false">
      <c r="A178" s="90" t="str">
        <f aca="false">IF(ROWS($A$5:A178)&lt;='COGS Testing'!$E$31,ROWS($A$5:A178),"")</f>
        <v/>
      </c>
      <c r="B178" s="91" t="str">
        <f aca="false">IF($A178="","",INDEX('COGS Ledger'!$B$1:$B$400,$J178))</f>
        <v/>
      </c>
      <c r="C178" s="90" t="str">
        <f aca="false">IF($A178="","",INDEX('COGS Ledger'!$C$1:$C$400,$J178))</f>
        <v/>
      </c>
      <c r="D178" s="50" t="str">
        <f aca="false">IF($A178="","",INDEX('COGS Ledger'!$D$1:$D$400,$J178))</f>
        <v/>
      </c>
      <c r="E178" s="50" t="str">
        <f aca="false">IF($A178="","",INDEX('COGS Ledger'!$F$1:$F$400,$J178)&amp;"")</f>
        <v/>
      </c>
      <c r="F178" s="52" t="str">
        <f aca="false">IF($A178="","",INDEX('COGS Ledger'!$I$1:$I$400,$J178))</f>
        <v/>
      </c>
      <c r="G178" s="52" t="str">
        <f aca="false">IF($A178="","",INDEX('COGS Ledger'!$J$1:$J$400,$J178))</f>
        <v/>
      </c>
      <c r="H178" s="52" t="str">
        <f aca="false">IF($A178="","",'COGS Testing'!$E$9)</f>
        <v/>
      </c>
      <c r="I178" s="50" t="str">
        <f aca="false">IF($A178="","","Above materiality – automatically selected")</f>
        <v/>
      </c>
      <c r="J178" s="90" t="str">
        <f aca="false">IF($A178="","",MATCH(LARGE('COGS Ledger'!$P$2:$P$400,$A178),'COGS Ledger'!$P$2:$P$400,0)+1)</f>
        <v/>
      </c>
      <c r="K178" s="50" t="str">
        <f aca="false">IF($A178="","",INDEX('COGS Ledger'!$A$1:$A$400,$J178)&amp;"")</f>
        <v/>
      </c>
      <c r="L178" s="54"/>
      <c r="M178" s="54"/>
    </row>
    <row r="179" customFormat="false" ht="15" hidden="false" customHeight="false" outlineLevel="0" collapsed="false">
      <c r="A179" s="90" t="str">
        <f aca="false">IF(ROWS($A$5:A179)&lt;='COGS Testing'!$E$31,ROWS($A$5:A179),"")</f>
        <v/>
      </c>
      <c r="B179" s="91" t="str">
        <f aca="false">IF($A179="","",INDEX('COGS Ledger'!$B$1:$B$400,$J179))</f>
        <v/>
      </c>
      <c r="C179" s="90" t="str">
        <f aca="false">IF($A179="","",INDEX('COGS Ledger'!$C$1:$C$400,$J179))</f>
        <v/>
      </c>
      <c r="D179" s="50" t="str">
        <f aca="false">IF($A179="","",INDEX('COGS Ledger'!$D$1:$D$400,$J179))</f>
        <v/>
      </c>
      <c r="E179" s="50" t="str">
        <f aca="false">IF($A179="","",INDEX('COGS Ledger'!$F$1:$F$400,$J179)&amp;"")</f>
        <v/>
      </c>
      <c r="F179" s="52" t="str">
        <f aca="false">IF($A179="","",INDEX('COGS Ledger'!$I$1:$I$400,$J179))</f>
        <v/>
      </c>
      <c r="G179" s="52" t="str">
        <f aca="false">IF($A179="","",INDEX('COGS Ledger'!$J$1:$J$400,$J179))</f>
        <v/>
      </c>
      <c r="H179" s="52" t="str">
        <f aca="false">IF($A179="","",'COGS Testing'!$E$9)</f>
        <v/>
      </c>
      <c r="I179" s="50" t="str">
        <f aca="false">IF($A179="","","Above materiality – automatically selected")</f>
        <v/>
      </c>
      <c r="J179" s="90" t="str">
        <f aca="false">IF($A179="","",MATCH(LARGE('COGS Ledger'!$P$2:$P$400,$A179),'COGS Ledger'!$P$2:$P$400,0)+1)</f>
        <v/>
      </c>
      <c r="K179" s="50" t="str">
        <f aca="false">IF($A179="","",INDEX('COGS Ledger'!$A$1:$A$400,$J179)&amp;"")</f>
        <v/>
      </c>
      <c r="L179" s="54"/>
      <c r="M179" s="54"/>
    </row>
    <row r="180" customFormat="false" ht="15" hidden="false" customHeight="false" outlineLevel="0" collapsed="false">
      <c r="A180" s="90" t="str">
        <f aca="false">IF(ROWS($A$5:A180)&lt;='COGS Testing'!$E$31,ROWS($A$5:A180),"")</f>
        <v/>
      </c>
      <c r="B180" s="91" t="str">
        <f aca="false">IF($A180="","",INDEX('COGS Ledger'!$B$1:$B$400,$J180))</f>
        <v/>
      </c>
      <c r="C180" s="90" t="str">
        <f aca="false">IF($A180="","",INDEX('COGS Ledger'!$C$1:$C$400,$J180))</f>
        <v/>
      </c>
      <c r="D180" s="50" t="str">
        <f aca="false">IF($A180="","",INDEX('COGS Ledger'!$D$1:$D$400,$J180))</f>
        <v/>
      </c>
      <c r="E180" s="50" t="str">
        <f aca="false">IF($A180="","",INDEX('COGS Ledger'!$F$1:$F$400,$J180)&amp;"")</f>
        <v/>
      </c>
      <c r="F180" s="52" t="str">
        <f aca="false">IF($A180="","",INDEX('COGS Ledger'!$I$1:$I$400,$J180))</f>
        <v/>
      </c>
      <c r="G180" s="52" t="str">
        <f aca="false">IF($A180="","",INDEX('COGS Ledger'!$J$1:$J$400,$J180))</f>
        <v/>
      </c>
      <c r="H180" s="52" t="str">
        <f aca="false">IF($A180="","",'COGS Testing'!$E$9)</f>
        <v/>
      </c>
      <c r="I180" s="50" t="str">
        <f aca="false">IF($A180="","","Above materiality – automatically selected")</f>
        <v/>
      </c>
      <c r="J180" s="90" t="str">
        <f aca="false">IF($A180="","",MATCH(LARGE('COGS Ledger'!$P$2:$P$400,$A180),'COGS Ledger'!$P$2:$P$400,0)+1)</f>
        <v/>
      </c>
      <c r="K180" s="50" t="str">
        <f aca="false">IF($A180="","",INDEX('COGS Ledger'!$A$1:$A$400,$J180)&amp;"")</f>
        <v/>
      </c>
      <c r="L180" s="54"/>
      <c r="M180" s="54"/>
    </row>
    <row r="181" customFormat="false" ht="15" hidden="false" customHeight="false" outlineLevel="0" collapsed="false">
      <c r="A181" s="90" t="str">
        <f aca="false">IF(ROWS($A$5:A181)&lt;='COGS Testing'!$E$31,ROWS($A$5:A181),"")</f>
        <v/>
      </c>
      <c r="B181" s="91" t="str">
        <f aca="false">IF($A181="","",INDEX('COGS Ledger'!$B$1:$B$400,$J181))</f>
        <v/>
      </c>
      <c r="C181" s="90" t="str">
        <f aca="false">IF($A181="","",INDEX('COGS Ledger'!$C$1:$C$400,$J181))</f>
        <v/>
      </c>
      <c r="D181" s="50" t="str">
        <f aca="false">IF($A181="","",INDEX('COGS Ledger'!$D$1:$D$400,$J181))</f>
        <v/>
      </c>
      <c r="E181" s="50" t="str">
        <f aca="false">IF($A181="","",INDEX('COGS Ledger'!$F$1:$F$400,$J181)&amp;"")</f>
        <v/>
      </c>
      <c r="F181" s="52" t="str">
        <f aca="false">IF($A181="","",INDEX('COGS Ledger'!$I$1:$I$400,$J181))</f>
        <v/>
      </c>
      <c r="G181" s="52" t="str">
        <f aca="false">IF($A181="","",INDEX('COGS Ledger'!$J$1:$J$400,$J181))</f>
        <v/>
      </c>
      <c r="H181" s="52" t="str">
        <f aca="false">IF($A181="","",'COGS Testing'!$E$9)</f>
        <v/>
      </c>
      <c r="I181" s="50" t="str">
        <f aca="false">IF($A181="","","Above materiality – automatically selected")</f>
        <v/>
      </c>
      <c r="J181" s="90" t="str">
        <f aca="false">IF($A181="","",MATCH(LARGE('COGS Ledger'!$P$2:$P$400,$A181),'COGS Ledger'!$P$2:$P$400,0)+1)</f>
        <v/>
      </c>
      <c r="K181" s="50" t="str">
        <f aca="false">IF($A181="","",INDEX('COGS Ledger'!$A$1:$A$400,$J181)&amp;"")</f>
        <v/>
      </c>
      <c r="L181" s="54"/>
      <c r="M181" s="54"/>
    </row>
    <row r="182" customFormat="false" ht="15" hidden="false" customHeight="false" outlineLevel="0" collapsed="false">
      <c r="A182" s="90" t="str">
        <f aca="false">IF(ROWS($A$5:A182)&lt;='COGS Testing'!$E$31,ROWS($A$5:A182),"")</f>
        <v/>
      </c>
      <c r="B182" s="91" t="str">
        <f aca="false">IF($A182="","",INDEX('COGS Ledger'!$B$1:$B$400,$J182))</f>
        <v/>
      </c>
      <c r="C182" s="90" t="str">
        <f aca="false">IF($A182="","",INDEX('COGS Ledger'!$C$1:$C$400,$J182))</f>
        <v/>
      </c>
      <c r="D182" s="50" t="str">
        <f aca="false">IF($A182="","",INDEX('COGS Ledger'!$D$1:$D$400,$J182))</f>
        <v/>
      </c>
      <c r="E182" s="50" t="str">
        <f aca="false">IF($A182="","",INDEX('COGS Ledger'!$F$1:$F$400,$J182)&amp;"")</f>
        <v/>
      </c>
      <c r="F182" s="52" t="str">
        <f aca="false">IF($A182="","",INDEX('COGS Ledger'!$I$1:$I$400,$J182))</f>
        <v/>
      </c>
      <c r="G182" s="52" t="str">
        <f aca="false">IF($A182="","",INDEX('COGS Ledger'!$J$1:$J$400,$J182))</f>
        <v/>
      </c>
      <c r="H182" s="52" t="str">
        <f aca="false">IF($A182="","",'COGS Testing'!$E$9)</f>
        <v/>
      </c>
      <c r="I182" s="50" t="str">
        <f aca="false">IF($A182="","","Above materiality – automatically selected")</f>
        <v/>
      </c>
      <c r="J182" s="90" t="str">
        <f aca="false">IF($A182="","",MATCH(LARGE('COGS Ledger'!$P$2:$P$400,$A182),'COGS Ledger'!$P$2:$P$400,0)+1)</f>
        <v/>
      </c>
      <c r="K182" s="50" t="str">
        <f aca="false">IF($A182="","",INDEX('COGS Ledger'!$A$1:$A$400,$J182)&amp;"")</f>
        <v/>
      </c>
      <c r="L182" s="54"/>
      <c r="M182" s="54"/>
    </row>
    <row r="183" customFormat="false" ht="15" hidden="false" customHeight="false" outlineLevel="0" collapsed="false">
      <c r="A183" s="90" t="str">
        <f aca="false">IF(ROWS($A$5:A183)&lt;='COGS Testing'!$E$31,ROWS($A$5:A183),"")</f>
        <v/>
      </c>
      <c r="B183" s="91" t="str">
        <f aca="false">IF($A183="","",INDEX('COGS Ledger'!$B$1:$B$400,$J183))</f>
        <v/>
      </c>
      <c r="C183" s="90" t="str">
        <f aca="false">IF($A183="","",INDEX('COGS Ledger'!$C$1:$C$400,$J183))</f>
        <v/>
      </c>
      <c r="D183" s="50" t="str">
        <f aca="false">IF($A183="","",INDEX('COGS Ledger'!$D$1:$D$400,$J183))</f>
        <v/>
      </c>
      <c r="E183" s="50" t="str">
        <f aca="false">IF($A183="","",INDEX('COGS Ledger'!$F$1:$F$400,$J183)&amp;"")</f>
        <v/>
      </c>
      <c r="F183" s="52" t="str">
        <f aca="false">IF($A183="","",INDEX('COGS Ledger'!$I$1:$I$400,$J183))</f>
        <v/>
      </c>
      <c r="G183" s="52" t="str">
        <f aca="false">IF($A183="","",INDEX('COGS Ledger'!$J$1:$J$400,$J183))</f>
        <v/>
      </c>
      <c r="H183" s="52" t="str">
        <f aca="false">IF($A183="","",'COGS Testing'!$E$9)</f>
        <v/>
      </c>
      <c r="I183" s="50" t="str">
        <f aca="false">IF($A183="","","Above materiality – automatically selected")</f>
        <v/>
      </c>
      <c r="J183" s="90" t="str">
        <f aca="false">IF($A183="","",MATCH(LARGE('COGS Ledger'!$P$2:$P$400,$A183),'COGS Ledger'!$P$2:$P$400,0)+1)</f>
        <v/>
      </c>
      <c r="K183" s="50" t="str">
        <f aca="false">IF($A183="","",INDEX('COGS Ledger'!$A$1:$A$400,$J183)&amp;"")</f>
        <v/>
      </c>
      <c r="L183" s="54"/>
      <c r="M183" s="54"/>
    </row>
    <row r="184" customFormat="false" ht="15" hidden="false" customHeight="false" outlineLevel="0" collapsed="false">
      <c r="A184" s="90" t="str">
        <f aca="false">IF(ROWS($A$5:A184)&lt;='COGS Testing'!$E$31,ROWS($A$5:A184),"")</f>
        <v/>
      </c>
      <c r="B184" s="91" t="str">
        <f aca="false">IF($A184="","",INDEX('COGS Ledger'!$B$1:$B$400,$J184))</f>
        <v/>
      </c>
      <c r="C184" s="90" t="str">
        <f aca="false">IF($A184="","",INDEX('COGS Ledger'!$C$1:$C$400,$J184))</f>
        <v/>
      </c>
      <c r="D184" s="50" t="str">
        <f aca="false">IF($A184="","",INDEX('COGS Ledger'!$D$1:$D$400,$J184))</f>
        <v/>
      </c>
      <c r="E184" s="50" t="str">
        <f aca="false">IF($A184="","",INDEX('COGS Ledger'!$F$1:$F$400,$J184)&amp;"")</f>
        <v/>
      </c>
      <c r="F184" s="52" t="str">
        <f aca="false">IF($A184="","",INDEX('COGS Ledger'!$I$1:$I$400,$J184))</f>
        <v/>
      </c>
      <c r="G184" s="52" t="str">
        <f aca="false">IF($A184="","",INDEX('COGS Ledger'!$J$1:$J$400,$J184))</f>
        <v/>
      </c>
      <c r="H184" s="52" t="str">
        <f aca="false">IF($A184="","",'COGS Testing'!$E$9)</f>
        <v/>
      </c>
      <c r="I184" s="50" t="str">
        <f aca="false">IF($A184="","","Above materiality – automatically selected")</f>
        <v/>
      </c>
      <c r="J184" s="90" t="str">
        <f aca="false">IF($A184="","",MATCH(LARGE('COGS Ledger'!$P$2:$P$400,$A184),'COGS Ledger'!$P$2:$P$400,0)+1)</f>
        <v/>
      </c>
      <c r="K184" s="50" t="str">
        <f aca="false">IF($A184="","",INDEX('COGS Ledger'!$A$1:$A$400,$J184)&amp;"")</f>
        <v/>
      </c>
      <c r="L184" s="54"/>
      <c r="M184" s="54"/>
    </row>
    <row r="185" customFormat="false" ht="15" hidden="false" customHeight="false" outlineLevel="0" collapsed="false">
      <c r="A185" s="90" t="str">
        <f aca="false">IF(ROWS($A$5:A185)&lt;='COGS Testing'!$E$31,ROWS($A$5:A185),"")</f>
        <v/>
      </c>
      <c r="B185" s="91" t="str">
        <f aca="false">IF($A185="","",INDEX('COGS Ledger'!$B$1:$B$400,$J185))</f>
        <v/>
      </c>
      <c r="C185" s="90" t="str">
        <f aca="false">IF($A185="","",INDEX('COGS Ledger'!$C$1:$C$400,$J185))</f>
        <v/>
      </c>
      <c r="D185" s="50" t="str">
        <f aca="false">IF($A185="","",INDEX('COGS Ledger'!$D$1:$D$400,$J185))</f>
        <v/>
      </c>
      <c r="E185" s="50" t="str">
        <f aca="false">IF($A185="","",INDEX('COGS Ledger'!$F$1:$F$400,$J185)&amp;"")</f>
        <v/>
      </c>
      <c r="F185" s="52" t="str">
        <f aca="false">IF($A185="","",INDEX('COGS Ledger'!$I$1:$I$400,$J185))</f>
        <v/>
      </c>
      <c r="G185" s="52" t="str">
        <f aca="false">IF($A185="","",INDEX('COGS Ledger'!$J$1:$J$400,$J185))</f>
        <v/>
      </c>
      <c r="H185" s="52" t="str">
        <f aca="false">IF($A185="","",'COGS Testing'!$E$9)</f>
        <v/>
      </c>
      <c r="I185" s="50" t="str">
        <f aca="false">IF($A185="","","Above materiality – automatically selected")</f>
        <v/>
      </c>
      <c r="J185" s="90" t="str">
        <f aca="false">IF($A185="","",MATCH(LARGE('COGS Ledger'!$P$2:$P$400,$A185),'COGS Ledger'!$P$2:$P$400,0)+1)</f>
        <v/>
      </c>
      <c r="K185" s="50" t="str">
        <f aca="false">IF($A185="","",INDEX('COGS Ledger'!$A$1:$A$400,$J185)&amp;"")</f>
        <v/>
      </c>
      <c r="L185" s="54"/>
      <c r="M185" s="54"/>
    </row>
    <row r="186" customFormat="false" ht="15" hidden="false" customHeight="false" outlineLevel="0" collapsed="false">
      <c r="A186" s="90" t="str">
        <f aca="false">IF(ROWS($A$5:A186)&lt;='COGS Testing'!$E$31,ROWS($A$5:A186),"")</f>
        <v/>
      </c>
      <c r="B186" s="91" t="str">
        <f aca="false">IF($A186="","",INDEX('COGS Ledger'!$B$1:$B$400,$J186))</f>
        <v/>
      </c>
      <c r="C186" s="90" t="str">
        <f aca="false">IF($A186="","",INDEX('COGS Ledger'!$C$1:$C$400,$J186))</f>
        <v/>
      </c>
      <c r="D186" s="50" t="str">
        <f aca="false">IF($A186="","",INDEX('COGS Ledger'!$D$1:$D$400,$J186))</f>
        <v/>
      </c>
      <c r="E186" s="50" t="str">
        <f aca="false">IF($A186="","",INDEX('COGS Ledger'!$F$1:$F$400,$J186)&amp;"")</f>
        <v/>
      </c>
      <c r="F186" s="52" t="str">
        <f aca="false">IF($A186="","",INDEX('COGS Ledger'!$I$1:$I$400,$J186))</f>
        <v/>
      </c>
      <c r="G186" s="52" t="str">
        <f aca="false">IF($A186="","",INDEX('COGS Ledger'!$J$1:$J$400,$J186))</f>
        <v/>
      </c>
      <c r="H186" s="52" t="str">
        <f aca="false">IF($A186="","",'COGS Testing'!$E$9)</f>
        <v/>
      </c>
      <c r="I186" s="50" t="str">
        <f aca="false">IF($A186="","","Above materiality – automatically selected")</f>
        <v/>
      </c>
      <c r="J186" s="90" t="str">
        <f aca="false">IF($A186="","",MATCH(LARGE('COGS Ledger'!$P$2:$P$400,$A186),'COGS Ledger'!$P$2:$P$400,0)+1)</f>
        <v/>
      </c>
      <c r="K186" s="50" t="str">
        <f aca="false">IF($A186="","",INDEX('COGS Ledger'!$A$1:$A$400,$J186)&amp;"")</f>
        <v/>
      </c>
      <c r="L186" s="54"/>
      <c r="M186" s="54"/>
    </row>
    <row r="187" customFormat="false" ht="15" hidden="false" customHeight="false" outlineLevel="0" collapsed="false">
      <c r="A187" s="90" t="str">
        <f aca="false">IF(ROWS($A$5:A187)&lt;='COGS Testing'!$E$31,ROWS($A$5:A187),"")</f>
        <v/>
      </c>
      <c r="B187" s="91" t="str">
        <f aca="false">IF($A187="","",INDEX('COGS Ledger'!$B$1:$B$400,$J187))</f>
        <v/>
      </c>
      <c r="C187" s="90" t="str">
        <f aca="false">IF($A187="","",INDEX('COGS Ledger'!$C$1:$C$400,$J187))</f>
        <v/>
      </c>
      <c r="D187" s="50" t="str">
        <f aca="false">IF($A187="","",INDEX('COGS Ledger'!$D$1:$D$400,$J187))</f>
        <v/>
      </c>
      <c r="E187" s="50" t="str">
        <f aca="false">IF($A187="","",INDEX('COGS Ledger'!$F$1:$F$400,$J187)&amp;"")</f>
        <v/>
      </c>
      <c r="F187" s="52" t="str">
        <f aca="false">IF($A187="","",INDEX('COGS Ledger'!$I$1:$I$400,$J187))</f>
        <v/>
      </c>
      <c r="G187" s="52" t="str">
        <f aca="false">IF($A187="","",INDEX('COGS Ledger'!$J$1:$J$400,$J187))</f>
        <v/>
      </c>
      <c r="H187" s="52" t="str">
        <f aca="false">IF($A187="","",'COGS Testing'!$E$9)</f>
        <v/>
      </c>
      <c r="I187" s="50" t="str">
        <f aca="false">IF($A187="","","Above materiality – automatically selected")</f>
        <v/>
      </c>
      <c r="J187" s="90" t="str">
        <f aca="false">IF($A187="","",MATCH(LARGE('COGS Ledger'!$P$2:$P$400,$A187),'COGS Ledger'!$P$2:$P$400,0)+1)</f>
        <v/>
      </c>
      <c r="K187" s="50" t="str">
        <f aca="false">IF($A187="","",INDEX('COGS Ledger'!$A$1:$A$400,$J187)&amp;"")</f>
        <v/>
      </c>
      <c r="L187" s="54"/>
      <c r="M187" s="54"/>
    </row>
    <row r="188" customFormat="false" ht="15" hidden="false" customHeight="false" outlineLevel="0" collapsed="false">
      <c r="A188" s="90" t="str">
        <f aca="false">IF(ROWS($A$5:A188)&lt;='COGS Testing'!$E$31,ROWS($A$5:A188),"")</f>
        <v/>
      </c>
      <c r="B188" s="91" t="str">
        <f aca="false">IF($A188="","",INDEX('COGS Ledger'!$B$1:$B$400,$J188))</f>
        <v/>
      </c>
      <c r="C188" s="90" t="str">
        <f aca="false">IF($A188="","",INDEX('COGS Ledger'!$C$1:$C$400,$J188))</f>
        <v/>
      </c>
      <c r="D188" s="50" t="str">
        <f aca="false">IF($A188="","",INDEX('COGS Ledger'!$D$1:$D$400,$J188))</f>
        <v/>
      </c>
      <c r="E188" s="50" t="str">
        <f aca="false">IF($A188="","",INDEX('COGS Ledger'!$F$1:$F$400,$J188)&amp;"")</f>
        <v/>
      </c>
      <c r="F188" s="52" t="str">
        <f aca="false">IF($A188="","",INDEX('COGS Ledger'!$I$1:$I$400,$J188))</f>
        <v/>
      </c>
      <c r="G188" s="52" t="str">
        <f aca="false">IF($A188="","",INDEX('COGS Ledger'!$J$1:$J$400,$J188))</f>
        <v/>
      </c>
      <c r="H188" s="52" t="str">
        <f aca="false">IF($A188="","",'COGS Testing'!$E$9)</f>
        <v/>
      </c>
      <c r="I188" s="50" t="str">
        <f aca="false">IF($A188="","","Above materiality – automatically selected")</f>
        <v/>
      </c>
      <c r="J188" s="90" t="str">
        <f aca="false">IF($A188="","",MATCH(LARGE('COGS Ledger'!$P$2:$P$400,$A188),'COGS Ledger'!$P$2:$P$400,0)+1)</f>
        <v/>
      </c>
      <c r="K188" s="50" t="str">
        <f aca="false">IF($A188="","",INDEX('COGS Ledger'!$A$1:$A$400,$J188)&amp;"")</f>
        <v/>
      </c>
      <c r="L188" s="54"/>
      <c r="M188" s="54"/>
    </row>
    <row r="189" customFormat="false" ht="15" hidden="false" customHeight="false" outlineLevel="0" collapsed="false">
      <c r="A189" s="90" t="str">
        <f aca="false">IF(ROWS($A$5:A189)&lt;='COGS Testing'!$E$31,ROWS($A$5:A189),"")</f>
        <v/>
      </c>
      <c r="B189" s="91" t="str">
        <f aca="false">IF($A189="","",INDEX('COGS Ledger'!$B$1:$B$400,$J189))</f>
        <v/>
      </c>
      <c r="C189" s="90" t="str">
        <f aca="false">IF($A189="","",INDEX('COGS Ledger'!$C$1:$C$400,$J189))</f>
        <v/>
      </c>
      <c r="D189" s="50" t="str">
        <f aca="false">IF($A189="","",INDEX('COGS Ledger'!$D$1:$D$400,$J189))</f>
        <v/>
      </c>
      <c r="E189" s="50" t="str">
        <f aca="false">IF($A189="","",INDEX('COGS Ledger'!$F$1:$F$400,$J189)&amp;"")</f>
        <v/>
      </c>
      <c r="F189" s="52" t="str">
        <f aca="false">IF($A189="","",INDEX('COGS Ledger'!$I$1:$I$400,$J189))</f>
        <v/>
      </c>
      <c r="G189" s="52" t="str">
        <f aca="false">IF($A189="","",INDEX('COGS Ledger'!$J$1:$J$400,$J189))</f>
        <v/>
      </c>
      <c r="H189" s="52" t="str">
        <f aca="false">IF($A189="","",'COGS Testing'!$E$9)</f>
        <v/>
      </c>
      <c r="I189" s="50" t="str">
        <f aca="false">IF($A189="","","Above materiality – automatically selected")</f>
        <v/>
      </c>
      <c r="J189" s="90" t="str">
        <f aca="false">IF($A189="","",MATCH(LARGE('COGS Ledger'!$P$2:$P$400,$A189),'COGS Ledger'!$P$2:$P$400,0)+1)</f>
        <v/>
      </c>
      <c r="K189" s="50" t="str">
        <f aca="false">IF($A189="","",INDEX('COGS Ledger'!$A$1:$A$400,$J189)&amp;"")</f>
        <v/>
      </c>
      <c r="L189" s="54"/>
      <c r="M189" s="54"/>
    </row>
    <row r="190" customFormat="false" ht="15" hidden="false" customHeight="false" outlineLevel="0" collapsed="false">
      <c r="A190" s="90" t="str">
        <f aca="false">IF(ROWS($A$5:A190)&lt;='COGS Testing'!$E$31,ROWS($A$5:A190),"")</f>
        <v/>
      </c>
      <c r="B190" s="91" t="str">
        <f aca="false">IF($A190="","",INDEX('COGS Ledger'!$B$1:$B$400,$J190))</f>
        <v/>
      </c>
      <c r="C190" s="90" t="str">
        <f aca="false">IF($A190="","",INDEX('COGS Ledger'!$C$1:$C$400,$J190))</f>
        <v/>
      </c>
      <c r="D190" s="50" t="str">
        <f aca="false">IF($A190="","",INDEX('COGS Ledger'!$D$1:$D$400,$J190))</f>
        <v/>
      </c>
      <c r="E190" s="50" t="str">
        <f aca="false">IF($A190="","",INDEX('COGS Ledger'!$F$1:$F$400,$J190)&amp;"")</f>
        <v/>
      </c>
      <c r="F190" s="52" t="str">
        <f aca="false">IF($A190="","",INDEX('COGS Ledger'!$I$1:$I$400,$J190))</f>
        <v/>
      </c>
      <c r="G190" s="52" t="str">
        <f aca="false">IF($A190="","",INDEX('COGS Ledger'!$J$1:$J$400,$J190))</f>
        <v/>
      </c>
      <c r="H190" s="52" t="str">
        <f aca="false">IF($A190="","",'COGS Testing'!$E$9)</f>
        <v/>
      </c>
      <c r="I190" s="50" t="str">
        <f aca="false">IF($A190="","","Above materiality – automatically selected")</f>
        <v/>
      </c>
      <c r="J190" s="90" t="str">
        <f aca="false">IF($A190="","",MATCH(LARGE('COGS Ledger'!$P$2:$P$400,$A190),'COGS Ledger'!$P$2:$P$400,0)+1)</f>
        <v/>
      </c>
      <c r="K190" s="50" t="str">
        <f aca="false">IF($A190="","",INDEX('COGS Ledger'!$A$1:$A$400,$J190)&amp;"")</f>
        <v/>
      </c>
      <c r="L190" s="54"/>
      <c r="M190" s="54"/>
    </row>
    <row r="191" customFormat="false" ht="15" hidden="false" customHeight="false" outlineLevel="0" collapsed="false">
      <c r="A191" s="90" t="str">
        <f aca="false">IF(ROWS($A$5:A191)&lt;='COGS Testing'!$E$31,ROWS($A$5:A191),"")</f>
        <v/>
      </c>
      <c r="B191" s="91" t="str">
        <f aca="false">IF($A191="","",INDEX('COGS Ledger'!$B$1:$B$400,$J191))</f>
        <v/>
      </c>
      <c r="C191" s="90" t="str">
        <f aca="false">IF($A191="","",INDEX('COGS Ledger'!$C$1:$C$400,$J191))</f>
        <v/>
      </c>
      <c r="D191" s="50" t="str">
        <f aca="false">IF($A191="","",INDEX('COGS Ledger'!$D$1:$D$400,$J191))</f>
        <v/>
      </c>
      <c r="E191" s="50" t="str">
        <f aca="false">IF($A191="","",INDEX('COGS Ledger'!$F$1:$F$400,$J191)&amp;"")</f>
        <v/>
      </c>
      <c r="F191" s="52" t="str">
        <f aca="false">IF($A191="","",INDEX('COGS Ledger'!$I$1:$I$400,$J191))</f>
        <v/>
      </c>
      <c r="G191" s="52" t="str">
        <f aca="false">IF($A191="","",INDEX('COGS Ledger'!$J$1:$J$400,$J191))</f>
        <v/>
      </c>
      <c r="H191" s="52" t="str">
        <f aca="false">IF($A191="","",'COGS Testing'!$E$9)</f>
        <v/>
      </c>
      <c r="I191" s="50" t="str">
        <f aca="false">IF($A191="","","Above materiality – automatically selected")</f>
        <v/>
      </c>
      <c r="J191" s="90" t="str">
        <f aca="false">IF($A191="","",MATCH(LARGE('COGS Ledger'!$P$2:$P$400,$A191),'COGS Ledger'!$P$2:$P$400,0)+1)</f>
        <v/>
      </c>
      <c r="K191" s="50" t="str">
        <f aca="false">IF($A191="","",INDEX('COGS Ledger'!$A$1:$A$400,$J191)&amp;"")</f>
        <v/>
      </c>
      <c r="L191" s="54"/>
      <c r="M191" s="54"/>
    </row>
    <row r="192" customFormat="false" ht="15" hidden="false" customHeight="false" outlineLevel="0" collapsed="false">
      <c r="A192" s="90" t="str">
        <f aca="false">IF(ROWS($A$5:A192)&lt;='COGS Testing'!$E$31,ROWS($A$5:A192),"")</f>
        <v/>
      </c>
      <c r="B192" s="91" t="str">
        <f aca="false">IF($A192="","",INDEX('COGS Ledger'!$B$1:$B$400,$J192))</f>
        <v/>
      </c>
      <c r="C192" s="90" t="str">
        <f aca="false">IF($A192="","",INDEX('COGS Ledger'!$C$1:$C$400,$J192))</f>
        <v/>
      </c>
      <c r="D192" s="50" t="str">
        <f aca="false">IF($A192="","",INDEX('COGS Ledger'!$D$1:$D$400,$J192))</f>
        <v/>
      </c>
      <c r="E192" s="50" t="str">
        <f aca="false">IF($A192="","",INDEX('COGS Ledger'!$F$1:$F$400,$J192)&amp;"")</f>
        <v/>
      </c>
      <c r="F192" s="52" t="str">
        <f aca="false">IF($A192="","",INDEX('COGS Ledger'!$I$1:$I$400,$J192))</f>
        <v/>
      </c>
      <c r="G192" s="52" t="str">
        <f aca="false">IF($A192="","",INDEX('COGS Ledger'!$J$1:$J$400,$J192))</f>
        <v/>
      </c>
      <c r="H192" s="52" t="str">
        <f aca="false">IF($A192="","",'COGS Testing'!$E$9)</f>
        <v/>
      </c>
      <c r="I192" s="50" t="str">
        <f aca="false">IF($A192="","","Above materiality – automatically selected")</f>
        <v/>
      </c>
      <c r="J192" s="90" t="str">
        <f aca="false">IF($A192="","",MATCH(LARGE('COGS Ledger'!$P$2:$P$400,$A192),'COGS Ledger'!$P$2:$P$400,0)+1)</f>
        <v/>
      </c>
      <c r="K192" s="50" t="str">
        <f aca="false">IF($A192="","",INDEX('COGS Ledger'!$A$1:$A$400,$J192)&amp;"")</f>
        <v/>
      </c>
      <c r="L192" s="54"/>
      <c r="M192" s="54"/>
    </row>
    <row r="193" customFormat="false" ht="15" hidden="false" customHeight="false" outlineLevel="0" collapsed="false">
      <c r="A193" s="90" t="str">
        <f aca="false">IF(ROWS($A$5:A193)&lt;='COGS Testing'!$E$31,ROWS($A$5:A193),"")</f>
        <v/>
      </c>
      <c r="B193" s="91" t="str">
        <f aca="false">IF($A193="","",INDEX('COGS Ledger'!$B$1:$B$400,$J193))</f>
        <v/>
      </c>
      <c r="C193" s="90" t="str">
        <f aca="false">IF($A193="","",INDEX('COGS Ledger'!$C$1:$C$400,$J193))</f>
        <v/>
      </c>
      <c r="D193" s="50" t="str">
        <f aca="false">IF($A193="","",INDEX('COGS Ledger'!$D$1:$D$400,$J193))</f>
        <v/>
      </c>
      <c r="E193" s="50" t="str">
        <f aca="false">IF($A193="","",INDEX('COGS Ledger'!$F$1:$F$400,$J193)&amp;"")</f>
        <v/>
      </c>
      <c r="F193" s="52" t="str">
        <f aca="false">IF($A193="","",INDEX('COGS Ledger'!$I$1:$I$400,$J193))</f>
        <v/>
      </c>
      <c r="G193" s="52" t="str">
        <f aca="false">IF($A193="","",INDEX('COGS Ledger'!$J$1:$J$400,$J193))</f>
        <v/>
      </c>
      <c r="H193" s="52" t="str">
        <f aca="false">IF($A193="","",'COGS Testing'!$E$9)</f>
        <v/>
      </c>
      <c r="I193" s="50" t="str">
        <f aca="false">IF($A193="","","Above materiality – automatically selected")</f>
        <v/>
      </c>
      <c r="J193" s="90" t="str">
        <f aca="false">IF($A193="","",MATCH(LARGE('COGS Ledger'!$P$2:$P$400,$A193),'COGS Ledger'!$P$2:$P$400,0)+1)</f>
        <v/>
      </c>
      <c r="K193" s="50" t="str">
        <f aca="false">IF($A193="","",INDEX('COGS Ledger'!$A$1:$A$400,$J193)&amp;"")</f>
        <v/>
      </c>
      <c r="L193" s="54"/>
      <c r="M193" s="54"/>
    </row>
    <row r="194" customFormat="false" ht="15" hidden="false" customHeight="false" outlineLevel="0" collapsed="false">
      <c r="A194" s="90" t="str">
        <f aca="false">IF(ROWS($A$5:A194)&lt;='COGS Testing'!$E$31,ROWS($A$5:A194),"")</f>
        <v/>
      </c>
      <c r="B194" s="91" t="str">
        <f aca="false">IF($A194="","",INDEX('COGS Ledger'!$B$1:$B$400,$J194))</f>
        <v/>
      </c>
      <c r="C194" s="90" t="str">
        <f aca="false">IF($A194="","",INDEX('COGS Ledger'!$C$1:$C$400,$J194))</f>
        <v/>
      </c>
      <c r="D194" s="50" t="str">
        <f aca="false">IF($A194="","",INDEX('COGS Ledger'!$D$1:$D$400,$J194))</f>
        <v/>
      </c>
      <c r="E194" s="50" t="str">
        <f aca="false">IF($A194="","",INDEX('COGS Ledger'!$F$1:$F$400,$J194)&amp;"")</f>
        <v/>
      </c>
      <c r="F194" s="52" t="str">
        <f aca="false">IF($A194="","",INDEX('COGS Ledger'!$I$1:$I$400,$J194))</f>
        <v/>
      </c>
      <c r="G194" s="52" t="str">
        <f aca="false">IF($A194="","",INDEX('COGS Ledger'!$J$1:$J$400,$J194))</f>
        <v/>
      </c>
      <c r="H194" s="52" t="str">
        <f aca="false">IF($A194="","",'COGS Testing'!$E$9)</f>
        <v/>
      </c>
      <c r="I194" s="50" t="str">
        <f aca="false">IF($A194="","","Above materiality – automatically selected")</f>
        <v/>
      </c>
      <c r="J194" s="90" t="str">
        <f aca="false">IF($A194="","",MATCH(LARGE('COGS Ledger'!$P$2:$P$400,$A194),'COGS Ledger'!$P$2:$P$400,0)+1)</f>
        <v/>
      </c>
      <c r="K194" s="50" t="str">
        <f aca="false">IF($A194="","",INDEX('COGS Ledger'!$A$1:$A$400,$J194)&amp;"")</f>
        <v/>
      </c>
      <c r="L194" s="54"/>
      <c r="M194" s="54"/>
    </row>
    <row r="195" customFormat="false" ht="15" hidden="false" customHeight="false" outlineLevel="0" collapsed="false">
      <c r="A195" s="90" t="str">
        <f aca="false">IF(ROWS($A$5:A195)&lt;='COGS Testing'!$E$31,ROWS($A$5:A195),"")</f>
        <v/>
      </c>
      <c r="B195" s="91" t="str">
        <f aca="false">IF($A195="","",INDEX('COGS Ledger'!$B$1:$B$400,$J195))</f>
        <v/>
      </c>
      <c r="C195" s="90" t="str">
        <f aca="false">IF($A195="","",INDEX('COGS Ledger'!$C$1:$C$400,$J195))</f>
        <v/>
      </c>
      <c r="D195" s="50" t="str">
        <f aca="false">IF($A195="","",INDEX('COGS Ledger'!$D$1:$D$400,$J195))</f>
        <v/>
      </c>
      <c r="E195" s="50" t="str">
        <f aca="false">IF($A195="","",INDEX('COGS Ledger'!$F$1:$F$400,$J195)&amp;"")</f>
        <v/>
      </c>
      <c r="F195" s="52" t="str">
        <f aca="false">IF($A195="","",INDEX('COGS Ledger'!$I$1:$I$400,$J195))</f>
        <v/>
      </c>
      <c r="G195" s="52" t="str">
        <f aca="false">IF($A195="","",INDEX('COGS Ledger'!$J$1:$J$400,$J195))</f>
        <v/>
      </c>
      <c r="H195" s="52" t="str">
        <f aca="false">IF($A195="","",'COGS Testing'!$E$9)</f>
        <v/>
      </c>
      <c r="I195" s="50" t="str">
        <f aca="false">IF($A195="","","Above materiality – automatically selected")</f>
        <v/>
      </c>
      <c r="J195" s="90" t="str">
        <f aca="false">IF($A195="","",MATCH(LARGE('COGS Ledger'!$P$2:$P$400,$A195),'COGS Ledger'!$P$2:$P$400,0)+1)</f>
        <v/>
      </c>
      <c r="K195" s="50" t="str">
        <f aca="false">IF($A195="","",INDEX('COGS Ledger'!$A$1:$A$400,$J195)&amp;"")</f>
        <v/>
      </c>
      <c r="L195" s="54"/>
      <c r="M195" s="54"/>
    </row>
    <row r="196" customFormat="false" ht="15" hidden="false" customHeight="false" outlineLevel="0" collapsed="false">
      <c r="A196" s="90" t="str">
        <f aca="false">IF(ROWS($A$5:A196)&lt;='COGS Testing'!$E$31,ROWS($A$5:A196),"")</f>
        <v/>
      </c>
      <c r="B196" s="91" t="str">
        <f aca="false">IF($A196="","",INDEX('COGS Ledger'!$B$1:$B$400,$J196))</f>
        <v/>
      </c>
      <c r="C196" s="90" t="str">
        <f aca="false">IF($A196="","",INDEX('COGS Ledger'!$C$1:$C$400,$J196))</f>
        <v/>
      </c>
      <c r="D196" s="50" t="str">
        <f aca="false">IF($A196="","",INDEX('COGS Ledger'!$D$1:$D$400,$J196))</f>
        <v/>
      </c>
      <c r="E196" s="50" t="str">
        <f aca="false">IF($A196="","",INDEX('COGS Ledger'!$F$1:$F$400,$J196)&amp;"")</f>
        <v/>
      </c>
      <c r="F196" s="52" t="str">
        <f aca="false">IF($A196="","",INDEX('COGS Ledger'!$I$1:$I$400,$J196))</f>
        <v/>
      </c>
      <c r="G196" s="52" t="str">
        <f aca="false">IF($A196="","",INDEX('COGS Ledger'!$J$1:$J$400,$J196))</f>
        <v/>
      </c>
      <c r="H196" s="52" t="str">
        <f aca="false">IF($A196="","",'COGS Testing'!$E$9)</f>
        <v/>
      </c>
      <c r="I196" s="50" t="str">
        <f aca="false">IF($A196="","","Above materiality – automatically selected")</f>
        <v/>
      </c>
      <c r="J196" s="90" t="str">
        <f aca="false">IF($A196="","",MATCH(LARGE('COGS Ledger'!$P$2:$P$400,$A196),'COGS Ledger'!$P$2:$P$400,0)+1)</f>
        <v/>
      </c>
      <c r="K196" s="50" t="str">
        <f aca="false">IF($A196="","",INDEX('COGS Ledger'!$A$1:$A$400,$J196)&amp;"")</f>
        <v/>
      </c>
      <c r="L196" s="54"/>
      <c r="M196" s="54"/>
    </row>
    <row r="197" customFormat="false" ht="15" hidden="false" customHeight="false" outlineLevel="0" collapsed="false">
      <c r="A197" s="90" t="str">
        <f aca="false">IF(ROWS($A$5:A197)&lt;='COGS Testing'!$E$31,ROWS($A$5:A197),"")</f>
        <v/>
      </c>
      <c r="B197" s="91" t="str">
        <f aca="false">IF($A197="","",INDEX('COGS Ledger'!$B$1:$B$400,$J197))</f>
        <v/>
      </c>
      <c r="C197" s="90" t="str">
        <f aca="false">IF($A197="","",INDEX('COGS Ledger'!$C$1:$C$400,$J197))</f>
        <v/>
      </c>
      <c r="D197" s="50" t="str">
        <f aca="false">IF($A197="","",INDEX('COGS Ledger'!$D$1:$D$400,$J197))</f>
        <v/>
      </c>
      <c r="E197" s="50" t="str">
        <f aca="false">IF($A197="","",INDEX('COGS Ledger'!$F$1:$F$400,$J197)&amp;"")</f>
        <v/>
      </c>
      <c r="F197" s="52" t="str">
        <f aca="false">IF($A197="","",INDEX('COGS Ledger'!$I$1:$I$400,$J197))</f>
        <v/>
      </c>
      <c r="G197" s="52" t="str">
        <f aca="false">IF($A197="","",INDEX('COGS Ledger'!$J$1:$J$400,$J197))</f>
        <v/>
      </c>
      <c r="H197" s="52" t="str">
        <f aca="false">IF($A197="","",'COGS Testing'!$E$9)</f>
        <v/>
      </c>
      <c r="I197" s="50" t="str">
        <f aca="false">IF($A197="","","Above materiality – automatically selected")</f>
        <v/>
      </c>
      <c r="J197" s="90" t="str">
        <f aca="false">IF($A197="","",MATCH(LARGE('COGS Ledger'!$P$2:$P$400,$A197),'COGS Ledger'!$P$2:$P$400,0)+1)</f>
        <v/>
      </c>
      <c r="K197" s="50" t="str">
        <f aca="false">IF($A197="","",INDEX('COGS Ledger'!$A$1:$A$400,$J197)&amp;"")</f>
        <v/>
      </c>
      <c r="L197" s="54"/>
      <c r="M197" s="54"/>
    </row>
    <row r="198" customFormat="false" ht="15" hidden="false" customHeight="false" outlineLevel="0" collapsed="false">
      <c r="A198" s="90" t="str">
        <f aca="false">IF(ROWS($A$5:A198)&lt;='COGS Testing'!$E$31,ROWS($A$5:A198),"")</f>
        <v/>
      </c>
      <c r="B198" s="91" t="str">
        <f aca="false">IF($A198="","",INDEX('COGS Ledger'!$B$1:$B$400,$J198))</f>
        <v/>
      </c>
      <c r="C198" s="90" t="str">
        <f aca="false">IF($A198="","",INDEX('COGS Ledger'!$C$1:$C$400,$J198))</f>
        <v/>
      </c>
      <c r="D198" s="50" t="str">
        <f aca="false">IF($A198="","",INDEX('COGS Ledger'!$D$1:$D$400,$J198))</f>
        <v/>
      </c>
      <c r="E198" s="50" t="str">
        <f aca="false">IF($A198="","",INDEX('COGS Ledger'!$F$1:$F$400,$J198)&amp;"")</f>
        <v/>
      </c>
      <c r="F198" s="52" t="str">
        <f aca="false">IF($A198="","",INDEX('COGS Ledger'!$I$1:$I$400,$J198))</f>
        <v/>
      </c>
      <c r="G198" s="52" t="str">
        <f aca="false">IF($A198="","",INDEX('COGS Ledger'!$J$1:$J$400,$J198))</f>
        <v/>
      </c>
      <c r="H198" s="52" t="str">
        <f aca="false">IF($A198="","",'COGS Testing'!$E$9)</f>
        <v/>
      </c>
      <c r="I198" s="50" t="str">
        <f aca="false">IF($A198="","","Above materiality – automatically selected")</f>
        <v/>
      </c>
      <c r="J198" s="90" t="str">
        <f aca="false">IF($A198="","",MATCH(LARGE('COGS Ledger'!$P$2:$P$400,$A198),'COGS Ledger'!$P$2:$P$400,0)+1)</f>
        <v/>
      </c>
      <c r="K198" s="50" t="str">
        <f aca="false">IF($A198="","",INDEX('COGS Ledger'!$A$1:$A$400,$J198)&amp;"")</f>
        <v/>
      </c>
      <c r="L198" s="54"/>
      <c r="M198" s="54"/>
    </row>
    <row r="199" customFormat="false" ht="15" hidden="false" customHeight="false" outlineLevel="0" collapsed="false">
      <c r="A199" s="90" t="str">
        <f aca="false">IF(ROWS($A$5:A199)&lt;='COGS Testing'!$E$31,ROWS($A$5:A199),"")</f>
        <v/>
      </c>
      <c r="B199" s="91" t="str">
        <f aca="false">IF($A199="","",INDEX('COGS Ledger'!$B$1:$B$400,$J199))</f>
        <v/>
      </c>
      <c r="C199" s="90" t="str">
        <f aca="false">IF($A199="","",INDEX('COGS Ledger'!$C$1:$C$400,$J199))</f>
        <v/>
      </c>
      <c r="D199" s="50" t="str">
        <f aca="false">IF($A199="","",INDEX('COGS Ledger'!$D$1:$D$400,$J199))</f>
        <v/>
      </c>
      <c r="E199" s="50" t="str">
        <f aca="false">IF($A199="","",INDEX('COGS Ledger'!$F$1:$F$400,$J199)&amp;"")</f>
        <v/>
      </c>
      <c r="F199" s="52" t="str">
        <f aca="false">IF($A199="","",INDEX('COGS Ledger'!$I$1:$I$400,$J199))</f>
        <v/>
      </c>
      <c r="G199" s="52" t="str">
        <f aca="false">IF($A199="","",INDEX('COGS Ledger'!$J$1:$J$400,$J199))</f>
        <v/>
      </c>
      <c r="H199" s="52" t="str">
        <f aca="false">IF($A199="","",'COGS Testing'!$E$9)</f>
        <v/>
      </c>
      <c r="I199" s="50" t="str">
        <f aca="false">IF($A199="","","Above materiality – automatically selected")</f>
        <v/>
      </c>
      <c r="J199" s="90" t="str">
        <f aca="false">IF($A199="","",MATCH(LARGE('COGS Ledger'!$P$2:$P$400,$A199),'COGS Ledger'!$P$2:$P$400,0)+1)</f>
        <v/>
      </c>
      <c r="K199" s="50" t="str">
        <f aca="false">IF($A199="","",INDEX('COGS Ledger'!$A$1:$A$400,$J199)&amp;"")</f>
        <v/>
      </c>
      <c r="L199" s="54"/>
      <c r="M199" s="54"/>
    </row>
    <row r="200" customFormat="false" ht="15" hidden="false" customHeight="false" outlineLevel="0" collapsed="false">
      <c r="A200" s="90" t="str">
        <f aca="false">IF(ROWS($A$5:A200)&lt;='COGS Testing'!$E$31,ROWS($A$5:A200),"")</f>
        <v/>
      </c>
      <c r="B200" s="91" t="str">
        <f aca="false">IF($A200="","",INDEX('COGS Ledger'!$B$1:$B$400,$J200))</f>
        <v/>
      </c>
      <c r="C200" s="90" t="str">
        <f aca="false">IF($A200="","",INDEX('COGS Ledger'!$C$1:$C$400,$J200))</f>
        <v/>
      </c>
      <c r="D200" s="50" t="str">
        <f aca="false">IF($A200="","",INDEX('COGS Ledger'!$D$1:$D$400,$J200))</f>
        <v/>
      </c>
      <c r="E200" s="50" t="str">
        <f aca="false">IF($A200="","",INDEX('COGS Ledger'!$F$1:$F$400,$J200)&amp;"")</f>
        <v/>
      </c>
      <c r="F200" s="52" t="str">
        <f aca="false">IF($A200="","",INDEX('COGS Ledger'!$I$1:$I$400,$J200))</f>
        <v/>
      </c>
      <c r="G200" s="52" t="str">
        <f aca="false">IF($A200="","",INDEX('COGS Ledger'!$J$1:$J$400,$J200))</f>
        <v/>
      </c>
      <c r="H200" s="52" t="str">
        <f aca="false">IF($A200="","",'COGS Testing'!$E$9)</f>
        <v/>
      </c>
      <c r="I200" s="50" t="str">
        <f aca="false">IF($A200="","","Above materiality – automatically selected")</f>
        <v/>
      </c>
      <c r="J200" s="90" t="str">
        <f aca="false">IF($A200="","",MATCH(LARGE('COGS Ledger'!$P$2:$P$400,$A200),'COGS Ledger'!$P$2:$P$400,0)+1)</f>
        <v/>
      </c>
      <c r="K200" s="50" t="str">
        <f aca="false">IF($A200="","",INDEX('COGS Ledger'!$A$1:$A$400,$J200)&amp;"")</f>
        <v/>
      </c>
      <c r="L200" s="54"/>
      <c r="M200" s="54"/>
    </row>
    <row r="201" customFormat="false" ht="15" hidden="false" customHeight="false" outlineLevel="0" collapsed="false">
      <c r="A201" s="90" t="str">
        <f aca="false">IF(ROWS($A$5:A201)&lt;='COGS Testing'!$E$31,ROWS($A$5:A201),"")</f>
        <v/>
      </c>
      <c r="B201" s="91" t="str">
        <f aca="false">IF($A201="","",INDEX('COGS Ledger'!$B$1:$B$400,$J201))</f>
        <v/>
      </c>
      <c r="C201" s="90" t="str">
        <f aca="false">IF($A201="","",INDEX('COGS Ledger'!$C$1:$C$400,$J201))</f>
        <v/>
      </c>
      <c r="D201" s="50" t="str">
        <f aca="false">IF($A201="","",INDEX('COGS Ledger'!$D$1:$D$400,$J201))</f>
        <v/>
      </c>
      <c r="E201" s="50" t="str">
        <f aca="false">IF($A201="","",INDEX('COGS Ledger'!$F$1:$F$400,$J201)&amp;"")</f>
        <v/>
      </c>
      <c r="F201" s="52" t="str">
        <f aca="false">IF($A201="","",INDEX('COGS Ledger'!$I$1:$I$400,$J201))</f>
        <v/>
      </c>
      <c r="G201" s="52" t="str">
        <f aca="false">IF($A201="","",INDEX('COGS Ledger'!$J$1:$J$400,$J201))</f>
        <v/>
      </c>
      <c r="H201" s="52" t="str">
        <f aca="false">IF($A201="","",'COGS Testing'!$E$9)</f>
        <v/>
      </c>
      <c r="I201" s="50" t="str">
        <f aca="false">IF($A201="","","Above materiality – automatically selected")</f>
        <v/>
      </c>
      <c r="J201" s="90" t="str">
        <f aca="false">IF($A201="","",MATCH(LARGE('COGS Ledger'!$P$2:$P$400,$A201),'COGS Ledger'!$P$2:$P$400,0)+1)</f>
        <v/>
      </c>
      <c r="K201" s="50" t="str">
        <f aca="false">IF($A201="","",INDEX('COGS Ledger'!$A$1:$A$400,$J201)&amp;"")</f>
        <v/>
      </c>
      <c r="L201" s="54"/>
      <c r="M201" s="54"/>
    </row>
    <row r="202" customFormat="false" ht="15" hidden="false" customHeight="false" outlineLevel="0" collapsed="false">
      <c r="A202" s="90" t="str">
        <f aca="false">IF(ROWS($A$5:A202)&lt;='COGS Testing'!$E$31,ROWS($A$5:A202),"")</f>
        <v/>
      </c>
      <c r="B202" s="91" t="str">
        <f aca="false">IF($A202="","",INDEX('COGS Ledger'!$B$1:$B$400,$J202))</f>
        <v/>
      </c>
      <c r="C202" s="90" t="str">
        <f aca="false">IF($A202="","",INDEX('COGS Ledger'!$C$1:$C$400,$J202))</f>
        <v/>
      </c>
      <c r="D202" s="50" t="str">
        <f aca="false">IF($A202="","",INDEX('COGS Ledger'!$D$1:$D$400,$J202))</f>
        <v/>
      </c>
      <c r="E202" s="50" t="str">
        <f aca="false">IF($A202="","",INDEX('COGS Ledger'!$F$1:$F$400,$J202)&amp;"")</f>
        <v/>
      </c>
      <c r="F202" s="52" t="str">
        <f aca="false">IF($A202="","",INDEX('COGS Ledger'!$I$1:$I$400,$J202))</f>
        <v/>
      </c>
      <c r="G202" s="52" t="str">
        <f aca="false">IF($A202="","",INDEX('COGS Ledger'!$J$1:$J$400,$J202))</f>
        <v/>
      </c>
      <c r="H202" s="52" t="str">
        <f aca="false">IF($A202="","",'COGS Testing'!$E$9)</f>
        <v/>
      </c>
      <c r="I202" s="50" t="str">
        <f aca="false">IF($A202="","","Above materiality – automatically selected")</f>
        <v/>
      </c>
      <c r="J202" s="90" t="str">
        <f aca="false">IF($A202="","",MATCH(LARGE('COGS Ledger'!$P$2:$P$400,$A202),'COGS Ledger'!$P$2:$P$400,0)+1)</f>
        <v/>
      </c>
      <c r="K202" s="50" t="str">
        <f aca="false">IF($A202="","",INDEX('COGS Ledger'!$A$1:$A$400,$J202)&amp;"")</f>
        <v/>
      </c>
      <c r="L202" s="54"/>
      <c r="M202" s="54"/>
    </row>
    <row r="203" customFormat="false" ht="15" hidden="false" customHeight="false" outlineLevel="0" collapsed="false">
      <c r="A203" s="90" t="str">
        <f aca="false">IF(ROWS($A$5:A203)&lt;='COGS Testing'!$E$31,ROWS($A$5:A203),"")</f>
        <v/>
      </c>
      <c r="B203" s="91" t="str">
        <f aca="false">IF($A203="","",INDEX('COGS Ledger'!$B$1:$B$400,$J203))</f>
        <v/>
      </c>
      <c r="C203" s="90" t="str">
        <f aca="false">IF($A203="","",INDEX('COGS Ledger'!$C$1:$C$400,$J203))</f>
        <v/>
      </c>
      <c r="D203" s="50" t="str">
        <f aca="false">IF($A203="","",INDEX('COGS Ledger'!$D$1:$D$400,$J203))</f>
        <v/>
      </c>
      <c r="E203" s="50" t="str">
        <f aca="false">IF($A203="","",INDEX('COGS Ledger'!$F$1:$F$400,$J203)&amp;"")</f>
        <v/>
      </c>
      <c r="F203" s="52" t="str">
        <f aca="false">IF($A203="","",INDEX('COGS Ledger'!$I$1:$I$400,$J203))</f>
        <v/>
      </c>
      <c r="G203" s="52" t="str">
        <f aca="false">IF($A203="","",INDEX('COGS Ledger'!$J$1:$J$400,$J203))</f>
        <v/>
      </c>
      <c r="H203" s="52" t="str">
        <f aca="false">IF($A203="","",'COGS Testing'!$E$9)</f>
        <v/>
      </c>
      <c r="I203" s="50" t="str">
        <f aca="false">IF($A203="","","Above materiality – automatically selected")</f>
        <v/>
      </c>
      <c r="J203" s="90" t="str">
        <f aca="false">IF($A203="","",MATCH(LARGE('COGS Ledger'!$P$2:$P$400,$A203),'COGS Ledger'!$P$2:$P$400,0)+1)</f>
        <v/>
      </c>
      <c r="K203" s="50" t="str">
        <f aca="false">IF($A203="","",INDEX('COGS Ledger'!$A$1:$A$400,$J203)&amp;"")</f>
        <v/>
      </c>
      <c r="L203" s="54"/>
      <c r="M203" s="54"/>
    </row>
    <row r="204" customFormat="false" ht="15" hidden="false" customHeight="false" outlineLevel="0" collapsed="false">
      <c r="A204" s="90" t="str">
        <f aca="false">IF(ROWS($A$5:A204)&lt;='COGS Testing'!$E$31,ROWS($A$5:A204),"")</f>
        <v/>
      </c>
      <c r="B204" s="91" t="str">
        <f aca="false">IF($A204="","",INDEX('COGS Ledger'!$B$1:$B$400,$J204))</f>
        <v/>
      </c>
      <c r="C204" s="90" t="str">
        <f aca="false">IF($A204="","",INDEX('COGS Ledger'!$C$1:$C$400,$J204))</f>
        <v/>
      </c>
      <c r="D204" s="50" t="str">
        <f aca="false">IF($A204="","",INDEX('COGS Ledger'!$D$1:$D$400,$J204))</f>
        <v/>
      </c>
      <c r="E204" s="50" t="str">
        <f aca="false">IF($A204="","",INDEX('COGS Ledger'!$F$1:$F$400,$J204)&amp;"")</f>
        <v/>
      </c>
      <c r="F204" s="52" t="str">
        <f aca="false">IF($A204="","",INDEX('COGS Ledger'!$I$1:$I$400,$J204))</f>
        <v/>
      </c>
      <c r="G204" s="52" t="str">
        <f aca="false">IF($A204="","",INDEX('COGS Ledger'!$J$1:$J$400,$J204))</f>
        <v/>
      </c>
      <c r="H204" s="52" t="str">
        <f aca="false">IF($A204="","",'COGS Testing'!$E$9)</f>
        <v/>
      </c>
      <c r="I204" s="50" t="str">
        <f aca="false">IF($A204="","","Above materiality – automatically selected")</f>
        <v/>
      </c>
      <c r="J204" s="90" t="str">
        <f aca="false">IF($A204="","",MATCH(LARGE('COGS Ledger'!$P$2:$P$400,$A204),'COGS Ledger'!$P$2:$P$400,0)+1)</f>
        <v/>
      </c>
      <c r="K204" s="50" t="str">
        <f aca="false">IF($A204="","",INDEX('COGS Ledger'!$A$1:$A$400,$J204)&amp;"")</f>
        <v/>
      </c>
      <c r="L204" s="54"/>
      <c r="M204" s="54"/>
    </row>
    <row r="205" customFormat="false" ht="15" hidden="false" customHeight="false" outlineLevel="0" collapsed="false">
      <c r="A205" s="90" t="str">
        <f aca="false">IF(ROWS($A$5:A205)&lt;='COGS Testing'!$E$31,ROWS($A$5:A205),"")</f>
        <v/>
      </c>
      <c r="B205" s="91" t="str">
        <f aca="false">IF($A205="","",INDEX('COGS Ledger'!$B$1:$B$400,$J205))</f>
        <v/>
      </c>
      <c r="C205" s="90" t="str">
        <f aca="false">IF($A205="","",INDEX('COGS Ledger'!$C$1:$C$400,$J205))</f>
        <v/>
      </c>
      <c r="D205" s="50" t="str">
        <f aca="false">IF($A205="","",INDEX('COGS Ledger'!$D$1:$D$400,$J205))</f>
        <v/>
      </c>
      <c r="E205" s="50" t="str">
        <f aca="false">IF($A205="","",INDEX('COGS Ledger'!$F$1:$F$400,$J205)&amp;"")</f>
        <v/>
      </c>
      <c r="F205" s="52" t="str">
        <f aca="false">IF($A205="","",INDEX('COGS Ledger'!$I$1:$I$400,$J205))</f>
        <v/>
      </c>
      <c r="G205" s="52" t="str">
        <f aca="false">IF($A205="","",INDEX('COGS Ledger'!$J$1:$J$400,$J205))</f>
        <v/>
      </c>
      <c r="H205" s="52" t="str">
        <f aca="false">IF($A205="","",'COGS Testing'!$E$9)</f>
        <v/>
      </c>
      <c r="I205" s="50" t="str">
        <f aca="false">IF($A205="","","Above materiality – automatically selected")</f>
        <v/>
      </c>
      <c r="J205" s="90" t="str">
        <f aca="false">IF($A205="","",MATCH(LARGE('COGS Ledger'!$P$2:$P$400,$A205),'COGS Ledger'!$P$2:$P$400,0)+1)</f>
        <v/>
      </c>
      <c r="K205" s="50" t="str">
        <f aca="false">IF($A205="","",INDEX('COGS Ledger'!$A$1:$A$400,$J205)&amp;"")</f>
        <v/>
      </c>
      <c r="L205" s="54"/>
      <c r="M205" s="54"/>
    </row>
    <row r="206" customFormat="false" ht="15" hidden="false" customHeight="false" outlineLevel="0" collapsed="false">
      <c r="A206" s="90" t="str">
        <f aca="false">IF(ROWS($A$5:A206)&lt;='COGS Testing'!$E$31,ROWS($A$5:A206),"")</f>
        <v/>
      </c>
      <c r="B206" s="91" t="str">
        <f aca="false">IF($A206="","",INDEX('COGS Ledger'!$B$1:$B$400,$J206))</f>
        <v/>
      </c>
      <c r="C206" s="90" t="str">
        <f aca="false">IF($A206="","",INDEX('COGS Ledger'!$C$1:$C$400,$J206))</f>
        <v/>
      </c>
      <c r="D206" s="50" t="str">
        <f aca="false">IF($A206="","",INDEX('COGS Ledger'!$D$1:$D$400,$J206))</f>
        <v/>
      </c>
      <c r="E206" s="50" t="str">
        <f aca="false">IF($A206="","",INDEX('COGS Ledger'!$F$1:$F$400,$J206)&amp;"")</f>
        <v/>
      </c>
      <c r="F206" s="52" t="str">
        <f aca="false">IF($A206="","",INDEX('COGS Ledger'!$I$1:$I$400,$J206))</f>
        <v/>
      </c>
      <c r="G206" s="52" t="str">
        <f aca="false">IF($A206="","",INDEX('COGS Ledger'!$J$1:$J$400,$J206))</f>
        <v/>
      </c>
      <c r="H206" s="52" t="str">
        <f aca="false">IF($A206="","",'COGS Testing'!$E$9)</f>
        <v/>
      </c>
      <c r="I206" s="50" t="str">
        <f aca="false">IF($A206="","","Above materiality – automatically selected")</f>
        <v/>
      </c>
      <c r="J206" s="90" t="str">
        <f aca="false">IF($A206="","",MATCH(LARGE('COGS Ledger'!$P$2:$P$400,$A206),'COGS Ledger'!$P$2:$P$400,0)+1)</f>
        <v/>
      </c>
      <c r="K206" s="50" t="str">
        <f aca="false">IF($A206="","",INDEX('COGS Ledger'!$A$1:$A$400,$J206)&amp;"")</f>
        <v/>
      </c>
      <c r="L206" s="54"/>
      <c r="M206" s="54"/>
    </row>
    <row r="207" customFormat="false" ht="15" hidden="false" customHeight="false" outlineLevel="0" collapsed="false">
      <c r="A207" s="90" t="str">
        <f aca="false">IF(ROWS($A$5:A207)&lt;='COGS Testing'!$E$31,ROWS($A$5:A207),"")</f>
        <v/>
      </c>
      <c r="B207" s="91" t="str">
        <f aca="false">IF($A207="","",INDEX('COGS Ledger'!$B$1:$B$400,$J207))</f>
        <v/>
      </c>
      <c r="C207" s="90" t="str">
        <f aca="false">IF($A207="","",INDEX('COGS Ledger'!$C$1:$C$400,$J207))</f>
        <v/>
      </c>
      <c r="D207" s="50" t="str">
        <f aca="false">IF($A207="","",INDEX('COGS Ledger'!$D$1:$D$400,$J207))</f>
        <v/>
      </c>
      <c r="E207" s="50" t="str">
        <f aca="false">IF($A207="","",INDEX('COGS Ledger'!$F$1:$F$400,$J207)&amp;"")</f>
        <v/>
      </c>
      <c r="F207" s="52" t="str">
        <f aca="false">IF($A207="","",INDEX('COGS Ledger'!$I$1:$I$400,$J207))</f>
        <v/>
      </c>
      <c r="G207" s="52" t="str">
        <f aca="false">IF($A207="","",INDEX('COGS Ledger'!$J$1:$J$400,$J207))</f>
        <v/>
      </c>
      <c r="H207" s="52" t="str">
        <f aca="false">IF($A207="","",'COGS Testing'!$E$9)</f>
        <v/>
      </c>
      <c r="I207" s="50" t="str">
        <f aca="false">IF($A207="","","Above materiality – automatically selected")</f>
        <v/>
      </c>
      <c r="J207" s="90" t="str">
        <f aca="false">IF($A207="","",MATCH(LARGE('COGS Ledger'!$P$2:$P$400,$A207),'COGS Ledger'!$P$2:$P$400,0)+1)</f>
        <v/>
      </c>
      <c r="K207" s="50" t="str">
        <f aca="false">IF($A207="","",INDEX('COGS Ledger'!$A$1:$A$400,$J207)&amp;"")</f>
        <v/>
      </c>
      <c r="L207" s="54"/>
      <c r="M207" s="54"/>
    </row>
    <row r="208" customFormat="false" ht="15" hidden="false" customHeight="false" outlineLevel="0" collapsed="false">
      <c r="A208" s="90" t="str">
        <f aca="false">IF(ROWS($A$5:A208)&lt;='COGS Testing'!$E$31,ROWS($A$5:A208),"")</f>
        <v/>
      </c>
      <c r="B208" s="91" t="str">
        <f aca="false">IF($A208="","",INDEX('COGS Ledger'!$B$1:$B$400,$J208))</f>
        <v/>
      </c>
      <c r="C208" s="90" t="str">
        <f aca="false">IF($A208="","",INDEX('COGS Ledger'!$C$1:$C$400,$J208))</f>
        <v/>
      </c>
      <c r="D208" s="50" t="str">
        <f aca="false">IF($A208="","",INDEX('COGS Ledger'!$D$1:$D$400,$J208))</f>
        <v/>
      </c>
      <c r="E208" s="50" t="str">
        <f aca="false">IF($A208="","",INDEX('COGS Ledger'!$F$1:$F$400,$J208)&amp;"")</f>
        <v/>
      </c>
      <c r="F208" s="52" t="str">
        <f aca="false">IF($A208="","",INDEX('COGS Ledger'!$I$1:$I$400,$J208))</f>
        <v/>
      </c>
      <c r="G208" s="52" t="str">
        <f aca="false">IF($A208="","",INDEX('COGS Ledger'!$J$1:$J$400,$J208))</f>
        <v/>
      </c>
      <c r="H208" s="52" t="str">
        <f aca="false">IF($A208="","",'COGS Testing'!$E$9)</f>
        <v/>
      </c>
      <c r="I208" s="50" t="str">
        <f aca="false">IF($A208="","","Above materiality – automatically selected")</f>
        <v/>
      </c>
      <c r="J208" s="90" t="str">
        <f aca="false">IF($A208="","",MATCH(LARGE('COGS Ledger'!$P$2:$P$400,$A208),'COGS Ledger'!$P$2:$P$400,0)+1)</f>
        <v/>
      </c>
      <c r="K208" s="50" t="str">
        <f aca="false">IF($A208="","",INDEX('COGS Ledger'!$A$1:$A$400,$J208)&amp;"")</f>
        <v/>
      </c>
      <c r="L208" s="54"/>
      <c r="M208" s="54"/>
    </row>
    <row r="209" customFormat="false" ht="15" hidden="false" customHeight="false" outlineLevel="0" collapsed="false">
      <c r="A209" s="90" t="str">
        <f aca="false">IF(ROWS($A$5:A209)&lt;='COGS Testing'!$E$31,ROWS($A$5:A209),"")</f>
        <v/>
      </c>
      <c r="B209" s="91" t="str">
        <f aca="false">IF($A209="","",INDEX('COGS Ledger'!$B$1:$B$400,$J209))</f>
        <v/>
      </c>
      <c r="C209" s="90" t="str">
        <f aca="false">IF($A209="","",INDEX('COGS Ledger'!$C$1:$C$400,$J209))</f>
        <v/>
      </c>
      <c r="D209" s="50" t="str">
        <f aca="false">IF($A209="","",INDEX('COGS Ledger'!$D$1:$D$400,$J209))</f>
        <v/>
      </c>
      <c r="E209" s="50" t="str">
        <f aca="false">IF($A209="","",INDEX('COGS Ledger'!$F$1:$F$400,$J209)&amp;"")</f>
        <v/>
      </c>
      <c r="F209" s="52" t="str">
        <f aca="false">IF($A209="","",INDEX('COGS Ledger'!$I$1:$I$400,$J209))</f>
        <v/>
      </c>
      <c r="G209" s="52" t="str">
        <f aca="false">IF($A209="","",INDEX('COGS Ledger'!$J$1:$J$400,$J209))</f>
        <v/>
      </c>
      <c r="H209" s="52" t="str">
        <f aca="false">IF($A209="","",'COGS Testing'!$E$9)</f>
        <v/>
      </c>
      <c r="I209" s="50" t="str">
        <f aca="false">IF($A209="","","Above materiality – automatically selected")</f>
        <v/>
      </c>
      <c r="J209" s="90" t="str">
        <f aca="false">IF($A209="","",MATCH(LARGE('COGS Ledger'!$P$2:$P$400,$A209),'COGS Ledger'!$P$2:$P$400,0)+1)</f>
        <v/>
      </c>
      <c r="K209" s="50" t="str">
        <f aca="false">IF($A209="","",INDEX('COGS Ledger'!$A$1:$A$400,$J209)&amp;"")</f>
        <v/>
      </c>
      <c r="L209" s="54"/>
      <c r="M209" s="54"/>
    </row>
    <row r="210" customFormat="false" ht="15" hidden="false" customHeight="false" outlineLevel="0" collapsed="false">
      <c r="A210" s="90" t="str">
        <f aca="false">IF(ROWS($A$5:A210)&lt;='COGS Testing'!$E$31,ROWS($A$5:A210),"")</f>
        <v/>
      </c>
      <c r="B210" s="91" t="str">
        <f aca="false">IF($A210="","",INDEX('COGS Ledger'!$B$1:$B$400,$J210))</f>
        <v/>
      </c>
      <c r="C210" s="90" t="str">
        <f aca="false">IF($A210="","",INDEX('COGS Ledger'!$C$1:$C$400,$J210))</f>
        <v/>
      </c>
      <c r="D210" s="50" t="str">
        <f aca="false">IF($A210="","",INDEX('COGS Ledger'!$D$1:$D$400,$J210))</f>
        <v/>
      </c>
      <c r="E210" s="50" t="str">
        <f aca="false">IF($A210="","",INDEX('COGS Ledger'!$F$1:$F$400,$J210)&amp;"")</f>
        <v/>
      </c>
      <c r="F210" s="52" t="str">
        <f aca="false">IF($A210="","",INDEX('COGS Ledger'!$I$1:$I$400,$J210))</f>
        <v/>
      </c>
      <c r="G210" s="52" t="str">
        <f aca="false">IF($A210="","",INDEX('COGS Ledger'!$J$1:$J$400,$J210))</f>
        <v/>
      </c>
      <c r="H210" s="52" t="str">
        <f aca="false">IF($A210="","",'COGS Testing'!$E$9)</f>
        <v/>
      </c>
      <c r="I210" s="50" t="str">
        <f aca="false">IF($A210="","","Above materiality – automatically selected")</f>
        <v/>
      </c>
      <c r="J210" s="90" t="str">
        <f aca="false">IF($A210="","",MATCH(LARGE('COGS Ledger'!$P$2:$P$400,$A210),'COGS Ledger'!$P$2:$P$400,0)+1)</f>
        <v/>
      </c>
      <c r="K210" s="50" t="str">
        <f aca="false">IF($A210="","",INDEX('COGS Ledger'!$A$1:$A$400,$J210)&amp;"")</f>
        <v/>
      </c>
      <c r="L210" s="54"/>
      <c r="M210" s="54"/>
    </row>
    <row r="211" customFormat="false" ht="15" hidden="false" customHeight="false" outlineLevel="0" collapsed="false">
      <c r="A211" s="90" t="str">
        <f aca="false">IF(ROWS($A$5:A211)&lt;='COGS Testing'!$E$31,ROWS($A$5:A211),"")</f>
        <v/>
      </c>
      <c r="B211" s="91" t="str">
        <f aca="false">IF($A211="","",INDEX('COGS Ledger'!$B$1:$B$400,$J211))</f>
        <v/>
      </c>
      <c r="C211" s="90" t="str">
        <f aca="false">IF($A211="","",INDEX('COGS Ledger'!$C$1:$C$400,$J211))</f>
        <v/>
      </c>
      <c r="D211" s="50" t="str">
        <f aca="false">IF($A211="","",INDEX('COGS Ledger'!$D$1:$D$400,$J211))</f>
        <v/>
      </c>
      <c r="E211" s="50" t="str">
        <f aca="false">IF($A211="","",INDEX('COGS Ledger'!$F$1:$F$400,$J211)&amp;"")</f>
        <v/>
      </c>
      <c r="F211" s="52" t="str">
        <f aca="false">IF($A211="","",INDEX('COGS Ledger'!$I$1:$I$400,$J211))</f>
        <v/>
      </c>
      <c r="G211" s="52" t="str">
        <f aca="false">IF($A211="","",INDEX('COGS Ledger'!$J$1:$J$400,$J211))</f>
        <v/>
      </c>
      <c r="H211" s="52" t="str">
        <f aca="false">IF($A211="","",'COGS Testing'!$E$9)</f>
        <v/>
      </c>
      <c r="I211" s="50" t="str">
        <f aca="false">IF($A211="","","Above materiality – automatically selected")</f>
        <v/>
      </c>
      <c r="J211" s="90" t="str">
        <f aca="false">IF($A211="","",MATCH(LARGE('COGS Ledger'!$P$2:$P$400,$A211),'COGS Ledger'!$P$2:$P$400,0)+1)</f>
        <v/>
      </c>
      <c r="K211" s="50" t="str">
        <f aca="false">IF($A211="","",INDEX('COGS Ledger'!$A$1:$A$400,$J211)&amp;"")</f>
        <v/>
      </c>
      <c r="L211" s="54"/>
      <c r="M211" s="54"/>
    </row>
    <row r="212" customFormat="false" ht="15" hidden="false" customHeight="false" outlineLevel="0" collapsed="false">
      <c r="A212" s="90" t="str">
        <f aca="false">IF(ROWS($A$5:A212)&lt;='COGS Testing'!$E$31,ROWS($A$5:A212),"")</f>
        <v/>
      </c>
      <c r="B212" s="91" t="str">
        <f aca="false">IF($A212="","",INDEX('COGS Ledger'!$B$1:$B$400,$J212))</f>
        <v/>
      </c>
      <c r="C212" s="90" t="str">
        <f aca="false">IF($A212="","",INDEX('COGS Ledger'!$C$1:$C$400,$J212))</f>
        <v/>
      </c>
      <c r="D212" s="50" t="str">
        <f aca="false">IF($A212="","",INDEX('COGS Ledger'!$D$1:$D$400,$J212))</f>
        <v/>
      </c>
      <c r="E212" s="50" t="str">
        <f aca="false">IF($A212="","",INDEX('COGS Ledger'!$F$1:$F$400,$J212)&amp;"")</f>
        <v/>
      </c>
      <c r="F212" s="52" t="str">
        <f aca="false">IF($A212="","",INDEX('COGS Ledger'!$I$1:$I$400,$J212))</f>
        <v/>
      </c>
      <c r="G212" s="52" t="str">
        <f aca="false">IF($A212="","",INDEX('COGS Ledger'!$J$1:$J$400,$J212))</f>
        <v/>
      </c>
      <c r="H212" s="52" t="str">
        <f aca="false">IF($A212="","",'COGS Testing'!$E$9)</f>
        <v/>
      </c>
      <c r="I212" s="50" t="str">
        <f aca="false">IF($A212="","","Above materiality – automatically selected")</f>
        <v/>
      </c>
      <c r="J212" s="90" t="str">
        <f aca="false">IF($A212="","",MATCH(LARGE('COGS Ledger'!$P$2:$P$400,$A212),'COGS Ledger'!$P$2:$P$400,0)+1)</f>
        <v/>
      </c>
      <c r="K212" s="50" t="str">
        <f aca="false">IF($A212="","",INDEX('COGS Ledger'!$A$1:$A$400,$J212)&amp;"")</f>
        <v/>
      </c>
      <c r="L212" s="54"/>
      <c r="M212" s="54"/>
    </row>
    <row r="213" customFormat="false" ht="15" hidden="false" customHeight="false" outlineLevel="0" collapsed="false">
      <c r="A213" s="90" t="str">
        <f aca="false">IF(ROWS($A$5:A213)&lt;='COGS Testing'!$E$31,ROWS($A$5:A213),"")</f>
        <v/>
      </c>
      <c r="B213" s="91" t="str">
        <f aca="false">IF($A213="","",INDEX('COGS Ledger'!$B$1:$B$400,$J213))</f>
        <v/>
      </c>
      <c r="C213" s="90" t="str">
        <f aca="false">IF($A213="","",INDEX('COGS Ledger'!$C$1:$C$400,$J213))</f>
        <v/>
      </c>
      <c r="D213" s="50" t="str">
        <f aca="false">IF($A213="","",INDEX('COGS Ledger'!$D$1:$D$400,$J213))</f>
        <v/>
      </c>
      <c r="E213" s="50" t="str">
        <f aca="false">IF($A213="","",INDEX('COGS Ledger'!$F$1:$F$400,$J213)&amp;"")</f>
        <v/>
      </c>
      <c r="F213" s="52" t="str">
        <f aca="false">IF($A213="","",INDEX('COGS Ledger'!$I$1:$I$400,$J213))</f>
        <v/>
      </c>
      <c r="G213" s="52" t="str">
        <f aca="false">IF($A213="","",INDEX('COGS Ledger'!$J$1:$J$400,$J213))</f>
        <v/>
      </c>
      <c r="H213" s="52" t="str">
        <f aca="false">IF($A213="","",'COGS Testing'!$E$9)</f>
        <v/>
      </c>
      <c r="I213" s="50" t="str">
        <f aca="false">IF($A213="","","Above materiality – automatically selected")</f>
        <v/>
      </c>
      <c r="J213" s="90" t="str">
        <f aca="false">IF($A213="","",MATCH(LARGE('COGS Ledger'!$P$2:$P$400,$A213),'COGS Ledger'!$P$2:$P$400,0)+1)</f>
        <v/>
      </c>
      <c r="K213" s="50" t="str">
        <f aca="false">IF($A213="","",INDEX('COGS Ledger'!$A$1:$A$400,$J213)&amp;"")</f>
        <v/>
      </c>
      <c r="L213" s="54"/>
      <c r="M213" s="54"/>
    </row>
    <row r="214" customFormat="false" ht="15" hidden="false" customHeight="false" outlineLevel="0" collapsed="false">
      <c r="A214" s="90" t="str">
        <f aca="false">IF(ROWS($A$5:A214)&lt;='COGS Testing'!$E$31,ROWS($A$5:A214),"")</f>
        <v/>
      </c>
      <c r="B214" s="91" t="str">
        <f aca="false">IF($A214="","",INDEX('COGS Ledger'!$B$1:$B$400,$J214))</f>
        <v/>
      </c>
      <c r="C214" s="90" t="str">
        <f aca="false">IF($A214="","",INDEX('COGS Ledger'!$C$1:$C$400,$J214))</f>
        <v/>
      </c>
      <c r="D214" s="50" t="str">
        <f aca="false">IF($A214="","",INDEX('COGS Ledger'!$D$1:$D$400,$J214))</f>
        <v/>
      </c>
      <c r="E214" s="50" t="str">
        <f aca="false">IF($A214="","",INDEX('COGS Ledger'!$F$1:$F$400,$J214)&amp;"")</f>
        <v/>
      </c>
      <c r="F214" s="52" t="str">
        <f aca="false">IF($A214="","",INDEX('COGS Ledger'!$I$1:$I$400,$J214))</f>
        <v/>
      </c>
      <c r="G214" s="52" t="str">
        <f aca="false">IF($A214="","",INDEX('COGS Ledger'!$J$1:$J$400,$J214))</f>
        <v/>
      </c>
      <c r="H214" s="52" t="str">
        <f aca="false">IF($A214="","",'COGS Testing'!$E$9)</f>
        <v/>
      </c>
      <c r="I214" s="50" t="str">
        <f aca="false">IF($A214="","","Above materiality – automatically selected")</f>
        <v/>
      </c>
      <c r="J214" s="90" t="str">
        <f aca="false">IF($A214="","",MATCH(LARGE('COGS Ledger'!$P$2:$P$400,$A214),'COGS Ledger'!$P$2:$P$400,0)+1)</f>
        <v/>
      </c>
      <c r="K214" s="50" t="str">
        <f aca="false">IF($A214="","",INDEX('COGS Ledger'!$A$1:$A$400,$J214)&amp;"")</f>
        <v/>
      </c>
      <c r="L214" s="54"/>
      <c r="M214" s="54"/>
    </row>
    <row r="215" customFormat="false" ht="15" hidden="false" customHeight="false" outlineLevel="0" collapsed="false">
      <c r="A215" s="90" t="str">
        <f aca="false">IF(ROWS($A$5:A215)&lt;='COGS Testing'!$E$31,ROWS($A$5:A215),"")</f>
        <v/>
      </c>
      <c r="B215" s="91" t="str">
        <f aca="false">IF($A215="","",INDEX('COGS Ledger'!$B$1:$B$400,$J215))</f>
        <v/>
      </c>
      <c r="C215" s="90" t="str">
        <f aca="false">IF($A215="","",INDEX('COGS Ledger'!$C$1:$C$400,$J215))</f>
        <v/>
      </c>
      <c r="D215" s="50" t="str">
        <f aca="false">IF($A215="","",INDEX('COGS Ledger'!$D$1:$D$400,$J215))</f>
        <v/>
      </c>
      <c r="E215" s="50" t="str">
        <f aca="false">IF($A215="","",INDEX('COGS Ledger'!$F$1:$F$400,$J215)&amp;"")</f>
        <v/>
      </c>
      <c r="F215" s="52" t="str">
        <f aca="false">IF($A215="","",INDEX('COGS Ledger'!$I$1:$I$400,$J215))</f>
        <v/>
      </c>
      <c r="G215" s="52" t="str">
        <f aca="false">IF($A215="","",INDEX('COGS Ledger'!$J$1:$J$400,$J215))</f>
        <v/>
      </c>
      <c r="H215" s="52" t="str">
        <f aca="false">IF($A215="","",'COGS Testing'!$E$9)</f>
        <v/>
      </c>
      <c r="I215" s="50" t="str">
        <f aca="false">IF($A215="","","Above materiality – automatically selected")</f>
        <v/>
      </c>
      <c r="J215" s="90" t="str">
        <f aca="false">IF($A215="","",MATCH(LARGE('COGS Ledger'!$P$2:$P$400,$A215),'COGS Ledger'!$P$2:$P$400,0)+1)</f>
        <v/>
      </c>
      <c r="K215" s="50" t="str">
        <f aca="false">IF($A215="","",INDEX('COGS Ledger'!$A$1:$A$400,$J215)&amp;"")</f>
        <v/>
      </c>
      <c r="L215" s="54"/>
      <c r="M215" s="54"/>
    </row>
    <row r="216" customFormat="false" ht="15" hidden="false" customHeight="false" outlineLevel="0" collapsed="false">
      <c r="A216" s="90" t="str">
        <f aca="false">IF(ROWS($A$5:A216)&lt;='COGS Testing'!$E$31,ROWS($A$5:A216),"")</f>
        <v/>
      </c>
      <c r="B216" s="91" t="str">
        <f aca="false">IF($A216="","",INDEX('COGS Ledger'!$B$1:$B$400,$J216))</f>
        <v/>
      </c>
      <c r="C216" s="90" t="str">
        <f aca="false">IF($A216="","",INDEX('COGS Ledger'!$C$1:$C$400,$J216))</f>
        <v/>
      </c>
      <c r="D216" s="50" t="str">
        <f aca="false">IF($A216="","",INDEX('COGS Ledger'!$D$1:$D$400,$J216))</f>
        <v/>
      </c>
      <c r="E216" s="50" t="str">
        <f aca="false">IF($A216="","",INDEX('COGS Ledger'!$F$1:$F$400,$J216)&amp;"")</f>
        <v/>
      </c>
      <c r="F216" s="52" t="str">
        <f aca="false">IF($A216="","",INDEX('COGS Ledger'!$I$1:$I$400,$J216))</f>
        <v/>
      </c>
      <c r="G216" s="52" t="str">
        <f aca="false">IF($A216="","",INDEX('COGS Ledger'!$J$1:$J$400,$J216))</f>
        <v/>
      </c>
      <c r="H216" s="52" t="str">
        <f aca="false">IF($A216="","",'COGS Testing'!$E$9)</f>
        <v/>
      </c>
      <c r="I216" s="50" t="str">
        <f aca="false">IF($A216="","","Above materiality – automatically selected")</f>
        <v/>
      </c>
      <c r="J216" s="90" t="str">
        <f aca="false">IF($A216="","",MATCH(LARGE('COGS Ledger'!$P$2:$P$400,$A216),'COGS Ledger'!$P$2:$P$400,0)+1)</f>
        <v/>
      </c>
      <c r="K216" s="50" t="str">
        <f aca="false">IF($A216="","",INDEX('COGS Ledger'!$A$1:$A$400,$J216)&amp;"")</f>
        <v/>
      </c>
      <c r="L216" s="54"/>
      <c r="M216" s="54"/>
    </row>
    <row r="217" customFormat="false" ht="15" hidden="false" customHeight="false" outlineLevel="0" collapsed="false">
      <c r="A217" s="90" t="str">
        <f aca="false">IF(ROWS($A$5:A217)&lt;='COGS Testing'!$E$31,ROWS($A$5:A217),"")</f>
        <v/>
      </c>
      <c r="B217" s="91" t="str">
        <f aca="false">IF($A217="","",INDEX('COGS Ledger'!$B$1:$B$400,$J217))</f>
        <v/>
      </c>
      <c r="C217" s="90" t="str">
        <f aca="false">IF($A217="","",INDEX('COGS Ledger'!$C$1:$C$400,$J217))</f>
        <v/>
      </c>
      <c r="D217" s="50" t="str">
        <f aca="false">IF($A217="","",INDEX('COGS Ledger'!$D$1:$D$400,$J217))</f>
        <v/>
      </c>
      <c r="E217" s="50" t="str">
        <f aca="false">IF($A217="","",INDEX('COGS Ledger'!$F$1:$F$400,$J217)&amp;"")</f>
        <v/>
      </c>
      <c r="F217" s="52" t="str">
        <f aca="false">IF($A217="","",INDEX('COGS Ledger'!$I$1:$I$400,$J217))</f>
        <v/>
      </c>
      <c r="G217" s="52" t="str">
        <f aca="false">IF($A217="","",INDEX('COGS Ledger'!$J$1:$J$400,$J217))</f>
        <v/>
      </c>
      <c r="H217" s="52" t="str">
        <f aca="false">IF($A217="","",'COGS Testing'!$E$9)</f>
        <v/>
      </c>
      <c r="I217" s="50" t="str">
        <f aca="false">IF($A217="","","Above materiality – automatically selected")</f>
        <v/>
      </c>
      <c r="J217" s="90" t="str">
        <f aca="false">IF($A217="","",MATCH(LARGE('COGS Ledger'!$P$2:$P$400,$A217),'COGS Ledger'!$P$2:$P$400,0)+1)</f>
        <v/>
      </c>
      <c r="K217" s="50" t="str">
        <f aca="false">IF($A217="","",INDEX('COGS Ledger'!$A$1:$A$400,$J217)&amp;"")</f>
        <v/>
      </c>
      <c r="L217" s="54"/>
      <c r="M217" s="54"/>
    </row>
    <row r="218" customFormat="false" ht="15" hidden="false" customHeight="false" outlineLevel="0" collapsed="false">
      <c r="A218" s="90" t="str">
        <f aca="false">IF(ROWS($A$5:A218)&lt;='COGS Testing'!$E$31,ROWS($A$5:A218),"")</f>
        <v/>
      </c>
      <c r="B218" s="91" t="str">
        <f aca="false">IF($A218="","",INDEX('COGS Ledger'!$B$1:$B$400,$J218))</f>
        <v/>
      </c>
      <c r="C218" s="90" t="str">
        <f aca="false">IF($A218="","",INDEX('COGS Ledger'!$C$1:$C$400,$J218))</f>
        <v/>
      </c>
      <c r="D218" s="50" t="str">
        <f aca="false">IF($A218="","",INDEX('COGS Ledger'!$D$1:$D$400,$J218))</f>
        <v/>
      </c>
      <c r="E218" s="50" t="str">
        <f aca="false">IF($A218="","",INDEX('COGS Ledger'!$F$1:$F$400,$J218)&amp;"")</f>
        <v/>
      </c>
      <c r="F218" s="52" t="str">
        <f aca="false">IF($A218="","",INDEX('COGS Ledger'!$I$1:$I$400,$J218))</f>
        <v/>
      </c>
      <c r="G218" s="52" t="str">
        <f aca="false">IF($A218="","",INDEX('COGS Ledger'!$J$1:$J$400,$J218))</f>
        <v/>
      </c>
      <c r="H218" s="52" t="str">
        <f aca="false">IF($A218="","",'COGS Testing'!$E$9)</f>
        <v/>
      </c>
      <c r="I218" s="50" t="str">
        <f aca="false">IF($A218="","","Above materiality – automatically selected")</f>
        <v/>
      </c>
      <c r="J218" s="90" t="str">
        <f aca="false">IF($A218="","",MATCH(LARGE('COGS Ledger'!$P$2:$P$400,$A218),'COGS Ledger'!$P$2:$P$400,0)+1)</f>
        <v/>
      </c>
      <c r="K218" s="50" t="str">
        <f aca="false">IF($A218="","",INDEX('COGS Ledger'!$A$1:$A$400,$J218)&amp;"")</f>
        <v/>
      </c>
      <c r="L218" s="54"/>
      <c r="M218" s="54"/>
    </row>
    <row r="219" customFormat="false" ht="15" hidden="false" customHeight="false" outlineLevel="0" collapsed="false">
      <c r="A219" s="90" t="str">
        <f aca="false">IF(ROWS($A$5:A219)&lt;='COGS Testing'!$E$31,ROWS($A$5:A219),"")</f>
        <v/>
      </c>
      <c r="B219" s="91" t="str">
        <f aca="false">IF($A219="","",INDEX('COGS Ledger'!$B$1:$B$400,$J219))</f>
        <v/>
      </c>
      <c r="C219" s="90" t="str">
        <f aca="false">IF($A219="","",INDEX('COGS Ledger'!$C$1:$C$400,$J219))</f>
        <v/>
      </c>
      <c r="D219" s="50" t="str">
        <f aca="false">IF($A219="","",INDEX('COGS Ledger'!$D$1:$D$400,$J219))</f>
        <v/>
      </c>
      <c r="E219" s="50" t="str">
        <f aca="false">IF($A219="","",INDEX('COGS Ledger'!$F$1:$F$400,$J219)&amp;"")</f>
        <v/>
      </c>
      <c r="F219" s="52" t="str">
        <f aca="false">IF($A219="","",INDEX('COGS Ledger'!$I$1:$I$400,$J219))</f>
        <v/>
      </c>
      <c r="G219" s="52" t="str">
        <f aca="false">IF($A219="","",INDEX('COGS Ledger'!$J$1:$J$400,$J219))</f>
        <v/>
      </c>
      <c r="H219" s="52" t="str">
        <f aca="false">IF($A219="","",'COGS Testing'!$E$9)</f>
        <v/>
      </c>
      <c r="I219" s="50" t="str">
        <f aca="false">IF($A219="","","Above materiality – automatically selected")</f>
        <v/>
      </c>
      <c r="J219" s="90" t="str">
        <f aca="false">IF($A219="","",MATCH(LARGE('COGS Ledger'!$P$2:$P$400,$A219),'COGS Ledger'!$P$2:$P$400,0)+1)</f>
        <v/>
      </c>
      <c r="K219" s="50" t="str">
        <f aca="false">IF($A219="","",INDEX('COGS Ledger'!$A$1:$A$400,$J219)&amp;"")</f>
        <v/>
      </c>
      <c r="L219" s="54"/>
      <c r="M219" s="54"/>
    </row>
    <row r="220" customFormat="false" ht="15" hidden="false" customHeight="false" outlineLevel="0" collapsed="false">
      <c r="A220" s="90" t="str">
        <f aca="false">IF(ROWS($A$5:A220)&lt;='COGS Testing'!$E$31,ROWS($A$5:A220),"")</f>
        <v/>
      </c>
      <c r="B220" s="91" t="str">
        <f aca="false">IF($A220="","",INDEX('COGS Ledger'!$B$1:$B$400,$J220))</f>
        <v/>
      </c>
      <c r="C220" s="90" t="str">
        <f aca="false">IF($A220="","",INDEX('COGS Ledger'!$C$1:$C$400,$J220))</f>
        <v/>
      </c>
      <c r="D220" s="50" t="str">
        <f aca="false">IF($A220="","",INDEX('COGS Ledger'!$D$1:$D$400,$J220))</f>
        <v/>
      </c>
      <c r="E220" s="50" t="str">
        <f aca="false">IF($A220="","",INDEX('COGS Ledger'!$F$1:$F$400,$J220)&amp;"")</f>
        <v/>
      </c>
      <c r="F220" s="52" t="str">
        <f aca="false">IF($A220="","",INDEX('COGS Ledger'!$I$1:$I$400,$J220))</f>
        <v/>
      </c>
      <c r="G220" s="52" t="str">
        <f aca="false">IF($A220="","",INDEX('COGS Ledger'!$J$1:$J$400,$J220))</f>
        <v/>
      </c>
      <c r="H220" s="52" t="str">
        <f aca="false">IF($A220="","",'COGS Testing'!$E$9)</f>
        <v/>
      </c>
      <c r="I220" s="50" t="str">
        <f aca="false">IF($A220="","","Above materiality – automatically selected")</f>
        <v/>
      </c>
      <c r="J220" s="90" t="str">
        <f aca="false">IF($A220="","",MATCH(LARGE('COGS Ledger'!$P$2:$P$400,$A220),'COGS Ledger'!$P$2:$P$400,0)+1)</f>
        <v/>
      </c>
      <c r="K220" s="50" t="str">
        <f aca="false">IF($A220="","",INDEX('COGS Ledger'!$A$1:$A$400,$J220)&amp;"")</f>
        <v/>
      </c>
      <c r="L220" s="54"/>
      <c r="M220" s="54"/>
    </row>
    <row r="221" customFormat="false" ht="15" hidden="false" customHeight="false" outlineLevel="0" collapsed="false">
      <c r="A221" s="90" t="str">
        <f aca="false">IF(ROWS($A$5:A221)&lt;='COGS Testing'!$E$31,ROWS($A$5:A221),"")</f>
        <v/>
      </c>
      <c r="B221" s="91" t="str">
        <f aca="false">IF($A221="","",INDEX('COGS Ledger'!$B$1:$B$400,$J221))</f>
        <v/>
      </c>
      <c r="C221" s="90" t="str">
        <f aca="false">IF($A221="","",INDEX('COGS Ledger'!$C$1:$C$400,$J221))</f>
        <v/>
      </c>
      <c r="D221" s="50" t="str">
        <f aca="false">IF($A221="","",INDEX('COGS Ledger'!$D$1:$D$400,$J221))</f>
        <v/>
      </c>
      <c r="E221" s="50" t="str">
        <f aca="false">IF($A221="","",INDEX('COGS Ledger'!$F$1:$F$400,$J221)&amp;"")</f>
        <v/>
      </c>
      <c r="F221" s="52" t="str">
        <f aca="false">IF($A221="","",INDEX('COGS Ledger'!$I$1:$I$400,$J221))</f>
        <v/>
      </c>
      <c r="G221" s="52" t="str">
        <f aca="false">IF($A221="","",INDEX('COGS Ledger'!$J$1:$J$400,$J221))</f>
        <v/>
      </c>
      <c r="H221" s="52" t="str">
        <f aca="false">IF($A221="","",'COGS Testing'!$E$9)</f>
        <v/>
      </c>
      <c r="I221" s="50" t="str">
        <f aca="false">IF($A221="","","Above materiality – automatically selected")</f>
        <v/>
      </c>
      <c r="J221" s="90" t="str">
        <f aca="false">IF($A221="","",MATCH(LARGE('COGS Ledger'!$P$2:$P$400,$A221),'COGS Ledger'!$P$2:$P$400,0)+1)</f>
        <v/>
      </c>
      <c r="K221" s="50" t="str">
        <f aca="false">IF($A221="","",INDEX('COGS Ledger'!$A$1:$A$400,$J221)&amp;"")</f>
        <v/>
      </c>
      <c r="L221" s="54"/>
      <c r="M221" s="54"/>
    </row>
    <row r="222" customFormat="false" ht="15" hidden="false" customHeight="false" outlineLevel="0" collapsed="false">
      <c r="A222" s="90" t="str">
        <f aca="false">IF(ROWS($A$5:A222)&lt;='COGS Testing'!$E$31,ROWS($A$5:A222),"")</f>
        <v/>
      </c>
      <c r="B222" s="91" t="str">
        <f aca="false">IF($A222="","",INDEX('COGS Ledger'!$B$1:$B$400,$J222))</f>
        <v/>
      </c>
      <c r="C222" s="90" t="str">
        <f aca="false">IF($A222="","",INDEX('COGS Ledger'!$C$1:$C$400,$J222))</f>
        <v/>
      </c>
      <c r="D222" s="50" t="str">
        <f aca="false">IF($A222="","",INDEX('COGS Ledger'!$D$1:$D$400,$J222))</f>
        <v/>
      </c>
      <c r="E222" s="50" t="str">
        <f aca="false">IF($A222="","",INDEX('COGS Ledger'!$F$1:$F$400,$J222)&amp;"")</f>
        <v/>
      </c>
      <c r="F222" s="52" t="str">
        <f aca="false">IF($A222="","",INDEX('COGS Ledger'!$I$1:$I$400,$J222))</f>
        <v/>
      </c>
      <c r="G222" s="52" t="str">
        <f aca="false">IF($A222="","",INDEX('COGS Ledger'!$J$1:$J$400,$J222))</f>
        <v/>
      </c>
      <c r="H222" s="52" t="str">
        <f aca="false">IF($A222="","",'COGS Testing'!$E$9)</f>
        <v/>
      </c>
      <c r="I222" s="50" t="str">
        <f aca="false">IF($A222="","","Above materiality – automatically selected")</f>
        <v/>
      </c>
      <c r="J222" s="90" t="str">
        <f aca="false">IF($A222="","",MATCH(LARGE('COGS Ledger'!$P$2:$P$400,$A222),'COGS Ledger'!$P$2:$P$400,0)+1)</f>
        <v/>
      </c>
      <c r="K222" s="50" t="str">
        <f aca="false">IF($A222="","",INDEX('COGS Ledger'!$A$1:$A$400,$J222)&amp;"")</f>
        <v/>
      </c>
      <c r="L222" s="54"/>
      <c r="M222" s="54"/>
    </row>
    <row r="223" customFormat="false" ht="15" hidden="false" customHeight="false" outlineLevel="0" collapsed="false">
      <c r="A223" s="90" t="str">
        <f aca="false">IF(ROWS($A$5:A223)&lt;='COGS Testing'!$E$31,ROWS($A$5:A223),"")</f>
        <v/>
      </c>
      <c r="B223" s="91" t="str">
        <f aca="false">IF($A223="","",INDEX('COGS Ledger'!$B$1:$B$400,$J223))</f>
        <v/>
      </c>
      <c r="C223" s="90" t="str">
        <f aca="false">IF($A223="","",INDEX('COGS Ledger'!$C$1:$C$400,$J223))</f>
        <v/>
      </c>
      <c r="D223" s="50" t="str">
        <f aca="false">IF($A223="","",INDEX('COGS Ledger'!$D$1:$D$400,$J223))</f>
        <v/>
      </c>
      <c r="E223" s="50" t="str">
        <f aca="false">IF($A223="","",INDEX('COGS Ledger'!$F$1:$F$400,$J223)&amp;"")</f>
        <v/>
      </c>
      <c r="F223" s="52" t="str">
        <f aca="false">IF($A223="","",INDEX('COGS Ledger'!$I$1:$I$400,$J223))</f>
        <v/>
      </c>
      <c r="G223" s="52" t="str">
        <f aca="false">IF($A223="","",INDEX('COGS Ledger'!$J$1:$J$400,$J223))</f>
        <v/>
      </c>
      <c r="H223" s="52" t="str">
        <f aca="false">IF($A223="","",'COGS Testing'!$E$9)</f>
        <v/>
      </c>
      <c r="I223" s="50" t="str">
        <f aca="false">IF($A223="","","Above materiality – automatically selected")</f>
        <v/>
      </c>
      <c r="J223" s="90" t="str">
        <f aca="false">IF($A223="","",MATCH(LARGE('COGS Ledger'!$P$2:$P$400,$A223),'COGS Ledger'!$P$2:$P$400,0)+1)</f>
        <v/>
      </c>
      <c r="K223" s="50" t="str">
        <f aca="false">IF($A223="","",INDEX('COGS Ledger'!$A$1:$A$400,$J223)&amp;"")</f>
        <v/>
      </c>
      <c r="L223" s="54"/>
      <c r="M223" s="54"/>
    </row>
    <row r="224" customFormat="false" ht="15" hidden="false" customHeight="false" outlineLevel="0" collapsed="false">
      <c r="A224" s="90" t="str">
        <f aca="false">IF(ROWS($A$5:A224)&lt;='COGS Testing'!$E$31,ROWS($A$5:A224),"")</f>
        <v/>
      </c>
      <c r="B224" s="91" t="str">
        <f aca="false">IF($A224="","",INDEX('COGS Ledger'!$B$1:$B$400,$J224))</f>
        <v/>
      </c>
      <c r="C224" s="90" t="str">
        <f aca="false">IF($A224="","",INDEX('COGS Ledger'!$C$1:$C$400,$J224))</f>
        <v/>
      </c>
      <c r="D224" s="50" t="str">
        <f aca="false">IF($A224="","",INDEX('COGS Ledger'!$D$1:$D$400,$J224))</f>
        <v/>
      </c>
      <c r="E224" s="50" t="str">
        <f aca="false">IF($A224="","",INDEX('COGS Ledger'!$F$1:$F$400,$J224)&amp;"")</f>
        <v/>
      </c>
      <c r="F224" s="52" t="str">
        <f aca="false">IF($A224="","",INDEX('COGS Ledger'!$I$1:$I$400,$J224))</f>
        <v/>
      </c>
      <c r="G224" s="52" t="str">
        <f aca="false">IF($A224="","",INDEX('COGS Ledger'!$J$1:$J$400,$J224))</f>
        <v/>
      </c>
      <c r="H224" s="52" t="str">
        <f aca="false">IF($A224="","",'COGS Testing'!$E$9)</f>
        <v/>
      </c>
      <c r="I224" s="50" t="str">
        <f aca="false">IF($A224="","","Above materiality – automatically selected")</f>
        <v/>
      </c>
      <c r="J224" s="90" t="str">
        <f aca="false">IF($A224="","",MATCH(LARGE('COGS Ledger'!$P$2:$P$400,$A224),'COGS Ledger'!$P$2:$P$400,0)+1)</f>
        <v/>
      </c>
      <c r="K224" s="50" t="str">
        <f aca="false">IF($A224="","",INDEX('COGS Ledger'!$A$1:$A$400,$J224)&amp;"")</f>
        <v/>
      </c>
      <c r="L224" s="54"/>
      <c r="M224" s="54"/>
    </row>
    <row r="225" customFormat="false" ht="15" hidden="false" customHeight="false" outlineLevel="0" collapsed="false">
      <c r="A225" s="90" t="str">
        <f aca="false">IF(ROWS($A$5:A225)&lt;='COGS Testing'!$E$31,ROWS($A$5:A225),"")</f>
        <v/>
      </c>
      <c r="B225" s="91" t="str">
        <f aca="false">IF($A225="","",INDEX('COGS Ledger'!$B$1:$B$400,$J225))</f>
        <v/>
      </c>
      <c r="C225" s="90" t="str">
        <f aca="false">IF($A225="","",INDEX('COGS Ledger'!$C$1:$C$400,$J225))</f>
        <v/>
      </c>
      <c r="D225" s="50" t="str">
        <f aca="false">IF($A225="","",INDEX('COGS Ledger'!$D$1:$D$400,$J225))</f>
        <v/>
      </c>
      <c r="E225" s="50" t="str">
        <f aca="false">IF($A225="","",INDEX('COGS Ledger'!$F$1:$F$400,$J225)&amp;"")</f>
        <v/>
      </c>
      <c r="F225" s="52" t="str">
        <f aca="false">IF($A225="","",INDEX('COGS Ledger'!$I$1:$I$400,$J225))</f>
        <v/>
      </c>
      <c r="G225" s="52" t="str">
        <f aca="false">IF($A225="","",INDEX('COGS Ledger'!$J$1:$J$400,$J225))</f>
        <v/>
      </c>
      <c r="H225" s="52" t="str">
        <f aca="false">IF($A225="","",'COGS Testing'!$E$9)</f>
        <v/>
      </c>
      <c r="I225" s="50" t="str">
        <f aca="false">IF($A225="","","Above materiality – automatically selected")</f>
        <v/>
      </c>
      <c r="J225" s="90" t="str">
        <f aca="false">IF($A225="","",MATCH(LARGE('COGS Ledger'!$P$2:$P$400,$A225),'COGS Ledger'!$P$2:$P$400,0)+1)</f>
        <v/>
      </c>
      <c r="K225" s="50" t="str">
        <f aca="false">IF($A225="","",INDEX('COGS Ledger'!$A$1:$A$400,$J225)&amp;"")</f>
        <v/>
      </c>
      <c r="L225" s="54"/>
      <c r="M225" s="54"/>
    </row>
    <row r="226" customFormat="false" ht="15" hidden="false" customHeight="false" outlineLevel="0" collapsed="false">
      <c r="A226" s="90" t="str">
        <f aca="false">IF(ROWS($A$5:A226)&lt;='COGS Testing'!$E$31,ROWS($A$5:A226),"")</f>
        <v/>
      </c>
      <c r="B226" s="91" t="str">
        <f aca="false">IF($A226="","",INDEX('COGS Ledger'!$B$1:$B$400,$J226))</f>
        <v/>
      </c>
      <c r="C226" s="90" t="str">
        <f aca="false">IF($A226="","",INDEX('COGS Ledger'!$C$1:$C$400,$J226))</f>
        <v/>
      </c>
      <c r="D226" s="50" t="str">
        <f aca="false">IF($A226="","",INDEX('COGS Ledger'!$D$1:$D$400,$J226))</f>
        <v/>
      </c>
      <c r="E226" s="50" t="str">
        <f aca="false">IF($A226="","",INDEX('COGS Ledger'!$F$1:$F$400,$J226)&amp;"")</f>
        <v/>
      </c>
      <c r="F226" s="52" t="str">
        <f aca="false">IF($A226="","",INDEX('COGS Ledger'!$I$1:$I$400,$J226))</f>
        <v/>
      </c>
      <c r="G226" s="52" t="str">
        <f aca="false">IF($A226="","",INDEX('COGS Ledger'!$J$1:$J$400,$J226))</f>
        <v/>
      </c>
      <c r="H226" s="52" t="str">
        <f aca="false">IF($A226="","",'COGS Testing'!$E$9)</f>
        <v/>
      </c>
      <c r="I226" s="50" t="str">
        <f aca="false">IF($A226="","","Above materiality – automatically selected")</f>
        <v/>
      </c>
      <c r="J226" s="90" t="str">
        <f aca="false">IF($A226="","",MATCH(LARGE('COGS Ledger'!$P$2:$P$400,$A226),'COGS Ledger'!$P$2:$P$400,0)+1)</f>
        <v/>
      </c>
      <c r="K226" s="50" t="str">
        <f aca="false">IF($A226="","",INDEX('COGS Ledger'!$A$1:$A$400,$J226)&amp;"")</f>
        <v/>
      </c>
      <c r="L226" s="54"/>
      <c r="M226" s="54"/>
    </row>
    <row r="227" customFormat="false" ht="15" hidden="false" customHeight="false" outlineLevel="0" collapsed="false">
      <c r="A227" s="90" t="str">
        <f aca="false">IF(ROWS($A$5:A227)&lt;='COGS Testing'!$E$31,ROWS($A$5:A227),"")</f>
        <v/>
      </c>
      <c r="B227" s="91" t="str">
        <f aca="false">IF($A227="","",INDEX('COGS Ledger'!$B$1:$B$400,$J227))</f>
        <v/>
      </c>
      <c r="C227" s="90" t="str">
        <f aca="false">IF($A227="","",INDEX('COGS Ledger'!$C$1:$C$400,$J227))</f>
        <v/>
      </c>
      <c r="D227" s="50" t="str">
        <f aca="false">IF($A227="","",INDEX('COGS Ledger'!$D$1:$D$400,$J227))</f>
        <v/>
      </c>
      <c r="E227" s="50" t="str">
        <f aca="false">IF($A227="","",INDEX('COGS Ledger'!$F$1:$F$400,$J227)&amp;"")</f>
        <v/>
      </c>
      <c r="F227" s="52" t="str">
        <f aca="false">IF($A227="","",INDEX('COGS Ledger'!$I$1:$I$400,$J227))</f>
        <v/>
      </c>
      <c r="G227" s="52" t="str">
        <f aca="false">IF($A227="","",INDEX('COGS Ledger'!$J$1:$J$400,$J227))</f>
        <v/>
      </c>
      <c r="H227" s="52" t="str">
        <f aca="false">IF($A227="","",'COGS Testing'!$E$9)</f>
        <v/>
      </c>
      <c r="I227" s="50" t="str">
        <f aca="false">IF($A227="","","Above materiality – automatically selected")</f>
        <v/>
      </c>
      <c r="J227" s="90" t="str">
        <f aca="false">IF($A227="","",MATCH(LARGE('COGS Ledger'!$P$2:$P$400,$A227),'COGS Ledger'!$P$2:$P$400,0)+1)</f>
        <v/>
      </c>
      <c r="K227" s="50" t="str">
        <f aca="false">IF($A227="","",INDEX('COGS Ledger'!$A$1:$A$400,$J227)&amp;"")</f>
        <v/>
      </c>
      <c r="L227" s="54"/>
      <c r="M227" s="54"/>
    </row>
    <row r="228" customFormat="false" ht="15" hidden="false" customHeight="false" outlineLevel="0" collapsed="false">
      <c r="A228" s="90" t="str">
        <f aca="false">IF(ROWS($A$5:A228)&lt;='COGS Testing'!$E$31,ROWS($A$5:A228),"")</f>
        <v/>
      </c>
      <c r="B228" s="91" t="str">
        <f aca="false">IF($A228="","",INDEX('COGS Ledger'!$B$1:$B$400,$J228))</f>
        <v/>
      </c>
      <c r="C228" s="90" t="str">
        <f aca="false">IF($A228="","",INDEX('COGS Ledger'!$C$1:$C$400,$J228))</f>
        <v/>
      </c>
      <c r="D228" s="50" t="str">
        <f aca="false">IF($A228="","",INDEX('COGS Ledger'!$D$1:$D$400,$J228))</f>
        <v/>
      </c>
      <c r="E228" s="50" t="str">
        <f aca="false">IF($A228="","",INDEX('COGS Ledger'!$F$1:$F$400,$J228)&amp;"")</f>
        <v/>
      </c>
      <c r="F228" s="52" t="str">
        <f aca="false">IF($A228="","",INDEX('COGS Ledger'!$I$1:$I$400,$J228))</f>
        <v/>
      </c>
      <c r="G228" s="52" t="str">
        <f aca="false">IF($A228="","",INDEX('COGS Ledger'!$J$1:$J$400,$J228))</f>
        <v/>
      </c>
      <c r="H228" s="52" t="str">
        <f aca="false">IF($A228="","",'COGS Testing'!$E$9)</f>
        <v/>
      </c>
      <c r="I228" s="50" t="str">
        <f aca="false">IF($A228="","","Above materiality – automatically selected")</f>
        <v/>
      </c>
      <c r="J228" s="90" t="str">
        <f aca="false">IF($A228="","",MATCH(LARGE('COGS Ledger'!$P$2:$P$400,$A228),'COGS Ledger'!$P$2:$P$400,0)+1)</f>
        <v/>
      </c>
      <c r="K228" s="50" t="str">
        <f aca="false">IF($A228="","",INDEX('COGS Ledger'!$A$1:$A$400,$J228)&amp;"")</f>
        <v/>
      </c>
      <c r="L228" s="54"/>
      <c r="M228" s="54"/>
    </row>
    <row r="229" customFormat="false" ht="15" hidden="false" customHeight="false" outlineLevel="0" collapsed="false">
      <c r="A229" s="90" t="str">
        <f aca="false">IF(ROWS($A$5:A229)&lt;='COGS Testing'!$E$31,ROWS($A$5:A229),"")</f>
        <v/>
      </c>
      <c r="B229" s="91" t="str">
        <f aca="false">IF($A229="","",INDEX('COGS Ledger'!$B$1:$B$400,$J229))</f>
        <v/>
      </c>
      <c r="C229" s="90" t="str">
        <f aca="false">IF($A229="","",INDEX('COGS Ledger'!$C$1:$C$400,$J229))</f>
        <v/>
      </c>
      <c r="D229" s="50" t="str">
        <f aca="false">IF($A229="","",INDEX('COGS Ledger'!$D$1:$D$400,$J229))</f>
        <v/>
      </c>
      <c r="E229" s="50" t="str">
        <f aca="false">IF($A229="","",INDEX('COGS Ledger'!$F$1:$F$400,$J229)&amp;"")</f>
        <v/>
      </c>
      <c r="F229" s="52" t="str">
        <f aca="false">IF($A229="","",INDEX('COGS Ledger'!$I$1:$I$400,$J229))</f>
        <v/>
      </c>
      <c r="G229" s="52" t="str">
        <f aca="false">IF($A229="","",INDEX('COGS Ledger'!$J$1:$J$400,$J229))</f>
        <v/>
      </c>
      <c r="H229" s="52" t="str">
        <f aca="false">IF($A229="","",'COGS Testing'!$E$9)</f>
        <v/>
      </c>
      <c r="I229" s="50" t="str">
        <f aca="false">IF($A229="","","Above materiality – automatically selected")</f>
        <v/>
      </c>
      <c r="J229" s="90" t="str">
        <f aca="false">IF($A229="","",MATCH(LARGE('COGS Ledger'!$P$2:$P$400,$A229),'COGS Ledger'!$P$2:$P$400,0)+1)</f>
        <v/>
      </c>
      <c r="K229" s="50" t="str">
        <f aca="false">IF($A229="","",INDEX('COGS Ledger'!$A$1:$A$400,$J229)&amp;"")</f>
        <v/>
      </c>
      <c r="L229" s="54"/>
      <c r="M229" s="54"/>
    </row>
    <row r="230" customFormat="false" ht="15" hidden="false" customHeight="false" outlineLevel="0" collapsed="false">
      <c r="A230" s="90" t="str">
        <f aca="false">IF(ROWS($A$5:A230)&lt;='COGS Testing'!$E$31,ROWS($A$5:A230),"")</f>
        <v/>
      </c>
      <c r="B230" s="91" t="str">
        <f aca="false">IF($A230="","",INDEX('COGS Ledger'!$B$1:$B$400,$J230))</f>
        <v/>
      </c>
      <c r="C230" s="90" t="str">
        <f aca="false">IF($A230="","",INDEX('COGS Ledger'!$C$1:$C$400,$J230))</f>
        <v/>
      </c>
      <c r="D230" s="50" t="str">
        <f aca="false">IF($A230="","",INDEX('COGS Ledger'!$D$1:$D$400,$J230))</f>
        <v/>
      </c>
      <c r="E230" s="50" t="str">
        <f aca="false">IF($A230="","",INDEX('COGS Ledger'!$F$1:$F$400,$J230)&amp;"")</f>
        <v/>
      </c>
      <c r="F230" s="52" t="str">
        <f aca="false">IF($A230="","",INDEX('COGS Ledger'!$I$1:$I$400,$J230))</f>
        <v/>
      </c>
      <c r="G230" s="52" t="str">
        <f aca="false">IF($A230="","",INDEX('COGS Ledger'!$J$1:$J$400,$J230))</f>
        <v/>
      </c>
      <c r="H230" s="52" t="str">
        <f aca="false">IF($A230="","",'COGS Testing'!$E$9)</f>
        <v/>
      </c>
      <c r="I230" s="50" t="str">
        <f aca="false">IF($A230="","","Above materiality – automatically selected")</f>
        <v/>
      </c>
      <c r="J230" s="90" t="str">
        <f aca="false">IF($A230="","",MATCH(LARGE('COGS Ledger'!$P$2:$P$400,$A230),'COGS Ledger'!$P$2:$P$400,0)+1)</f>
        <v/>
      </c>
      <c r="K230" s="50" t="str">
        <f aca="false">IF($A230="","",INDEX('COGS Ledger'!$A$1:$A$400,$J230)&amp;"")</f>
        <v/>
      </c>
      <c r="L230" s="54"/>
      <c r="M230" s="54"/>
    </row>
    <row r="231" customFormat="false" ht="15" hidden="false" customHeight="false" outlineLevel="0" collapsed="false">
      <c r="A231" s="90" t="str">
        <f aca="false">IF(ROWS($A$5:A231)&lt;='COGS Testing'!$E$31,ROWS($A$5:A231),"")</f>
        <v/>
      </c>
      <c r="B231" s="91" t="str">
        <f aca="false">IF($A231="","",INDEX('COGS Ledger'!$B$1:$B$400,$J231))</f>
        <v/>
      </c>
      <c r="C231" s="90" t="str">
        <f aca="false">IF($A231="","",INDEX('COGS Ledger'!$C$1:$C$400,$J231))</f>
        <v/>
      </c>
      <c r="D231" s="50" t="str">
        <f aca="false">IF($A231="","",INDEX('COGS Ledger'!$D$1:$D$400,$J231))</f>
        <v/>
      </c>
      <c r="E231" s="50" t="str">
        <f aca="false">IF($A231="","",INDEX('COGS Ledger'!$F$1:$F$400,$J231)&amp;"")</f>
        <v/>
      </c>
      <c r="F231" s="52" t="str">
        <f aca="false">IF($A231="","",INDEX('COGS Ledger'!$I$1:$I$400,$J231))</f>
        <v/>
      </c>
      <c r="G231" s="52" t="str">
        <f aca="false">IF($A231="","",INDEX('COGS Ledger'!$J$1:$J$400,$J231))</f>
        <v/>
      </c>
      <c r="H231" s="52" t="str">
        <f aca="false">IF($A231="","",'COGS Testing'!$E$9)</f>
        <v/>
      </c>
      <c r="I231" s="50" t="str">
        <f aca="false">IF($A231="","","Above materiality – automatically selected")</f>
        <v/>
      </c>
      <c r="J231" s="90" t="str">
        <f aca="false">IF($A231="","",MATCH(LARGE('COGS Ledger'!$P$2:$P$400,$A231),'COGS Ledger'!$P$2:$P$400,0)+1)</f>
        <v/>
      </c>
      <c r="K231" s="50" t="str">
        <f aca="false">IF($A231="","",INDEX('COGS Ledger'!$A$1:$A$400,$J231)&amp;"")</f>
        <v/>
      </c>
      <c r="L231" s="54"/>
      <c r="M231" s="54"/>
    </row>
    <row r="232" customFormat="false" ht="15" hidden="false" customHeight="false" outlineLevel="0" collapsed="false">
      <c r="A232" s="90" t="str">
        <f aca="false">IF(ROWS($A$5:A232)&lt;='COGS Testing'!$E$31,ROWS($A$5:A232),"")</f>
        <v/>
      </c>
      <c r="B232" s="91" t="str">
        <f aca="false">IF($A232="","",INDEX('COGS Ledger'!$B$1:$B$400,$J232))</f>
        <v/>
      </c>
      <c r="C232" s="90" t="str">
        <f aca="false">IF($A232="","",INDEX('COGS Ledger'!$C$1:$C$400,$J232))</f>
        <v/>
      </c>
      <c r="D232" s="50" t="str">
        <f aca="false">IF($A232="","",INDEX('COGS Ledger'!$D$1:$D$400,$J232))</f>
        <v/>
      </c>
      <c r="E232" s="50" t="str">
        <f aca="false">IF($A232="","",INDEX('COGS Ledger'!$F$1:$F$400,$J232)&amp;"")</f>
        <v/>
      </c>
      <c r="F232" s="52" t="str">
        <f aca="false">IF($A232="","",INDEX('COGS Ledger'!$I$1:$I$400,$J232))</f>
        <v/>
      </c>
      <c r="G232" s="52" t="str">
        <f aca="false">IF($A232="","",INDEX('COGS Ledger'!$J$1:$J$400,$J232))</f>
        <v/>
      </c>
      <c r="H232" s="52" t="str">
        <f aca="false">IF($A232="","",'COGS Testing'!$E$9)</f>
        <v/>
      </c>
      <c r="I232" s="50" t="str">
        <f aca="false">IF($A232="","","Above materiality – automatically selected")</f>
        <v/>
      </c>
      <c r="J232" s="90" t="str">
        <f aca="false">IF($A232="","",MATCH(LARGE('COGS Ledger'!$P$2:$P$400,$A232),'COGS Ledger'!$P$2:$P$400,0)+1)</f>
        <v/>
      </c>
      <c r="K232" s="50" t="str">
        <f aca="false">IF($A232="","",INDEX('COGS Ledger'!$A$1:$A$400,$J232)&amp;"")</f>
        <v/>
      </c>
      <c r="L232" s="54"/>
      <c r="M232" s="54"/>
    </row>
    <row r="233" customFormat="false" ht="15" hidden="false" customHeight="false" outlineLevel="0" collapsed="false">
      <c r="A233" s="90" t="str">
        <f aca="false">IF(ROWS($A$5:A233)&lt;='COGS Testing'!$E$31,ROWS($A$5:A233),"")</f>
        <v/>
      </c>
      <c r="B233" s="91" t="str">
        <f aca="false">IF($A233="","",INDEX('COGS Ledger'!$B$1:$B$400,$J233))</f>
        <v/>
      </c>
      <c r="C233" s="90" t="str">
        <f aca="false">IF($A233="","",INDEX('COGS Ledger'!$C$1:$C$400,$J233))</f>
        <v/>
      </c>
      <c r="D233" s="50" t="str">
        <f aca="false">IF($A233="","",INDEX('COGS Ledger'!$D$1:$D$400,$J233))</f>
        <v/>
      </c>
      <c r="E233" s="50" t="str">
        <f aca="false">IF($A233="","",INDEX('COGS Ledger'!$F$1:$F$400,$J233)&amp;"")</f>
        <v/>
      </c>
      <c r="F233" s="52" t="str">
        <f aca="false">IF($A233="","",INDEX('COGS Ledger'!$I$1:$I$400,$J233))</f>
        <v/>
      </c>
      <c r="G233" s="52" t="str">
        <f aca="false">IF($A233="","",INDEX('COGS Ledger'!$J$1:$J$400,$J233))</f>
        <v/>
      </c>
      <c r="H233" s="52" t="str">
        <f aca="false">IF($A233="","",'COGS Testing'!$E$9)</f>
        <v/>
      </c>
      <c r="I233" s="50" t="str">
        <f aca="false">IF($A233="","","Above materiality – automatically selected")</f>
        <v/>
      </c>
      <c r="J233" s="90" t="str">
        <f aca="false">IF($A233="","",MATCH(LARGE('COGS Ledger'!$P$2:$P$400,$A233),'COGS Ledger'!$P$2:$P$400,0)+1)</f>
        <v/>
      </c>
      <c r="K233" s="50" t="str">
        <f aca="false">IF($A233="","",INDEX('COGS Ledger'!$A$1:$A$400,$J233)&amp;"")</f>
        <v/>
      </c>
      <c r="L233" s="54"/>
      <c r="M233" s="54"/>
    </row>
    <row r="234" customFormat="false" ht="15" hidden="false" customHeight="false" outlineLevel="0" collapsed="false">
      <c r="A234" s="90" t="str">
        <f aca="false">IF(ROWS($A$5:A234)&lt;='COGS Testing'!$E$31,ROWS($A$5:A234),"")</f>
        <v/>
      </c>
      <c r="B234" s="91" t="str">
        <f aca="false">IF($A234="","",INDEX('COGS Ledger'!$B$1:$B$400,$J234))</f>
        <v/>
      </c>
      <c r="C234" s="90" t="str">
        <f aca="false">IF($A234="","",INDEX('COGS Ledger'!$C$1:$C$400,$J234))</f>
        <v/>
      </c>
      <c r="D234" s="50" t="str">
        <f aca="false">IF($A234="","",INDEX('COGS Ledger'!$D$1:$D$400,$J234))</f>
        <v/>
      </c>
      <c r="E234" s="50" t="str">
        <f aca="false">IF($A234="","",INDEX('COGS Ledger'!$F$1:$F$400,$J234)&amp;"")</f>
        <v/>
      </c>
      <c r="F234" s="52" t="str">
        <f aca="false">IF($A234="","",INDEX('COGS Ledger'!$I$1:$I$400,$J234))</f>
        <v/>
      </c>
      <c r="G234" s="52" t="str">
        <f aca="false">IF($A234="","",INDEX('COGS Ledger'!$J$1:$J$400,$J234))</f>
        <v/>
      </c>
      <c r="H234" s="52" t="str">
        <f aca="false">IF($A234="","",'COGS Testing'!$E$9)</f>
        <v/>
      </c>
      <c r="I234" s="50" t="str">
        <f aca="false">IF($A234="","","Above materiality – automatically selected")</f>
        <v/>
      </c>
      <c r="J234" s="90" t="str">
        <f aca="false">IF($A234="","",MATCH(LARGE('COGS Ledger'!$P$2:$P$400,$A234),'COGS Ledger'!$P$2:$P$400,0)+1)</f>
        <v/>
      </c>
      <c r="K234" s="50" t="str">
        <f aca="false">IF($A234="","",INDEX('COGS Ledger'!$A$1:$A$400,$J234)&amp;"")</f>
        <v/>
      </c>
      <c r="L234" s="54"/>
      <c r="M234" s="54"/>
    </row>
    <row r="235" customFormat="false" ht="15" hidden="false" customHeight="false" outlineLevel="0" collapsed="false">
      <c r="A235" s="90" t="str">
        <f aca="false">IF(ROWS($A$5:A235)&lt;='COGS Testing'!$E$31,ROWS($A$5:A235),"")</f>
        <v/>
      </c>
      <c r="B235" s="91" t="str">
        <f aca="false">IF($A235="","",INDEX('COGS Ledger'!$B$1:$B$400,$J235))</f>
        <v/>
      </c>
      <c r="C235" s="90" t="str">
        <f aca="false">IF($A235="","",INDEX('COGS Ledger'!$C$1:$C$400,$J235))</f>
        <v/>
      </c>
      <c r="D235" s="50" t="str">
        <f aca="false">IF($A235="","",INDEX('COGS Ledger'!$D$1:$D$400,$J235))</f>
        <v/>
      </c>
      <c r="E235" s="50" t="str">
        <f aca="false">IF($A235="","",INDEX('COGS Ledger'!$F$1:$F$400,$J235)&amp;"")</f>
        <v/>
      </c>
      <c r="F235" s="52" t="str">
        <f aca="false">IF($A235="","",INDEX('COGS Ledger'!$I$1:$I$400,$J235))</f>
        <v/>
      </c>
      <c r="G235" s="52" t="str">
        <f aca="false">IF($A235="","",INDEX('COGS Ledger'!$J$1:$J$400,$J235))</f>
        <v/>
      </c>
      <c r="H235" s="52" t="str">
        <f aca="false">IF($A235="","",'COGS Testing'!$E$9)</f>
        <v/>
      </c>
      <c r="I235" s="50" t="str">
        <f aca="false">IF($A235="","","Above materiality – automatically selected")</f>
        <v/>
      </c>
      <c r="J235" s="90" t="str">
        <f aca="false">IF($A235="","",MATCH(LARGE('COGS Ledger'!$P$2:$P$400,$A235),'COGS Ledger'!$P$2:$P$400,0)+1)</f>
        <v/>
      </c>
      <c r="K235" s="50" t="str">
        <f aca="false">IF($A235="","",INDEX('COGS Ledger'!$A$1:$A$400,$J235)&amp;"")</f>
        <v/>
      </c>
      <c r="L235" s="54"/>
      <c r="M235" s="54"/>
    </row>
    <row r="236" customFormat="false" ht="15" hidden="false" customHeight="false" outlineLevel="0" collapsed="false">
      <c r="A236" s="90" t="str">
        <f aca="false">IF(ROWS($A$5:A236)&lt;='COGS Testing'!$E$31,ROWS($A$5:A236),"")</f>
        <v/>
      </c>
      <c r="B236" s="91" t="str">
        <f aca="false">IF($A236="","",INDEX('COGS Ledger'!$B$1:$B$400,$J236))</f>
        <v/>
      </c>
      <c r="C236" s="90" t="str">
        <f aca="false">IF($A236="","",INDEX('COGS Ledger'!$C$1:$C$400,$J236))</f>
        <v/>
      </c>
      <c r="D236" s="50" t="str">
        <f aca="false">IF($A236="","",INDEX('COGS Ledger'!$D$1:$D$400,$J236))</f>
        <v/>
      </c>
      <c r="E236" s="50" t="str">
        <f aca="false">IF($A236="","",INDEX('COGS Ledger'!$F$1:$F$400,$J236)&amp;"")</f>
        <v/>
      </c>
      <c r="F236" s="52" t="str">
        <f aca="false">IF($A236="","",INDEX('COGS Ledger'!$I$1:$I$400,$J236))</f>
        <v/>
      </c>
      <c r="G236" s="52" t="str">
        <f aca="false">IF($A236="","",INDEX('COGS Ledger'!$J$1:$J$400,$J236))</f>
        <v/>
      </c>
      <c r="H236" s="52" t="str">
        <f aca="false">IF($A236="","",'COGS Testing'!$E$9)</f>
        <v/>
      </c>
      <c r="I236" s="50" t="str">
        <f aca="false">IF($A236="","","Above materiality – automatically selected")</f>
        <v/>
      </c>
      <c r="J236" s="90" t="str">
        <f aca="false">IF($A236="","",MATCH(LARGE('COGS Ledger'!$P$2:$P$400,$A236),'COGS Ledger'!$P$2:$P$400,0)+1)</f>
        <v/>
      </c>
      <c r="K236" s="50" t="str">
        <f aca="false">IF($A236="","",INDEX('COGS Ledger'!$A$1:$A$400,$J236)&amp;"")</f>
        <v/>
      </c>
      <c r="L236" s="54"/>
      <c r="M236" s="54"/>
    </row>
    <row r="237" customFormat="false" ht="15" hidden="false" customHeight="false" outlineLevel="0" collapsed="false">
      <c r="A237" s="90" t="str">
        <f aca="false">IF(ROWS($A$5:A237)&lt;='COGS Testing'!$E$31,ROWS($A$5:A237),"")</f>
        <v/>
      </c>
      <c r="B237" s="91" t="str">
        <f aca="false">IF($A237="","",INDEX('COGS Ledger'!$B$1:$B$400,$J237))</f>
        <v/>
      </c>
      <c r="C237" s="90" t="str">
        <f aca="false">IF($A237="","",INDEX('COGS Ledger'!$C$1:$C$400,$J237))</f>
        <v/>
      </c>
      <c r="D237" s="50" t="str">
        <f aca="false">IF($A237="","",INDEX('COGS Ledger'!$D$1:$D$400,$J237))</f>
        <v/>
      </c>
      <c r="E237" s="50" t="str">
        <f aca="false">IF($A237="","",INDEX('COGS Ledger'!$F$1:$F$400,$J237)&amp;"")</f>
        <v/>
      </c>
      <c r="F237" s="52" t="str">
        <f aca="false">IF($A237="","",INDEX('COGS Ledger'!$I$1:$I$400,$J237))</f>
        <v/>
      </c>
      <c r="G237" s="52" t="str">
        <f aca="false">IF($A237="","",INDEX('COGS Ledger'!$J$1:$J$400,$J237))</f>
        <v/>
      </c>
      <c r="H237" s="52" t="str">
        <f aca="false">IF($A237="","",'COGS Testing'!$E$9)</f>
        <v/>
      </c>
      <c r="I237" s="50" t="str">
        <f aca="false">IF($A237="","","Above materiality – automatically selected")</f>
        <v/>
      </c>
      <c r="J237" s="90" t="str">
        <f aca="false">IF($A237="","",MATCH(LARGE('COGS Ledger'!$P$2:$P$400,$A237),'COGS Ledger'!$P$2:$P$400,0)+1)</f>
        <v/>
      </c>
      <c r="K237" s="50" t="str">
        <f aca="false">IF($A237="","",INDEX('COGS Ledger'!$A$1:$A$400,$J237)&amp;"")</f>
        <v/>
      </c>
      <c r="L237" s="54"/>
      <c r="M237" s="54"/>
    </row>
    <row r="238" customFormat="false" ht="15" hidden="false" customHeight="false" outlineLevel="0" collapsed="false">
      <c r="A238" s="90" t="str">
        <f aca="false">IF(ROWS($A$5:A238)&lt;='COGS Testing'!$E$31,ROWS($A$5:A238),"")</f>
        <v/>
      </c>
      <c r="B238" s="91" t="str">
        <f aca="false">IF($A238="","",INDEX('COGS Ledger'!$B$1:$B$400,$J238))</f>
        <v/>
      </c>
      <c r="C238" s="90" t="str">
        <f aca="false">IF($A238="","",INDEX('COGS Ledger'!$C$1:$C$400,$J238))</f>
        <v/>
      </c>
      <c r="D238" s="50" t="str">
        <f aca="false">IF($A238="","",INDEX('COGS Ledger'!$D$1:$D$400,$J238))</f>
        <v/>
      </c>
      <c r="E238" s="50" t="str">
        <f aca="false">IF($A238="","",INDEX('COGS Ledger'!$F$1:$F$400,$J238)&amp;"")</f>
        <v/>
      </c>
      <c r="F238" s="52" t="str">
        <f aca="false">IF($A238="","",INDEX('COGS Ledger'!$I$1:$I$400,$J238))</f>
        <v/>
      </c>
      <c r="G238" s="52" t="str">
        <f aca="false">IF($A238="","",INDEX('COGS Ledger'!$J$1:$J$400,$J238))</f>
        <v/>
      </c>
      <c r="H238" s="52" t="str">
        <f aca="false">IF($A238="","",'COGS Testing'!$E$9)</f>
        <v/>
      </c>
      <c r="I238" s="50" t="str">
        <f aca="false">IF($A238="","","Above materiality – automatically selected")</f>
        <v/>
      </c>
      <c r="J238" s="90" t="str">
        <f aca="false">IF($A238="","",MATCH(LARGE('COGS Ledger'!$P$2:$P$400,$A238),'COGS Ledger'!$P$2:$P$400,0)+1)</f>
        <v/>
      </c>
      <c r="K238" s="50" t="str">
        <f aca="false">IF($A238="","",INDEX('COGS Ledger'!$A$1:$A$400,$J238)&amp;"")</f>
        <v/>
      </c>
      <c r="L238" s="54"/>
      <c r="M238" s="54"/>
    </row>
    <row r="239" customFormat="false" ht="15" hidden="false" customHeight="false" outlineLevel="0" collapsed="false">
      <c r="A239" s="90" t="str">
        <f aca="false">IF(ROWS($A$5:A239)&lt;='COGS Testing'!$E$31,ROWS($A$5:A239),"")</f>
        <v/>
      </c>
      <c r="B239" s="91" t="str">
        <f aca="false">IF($A239="","",INDEX('COGS Ledger'!$B$1:$B$400,$J239))</f>
        <v/>
      </c>
      <c r="C239" s="90" t="str">
        <f aca="false">IF($A239="","",INDEX('COGS Ledger'!$C$1:$C$400,$J239))</f>
        <v/>
      </c>
      <c r="D239" s="50" t="str">
        <f aca="false">IF($A239="","",INDEX('COGS Ledger'!$D$1:$D$400,$J239))</f>
        <v/>
      </c>
      <c r="E239" s="50" t="str">
        <f aca="false">IF($A239="","",INDEX('COGS Ledger'!$F$1:$F$400,$J239)&amp;"")</f>
        <v/>
      </c>
      <c r="F239" s="52" t="str">
        <f aca="false">IF($A239="","",INDEX('COGS Ledger'!$I$1:$I$400,$J239))</f>
        <v/>
      </c>
      <c r="G239" s="52" t="str">
        <f aca="false">IF($A239="","",INDEX('COGS Ledger'!$J$1:$J$400,$J239))</f>
        <v/>
      </c>
      <c r="H239" s="52" t="str">
        <f aca="false">IF($A239="","",'COGS Testing'!$E$9)</f>
        <v/>
      </c>
      <c r="I239" s="50" t="str">
        <f aca="false">IF($A239="","","Above materiality – automatically selected")</f>
        <v/>
      </c>
      <c r="J239" s="90" t="str">
        <f aca="false">IF($A239="","",MATCH(LARGE('COGS Ledger'!$P$2:$P$400,$A239),'COGS Ledger'!$P$2:$P$400,0)+1)</f>
        <v/>
      </c>
      <c r="K239" s="50" t="str">
        <f aca="false">IF($A239="","",INDEX('COGS Ledger'!$A$1:$A$400,$J239)&amp;"")</f>
        <v/>
      </c>
      <c r="L239" s="54"/>
      <c r="M239" s="54"/>
    </row>
    <row r="240" customFormat="false" ht="15" hidden="false" customHeight="false" outlineLevel="0" collapsed="false">
      <c r="A240" s="90" t="str">
        <f aca="false">IF(ROWS($A$5:A240)&lt;='COGS Testing'!$E$31,ROWS($A$5:A240),"")</f>
        <v/>
      </c>
      <c r="B240" s="91" t="str">
        <f aca="false">IF($A240="","",INDEX('COGS Ledger'!$B$1:$B$400,$J240))</f>
        <v/>
      </c>
      <c r="C240" s="90" t="str">
        <f aca="false">IF($A240="","",INDEX('COGS Ledger'!$C$1:$C$400,$J240))</f>
        <v/>
      </c>
      <c r="D240" s="50" t="str">
        <f aca="false">IF($A240="","",INDEX('COGS Ledger'!$D$1:$D$400,$J240))</f>
        <v/>
      </c>
      <c r="E240" s="50" t="str">
        <f aca="false">IF($A240="","",INDEX('COGS Ledger'!$F$1:$F$400,$J240)&amp;"")</f>
        <v/>
      </c>
      <c r="F240" s="52" t="str">
        <f aca="false">IF($A240="","",INDEX('COGS Ledger'!$I$1:$I$400,$J240))</f>
        <v/>
      </c>
      <c r="G240" s="52" t="str">
        <f aca="false">IF($A240="","",INDEX('COGS Ledger'!$J$1:$J$400,$J240))</f>
        <v/>
      </c>
      <c r="H240" s="52" t="str">
        <f aca="false">IF($A240="","",'COGS Testing'!$E$9)</f>
        <v/>
      </c>
      <c r="I240" s="50" t="str">
        <f aca="false">IF($A240="","","Above materiality – automatically selected")</f>
        <v/>
      </c>
      <c r="J240" s="90" t="str">
        <f aca="false">IF($A240="","",MATCH(LARGE('COGS Ledger'!$P$2:$P$400,$A240),'COGS Ledger'!$P$2:$P$400,0)+1)</f>
        <v/>
      </c>
      <c r="K240" s="50" t="str">
        <f aca="false">IF($A240="","",INDEX('COGS Ledger'!$A$1:$A$400,$J240)&amp;"")</f>
        <v/>
      </c>
      <c r="L240" s="54"/>
      <c r="M240" s="54"/>
    </row>
    <row r="241" customFormat="false" ht="15" hidden="false" customHeight="false" outlineLevel="0" collapsed="false">
      <c r="A241" s="90" t="str">
        <f aca="false">IF(ROWS($A$5:A241)&lt;='COGS Testing'!$E$31,ROWS($A$5:A241),"")</f>
        <v/>
      </c>
      <c r="B241" s="91" t="str">
        <f aca="false">IF($A241="","",INDEX('COGS Ledger'!$B$1:$B$400,$J241))</f>
        <v/>
      </c>
      <c r="C241" s="90" t="str">
        <f aca="false">IF($A241="","",INDEX('COGS Ledger'!$C$1:$C$400,$J241))</f>
        <v/>
      </c>
      <c r="D241" s="50" t="str">
        <f aca="false">IF($A241="","",INDEX('COGS Ledger'!$D$1:$D$400,$J241))</f>
        <v/>
      </c>
      <c r="E241" s="50" t="str">
        <f aca="false">IF($A241="","",INDEX('COGS Ledger'!$F$1:$F$400,$J241)&amp;"")</f>
        <v/>
      </c>
      <c r="F241" s="52" t="str">
        <f aca="false">IF($A241="","",INDEX('COGS Ledger'!$I$1:$I$400,$J241))</f>
        <v/>
      </c>
      <c r="G241" s="52" t="str">
        <f aca="false">IF($A241="","",INDEX('COGS Ledger'!$J$1:$J$400,$J241))</f>
        <v/>
      </c>
      <c r="H241" s="52" t="str">
        <f aca="false">IF($A241="","",'COGS Testing'!$E$9)</f>
        <v/>
      </c>
      <c r="I241" s="50" t="str">
        <f aca="false">IF($A241="","","Above materiality – automatically selected")</f>
        <v/>
      </c>
      <c r="J241" s="90" t="str">
        <f aca="false">IF($A241="","",MATCH(LARGE('COGS Ledger'!$P$2:$P$400,$A241),'COGS Ledger'!$P$2:$P$400,0)+1)</f>
        <v/>
      </c>
      <c r="K241" s="50" t="str">
        <f aca="false">IF($A241="","",INDEX('COGS Ledger'!$A$1:$A$400,$J241)&amp;"")</f>
        <v/>
      </c>
      <c r="L241" s="54"/>
      <c r="M241" s="54"/>
    </row>
    <row r="242" customFormat="false" ht="15" hidden="false" customHeight="false" outlineLevel="0" collapsed="false">
      <c r="A242" s="90" t="str">
        <f aca="false">IF(ROWS($A$5:A242)&lt;='COGS Testing'!$E$31,ROWS($A$5:A242),"")</f>
        <v/>
      </c>
      <c r="B242" s="91" t="str">
        <f aca="false">IF($A242="","",INDEX('COGS Ledger'!$B$1:$B$400,$J242))</f>
        <v/>
      </c>
      <c r="C242" s="90" t="str">
        <f aca="false">IF($A242="","",INDEX('COGS Ledger'!$C$1:$C$400,$J242))</f>
        <v/>
      </c>
      <c r="D242" s="50" t="str">
        <f aca="false">IF($A242="","",INDEX('COGS Ledger'!$D$1:$D$400,$J242))</f>
        <v/>
      </c>
      <c r="E242" s="50" t="str">
        <f aca="false">IF($A242="","",INDEX('COGS Ledger'!$F$1:$F$400,$J242)&amp;"")</f>
        <v/>
      </c>
      <c r="F242" s="52" t="str">
        <f aca="false">IF($A242="","",INDEX('COGS Ledger'!$I$1:$I$400,$J242))</f>
        <v/>
      </c>
      <c r="G242" s="52" t="str">
        <f aca="false">IF($A242="","",INDEX('COGS Ledger'!$J$1:$J$400,$J242))</f>
        <v/>
      </c>
      <c r="H242" s="52" t="str">
        <f aca="false">IF($A242="","",'COGS Testing'!$E$9)</f>
        <v/>
      </c>
      <c r="I242" s="50" t="str">
        <f aca="false">IF($A242="","","Above materiality – automatically selected")</f>
        <v/>
      </c>
      <c r="J242" s="90" t="str">
        <f aca="false">IF($A242="","",MATCH(LARGE('COGS Ledger'!$P$2:$P$400,$A242),'COGS Ledger'!$P$2:$P$400,0)+1)</f>
        <v/>
      </c>
      <c r="K242" s="50" t="str">
        <f aca="false">IF($A242="","",INDEX('COGS Ledger'!$A$1:$A$400,$J242)&amp;"")</f>
        <v/>
      </c>
      <c r="L242" s="54"/>
      <c r="M242" s="54"/>
    </row>
    <row r="243" customFormat="false" ht="15" hidden="false" customHeight="false" outlineLevel="0" collapsed="false">
      <c r="A243" s="90" t="str">
        <f aca="false">IF(ROWS($A$5:A243)&lt;='COGS Testing'!$E$31,ROWS($A$5:A243),"")</f>
        <v/>
      </c>
      <c r="B243" s="91" t="str">
        <f aca="false">IF($A243="","",INDEX('COGS Ledger'!$B$1:$B$400,$J243))</f>
        <v/>
      </c>
      <c r="C243" s="90" t="str">
        <f aca="false">IF($A243="","",INDEX('COGS Ledger'!$C$1:$C$400,$J243))</f>
        <v/>
      </c>
      <c r="D243" s="50" t="str">
        <f aca="false">IF($A243="","",INDEX('COGS Ledger'!$D$1:$D$400,$J243))</f>
        <v/>
      </c>
      <c r="E243" s="50" t="str">
        <f aca="false">IF($A243="","",INDEX('COGS Ledger'!$F$1:$F$400,$J243)&amp;"")</f>
        <v/>
      </c>
      <c r="F243" s="52" t="str">
        <f aca="false">IF($A243="","",INDEX('COGS Ledger'!$I$1:$I$400,$J243))</f>
        <v/>
      </c>
      <c r="G243" s="52" t="str">
        <f aca="false">IF($A243="","",INDEX('COGS Ledger'!$J$1:$J$400,$J243))</f>
        <v/>
      </c>
      <c r="H243" s="52" t="str">
        <f aca="false">IF($A243="","",'COGS Testing'!$E$9)</f>
        <v/>
      </c>
      <c r="I243" s="50" t="str">
        <f aca="false">IF($A243="","","Above materiality – automatically selected")</f>
        <v/>
      </c>
      <c r="J243" s="90" t="str">
        <f aca="false">IF($A243="","",MATCH(LARGE('COGS Ledger'!$P$2:$P$400,$A243),'COGS Ledger'!$P$2:$P$400,0)+1)</f>
        <v/>
      </c>
      <c r="K243" s="50" t="str">
        <f aca="false">IF($A243="","",INDEX('COGS Ledger'!$A$1:$A$400,$J243)&amp;"")</f>
        <v/>
      </c>
      <c r="L243" s="54"/>
      <c r="M243" s="54"/>
    </row>
    <row r="244" customFormat="false" ht="15" hidden="false" customHeight="false" outlineLevel="0" collapsed="false">
      <c r="A244" s="90" t="str">
        <f aca="false">IF(ROWS($A$5:A244)&lt;='COGS Testing'!$E$31,ROWS($A$5:A244),"")</f>
        <v/>
      </c>
      <c r="B244" s="91" t="str">
        <f aca="false">IF($A244="","",INDEX('COGS Ledger'!$B$1:$B$400,$J244))</f>
        <v/>
      </c>
      <c r="C244" s="90" t="str">
        <f aca="false">IF($A244="","",INDEX('COGS Ledger'!$C$1:$C$400,$J244))</f>
        <v/>
      </c>
      <c r="D244" s="50" t="str">
        <f aca="false">IF($A244="","",INDEX('COGS Ledger'!$D$1:$D$400,$J244))</f>
        <v/>
      </c>
      <c r="E244" s="50" t="str">
        <f aca="false">IF($A244="","",INDEX('COGS Ledger'!$F$1:$F$400,$J244)&amp;"")</f>
        <v/>
      </c>
      <c r="F244" s="52" t="str">
        <f aca="false">IF($A244="","",INDEX('COGS Ledger'!$I$1:$I$400,$J244))</f>
        <v/>
      </c>
      <c r="G244" s="52" t="str">
        <f aca="false">IF($A244="","",INDEX('COGS Ledger'!$J$1:$J$400,$J244))</f>
        <v/>
      </c>
      <c r="H244" s="52" t="str">
        <f aca="false">IF($A244="","",'COGS Testing'!$E$9)</f>
        <v/>
      </c>
      <c r="I244" s="50" t="str">
        <f aca="false">IF($A244="","","Above materiality – automatically selected")</f>
        <v/>
      </c>
      <c r="J244" s="90" t="str">
        <f aca="false">IF($A244="","",MATCH(LARGE('COGS Ledger'!$P$2:$P$400,$A244),'COGS Ledger'!$P$2:$P$400,0)+1)</f>
        <v/>
      </c>
      <c r="K244" s="50" t="str">
        <f aca="false">IF($A244="","",INDEX('COGS Ledger'!$A$1:$A$400,$J244)&amp;"")</f>
        <v/>
      </c>
      <c r="L244" s="54"/>
      <c r="M244" s="54"/>
    </row>
    <row r="245" customFormat="false" ht="15" hidden="false" customHeight="false" outlineLevel="0" collapsed="false">
      <c r="A245" s="90" t="str">
        <f aca="false">IF(ROWS($A$5:A245)&lt;='COGS Testing'!$E$31,ROWS($A$5:A245),"")</f>
        <v/>
      </c>
      <c r="B245" s="91" t="str">
        <f aca="false">IF($A245="","",INDEX('COGS Ledger'!$B$1:$B$400,$J245))</f>
        <v/>
      </c>
      <c r="C245" s="90" t="str">
        <f aca="false">IF($A245="","",INDEX('COGS Ledger'!$C$1:$C$400,$J245))</f>
        <v/>
      </c>
      <c r="D245" s="50" t="str">
        <f aca="false">IF($A245="","",INDEX('COGS Ledger'!$D$1:$D$400,$J245))</f>
        <v/>
      </c>
      <c r="E245" s="50" t="str">
        <f aca="false">IF($A245="","",INDEX('COGS Ledger'!$F$1:$F$400,$J245)&amp;"")</f>
        <v/>
      </c>
      <c r="F245" s="52" t="str">
        <f aca="false">IF($A245="","",INDEX('COGS Ledger'!$I$1:$I$400,$J245))</f>
        <v/>
      </c>
      <c r="G245" s="52" t="str">
        <f aca="false">IF($A245="","",INDEX('COGS Ledger'!$J$1:$J$400,$J245))</f>
        <v/>
      </c>
      <c r="H245" s="52" t="str">
        <f aca="false">IF($A245="","",'COGS Testing'!$E$9)</f>
        <v/>
      </c>
      <c r="I245" s="50" t="str">
        <f aca="false">IF($A245="","","Above materiality – automatically selected")</f>
        <v/>
      </c>
      <c r="J245" s="90" t="str">
        <f aca="false">IF($A245="","",MATCH(LARGE('COGS Ledger'!$P$2:$P$400,$A245),'COGS Ledger'!$P$2:$P$400,0)+1)</f>
        <v/>
      </c>
      <c r="K245" s="50" t="str">
        <f aca="false">IF($A245="","",INDEX('COGS Ledger'!$A$1:$A$400,$J245)&amp;"")</f>
        <v/>
      </c>
      <c r="L245" s="54"/>
      <c r="M245" s="54"/>
    </row>
    <row r="246" customFormat="false" ht="15" hidden="false" customHeight="false" outlineLevel="0" collapsed="false">
      <c r="A246" s="90" t="str">
        <f aca="false">IF(ROWS($A$5:A246)&lt;='COGS Testing'!$E$31,ROWS($A$5:A246),"")</f>
        <v/>
      </c>
      <c r="B246" s="91" t="str">
        <f aca="false">IF($A246="","",INDEX('COGS Ledger'!$B$1:$B$400,$J246))</f>
        <v/>
      </c>
      <c r="C246" s="90" t="str">
        <f aca="false">IF($A246="","",INDEX('COGS Ledger'!$C$1:$C$400,$J246))</f>
        <v/>
      </c>
      <c r="D246" s="50" t="str">
        <f aca="false">IF($A246="","",INDEX('COGS Ledger'!$D$1:$D$400,$J246))</f>
        <v/>
      </c>
      <c r="E246" s="50" t="str">
        <f aca="false">IF($A246="","",INDEX('COGS Ledger'!$F$1:$F$400,$J246)&amp;"")</f>
        <v/>
      </c>
      <c r="F246" s="52" t="str">
        <f aca="false">IF($A246="","",INDEX('COGS Ledger'!$I$1:$I$400,$J246))</f>
        <v/>
      </c>
      <c r="G246" s="52" t="str">
        <f aca="false">IF($A246="","",INDEX('COGS Ledger'!$J$1:$J$400,$J246))</f>
        <v/>
      </c>
      <c r="H246" s="52" t="str">
        <f aca="false">IF($A246="","",'COGS Testing'!$E$9)</f>
        <v/>
      </c>
      <c r="I246" s="50" t="str">
        <f aca="false">IF($A246="","","Above materiality – automatically selected")</f>
        <v/>
      </c>
      <c r="J246" s="90" t="str">
        <f aca="false">IF($A246="","",MATCH(LARGE('COGS Ledger'!$P$2:$P$400,$A246),'COGS Ledger'!$P$2:$P$400,0)+1)</f>
        <v/>
      </c>
      <c r="K246" s="50" t="str">
        <f aca="false">IF($A246="","",INDEX('COGS Ledger'!$A$1:$A$400,$J246)&amp;"")</f>
        <v/>
      </c>
      <c r="L246" s="54"/>
      <c r="M246" s="54"/>
    </row>
    <row r="247" customFormat="false" ht="15" hidden="false" customHeight="false" outlineLevel="0" collapsed="false">
      <c r="A247" s="90" t="str">
        <f aca="false">IF(ROWS($A$5:A247)&lt;='COGS Testing'!$E$31,ROWS($A$5:A247),"")</f>
        <v/>
      </c>
      <c r="B247" s="91" t="str">
        <f aca="false">IF($A247="","",INDEX('COGS Ledger'!$B$1:$B$400,$J247))</f>
        <v/>
      </c>
      <c r="C247" s="90" t="str">
        <f aca="false">IF($A247="","",INDEX('COGS Ledger'!$C$1:$C$400,$J247))</f>
        <v/>
      </c>
      <c r="D247" s="50" t="str">
        <f aca="false">IF($A247="","",INDEX('COGS Ledger'!$D$1:$D$400,$J247))</f>
        <v/>
      </c>
      <c r="E247" s="50" t="str">
        <f aca="false">IF($A247="","",INDEX('COGS Ledger'!$F$1:$F$400,$J247)&amp;"")</f>
        <v/>
      </c>
      <c r="F247" s="52" t="str">
        <f aca="false">IF($A247="","",INDEX('COGS Ledger'!$I$1:$I$400,$J247))</f>
        <v/>
      </c>
      <c r="G247" s="52" t="str">
        <f aca="false">IF($A247="","",INDEX('COGS Ledger'!$J$1:$J$400,$J247))</f>
        <v/>
      </c>
      <c r="H247" s="52" t="str">
        <f aca="false">IF($A247="","",'COGS Testing'!$E$9)</f>
        <v/>
      </c>
      <c r="I247" s="50" t="str">
        <f aca="false">IF($A247="","","Above materiality – automatically selected")</f>
        <v/>
      </c>
      <c r="J247" s="90" t="str">
        <f aca="false">IF($A247="","",MATCH(LARGE('COGS Ledger'!$P$2:$P$400,$A247),'COGS Ledger'!$P$2:$P$400,0)+1)</f>
        <v/>
      </c>
      <c r="K247" s="50" t="str">
        <f aca="false">IF($A247="","",INDEX('COGS Ledger'!$A$1:$A$400,$J247)&amp;"")</f>
        <v/>
      </c>
      <c r="L247" s="54"/>
      <c r="M247" s="54"/>
    </row>
    <row r="248" customFormat="false" ht="15" hidden="false" customHeight="false" outlineLevel="0" collapsed="false">
      <c r="A248" s="90" t="str">
        <f aca="false">IF(ROWS($A$5:A248)&lt;='COGS Testing'!$E$31,ROWS($A$5:A248),"")</f>
        <v/>
      </c>
      <c r="B248" s="91" t="str">
        <f aca="false">IF($A248="","",INDEX('COGS Ledger'!$B$1:$B$400,$J248))</f>
        <v/>
      </c>
      <c r="C248" s="90" t="str">
        <f aca="false">IF($A248="","",INDEX('COGS Ledger'!$C$1:$C$400,$J248))</f>
        <v/>
      </c>
      <c r="D248" s="50" t="str">
        <f aca="false">IF($A248="","",INDEX('COGS Ledger'!$D$1:$D$400,$J248))</f>
        <v/>
      </c>
      <c r="E248" s="50" t="str">
        <f aca="false">IF($A248="","",INDEX('COGS Ledger'!$F$1:$F$400,$J248)&amp;"")</f>
        <v/>
      </c>
      <c r="F248" s="52" t="str">
        <f aca="false">IF($A248="","",INDEX('COGS Ledger'!$I$1:$I$400,$J248))</f>
        <v/>
      </c>
      <c r="G248" s="52" t="str">
        <f aca="false">IF($A248="","",INDEX('COGS Ledger'!$J$1:$J$400,$J248))</f>
        <v/>
      </c>
      <c r="H248" s="52" t="str">
        <f aca="false">IF($A248="","",'COGS Testing'!$E$9)</f>
        <v/>
      </c>
      <c r="I248" s="50" t="str">
        <f aca="false">IF($A248="","","Above materiality – automatically selected")</f>
        <v/>
      </c>
      <c r="J248" s="90" t="str">
        <f aca="false">IF($A248="","",MATCH(LARGE('COGS Ledger'!$P$2:$P$400,$A248),'COGS Ledger'!$P$2:$P$400,0)+1)</f>
        <v/>
      </c>
      <c r="K248" s="50" t="str">
        <f aca="false">IF($A248="","",INDEX('COGS Ledger'!$A$1:$A$400,$J248)&amp;"")</f>
        <v/>
      </c>
      <c r="L248" s="54"/>
      <c r="M248" s="54"/>
    </row>
    <row r="249" customFormat="false" ht="15" hidden="false" customHeight="false" outlineLevel="0" collapsed="false">
      <c r="A249" s="90" t="str">
        <f aca="false">IF(ROWS($A$5:A249)&lt;='COGS Testing'!$E$31,ROWS($A$5:A249),"")</f>
        <v/>
      </c>
      <c r="B249" s="91" t="str">
        <f aca="false">IF($A249="","",INDEX('COGS Ledger'!$B$1:$B$400,$J249))</f>
        <v/>
      </c>
      <c r="C249" s="90" t="str">
        <f aca="false">IF($A249="","",INDEX('COGS Ledger'!$C$1:$C$400,$J249))</f>
        <v/>
      </c>
      <c r="D249" s="50" t="str">
        <f aca="false">IF($A249="","",INDEX('COGS Ledger'!$D$1:$D$400,$J249))</f>
        <v/>
      </c>
      <c r="E249" s="50" t="str">
        <f aca="false">IF($A249="","",INDEX('COGS Ledger'!$F$1:$F$400,$J249)&amp;"")</f>
        <v/>
      </c>
      <c r="F249" s="52" t="str">
        <f aca="false">IF($A249="","",INDEX('COGS Ledger'!$I$1:$I$400,$J249))</f>
        <v/>
      </c>
      <c r="G249" s="52" t="str">
        <f aca="false">IF($A249="","",INDEX('COGS Ledger'!$J$1:$J$400,$J249))</f>
        <v/>
      </c>
      <c r="H249" s="52" t="str">
        <f aca="false">IF($A249="","",'COGS Testing'!$E$9)</f>
        <v/>
      </c>
      <c r="I249" s="50" t="str">
        <f aca="false">IF($A249="","","Above materiality – automatically selected")</f>
        <v/>
      </c>
      <c r="J249" s="90" t="str">
        <f aca="false">IF($A249="","",MATCH(LARGE('COGS Ledger'!$P$2:$P$400,$A249),'COGS Ledger'!$P$2:$P$400,0)+1)</f>
        <v/>
      </c>
      <c r="K249" s="50" t="str">
        <f aca="false">IF($A249="","",INDEX('COGS Ledger'!$A$1:$A$400,$J249)&amp;"")</f>
        <v/>
      </c>
      <c r="L249" s="54"/>
      <c r="M249" s="54"/>
    </row>
    <row r="250" customFormat="false" ht="15" hidden="false" customHeight="false" outlineLevel="0" collapsed="false">
      <c r="A250" s="90" t="str">
        <f aca="false">IF(ROWS($A$5:A250)&lt;='COGS Testing'!$E$31,ROWS($A$5:A250),"")</f>
        <v/>
      </c>
      <c r="B250" s="91" t="str">
        <f aca="false">IF($A250="","",INDEX('COGS Ledger'!$B$1:$B$400,$J250))</f>
        <v/>
      </c>
      <c r="C250" s="90" t="str">
        <f aca="false">IF($A250="","",INDEX('COGS Ledger'!$C$1:$C$400,$J250))</f>
        <v/>
      </c>
      <c r="D250" s="50" t="str">
        <f aca="false">IF($A250="","",INDEX('COGS Ledger'!$D$1:$D$400,$J250))</f>
        <v/>
      </c>
      <c r="E250" s="50" t="str">
        <f aca="false">IF($A250="","",INDEX('COGS Ledger'!$F$1:$F$400,$J250)&amp;"")</f>
        <v/>
      </c>
      <c r="F250" s="52" t="str">
        <f aca="false">IF($A250="","",INDEX('COGS Ledger'!$I$1:$I$400,$J250))</f>
        <v/>
      </c>
      <c r="G250" s="52" t="str">
        <f aca="false">IF($A250="","",INDEX('COGS Ledger'!$J$1:$J$400,$J250))</f>
        <v/>
      </c>
      <c r="H250" s="52" t="str">
        <f aca="false">IF($A250="","",'COGS Testing'!$E$9)</f>
        <v/>
      </c>
      <c r="I250" s="50" t="str">
        <f aca="false">IF($A250="","","Above materiality – automatically selected")</f>
        <v/>
      </c>
      <c r="J250" s="90" t="str">
        <f aca="false">IF($A250="","",MATCH(LARGE('COGS Ledger'!$P$2:$P$400,$A250),'COGS Ledger'!$P$2:$P$400,0)+1)</f>
        <v/>
      </c>
      <c r="K250" s="50" t="str">
        <f aca="false">IF($A250="","",INDEX('COGS Ledger'!$A$1:$A$400,$J250)&amp;"")</f>
        <v/>
      </c>
      <c r="L250" s="54"/>
      <c r="M250" s="54"/>
    </row>
    <row r="251" customFormat="false" ht="15" hidden="false" customHeight="false" outlineLevel="0" collapsed="false">
      <c r="A251" s="90" t="str">
        <f aca="false">IF(ROWS($A$5:A251)&lt;='COGS Testing'!$E$31,ROWS($A$5:A251),"")</f>
        <v/>
      </c>
      <c r="B251" s="91" t="str">
        <f aca="false">IF($A251="","",INDEX('COGS Ledger'!$B$1:$B$400,$J251))</f>
        <v/>
      </c>
      <c r="C251" s="90" t="str">
        <f aca="false">IF($A251="","",INDEX('COGS Ledger'!$C$1:$C$400,$J251))</f>
        <v/>
      </c>
      <c r="D251" s="50" t="str">
        <f aca="false">IF($A251="","",INDEX('COGS Ledger'!$D$1:$D$400,$J251))</f>
        <v/>
      </c>
      <c r="E251" s="50" t="str">
        <f aca="false">IF($A251="","",INDEX('COGS Ledger'!$F$1:$F$400,$J251)&amp;"")</f>
        <v/>
      </c>
      <c r="F251" s="52" t="str">
        <f aca="false">IF($A251="","",INDEX('COGS Ledger'!$I$1:$I$400,$J251))</f>
        <v/>
      </c>
      <c r="G251" s="52" t="str">
        <f aca="false">IF($A251="","",INDEX('COGS Ledger'!$J$1:$J$400,$J251))</f>
        <v/>
      </c>
      <c r="H251" s="52" t="str">
        <f aca="false">IF($A251="","",'COGS Testing'!$E$9)</f>
        <v/>
      </c>
      <c r="I251" s="50" t="str">
        <f aca="false">IF($A251="","","Above materiality – automatically selected")</f>
        <v/>
      </c>
      <c r="J251" s="90" t="str">
        <f aca="false">IF($A251="","",MATCH(LARGE('COGS Ledger'!$P$2:$P$400,$A251),'COGS Ledger'!$P$2:$P$400,0)+1)</f>
        <v/>
      </c>
      <c r="K251" s="50" t="str">
        <f aca="false">IF($A251="","",INDEX('COGS Ledger'!$A$1:$A$400,$J251)&amp;"")</f>
        <v/>
      </c>
      <c r="L251" s="54"/>
      <c r="M251" s="54"/>
    </row>
    <row r="252" customFormat="false" ht="15" hidden="false" customHeight="false" outlineLevel="0" collapsed="false">
      <c r="A252" s="90" t="str">
        <f aca="false">IF(ROWS($A$5:A252)&lt;='COGS Testing'!$E$31,ROWS($A$5:A252),"")</f>
        <v/>
      </c>
      <c r="B252" s="91" t="str">
        <f aca="false">IF($A252="","",INDEX('COGS Ledger'!$B$1:$B$400,$J252))</f>
        <v/>
      </c>
      <c r="C252" s="90" t="str">
        <f aca="false">IF($A252="","",INDEX('COGS Ledger'!$C$1:$C$400,$J252))</f>
        <v/>
      </c>
      <c r="D252" s="50" t="str">
        <f aca="false">IF($A252="","",INDEX('COGS Ledger'!$D$1:$D$400,$J252))</f>
        <v/>
      </c>
      <c r="E252" s="50" t="str">
        <f aca="false">IF($A252="","",INDEX('COGS Ledger'!$F$1:$F$400,$J252)&amp;"")</f>
        <v/>
      </c>
      <c r="F252" s="52" t="str">
        <f aca="false">IF($A252="","",INDEX('COGS Ledger'!$I$1:$I$400,$J252))</f>
        <v/>
      </c>
      <c r="G252" s="52" t="str">
        <f aca="false">IF($A252="","",INDEX('COGS Ledger'!$J$1:$J$400,$J252))</f>
        <v/>
      </c>
      <c r="H252" s="52" t="str">
        <f aca="false">IF($A252="","",'COGS Testing'!$E$9)</f>
        <v/>
      </c>
      <c r="I252" s="50" t="str">
        <f aca="false">IF($A252="","","Above materiality – automatically selected")</f>
        <v/>
      </c>
      <c r="J252" s="90" t="str">
        <f aca="false">IF($A252="","",MATCH(LARGE('COGS Ledger'!$P$2:$P$400,$A252),'COGS Ledger'!$P$2:$P$400,0)+1)</f>
        <v/>
      </c>
      <c r="K252" s="50" t="str">
        <f aca="false">IF($A252="","",INDEX('COGS Ledger'!$A$1:$A$400,$J252)&amp;"")</f>
        <v/>
      </c>
      <c r="L252" s="54"/>
      <c r="M252" s="54"/>
    </row>
    <row r="253" customFormat="false" ht="15" hidden="false" customHeight="false" outlineLevel="0" collapsed="false">
      <c r="A253" s="90" t="str">
        <f aca="false">IF(ROWS($A$5:A253)&lt;='COGS Testing'!$E$31,ROWS($A$5:A253),"")</f>
        <v/>
      </c>
      <c r="B253" s="91" t="str">
        <f aca="false">IF($A253="","",INDEX('COGS Ledger'!$B$1:$B$400,$J253))</f>
        <v/>
      </c>
      <c r="C253" s="90" t="str">
        <f aca="false">IF($A253="","",INDEX('COGS Ledger'!$C$1:$C$400,$J253))</f>
        <v/>
      </c>
      <c r="D253" s="50" t="str">
        <f aca="false">IF($A253="","",INDEX('COGS Ledger'!$D$1:$D$400,$J253))</f>
        <v/>
      </c>
      <c r="E253" s="50" t="str">
        <f aca="false">IF($A253="","",INDEX('COGS Ledger'!$F$1:$F$400,$J253)&amp;"")</f>
        <v/>
      </c>
      <c r="F253" s="52" t="str">
        <f aca="false">IF($A253="","",INDEX('COGS Ledger'!$I$1:$I$400,$J253))</f>
        <v/>
      </c>
      <c r="G253" s="52" t="str">
        <f aca="false">IF($A253="","",INDEX('COGS Ledger'!$J$1:$J$400,$J253))</f>
        <v/>
      </c>
      <c r="H253" s="52" t="str">
        <f aca="false">IF($A253="","",'COGS Testing'!$E$9)</f>
        <v/>
      </c>
      <c r="I253" s="50" t="str">
        <f aca="false">IF($A253="","","Above materiality – automatically selected")</f>
        <v/>
      </c>
      <c r="J253" s="90" t="str">
        <f aca="false">IF($A253="","",MATCH(LARGE('COGS Ledger'!$P$2:$P$400,$A253),'COGS Ledger'!$P$2:$P$400,0)+1)</f>
        <v/>
      </c>
      <c r="K253" s="50" t="str">
        <f aca="false">IF($A253="","",INDEX('COGS Ledger'!$A$1:$A$400,$J253)&amp;"")</f>
        <v/>
      </c>
      <c r="L253" s="54"/>
      <c r="M253" s="54"/>
    </row>
    <row r="254" customFormat="false" ht="15" hidden="false" customHeight="false" outlineLevel="0" collapsed="false">
      <c r="A254" s="90" t="str">
        <f aca="false">IF(ROWS($A$5:A254)&lt;='COGS Testing'!$E$31,ROWS($A$5:A254),"")</f>
        <v/>
      </c>
      <c r="B254" s="91" t="str">
        <f aca="false">IF($A254="","",INDEX('COGS Ledger'!$B$1:$B$400,$J254))</f>
        <v/>
      </c>
      <c r="C254" s="90" t="str">
        <f aca="false">IF($A254="","",INDEX('COGS Ledger'!$C$1:$C$400,$J254))</f>
        <v/>
      </c>
      <c r="D254" s="50" t="str">
        <f aca="false">IF($A254="","",INDEX('COGS Ledger'!$D$1:$D$400,$J254))</f>
        <v/>
      </c>
      <c r="E254" s="50" t="str">
        <f aca="false">IF($A254="","",INDEX('COGS Ledger'!$F$1:$F$400,$J254)&amp;"")</f>
        <v/>
      </c>
      <c r="F254" s="52" t="str">
        <f aca="false">IF($A254="","",INDEX('COGS Ledger'!$I$1:$I$400,$J254))</f>
        <v/>
      </c>
      <c r="G254" s="52" t="str">
        <f aca="false">IF($A254="","",INDEX('COGS Ledger'!$J$1:$J$400,$J254))</f>
        <v/>
      </c>
      <c r="H254" s="52" t="str">
        <f aca="false">IF($A254="","",'COGS Testing'!$E$9)</f>
        <v/>
      </c>
      <c r="I254" s="50" t="str">
        <f aca="false">IF($A254="","","Above materiality – automatically selected")</f>
        <v/>
      </c>
      <c r="J254" s="90" t="str">
        <f aca="false">IF($A254="","",MATCH(LARGE('COGS Ledger'!$P$2:$P$400,$A254),'COGS Ledger'!$P$2:$P$400,0)+1)</f>
        <v/>
      </c>
      <c r="K254" s="50" t="str">
        <f aca="false">IF($A254="","",INDEX('COGS Ledger'!$A$1:$A$400,$J254)&amp;"")</f>
        <v/>
      </c>
      <c r="L254" s="54"/>
      <c r="M254" s="54"/>
    </row>
    <row r="255" customFormat="false" ht="15" hidden="false" customHeight="false" outlineLevel="0" collapsed="false">
      <c r="A255" s="90" t="str">
        <f aca="false">IF(ROWS($A$5:A255)&lt;='COGS Testing'!$E$31,ROWS($A$5:A255),"")</f>
        <v/>
      </c>
      <c r="B255" s="91" t="str">
        <f aca="false">IF($A255="","",INDEX('COGS Ledger'!$B$1:$B$400,$J255))</f>
        <v/>
      </c>
      <c r="C255" s="90" t="str">
        <f aca="false">IF($A255="","",INDEX('COGS Ledger'!$C$1:$C$400,$J255))</f>
        <v/>
      </c>
      <c r="D255" s="50" t="str">
        <f aca="false">IF($A255="","",INDEX('COGS Ledger'!$D$1:$D$400,$J255))</f>
        <v/>
      </c>
      <c r="E255" s="50" t="str">
        <f aca="false">IF($A255="","",INDEX('COGS Ledger'!$F$1:$F$400,$J255)&amp;"")</f>
        <v/>
      </c>
      <c r="F255" s="52" t="str">
        <f aca="false">IF($A255="","",INDEX('COGS Ledger'!$I$1:$I$400,$J255))</f>
        <v/>
      </c>
      <c r="G255" s="52" t="str">
        <f aca="false">IF($A255="","",INDEX('COGS Ledger'!$J$1:$J$400,$J255))</f>
        <v/>
      </c>
      <c r="H255" s="52" t="str">
        <f aca="false">IF($A255="","",'COGS Testing'!$E$9)</f>
        <v/>
      </c>
      <c r="I255" s="50" t="str">
        <f aca="false">IF($A255="","","Above materiality – automatically selected")</f>
        <v/>
      </c>
      <c r="J255" s="90" t="str">
        <f aca="false">IF($A255="","",MATCH(LARGE('COGS Ledger'!$P$2:$P$400,$A255),'COGS Ledger'!$P$2:$P$400,0)+1)</f>
        <v/>
      </c>
      <c r="K255" s="50" t="str">
        <f aca="false">IF($A255="","",INDEX('COGS Ledger'!$A$1:$A$400,$J255)&amp;"")</f>
        <v/>
      </c>
      <c r="L255" s="54"/>
      <c r="M255" s="54"/>
    </row>
    <row r="256" customFormat="false" ht="15" hidden="false" customHeight="false" outlineLevel="0" collapsed="false">
      <c r="A256" s="90" t="str">
        <f aca="false">IF(ROWS($A$5:A256)&lt;='COGS Testing'!$E$31,ROWS($A$5:A256),"")</f>
        <v/>
      </c>
      <c r="B256" s="91" t="str">
        <f aca="false">IF($A256="","",INDEX('COGS Ledger'!$B$1:$B$400,$J256))</f>
        <v/>
      </c>
      <c r="C256" s="90" t="str">
        <f aca="false">IF($A256="","",INDEX('COGS Ledger'!$C$1:$C$400,$J256))</f>
        <v/>
      </c>
      <c r="D256" s="50" t="str">
        <f aca="false">IF($A256="","",INDEX('COGS Ledger'!$D$1:$D$400,$J256))</f>
        <v/>
      </c>
      <c r="E256" s="50" t="str">
        <f aca="false">IF($A256="","",INDEX('COGS Ledger'!$F$1:$F$400,$J256)&amp;"")</f>
        <v/>
      </c>
      <c r="F256" s="52" t="str">
        <f aca="false">IF($A256="","",INDEX('COGS Ledger'!$I$1:$I$400,$J256))</f>
        <v/>
      </c>
      <c r="G256" s="52" t="str">
        <f aca="false">IF($A256="","",INDEX('COGS Ledger'!$J$1:$J$400,$J256))</f>
        <v/>
      </c>
      <c r="H256" s="52" t="str">
        <f aca="false">IF($A256="","",'COGS Testing'!$E$9)</f>
        <v/>
      </c>
      <c r="I256" s="50" t="str">
        <f aca="false">IF($A256="","","Above materiality – automatically selected")</f>
        <v/>
      </c>
      <c r="J256" s="90" t="str">
        <f aca="false">IF($A256="","",MATCH(LARGE('COGS Ledger'!$P$2:$P$400,$A256),'COGS Ledger'!$P$2:$P$400,0)+1)</f>
        <v/>
      </c>
      <c r="K256" s="50" t="str">
        <f aca="false">IF($A256="","",INDEX('COGS Ledger'!$A$1:$A$400,$J256)&amp;"")</f>
        <v/>
      </c>
      <c r="L256" s="54"/>
      <c r="M256" s="54"/>
    </row>
    <row r="257" customFormat="false" ht="15" hidden="false" customHeight="false" outlineLevel="0" collapsed="false">
      <c r="A257" s="90" t="str">
        <f aca="false">IF(ROWS($A$5:A257)&lt;='COGS Testing'!$E$31,ROWS($A$5:A257),"")</f>
        <v/>
      </c>
      <c r="B257" s="91" t="str">
        <f aca="false">IF($A257="","",INDEX('COGS Ledger'!$B$1:$B$400,$J257))</f>
        <v/>
      </c>
      <c r="C257" s="90" t="str">
        <f aca="false">IF($A257="","",INDEX('COGS Ledger'!$C$1:$C$400,$J257))</f>
        <v/>
      </c>
      <c r="D257" s="50" t="str">
        <f aca="false">IF($A257="","",INDEX('COGS Ledger'!$D$1:$D$400,$J257))</f>
        <v/>
      </c>
      <c r="E257" s="50" t="str">
        <f aca="false">IF($A257="","",INDEX('COGS Ledger'!$F$1:$F$400,$J257)&amp;"")</f>
        <v/>
      </c>
      <c r="F257" s="52" t="str">
        <f aca="false">IF($A257="","",INDEX('COGS Ledger'!$I$1:$I$400,$J257))</f>
        <v/>
      </c>
      <c r="G257" s="52" t="str">
        <f aca="false">IF($A257="","",INDEX('COGS Ledger'!$J$1:$J$400,$J257))</f>
        <v/>
      </c>
      <c r="H257" s="52" t="str">
        <f aca="false">IF($A257="","",'COGS Testing'!$E$9)</f>
        <v/>
      </c>
      <c r="I257" s="50" t="str">
        <f aca="false">IF($A257="","","Above materiality – automatically selected")</f>
        <v/>
      </c>
      <c r="J257" s="90" t="str">
        <f aca="false">IF($A257="","",MATCH(LARGE('COGS Ledger'!$P$2:$P$400,$A257),'COGS Ledger'!$P$2:$P$400,0)+1)</f>
        <v/>
      </c>
      <c r="K257" s="50" t="str">
        <f aca="false">IF($A257="","",INDEX('COGS Ledger'!$A$1:$A$400,$J257)&amp;"")</f>
        <v/>
      </c>
      <c r="L257" s="54"/>
      <c r="M257" s="54"/>
    </row>
    <row r="258" customFormat="false" ht="15" hidden="false" customHeight="false" outlineLevel="0" collapsed="false">
      <c r="A258" s="90" t="str">
        <f aca="false">IF(ROWS($A$5:A258)&lt;='COGS Testing'!$E$31,ROWS($A$5:A258),"")</f>
        <v/>
      </c>
      <c r="B258" s="91" t="str">
        <f aca="false">IF($A258="","",INDEX('COGS Ledger'!$B$1:$B$400,$J258))</f>
        <v/>
      </c>
      <c r="C258" s="90" t="str">
        <f aca="false">IF($A258="","",INDEX('COGS Ledger'!$C$1:$C$400,$J258))</f>
        <v/>
      </c>
      <c r="D258" s="50" t="str">
        <f aca="false">IF($A258="","",INDEX('COGS Ledger'!$D$1:$D$400,$J258))</f>
        <v/>
      </c>
      <c r="E258" s="50" t="str">
        <f aca="false">IF($A258="","",INDEX('COGS Ledger'!$F$1:$F$400,$J258)&amp;"")</f>
        <v/>
      </c>
      <c r="F258" s="52" t="str">
        <f aca="false">IF($A258="","",INDEX('COGS Ledger'!$I$1:$I$400,$J258))</f>
        <v/>
      </c>
      <c r="G258" s="52" t="str">
        <f aca="false">IF($A258="","",INDEX('COGS Ledger'!$J$1:$J$400,$J258))</f>
        <v/>
      </c>
      <c r="H258" s="52" t="str">
        <f aca="false">IF($A258="","",'COGS Testing'!$E$9)</f>
        <v/>
      </c>
      <c r="I258" s="50" t="str">
        <f aca="false">IF($A258="","","Above materiality – automatically selected")</f>
        <v/>
      </c>
      <c r="J258" s="90" t="str">
        <f aca="false">IF($A258="","",MATCH(LARGE('COGS Ledger'!$P$2:$P$400,$A258),'COGS Ledger'!$P$2:$P$400,0)+1)</f>
        <v/>
      </c>
      <c r="K258" s="50" t="str">
        <f aca="false">IF($A258="","",INDEX('COGS Ledger'!$A$1:$A$400,$J258)&amp;"")</f>
        <v/>
      </c>
      <c r="L258" s="54"/>
      <c r="M258" s="54"/>
    </row>
    <row r="259" customFormat="false" ht="15" hidden="false" customHeight="false" outlineLevel="0" collapsed="false">
      <c r="A259" s="90" t="str">
        <f aca="false">IF(ROWS($A$5:A259)&lt;='COGS Testing'!$E$31,ROWS($A$5:A259),"")</f>
        <v/>
      </c>
      <c r="B259" s="91" t="str">
        <f aca="false">IF($A259="","",INDEX('COGS Ledger'!$B$1:$B$400,$J259))</f>
        <v/>
      </c>
      <c r="C259" s="90" t="str">
        <f aca="false">IF($A259="","",INDEX('COGS Ledger'!$C$1:$C$400,$J259))</f>
        <v/>
      </c>
      <c r="D259" s="50" t="str">
        <f aca="false">IF($A259="","",INDEX('COGS Ledger'!$D$1:$D$400,$J259))</f>
        <v/>
      </c>
      <c r="E259" s="50" t="str">
        <f aca="false">IF($A259="","",INDEX('COGS Ledger'!$F$1:$F$400,$J259)&amp;"")</f>
        <v/>
      </c>
      <c r="F259" s="52" t="str">
        <f aca="false">IF($A259="","",INDEX('COGS Ledger'!$I$1:$I$400,$J259))</f>
        <v/>
      </c>
      <c r="G259" s="52" t="str">
        <f aca="false">IF($A259="","",INDEX('COGS Ledger'!$J$1:$J$400,$J259))</f>
        <v/>
      </c>
      <c r="H259" s="52" t="str">
        <f aca="false">IF($A259="","",'COGS Testing'!$E$9)</f>
        <v/>
      </c>
      <c r="I259" s="50" t="str">
        <f aca="false">IF($A259="","","Above materiality – automatically selected")</f>
        <v/>
      </c>
      <c r="J259" s="90" t="str">
        <f aca="false">IF($A259="","",MATCH(LARGE('COGS Ledger'!$P$2:$P$400,$A259),'COGS Ledger'!$P$2:$P$400,0)+1)</f>
        <v/>
      </c>
      <c r="K259" s="50" t="str">
        <f aca="false">IF($A259="","",INDEX('COGS Ledger'!$A$1:$A$400,$J259)&amp;"")</f>
        <v/>
      </c>
      <c r="L259" s="54"/>
      <c r="M259" s="54"/>
    </row>
    <row r="260" customFormat="false" ht="15" hidden="false" customHeight="false" outlineLevel="0" collapsed="false">
      <c r="A260" s="90" t="str">
        <f aca="false">IF(ROWS($A$5:A260)&lt;='COGS Testing'!$E$31,ROWS($A$5:A260),"")</f>
        <v/>
      </c>
      <c r="B260" s="91" t="str">
        <f aca="false">IF($A260="","",INDEX('COGS Ledger'!$B$1:$B$400,$J260))</f>
        <v/>
      </c>
      <c r="C260" s="90" t="str">
        <f aca="false">IF($A260="","",INDEX('COGS Ledger'!$C$1:$C$400,$J260))</f>
        <v/>
      </c>
      <c r="D260" s="50" t="str">
        <f aca="false">IF($A260="","",INDEX('COGS Ledger'!$D$1:$D$400,$J260))</f>
        <v/>
      </c>
      <c r="E260" s="50" t="str">
        <f aca="false">IF($A260="","",INDEX('COGS Ledger'!$F$1:$F$400,$J260)&amp;"")</f>
        <v/>
      </c>
      <c r="F260" s="52" t="str">
        <f aca="false">IF($A260="","",INDEX('COGS Ledger'!$I$1:$I$400,$J260))</f>
        <v/>
      </c>
      <c r="G260" s="52" t="str">
        <f aca="false">IF($A260="","",INDEX('COGS Ledger'!$J$1:$J$400,$J260))</f>
        <v/>
      </c>
      <c r="H260" s="52" t="str">
        <f aca="false">IF($A260="","",'COGS Testing'!$E$9)</f>
        <v/>
      </c>
      <c r="I260" s="50" t="str">
        <f aca="false">IF($A260="","","Above materiality – automatically selected")</f>
        <v/>
      </c>
      <c r="J260" s="90" t="str">
        <f aca="false">IF($A260="","",MATCH(LARGE('COGS Ledger'!$P$2:$P$400,$A260),'COGS Ledger'!$P$2:$P$400,0)+1)</f>
        <v/>
      </c>
      <c r="K260" s="50" t="str">
        <f aca="false">IF($A260="","",INDEX('COGS Ledger'!$A$1:$A$400,$J260)&amp;"")</f>
        <v/>
      </c>
      <c r="L260" s="54"/>
      <c r="M260" s="54"/>
    </row>
    <row r="261" customFormat="false" ht="15" hidden="false" customHeight="false" outlineLevel="0" collapsed="false">
      <c r="A261" s="90" t="str">
        <f aca="false">IF(ROWS($A$5:A261)&lt;='COGS Testing'!$E$31,ROWS($A$5:A261),"")</f>
        <v/>
      </c>
      <c r="B261" s="91" t="str">
        <f aca="false">IF($A261="","",INDEX('COGS Ledger'!$B$1:$B$400,$J261))</f>
        <v/>
      </c>
      <c r="C261" s="90" t="str">
        <f aca="false">IF($A261="","",INDEX('COGS Ledger'!$C$1:$C$400,$J261))</f>
        <v/>
      </c>
      <c r="D261" s="50" t="str">
        <f aca="false">IF($A261="","",INDEX('COGS Ledger'!$D$1:$D$400,$J261))</f>
        <v/>
      </c>
      <c r="E261" s="50" t="str">
        <f aca="false">IF($A261="","",INDEX('COGS Ledger'!$F$1:$F$400,$J261)&amp;"")</f>
        <v/>
      </c>
      <c r="F261" s="52" t="str">
        <f aca="false">IF($A261="","",INDEX('COGS Ledger'!$I$1:$I$400,$J261))</f>
        <v/>
      </c>
      <c r="G261" s="52" t="str">
        <f aca="false">IF($A261="","",INDEX('COGS Ledger'!$J$1:$J$400,$J261))</f>
        <v/>
      </c>
      <c r="H261" s="52" t="str">
        <f aca="false">IF($A261="","",'COGS Testing'!$E$9)</f>
        <v/>
      </c>
      <c r="I261" s="50" t="str">
        <f aca="false">IF($A261="","","Above materiality – automatically selected")</f>
        <v/>
      </c>
      <c r="J261" s="90" t="str">
        <f aca="false">IF($A261="","",MATCH(LARGE('COGS Ledger'!$P$2:$P$400,$A261),'COGS Ledger'!$P$2:$P$400,0)+1)</f>
        <v/>
      </c>
      <c r="K261" s="50" t="str">
        <f aca="false">IF($A261="","",INDEX('COGS Ledger'!$A$1:$A$400,$J261)&amp;"")</f>
        <v/>
      </c>
      <c r="L261" s="54"/>
      <c r="M261" s="54"/>
    </row>
    <row r="262" customFormat="false" ht="15" hidden="false" customHeight="false" outlineLevel="0" collapsed="false">
      <c r="A262" s="90" t="str">
        <f aca="false">IF(ROWS($A$5:A262)&lt;='COGS Testing'!$E$31,ROWS($A$5:A262),"")</f>
        <v/>
      </c>
      <c r="B262" s="91" t="str">
        <f aca="false">IF($A262="","",INDEX('COGS Ledger'!$B$1:$B$400,$J262))</f>
        <v/>
      </c>
      <c r="C262" s="90" t="str">
        <f aca="false">IF($A262="","",INDEX('COGS Ledger'!$C$1:$C$400,$J262))</f>
        <v/>
      </c>
      <c r="D262" s="50" t="str">
        <f aca="false">IF($A262="","",INDEX('COGS Ledger'!$D$1:$D$400,$J262))</f>
        <v/>
      </c>
      <c r="E262" s="50" t="str">
        <f aca="false">IF($A262="","",INDEX('COGS Ledger'!$F$1:$F$400,$J262)&amp;"")</f>
        <v/>
      </c>
      <c r="F262" s="52" t="str">
        <f aca="false">IF($A262="","",INDEX('COGS Ledger'!$I$1:$I$400,$J262))</f>
        <v/>
      </c>
      <c r="G262" s="52" t="str">
        <f aca="false">IF($A262="","",INDEX('COGS Ledger'!$J$1:$J$400,$J262))</f>
        <v/>
      </c>
      <c r="H262" s="52" t="str">
        <f aca="false">IF($A262="","",'COGS Testing'!$E$9)</f>
        <v/>
      </c>
      <c r="I262" s="50" t="str">
        <f aca="false">IF($A262="","","Above materiality – automatically selected")</f>
        <v/>
      </c>
      <c r="J262" s="90" t="str">
        <f aca="false">IF($A262="","",MATCH(LARGE('COGS Ledger'!$P$2:$P$400,$A262),'COGS Ledger'!$P$2:$P$400,0)+1)</f>
        <v/>
      </c>
      <c r="K262" s="50" t="str">
        <f aca="false">IF($A262="","",INDEX('COGS Ledger'!$A$1:$A$400,$J262)&amp;"")</f>
        <v/>
      </c>
      <c r="L262" s="54"/>
      <c r="M262" s="54"/>
    </row>
    <row r="263" customFormat="false" ht="15" hidden="false" customHeight="false" outlineLevel="0" collapsed="false">
      <c r="A263" s="90" t="str">
        <f aca="false">IF(ROWS($A$5:A263)&lt;='COGS Testing'!$E$31,ROWS($A$5:A263),"")</f>
        <v/>
      </c>
      <c r="B263" s="91" t="str">
        <f aca="false">IF($A263="","",INDEX('COGS Ledger'!$B$1:$B$400,$J263))</f>
        <v/>
      </c>
      <c r="C263" s="90" t="str">
        <f aca="false">IF($A263="","",INDEX('COGS Ledger'!$C$1:$C$400,$J263))</f>
        <v/>
      </c>
      <c r="D263" s="50" t="str">
        <f aca="false">IF($A263="","",INDEX('COGS Ledger'!$D$1:$D$400,$J263))</f>
        <v/>
      </c>
      <c r="E263" s="50" t="str">
        <f aca="false">IF($A263="","",INDEX('COGS Ledger'!$F$1:$F$400,$J263)&amp;"")</f>
        <v/>
      </c>
      <c r="F263" s="52" t="str">
        <f aca="false">IF($A263="","",INDEX('COGS Ledger'!$I$1:$I$400,$J263))</f>
        <v/>
      </c>
      <c r="G263" s="52" t="str">
        <f aca="false">IF($A263="","",INDEX('COGS Ledger'!$J$1:$J$400,$J263))</f>
        <v/>
      </c>
      <c r="H263" s="52" t="str">
        <f aca="false">IF($A263="","",'COGS Testing'!$E$9)</f>
        <v/>
      </c>
      <c r="I263" s="50" t="str">
        <f aca="false">IF($A263="","","Above materiality – automatically selected")</f>
        <v/>
      </c>
      <c r="J263" s="90" t="str">
        <f aca="false">IF($A263="","",MATCH(LARGE('COGS Ledger'!$P$2:$P$400,$A263),'COGS Ledger'!$P$2:$P$400,0)+1)</f>
        <v/>
      </c>
      <c r="K263" s="50" t="str">
        <f aca="false">IF($A263="","",INDEX('COGS Ledger'!$A$1:$A$400,$J263)&amp;"")</f>
        <v/>
      </c>
      <c r="L263" s="54"/>
      <c r="M263" s="54"/>
    </row>
    <row r="264" customFormat="false" ht="15" hidden="false" customHeight="false" outlineLevel="0" collapsed="false">
      <c r="A264" s="90" t="str">
        <f aca="false">IF(ROWS($A$5:A264)&lt;='COGS Testing'!$E$31,ROWS($A$5:A264),"")</f>
        <v/>
      </c>
      <c r="B264" s="91" t="str">
        <f aca="false">IF($A264="","",INDEX('COGS Ledger'!$B$1:$B$400,$J264))</f>
        <v/>
      </c>
      <c r="C264" s="90" t="str">
        <f aca="false">IF($A264="","",INDEX('COGS Ledger'!$C$1:$C$400,$J264))</f>
        <v/>
      </c>
      <c r="D264" s="50" t="str">
        <f aca="false">IF($A264="","",INDEX('COGS Ledger'!$D$1:$D$400,$J264))</f>
        <v/>
      </c>
      <c r="E264" s="50" t="str">
        <f aca="false">IF($A264="","",INDEX('COGS Ledger'!$F$1:$F$400,$J264)&amp;"")</f>
        <v/>
      </c>
      <c r="F264" s="52" t="str">
        <f aca="false">IF($A264="","",INDEX('COGS Ledger'!$I$1:$I$400,$J264))</f>
        <v/>
      </c>
      <c r="G264" s="52" t="str">
        <f aca="false">IF($A264="","",INDEX('COGS Ledger'!$J$1:$J$400,$J264))</f>
        <v/>
      </c>
      <c r="H264" s="52" t="str">
        <f aca="false">IF($A264="","",'COGS Testing'!$E$9)</f>
        <v/>
      </c>
      <c r="I264" s="50" t="str">
        <f aca="false">IF($A264="","","Above materiality – automatically selected")</f>
        <v/>
      </c>
      <c r="J264" s="90" t="str">
        <f aca="false">IF($A264="","",MATCH(LARGE('COGS Ledger'!$P$2:$P$400,$A264),'COGS Ledger'!$P$2:$P$400,0)+1)</f>
        <v/>
      </c>
      <c r="K264" s="50" t="str">
        <f aca="false">IF($A264="","",INDEX('COGS Ledger'!$A$1:$A$400,$J264)&amp;"")</f>
        <v/>
      </c>
      <c r="L264" s="54"/>
      <c r="M264" s="54"/>
    </row>
    <row r="265" customFormat="false" ht="15" hidden="false" customHeight="false" outlineLevel="0" collapsed="false">
      <c r="A265" s="90" t="str">
        <f aca="false">IF(ROWS($A$5:A265)&lt;='COGS Testing'!$E$31,ROWS($A$5:A265),"")</f>
        <v/>
      </c>
      <c r="B265" s="91" t="str">
        <f aca="false">IF($A265="","",INDEX('COGS Ledger'!$B$1:$B$400,$J265))</f>
        <v/>
      </c>
      <c r="C265" s="90" t="str">
        <f aca="false">IF($A265="","",INDEX('COGS Ledger'!$C$1:$C$400,$J265))</f>
        <v/>
      </c>
      <c r="D265" s="50" t="str">
        <f aca="false">IF($A265="","",INDEX('COGS Ledger'!$D$1:$D$400,$J265))</f>
        <v/>
      </c>
      <c r="E265" s="50" t="str">
        <f aca="false">IF($A265="","",INDEX('COGS Ledger'!$F$1:$F$400,$J265)&amp;"")</f>
        <v/>
      </c>
      <c r="F265" s="52" t="str">
        <f aca="false">IF($A265="","",INDEX('COGS Ledger'!$I$1:$I$400,$J265))</f>
        <v/>
      </c>
      <c r="G265" s="52" t="str">
        <f aca="false">IF($A265="","",INDEX('COGS Ledger'!$J$1:$J$400,$J265))</f>
        <v/>
      </c>
      <c r="H265" s="52" t="str">
        <f aca="false">IF($A265="","",'COGS Testing'!$E$9)</f>
        <v/>
      </c>
      <c r="I265" s="50" t="str">
        <f aca="false">IF($A265="","","Above materiality – automatically selected")</f>
        <v/>
      </c>
      <c r="J265" s="90" t="str">
        <f aca="false">IF($A265="","",MATCH(LARGE('COGS Ledger'!$P$2:$P$400,$A265),'COGS Ledger'!$P$2:$P$400,0)+1)</f>
        <v/>
      </c>
      <c r="K265" s="50" t="str">
        <f aca="false">IF($A265="","",INDEX('COGS Ledger'!$A$1:$A$400,$J265)&amp;"")</f>
        <v/>
      </c>
      <c r="L265" s="54"/>
      <c r="M265" s="54"/>
    </row>
    <row r="266" customFormat="false" ht="15" hidden="false" customHeight="false" outlineLevel="0" collapsed="false">
      <c r="A266" s="90" t="str">
        <f aca="false">IF(ROWS($A$5:A266)&lt;='COGS Testing'!$E$31,ROWS($A$5:A266),"")</f>
        <v/>
      </c>
      <c r="B266" s="91" t="str">
        <f aca="false">IF($A266="","",INDEX('COGS Ledger'!$B$1:$B$400,$J266))</f>
        <v/>
      </c>
      <c r="C266" s="90" t="str">
        <f aca="false">IF($A266="","",INDEX('COGS Ledger'!$C$1:$C$400,$J266))</f>
        <v/>
      </c>
      <c r="D266" s="50" t="str">
        <f aca="false">IF($A266="","",INDEX('COGS Ledger'!$D$1:$D$400,$J266))</f>
        <v/>
      </c>
      <c r="E266" s="50" t="str">
        <f aca="false">IF($A266="","",INDEX('COGS Ledger'!$F$1:$F$400,$J266)&amp;"")</f>
        <v/>
      </c>
      <c r="F266" s="52" t="str">
        <f aca="false">IF($A266="","",INDEX('COGS Ledger'!$I$1:$I$400,$J266))</f>
        <v/>
      </c>
      <c r="G266" s="52" t="str">
        <f aca="false">IF($A266="","",INDEX('COGS Ledger'!$J$1:$J$400,$J266))</f>
        <v/>
      </c>
      <c r="H266" s="52" t="str">
        <f aca="false">IF($A266="","",'COGS Testing'!$E$9)</f>
        <v/>
      </c>
      <c r="I266" s="50" t="str">
        <f aca="false">IF($A266="","","Above materiality – automatically selected")</f>
        <v/>
      </c>
      <c r="J266" s="90" t="str">
        <f aca="false">IF($A266="","",MATCH(LARGE('COGS Ledger'!$P$2:$P$400,$A266),'COGS Ledger'!$P$2:$P$400,0)+1)</f>
        <v/>
      </c>
      <c r="K266" s="50" t="str">
        <f aca="false">IF($A266="","",INDEX('COGS Ledger'!$A$1:$A$400,$J266)&amp;"")</f>
        <v/>
      </c>
      <c r="L266" s="54"/>
      <c r="M266" s="54"/>
    </row>
    <row r="267" customFormat="false" ht="15" hidden="false" customHeight="false" outlineLevel="0" collapsed="false">
      <c r="A267" s="90" t="str">
        <f aca="false">IF(ROWS($A$5:A267)&lt;='COGS Testing'!$E$31,ROWS($A$5:A267),"")</f>
        <v/>
      </c>
      <c r="B267" s="91" t="str">
        <f aca="false">IF($A267="","",INDEX('COGS Ledger'!$B$1:$B$400,$J267))</f>
        <v/>
      </c>
      <c r="C267" s="90" t="str">
        <f aca="false">IF($A267="","",INDEX('COGS Ledger'!$C$1:$C$400,$J267))</f>
        <v/>
      </c>
      <c r="D267" s="50" t="str">
        <f aca="false">IF($A267="","",INDEX('COGS Ledger'!$D$1:$D$400,$J267))</f>
        <v/>
      </c>
      <c r="E267" s="50" t="str">
        <f aca="false">IF($A267="","",INDEX('COGS Ledger'!$F$1:$F$400,$J267)&amp;"")</f>
        <v/>
      </c>
      <c r="F267" s="52" t="str">
        <f aca="false">IF($A267="","",INDEX('COGS Ledger'!$I$1:$I$400,$J267))</f>
        <v/>
      </c>
      <c r="G267" s="52" t="str">
        <f aca="false">IF($A267="","",INDEX('COGS Ledger'!$J$1:$J$400,$J267))</f>
        <v/>
      </c>
      <c r="H267" s="52" t="str">
        <f aca="false">IF($A267="","",'COGS Testing'!$E$9)</f>
        <v/>
      </c>
      <c r="I267" s="50" t="str">
        <f aca="false">IF($A267="","","Above materiality – automatically selected")</f>
        <v/>
      </c>
      <c r="J267" s="90" t="str">
        <f aca="false">IF($A267="","",MATCH(LARGE('COGS Ledger'!$P$2:$P$400,$A267),'COGS Ledger'!$P$2:$P$400,0)+1)</f>
        <v/>
      </c>
      <c r="K267" s="50" t="str">
        <f aca="false">IF($A267="","",INDEX('COGS Ledger'!$A$1:$A$400,$J267)&amp;"")</f>
        <v/>
      </c>
      <c r="L267" s="54"/>
      <c r="M267" s="54"/>
    </row>
    <row r="268" customFormat="false" ht="15" hidden="false" customHeight="false" outlineLevel="0" collapsed="false">
      <c r="A268" s="90" t="str">
        <f aca="false">IF(ROWS($A$5:A268)&lt;='COGS Testing'!$E$31,ROWS($A$5:A268),"")</f>
        <v/>
      </c>
      <c r="B268" s="91" t="str">
        <f aca="false">IF($A268="","",INDEX('COGS Ledger'!$B$1:$B$400,$J268))</f>
        <v/>
      </c>
      <c r="C268" s="90" t="str">
        <f aca="false">IF($A268="","",INDEX('COGS Ledger'!$C$1:$C$400,$J268))</f>
        <v/>
      </c>
      <c r="D268" s="50" t="str">
        <f aca="false">IF($A268="","",INDEX('COGS Ledger'!$D$1:$D$400,$J268))</f>
        <v/>
      </c>
      <c r="E268" s="50" t="str">
        <f aca="false">IF($A268="","",INDEX('COGS Ledger'!$F$1:$F$400,$J268)&amp;"")</f>
        <v/>
      </c>
      <c r="F268" s="52" t="str">
        <f aca="false">IF($A268="","",INDEX('COGS Ledger'!$I$1:$I$400,$J268))</f>
        <v/>
      </c>
      <c r="G268" s="52" t="str">
        <f aca="false">IF($A268="","",INDEX('COGS Ledger'!$J$1:$J$400,$J268))</f>
        <v/>
      </c>
      <c r="H268" s="52" t="str">
        <f aca="false">IF($A268="","",'COGS Testing'!$E$9)</f>
        <v/>
      </c>
      <c r="I268" s="50" t="str">
        <f aca="false">IF($A268="","","Above materiality – automatically selected")</f>
        <v/>
      </c>
      <c r="J268" s="90" t="str">
        <f aca="false">IF($A268="","",MATCH(LARGE('COGS Ledger'!$P$2:$P$400,$A268),'COGS Ledger'!$P$2:$P$400,0)+1)</f>
        <v/>
      </c>
      <c r="K268" s="50" t="str">
        <f aca="false">IF($A268="","",INDEX('COGS Ledger'!$A$1:$A$400,$J268)&amp;"")</f>
        <v/>
      </c>
      <c r="L268" s="54"/>
      <c r="M268" s="54"/>
    </row>
    <row r="269" customFormat="false" ht="15" hidden="false" customHeight="false" outlineLevel="0" collapsed="false">
      <c r="A269" s="90" t="str">
        <f aca="false">IF(ROWS($A$5:A269)&lt;='COGS Testing'!$E$31,ROWS($A$5:A269),"")</f>
        <v/>
      </c>
      <c r="B269" s="91" t="str">
        <f aca="false">IF($A269="","",INDEX('COGS Ledger'!$B$1:$B$400,$J269))</f>
        <v/>
      </c>
      <c r="C269" s="90" t="str">
        <f aca="false">IF($A269="","",INDEX('COGS Ledger'!$C$1:$C$400,$J269))</f>
        <v/>
      </c>
      <c r="D269" s="50" t="str">
        <f aca="false">IF($A269="","",INDEX('COGS Ledger'!$D$1:$D$400,$J269))</f>
        <v/>
      </c>
      <c r="E269" s="50" t="str">
        <f aca="false">IF($A269="","",INDEX('COGS Ledger'!$F$1:$F$400,$J269)&amp;"")</f>
        <v/>
      </c>
      <c r="F269" s="52" t="str">
        <f aca="false">IF($A269="","",INDEX('COGS Ledger'!$I$1:$I$400,$J269))</f>
        <v/>
      </c>
      <c r="G269" s="52" t="str">
        <f aca="false">IF($A269="","",INDEX('COGS Ledger'!$J$1:$J$400,$J269))</f>
        <v/>
      </c>
      <c r="H269" s="52" t="str">
        <f aca="false">IF($A269="","",'COGS Testing'!$E$9)</f>
        <v/>
      </c>
      <c r="I269" s="50" t="str">
        <f aca="false">IF($A269="","","Above materiality – automatically selected")</f>
        <v/>
      </c>
      <c r="J269" s="90" t="str">
        <f aca="false">IF($A269="","",MATCH(LARGE('COGS Ledger'!$P$2:$P$400,$A269),'COGS Ledger'!$P$2:$P$400,0)+1)</f>
        <v/>
      </c>
      <c r="K269" s="50" t="str">
        <f aca="false">IF($A269="","",INDEX('COGS Ledger'!$A$1:$A$400,$J269)&amp;"")</f>
        <v/>
      </c>
      <c r="L269" s="54"/>
      <c r="M269" s="54"/>
    </row>
    <row r="270" customFormat="false" ht="15" hidden="false" customHeight="false" outlineLevel="0" collapsed="false">
      <c r="A270" s="90" t="str">
        <f aca="false">IF(ROWS($A$5:A270)&lt;='COGS Testing'!$E$31,ROWS($A$5:A270),"")</f>
        <v/>
      </c>
      <c r="B270" s="91" t="str">
        <f aca="false">IF($A270="","",INDEX('COGS Ledger'!$B$1:$B$400,$J270))</f>
        <v/>
      </c>
      <c r="C270" s="90" t="str">
        <f aca="false">IF($A270="","",INDEX('COGS Ledger'!$C$1:$C$400,$J270))</f>
        <v/>
      </c>
      <c r="D270" s="50" t="str">
        <f aca="false">IF($A270="","",INDEX('COGS Ledger'!$D$1:$D$400,$J270))</f>
        <v/>
      </c>
      <c r="E270" s="50" t="str">
        <f aca="false">IF($A270="","",INDEX('COGS Ledger'!$F$1:$F$400,$J270)&amp;"")</f>
        <v/>
      </c>
      <c r="F270" s="52" t="str">
        <f aca="false">IF($A270="","",INDEX('COGS Ledger'!$I$1:$I$400,$J270))</f>
        <v/>
      </c>
      <c r="G270" s="52" t="str">
        <f aca="false">IF($A270="","",INDEX('COGS Ledger'!$J$1:$J$400,$J270))</f>
        <v/>
      </c>
      <c r="H270" s="52" t="str">
        <f aca="false">IF($A270="","",'COGS Testing'!$E$9)</f>
        <v/>
      </c>
      <c r="I270" s="50" t="str">
        <f aca="false">IF($A270="","","Above materiality – automatically selected")</f>
        <v/>
      </c>
      <c r="J270" s="90" t="str">
        <f aca="false">IF($A270="","",MATCH(LARGE('COGS Ledger'!$P$2:$P$400,$A270),'COGS Ledger'!$P$2:$P$400,0)+1)</f>
        <v/>
      </c>
      <c r="K270" s="50" t="str">
        <f aca="false">IF($A270="","",INDEX('COGS Ledger'!$A$1:$A$400,$J270)&amp;"")</f>
        <v/>
      </c>
      <c r="L270" s="54"/>
      <c r="M270" s="54"/>
    </row>
    <row r="271" customFormat="false" ht="15" hidden="false" customHeight="false" outlineLevel="0" collapsed="false">
      <c r="A271" s="90" t="str">
        <f aca="false">IF(ROWS($A$5:A271)&lt;='COGS Testing'!$E$31,ROWS($A$5:A271),"")</f>
        <v/>
      </c>
      <c r="B271" s="91" t="str">
        <f aca="false">IF($A271="","",INDEX('COGS Ledger'!$B$1:$B$400,$J271))</f>
        <v/>
      </c>
      <c r="C271" s="90" t="str">
        <f aca="false">IF($A271="","",INDEX('COGS Ledger'!$C$1:$C$400,$J271))</f>
        <v/>
      </c>
      <c r="D271" s="50" t="str">
        <f aca="false">IF($A271="","",INDEX('COGS Ledger'!$D$1:$D$400,$J271))</f>
        <v/>
      </c>
      <c r="E271" s="50" t="str">
        <f aca="false">IF($A271="","",INDEX('COGS Ledger'!$F$1:$F$400,$J271)&amp;"")</f>
        <v/>
      </c>
      <c r="F271" s="52" t="str">
        <f aca="false">IF($A271="","",INDEX('COGS Ledger'!$I$1:$I$400,$J271))</f>
        <v/>
      </c>
      <c r="G271" s="52" t="str">
        <f aca="false">IF($A271="","",INDEX('COGS Ledger'!$J$1:$J$400,$J271))</f>
        <v/>
      </c>
      <c r="H271" s="52" t="str">
        <f aca="false">IF($A271="","",'COGS Testing'!$E$9)</f>
        <v/>
      </c>
      <c r="I271" s="50" t="str">
        <f aca="false">IF($A271="","","Above materiality – automatically selected")</f>
        <v/>
      </c>
      <c r="J271" s="90" t="str">
        <f aca="false">IF($A271="","",MATCH(LARGE('COGS Ledger'!$P$2:$P$400,$A271),'COGS Ledger'!$P$2:$P$400,0)+1)</f>
        <v/>
      </c>
      <c r="K271" s="50" t="str">
        <f aca="false">IF($A271="","",INDEX('COGS Ledger'!$A$1:$A$400,$J271)&amp;"")</f>
        <v/>
      </c>
      <c r="L271" s="54"/>
      <c r="M271" s="54"/>
    </row>
    <row r="272" customFormat="false" ht="15" hidden="false" customHeight="false" outlineLevel="0" collapsed="false">
      <c r="A272" s="90" t="str">
        <f aca="false">IF(ROWS($A$5:A272)&lt;='COGS Testing'!$E$31,ROWS($A$5:A272),"")</f>
        <v/>
      </c>
      <c r="B272" s="91" t="str">
        <f aca="false">IF($A272="","",INDEX('COGS Ledger'!$B$1:$B$400,$J272))</f>
        <v/>
      </c>
      <c r="C272" s="90" t="str">
        <f aca="false">IF($A272="","",INDEX('COGS Ledger'!$C$1:$C$400,$J272))</f>
        <v/>
      </c>
      <c r="D272" s="50" t="str">
        <f aca="false">IF($A272="","",INDEX('COGS Ledger'!$D$1:$D$400,$J272))</f>
        <v/>
      </c>
      <c r="E272" s="50" t="str">
        <f aca="false">IF($A272="","",INDEX('COGS Ledger'!$F$1:$F$400,$J272)&amp;"")</f>
        <v/>
      </c>
      <c r="F272" s="52" t="str">
        <f aca="false">IF($A272="","",INDEX('COGS Ledger'!$I$1:$I$400,$J272))</f>
        <v/>
      </c>
      <c r="G272" s="52" t="str">
        <f aca="false">IF($A272="","",INDEX('COGS Ledger'!$J$1:$J$400,$J272))</f>
        <v/>
      </c>
      <c r="H272" s="52" t="str">
        <f aca="false">IF($A272="","",'COGS Testing'!$E$9)</f>
        <v/>
      </c>
      <c r="I272" s="50" t="str">
        <f aca="false">IF($A272="","","Above materiality – automatically selected")</f>
        <v/>
      </c>
      <c r="J272" s="90" t="str">
        <f aca="false">IF($A272="","",MATCH(LARGE('COGS Ledger'!$P$2:$P$400,$A272),'COGS Ledger'!$P$2:$P$400,0)+1)</f>
        <v/>
      </c>
      <c r="K272" s="50" t="str">
        <f aca="false">IF($A272="","",INDEX('COGS Ledger'!$A$1:$A$400,$J272)&amp;"")</f>
        <v/>
      </c>
      <c r="L272" s="54"/>
      <c r="M272" s="54"/>
    </row>
    <row r="273" customFormat="false" ht="15" hidden="false" customHeight="false" outlineLevel="0" collapsed="false">
      <c r="A273" s="90" t="str">
        <f aca="false">IF(ROWS($A$5:A273)&lt;='COGS Testing'!$E$31,ROWS($A$5:A273),"")</f>
        <v/>
      </c>
      <c r="B273" s="91" t="str">
        <f aca="false">IF($A273="","",INDEX('COGS Ledger'!$B$1:$B$400,$J273))</f>
        <v/>
      </c>
      <c r="C273" s="90" t="str">
        <f aca="false">IF($A273="","",INDEX('COGS Ledger'!$C$1:$C$400,$J273))</f>
        <v/>
      </c>
      <c r="D273" s="50" t="str">
        <f aca="false">IF($A273="","",INDEX('COGS Ledger'!$D$1:$D$400,$J273))</f>
        <v/>
      </c>
      <c r="E273" s="50" t="str">
        <f aca="false">IF($A273="","",INDEX('COGS Ledger'!$F$1:$F$400,$J273)&amp;"")</f>
        <v/>
      </c>
      <c r="F273" s="52" t="str">
        <f aca="false">IF($A273="","",INDEX('COGS Ledger'!$I$1:$I$400,$J273))</f>
        <v/>
      </c>
      <c r="G273" s="52" t="str">
        <f aca="false">IF($A273="","",INDEX('COGS Ledger'!$J$1:$J$400,$J273))</f>
        <v/>
      </c>
      <c r="H273" s="52" t="str">
        <f aca="false">IF($A273="","",'COGS Testing'!$E$9)</f>
        <v/>
      </c>
      <c r="I273" s="50" t="str">
        <f aca="false">IF($A273="","","Above materiality – automatically selected")</f>
        <v/>
      </c>
      <c r="J273" s="90" t="str">
        <f aca="false">IF($A273="","",MATCH(LARGE('COGS Ledger'!$P$2:$P$400,$A273),'COGS Ledger'!$P$2:$P$400,0)+1)</f>
        <v/>
      </c>
      <c r="K273" s="50" t="str">
        <f aca="false">IF($A273="","",INDEX('COGS Ledger'!$A$1:$A$400,$J273)&amp;"")</f>
        <v/>
      </c>
      <c r="L273" s="54"/>
      <c r="M273" s="54"/>
    </row>
    <row r="274" customFormat="false" ht="15" hidden="false" customHeight="false" outlineLevel="0" collapsed="false">
      <c r="A274" s="90" t="str">
        <f aca="false">IF(ROWS($A$5:A274)&lt;='COGS Testing'!$E$31,ROWS($A$5:A274),"")</f>
        <v/>
      </c>
      <c r="B274" s="91" t="str">
        <f aca="false">IF($A274="","",INDEX('COGS Ledger'!$B$1:$B$400,$J274))</f>
        <v/>
      </c>
      <c r="C274" s="90" t="str">
        <f aca="false">IF($A274="","",INDEX('COGS Ledger'!$C$1:$C$400,$J274))</f>
        <v/>
      </c>
      <c r="D274" s="50" t="str">
        <f aca="false">IF($A274="","",INDEX('COGS Ledger'!$D$1:$D$400,$J274))</f>
        <v/>
      </c>
      <c r="E274" s="50" t="str">
        <f aca="false">IF($A274="","",INDEX('COGS Ledger'!$F$1:$F$400,$J274)&amp;"")</f>
        <v/>
      </c>
      <c r="F274" s="52" t="str">
        <f aca="false">IF($A274="","",INDEX('COGS Ledger'!$I$1:$I$400,$J274))</f>
        <v/>
      </c>
      <c r="G274" s="52" t="str">
        <f aca="false">IF($A274="","",INDEX('COGS Ledger'!$J$1:$J$400,$J274))</f>
        <v/>
      </c>
      <c r="H274" s="52" t="str">
        <f aca="false">IF($A274="","",'COGS Testing'!$E$9)</f>
        <v/>
      </c>
      <c r="I274" s="50" t="str">
        <f aca="false">IF($A274="","","Above materiality – automatically selected")</f>
        <v/>
      </c>
      <c r="J274" s="90" t="str">
        <f aca="false">IF($A274="","",MATCH(LARGE('COGS Ledger'!$P$2:$P$400,$A274),'COGS Ledger'!$P$2:$P$400,0)+1)</f>
        <v/>
      </c>
      <c r="K274" s="50" t="str">
        <f aca="false">IF($A274="","",INDEX('COGS Ledger'!$A$1:$A$400,$J274)&amp;"")</f>
        <v/>
      </c>
      <c r="L274" s="54"/>
      <c r="M274" s="54"/>
    </row>
    <row r="275" customFormat="false" ht="15" hidden="false" customHeight="false" outlineLevel="0" collapsed="false">
      <c r="A275" s="90" t="str">
        <f aca="false">IF(ROWS($A$5:A275)&lt;='COGS Testing'!$E$31,ROWS($A$5:A275),"")</f>
        <v/>
      </c>
      <c r="B275" s="91" t="str">
        <f aca="false">IF($A275="","",INDEX('COGS Ledger'!$B$1:$B$400,$J275))</f>
        <v/>
      </c>
      <c r="C275" s="90" t="str">
        <f aca="false">IF($A275="","",INDEX('COGS Ledger'!$C$1:$C$400,$J275))</f>
        <v/>
      </c>
      <c r="D275" s="50" t="str">
        <f aca="false">IF($A275="","",INDEX('COGS Ledger'!$D$1:$D$400,$J275))</f>
        <v/>
      </c>
      <c r="E275" s="50" t="str">
        <f aca="false">IF($A275="","",INDEX('COGS Ledger'!$F$1:$F$400,$J275)&amp;"")</f>
        <v/>
      </c>
      <c r="F275" s="52" t="str">
        <f aca="false">IF($A275="","",INDEX('COGS Ledger'!$I$1:$I$400,$J275))</f>
        <v/>
      </c>
      <c r="G275" s="52" t="str">
        <f aca="false">IF($A275="","",INDEX('COGS Ledger'!$J$1:$J$400,$J275))</f>
        <v/>
      </c>
      <c r="H275" s="52" t="str">
        <f aca="false">IF($A275="","",'COGS Testing'!$E$9)</f>
        <v/>
      </c>
      <c r="I275" s="50" t="str">
        <f aca="false">IF($A275="","","Above materiality – automatically selected")</f>
        <v/>
      </c>
      <c r="J275" s="90" t="str">
        <f aca="false">IF($A275="","",MATCH(LARGE('COGS Ledger'!$P$2:$P$400,$A275),'COGS Ledger'!$P$2:$P$400,0)+1)</f>
        <v/>
      </c>
      <c r="K275" s="50" t="str">
        <f aca="false">IF($A275="","",INDEX('COGS Ledger'!$A$1:$A$400,$J275)&amp;"")</f>
        <v/>
      </c>
      <c r="L275" s="54"/>
      <c r="M275" s="54"/>
    </row>
    <row r="276" customFormat="false" ht="15" hidden="false" customHeight="false" outlineLevel="0" collapsed="false">
      <c r="A276" s="90" t="str">
        <f aca="false">IF(ROWS($A$5:A276)&lt;='COGS Testing'!$E$31,ROWS($A$5:A276),"")</f>
        <v/>
      </c>
      <c r="B276" s="91" t="str">
        <f aca="false">IF($A276="","",INDEX('COGS Ledger'!$B$1:$B$400,$J276))</f>
        <v/>
      </c>
      <c r="C276" s="90" t="str">
        <f aca="false">IF($A276="","",INDEX('COGS Ledger'!$C$1:$C$400,$J276))</f>
        <v/>
      </c>
      <c r="D276" s="50" t="str">
        <f aca="false">IF($A276="","",INDEX('COGS Ledger'!$D$1:$D$400,$J276))</f>
        <v/>
      </c>
      <c r="E276" s="50" t="str">
        <f aca="false">IF($A276="","",INDEX('COGS Ledger'!$F$1:$F$400,$J276)&amp;"")</f>
        <v/>
      </c>
      <c r="F276" s="52" t="str">
        <f aca="false">IF($A276="","",INDEX('COGS Ledger'!$I$1:$I$400,$J276))</f>
        <v/>
      </c>
      <c r="G276" s="52" t="str">
        <f aca="false">IF($A276="","",INDEX('COGS Ledger'!$J$1:$J$400,$J276))</f>
        <v/>
      </c>
      <c r="H276" s="52" t="str">
        <f aca="false">IF($A276="","",'COGS Testing'!$E$9)</f>
        <v/>
      </c>
      <c r="I276" s="50" t="str">
        <f aca="false">IF($A276="","","Above materiality – automatically selected")</f>
        <v/>
      </c>
      <c r="J276" s="90" t="str">
        <f aca="false">IF($A276="","",MATCH(LARGE('COGS Ledger'!$P$2:$P$400,$A276),'COGS Ledger'!$P$2:$P$400,0)+1)</f>
        <v/>
      </c>
      <c r="K276" s="50" t="str">
        <f aca="false">IF($A276="","",INDEX('COGS Ledger'!$A$1:$A$400,$J276)&amp;"")</f>
        <v/>
      </c>
      <c r="L276" s="54"/>
      <c r="M276" s="54"/>
    </row>
    <row r="277" customFormat="false" ht="15" hidden="false" customHeight="false" outlineLevel="0" collapsed="false">
      <c r="A277" s="90" t="str">
        <f aca="false">IF(ROWS($A$5:A277)&lt;='COGS Testing'!$E$31,ROWS($A$5:A277),"")</f>
        <v/>
      </c>
      <c r="B277" s="91" t="str">
        <f aca="false">IF($A277="","",INDEX('COGS Ledger'!$B$1:$B$400,$J277))</f>
        <v/>
      </c>
      <c r="C277" s="90" t="str">
        <f aca="false">IF($A277="","",INDEX('COGS Ledger'!$C$1:$C$400,$J277))</f>
        <v/>
      </c>
      <c r="D277" s="50" t="str">
        <f aca="false">IF($A277="","",INDEX('COGS Ledger'!$D$1:$D$400,$J277))</f>
        <v/>
      </c>
      <c r="E277" s="50" t="str">
        <f aca="false">IF($A277="","",INDEX('COGS Ledger'!$F$1:$F$400,$J277)&amp;"")</f>
        <v/>
      </c>
      <c r="F277" s="52" t="str">
        <f aca="false">IF($A277="","",INDEX('COGS Ledger'!$I$1:$I$400,$J277))</f>
        <v/>
      </c>
      <c r="G277" s="52" t="str">
        <f aca="false">IF($A277="","",INDEX('COGS Ledger'!$J$1:$J$400,$J277))</f>
        <v/>
      </c>
      <c r="H277" s="52" t="str">
        <f aca="false">IF($A277="","",'COGS Testing'!$E$9)</f>
        <v/>
      </c>
      <c r="I277" s="50" t="str">
        <f aca="false">IF($A277="","","Above materiality – automatically selected")</f>
        <v/>
      </c>
      <c r="J277" s="90" t="str">
        <f aca="false">IF($A277="","",MATCH(LARGE('COGS Ledger'!$P$2:$P$400,$A277),'COGS Ledger'!$P$2:$P$400,0)+1)</f>
        <v/>
      </c>
      <c r="K277" s="50" t="str">
        <f aca="false">IF($A277="","",INDEX('COGS Ledger'!$A$1:$A$400,$J277)&amp;"")</f>
        <v/>
      </c>
      <c r="L277" s="54"/>
      <c r="M277" s="54"/>
    </row>
    <row r="278" customFormat="false" ht="15" hidden="false" customHeight="false" outlineLevel="0" collapsed="false">
      <c r="A278" s="90" t="str">
        <f aca="false">IF(ROWS($A$5:A278)&lt;='COGS Testing'!$E$31,ROWS($A$5:A278),"")</f>
        <v/>
      </c>
      <c r="B278" s="91" t="str">
        <f aca="false">IF($A278="","",INDEX('COGS Ledger'!$B$1:$B$400,$J278))</f>
        <v/>
      </c>
      <c r="C278" s="90" t="str">
        <f aca="false">IF($A278="","",INDEX('COGS Ledger'!$C$1:$C$400,$J278))</f>
        <v/>
      </c>
      <c r="D278" s="50" t="str">
        <f aca="false">IF($A278="","",INDEX('COGS Ledger'!$D$1:$D$400,$J278))</f>
        <v/>
      </c>
      <c r="E278" s="50" t="str">
        <f aca="false">IF($A278="","",INDEX('COGS Ledger'!$F$1:$F$400,$J278)&amp;"")</f>
        <v/>
      </c>
      <c r="F278" s="52" t="str">
        <f aca="false">IF($A278="","",INDEX('COGS Ledger'!$I$1:$I$400,$J278))</f>
        <v/>
      </c>
      <c r="G278" s="52" t="str">
        <f aca="false">IF($A278="","",INDEX('COGS Ledger'!$J$1:$J$400,$J278))</f>
        <v/>
      </c>
      <c r="H278" s="52" t="str">
        <f aca="false">IF($A278="","",'COGS Testing'!$E$9)</f>
        <v/>
      </c>
      <c r="I278" s="50" t="str">
        <f aca="false">IF($A278="","","Above materiality – automatically selected")</f>
        <v/>
      </c>
      <c r="J278" s="90" t="str">
        <f aca="false">IF($A278="","",MATCH(LARGE('COGS Ledger'!$P$2:$P$400,$A278),'COGS Ledger'!$P$2:$P$400,0)+1)</f>
        <v/>
      </c>
      <c r="K278" s="50" t="str">
        <f aca="false">IF($A278="","",INDEX('COGS Ledger'!$A$1:$A$400,$J278)&amp;"")</f>
        <v/>
      </c>
      <c r="L278" s="54"/>
      <c r="M278" s="54"/>
    </row>
    <row r="279" customFormat="false" ht="15" hidden="false" customHeight="false" outlineLevel="0" collapsed="false">
      <c r="A279" s="90" t="str">
        <f aca="false">IF(ROWS($A$5:A279)&lt;='COGS Testing'!$E$31,ROWS($A$5:A279),"")</f>
        <v/>
      </c>
      <c r="B279" s="91" t="str">
        <f aca="false">IF($A279="","",INDEX('COGS Ledger'!$B$1:$B$400,$J279))</f>
        <v/>
      </c>
      <c r="C279" s="90" t="str">
        <f aca="false">IF($A279="","",INDEX('COGS Ledger'!$C$1:$C$400,$J279))</f>
        <v/>
      </c>
      <c r="D279" s="50" t="str">
        <f aca="false">IF($A279="","",INDEX('COGS Ledger'!$D$1:$D$400,$J279))</f>
        <v/>
      </c>
      <c r="E279" s="50" t="str">
        <f aca="false">IF($A279="","",INDEX('COGS Ledger'!$F$1:$F$400,$J279)&amp;"")</f>
        <v/>
      </c>
      <c r="F279" s="52" t="str">
        <f aca="false">IF($A279="","",INDEX('COGS Ledger'!$I$1:$I$400,$J279))</f>
        <v/>
      </c>
      <c r="G279" s="52" t="str">
        <f aca="false">IF($A279="","",INDEX('COGS Ledger'!$J$1:$J$400,$J279))</f>
        <v/>
      </c>
      <c r="H279" s="52" t="str">
        <f aca="false">IF($A279="","",'COGS Testing'!$E$9)</f>
        <v/>
      </c>
      <c r="I279" s="50" t="str">
        <f aca="false">IF($A279="","","Above materiality – automatically selected")</f>
        <v/>
      </c>
      <c r="J279" s="90" t="str">
        <f aca="false">IF($A279="","",MATCH(LARGE('COGS Ledger'!$P$2:$P$400,$A279),'COGS Ledger'!$P$2:$P$400,0)+1)</f>
        <v/>
      </c>
      <c r="K279" s="50" t="str">
        <f aca="false">IF($A279="","",INDEX('COGS Ledger'!$A$1:$A$400,$J279)&amp;"")</f>
        <v/>
      </c>
      <c r="L279" s="54"/>
      <c r="M279" s="54"/>
    </row>
    <row r="280" customFormat="false" ht="15" hidden="false" customHeight="false" outlineLevel="0" collapsed="false">
      <c r="A280" s="90" t="str">
        <f aca="false">IF(ROWS($A$5:A280)&lt;='COGS Testing'!$E$31,ROWS($A$5:A280),"")</f>
        <v/>
      </c>
      <c r="B280" s="91" t="str">
        <f aca="false">IF($A280="","",INDEX('COGS Ledger'!$B$1:$B$400,$J280))</f>
        <v/>
      </c>
      <c r="C280" s="90" t="str">
        <f aca="false">IF($A280="","",INDEX('COGS Ledger'!$C$1:$C$400,$J280))</f>
        <v/>
      </c>
      <c r="D280" s="50" t="str">
        <f aca="false">IF($A280="","",INDEX('COGS Ledger'!$D$1:$D$400,$J280))</f>
        <v/>
      </c>
      <c r="E280" s="50" t="str">
        <f aca="false">IF($A280="","",INDEX('COGS Ledger'!$F$1:$F$400,$J280)&amp;"")</f>
        <v/>
      </c>
      <c r="F280" s="52" t="str">
        <f aca="false">IF($A280="","",INDEX('COGS Ledger'!$I$1:$I$400,$J280))</f>
        <v/>
      </c>
      <c r="G280" s="52" t="str">
        <f aca="false">IF($A280="","",INDEX('COGS Ledger'!$J$1:$J$400,$J280))</f>
        <v/>
      </c>
      <c r="H280" s="52" t="str">
        <f aca="false">IF($A280="","",'COGS Testing'!$E$9)</f>
        <v/>
      </c>
      <c r="I280" s="50" t="str">
        <f aca="false">IF($A280="","","Above materiality – automatically selected")</f>
        <v/>
      </c>
      <c r="J280" s="90" t="str">
        <f aca="false">IF($A280="","",MATCH(LARGE('COGS Ledger'!$P$2:$P$400,$A280),'COGS Ledger'!$P$2:$P$400,0)+1)</f>
        <v/>
      </c>
      <c r="K280" s="50" t="str">
        <f aca="false">IF($A280="","",INDEX('COGS Ledger'!$A$1:$A$400,$J280)&amp;"")</f>
        <v/>
      </c>
      <c r="L280" s="54"/>
      <c r="M280" s="54"/>
    </row>
    <row r="281" customFormat="false" ht="15" hidden="false" customHeight="false" outlineLevel="0" collapsed="false">
      <c r="A281" s="90" t="str">
        <f aca="false">IF(ROWS($A$5:A281)&lt;='COGS Testing'!$E$31,ROWS($A$5:A281),"")</f>
        <v/>
      </c>
      <c r="B281" s="91" t="str">
        <f aca="false">IF($A281="","",INDEX('COGS Ledger'!$B$1:$B$400,$J281))</f>
        <v/>
      </c>
      <c r="C281" s="90" t="str">
        <f aca="false">IF($A281="","",INDEX('COGS Ledger'!$C$1:$C$400,$J281))</f>
        <v/>
      </c>
      <c r="D281" s="50" t="str">
        <f aca="false">IF($A281="","",INDEX('COGS Ledger'!$D$1:$D$400,$J281))</f>
        <v/>
      </c>
      <c r="E281" s="50" t="str">
        <f aca="false">IF($A281="","",INDEX('COGS Ledger'!$F$1:$F$400,$J281)&amp;"")</f>
        <v/>
      </c>
      <c r="F281" s="52" t="str">
        <f aca="false">IF($A281="","",INDEX('COGS Ledger'!$I$1:$I$400,$J281))</f>
        <v/>
      </c>
      <c r="G281" s="52" t="str">
        <f aca="false">IF($A281="","",INDEX('COGS Ledger'!$J$1:$J$400,$J281))</f>
        <v/>
      </c>
      <c r="H281" s="52" t="str">
        <f aca="false">IF($A281="","",'COGS Testing'!$E$9)</f>
        <v/>
      </c>
      <c r="I281" s="50" t="str">
        <f aca="false">IF($A281="","","Above materiality – automatically selected")</f>
        <v/>
      </c>
      <c r="J281" s="90" t="str">
        <f aca="false">IF($A281="","",MATCH(LARGE('COGS Ledger'!$P$2:$P$400,$A281),'COGS Ledger'!$P$2:$P$400,0)+1)</f>
        <v/>
      </c>
      <c r="K281" s="50" t="str">
        <f aca="false">IF($A281="","",INDEX('COGS Ledger'!$A$1:$A$400,$J281)&amp;"")</f>
        <v/>
      </c>
      <c r="L281" s="54"/>
      <c r="M281" s="54"/>
    </row>
    <row r="282" customFormat="false" ht="15" hidden="false" customHeight="false" outlineLevel="0" collapsed="false">
      <c r="A282" s="90" t="str">
        <f aca="false">IF(ROWS($A$5:A282)&lt;='COGS Testing'!$E$31,ROWS($A$5:A282),"")</f>
        <v/>
      </c>
      <c r="B282" s="91" t="str">
        <f aca="false">IF($A282="","",INDEX('COGS Ledger'!$B$1:$B$400,$J282))</f>
        <v/>
      </c>
      <c r="C282" s="90" t="str">
        <f aca="false">IF($A282="","",INDEX('COGS Ledger'!$C$1:$C$400,$J282))</f>
        <v/>
      </c>
      <c r="D282" s="50" t="str">
        <f aca="false">IF($A282="","",INDEX('COGS Ledger'!$D$1:$D$400,$J282))</f>
        <v/>
      </c>
      <c r="E282" s="50" t="str">
        <f aca="false">IF($A282="","",INDEX('COGS Ledger'!$F$1:$F$400,$J282)&amp;"")</f>
        <v/>
      </c>
      <c r="F282" s="52" t="str">
        <f aca="false">IF($A282="","",INDEX('COGS Ledger'!$I$1:$I$400,$J282))</f>
        <v/>
      </c>
      <c r="G282" s="52" t="str">
        <f aca="false">IF($A282="","",INDEX('COGS Ledger'!$J$1:$J$400,$J282))</f>
        <v/>
      </c>
      <c r="H282" s="52" t="str">
        <f aca="false">IF($A282="","",'COGS Testing'!$E$9)</f>
        <v/>
      </c>
      <c r="I282" s="50" t="str">
        <f aca="false">IF($A282="","","Above materiality – automatically selected")</f>
        <v/>
      </c>
      <c r="J282" s="90" t="str">
        <f aca="false">IF($A282="","",MATCH(LARGE('COGS Ledger'!$P$2:$P$400,$A282),'COGS Ledger'!$P$2:$P$400,0)+1)</f>
        <v/>
      </c>
      <c r="K282" s="50" t="str">
        <f aca="false">IF($A282="","",INDEX('COGS Ledger'!$A$1:$A$400,$J282)&amp;"")</f>
        <v/>
      </c>
      <c r="L282" s="54"/>
      <c r="M282" s="54"/>
    </row>
    <row r="283" customFormat="false" ht="15" hidden="false" customHeight="false" outlineLevel="0" collapsed="false">
      <c r="A283" s="90" t="str">
        <f aca="false">IF(ROWS($A$5:A283)&lt;='COGS Testing'!$E$31,ROWS($A$5:A283),"")</f>
        <v/>
      </c>
      <c r="B283" s="91" t="str">
        <f aca="false">IF($A283="","",INDEX('COGS Ledger'!$B$1:$B$400,$J283))</f>
        <v/>
      </c>
      <c r="C283" s="90" t="str">
        <f aca="false">IF($A283="","",INDEX('COGS Ledger'!$C$1:$C$400,$J283))</f>
        <v/>
      </c>
      <c r="D283" s="50" t="str">
        <f aca="false">IF($A283="","",INDEX('COGS Ledger'!$D$1:$D$400,$J283))</f>
        <v/>
      </c>
      <c r="E283" s="50" t="str">
        <f aca="false">IF($A283="","",INDEX('COGS Ledger'!$F$1:$F$400,$J283)&amp;"")</f>
        <v/>
      </c>
      <c r="F283" s="52" t="str">
        <f aca="false">IF($A283="","",INDEX('COGS Ledger'!$I$1:$I$400,$J283))</f>
        <v/>
      </c>
      <c r="G283" s="52" t="str">
        <f aca="false">IF($A283="","",INDEX('COGS Ledger'!$J$1:$J$400,$J283))</f>
        <v/>
      </c>
      <c r="H283" s="52" t="str">
        <f aca="false">IF($A283="","",'COGS Testing'!$E$9)</f>
        <v/>
      </c>
      <c r="I283" s="50" t="str">
        <f aca="false">IF($A283="","","Above materiality – automatically selected")</f>
        <v/>
      </c>
      <c r="J283" s="90" t="str">
        <f aca="false">IF($A283="","",MATCH(LARGE('COGS Ledger'!$P$2:$P$400,$A283),'COGS Ledger'!$P$2:$P$400,0)+1)</f>
        <v/>
      </c>
      <c r="K283" s="50" t="str">
        <f aca="false">IF($A283="","",INDEX('COGS Ledger'!$A$1:$A$400,$J283)&amp;"")</f>
        <v/>
      </c>
      <c r="L283" s="54"/>
      <c r="M283" s="54"/>
    </row>
    <row r="284" customFormat="false" ht="15" hidden="false" customHeight="false" outlineLevel="0" collapsed="false">
      <c r="A284" s="90" t="str">
        <f aca="false">IF(ROWS($A$5:A284)&lt;='COGS Testing'!$E$31,ROWS($A$5:A284),"")</f>
        <v/>
      </c>
      <c r="B284" s="91" t="str">
        <f aca="false">IF($A284="","",INDEX('COGS Ledger'!$B$1:$B$400,$J284))</f>
        <v/>
      </c>
      <c r="C284" s="90" t="str">
        <f aca="false">IF($A284="","",INDEX('COGS Ledger'!$C$1:$C$400,$J284))</f>
        <v/>
      </c>
      <c r="D284" s="50" t="str">
        <f aca="false">IF($A284="","",INDEX('COGS Ledger'!$D$1:$D$400,$J284))</f>
        <v/>
      </c>
      <c r="E284" s="50" t="str">
        <f aca="false">IF($A284="","",INDEX('COGS Ledger'!$F$1:$F$400,$J284)&amp;"")</f>
        <v/>
      </c>
      <c r="F284" s="52" t="str">
        <f aca="false">IF($A284="","",INDEX('COGS Ledger'!$I$1:$I$400,$J284))</f>
        <v/>
      </c>
      <c r="G284" s="52" t="str">
        <f aca="false">IF($A284="","",INDEX('COGS Ledger'!$J$1:$J$400,$J284))</f>
        <v/>
      </c>
      <c r="H284" s="52" t="str">
        <f aca="false">IF($A284="","",'COGS Testing'!$E$9)</f>
        <v/>
      </c>
      <c r="I284" s="50" t="str">
        <f aca="false">IF($A284="","","Above materiality – automatically selected")</f>
        <v/>
      </c>
      <c r="J284" s="90" t="str">
        <f aca="false">IF($A284="","",MATCH(LARGE('COGS Ledger'!$P$2:$P$400,$A284),'COGS Ledger'!$P$2:$P$400,0)+1)</f>
        <v/>
      </c>
      <c r="K284" s="50" t="str">
        <f aca="false">IF($A284="","",INDEX('COGS Ledger'!$A$1:$A$400,$J284)&amp;"")</f>
        <v/>
      </c>
      <c r="L284" s="54"/>
      <c r="M284" s="54"/>
    </row>
    <row r="285" customFormat="false" ht="15" hidden="false" customHeight="false" outlineLevel="0" collapsed="false">
      <c r="A285" s="90" t="str">
        <f aca="false">IF(ROWS($A$5:A285)&lt;='COGS Testing'!$E$31,ROWS($A$5:A285),"")</f>
        <v/>
      </c>
      <c r="B285" s="91" t="str">
        <f aca="false">IF($A285="","",INDEX('COGS Ledger'!$B$1:$B$400,$J285))</f>
        <v/>
      </c>
      <c r="C285" s="90" t="str">
        <f aca="false">IF($A285="","",INDEX('COGS Ledger'!$C$1:$C$400,$J285))</f>
        <v/>
      </c>
      <c r="D285" s="50" t="str">
        <f aca="false">IF($A285="","",INDEX('COGS Ledger'!$D$1:$D$400,$J285))</f>
        <v/>
      </c>
      <c r="E285" s="50" t="str">
        <f aca="false">IF($A285="","",INDEX('COGS Ledger'!$F$1:$F$400,$J285)&amp;"")</f>
        <v/>
      </c>
      <c r="F285" s="52" t="str">
        <f aca="false">IF($A285="","",INDEX('COGS Ledger'!$I$1:$I$400,$J285))</f>
        <v/>
      </c>
      <c r="G285" s="52" t="str">
        <f aca="false">IF($A285="","",INDEX('COGS Ledger'!$J$1:$J$400,$J285))</f>
        <v/>
      </c>
      <c r="H285" s="52" t="str">
        <f aca="false">IF($A285="","",'COGS Testing'!$E$9)</f>
        <v/>
      </c>
      <c r="I285" s="50" t="str">
        <f aca="false">IF($A285="","","Above materiality – automatically selected")</f>
        <v/>
      </c>
      <c r="J285" s="90" t="str">
        <f aca="false">IF($A285="","",MATCH(LARGE('COGS Ledger'!$P$2:$P$400,$A285),'COGS Ledger'!$P$2:$P$400,0)+1)</f>
        <v/>
      </c>
      <c r="K285" s="50" t="str">
        <f aca="false">IF($A285="","",INDEX('COGS Ledger'!$A$1:$A$400,$J285)&amp;"")</f>
        <v/>
      </c>
      <c r="L285" s="54"/>
      <c r="M285" s="54"/>
    </row>
    <row r="286" customFormat="false" ht="15" hidden="false" customHeight="false" outlineLevel="0" collapsed="false">
      <c r="A286" s="90" t="str">
        <f aca="false">IF(ROWS($A$5:A286)&lt;='COGS Testing'!$E$31,ROWS($A$5:A286),"")</f>
        <v/>
      </c>
      <c r="B286" s="91" t="str">
        <f aca="false">IF($A286="","",INDEX('COGS Ledger'!$B$1:$B$400,$J286))</f>
        <v/>
      </c>
      <c r="C286" s="90" t="str">
        <f aca="false">IF($A286="","",INDEX('COGS Ledger'!$C$1:$C$400,$J286))</f>
        <v/>
      </c>
      <c r="D286" s="50" t="str">
        <f aca="false">IF($A286="","",INDEX('COGS Ledger'!$D$1:$D$400,$J286))</f>
        <v/>
      </c>
      <c r="E286" s="50" t="str">
        <f aca="false">IF($A286="","",INDEX('COGS Ledger'!$F$1:$F$400,$J286)&amp;"")</f>
        <v/>
      </c>
      <c r="F286" s="52" t="str">
        <f aca="false">IF($A286="","",INDEX('COGS Ledger'!$I$1:$I$400,$J286))</f>
        <v/>
      </c>
      <c r="G286" s="52" t="str">
        <f aca="false">IF($A286="","",INDEX('COGS Ledger'!$J$1:$J$400,$J286))</f>
        <v/>
      </c>
      <c r="H286" s="52" t="str">
        <f aca="false">IF($A286="","",'COGS Testing'!$E$9)</f>
        <v/>
      </c>
      <c r="I286" s="50" t="str">
        <f aca="false">IF($A286="","","Above materiality – automatically selected")</f>
        <v/>
      </c>
      <c r="J286" s="90" t="str">
        <f aca="false">IF($A286="","",MATCH(LARGE('COGS Ledger'!$P$2:$P$400,$A286),'COGS Ledger'!$P$2:$P$400,0)+1)</f>
        <v/>
      </c>
      <c r="K286" s="50" t="str">
        <f aca="false">IF($A286="","",INDEX('COGS Ledger'!$A$1:$A$400,$J286)&amp;"")</f>
        <v/>
      </c>
      <c r="L286" s="54"/>
      <c r="M286" s="54"/>
    </row>
    <row r="287" customFormat="false" ht="15" hidden="false" customHeight="false" outlineLevel="0" collapsed="false">
      <c r="A287" s="90" t="str">
        <f aca="false">IF(ROWS($A$5:A287)&lt;='COGS Testing'!$E$31,ROWS($A$5:A287),"")</f>
        <v/>
      </c>
      <c r="B287" s="91" t="str">
        <f aca="false">IF($A287="","",INDEX('COGS Ledger'!$B$1:$B$400,$J287))</f>
        <v/>
      </c>
      <c r="C287" s="90" t="str">
        <f aca="false">IF($A287="","",INDEX('COGS Ledger'!$C$1:$C$400,$J287))</f>
        <v/>
      </c>
      <c r="D287" s="50" t="str">
        <f aca="false">IF($A287="","",INDEX('COGS Ledger'!$D$1:$D$400,$J287))</f>
        <v/>
      </c>
      <c r="E287" s="50" t="str">
        <f aca="false">IF($A287="","",INDEX('COGS Ledger'!$F$1:$F$400,$J287)&amp;"")</f>
        <v/>
      </c>
      <c r="F287" s="52" t="str">
        <f aca="false">IF($A287="","",INDEX('COGS Ledger'!$I$1:$I$400,$J287))</f>
        <v/>
      </c>
      <c r="G287" s="52" t="str">
        <f aca="false">IF($A287="","",INDEX('COGS Ledger'!$J$1:$J$400,$J287))</f>
        <v/>
      </c>
      <c r="H287" s="52" t="str">
        <f aca="false">IF($A287="","",'COGS Testing'!$E$9)</f>
        <v/>
      </c>
      <c r="I287" s="50" t="str">
        <f aca="false">IF($A287="","","Above materiality – automatically selected")</f>
        <v/>
      </c>
      <c r="J287" s="90" t="str">
        <f aca="false">IF($A287="","",MATCH(LARGE('COGS Ledger'!$P$2:$P$400,$A287),'COGS Ledger'!$P$2:$P$400,0)+1)</f>
        <v/>
      </c>
      <c r="K287" s="50" t="str">
        <f aca="false">IF($A287="","",INDEX('COGS Ledger'!$A$1:$A$400,$J287)&amp;"")</f>
        <v/>
      </c>
      <c r="L287" s="54"/>
      <c r="M287" s="54"/>
    </row>
    <row r="288" customFormat="false" ht="15" hidden="false" customHeight="false" outlineLevel="0" collapsed="false">
      <c r="A288" s="90" t="str">
        <f aca="false">IF(ROWS($A$5:A288)&lt;='COGS Testing'!$E$31,ROWS($A$5:A288),"")</f>
        <v/>
      </c>
      <c r="B288" s="91" t="str">
        <f aca="false">IF($A288="","",INDEX('COGS Ledger'!$B$1:$B$400,$J288))</f>
        <v/>
      </c>
      <c r="C288" s="90" t="str">
        <f aca="false">IF($A288="","",INDEX('COGS Ledger'!$C$1:$C$400,$J288))</f>
        <v/>
      </c>
      <c r="D288" s="50" t="str">
        <f aca="false">IF($A288="","",INDEX('COGS Ledger'!$D$1:$D$400,$J288))</f>
        <v/>
      </c>
      <c r="E288" s="50" t="str">
        <f aca="false">IF($A288="","",INDEX('COGS Ledger'!$F$1:$F$400,$J288)&amp;"")</f>
        <v/>
      </c>
      <c r="F288" s="52" t="str">
        <f aca="false">IF($A288="","",INDEX('COGS Ledger'!$I$1:$I$400,$J288))</f>
        <v/>
      </c>
      <c r="G288" s="52" t="str">
        <f aca="false">IF($A288="","",INDEX('COGS Ledger'!$J$1:$J$400,$J288))</f>
        <v/>
      </c>
      <c r="H288" s="52" t="str">
        <f aca="false">IF($A288="","",'COGS Testing'!$E$9)</f>
        <v/>
      </c>
      <c r="I288" s="50" t="str">
        <f aca="false">IF($A288="","","Above materiality – automatically selected")</f>
        <v/>
      </c>
      <c r="J288" s="90" t="str">
        <f aca="false">IF($A288="","",MATCH(LARGE('COGS Ledger'!$P$2:$P$400,$A288),'COGS Ledger'!$P$2:$P$400,0)+1)</f>
        <v/>
      </c>
      <c r="K288" s="50" t="str">
        <f aca="false">IF($A288="","",INDEX('COGS Ledger'!$A$1:$A$400,$J288)&amp;"")</f>
        <v/>
      </c>
      <c r="L288" s="54"/>
      <c r="M288" s="54"/>
    </row>
    <row r="289" customFormat="false" ht="15" hidden="false" customHeight="false" outlineLevel="0" collapsed="false">
      <c r="A289" s="90" t="str">
        <f aca="false">IF(ROWS($A$5:A289)&lt;='COGS Testing'!$E$31,ROWS($A$5:A289),"")</f>
        <v/>
      </c>
      <c r="B289" s="91" t="str">
        <f aca="false">IF($A289="","",INDEX('COGS Ledger'!$B$1:$B$400,$J289))</f>
        <v/>
      </c>
      <c r="C289" s="90" t="str">
        <f aca="false">IF($A289="","",INDEX('COGS Ledger'!$C$1:$C$400,$J289))</f>
        <v/>
      </c>
      <c r="D289" s="50" t="str">
        <f aca="false">IF($A289="","",INDEX('COGS Ledger'!$D$1:$D$400,$J289))</f>
        <v/>
      </c>
      <c r="E289" s="50" t="str">
        <f aca="false">IF($A289="","",INDEX('COGS Ledger'!$F$1:$F$400,$J289)&amp;"")</f>
        <v/>
      </c>
      <c r="F289" s="52" t="str">
        <f aca="false">IF($A289="","",INDEX('COGS Ledger'!$I$1:$I$400,$J289))</f>
        <v/>
      </c>
      <c r="G289" s="52" t="str">
        <f aca="false">IF($A289="","",INDEX('COGS Ledger'!$J$1:$J$400,$J289))</f>
        <v/>
      </c>
      <c r="H289" s="52" t="str">
        <f aca="false">IF($A289="","",'COGS Testing'!$E$9)</f>
        <v/>
      </c>
      <c r="I289" s="50" t="str">
        <f aca="false">IF($A289="","","Above materiality – automatically selected")</f>
        <v/>
      </c>
      <c r="J289" s="90" t="str">
        <f aca="false">IF($A289="","",MATCH(LARGE('COGS Ledger'!$P$2:$P$400,$A289),'COGS Ledger'!$P$2:$P$400,0)+1)</f>
        <v/>
      </c>
      <c r="K289" s="50" t="str">
        <f aca="false">IF($A289="","",INDEX('COGS Ledger'!$A$1:$A$400,$J289)&amp;"")</f>
        <v/>
      </c>
      <c r="L289" s="54"/>
      <c r="M289" s="54"/>
    </row>
    <row r="290" customFormat="false" ht="15" hidden="false" customHeight="false" outlineLevel="0" collapsed="false">
      <c r="A290" s="90" t="str">
        <f aca="false">IF(ROWS($A$5:A290)&lt;='COGS Testing'!$E$31,ROWS($A$5:A290),"")</f>
        <v/>
      </c>
      <c r="B290" s="91" t="str">
        <f aca="false">IF($A290="","",INDEX('COGS Ledger'!$B$1:$B$400,$J290))</f>
        <v/>
      </c>
      <c r="C290" s="90" t="str">
        <f aca="false">IF($A290="","",INDEX('COGS Ledger'!$C$1:$C$400,$J290))</f>
        <v/>
      </c>
      <c r="D290" s="50" t="str">
        <f aca="false">IF($A290="","",INDEX('COGS Ledger'!$D$1:$D$400,$J290))</f>
        <v/>
      </c>
      <c r="E290" s="50" t="str">
        <f aca="false">IF($A290="","",INDEX('COGS Ledger'!$F$1:$F$400,$J290)&amp;"")</f>
        <v/>
      </c>
      <c r="F290" s="52" t="str">
        <f aca="false">IF($A290="","",INDEX('COGS Ledger'!$I$1:$I$400,$J290))</f>
        <v/>
      </c>
      <c r="G290" s="52" t="str">
        <f aca="false">IF($A290="","",INDEX('COGS Ledger'!$J$1:$J$400,$J290))</f>
        <v/>
      </c>
      <c r="H290" s="52" t="str">
        <f aca="false">IF($A290="","",'COGS Testing'!$E$9)</f>
        <v/>
      </c>
      <c r="I290" s="50" t="str">
        <f aca="false">IF($A290="","","Above materiality – automatically selected")</f>
        <v/>
      </c>
      <c r="J290" s="90" t="str">
        <f aca="false">IF($A290="","",MATCH(LARGE('COGS Ledger'!$P$2:$P$400,$A290),'COGS Ledger'!$P$2:$P$400,0)+1)</f>
        <v/>
      </c>
      <c r="K290" s="50" t="str">
        <f aca="false">IF($A290="","",INDEX('COGS Ledger'!$A$1:$A$400,$J290)&amp;"")</f>
        <v/>
      </c>
      <c r="L290" s="54"/>
      <c r="M290" s="54"/>
    </row>
    <row r="291" customFormat="false" ht="15" hidden="false" customHeight="false" outlineLevel="0" collapsed="false">
      <c r="A291" s="90" t="str">
        <f aca="false">IF(ROWS($A$5:A291)&lt;='COGS Testing'!$E$31,ROWS($A$5:A291),"")</f>
        <v/>
      </c>
      <c r="B291" s="91" t="str">
        <f aca="false">IF($A291="","",INDEX('COGS Ledger'!$B$1:$B$400,$J291))</f>
        <v/>
      </c>
      <c r="C291" s="90" t="str">
        <f aca="false">IF($A291="","",INDEX('COGS Ledger'!$C$1:$C$400,$J291))</f>
        <v/>
      </c>
      <c r="D291" s="50" t="str">
        <f aca="false">IF($A291="","",INDEX('COGS Ledger'!$D$1:$D$400,$J291))</f>
        <v/>
      </c>
      <c r="E291" s="50" t="str">
        <f aca="false">IF($A291="","",INDEX('COGS Ledger'!$F$1:$F$400,$J291)&amp;"")</f>
        <v/>
      </c>
      <c r="F291" s="52" t="str">
        <f aca="false">IF($A291="","",INDEX('COGS Ledger'!$I$1:$I$400,$J291))</f>
        <v/>
      </c>
      <c r="G291" s="52" t="str">
        <f aca="false">IF($A291="","",INDEX('COGS Ledger'!$J$1:$J$400,$J291))</f>
        <v/>
      </c>
      <c r="H291" s="52" t="str">
        <f aca="false">IF($A291="","",'COGS Testing'!$E$9)</f>
        <v/>
      </c>
      <c r="I291" s="50" t="str">
        <f aca="false">IF($A291="","","Above materiality – automatically selected")</f>
        <v/>
      </c>
      <c r="J291" s="90" t="str">
        <f aca="false">IF($A291="","",MATCH(LARGE('COGS Ledger'!$P$2:$P$400,$A291),'COGS Ledger'!$P$2:$P$400,0)+1)</f>
        <v/>
      </c>
      <c r="K291" s="50" t="str">
        <f aca="false">IF($A291="","",INDEX('COGS Ledger'!$A$1:$A$400,$J291)&amp;"")</f>
        <v/>
      </c>
      <c r="L291" s="54"/>
      <c r="M291" s="54"/>
    </row>
    <row r="292" customFormat="false" ht="15" hidden="false" customHeight="false" outlineLevel="0" collapsed="false">
      <c r="A292" s="90" t="str">
        <f aca="false">IF(ROWS($A$5:A292)&lt;='COGS Testing'!$E$31,ROWS($A$5:A292),"")</f>
        <v/>
      </c>
      <c r="B292" s="91" t="str">
        <f aca="false">IF($A292="","",INDEX('COGS Ledger'!$B$1:$B$400,$J292))</f>
        <v/>
      </c>
      <c r="C292" s="90" t="str">
        <f aca="false">IF($A292="","",INDEX('COGS Ledger'!$C$1:$C$400,$J292))</f>
        <v/>
      </c>
      <c r="D292" s="50" t="str">
        <f aca="false">IF($A292="","",INDEX('COGS Ledger'!$D$1:$D$400,$J292))</f>
        <v/>
      </c>
      <c r="E292" s="50" t="str">
        <f aca="false">IF($A292="","",INDEX('COGS Ledger'!$F$1:$F$400,$J292)&amp;"")</f>
        <v/>
      </c>
      <c r="F292" s="52" t="str">
        <f aca="false">IF($A292="","",INDEX('COGS Ledger'!$I$1:$I$400,$J292))</f>
        <v/>
      </c>
      <c r="G292" s="52" t="str">
        <f aca="false">IF($A292="","",INDEX('COGS Ledger'!$J$1:$J$400,$J292))</f>
        <v/>
      </c>
      <c r="H292" s="52" t="str">
        <f aca="false">IF($A292="","",'COGS Testing'!$E$9)</f>
        <v/>
      </c>
      <c r="I292" s="50" t="str">
        <f aca="false">IF($A292="","","Above materiality – automatically selected")</f>
        <v/>
      </c>
      <c r="J292" s="90" t="str">
        <f aca="false">IF($A292="","",MATCH(LARGE('COGS Ledger'!$P$2:$P$400,$A292),'COGS Ledger'!$P$2:$P$400,0)+1)</f>
        <v/>
      </c>
      <c r="K292" s="50" t="str">
        <f aca="false">IF($A292="","",INDEX('COGS Ledger'!$A$1:$A$400,$J292)&amp;"")</f>
        <v/>
      </c>
      <c r="L292" s="54"/>
      <c r="M292" s="54"/>
    </row>
    <row r="293" customFormat="false" ht="15" hidden="false" customHeight="false" outlineLevel="0" collapsed="false">
      <c r="A293" s="90" t="str">
        <f aca="false">IF(ROWS($A$5:A293)&lt;='COGS Testing'!$E$31,ROWS($A$5:A293),"")</f>
        <v/>
      </c>
      <c r="B293" s="91" t="str">
        <f aca="false">IF($A293="","",INDEX('COGS Ledger'!$B$1:$B$400,$J293))</f>
        <v/>
      </c>
      <c r="C293" s="90" t="str">
        <f aca="false">IF($A293="","",INDEX('COGS Ledger'!$C$1:$C$400,$J293))</f>
        <v/>
      </c>
      <c r="D293" s="50" t="str">
        <f aca="false">IF($A293="","",INDEX('COGS Ledger'!$D$1:$D$400,$J293))</f>
        <v/>
      </c>
      <c r="E293" s="50" t="str">
        <f aca="false">IF($A293="","",INDEX('COGS Ledger'!$F$1:$F$400,$J293)&amp;"")</f>
        <v/>
      </c>
      <c r="F293" s="52" t="str">
        <f aca="false">IF($A293="","",INDEX('COGS Ledger'!$I$1:$I$400,$J293))</f>
        <v/>
      </c>
      <c r="G293" s="52" t="str">
        <f aca="false">IF($A293="","",INDEX('COGS Ledger'!$J$1:$J$400,$J293))</f>
        <v/>
      </c>
      <c r="H293" s="52" t="str">
        <f aca="false">IF($A293="","",'COGS Testing'!$E$9)</f>
        <v/>
      </c>
      <c r="I293" s="50" t="str">
        <f aca="false">IF($A293="","","Above materiality – automatically selected")</f>
        <v/>
      </c>
      <c r="J293" s="90" t="str">
        <f aca="false">IF($A293="","",MATCH(LARGE('COGS Ledger'!$P$2:$P$400,$A293),'COGS Ledger'!$P$2:$P$400,0)+1)</f>
        <v/>
      </c>
      <c r="K293" s="50" t="str">
        <f aca="false">IF($A293="","",INDEX('COGS Ledger'!$A$1:$A$400,$J293)&amp;"")</f>
        <v/>
      </c>
      <c r="L293" s="54"/>
      <c r="M293" s="54"/>
    </row>
    <row r="294" customFormat="false" ht="15" hidden="false" customHeight="false" outlineLevel="0" collapsed="false">
      <c r="A294" s="90" t="str">
        <f aca="false">IF(ROWS($A$5:A294)&lt;='COGS Testing'!$E$31,ROWS($A$5:A294),"")</f>
        <v/>
      </c>
      <c r="B294" s="91" t="str">
        <f aca="false">IF($A294="","",INDEX('COGS Ledger'!$B$1:$B$400,$J294))</f>
        <v/>
      </c>
      <c r="C294" s="90" t="str">
        <f aca="false">IF($A294="","",INDEX('COGS Ledger'!$C$1:$C$400,$J294))</f>
        <v/>
      </c>
      <c r="D294" s="50" t="str">
        <f aca="false">IF($A294="","",INDEX('COGS Ledger'!$D$1:$D$400,$J294))</f>
        <v/>
      </c>
      <c r="E294" s="50" t="str">
        <f aca="false">IF($A294="","",INDEX('COGS Ledger'!$F$1:$F$400,$J294)&amp;"")</f>
        <v/>
      </c>
      <c r="F294" s="52" t="str">
        <f aca="false">IF($A294="","",INDEX('COGS Ledger'!$I$1:$I$400,$J294))</f>
        <v/>
      </c>
      <c r="G294" s="52" t="str">
        <f aca="false">IF($A294="","",INDEX('COGS Ledger'!$J$1:$J$400,$J294))</f>
        <v/>
      </c>
      <c r="H294" s="52" t="str">
        <f aca="false">IF($A294="","",'COGS Testing'!$E$9)</f>
        <v/>
      </c>
      <c r="I294" s="50" t="str">
        <f aca="false">IF($A294="","","Above materiality – automatically selected")</f>
        <v/>
      </c>
      <c r="J294" s="90" t="str">
        <f aca="false">IF($A294="","",MATCH(LARGE('COGS Ledger'!$P$2:$P$400,$A294),'COGS Ledger'!$P$2:$P$400,0)+1)</f>
        <v/>
      </c>
      <c r="K294" s="50" t="str">
        <f aca="false">IF($A294="","",INDEX('COGS Ledger'!$A$1:$A$400,$J294)&amp;"")</f>
        <v/>
      </c>
      <c r="L294" s="54"/>
      <c r="M294" s="54"/>
    </row>
    <row r="295" customFormat="false" ht="15" hidden="false" customHeight="false" outlineLevel="0" collapsed="false">
      <c r="A295" s="90" t="str">
        <f aca="false">IF(ROWS($A$5:A295)&lt;='COGS Testing'!$E$31,ROWS($A$5:A295),"")</f>
        <v/>
      </c>
      <c r="B295" s="91" t="str">
        <f aca="false">IF($A295="","",INDEX('COGS Ledger'!$B$1:$B$400,$J295))</f>
        <v/>
      </c>
      <c r="C295" s="90" t="str">
        <f aca="false">IF($A295="","",INDEX('COGS Ledger'!$C$1:$C$400,$J295))</f>
        <v/>
      </c>
      <c r="D295" s="50" t="str">
        <f aca="false">IF($A295="","",INDEX('COGS Ledger'!$D$1:$D$400,$J295))</f>
        <v/>
      </c>
      <c r="E295" s="50" t="str">
        <f aca="false">IF($A295="","",INDEX('COGS Ledger'!$F$1:$F$400,$J295)&amp;"")</f>
        <v/>
      </c>
      <c r="F295" s="52" t="str">
        <f aca="false">IF($A295="","",INDEX('COGS Ledger'!$I$1:$I$400,$J295))</f>
        <v/>
      </c>
      <c r="G295" s="52" t="str">
        <f aca="false">IF($A295="","",INDEX('COGS Ledger'!$J$1:$J$400,$J295))</f>
        <v/>
      </c>
      <c r="H295" s="52" t="str">
        <f aca="false">IF($A295="","",'COGS Testing'!$E$9)</f>
        <v/>
      </c>
      <c r="I295" s="50" t="str">
        <f aca="false">IF($A295="","","Above materiality – automatically selected")</f>
        <v/>
      </c>
      <c r="J295" s="90" t="str">
        <f aca="false">IF($A295="","",MATCH(LARGE('COGS Ledger'!$P$2:$P$400,$A295),'COGS Ledger'!$P$2:$P$400,0)+1)</f>
        <v/>
      </c>
      <c r="K295" s="50" t="str">
        <f aca="false">IF($A295="","",INDEX('COGS Ledger'!$A$1:$A$400,$J295)&amp;"")</f>
        <v/>
      </c>
      <c r="L295" s="54"/>
      <c r="M295" s="54"/>
    </row>
    <row r="296" customFormat="false" ht="15" hidden="false" customHeight="false" outlineLevel="0" collapsed="false">
      <c r="A296" s="90" t="str">
        <f aca="false">IF(ROWS($A$5:A296)&lt;='COGS Testing'!$E$31,ROWS($A$5:A296),"")</f>
        <v/>
      </c>
      <c r="B296" s="91" t="str">
        <f aca="false">IF($A296="","",INDEX('COGS Ledger'!$B$1:$B$400,$J296))</f>
        <v/>
      </c>
      <c r="C296" s="90" t="str">
        <f aca="false">IF($A296="","",INDEX('COGS Ledger'!$C$1:$C$400,$J296))</f>
        <v/>
      </c>
      <c r="D296" s="50" t="str">
        <f aca="false">IF($A296="","",INDEX('COGS Ledger'!$D$1:$D$400,$J296))</f>
        <v/>
      </c>
      <c r="E296" s="50" t="str">
        <f aca="false">IF($A296="","",INDEX('COGS Ledger'!$F$1:$F$400,$J296)&amp;"")</f>
        <v/>
      </c>
      <c r="F296" s="52" t="str">
        <f aca="false">IF($A296="","",INDEX('COGS Ledger'!$I$1:$I$400,$J296))</f>
        <v/>
      </c>
      <c r="G296" s="52" t="str">
        <f aca="false">IF($A296="","",INDEX('COGS Ledger'!$J$1:$J$400,$J296))</f>
        <v/>
      </c>
      <c r="H296" s="52" t="str">
        <f aca="false">IF($A296="","",'COGS Testing'!$E$9)</f>
        <v/>
      </c>
      <c r="I296" s="50" t="str">
        <f aca="false">IF($A296="","","Above materiality – automatically selected")</f>
        <v/>
      </c>
      <c r="J296" s="90" t="str">
        <f aca="false">IF($A296="","",MATCH(LARGE('COGS Ledger'!$P$2:$P$400,$A296),'COGS Ledger'!$P$2:$P$400,0)+1)</f>
        <v/>
      </c>
      <c r="K296" s="50" t="str">
        <f aca="false">IF($A296="","",INDEX('COGS Ledger'!$A$1:$A$400,$J296)&amp;"")</f>
        <v/>
      </c>
      <c r="L296" s="54"/>
      <c r="M296" s="54"/>
    </row>
    <row r="297" customFormat="false" ht="15" hidden="false" customHeight="false" outlineLevel="0" collapsed="false">
      <c r="A297" s="90" t="str">
        <f aca="false">IF(ROWS($A$5:A297)&lt;='COGS Testing'!$E$31,ROWS($A$5:A297),"")</f>
        <v/>
      </c>
      <c r="B297" s="91" t="str">
        <f aca="false">IF($A297="","",INDEX('COGS Ledger'!$B$1:$B$400,$J297))</f>
        <v/>
      </c>
      <c r="C297" s="90" t="str">
        <f aca="false">IF($A297="","",INDEX('COGS Ledger'!$C$1:$C$400,$J297))</f>
        <v/>
      </c>
      <c r="D297" s="50" t="str">
        <f aca="false">IF($A297="","",INDEX('COGS Ledger'!$D$1:$D$400,$J297))</f>
        <v/>
      </c>
      <c r="E297" s="50" t="str">
        <f aca="false">IF($A297="","",INDEX('COGS Ledger'!$F$1:$F$400,$J297)&amp;"")</f>
        <v/>
      </c>
      <c r="F297" s="52" t="str">
        <f aca="false">IF($A297="","",INDEX('COGS Ledger'!$I$1:$I$400,$J297))</f>
        <v/>
      </c>
      <c r="G297" s="52" t="str">
        <f aca="false">IF($A297="","",INDEX('COGS Ledger'!$J$1:$J$400,$J297))</f>
        <v/>
      </c>
      <c r="H297" s="52" t="str">
        <f aca="false">IF($A297="","",'COGS Testing'!$E$9)</f>
        <v/>
      </c>
      <c r="I297" s="50" t="str">
        <f aca="false">IF($A297="","","Above materiality – automatically selected")</f>
        <v/>
      </c>
      <c r="J297" s="90" t="str">
        <f aca="false">IF($A297="","",MATCH(LARGE('COGS Ledger'!$P$2:$P$400,$A297),'COGS Ledger'!$P$2:$P$400,0)+1)</f>
        <v/>
      </c>
      <c r="K297" s="50" t="str">
        <f aca="false">IF($A297="","",INDEX('COGS Ledger'!$A$1:$A$400,$J297)&amp;"")</f>
        <v/>
      </c>
      <c r="L297" s="54"/>
      <c r="M297" s="54"/>
    </row>
    <row r="298" customFormat="false" ht="15" hidden="false" customHeight="false" outlineLevel="0" collapsed="false">
      <c r="A298" s="90" t="str">
        <f aca="false">IF(ROWS($A$5:A298)&lt;='COGS Testing'!$E$31,ROWS($A$5:A298),"")</f>
        <v/>
      </c>
      <c r="B298" s="91" t="str">
        <f aca="false">IF($A298="","",INDEX('COGS Ledger'!$B$1:$B$400,$J298))</f>
        <v/>
      </c>
      <c r="C298" s="90" t="str">
        <f aca="false">IF($A298="","",INDEX('COGS Ledger'!$C$1:$C$400,$J298))</f>
        <v/>
      </c>
      <c r="D298" s="50" t="str">
        <f aca="false">IF($A298="","",INDEX('COGS Ledger'!$D$1:$D$400,$J298))</f>
        <v/>
      </c>
      <c r="E298" s="50" t="str">
        <f aca="false">IF($A298="","",INDEX('COGS Ledger'!$F$1:$F$400,$J298)&amp;"")</f>
        <v/>
      </c>
      <c r="F298" s="52" t="str">
        <f aca="false">IF($A298="","",INDEX('COGS Ledger'!$I$1:$I$400,$J298))</f>
        <v/>
      </c>
      <c r="G298" s="52" t="str">
        <f aca="false">IF($A298="","",INDEX('COGS Ledger'!$J$1:$J$400,$J298))</f>
        <v/>
      </c>
      <c r="H298" s="52" t="str">
        <f aca="false">IF($A298="","",'COGS Testing'!$E$9)</f>
        <v/>
      </c>
      <c r="I298" s="50" t="str">
        <f aca="false">IF($A298="","","Above materiality – automatically selected")</f>
        <v/>
      </c>
      <c r="J298" s="90" t="str">
        <f aca="false">IF($A298="","",MATCH(LARGE('COGS Ledger'!$P$2:$P$400,$A298),'COGS Ledger'!$P$2:$P$400,0)+1)</f>
        <v/>
      </c>
      <c r="K298" s="50" t="str">
        <f aca="false">IF($A298="","",INDEX('COGS Ledger'!$A$1:$A$400,$J298)&amp;"")</f>
        <v/>
      </c>
      <c r="L298" s="54"/>
      <c r="M298" s="54"/>
    </row>
    <row r="299" customFormat="false" ht="15" hidden="false" customHeight="false" outlineLevel="0" collapsed="false">
      <c r="A299" s="90" t="str">
        <f aca="false">IF(ROWS($A$5:A299)&lt;='COGS Testing'!$E$31,ROWS($A$5:A299),"")</f>
        <v/>
      </c>
      <c r="B299" s="91" t="str">
        <f aca="false">IF($A299="","",INDEX('COGS Ledger'!$B$1:$B$400,$J299))</f>
        <v/>
      </c>
      <c r="C299" s="90" t="str">
        <f aca="false">IF($A299="","",INDEX('COGS Ledger'!$C$1:$C$400,$J299))</f>
        <v/>
      </c>
      <c r="D299" s="50" t="str">
        <f aca="false">IF($A299="","",INDEX('COGS Ledger'!$D$1:$D$400,$J299))</f>
        <v/>
      </c>
      <c r="E299" s="50" t="str">
        <f aca="false">IF($A299="","",INDEX('COGS Ledger'!$F$1:$F$400,$J299)&amp;"")</f>
        <v/>
      </c>
      <c r="F299" s="52" t="str">
        <f aca="false">IF($A299="","",INDEX('COGS Ledger'!$I$1:$I$400,$J299))</f>
        <v/>
      </c>
      <c r="G299" s="52" t="str">
        <f aca="false">IF($A299="","",INDEX('COGS Ledger'!$J$1:$J$400,$J299))</f>
        <v/>
      </c>
      <c r="H299" s="52" t="str">
        <f aca="false">IF($A299="","",'COGS Testing'!$E$9)</f>
        <v/>
      </c>
      <c r="I299" s="50" t="str">
        <f aca="false">IF($A299="","","Above materiality – automatically selected")</f>
        <v/>
      </c>
      <c r="J299" s="90" t="str">
        <f aca="false">IF($A299="","",MATCH(LARGE('COGS Ledger'!$P$2:$P$400,$A299),'COGS Ledger'!$P$2:$P$400,0)+1)</f>
        <v/>
      </c>
      <c r="K299" s="50" t="str">
        <f aca="false">IF($A299="","",INDEX('COGS Ledger'!$A$1:$A$400,$J299)&amp;"")</f>
        <v/>
      </c>
      <c r="L299" s="54"/>
      <c r="M299" s="54"/>
    </row>
    <row r="300" customFormat="false" ht="15" hidden="false" customHeight="false" outlineLevel="0" collapsed="false">
      <c r="A300" s="90" t="str">
        <f aca="false">IF(ROWS($A$5:A300)&lt;='COGS Testing'!$E$31,ROWS($A$5:A300),"")</f>
        <v/>
      </c>
      <c r="B300" s="91" t="str">
        <f aca="false">IF($A300="","",INDEX('COGS Ledger'!$B$1:$B$400,$J300))</f>
        <v/>
      </c>
      <c r="C300" s="90" t="str">
        <f aca="false">IF($A300="","",INDEX('COGS Ledger'!$C$1:$C$400,$J300))</f>
        <v/>
      </c>
      <c r="D300" s="50" t="str">
        <f aca="false">IF($A300="","",INDEX('COGS Ledger'!$D$1:$D$400,$J300))</f>
        <v/>
      </c>
      <c r="E300" s="50" t="str">
        <f aca="false">IF($A300="","",INDEX('COGS Ledger'!$F$1:$F$400,$J300)&amp;"")</f>
        <v/>
      </c>
      <c r="F300" s="52" t="str">
        <f aca="false">IF($A300="","",INDEX('COGS Ledger'!$I$1:$I$400,$J300))</f>
        <v/>
      </c>
      <c r="G300" s="52" t="str">
        <f aca="false">IF($A300="","",INDEX('COGS Ledger'!$J$1:$J$400,$J300))</f>
        <v/>
      </c>
      <c r="H300" s="52" t="str">
        <f aca="false">IF($A300="","",'COGS Testing'!$E$9)</f>
        <v/>
      </c>
      <c r="I300" s="50" t="str">
        <f aca="false">IF($A300="","","Above materiality – automatically selected")</f>
        <v/>
      </c>
      <c r="J300" s="90" t="str">
        <f aca="false">IF($A300="","",MATCH(LARGE('COGS Ledger'!$P$2:$P$400,$A300),'COGS Ledger'!$P$2:$P$400,0)+1)</f>
        <v/>
      </c>
      <c r="K300" s="50" t="str">
        <f aca="false">IF($A300="","",INDEX('COGS Ledger'!$A$1:$A$400,$J300)&amp;"")</f>
        <v/>
      </c>
      <c r="L300" s="54"/>
      <c r="M300" s="54"/>
    </row>
    <row r="301" customFormat="false" ht="15" hidden="false" customHeight="false" outlineLevel="0" collapsed="false">
      <c r="A301" s="90" t="str">
        <f aca="false">IF(ROWS($A$5:A301)&lt;='COGS Testing'!$E$31,ROWS($A$5:A301),"")</f>
        <v/>
      </c>
      <c r="B301" s="91" t="str">
        <f aca="false">IF($A301="","",INDEX('COGS Ledger'!$B$1:$B$400,$J301))</f>
        <v/>
      </c>
      <c r="C301" s="90" t="str">
        <f aca="false">IF($A301="","",INDEX('COGS Ledger'!$C$1:$C$400,$J301))</f>
        <v/>
      </c>
      <c r="D301" s="50" t="str">
        <f aca="false">IF($A301="","",INDEX('COGS Ledger'!$D$1:$D$400,$J301))</f>
        <v/>
      </c>
      <c r="E301" s="50" t="str">
        <f aca="false">IF($A301="","",INDEX('COGS Ledger'!$F$1:$F$400,$J301)&amp;"")</f>
        <v/>
      </c>
      <c r="F301" s="52" t="str">
        <f aca="false">IF($A301="","",INDEX('COGS Ledger'!$I$1:$I$400,$J301))</f>
        <v/>
      </c>
      <c r="G301" s="52" t="str">
        <f aca="false">IF($A301="","",INDEX('COGS Ledger'!$J$1:$J$400,$J301))</f>
        <v/>
      </c>
      <c r="H301" s="52" t="str">
        <f aca="false">IF($A301="","",'COGS Testing'!$E$9)</f>
        <v/>
      </c>
      <c r="I301" s="50" t="str">
        <f aca="false">IF($A301="","","Above materiality – automatically selected")</f>
        <v/>
      </c>
      <c r="J301" s="90" t="str">
        <f aca="false">IF($A301="","",MATCH(LARGE('COGS Ledger'!$P$2:$P$400,$A301),'COGS Ledger'!$P$2:$P$400,0)+1)</f>
        <v/>
      </c>
      <c r="K301" s="50" t="str">
        <f aca="false">IF($A301="","",INDEX('COGS Ledger'!$A$1:$A$400,$J301)&amp;"")</f>
        <v/>
      </c>
      <c r="L301" s="54"/>
      <c r="M301" s="54"/>
    </row>
    <row r="302" customFormat="false" ht="15" hidden="false" customHeight="false" outlineLevel="0" collapsed="false">
      <c r="A302" s="90" t="str">
        <f aca="false">IF(ROWS($A$5:A302)&lt;='COGS Testing'!$E$31,ROWS($A$5:A302),"")</f>
        <v/>
      </c>
      <c r="B302" s="91" t="str">
        <f aca="false">IF($A302="","",INDEX('COGS Ledger'!$B$1:$B$400,$J302))</f>
        <v/>
      </c>
      <c r="C302" s="90" t="str">
        <f aca="false">IF($A302="","",INDEX('COGS Ledger'!$C$1:$C$400,$J302))</f>
        <v/>
      </c>
      <c r="D302" s="50" t="str">
        <f aca="false">IF($A302="","",INDEX('COGS Ledger'!$D$1:$D$400,$J302))</f>
        <v/>
      </c>
      <c r="E302" s="50" t="str">
        <f aca="false">IF($A302="","",INDEX('COGS Ledger'!$F$1:$F$400,$J302)&amp;"")</f>
        <v/>
      </c>
      <c r="F302" s="52" t="str">
        <f aca="false">IF($A302="","",INDEX('COGS Ledger'!$I$1:$I$400,$J302))</f>
        <v/>
      </c>
      <c r="G302" s="52" t="str">
        <f aca="false">IF($A302="","",INDEX('COGS Ledger'!$J$1:$J$400,$J302))</f>
        <v/>
      </c>
      <c r="H302" s="52" t="str">
        <f aca="false">IF($A302="","",'COGS Testing'!$E$9)</f>
        <v/>
      </c>
      <c r="I302" s="50" t="str">
        <f aca="false">IF($A302="","","Above materiality – automatically selected")</f>
        <v/>
      </c>
      <c r="J302" s="90" t="str">
        <f aca="false">IF($A302="","",MATCH(LARGE('COGS Ledger'!$P$2:$P$400,$A302),'COGS Ledger'!$P$2:$P$400,0)+1)</f>
        <v/>
      </c>
      <c r="K302" s="50" t="str">
        <f aca="false">IF($A302="","",INDEX('COGS Ledger'!$A$1:$A$400,$J302)&amp;"")</f>
        <v/>
      </c>
      <c r="L302" s="54"/>
      <c r="M302" s="54"/>
    </row>
    <row r="303" customFormat="false" ht="15" hidden="false" customHeight="false" outlineLevel="0" collapsed="false">
      <c r="A303" s="90" t="str">
        <f aca="false">IF(ROWS($A$5:A303)&lt;='COGS Testing'!$E$31,ROWS($A$5:A303),"")</f>
        <v/>
      </c>
      <c r="B303" s="91" t="str">
        <f aca="false">IF($A303="","",INDEX('COGS Ledger'!$B$1:$B$400,$J303))</f>
        <v/>
      </c>
      <c r="C303" s="90" t="str">
        <f aca="false">IF($A303="","",INDEX('COGS Ledger'!$C$1:$C$400,$J303))</f>
        <v/>
      </c>
      <c r="D303" s="50" t="str">
        <f aca="false">IF($A303="","",INDEX('COGS Ledger'!$D$1:$D$400,$J303))</f>
        <v/>
      </c>
      <c r="E303" s="50" t="str">
        <f aca="false">IF($A303="","",INDEX('COGS Ledger'!$F$1:$F$400,$J303)&amp;"")</f>
        <v/>
      </c>
      <c r="F303" s="52" t="str">
        <f aca="false">IF($A303="","",INDEX('COGS Ledger'!$I$1:$I$400,$J303))</f>
        <v/>
      </c>
      <c r="G303" s="52" t="str">
        <f aca="false">IF($A303="","",INDEX('COGS Ledger'!$J$1:$J$400,$J303))</f>
        <v/>
      </c>
      <c r="H303" s="52" t="str">
        <f aca="false">IF($A303="","",'COGS Testing'!$E$9)</f>
        <v/>
      </c>
      <c r="I303" s="50" t="str">
        <f aca="false">IF($A303="","","Above materiality – automatically selected")</f>
        <v/>
      </c>
      <c r="J303" s="90" t="str">
        <f aca="false">IF($A303="","",MATCH(LARGE('COGS Ledger'!$P$2:$P$400,$A303),'COGS Ledger'!$P$2:$P$400,0)+1)</f>
        <v/>
      </c>
      <c r="K303" s="50" t="str">
        <f aca="false">IF($A303="","",INDEX('COGS Ledger'!$A$1:$A$400,$J303)&amp;"")</f>
        <v/>
      </c>
      <c r="L303" s="54"/>
      <c r="M303" s="54"/>
    </row>
    <row r="304" customFormat="false" ht="15" hidden="false" customHeight="false" outlineLevel="0" collapsed="false">
      <c r="A304" s="90" t="str">
        <f aca="false">IF(ROWS($A$5:A304)&lt;='COGS Testing'!$E$31,ROWS($A$5:A304),"")</f>
        <v/>
      </c>
      <c r="B304" s="91" t="str">
        <f aca="false">IF($A304="","",INDEX('COGS Ledger'!$B$1:$B$400,$J304))</f>
        <v/>
      </c>
      <c r="C304" s="90" t="str">
        <f aca="false">IF($A304="","",INDEX('COGS Ledger'!$C$1:$C$400,$J304))</f>
        <v/>
      </c>
      <c r="D304" s="50" t="str">
        <f aca="false">IF($A304="","",INDEX('COGS Ledger'!$D$1:$D$400,$J304))</f>
        <v/>
      </c>
      <c r="E304" s="50" t="str">
        <f aca="false">IF($A304="","",INDEX('COGS Ledger'!$F$1:$F$400,$J304)&amp;"")</f>
        <v/>
      </c>
      <c r="F304" s="52" t="str">
        <f aca="false">IF($A304="","",INDEX('COGS Ledger'!$I$1:$I$400,$J304))</f>
        <v/>
      </c>
      <c r="G304" s="52" t="str">
        <f aca="false">IF($A304="","",INDEX('COGS Ledger'!$J$1:$J$400,$J304))</f>
        <v/>
      </c>
      <c r="H304" s="52" t="str">
        <f aca="false">IF($A304="","",'COGS Testing'!$E$9)</f>
        <v/>
      </c>
      <c r="I304" s="50" t="str">
        <f aca="false">IF($A304="","","Above materiality – automatically selected")</f>
        <v/>
      </c>
      <c r="J304" s="90" t="str">
        <f aca="false">IF($A304="","",MATCH(LARGE('COGS Ledger'!$P$2:$P$400,$A304),'COGS Ledger'!$P$2:$P$400,0)+1)</f>
        <v/>
      </c>
      <c r="K304" s="50" t="str">
        <f aca="false">IF($A304="","",INDEX('COGS Ledger'!$A$1:$A$400,$J304)&amp;"")</f>
        <v/>
      </c>
      <c r="L304" s="54"/>
      <c r="M304" s="54"/>
    </row>
    <row r="305" customFormat="false" ht="15" hidden="false" customHeight="false" outlineLevel="0" collapsed="false">
      <c r="E305" s="77" t="s">
        <v>2369</v>
      </c>
      <c r="F305" s="92" t="n">
        <f aca="false">SUM(F5:F304)</f>
        <v>1155882.6</v>
      </c>
      <c r="G305" s="92" t="n">
        <f aca="false">SUM(G5:G304)</f>
        <v>1486715.38</v>
      </c>
    </row>
  </sheetData>
  <hyperlinks>
    <hyperlink ref="A3" r:id="rId1" location="'COGS%20Testing'!A1" display="Back to summary: COGS Te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N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34"/>
    <col collapsed="false" customWidth="true" hidden="false" outlineLevel="0" max="5" min="5" style="0" width="62"/>
    <col collapsed="false" customWidth="true" hidden="false" outlineLevel="0" max="7" min="6" style="0" width="16"/>
    <col collapsed="false" customWidth="true" hidden="false" outlineLevel="0" max="9" min="8" style="0" width="14"/>
    <col collapsed="false" customWidth="true" hidden="false" outlineLevel="0" max="10" min="10" style="0" width="40"/>
    <col collapsed="false" customWidth="true" hidden="false" outlineLevel="0" max="11" min="11" style="0" width="11"/>
    <col collapsed="false" customWidth="true" hidden="false" outlineLevel="0" max="13" min="12" style="0" width="16"/>
    <col collapsed="false" customWidth="true" hidden="false" outlineLevel="0" max="14" min="14" style="0" width="30"/>
  </cols>
  <sheetData>
    <row r="1" customFormat="false" ht="27.75" hidden="false" customHeight="true" outlineLevel="0" collapsed="false">
      <c r="A1" s="93" t="s">
        <v>2668</v>
      </c>
      <c r="B1" s="69"/>
      <c r="C1" s="69"/>
      <c r="D1" s="69"/>
      <c r="E1" s="69"/>
      <c r="F1" s="69"/>
      <c r="G1" s="69"/>
      <c r="H1" s="69"/>
      <c r="I1" s="69"/>
      <c r="J1" s="69"/>
      <c r="K1" s="69"/>
      <c r="L1" s="69"/>
      <c r="M1" s="69"/>
      <c r="N1" s="69"/>
    </row>
    <row r="2" customFormat="false" ht="21.75" hidden="false" customHeight="true" outlineLevel="0" collapsed="false">
      <c r="A2" s="94" t="str">
        <f aca="false">"Sample: "&amp;'COGS Testing'!E36&amp;" of "&amp;'COGS Testing'!E33&amp;" eligible items     |     Risk level: "&amp;'COGS Testing'!E10&amp;" / "&amp;'COGS Testing'!E11&amp;" entity     |     Population value: SR "&amp;TEXT('COGS Testing'!E34,"#,##0.00")&amp;"     |     Random number high to low"</f>
        <v>Sample: 14 of 127 eligible items     |     Risk level: Low to Moderate (2) / Medium entity     |     Population value: SR 111,047.12     |     Random number high to low</v>
      </c>
      <c r="B2" s="95"/>
      <c r="C2" s="95"/>
      <c r="D2" s="95"/>
      <c r="E2" s="95"/>
      <c r="F2" s="95"/>
      <c r="G2" s="95"/>
      <c r="H2" s="95"/>
      <c r="I2" s="95"/>
      <c r="J2" s="95"/>
      <c r="K2" s="95"/>
      <c r="L2" s="95"/>
      <c r="M2" s="95"/>
      <c r="N2" s="95"/>
    </row>
    <row r="3" customFormat="false" ht="15" hidden="false" customHeight="false" outlineLevel="0" collapsed="false">
      <c r="A3" s="88" t="s">
        <v>2667</v>
      </c>
    </row>
    <row r="4" customFormat="false" ht="30" hidden="false" customHeight="true" outlineLevel="0" collapsed="false">
      <c r="A4" s="96" t="s">
        <v>2361</v>
      </c>
      <c r="B4" s="96" t="s">
        <v>308</v>
      </c>
      <c r="C4" s="96" t="s">
        <v>45</v>
      </c>
      <c r="D4" s="96" t="s">
        <v>2362</v>
      </c>
      <c r="E4" s="96" t="s">
        <v>2363</v>
      </c>
      <c r="F4" s="96" t="s">
        <v>2364</v>
      </c>
      <c r="G4" s="96" t="s">
        <v>315</v>
      </c>
      <c r="H4" s="96" t="s">
        <v>2371</v>
      </c>
      <c r="I4" s="96" t="s">
        <v>2365</v>
      </c>
      <c r="J4" s="96" t="s">
        <v>2366</v>
      </c>
      <c r="K4" s="96" t="s">
        <v>2367</v>
      </c>
      <c r="L4" s="96" t="s">
        <v>307</v>
      </c>
      <c r="M4" s="96" t="s">
        <v>2368</v>
      </c>
      <c r="N4" s="96" t="s">
        <v>14</v>
      </c>
    </row>
    <row r="5" customFormat="false" ht="57.45" hidden="false" customHeight="false" outlineLevel="0" collapsed="false">
      <c r="A5" s="90" t="n">
        <f aca="false">IF(ROWS($A$5:A5)&lt;='COGS Testing'!$E$36,ROWS($A$5:A5),"")</f>
        <v>1</v>
      </c>
      <c r="B5" s="91" t="n">
        <f aca="false">IF($A5="","",INDEX('COGS Ledger'!$B$1:$B$400,$K5))</f>
        <v>45991</v>
      </c>
      <c r="C5" s="90" t="n">
        <f aca="false">IF($A5="","",INDEX('COGS Ledger'!$C$1:$C$400,$K5))</f>
        <v>10054</v>
      </c>
      <c r="D5" s="50" t="str">
        <f aca="false">IF($A5="","",INDEX('COGS Ledger'!$D$1:$D$400,$K5))</f>
        <v>PHOTO CHARGES- EXP</v>
      </c>
      <c r="E5" s="58" t="str">
        <f aca="false">IF($A5="","",INDEX('COGS Ledger'!$F$1:$F$400,$K5)&amp;"")</f>
        <v>PJ Ref:AMSLAP0050/25 ; DPW- SW-001087173- WAN HAI 501 / 261E- SAVI SHIPPING 
PHOTO CHARGES 
GATE FEES
DICSH IMPORT LADEN- 1X40- SAR 481
LOAD EXPORT EMPTY- 1X40- SAR 510</v>
      </c>
      <c r="F5" s="52" t="n">
        <f aca="false">IF($A5="","",INDEX('COGS Ledger'!$I$1:$I$400,$K5))</f>
        <v>21</v>
      </c>
      <c r="G5" s="52" t="n">
        <f aca="false">IF($A5="","",INDEX('COGS Ledger'!$J$1:$J$400,$K5))</f>
        <v>21</v>
      </c>
      <c r="H5" s="97" t="n">
        <f aca="false">IF($A5="","",INDEX('COGS Ledger'!$M$1:$M$400,$K5))</f>
        <v>0.999303855601</v>
      </c>
      <c r="I5" s="52" t="n">
        <f aca="false">IF($A5="","",'COGS Testing'!$E$9)</f>
        <v>4000</v>
      </c>
      <c r="J5" s="50" t="str">
        <f aca="false">IF($A5="","","Below materiality – randomly selected")</f>
        <v>Below materiality – randomly selected</v>
      </c>
      <c r="K5" s="90" t="n">
        <f aca="false">IF($A5="","",MATCH(LARGE('COGS Ledger'!$Q$2:$Q$400,$A5),'COGS Ledger'!$Q$2:$Q$400,0)+1)</f>
        <v>138</v>
      </c>
      <c r="L5" s="50" t="str">
        <f aca="false">IF($A5="","",INDEX('COGS Ledger'!$A$1:$A$400,$K5)&amp;"")</f>
        <v>PJAMS0165/25</v>
      </c>
      <c r="M5" s="54"/>
      <c r="N5" s="54"/>
    </row>
    <row r="6" customFormat="false" ht="57.45" hidden="false" customHeight="false" outlineLevel="0" collapsed="false">
      <c r="A6" s="90" t="n">
        <f aca="false">IF(ROWS($A$5:A6)&lt;='COGS Testing'!$E$36,ROWS($A$5:A6),"")</f>
        <v>2</v>
      </c>
      <c r="B6" s="91" t="n">
        <f aca="false">IF($A6="","",INDEX('COGS Ledger'!$B$1:$B$400,$K6))</f>
        <v>45984</v>
      </c>
      <c r="C6" s="90" t="n">
        <f aca="false">IF($A6="","",INDEX('COGS Ledger'!$C$1:$C$400,$K6))</f>
        <v>10049</v>
      </c>
      <c r="D6" s="50" t="str">
        <f aca="false">IF($A6="","",INDEX('COGS Ledger'!$D$1:$D$400,$K6))</f>
        <v>CONTAINER GATE PASS FEE- EXP</v>
      </c>
      <c r="E6" s="58" t="str">
        <f aca="false">IF($A6="","",INDEX('COGS Ledger'!$F$1:$F$400,$K6)&amp;"")</f>
        <v>RSGT- 2388686- GFS PERFECT - GFPT0071E
GATE CHARGES EMPTY &amp; LADEN- SAR 256
LOAD EXPORT LADEN- SAR 510
LOAD EXPORT EXPTY- SAR 449
PHOTO CHARGES</v>
      </c>
      <c r="F6" s="52" t="n">
        <f aca="false">IF($A6="","",INDEX('COGS Ledger'!$I$1:$I$400,$K6))</f>
        <v>256</v>
      </c>
      <c r="G6" s="52" t="n">
        <f aca="false">IF($A6="","",INDEX('COGS Ledger'!$J$1:$J$400,$K6))</f>
        <v>256</v>
      </c>
      <c r="H6" s="97" t="n">
        <f aca="false">IF($A6="","",INDEX('COGS Ledger'!$M$1:$M$400,$K6))</f>
        <v>0.980310552912</v>
      </c>
      <c r="I6" s="52" t="n">
        <f aca="false">IF($A6="","",'COGS Testing'!$E$9)</f>
        <v>4000</v>
      </c>
      <c r="J6" s="50" t="str">
        <f aca="false">IF($A6="","","Below materiality – randomly selected")</f>
        <v>Below materiality – randomly selected</v>
      </c>
      <c r="K6" s="90" t="n">
        <f aca="false">IF($A6="","",MATCH(LARGE('COGS Ledger'!$Q$2:$Q$400,$A6),'COGS Ledger'!$Q$2:$Q$400,0)+1)</f>
        <v>18</v>
      </c>
      <c r="L6" s="50" t="str">
        <f aca="false">IF($A6="","",INDEX('COGS Ledger'!$A$1:$A$400,$K6)&amp;"")</f>
        <v>PJAMS0152/25</v>
      </c>
      <c r="M6" s="54"/>
      <c r="N6" s="54"/>
    </row>
    <row r="7" customFormat="false" ht="15" hidden="false" customHeight="false" outlineLevel="0" collapsed="false">
      <c r="A7" s="90" t="n">
        <f aca="false">IF(ROWS($A$5:A7)&lt;='COGS Testing'!$E$36,ROWS($A$5:A7),"")</f>
        <v>3</v>
      </c>
      <c r="B7" s="91" t="n">
        <f aca="false">IF($A7="","",INDEX('COGS Ledger'!$B$1:$B$400,$K7))</f>
        <v>45967</v>
      </c>
      <c r="C7" s="90" t="n">
        <f aca="false">IF($A7="","",INDEX('COGS Ledger'!$C$1:$C$400,$K7))</f>
        <v>10061</v>
      </c>
      <c r="D7" s="50" t="str">
        <f aca="false">IF($A7="","",INDEX('COGS Ledger'!$D$1:$D$400,$K7))</f>
        <v>RENOMINATION CHARGES</v>
      </c>
      <c r="E7" s="50" t="str">
        <f aca="false">IF($A7="","",INDEX('COGS Ledger'!$F$1:$F$400,$K7)&amp;"")</f>
        <v>BOL : ;Job No : AMSLBK00002/25; For / Sailed :06-Nov-2025</v>
      </c>
      <c r="F7" s="52" t="n">
        <f aca="false">IF($A7="","",INDEX('COGS Ledger'!$I$1:$I$400,$K7))</f>
        <v>-35</v>
      </c>
      <c r="G7" s="52" t="n">
        <f aca="false">IF($A7="","",INDEX('COGS Ledger'!$J$1:$J$400,$K7))</f>
        <v>35</v>
      </c>
      <c r="H7" s="97" t="n">
        <f aca="false">IF($A7="","",INDEX('COGS Ledger'!$M$1:$M$400,$K7))</f>
        <v>0.978309920149</v>
      </c>
      <c r="I7" s="52" t="n">
        <f aca="false">IF($A7="","",'COGS Testing'!$E$9)</f>
        <v>4000</v>
      </c>
      <c r="J7" s="50" t="str">
        <f aca="false">IF($A7="","","Below materiality – randomly selected")</f>
        <v>Below materiality – randomly selected</v>
      </c>
      <c r="K7" s="90" t="n">
        <f aca="false">IF($A7="","",MATCH(LARGE('COGS Ledger'!$Q$2:$Q$400,$A7),'COGS Ledger'!$Q$2:$Q$400,0)+1)</f>
        <v>147</v>
      </c>
      <c r="L7" s="50" t="str">
        <f aca="false">IF($A7="","",INDEX('COGS Ledger'!$A$1:$A$400,$K7)&amp;"")</f>
        <v>SJAMS0008/25</v>
      </c>
      <c r="M7" s="54"/>
      <c r="N7" s="54"/>
    </row>
    <row r="8" customFormat="false" ht="46.25" hidden="false" customHeight="false" outlineLevel="0" collapsed="false">
      <c r="A8" s="90" t="n">
        <f aca="false">IF(ROWS($A$5:A8)&lt;='COGS Testing'!$E$36,ROWS($A$5:A8),"")</f>
        <v>4</v>
      </c>
      <c r="B8" s="91" t="n">
        <f aca="false">IF($A8="","",INDEX('COGS Ledger'!$B$1:$B$400,$K8))</f>
        <v>45964</v>
      </c>
      <c r="C8" s="90" t="n">
        <f aca="false">IF($A8="","",INDEX('COGS Ledger'!$C$1:$C$400,$K8))</f>
        <v>10049</v>
      </c>
      <c r="D8" s="50" t="str">
        <f aca="false">IF($A8="","",INDEX('COGS Ledger'!$D$1:$D$400,$K8))</f>
        <v>CONTAINER GATE PASS FEE- EXP</v>
      </c>
      <c r="E8" s="58" t="str">
        <f aca="false">IF($A8="","",INDEX('COGS Ledger'!$F$1:$F$400,$K8)&amp;"")</f>
        <v>RSGT- 2372841- SSF GALENE - GENE0001E- CAPE CONTAINERS 
GATE CHARGES- 2X20'- SAR 128
LOAD THC LADEN- 2X20'- SAR 299
PHOTO CHARGES- 2X20'- SAR 21</v>
      </c>
      <c r="F8" s="52" t="n">
        <f aca="false">IF($A8="","",INDEX('COGS Ledger'!$I$1:$I$400,$K8))</f>
        <v>256</v>
      </c>
      <c r="G8" s="52" t="n">
        <f aca="false">IF($A8="","",INDEX('COGS Ledger'!$J$1:$J$400,$K8))</f>
        <v>256</v>
      </c>
      <c r="H8" s="97" t="n">
        <f aca="false">IF($A8="","",INDEX('COGS Ledger'!$M$1:$M$400,$K8))</f>
        <v>0.970856630644</v>
      </c>
      <c r="I8" s="52" t="n">
        <f aca="false">IF($A8="","",'COGS Testing'!$E$9)</f>
        <v>4000</v>
      </c>
      <c r="J8" s="50" t="str">
        <f aca="false">IF($A8="","","Below materiality – randomly selected")</f>
        <v>Below materiality – randomly selected</v>
      </c>
      <c r="K8" s="90" t="n">
        <f aca="false">IF($A8="","",MATCH(LARGE('COGS Ledger'!$Q$2:$Q$400,$A8),'COGS Ledger'!$Q$2:$Q$400,0)+1)</f>
        <v>16</v>
      </c>
      <c r="L8" s="50" t="str">
        <f aca="false">IF($A8="","",INDEX('COGS Ledger'!$A$1:$A$400,$K8)&amp;"")</f>
        <v>PJAMS0151/25</v>
      </c>
      <c r="M8" s="54"/>
      <c r="N8" s="54"/>
    </row>
    <row r="9" customFormat="false" ht="15" hidden="false" customHeight="false" outlineLevel="0" collapsed="false">
      <c r="A9" s="90" t="n">
        <f aca="false">IF(ROWS($A$5:A9)&lt;='COGS Testing'!$E$36,ROWS($A$5:A9),"")</f>
        <v>5</v>
      </c>
      <c r="B9" s="91" t="n">
        <f aca="false">IF($A9="","",INDEX('COGS Ledger'!$B$1:$B$400,$K9))</f>
        <v>45935</v>
      </c>
      <c r="C9" s="90" t="n">
        <f aca="false">IF($A9="","",INDEX('COGS Ledger'!$C$1:$C$400,$K9))</f>
        <v>10048</v>
      </c>
      <c r="D9" s="50" t="str">
        <f aca="false">IF($A9="","",INDEX('COGS Ledger'!$D$1:$D$400,$K9))</f>
        <v>CONTAINER DAMAGE CHARGES- COST</v>
      </c>
      <c r="E9" s="50" t="str">
        <f aca="false">IF($A9="","",INDEX('COGS Ledger'!$F$1:$F$400,$K9)&amp;"")</f>
        <v>PJ Ref:AMSLAP0026/25 ; CNTR DMG CHARGES- EMCU3778261</v>
      </c>
      <c r="F9" s="52" t="n">
        <f aca="false">IF($A9="","",INDEX('COGS Ledger'!$I$1:$I$400,$K9))</f>
        <v>150</v>
      </c>
      <c r="G9" s="52" t="n">
        <f aca="false">IF($A9="","",INDEX('COGS Ledger'!$J$1:$J$400,$K9))</f>
        <v>150</v>
      </c>
      <c r="H9" s="97" t="n">
        <f aca="false">IF($A9="","",INDEX('COGS Ledger'!$M$1:$M$400,$K9))</f>
        <v>0.968117157297</v>
      </c>
      <c r="I9" s="52" t="n">
        <f aca="false">IF($A9="","",'COGS Testing'!$E$9)</f>
        <v>4000</v>
      </c>
      <c r="J9" s="50" t="str">
        <f aca="false">IF($A9="","","Below materiality – randomly selected")</f>
        <v>Below materiality – randomly selected</v>
      </c>
      <c r="K9" s="90" t="n">
        <f aca="false">IF($A9="","",MATCH(LARGE('COGS Ledger'!$Q$2:$Q$400,$A9),'COGS Ledger'!$Q$2:$Q$400,0)+1)</f>
        <v>9</v>
      </c>
      <c r="L9" s="50" t="str">
        <f aca="false">IF($A9="","",INDEX('COGS Ledger'!$A$1:$A$400,$K9)&amp;"")</f>
        <v>PJAMS0054/25</v>
      </c>
      <c r="M9" s="54"/>
      <c r="N9" s="54"/>
    </row>
    <row r="10" customFormat="false" ht="35.05" hidden="false" customHeight="false" outlineLevel="0" collapsed="false">
      <c r="A10" s="90" t="n">
        <f aca="false">IF(ROWS($A$5:A10)&lt;='COGS Testing'!$E$36,ROWS($A$5:A10),"")</f>
        <v>6</v>
      </c>
      <c r="B10" s="91" t="n">
        <f aca="false">IF($A10="","",INDEX('COGS Ledger'!$B$1:$B$400,$K10))</f>
        <v>46020</v>
      </c>
      <c r="C10" s="90" t="n">
        <f aca="false">IF($A10="","",INDEX('COGS Ledger'!$C$1:$C$400,$K10))</f>
        <v>10061</v>
      </c>
      <c r="D10" s="50" t="str">
        <f aca="false">IF($A10="","",INDEX('COGS Ledger'!$D$1:$D$400,$K10))</f>
        <v>RENOMINATION CHARGES</v>
      </c>
      <c r="E10" s="58" t="str">
        <f aca="false">IF($A10="","",INDEX('COGS Ledger'!$F$1:$F$400,$K10)&amp;"")</f>
        <v>RSGT- 2418232- SUNNY 77 - SN77SN-015S- SAVI SHIPPING 
LOAD T/S LADEN NON CELLULAR- 10X20'- SAR 200
RENOMINATION- SAR 37</v>
      </c>
      <c r="F10" s="52" t="n">
        <f aca="false">IF($A10="","",INDEX('COGS Ledger'!$I$1:$I$400,$K10))</f>
        <v>370</v>
      </c>
      <c r="G10" s="52" t="n">
        <f aca="false">IF($A10="","",INDEX('COGS Ledger'!$J$1:$J$400,$K10))</f>
        <v>370</v>
      </c>
      <c r="H10" s="97" t="n">
        <f aca="false">IF($A10="","",INDEX('COGS Ledger'!$M$1:$M$400,$K10))</f>
        <v>0.966722381895</v>
      </c>
      <c r="I10" s="52" t="n">
        <f aca="false">IF($A10="","",'COGS Testing'!$E$9)</f>
        <v>4000</v>
      </c>
      <c r="J10" s="50" t="str">
        <f aca="false">IF($A10="","","Below materiality – randomly selected")</f>
        <v>Below materiality – randomly selected</v>
      </c>
      <c r="K10" s="90" t="n">
        <f aca="false">IF($A10="","",MATCH(LARGE('COGS Ledger'!$Q$2:$Q$400,$A10),'COGS Ledger'!$Q$2:$Q$400,0)+1)</f>
        <v>149</v>
      </c>
      <c r="L10" s="50" t="str">
        <f aca="false">IF($A10="","",INDEX('COGS Ledger'!$A$1:$A$400,$K10)&amp;"")</f>
        <v>PJAMS0156/25</v>
      </c>
      <c r="M10" s="54"/>
      <c r="N10" s="54"/>
    </row>
    <row r="11" customFormat="false" ht="15" hidden="false" customHeight="false" outlineLevel="0" collapsed="false">
      <c r="A11" s="90" t="n">
        <f aca="false">IF(ROWS($A$5:A11)&lt;='COGS Testing'!$E$36,ROWS($A$5:A11),"")</f>
        <v>7</v>
      </c>
      <c r="B11" s="91" t="n">
        <f aca="false">IF($A11="","",INDEX('COGS Ledger'!$B$1:$B$400,$K11))</f>
        <v>46022</v>
      </c>
      <c r="C11" s="90" t="n">
        <f aca="false">IF($A11="","",INDEX('COGS Ledger'!$C$1:$C$400,$K11))</f>
        <v>10088</v>
      </c>
      <c r="D11" s="50" t="str">
        <f aca="false">IF($A11="","",INDEX('COGS Ledger'!$D$1:$D$400,$K11))</f>
        <v>W/O EXPENSES</v>
      </c>
      <c r="E11" s="50" t="str">
        <f aca="false">IF($A11="","",INDEX('COGS Ledger'!$F$1:$F$400,$K11)&amp;"")</f>
        <v/>
      </c>
      <c r="F11" s="52" t="n">
        <f aca="false">IF($A11="","",INDEX('COGS Ledger'!$I$1:$I$400,$K11))</f>
        <v>1230.84</v>
      </c>
      <c r="G11" s="52" t="n">
        <f aca="false">IF($A11="","",INDEX('COGS Ledger'!$J$1:$J$400,$K11))</f>
        <v>1230.84</v>
      </c>
      <c r="H11" s="97" t="n">
        <f aca="false">IF($A11="","",INDEX('COGS Ledger'!$M$1:$M$400,$K11))</f>
        <v>0.966643631399</v>
      </c>
      <c r="I11" s="52" t="n">
        <f aca="false">IF($A11="","",'COGS Testing'!$E$9)</f>
        <v>4000</v>
      </c>
      <c r="J11" s="50" t="str">
        <f aca="false">IF($A11="","","Below materiality – randomly selected")</f>
        <v>Below materiality – randomly selected</v>
      </c>
      <c r="K11" s="90" t="n">
        <f aca="false">IF($A11="","",MATCH(LARGE('COGS Ledger'!$Q$2:$Q$400,$A11),'COGS Ledger'!$Q$2:$Q$400,0)+1)</f>
        <v>163</v>
      </c>
      <c r="L11" s="50" t="str">
        <f aca="false">IF($A11="","",INDEX('COGS Ledger'!$A$1:$A$400,$K11)&amp;"")</f>
        <v>GJAMS0075/25</v>
      </c>
      <c r="M11" s="54"/>
      <c r="N11" s="54"/>
    </row>
    <row r="12" customFormat="false" ht="15" hidden="false" customHeight="false" outlineLevel="0" collapsed="false">
      <c r="A12" s="90" t="n">
        <f aca="false">IF(ROWS($A$5:A12)&lt;='COGS Testing'!$E$36,ROWS($A$5:A12),"")</f>
        <v>8</v>
      </c>
      <c r="B12" s="91" t="n">
        <f aca="false">IF($A12="","",INDEX('COGS Ledger'!$B$1:$B$400,$K12))</f>
        <v>45908</v>
      </c>
      <c r="C12" s="90" t="n">
        <f aca="false">IF($A12="","",INDEX('COGS Ledger'!$C$1:$C$400,$K12))</f>
        <v>10060</v>
      </c>
      <c r="D12" s="50" t="str">
        <f aca="false">IF($A12="","",INDEX('COGS Ledger'!$D$1:$D$400,$K12))</f>
        <v>REEFER MONITORING/MAINTENANCE</v>
      </c>
      <c r="E12" s="50" t="str">
        <f aca="false">IF($A12="","",INDEX('COGS Ledger'!$F$1:$F$400,$K12)&amp;"")</f>
        <v>NVOIMP Against the IMP BOL - CCJEAJED25089039; Customer Ref: ;Remarks:</v>
      </c>
      <c r="F12" s="52" t="n">
        <f aca="false">IF($A12="","",INDEX('COGS Ledger'!$I$1:$I$400,$K12))</f>
        <v>-134</v>
      </c>
      <c r="G12" s="52" t="n">
        <f aca="false">IF($A12="","",INDEX('COGS Ledger'!$J$1:$J$400,$K12))</f>
        <v>134</v>
      </c>
      <c r="H12" s="97" t="n">
        <f aca="false">IF($A12="","",INDEX('COGS Ledger'!$M$1:$M$400,$K12))</f>
        <v>0.956215521112</v>
      </c>
      <c r="I12" s="52" t="n">
        <f aca="false">IF($A12="","",'COGS Testing'!$E$9)</f>
        <v>4000</v>
      </c>
      <c r="J12" s="50" t="str">
        <f aca="false">IF($A12="","","Below materiality – randomly selected")</f>
        <v>Below materiality – randomly selected</v>
      </c>
      <c r="K12" s="90" t="n">
        <f aca="false">IF($A12="","",MATCH(LARGE('COGS Ledger'!$Q$2:$Q$400,$A12),'COGS Ledger'!$Q$2:$Q$400,0)+1)</f>
        <v>145</v>
      </c>
      <c r="L12" s="50" t="str">
        <f aca="false">IF($A12="","",INDEX('COGS Ledger'!$A$1:$A$400,$K12)&amp;"")</f>
        <v>SJAMS0482/25</v>
      </c>
      <c r="M12" s="54"/>
      <c r="N12" s="54"/>
    </row>
    <row r="13" customFormat="false" ht="46.25" hidden="false" customHeight="false" outlineLevel="0" collapsed="false">
      <c r="A13" s="90" t="n">
        <f aca="false">IF(ROWS($A$5:A13)&lt;='COGS Testing'!$E$36,ROWS($A$5:A13),"")</f>
        <v>9</v>
      </c>
      <c r="B13" s="91" t="n">
        <f aca="false">IF($A13="","",INDEX('COGS Ledger'!$B$1:$B$400,$K13))</f>
        <v>46022</v>
      </c>
      <c r="C13" s="90" t="n">
        <f aca="false">IF($A13="","",INDEX('COGS Ledger'!$C$1:$C$400,$K13))</f>
        <v>10051</v>
      </c>
      <c r="D13" s="50" t="str">
        <f aca="false">IF($A13="","",INDEX('COGS Ledger'!$D$1:$D$400,$K13))</f>
        <v>LOLO CHARGES - EXP</v>
      </c>
      <c r="E13" s="58" t="str">
        <f aca="false">IF($A13="","",INDEX('COGS Ledger'!$F$1:$F$400,$K13)&amp;"")</f>
        <v>CREDIT NOTE- FOR CHARGES GATE PASS, LOLO &amp; PHOTO CHARGES- PELLATSOKJED0091125- 1X20DV 1X40HC
PELLATSOKJED0061125- 12X40HC
PELLATSOKJED0081125- 1X40HC
APPROVED BY MR VISHNU- REF EMAIL- SAVI SHIPPING</v>
      </c>
      <c r="F13" s="52" t="n">
        <f aca="false">IF($A13="","",INDEX('COGS Ledger'!$I$1:$I$400,$K13))</f>
        <v>1948</v>
      </c>
      <c r="G13" s="52" t="n">
        <f aca="false">IF($A13="","",INDEX('COGS Ledger'!$J$1:$J$400,$K13))</f>
        <v>1948</v>
      </c>
      <c r="H13" s="97" t="n">
        <f aca="false">IF($A13="","",INDEX('COGS Ledger'!$M$1:$M$400,$K13))</f>
        <v>0.952869012353</v>
      </c>
      <c r="I13" s="52" t="n">
        <f aca="false">IF($A13="","",'COGS Testing'!$E$9)</f>
        <v>4000</v>
      </c>
      <c r="J13" s="50" t="str">
        <f aca="false">IF($A13="","","Below materiality – randomly selected")</f>
        <v>Below materiality – randomly selected</v>
      </c>
      <c r="K13" s="90" t="n">
        <f aca="false">IF($A13="","",MATCH(LARGE('COGS Ledger'!$Q$2:$Q$400,$A13),'COGS Ledger'!$Q$2:$Q$400,0)+1)</f>
        <v>66</v>
      </c>
      <c r="L13" s="50" t="str">
        <f aca="false">IF($A13="","",INDEX('COGS Ledger'!$A$1:$A$400,$K13)&amp;"")</f>
        <v>CNAMS0005/25</v>
      </c>
      <c r="M13" s="54"/>
      <c r="N13" s="54"/>
    </row>
    <row r="14" customFormat="false" ht="46.25" hidden="false" customHeight="false" outlineLevel="0" collapsed="false">
      <c r="A14" s="90" t="n">
        <f aca="false">IF(ROWS($A$5:A14)&lt;='COGS Testing'!$E$36,ROWS($A$5:A14),"")</f>
        <v>10</v>
      </c>
      <c r="B14" s="91" t="n">
        <f aca="false">IF($A14="","",INDEX('COGS Ledger'!$B$1:$B$400,$K14))</f>
        <v>45947</v>
      </c>
      <c r="C14" s="90" t="n">
        <f aca="false">IF($A14="","",INDEX('COGS Ledger'!$C$1:$C$400,$K14))</f>
        <v>10053</v>
      </c>
      <c r="D14" s="50" t="str">
        <f aca="false">IF($A14="","",INDEX('COGS Ledger'!$D$1:$D$400,$K14))</f>
        <v>OPERATION RECOVERY COST</v>
      </c>
      <c r="E14" s="58" t="str">
        <f aca="false">IF($A14="","",INDEX('COGS Ledger'!$F$1:$F$400,$K14)&amp;"")</f>
        <v>RSGT- 2358686- CUL BANGKOK - BANKCUBK2538W- DISCH IMPORT LADEN- 6X20'- SAR 300
DISCH IMPORT LADEN- 14X40'- SAR 450
DISCH T/S LADEN- 1X20'- SAR 140
DISCH T/S LADEN- 18X40'- SAR 210</v>
      </c>
      <c r="F14" s="52" t="n">
        <f aca="false">IF($A14="","",INDEX('COGS Ledger'!$I$1:$I$400,$K14))</f>
        <v>1800</v>
      </c>
      <c r="G14" s="52" t="n">
        <f aca="false">IF($A14="","",INDEX('COGS Ledger'!$J$1:$J$400,$K14))</f>
        <v>1800</v>
      </c>
      <c r="H14" s="97" t="n">
        <f aca="false">IF($A14="","",INDEX('COGS Ledger'!$M$1:$M$400,$K14))</f>
        <v>0.95027332824</v>
      </c>
      <c r="I14" s="52" t="n">
        <f aca="false">IF($A14="","",'COGS Testing'!$E$9)</f>
        <v>4000</v>
      </c>
      <c r="J14" s="50" t="str">
        <f aca="false">IF($A14="","","Below materiality – randomly selected")</f>
        <v>Below materiality – randomly selected</v>
      </c>
      <c r="K14" s="90" t="n">
        <f aca="false">IF($A14="","",MATCH(LARGE('COGS Ledger'!$Q$2:$Q$400,$A14),'COGS Ledger'!$Q$2:$Q$400,0)+1)</f>
        <v>98</v>
      </c>
      <c r="L14" s="50" t="str">
        <f aca="false">IF($A14="","",INDEX('COGS Ledger'!$A$1:$A$400,$K14)&amp;"")</f>
        <v>PJAMS0076/25</v>
      </c>
      <c r="M14" s="54"/>
      <c r="N14" s="54"/>
    </row>
    <row r="15" customFormat="false" ht="35.05" hidden="false" customHeight="false" outlineLevel="0" collapsed="false">
      <c r="A15" s="90" t="n">
        <f aca="false">IF(ROWS($A$5:A15)&lt;='COGS Testing'!$E$36,ROWS($A$5:A15),"")</f>
        <v>11</v>
      </c>
      <c r="B15" s="91" t="n">
        <f aca="false">IF($A15="","",INDEX('COGS Ledger'!$B$1:$B$400,$K15))</f>
        <v>46007</v>
      </c>
      <c r="C15" s="90" t="n">
        <f aca="false">IF($A15="","",INDEX('COGS Ledger'!$C$1:$C$400,$K15))</f>
        <v>10061</v>
      </c>
      <c r="D15" s="50" t="str">
        <f aca="false">IF($A15="","",INDEX('COGS Ledger'!$D$1:$D$400,$K15))</f>
        <v>RENOMINATION CHARGES</v>
      </c>
      <c r="E15" s="58" t="str">
        <f aca="false">IF($A15="","",INDEX('COGS Ledger'!$F$1:$F$400,$K15)&amp;"")</f>
        <v>BOL : CCJEDJEA25129578;Job No : AMSLBK00005/25;BL FEE OF 100 SAR ADDED TO THIS INVOICE AS AGREED BL FEE WAS 250 AND IN FIRST INVOICE  - AMSLE00005/25 WAS GENERATED WITH 150 SAR ONLY, 
ADDING 100 SAR HERE.
BL - CCJEDJEA25129578 For / Sailed :19-Dec-2025</v>
      </c>
      <c r="F15" s="52" t="n">
        <f aca="false">IF($A15="","",INDEX('COGS Ledger'!$I$1:$I$400,$K15))</f>
        <v>-37</v>
      </c>
      <c r="G15" s="52" t="n">
        <f aca="false">IF($A15="","",INDEX('COGS Ledger'!$J$1:$J$400,$K15))</f>
        <v>37</v>
      </c>
      <c r="H15" s="97" t="n">
        <f aca="false">IF($A15="","",INDEX('COGS Ledger'!$M$1:$M$400,$K15))</f>
        <v>0.93785785442</v>
      </c>
      <c r="I15" s="52" t="n">
        <f aca="false">IF($A15="","",'COGS Testing'!$E$9)</f>
        <v>4000</v>
      </c>
      <c r="J15" s="50" t="str">
        <f aca="false">IF($A15="","","Below materiality – randomly selected")</f>
        <v>Below materiality – randomly selected</v>
      </c>
      <c r="K15" s="90" t="n">
        <f aca="false">IF($A15="","",MATCH(LARGE('COGS Ledger'!$Q$2:$Q$400,$A15),'COGS Ledger'!$Q$2:$Q$400,0)+1)</f>
        <v>148</v>
      </c>
      <c r="L15" s="50" t="str">
        <f aca="false">IF($A15="","",INDEX('COGS Ledger'!$A$1:$A$400,$K15)&amp;"")</f>
        <v>SJAMS0411/25</v>
      </c>
      <c r="M15" s="54"/>
      <c r="N15" s="54"/>
    </row>
    <row r="16" customFormat="false" ht="15" hidden="false" customHeight="false" outlineLevel="0" collapsed="false">
      <c r="A16" s="90" t="n">
        <f aca="false">IF(ROWS($A$5:A16)&lt;='COGS Testing'!$E$36,ROWS($A$5:A16),"")</f>
        <v>12</v>
      </c>
      <c r="B16" s="91" t="n">
        <f aca="false">IF($A16="","",INDEX('COGS Ledger'!$B$1:$B$400,$K16))</f>
        <v>46022</v>
      </c>
      <c r="C16" s="90" t="n">
        <f aca="false">IF($A16="","",INDEX('COGS Ledger'!$C$1:$C$400,$K16))</f>
        <v>10066</v>
      </c>
      <c r="D16" s="50" t="str">
        <f aca="false">IF($A16="","",INDEX('COGS Ledger'!$D$1:$D$400,$K16))</f>
        <v>FASAH APPOINTMENT FEES</v>
      </c>
      <c r="E16" s="50" t="str">
        <f aca="false">IF($A16="","",INDEX('COGS Ledger'!$F$1:$F$400,$K16)&amp;"")</f>
        <v>JSI-3986- LOCAL TRANSPORTATION AND FASAH APPOINTMENT FEES- FREIGHT WORLD- CONTAINER TRIU0777668</v>
      </c>
      <c r="F16" s="52" t="n">
        <f aca="false">IF($A16="","",INDEX('COGS Ledger'!$I$1:$I$400,$K16))</f>
        <v>-34.5</v>
      </c>
      <c r="G16" s="52" t="n">
        <f aca="false">IF($A16="","",INDEX('COGS Ledger'!$J$1:$J$400,$K16))</f>
        <v>34.5</v>
      </c>
      <c r="H16" s="97" t="n">
        <f aca="false">IF($A16="","",INDEX('COGS Ledger'!$M$1:$M$400,$K16))</f>
        <v>0.933335599398</v>
      </c>
      <c r="I16" s="52" t="n">
        <f aca="false">IF($A16="","",'COGS Testing'!$E$9)</f>
        <v>4000</v>
      </c>
      <c r="J16" s="50" t="str">
        <f aca="false">IF($A16="","","Below materiality – randomly selected")</f>
        <v>Below materiality – randomly selected</v>
      </c>
      <c r="K16" s="90" t="n">
        <f aca="false">IF($A16="","",MATCH(LARGE('COGS Ledger'!$Q$2:$Q$400,$A16),'COGS Ledger'!$Q$2:$Q$400,0)+1)</f>
        <v>34</v>
      </c>
      <c r="L16" s="50" t="str">
        <f aca="false">IF($A16="","",INDEX('COGS Ledger'!$A$1:$A$400,$K16)&amp;"")</f>
        <v>SJAMS0677/25</v>
      </c>
      <c r="M16" s="54"/>
      <c r="N16" s="54"/>
    </row>
    <row r="17" customFormat="false" ht="57.45" hidden="false" customHeight="false" outlineLevel="0" collapsed="false">
      <c r="A17" s="90" t="n">
        <f aca="false">IF(ROWS($A$5:A17)&lt;='COGS Testing'!$E$36,ROWS($A$5:A17),"")</f>
        <v>13</v>
      </c>
      <c r="B17" s="91" t="n">
        <f aca="false">IF($A17="","",INDEX('COGS Ledger'!$B$1:$B$400,$K17))</f>
        <v>45928</v>
      </c>
      <c r="C17" s="90" t="n">
        <f aca="false">IF($A17="","",INDEX('COGS Ledger'!$C$1:$C$400,$K17))</f>
        <v>10054</v>
      </c>
      <c r="D17" s="50" t="str">
        <f aca="false">IF($A17="","",INDEX('COGS Ledger'!$D$1:$D$400,$K17))</f>
        <v>PHOTO CHARGE- EXP</v>
      </c>
      <c r="E17" s="58" t="str">
        <f aca="false">IF($A17="","",INDEX('COGS Ledger'!$F$1:$F$400,$K17)&amp;"")</f>
        <v>RSGT- 2346718- GFS PERFECT - GFPT0069E- CAPELINE CONTAINERS
GATE CHARGES- 1X40'- SAR 120
LOAD EXPORT LADEN DG- 1X40'- SAR 525- THC
OCR PHOTO- SAR 20
RENOMINATION- SAR 35</v>
      </c>
      <c r="F17" s="52" t="n">
        <f aca="false">IF($A17="","",INDEX('COGS Ledger'!$I$1:$I$400,$K17))</f>
        <v>20</v>
      </c>
      <c r="G17" s="52" t="n">
        <f aca="false">IF($A17="","",INDEX('COGS Ledger'!$J$1:$J$400,$K17))</f>
        <v>20</v>
      </c>
      <c r="H17" s="97" t="n">
        <f aca="false">IF($A17="","",INDEX('COGS Ledger'!$M$1:$M$400,$K17))</f>
        <v>0.931728540669</v>
      </c>
      <c r="I17" s="52" t="n">
        <f aca="false">IF($A17="","",'COGS Testing'!$E$9)</f>
        <v>4000</v>
      </c>
      <c r="J17" s="50" t="str">
        <f aca="false">IF($A17="","","Below materiality – randomly selected")</f>
        <v>Below materiality – randomly selected</v>
      </c>
      <c r="K17" s="90" t="n">
        <f aca="false">IF($A17="","",MATCH(LARGE('COGS Ledger'!$Q$2:$Q$400,$A17),'COGS Ledger'!$Q$2:$Q$400,0)+1)</f>
        <v>130</v>
      </c>
      <c r="L17" s="50" t="str">
        <f aca="false">IF($A17="","",INDEX('COGS Ledger'!$A$1:$A$400,$K17)&amp;"")</f>
        <v>PJAMS0145/25</v>
      </c>
      <c r="M17" s="54"/>
      <c r="N17" s="54"/>
    </row>
    <row r="18" customFormat="false" ht="15" hidden="false" customHeight="false" outlineLevel="0" collapsed="false">
      <c r="A18" s="90" t="n">
        <f aca="false">IF(ROWS($A$5:A18)&lt;='COGS Testing'!$E$36,ROWS($A$5:A18),"")</f>
        <v>14</v>
      </c>
      <c r="B18" s="91" t="n">
        <f aca="false">IF($A18="","",INDEX('COGS Ledger'!$B$1:$B$400,$K18))</f>
        <v>45930</v>
      </c>
      <c r="C18" s="90" t="n">
        <f aca="false">IF($A18="","",INDEX('COGS Ledger'!$C$1:$C$400,$K18))</f>
        <v>10053</v>
      </c>
      <c r="D18" s="50" t="str">
        <f aca="false">IF($A18="","",INDEX('COGS Ledger'!$D$1:$D$400,$K18))</f>
        <v>OPERATION RECOVERY COST</v>
      </c>
      <c r="E18" s="50" t="str">
        <f aca="false">IF($A18="","",INDEX('COGS Ledger'!$F$1:$F$400,$K18)&amp;"")</f>
        <v>RSGT- 2348180- XH DOLPHIN - XHDP2534E- DISCH IMPORT LADEN THC- 1X20' &amp; 7X40'</v>
      </c>
      <c r="F18" s="52" t="n">
        <f aca="false">IF($A18="","",INDEX('COGS Ledger'!$I$1:$I$400,$K18))</f>
        <v>3450</v>
      </c>
      <c r="G18" s="52" t="n">
        <f aca="false">IF($A18="","",INDEX('COGS Ledger'!$J$1:$J$400,$K18))</f>
        <v>3450</v>
      </c>
      <c r="H18" s="97" t="n">
        <f aca="false">IF($A18="","",INDEX('COGS Ledger'!$M$1:$M$400,$K18))</f>
        <v>0.926840841796</v>
      </c>
      <c r="I18" s="52" t="n">
        <f aca="false">IF($A18="","",'COGS Testing'!$E$9)</f>
        <v>4000</v>
      </c>
      <c r="J18" s="50" t="str">
        <f aca="false">IF($A18="","","Below materiality – randomly selected")</f>
        <v>Below materiality – randomly selected</v>
      </c>
      <c r="K18" s="90" t="n">
        <f aca="false">IF($A18="","",MATCH(LARGE('COGS Ledger'!$Q$2:$Q$400,$A18),'COGS Ledger'!$Q$2:$Q$400,0)+1)</f>
        <v>94</v>
      </c>
      <c r="L18" s="50" t="str">
        <f aca="false">IF($A18="","",INDEX('COGS Ledger'!$A$1:$A$400,$K18)&amp;"")</f>
        <v>PJAMS0014/25</v>
      </c>
      <c r="M18" s="54"/>
      <c r="N18" s="54"/>
    </row>
    <row r="19" customFormat="false" ht="15" hidden="false" customHeight="false" outlineLevel="0" collapsed="false">
      <c r="A19" s="90" t="str">
        <f aca="false">IF(ROWS($A$5:A19)&lt;='COGS Testing'!$E$36,ROWS($A$5:A19),"")</f>
        <v/>
      </c>
      <c r="B19" s="91" t="str">
        <f aca="false">IF($A19="","",INDEX('COGS Ledger'!$B$1:$B$400,$K19))</f>
        <v/>
      </c>
      <c r="C19" s="90" t="str">
        <f aca="false">IF($A19="","",INDEX('COGS Ledger'!$C$1:$C$400,$K19))</f>
        <v/>
      </c>
      <c r="D19" s="50" t="str">
        <f aca="false">IF($A19="","",INDEX('COGS Ledger'!$D$1:$D$400,$K19))</f>
        <v/>
      </c>
      <c r="E19" s="50" t="str">
        <f aca="false">IF($A19="","",INDEX('COGS Ledger'!$F$1:$F$400,$K19)&amp;"")</f>
        <v/>
      </c>
      <c r="F19" s="52" t="str">
        <f aca="false">IF($A19="","",INDEX('COGS Ledger'!$I$1:$I$400,$K19))</f>
        <v/>
      </c>
      <c r="G19" s="52" t="str">
        <f aca="false">IF($A19="","",INDEX('COGS Ledger'!$J$1:$J$400,$K19))</f>
        <v/>
      </c>
      <c r="H19" s="97" t="str">
        <f aca="false">IF($A19="","",INDEX('COGS Ledger'!$M$1:$M$400,$K19))</f>
        <v/>
      </c>
      <c r="I19" s="52" t="str">
        <f aca="false">IF($A19="","",'COGS Testing'!$E$9)</f>
        <v/>
      </c>
      <c r="J19" s="50" t="str">
        <f aca="false">IF($A19="","","Below materiality – randomly selected")</f>
        <v/>
      </c>
      <c r="K19" s="90" t="str">
        <f aca="false">IF($A19="","",MATCH(LARGE('COGS Ledger'!$Q$2:$Q$400,$A19),'COGS Ledger'!$Q$2:$Q$400,0)+1)</f>
        <v/>
      </c>
      <c r="L19" s="50" t="str">
        <f aca="false">IF($A19="","",INDEX('COGS Ledger'!$A$1:$A$400,$K19)&amp;"")</f>
        <v/>
      </c>
      <c r="M19" s="54"/>
      <c r="N19" s="54"/>
    </row>
    <row r="20" customFormat="false" ht="15" hidden="false" customHeight="false" outlineLevel="0" collapsed="false">
      <c r="A20" s="90" t="str">
        <f aca="false">IF(ROWS($A$5:A20)&lt;='COGS Testing'!$E$36,ROWS($A$5:A20),"")</f>
        <v/>
      </c>
      <c r="B20" s="91" t="str">
        <f aca="false">IF($A20="","",INDEX('COGS Ledger'!$B$1:$B$400,$K20))</f>
        <v/>
      </c>
      <c r="C20" s="90" t="str">
        <f aca="false">IF($A20="","",INDEX('COGS Ledger'!$C$1:$C$400,$K20))</f>
        <v/>
      </c>
      <c r="D20" s="50" t="str">
        <f aca="false">IF($A20="","",INDEX('COGS Ledger'!$D$1:$D$400,$K20))</f>
        <v/>
      </c>
      <c r="E20" s="50" t="str">
        <f aca="false">IF($A20="","",INDEX('COGS Ledger'!$F$1:$F$400,$K20)&amp;"")</f>
        <v/>
      </c>
      <c r="F20" s="52" t="str">
        <f aca="false">IF($A20="","",INDEX('COGS Ledger'!$I$1:$I$400,$K20))</f>
        <v/>
      </c>
      <c r="G20" s="52" t="str">
        <f aca="false">IF($A20="","",INDEX('COGS Ledger'!$J$1:$J$400,$K20))</f>
        <v/>
      </c>
      <c r="H20" s="97" t="str">
        <f aca="false">IF($A20="","",INDEX('COGS Ledger'!$M$1:$M$400,$K20))</f>
        <v/>
      </c>
      <c r="I20" s="52" t="str">
        <f aca="false">IF($A20="","",'COGS Testing'!$E$9)</f>
        <v/>
      </c>
      <c r="J20" s="50" t="str">
        <f aca="false">IF($A20="","","Below materiality – randomly selected")</f>
        <v/>
      </c>
      <c r="K20" s="90" t="str">
        <f aca="false">IF($A20="","",MATCH(LARGE('COGS Ledger'!$Q$2:$Q$400,$A20),'COGS Ledger'!$Q$2:$Q$400,0)+1)</f>
        <v/>
      </c>
      <c r="L20" s="50" t="str">
        <f aca="false">IF($A20="","",INDEX('COGS Ledger'!$A$1:$A$400,$K20)&amp;"")</f>
        <v/>
      </c>
      <c r="M20" s="54"/>
      <c r="N20" s="54"/>
    </row>
    <row r="21" customFormat="false" ht="15" hidden="false" customHeight="false" outlineLevel="0" collapsed="false">
      <c r="A21" s="90" t="str">
        <f aca="false">IF(ROWS($A$5:A21)&lt;='COGS Testing'!$E$36,ROWS($A$5:A21),"")</f>
        <v/>
      </c>
      <c r="B21" s="91" t="str">
        <f aca="false">IF($A21="","",INDEX('COGS Ledger'!$B$1:$B$400,$K21))</f>
        <v/>
      </c>
      <c r="C21" s="90" t="str">
        <f aca="false">IF($A21="","",INDEX('COGS Ledger'!$C$1:$C$400,$K21))</f>
        <v/>
      </c>
      <c r="D21" s="50" t="str">
        <f aca="false">IF($A21="","",INDEX('COGS Ledger'!$D$1:$D$400,$K21))</f>
        <v/>
      </c>
      <c r="E21" s="50" t="str">
        <f aca="false">IF($A21="","",INDEX('COGS Ledger'!$F$1:$F$400,$K21)&amp;"")</f>
        <v/>
      </c>
      <c r="F21" s="52" t="str">
        <f aca="false">IF($A21="","",INDEX('COGS Ledger'!$I$1:$I$400,$K21))</f>
        <v/>
      </c>
      <c r="G21" s="52" t="str">
        <f aca="false">IF($A21="","",INDEX('COGS Ledger'!$J$1:$J$400,$K21))</f>
        <v/>
      </c>
      <c r="H21" s="97" t="str">
        <f aca="false">IF($A21="","",INDEX('COGS Ledger'!$M$1:$M$400,$K21))</f>
        <v/>
      </c>
      <c r="I21" s="52" t="str">
        <f aca="false">IF($A21="","",'COGS Testing'!$E$9)</f>
        <v/>
      </c>
      <c r="J21" s="50" t="str">
        <f aca="false">IF($A21="","","Below materiality – randomly selected")</f>
        <v/>
      </c>
      <c r="K21" s="90" t="str">
        <f aca="false">IF($A21="","",MATCH(LARGE('COGS Ledger'!$Q$2:$Q$400,$A21),'COGS Ledger'!$Q$2:$Q$400,0)+1)</f>
        <v/>
      </c>
      <c r="L21" s="50" t="str">
        <f aca="false">IF($A21="","",INDEX('COGS Ledger'!$A$1:$A$400,$K21)&amp;"")</f>
        <v/>
      </c>
      <c r="M21" s="54"/>
      <c r="N21" s="54"/>
    </row>
    <row r="22" customFormat="false" ht="15" hidden="false" customHeight="false" outlineLevel="0" collapsed="false">
      <c r="A22" s="90" t="str">
        <f aca="false">IF(ROWS($A$5:A22)&lt;='COGS Testing'!$E$36,ROWS($A$5:A22),"")</f>
        <v/>
      </c>
      <c r="B22" s="91" t="str">
        <f aca="false">IF($A22="","",INDEX('COGS Ledger'!$B$1:$B$400,$K22))</f>
        <v/>
      </c>
      <c r="C22" s="90" t="str">
        <f aca="false">IF($A22="","",INDEX('COGS Ledger'!$C$1:$C$400,$K22))</f>
        <v/>
      </c>
      <c r="D22" s="50" t="str">
        <f aca="false">IF($A22="","",INDEX('COGS Ledger'!$D$1:$D$400,$K22))</f>
        <v/>
      </c>
      <c r="E22" s="50" t="str">
        <f aca="false">IF($A22="","",INDEX('COGS Ledger'!$F$1:$F$400,$K22)&amp;"")</f>
        <v/>
      </c>
      <c r="F22" s="52" t="str">
        <f aca="false">IF($A22="","",INDEX('COGS Ledger'!$I$1:$I$400,$K22))</f>
        <v/>
      </c>
      <c r="G22" s="52" t="str">
        <f aca="false">IF($A22="","",INDEX('COGS Ledger'!$J$1:$J$400,$K22))</f>
        <v/>
      </c>
      <c r="H22" s="97" t="str">
        <f aca="false">IF($A22="","",INDEX('COGS Ledger'!$M$1:$M$400,$K22))</f>
        <v/>
      </c>
      <c r="I22" s="52" t="str">
        <f aca="false">IF($A22="","",'COGS Testing'!$E$9)</f>
        <v/>
      </c>
      <c r="J22" s="50" t="str">
        <f aca="false">IF($A22="","","Below materiality – randomly selected")</f>
        <v/>
      </c>
      <c r="K22" s="90" t="str">
        <f aca="false">IF($A22="","",MATCH(LARGE('COGS Ledger'!$Q$2:$Q$400,$A22),'COGS Ledger'!$Q$2:$Q$400,0)+1)</f>
        <v/>
      </c>
      <c r="L22" s="50" t="str">
        <f aca="false">IF($A22="","",INDEX('COGS Ledger'!$A$1:$A$400,$K22)&amp;"")</f>
        <v/>
      </c>
      <c r="M22" s="54"/>
      <c r="N22" s="54"/>
    </row>
    <row r="23" customFormat="false" ht="15" hidden="false" customHeight="false" outlineLevel="0" collapsed="false">
      <c r="A23" s="90" t="str">
        <f aca="false">IF(ROWS($A$5:A23)&lt;='COGS Testing'!$E$36,ROWS($A$5:A23),"")</f>
        <v/>
      </c>
      <c r="B23" s="91" t="str">
        <f aca="false">IF($A23="","",INDEX('COGS Ledger'!$B$1:$B$400,$K23))</f>
        <v/>
      </c>
      <c r="C23" s="90" t="str">
        <f aca="false">IF($A23="","",INDEX('COGS Ledger'!$C$1:$C$400,$K23))</f>
        <v/>
      </c>
      <c r="D23" s="50" t="str">
        <f aca="false">IF($A23="","",INDEX('COGS Ledger'!$D$1:$D$400,$K23))</f>
        <v/>
      </c>
      <c r="E23" s="50" t="str">
        <f aca="false">IF($A23="","",INDEX('COGS Ledger'!$F$1:$F$400,$K23)&amp;"")</f>
        <v/>
      </c>
      <c r="F23" s="52" t="str">
        <f aca="false">IF($A23="","",INDEX('COGS Ledger'!$I$1:$I$400,$K23))</f>
        <v/>
      </c>
      <c r="G23" s="52" t="str">
        <f aca="false">IF($A23="","",INDEX('COGS Ledger'!$J$1:$J$400,$K23))</f>
        <v/>
      </c>
      <c r="H23" s="97" t="str">
        <f aca="false">IF($A23="","",INDEX('COGS Ledger'!$M$1:$M$400,$K23))</f>
        <v/>
      </c>
      <c r="I23" s="52" t="str">
        <f aca="false">IF($A23="","",'COGS Testing'!$E$9)</f>
        <v/>
      </c>
      <c r="J23" s="50" t="str">
        <f aca="false">IF($A23="","","Below materiality – randomly selected")</f>
        <v/>
      </c>
      <c r="K23" s="90" t="str">
        <f aca="false">IF($A23="","",MATCH(LARGE('COGS Ledger'!$Q$2:$Q$400,$A23),'COGS Ledger'!$Q$2:$Q$400,0)+1)</f>
        <v/>
      </c>
      <c r="L23" s="50" t="str">
        <f aca="false">IF($A23="","",INDEX('COGS Ledger'!$A$1:$A$400,$K23)&amp;"")</f>
        <v/>
      </c>
      <c r="M23" s="54"/>
      <c r="N23" s="54"/>
    </row>
    <row r="24" customFormat="false" ht="15" hidden="false" customHeight="false" outlineLevel="0" collapsed="false">
      <c r="A24" s="90" t="str">
        <f aca="false">IF(ROWS($A$5:A24)&lt;='COGS Testing'!$E$36,ROWS($A$5:A24),"")</f>
        <v/>
      </c>
      <c r="B24" s="91" t="str">
        <f aca="false">IF($A24="","",INDEX('COGS Ledger'!$B$1:$B$400,$K24))</f>
        <v/>
      </c>
      <c r="C24" s="90" t="str">
        <f aca="false">IF($A24="","",INDEX('COGS Ledger'!$C$1:$C$400,$K24))</f>
        <v/>
      </c>
      <c r="D24" s="50" t="str">
        <f aca="false">IF($A24="","",INDEX('COGS Ledger'!$D$1:$D$400,$K24))</f>
        <v/>
      </c>
      <c r="E24" s="50" t="str">
        <f aca="false">IF($A24="","",INDEX('COGS Ledger'!$F$1:$F$400,$K24)&amp;"")</f>
        <v/>
      </c>
      <c r="F24" s="52" t="str">
        <f aca="false">IF($A24="","",INDEX('COGS Ledger'!$I$1:$I$400,$K24))</f>
        <v/>
      </c>
      <c r="G24" s="52" t="str">
        <f aca="false">IF($A24="","",INDEX('COGS Ledger'!$J$1:$J$400,$K24))</f>
        <v/>
      </c>
      <c r="H24" s="97" t="str">
        <f aca="false">IF($A24="","",INDEX('COGS Ledger'!$M$1:$M$400,$K24))</f>
        <v/>
      </c>
      <c r="I24" s="52" t="str">
        <f aca="false">IF($A24="","",'COGS Testing'!$E$9)</f>
        <v/>
      </c>
      <c r="J24" s="50" t="str">
        <f aca="false">IF($A24="","","Below materiality – randomly selected")</f>
        <v/>
      </c>
      <c r="K24" s="90" t="str">
        <f aca="false">IF($A24="","",MATCH(LARGE('COGS Ledger'!$Q$2:$Q$400,$A24),'COGS Ledger'!$Q$2:$Q$400,0)+1)</f>
        <v/>
      </c>
      <c r="L24" s="50" t="str">
        <f aca="false">IF($A24="","",INDEX('COGS Ledger'!$A$1:$A$400,$K24)&amp;"")</f>
        <v/>
      </c>
      <c r="M24" s="54"/>
      <c r="N24" s="54"/>
    </row>
    <row r="25" customFormat="false" ht="15" hidden="false" customHeight="false" outlineLevel="0" collapsed="false">
      <c r="A25" s="90" t="str">
        <f aca="false">IF(ROWS($A$5:A25)&lt;='COGS Testing'!$E$36,ROWS($A$5:A25),"")</f>
        <v/>
      </c>
      <c r="B25" s="91" t="str">
        <f aca="false">IF($A25="","",INDEX('COGS Ledger'!$B$1:$B$400,$K25))</f>
        <v/>
      </c>
      <c r="C25" s="90" t="str">
        <f aca="false">IF($A25="","",INDEX('COGS Ledger'!$C$1:$C$400,$K25))</f>
        <v/>
      </c>
      <c r="D25" s="50" t="str">
        <f aca="false">IF($A25="","",INDEX('COGS Ledger'!$D$1:$D$400,$K25))</f>
        <v/>
      </c>
      <c r="E25" s="50" t="str">
        <f aca="false">IF($A25="","",INDEX('COGS Ledger'!$F$1:$F$400,$K25)&amp;"")</f>
        <v/>
      </c>
      <c r="F25" s="52" t="str">
        <f aca="false">IF($A25="","",INDEX('COGS Ledger'!$I$1:$I$400,$K25))</f>
        <v/>
      </c>
      <c r="G25" s="52" t="str">
        <f aca="false">IF($A25="","",INDEX('COGS Ledger'!$J$1:$J$400,$K25))</f>
        <v/>
      </c>
      <c r="H25" s="97" t="str">
        <f aca="false">IF($A25="","",INDEX('COGS Ledger'!$M$1:$M$400,$K25))</f>
        <v/>
      </c>
      <c r="I25" s="52" t="str">
        <f aca="false">IF($A25="","",'COGS Testing'!$E$9)</f>
        <v/>
      </c>
      <c r="J25" s="50" t="str">
        <f aca="false">IF($A25="","","Below materiality – randomly selected")</f>
        <v/>
      </c>
      <c r="K25" s="90" t="str">
        <f aca="false">IF($A25="","",MATCH(LARGE('COGS Ledger'!$Q$2:$Q$400,$A25),'COGS Ledger'!$Q$2:$Q$400,0)+1)</f>
        <v/>
      </c>
      <c r="L25" s="50" t="str">
        <f aca="false">IF($A25="","",INDEX('COGS Ledger'!$A$1:$A$400,$K25)&amp;"")</f>
        <v/>
      </c>
      <c r="M25" s="54"/>
      <c r="N25" s="54"/>
    </row>
    <row r="26" customFormat="false" ht="15" hidden="false" customHeight="false" outlineLevel="0" collapsed="false">
      <c r="A26" s="90" t="str">
        <f aca="false">IF(ROWS($A$5:A26)&lt;='COGS Testing'!$E$36,ROWS($A$5:A26),"")</f>
        <v/>
      </c>
      <c r="B26" s="91" t="str">
        <f aca="false">IF($A26="","",INDEX('COGS Ledger'!$B$1:$B$400,$K26))</f>
        <v/>
      </c>
      <c r="C26" s="90" t="str">
        <f aca="false">IF($A26="","",INDEX('COGS Ledger'!$C$1:$C$400,$K26))</f>
        <v/>
      </c>
      <c r="D26" s="50" t="str">
        <f aca="false">IF($A26="","",INDEX('COGS Ledger'!$D$1:$D$400,$K26))</f>
        <v/>
      </c>
      <c r="E26" s="50" t="str">
        <f aca="false">IF($A26="","",INDEX('COGS Ledger'!$F$1:$F$400,$K26)&amp;"")</f>
        <v/>
      </c>
      <c r="F26" s="52" t="str">
        <f aca="false">IF($A26="","",INDEX('COGS Ledger'!$I$1:$I$400,$K26))</f>
        <v/>
      </c>
      <c r="G26" s="52" t="str">
        <f aca="false">IF($A26="","",INDEX('COGS Ledger'!$J$1:$J$400,$K26))</f>
        <v/>
      </c>
      <c r="H26" s="97" t="str">
        <f aca="false">IF($A26="","",INDEX('COGS Ledger'!$M$1:$M$400,$K26))</f>
        <v/>
      </c>
      <c r="I26" s="52" t="str">
        <f aca="false">IF($A26="","",'COGS Testing'!$E$9)</f>
        <v/>
      </c>
      <c r="J26" s="50" t="str">
        <f aca="false">IF($A26="","","Below materiality – randomly selected")</f>
        <v/>
      </c>
      <c r="K26" s="90" t="str">
        <f aca="false">IF($A26="","",MATCH(LARGE('COGS Ledger'!$Q$2:$Q$400,$A26),'COGS Ledger'!$Q$2:$Q$400,0)+1)</f>
        <v/>
      </c>
      <c r="L26" s="50" t="str">
        <f aca="false">IF($A26="","",INDEX('COGS Ledger'!$A$1:$A$400,$K26)&amp;"")</f>
        <v/>
      </c>
      <c r="M26" s="54"/>
      <c r="N26" s="54"/>
    </row>
    <row r="27" customFormat="false" ht="15" hidden="false" customHeight="false" outlineLevel="0" collapsed="false">
      <c r="A27" s="90" t="str">
        <f aca="false">IF(ROWS($A$5:A27)&lt;='COGS Testing'!$E$36,ROWS($A$5:A27),"")</f>
        <v/>
      </c>
      <c r="B27" s="91" t="str">
        <f aca="false">IF($A27="","",INDEX('COGS Ledger'!$B$1:$B$400,$K27))</f>
        <v/>
      </c>
      <c r="C27" s="90" t="str">
        <f aca="false">IF($A27="","",INDEX('COGS Ledger'!$C$1:$C$400,$K27))</f>
        <v/>
      </c>
      <c r="D27" s="50" t="str">
        <f aca="false">IF($A27="","",INDEX('COGS Ledger'!$D$1:$D$400,$K27))</f>
        <v/>
      </c>
      <c r="E27" s="50" t="str">
        <f aca="false">IF($A27="","",INDEX('COGS Ledger'!$F$1:$F$400,$K27)&amp;"")</f>
        <v/>
      </c>
      <c r="F27" s="52" t="str">
        <f aca="false">IF($A27="","",INDEX('COGS Ledger'!$I$1:$I$400,$K27))</f>
        <v/>
      </c>
      <c r="G27" s="52" t="str">
        <f aca="false">IF($A27="","",INDEX('COGS Ledger'!$J$1:$J$400,$K27))</f>
        <v/>
      </c>
      <c r="H27" s="97" t="str">
        <f aca="false">IF($A27="","",INDEX('COGS Ledger'!$M$1:$M$400,$K27))</f>
        <v/>
      </c>
      <c r="I27" s="52" t="str">
        <f aca="false">IF($A27="","",'COGS Testing'!$E$9)</f>
        <v/>
      </c>
      <c r="J27" s="50" t="str">
        <f aca="false">IF($A27="","","Below materiality – randomly selected")</f>
        <v/>
      </c>
      <c r="K27" s="90" t="str">
        <f aca="false">IF($A27="","",MATCH(LARGE('COGS Ledger'!$Q$2:$Q$400,$A27),'COGS Ledger'!$Q$2:$Q$400,0)+1)</f>
        <v/>
      </c>
      <c r="L27" s="50" t="str">
        <f aca="false">IF($A27="","",INDEX('COGS Ledger'!$A$1:$A$400,$K27)&amp;"")</f>
        <v/>
      </c>
      <c r="M27" s="54"/>
      <c r="N27" s="54"/>
    </row>
    <row r="28" customFormat="false" ht="15" hidden="false" customHeight="false" outlineLevel="0" collapsed="false">
      <c r="A28" s="90" t="str">
        <f aca="false">IF(ROWS($A$5:A28)&lt;='COGS Testing'!$E$36,ROWS($A$5:A28),"")</f>
        <v/>
      </c>
      <c r="B28" s="91" t="str">
        <f aca="false">IF($A28="","",INDEX('COGS Ledger'!$B$1:$B$400,$K28))</f>
        <v/>
      </c>
      <c r="C28" s="90" t="str">
        <f aca="false">IF($A28="","",INDEX('COGS Ledger'!$C$1:$C$400,$K28))</f>
        <v/>
      </c>
      <c r="D28" s="50" t="str">
        <f aca="false">IF($A28="","",INDEX('COGS Ledger'!$D$1:$D$400,$K28))</f>
        <v/>
      </c>
      <c r="E28" s="50" t="str">
        <f aca="false">IF($A28="","",INDEX('COGS Ledger'!$F$1:$F$400,$K28)&amp;"")</f>
        <v/>
      </c>
      <c r="F28" s="52" t="str">
        <f aca="false">IF($A28="","",INDEX('COGS Ledger'!$I$1:$I$400,$K28))</f>
        <v/>
      </c>
      <c r="G28" s="52" t="str">
        <f aca="false">IF($A28="","",INDEX('COGS Ledger'!$J$1:$J$400,$K28))</f>
        <v/>
      </c>
      <c r="H28" s="97" t="str">
        <f aca="false">IF($A28="","",INDEX('COGS Ledger'!$M$1:$M$400,$K28))</f>
        <v/>
      </c>
      <c r="I28" s="52" t="str">
        <f aca="false">IF($A28="","",'COGS Testing'!$E$9)</f>
        <v/>
      </c>
      <c r="J28" s="50" t="str">
        <f aca="false">IF($A28="","","Below materiality – randomly selected")</f>
        <v/>
      </c>
      <c r="K28" s="90" t="str">
        <f aca="false">IF($A28="","",MATCH(LARGE('COGS Ledger'!$Q$2:$Q$400,$A28),'COGS Ledger'!$Q$2:$Q$400,0)+1)</f>
        <v/>
      </c>
      <c r="L28" s="50" t="str">
        <f aca="false">IF($A28="","",INDEX('COGS Ledger'!$A$1:$A$400,$K28)&amp;"")</f>
        <v/>
      </c>
      <c r="M28" s="54"/>
      <c r="N28" s="54"/>
    </row>
    <row r="29" customFormat="false" ht="15" hidden="false" customHeight="false" outlineLevel="0" collapsed="false">
      <c r="A29" s="90" t="str">
        <f aca="false">IF(ROWS($A$5:A29)&lt;='COGS Testing'!$E$36,ROWS($A$5:A29),"")</f>
        <v/>
      </c>
      <c r="B29" s="91" t="str">
        <f aca="false">IF($A29="","",INDEX('COGS Ledger'!$B$1:$B$400,$K29))</f>
        <v/>
      </c>
      <c r="C29" s="90" t="str">
        <f aca="false">IF($A29="","",INDEX('COGS Ledger'!$C$1:$C$400,$K29))</f>
        <v/>
      </c>
      <c r="D29" s="50" t="str">
        <f aca="false">IF($A29="","",INDEX('COGS Ledger'!$D$1:$D$400,$K29))</f>
        <v/>
      </c>
      <c r="E29" s="50" t="str">
        <f aca="false">IF($A29="","",INDEX('COGS Ledger'!$F$1:$F$400,$K29)&amp;"")</f>
        <v/>
      </c>
      <c r="F29" s="52" t="str">
        <f aca="false">IF($A29="","",INDEX('COGS Ledger'!$I$1:$I$400,$K29))</f>
        <v/>
      </c>
      <c r="G29" s="52" t="str">
        <f aca="false">IF($A29="","",INDEX('COGS Ledger'!$J$1:$J$400,$K29))</f>
        <v/>
      </c>
      <c r="H29" s="97" t="str">
        <f aca="false">IF($A29="","",INDEX('COGS Ledger'!$M$1:$M$400,$K29))</f>
        <v/>
      </c>
      <c r="I29" s="52" t="str">
        <f aca="false">IF($A29="","",'COGS Testing'!$E$9)</f>
        <v/>
      </c>
      <c r="J29" s="50" t="str">
        <f aca="false">IF($A29="","","Below materiality – randomly selected")</f>
        <v/>
      </c>
      <c r="K29" s="90" t="str">
        <f aca="false">IF($A29="","",MATCH(LARGE('COGS Ledger'!$Q$2:$Q$400,$A29),'COGS Ledger'!$Q$2:$Q$400,0)+1)</f>
        <v/>
      </c>
      <c r="L29" s="50" t="str">
        <f aca="false">IF($A29="","",INDEX('COGS Ledger'!$A$1:$A$400,$K29)&amp;"")</f>
        <v/>
      </c>
      <c r="M29" s="54"/>
      <c r="N29" s="54"/>
    </row>
    <row r="30" customFormat="false" ht="15" hidden="false" customHeight="false" outlineLevel="0" collapsed="false">
      <c r="A30" s="90" t="str">
        <f aca="false">IF(ROWS($A$5:A30)&lt;='COGS Testing'!$E$36,ROWS($A$5:A30),"")</f>
        <v/>
      </c>
      <c r="B30" s="91" t="str">
        <f aca="false">IF($A30="","",INDEX('COGS Ledger'!$B$1:$B$400,$K30))</f>
        <v/>
      </c>
      <c r="C30" s="90" t="str">
        <f aca="false">IF($A30="","",INDEX('COGS Ledger'!$C$1:$C$400,$K30))</f>
        <v/>
      </c>
      <c r="D30" s="50" t="str">
        <f aca="false">IF($A30="","",INDEX('COGS Ledger'!$D$1:$D$400,$K30))</f>
        <v/>
      </c>
      <c r="E30" s="50" t="str">
        <f aca="false">IF($A30="","",INDEX('COGS Ledger'!$F$1:$F$400,$K30)&amp;"")</f>
        <v/>
      </c>
      <c r="F30" s="52" t="str">
        <f aca="false">IF($A30="","",INDEX('COGS Ledger'!$I$1:$I$400,$K30))</f>
        <v/>
      </c>
      <c r="G30" s="52" t="str">
        <f aca="false">IF($A30="","",INDEX('COGS Ledger'!$J$1:$J$400,$K30))</f>
        <v/>
      </c>
      <c r="H30" s="97" t="str">
        <f aca="false">IF($A30="","",INDEX('COGS Ledger'!$M$1:$M$400,$K30))</f>
        <v/>
      </c>
      <c r="I30" s="52" t="str">
        <f aca="false">IF($A30="","",'COGS Testing'!$E$9)</f>
        <v/>
      </c>
      <c r="J30" s="50" t="str">
        <f aca="false">IF($A30="","","Below materiality – randomly selected")</f>
        <v/>
      </c>
      <c r="K30" s="90" t="str">
        <f aca="false">IF($A30="","",MATCH(LARGE('COGS Ledger'!$Q$2:$Q$400,$A30),'COGS Ledger'!$Q$2:$Q$400,0)+1)</f>
        <v/>
      </c>
      <c r="L30" s="50" t="str">
        <f aca="false">IF($A30="","",INDEX('COGS Ledger'!$A$1:$A$400,$K30)&amp;"")</f>
        <v/>
      </c>
      <c r="M30" s="54"/>
      <c r="N30" s="54"/>
    </row>
    <row r="31" customFormat="false" ht="15" hidden="false" customHeight="false" outlineLevel="0" collapsed="false">
      <c r="A31" s="90" t="str">
        <f aca="false">IF(ROWS($A$5:A31)&lt;='COGS Testing'!$E$36,ROWS($A$5:A31),"")</f>
        <v/>
      </c>
      <c r="B31" s="91" t="str">
        <f aca="false">IF($A31="","",INDEX('COGS Ledger'!$B$1:$B$400,$K31))</f>
        <v/>
      </c>
      <c r="C31" s="90" t="str">
        <f aca="false">IF($A31="","",INDEX('COGS Ledger'!$C$1:$C$400,$K31))</f>
        <v/>
      </c>
      <c r="D31" s="50" t="str">
        <f aca="false">IF($A31="","",INDEX('COGS Ledger'!$D$1:$D$400,$K31))</f>
        <v/>
      </c>
      <c r="E31" s="50" t="str">
        <f aca="false">IF($A31="","",INDEX('COGS Ledger'!$F$1:$F$400,$K31)&amp;"")</f>
        <v/>
      </c>
      <c r="F31" s="52" t="str">
        <f aca="false">IF($A31="","",INDEX('COGS Ledger'!$I$1:$I$400,$K31))</f>
        <v/>
      </c>
      <c r="G31" s="52" t="str">
        <f aca="false">IF($A31="","",INDEX('COGS Ledger'!$J$1:$J$400,$K31))</f>
        <v/>
      </c>
      <c r="H31" s="97" t="str">
        <f aca="false">IF($A31="","",INDEX('COGS Ledger'!$M$1:$M$400,$K31))</f>
        <v/>
      </c>
      <c r="I31" s="52" t="str">
        <f aca="false">IF($A31="","",'COGS Testing'!$E$9)</f>
        <v/>
      </c>
      <c r="J31" s="50" t="str">
        <f aca="false">IF($A31="","","Below materiality – randomly selected")</f>
        <v/>
      </c>
      <c r="K31" s="90" t="str">
        <f aca="false">IF($A31="","",MATCH(LARGE('COGS Ledger'!$Q$2:$Q$400,$A31),'COGS Ledger'!$Q$2:$Q$400,0)+1)</f>
        <v/>
      </c>
      <c r="L31" s="50" t="str">
        <f aca="false">IF($A31="","",INDEX('COGS Ledger'!$A$1:$A$400,$K31)&amp;"")</f>
        <v/>
      </c>
      <c r="M31" s="54"/>
      <c r="N31" s="54"/>
    </row>
    <row r="32" customFormat="false" ht="15" hidden="false" customHeight="false" outlineLevel="0" collapsed="false">
      <c r="A32" s="90" t="str">
        <f aca="false">IF(ROWS($A$5:A32)&lt;='COGS Testing'!$E$36,ROWS($A$5:A32),"")</f>
        <v/>
      </c>
      <c r="B32" s="91" t="str">
        <f aca="false">IF($A32="","",INDEX('COGS Ledger'!$B$1:$B$400,$K32))</f>
        <v/>
      </c>
      <c r="C32" s="90" t="str">
        <f aca="false">IF($A32="","",INDEX('COGS Ledger'!$C$1:$C$400,$K32))</f>
        <v/>
      </c>
      <c r="D32" s="50" t="str">
        <f aca="false">IF($A32="","",INDEX('COGS Ledger'!$D$1:$D$400,$K32))</f>
        <v/>
      </c>
      <c r="E32" s="50" t="str">
        <f aca="false">IF($A32="","",INDEX('COGS Ledger'!$F$1:$F$400,$K32)&amp;"")</f>
        <v/>
      </c>
      <c r="F32" s="52" t="str">
        <f aca="false">IF($A32="","",INDEX('COGS Ledger'!$I$1:$I$400,$K32))</f>
        <v/>
      </c>
      <c r="G32" s="52" t="str">
        <f aca="false">IF($A32="","",INDEX('COGS Ledger'!$J$1:$J$400,$K32))</f>
        <v/>
      </c>
      <c r="H32" s="97" t="str">
        <f aca="false">IF($A32="","",INDEX('COGS Ledger'!$M$1:$M$400,$K32))</f>
        <v/>
      </c>
      <c r="I32" s="52" t="str">
        <f aca="false">IF($A32="","",'COGS Testing'!$E$9)</f>
        <v/>
      </c>
      <c r="J32" s="50" t="str">
        <f aca="false">IF($A32="","","Below materiality – randomly selected")</f>
        <v/>
      </c>
      <c r="K32" s="90" t="str">
        <f aca="false">IF($A32="","",MATCH(LARGE('COGS Ledger'!$Q$2:$Q$400,$A32),'COGS Ledger'!$Q$2:$Q$400,0)+1)</f>
        <v/>
      </c>
      <c r="L32" s="50" t="str">
        <f aca="false">IF($A32="","",INDEX('COGS Ledger'!$A$1:$A$400,$K32)&amp;"")</f>
        <v/>
      </c>
      <c r="M32" s="54"/>
      <c r="N32" s="54"/>
    </row>
    <row r="33" customFormat="false" ht="15" hidden="false" customHeight="false" outlineLevel="0" collapsed="false">
      <c r="A33" s="90" t="str">
        <f aca="false">IF(ROWS($A$5:A33)&lt;='COGS Testing'!$E$36,ROWS($A$5:A33),"")</f>
        <v/>
      </c>
      <c r="B33" s="91" t="str">
        <f aca="false">IF($A33="","",INDEX('COGS Ledger'!$B$1:$B$400,$K33))</f>
        <v/>
      </c>
      <c r="C33" s="90" t="str">
        <f aca="false">IF($A33="","",INDEX('COGS Ledger'!$C$1:$C$400,$K33))</f>
        <v/>
      </c>
      <c r="D33" s="50" t="str">
        <f aca="false">IF($A33="","",INDEX('COGS Ledger'!$D$1:$D$400,$K33))</f>
        <v/>
      </c>
      <c r="E33" s="50" t="str">
        <f aca="false">IF($A33="","",INDEX('COGS Ledger'!$F$1:$F$400,$K33)&amp;"")</f>
        <v/>
      </c>
      <c r="F33" s="52" t="str">
        <f aca="false">IF($A33="","",INDEX('COGS Ledger'!$I$1:$I$400,$K33))</f>
        <v/>
      </c>
      <c r="G33" s="52" t="str">
        <f aca="false">IF($A33="","",INDEX('COGS Ledger'!$J$1:$J$400,$K33))</f>
        <v/>
      </c>
      <c r="H33" s="97" t="str">
        <f aca="false">IF($A33="","",INDEX('COGS Ledger'!$M$1:$M$400,$K33))</f>
        <v/>
      </c>
      <c r="I33" s="52" t="str">
        <f aca="false">IF($A33="","",'COGS Testing'!$E$9)</f>
        <v/>
      </c>
      <c r="J33" s="50" t="str">
        <f aca="false">IF($A33="","","Below materiality – randomly selected")</f>
        <v/>
      </c>
      <c r="K33" s="90" t="str">
        <f aca="false">IF($A33="","",MATCH(LARGE('COGS Ledger'!$Q$2:$Q$400,$A33),'COGS Ledger'!$Q$2:$Q$400,0)+1)</f>
        <v/>
      </c>
      <c r="L33" s="50" t="str">
        <f aca="false">IF($A33="","",INDEX('COGS Ledger'!$A$1:$A$400,$K33)&amp;"")</f>
        <v/>
      </c>
      <c r="M33" s="54"/>
      <c r="N33" s="54"/>
    </row>
    <row r="34" customFormat="false" ht="15" hidden="false" customHeight="false" outlineLevel="0" collapsed="false">
      <c r="A34" s="90" t="str">
        <f aca="false">IF(ROWS($A$5:A34)&lt;='COGS Testing'!$E$36,ROWS($A$5:A34),"")</f>
        <v/>
      </c>
      <c r="B34" s="91" t="str">
        <f aca="false">IF($A34="","",INDEX('COGS Ledger'!$B$1:$B$400,$K34))</f>
        <v/>
      </c>
      <c r="C34" s="90" t="str">
        <f aca="false">IF($A34="","",INDEX('COGS Ledger'!$C$1:$C$400,$K34))</f>
        <v/>
      </c>
      <c r="D34" s="50" t="str">
        <f aca="false">IF($A34="","",INDEX('COGS Ledger'!$D$1:$D$400,$K34))</f>
        <v/>
      </c>
      <c r="E34" s="50" t="str">
        <f aca="false">IF($A34="","",INDEX('COGS Ledger'!$F$1:$F$400,$K34)&amp;"")</f>
        <v/>
      </c>
      <c r="F34" s="52" t="str">
        <f aca="false">IF($A34="","",INDEX('COGS Ledger'!$I$1:$I$400,$K34))</f>
        <v/>
      </c>
      <c r="G34" s="52" t="str">
        <f aca="false">IF($A34="","",INDEX('COGS Ledger'!$J$1:$J$400,$K34))</f>
        <v/>
      </c>
      <c r="H34" s="97" t="str">
        <f aca="false">IF($A34="","",INDEX('COGS Ledger'!$M$1:$M$400,$K34))</f>
        <v/>
      </c>
      <c r="I34" s="52" t="str">
        <f aca="false">IF($A34="","",'COGS Testing'!$E$9)</f>
        <v/>
      </c>
      <c r="J34" s="50" t="str">
        <f aca="false">IF($A34="","","Below materiality – randomly selected")</f>
        <v/>
      </c>
      <c r="K34" s="90" t="str">
        <f aca="false">IF($A34="","",MATCH(LARGE('COGS Ledger'!$Q$2:$Q$400,$A34),'COGS Ledger'!$Q$2:$Q$400,0)+1)</f>
        <v/>
      </c>
      <c r="L34" s="50" t="str">
        <f aca="false">IF($A34="","",INDEX('COGS Ledger'!$A$1:$A$400,$K34)&amp;"")</f>
        <v/>
      </c>
      <c r="M34" s="54"/>
      <c r="N34" s="54"/>
    </row>
    <row r="35" customFormat="false" ht="15" hidden="false" customHeight="false" outlineLevel="0" collapsed="false">
      <c r="A35" s="90" t="str">
        <f aca="false">IF(ROWS($A$5:A35)&lt;='COGS Testing'!$E$36,ROWS($A$5:A35),"")</f>
        <v/>
      </c>
      <c r="B35" s="91" t="str">
        <f aca="false">IF($A35="","",INDEX('COGS Ledger'!$B$1:$B$400,$K35))</f>
        <v/>
      </c>
      <c r="C35" s="90" t="str">
        <f aca="false">IF($A35="","",INDEX('COGS Ledger'!$C$1:$C$400,$K35))</f>
        <v/>
      </c>
      <c r="D35" s="50" t="str">
        <f aca="false">IF($A35="","",INDEX('COGS Ledger'!$D$1:$D$400,$K35))</f>
        <v/>
      </c>
      <c r="E35" s="50" t="str">
        <f aca="false">IF($A35="","",INDEX('COGS Ledger'!$F$1:$F$400,$K35)&amp;"")</f>
        <v/>
      </c>
      <c r="F35" s="52" t="str">
        <f aca="false">IF($A35="","",INDEX('COGS Ledger'!$I$1:$I$400,$K35))</f>
        <v/>
      </c>
      <c r="G35" s="52" t="str">
        <f aca="false">IF($A35="","",INDEX('COGS Ledger'!$J$1:$J$400,$K35))</f>
        <v/>
      </c>
      <c r="H35" s="97" t="str">
        <f aca="false">IF($A35="","",INDEX('COGS Ledger'!$M$1:$M$400,$K35))</f>
        <v/>
      </c>
      <c r="I35" s="52" t="str">
        <f aca="false">IF($A35="","",'COGS Testing'!$E$9)</f>
        <v/>
      </c>
      <c r="J35" s="50" t="str">
        <f aca="false">IF($A35="","","Below materiality – randomly selected")</f>
        <v/>
      </c>
      <c r="K35" s="90" t="str">
        <f aca="false">IF($A35="","",MATCH(LARGE('COGS Ledger'!$Q$2:$Q$400,$A35),'COGS Ledger'!$Q$2:$Q$400,0)+1)</f>
        <v/>
      </c>
      <c r="L35" s="50" t="str">
        <f aca="false">IF($A35="","",INDEX('COGS Ledger'!$A$1:$A$400,$K35)&amp;"")</f>
        <v/>
      </c>
      <c r="M35" s="54"/>
      <c r="N35" s="54"/>
    </row>
    <row r="36" customFormat="false" ht="15" hidden="false" customHeight="false" outlineLevel="0" collapsed="false">
      <c r="A36" s="90" t="str">
        <f aca="false">IF(ROWS($A$5:A36)&lt;='COGS Testing'!$E$36,ROWS($A$5:A36),"")</f>
        <v/>
      </c>
      <c r="B36" s="91" t="str">
        <f aca="false">IF($A36="","",INDEX('COGS Ledger'!$B$1:$B$400,$K36))</f>
        <v/>
      </c>
      <c r="C36" s="90" t="str">
        <f aca="false">IF($A36="","",INDEX('COGS Ledger'!$C$1:$C$400,$K36))</f>
        <v/>
      </c>
      <c r="D36" s="50" t="str">
        <f aca="false">IF($A36="","",INDEX('COGS Ledger'!$D$1:$D$400,$K36))</f>
        <v/>
      </c>
      <c r="E36" s="50" t="str">
        <f aca="false">IF($A36="","",INDEX('COGS Ledger'!$F$1:$F$400,$K36)&amp;"")</f>
        <v/>
      </c>
      <c r="F36" s="52" t="str">
        <f aca="false">IF($A36="","",INDEX('COGS Ledger'!$I$1:$I$400,$K36))</f>
        <v/>
      </c>
      <c r="G36" s="52" t="str">
        <f aca="false">IF($A36="","",INDEX('COGS Ledger'!$J$1:$J$400,$K36))</f>
        <v/>
      </c>
      <c r="H36" s="97" t="str">
        <f aca="false">IF($A36="","",INDEX('COGS Ledger'!$M$1:$M$400,$K36))</f>
        <v/>
      </c>
      <c r="I36" s="52" t="str">
        <f aca="false">IF($A36="","",'COGS Testing'!$E$9)</f>
        <v/>
      </c>
      <c r="J36" s="50" t="str">
        <f aca="false">IF($A36="","","Below materiality – randomly selected")</f>
        <v/>
      </c>
      <c r="K36" s="90" t="str">
        <f aca="false">IF($A36="","",MATCH(LARGE('COGS Ledger'!$Q$2:$Q$400,$A36),'COGS Ledger'!$Q$2:$Q$400,0)+1)</f>
        <v/>
      </c>
      <c r="L36" s="50" t="str">
        <f aca="false">IF($A36="","",INDEX('COGS Ledger'!$A$1:$A$400,$K36)&amp;"")</f>
        <v/>
      </c>
      <c r="M36" s="54"/>
      <c r="N36" s="54"/>
    </row>
    <row r="37" customFormat="false" ht="15" hidden="false" customHeight="false" outlineLevel="0" collapsed="false">
      <c r="A37" s="90" t="str">
        <f aca="false">IF(ROWS($A$5:A37)&lt;='COGS Testing'!$E$36,ROWS($A$5:A37),"")</f>
        <v/>
      </c>
      <c r="B37" s="91" t="str">
        <f aca="false">IF($A37="","",INDEX('COGS Ledger'!$B$1:$B$400,$K37))</f>
        <v/>
      </c>
      <c r="C37" s="90" t="str">
        <f aca="false">IF($A37="","",INDEX('COGS Ledger'!$C$1:$C$400,$K37))</f>
        <v/>
      </c>
      <c r="D37" s="50" t="str">
        <f aca="false">IF($A37="","",INDEX('COGS Ledger'!$D$1:$D$400,$K37))</f>
        <v/>
      </c>
      <c r="E37" s="50" t="str">
        <f aca="false">IF($A37="","",INDEX('COGS Ledger'!$F$1:$F$400,$K37)&amp;"")</f>
        <v/>
      </c>
      <c r="F37" s="52" t="str">
        <f aca="false">IF($A37="","",INDEX('COGS Ledger'!$I$1:$I$400,$K37))</f>
        <v/>
      </c>
      <c r="G37" s="52" t="str">
        <f aca="false">IF($A37="","",INDEX('COGS Ledger'!$J$1:$J$400,$K37))</f>
        <v/>
      </c>
      <c r="H37" s="97" t="str">
        <f aca="false">IF($A37="","",INDEX('COGS Ledger'!$M$1:$M$400,$K37))</f>
        <v/>
      </c>
      <c r="I37" s="52" t="str">
        <f aca="false">IF($A37="","",'COGS Testing'!$E$9)</f>
        <v/>
      </c>
      <c r="J37" s="50" t="str">
        <f aca="false">IF($A37="","","Below materiality – randomly selected")</f>
        <v/>
      </c>
      <c r="K37" s="90" t="str">
        <f aca="false">IF($A37="","",MATCH(LARGE('COGS Ledger'!$Q$2:$Q$400,$A37),'COGS Ledger'!$Q$2:$Q$400,0)+1)</f>
        <v/>
      </c>
      <c r="L37" s="50" t="str">
        <f aca="false">IF($A37="","",INDEX('COGS Ledger'!$A$1:$A$400,$K37)&amp;"")</f>
        <v/>
      </c>
      <c r="M37" s="54"/>
      <c r="N37" s="54"/>
    </row>
    <row r="38" customFormat="false" ht="15" hidden="false" customHeight="false" outlineLevel="0" collapsed="false">
      <c r="A38" s="90" t="str">
        <f aca="false">IF(ROWS($A$5:A38)&lt;='COGS Testing'!$E$36,ROWS($A$5:A38),"")</f>
        <v/>
      </c>
      <c r="B38" s="91" t="str">
        <f aca="false">IF($A38="","",INDEX('COGS Ledger'!$B$1:$B$400,$K38))</f>
        <v/>
      </c>
      <c r="C38" s="90" t="str">
        <f aca="false">IF($A38="","",INDEX('COGS Ledger'!$C$1:$C$400,$K38))</f>
        <v/>
      </c>
      <c r="D38" s="50" t="str">
        <f aca="false">IF($A38="","",INDEX('COGS Ledger'!$D$1:$D$400,$K38))</f>
        <v/>
      </c>
      <c r="E38" s="50" t="str">
        <f aca="false">IF($A38="","",INDEX('COGS Ledger'!$F$1:$F$400,$K38)&amp;"")</f>
        <v/>
      </c>
      <c r="F38" s="52" t="str">
        <f aca="false">IF($A38="","",INDEX('COGS Ledger'!$I$1:$I$400,$K38))</f>
        <v/>
      </c>
      <c r="G38" s="52" t="str">
        <f aca="false">IF($A38="","",INDEX('COGS Ledger'!$J$1:$J$400,$K38))</f>
        <v/>
      </c>
      <c r="H38" s="97" t="str">
        <f aca="false">IF($A38="","",INDEX('COGS Ledger'!$M$1:$M$400,$K38))</f>
        <v/>
      </c>
      <c r="I38" s="52" t="str">
        <f aca="false">IF($A38="","",'COGS Testing'!$E$9)</f>
        <v/>
      </c>
      <c r="J38" s="50" t="str">
        <f aca="false">IF($A38="","","Below materiality – randomly selected")</f>
        <v/>
      </c>
      <c r="K38" s="90" t="str">
        <f aca="false">IF($A38="","",MATCH(LARGE('COGS Ledger'!$Q$2:$Q$400,$A38),'COGS Ledger'!$Q$2:$Q$400,0)+1)</f>
        <v/>
      </c>
      <c r="L38" s="50" t="str">
        <f aca="false">IF($A38="","",INDEX('COGS Ledger'!$A$1:$A$400,$K38)&amp;"")</f>
        <v/>
      </c>
      <c r="M38" s="54"/>
      <c r="N38" s="54"/>
    </row>
    <row r="39" customFormat="false" ht="15" hidden="false" customHeight="false" outlineLevel="0" collapsed="false">
      <c r="A39" s="90" t="str">
        <f aca="false">IF(ROWS($A$5:A39)&lt;='COGS Testing'!$E$36,ROWS($A$5:A39),"")</f>
        <v/>
      </c>
      <c r="B39" s="91" t="str">
        <f aca="false">IF($A39="","",INDEX('COGS Ledger'!$B$1:$B$400,$K39))</f>
        <v/>
      </c>
      <c r="C39" s="90" t="str">
        <f aca="false">IF($A39="","",INDEX('COGS Ledger'!$C$1:$C$400,$K39))</f>
        <v/>
      </c>
      <c r="D39" s="50" t="str">
        <f aca="false">IF($A39="","",INDEX('COGS Ledger'!$D$1:$D$400,$K39))</f>
        <v/>
      </c>
      <c r="E39" s="50" t="str">
        <f aca="false">IF($A39="","",INDEX('COGS Ledger'!$F$1:$F$400,$K39)&amp;"")</f>
        <v/>
      </c>
      <c r="F39" s="52" t="str">
        <f aca="false">IF($A39="","",INDEX('COGS Ledger'!$I$1:$I$400,$K39))</f>
        <v/>
      </c>
      <c r="G39" s="52" t="str">
        <f aca="false">IF($A39="","",INDEX('COGS Ledger'!$J$1:$J$400,$K39))</f>
        <v/>
      </c>
      <c r="H39" s="97" t="str">
        <f aca="false">IF($A39="","",INDEX('COGS Ledger'!$M$1:$M$400,$K39))</f>
        <v/>
      </c>
      <c r="I39" s="52" t="str">
        <f aca="false">IF($A39="","",'COGS Testing'!$E$9)</f>
        <v/>
      </c>
      <c r="J39" s="50" t="str">
        <f aca="false">IF($A39="","","Below materiality – randomly selected")</f>
        <v/>
      </c>
      <c r="K39" s="90" t="str">
        <f aca="false">IF($A39="","",MATCH(LARGE('COGS Ledger'!$Q$2:$Q$400,$A39),'COGS Ledger'!$Q$2:$Q$400,0)+1)</f>
        <v/>
      </c>
      <c r="L39" s="50" t="str">
        <f aca="false">IF($A39="","",INDEX('COGS Ledger'!$A$1:$A$400,$K39)&amp;"")</f>
        <v/>
      </c>
      <c r="M39" s="54"/>
      <c r="N39" s="54"/>
    </row>
    <row r="40" customFormat="false" ht="15" hidden="false" customHeight="false" outlineLevel="0" collapsed="false">
      <c r="A40" s="90" t="str">
        <f aca="false">IF(ROWS($A$5:A40)&lt;='COGS Testing'!$E$36,ROWS($A$5:A40),"")</f>
        <v/>
      </c>
      <c r="B40" s="91" t="str">
        <f aca="false">IF($A40="","",INDEX('COGS Ledger'!$B$1:$B$400,$K40))</f>
        <v/>
      </c>
      <c r="C40" s="90" t="str">
        <f aca="false">IF($A40="","",INDEX('COGS Ledger'!$C$1:$C$400,$K40))</f>
        <v/>
      </c>
      <c r="D40" s="50" t="str">
        <f aca="false">IF($A40="","",INDEX('COGS Ledger'!$D$1:$D$400,$K40))</f>
        <v/>
      </c>
      <c r="E40" s="50" t="str">
        <f aca="false">IF($A40="","",INDEX('COGS Ledger'!$F$1:$F$400,$K40)&amp;"")</f>
        <v/>
      </c>
      <c r="F40" s="52" t="str">
        <f aca="false">IF($A40="","",INDEX('COGS Ledger'!$I$1:$I$400,$K40))</f>
        <v/>
      </c>
      <c r="G40" s="52" t="str">
        <f aca="false">IF($A40="","",INDEX('COGS Ledger'!$J$1:$J$400,$K40))</f>
        <v/>
      </c>
      <c r="H40" s="97" t="str">
        <f aca="false">IF($A40="","",INDEX('COGS Ledger'!$M$1:$M$400,$K40))</f>
        <v/>
      </c>
      <c r="I40" s="52" t="str">
        <f aca="false">IF($A40="","",'COGS Testing'!$E$9)</f>
        <v/>
      </c>
      <c r="J40" s="50" t="str">
        <f aca="false">IF($A40="","","Below materiality – randomly selected")</f>
        <v/>
      </c>
      <c r="K40" s="90" t="str">
        <f aca="false">IF($A40="","",MATCH(LARGE('COGS Ledger'!$Q$2:$Q$400,$A40),'COGS Ledger'!$Q$2:$Q$400,0)+1)</f>
        <v/>
      </c>
      <c r="L40" s="50" t="str">
        <f aca="false">IF($A40="","",INDEX('COGS Ledger'!$A$1:$A$400,$K40)&amp;"")</f>
        <v/>
      </c>
      <c r="M40" s="54"/>
      <c r="N40" s="54"/>
    </row>
    <row r="41" customFormat="false" ht="15" hidden="false" customHeight="false" outlineLevel="0" collapsed="false">
      <c r="A41" s="90" t="str">
        <f aca="false">IF(ROWS($A$5:A41)&lt;='COGS Testing'!$E$36,ROWS($A$5:A41),"")</f>
        <v/>
      </c>
      <c r="B41" s="91" t="str">
        <f aca="false">IF($A41="","",INDEX('COGS Ledger'!$B$1:$B$400,$K41))</f>
        <v/>
      </c>
      <c r="C41" s="90" t="str">
        <f aca="false">IF($A41="","",INDEX('COGS Ledger'!$C$1:$C$400,$K41))</f>
        <v/>
      </c>
      <c r="D41" s="50" t="str">
        <f aca="false">IF($A41="","",INDEX('COGS Ledger'!$D$1:$D$400,$K41))</f>
        <v/>
      </c>
      <c r="E41" s="50" t="str">
        <f aca="false">IF($A41="","",INDEX('COGS Ledger'!$F$1:$F$400,$K41)&amp;"")</f>
        <v/>
      </c>
      <c r="F41" s="52" t="str">
        <f aca="false">IF($A41="","",INDEX('COGS Ledger'!$I$1:$I$400,$K41))</f>
        <v/>
      </c>
      <c r="G41" s="52" t="str">
        <f aca="false">IF($A41="","",INDEX('COGS Ledger'!$J$1:$J$400,$K41))</f>
        <v/>
      </c>
      <c r="H41" s="97" t="str">
        <f aca="false">IF($A41="","",INDEX('COGS Ledger'!$M$1:$M$400,$K41))</f>
        <v/>
      </c>
      <c r="I41" s="52" t="str">
        <f aca="false">IF($A41="","",'COGS Testing'!$E$9)</f>
        <v/>
      </c>
      <c r="J41" s="50" t="str">
        <f aca="false">IF($A41="","","Below materiality – randomly selected")</f>
        <v/>
      </c>
      <c r="K41" s="90" t="str">
        <f aca="false">IF($A41="","",MATCH(LARGE('COGS Ledger'!$Q$2:$Q$400,$A41),'COGS Ledger'!$Q$2:$Q$400,0)+1)</f>
        <v/>
      </c>
      <c r="L41" s="50" t="str">
        <f aca="false">IF($A41="","",INDEX('COGS Ledger'!$A$1:$A$400,$K41)&amp;"")</f>
        <v/>
      </c>
      <c r="M41" s="54"/>
      <c r="N41" s="54"/>
    </row>
    <row r="42" customFormat="false" ht="15" hidden="false" customHeight="false" outlineLevel="0" collapsed="false">
      <c r="A42" s="90" t="str">
        <f aca="false">IF(ROWS($A$5:A42)&lt;='COGS Testing'!$E$36,ROWS($A$5:A42),"")</f>
        <v/>
      </c>
      <c r="B42" s="91" t="str">
        <f aca="false">IF($A42="","",INDEX('COGS Ledger'!$B$1:$B$400,$K42))</f>
        <v/>
      </c>
      <c r="C42" s="90" t="str">
        <f aca="false">IF($A42="","",INDEX('COGS Ledger'!$C$1:$C$400,$K42))</f>
        <v/>
      </c>
      <c r="D42" s="50" t="str">
        <f aca="false">IF($A42="","",INDEX('COGS Ledger'!$D$1:$D$400,$K42))</f>
        <v/>
      </c>
      <c r="E42" s="50" t="str">
        <f aca="false">IF($A42="","",INDEX('COGS Ledger'!$F$1:$F$400,$K42)&amp;"")</f>
        <v/>
      </c>
      <c r="F42" s="52" t="str">
        <f aca="false">IF($A42="","",INDEX('COGS Ledger'!$I$1:$I$400,$K42))</f>
        <v/>
      </c>
      <c r="G42" s="52" t="str">
        <f aca="false">IF($A42="","",INDEX('COGS Ledger'!$J$1:$J$400,$K42))</f>
        <v/>
      </c>
      <c r="H42" s="97" t="str">
        <f aca="false">IF($A42="","",INDEX('COGS Ledger'!$M$1:$M$400,$K42))</f>
        <v/>
      </c>
      <c r="I42" s="52" t="str">
        <f aca="false">IF($A42="","",'COGS Testing'!$E$9)</f>
        <v/>
      </c>
      <c r="J42" s="50" t="str">
        <f aca="false">IF($A42="","","Below materiality – randomly selected")</f>
        <v/>
      </c>
      <c r="K42" s="90" t="str">
        <f aca="false">IF($A42="","",MATCH(LARGE('COGS Ledger'!$Q$2:$Q$400,$A42),'COGS Ledger'!$Q$2:$Q$400,0)+1)</f>
        <v/>
      </c>
      <c r="L42" s="50" t="str">
        <f aca="false">IF($A42="","",INDEX('COGS Ledger'!$A$1:$A$400,$K42)&amp;"")</f>
        <v/>
      </c>
      <c r="M42" s="54"/>
      <c r="N42" s="54"/>
    </row>
    <row r="43" customFormat="false" ht="15" hidden="false" customHeight="false" outlineLevel="0" collapsed="false">
      <c r="A43" s="90" t="str">
        <f aca="false">IF(ROWS($A$5:A43)&lt;='COGS Testing'!$E$36,ROWS($A$5:A43),"")</f>
        <v/>
      </c>
      <c r="B43" s="91" t="str">
        <f aca="false">IF($A43="","",INDEX('COGS Ledger'!$B$1:$B$400,$K43))</f>
        <v/>
      </c>
      <c r="C43" s="90" t="str">
        <f aca="false">IF($A43="","",INDEX('COGS Ledger'!$C$1:$C$400,$K43))</f>
        <v/>
      </c>
      <c r="D43" s="50" t="str">
        <f aca="false">IF($A43="","",INDEX('COGS Ledger'!$D$1:$D$400,$K43))</f>
        <v/>
      </c>
      <c r="E43" s="50" t="str">
        <f aca="false">IF($A43="","",INDEX('COGS Ledger'!$F$1:$F$400,$K43)&amp;"")</f>
        <v/>
      </c>
      <c r="F43" s="52" t="str">
        <f aca="false">IF($A43="","",INDEX('COGS Ledger'!$I$1:$I$400,$K43))</f>
        <v/>
      </c>
      <c r="G43" s="52" t="str">
        <f aca="false">IF($A43="","",INDEX('COGS Ledger'!$J$1:$J$400,$K43))</f>
        <v/>
      </c>
      <c r="H43" s="97" t="str">
        <f aca="false">IF($A43="","",INDEX('COGS Ledger'!$M$1:$M$400,$K43))</f>
        <v/>
      </c>
      <c r="I43" s="52" t="str">
        <f aca="false">IF($A43="","",'COGS Testing'!$E$9)</f>
        <v/>
      </c>
      <c r="J43" s="50" t="str">
        <f aca="false">IF($A43="","","Below materiality – randomly selected")</f>
        <v/>
      </c>
      <c r="K43" s="90" t="str">
        <f aca="false">IF($A43="","",MATCH(LARGE('COGS Ledger'!$Q$2:$Q$400,$A43),'COGS Ledger'!$Q$2:$Q$400,0)+1)</f>
        <v/>
      </c>
      <c r="L43" s="50" t="str">
        <f aca="false">IF($A43="","",INDEX('COGS Ledger'!$A$1:$A$400,$K43)&amp;"")</f>
        <v/>
      </c>
      <c r="M43" s="54"/>
      <c r="N43" s="54"/>
    </row>
    <row r="44" customFormat="false" ht="15" hidden="false" customHeight="false" outlineLevel="0" collapsed="false">
      <c r="A44" s="90" t="str">
        <f aca="false">IF(ROWS($A$5:A44)&lt;='COGS Testing'!$E$36,ROWS($A$5:A44),"")</f>
        <v/>
      </c>
      <c r="B44" s="91" t="str">
        <f aca="false">IF($A44="","",INDEX('COGS Ledger'!$B$1:$B$400,$K44))</f>
        <v/>
      </c>
      <c r="C44" s="90" t="str">
        <f aca="false">IF($A44="","",INDEX('COGS Ledger'!$C$1:$C$400,$K44))</f>
        <v/>
      </c>
      <c r="D44" s="50" t="str">
        <f aca="false">IF($A44="","",INDEX('COGS Ledger'!$D$1:$D$400,$K44))</f>
        <v/>
      </c>
      <c r="E44" s="50" t="str">
        <f aca="false">IF($A44="","",INDEX('COGS Ledger'!$F$1:$F$400,$K44)&amp;"")</f>
        <v/>
      </c>
      <c r="F44" s="52" t="str">
        <f aca="false">IF($A44="","",INDEX('COGS Ledger'!$I$1:$I$400,$K44))</f>
        <v/>
      </c>
      <c r="G44" s="52" t="str">
        <f aca="false">IF($A44="","",INDEX('COGS Ledger'!$J$1:$J$400,$K44))</f>
        <v/>
      </c>
      <c r="H44" s="97" t="str">
        <f aca="false">IF($A44="","",INDEX('COGS Ledger'!$M$1:$M$400,$K44))</f>
        <v/>
      </c>
      <c r="I44" s="52" t="str">
        <f aca="false">IF($A44="","",'COGS Testing'!$E$9)</f>
        <v/>
      </c>
      <c r="J44" s="50" t="str">
        <f aca="false">IF($A44="","","Below materiality – randomly selected")</f>
        <v/>
      </c>
      <c r="K44" s="90" t="str">
        <f aca="false">IF($A44="","",MATCH(LARGE('COGS Ledger'!$Q$2:$Q$400,$A44),'COGS Ledger'!$Q$2:$Q$400,0)+1)</f>
        <v/>
      </c>
      <c r="L44" s="50" t="str">
        <f aca="false">IF($A44="","",INDEX('COGS Ledger'!$A$1:$A$400,$K44)&amp;"")</f>
        <v/>
      </c>
      <c r="M44" s="54"/>
      <c r="N44" s="54"/>
    </row>
    <row r="45" customFormat="false" ht="15" hidden="false" customHeight="false" outlineLevel="0" collapsed="false">
      <c r="A45" s="90" t="str">
        <f aca="false">IF(ROWS($A$5:A45)&lt;='COGS Testing'!$E$36,ROWS($A$5:A45),"")</f>
        <v/>
      </c>
      <c r="B45" s="91" t="str">
        <f aca="false">IF($A45="","",INDEX('COGS Ledger'!$B$1:$B$400,$K45))</f>
        <v/>
      </c>
      <c r="C45" s="90" t="str">
        <f aca="false">IF($A45="","",INDEX('COGS Ledger'!$C$1:$C$400,$K45))</f>
        <v/>
      </c>
      <c r="D45" s="50" t="str">
        <f aca="false">IF($A45="","",INDEX('COGS Ledger'!$D$1:$D$400,$K45))</f>
        <v/>
      </c>
      <c r="E45" s="50" t="str">
        <f aca="false">IF($A45="","",INDEX('COGS Ledger'!$F$1:$F$400,$K45)&amp;"")</f>
        <v/>
      </c>
      <c r="F45" s="52" t="str">
        <f aca="false">IF($A45="","",INDEX('COGS Ledger'!$I$1:$I$400,$K45))</f>
        <v/>
      </c>
      <c r="G45" s="52" t="str">
        <f aca="false">IF($A45="","",INDEX('COGS Ledger'!$J$1:$J$400,$K45))</f>
        <v/>
      </c>
      <c r="H45" s="97" t="str">
        <f aca="false">IF($A45="","",INDEX('COGS Ledger'!$M$1:$M$400,$K45))</f>
        <v/>
      </c>
      <c r="I45" s="52" t="str">
        <f aca="false">IF($A45="","",'COGS Testing'!$E$9)</f>
        <v/>
      </c>
      <c r="J45" s="50" t="str">
        <f aca="false">IF($A45="","","Below materiality – randomly selected")</f>
        <v/>
      </c>
      <c r="K45" s="90" t="str">
        <f aca="false">IF($A45="","",MATCH(LARGE('COGS Ledger'!$Q$2:$Q$400,$A45),'COGS Ledger'!$Q$2:$Q$400,0)+1)</f>
        <v/>
      </c>
      <c r="L45" s="50" t="str">
        <f aca="false">IF($A45="","",INDEX('COGS Ledger'!$A$1:$A$400,$K45)&amp;"")</f>
        <v/>
      </c>
      <c r="M45" s="54"/>
      <c r="N45" s="54"/>
    </row>
    <row r="46" customFormat="false" ht="15" hidden="false" customHeight="false" outlineLevel="0" collapsed="false">
      <c r="A46" s="90" t="str">
        <f aca="false">IF(ROWS($A$5:A46)&lt;='COGS Testing'!$E$36,ROWS($A$5:A46),"")</f>
        <v/>
      </c>
      <c r="B46" s="91" t="str">
        <f aca="false">IF($A46="","",INDEX('COGS Ledger'!$B$1:$B$400,$K46))</f>
        <v/>
      </c>
      <c r="C46" s="90" t="str">
        <f aca="false">IF($A46="","",INDEX('COGS Ledger'!$C$1:$C$400,$K46))</f>
        <v/>
      </c>
      <c r="D46" s="50" t="str">
        <f aca="false">IF($A46="","",INDEX('COGS Ledger'!$D$1:$D$400,$K46))</f>
        <v/>
      </c>
      <c r="E46" s="50" t="str">
        <f aca="false">IF($A46="","",INDEX('COGS Ledger'!$F$1:$F$400,$K46)&amp;"")</f>
        <v/>
      </c>
      <c r="F46" s="52" t="str">
        <f aca="false">IF($A46="","",INDEX('COGS Ledger'!$I$1:$I$400,$K46))</f>
        <v/>
      </c>
      <c r="G46" s="52" t="str">
        <f aca="false">IF($A46="","",INDEX('COGS Ledger'!$J$1:$J$400,$K46))</f>
        <v/>
      </c>
      <c r="H46" s="97" t="str">
        <f aca="false">IF($A46="","",INDEX('COGS Ledger'!$M$1:$M$400,$K46))</f>
        <v/>
      </c>
      <c r="I46" s="52" t="str">
        <f aca="false">IF($A46="","",'COGS Testing'!$E$9)</f>
        <v/>
      </c>
      <c r="J46" s="50" t="str">
        <f aca="false">IF($A46="","","Below materiality – randomly selected")</f>
        <v/>
      </c>
      <c r="K46" s="90" t="str">
        <f aca="false">IF($A46="","",MATCH(LARGE('COGS Ledger'!$Q$2:$Q$400,$A46),'COGS Ledger'!$Q$2:$Q$400,0)+1)</f>
        <v/>
      </c>
      <c r="L46" s="50" t="str">
        <f aca="false">IF($A46="","",INDEX('COGS Ledger'!$A$1:$A$400,$K46)&amp;"")</f>
        <v/>
      </c>
      <c r="M46" s="54"/>
      <c r="N46" s="54"/>
    </row>
    <row r="47" customFormat="false" ht="15" hidden="false" customHeight="false" outlineLevel="0" collapsed="false">
      <c r="A47" s="90" t="str">
        <f aca="false">IF(ROWS($A$5:A47)&lt;='COGS Testing'!$E$36,ROWS($A$5:A47),"")</f>
        <v/>
      </c>
      <c r="B47" s="91" t="str">
        <f aca="false">IF($A47="","",INDEX('COGS Ledger'!$B$1:$B$400,$K47))</f>
        <v/>
      </c>
      <c r="C47" s="90" t="str">
        <f aca="false">IF($A47="","",INDEX('COGS Ledger'!$C$1:$C$400,$K47))</f>
        <v/>
      </c>
      <c r="D47" s="50" t="str">
        <f aca="false">IF($A47="","",INDEX('COGS Ledger'!$D$1:$D$400,$K47))</f>
        <v/>
      </c>
      <c r="E47" s="50" t="str">
        <f aca="false">IF($A47="","",INDEX('COGS Ledger'!$F$1:$F$400,$K47)&amp;"")</f>
        <v/>
      </c>
      <c r="F47" s="52" t="str">
        <f aca="false">IF($A47="","",INDEX('COGS Ledger'!$I$1:$I$400,$K47))</f>
        <v/>
      </c>
      <c r="G47" s="52" t="str">
        <f aca="false">IF($A47="","",INDEX('COGS Ledger'!$J$1:$J$400,$K47))</f>
        <v/>
      </c>
      <c r="H47" s="97" t="str">
        <f aca="false">IF($A47="","",INDEX('COGS Ledger'!$M$1:$M$400,$K47))</f>
        <v/>
      </c>
      <c r="I47" s="52" t="str">
        <f aca="false">IF($A47="","",'COGS Testing'!$E$9)</f>
        <v/>
      </c>
      <c r="J47" s="50" t="str">
        <f aca="false">IF($A47="","","Below materiality – randomly selected")</f>
        <v/>
      </c>
      <c r="K47" s="90" t="str">
        <f aca="false">IF($A47="","",MATCH(LARGE('COGS Ledger'!$Q$2:$Q$400,$A47),'COGS Ledger'!$Q$2:$Q$400,0)+1)</f>
        <v/>
      </c>
      <c r="L47" s="50" t="str">
        <f aca="false">IF($A47="","",INDEX('COGS Ledger'!$A$1:$A$400,$K47)&amp;"")</f>
        <v/>
      </c>
      <c r="M47" s="54"/>
      <c r="N47" s="54"/>
    </row>
    <row r="48" customFormat="false" ht="15" hidden="false" customHeight="false" outlineLevel="0" collapsed="false">
      <c r="A48" s="90" t="str">
        <f aca="false">IF(ROWS($A$5:A48)&lt;='COGS Testing'!$E$36,ROWS($A$5:A48),"")</f>
        <v/>
      </c>
      <c r="B48" s="91" t="str">
        <f aca="false">IF($A48="","",INDEX('COGS Ledger'!$B$1:$B$400,$K48))</f>
        <v/>
      </c>
      <c r="C48" s="90" t="str">
        <f aca="false">IF($A48="","",INDEX('COGS Ledger'!$C$1:$C$400,$K48))</f>
        <v/>
      </c>
      <c r="D48" s="50" t="str">
        <f aca="false">IF($A48="","",INDEX('COGS Ledger'!$D$1:$D$400,$K48))</f>
        <v/>
      </c>
      <c r="E48" s="50" t="str">
        <f aca="false">IF($A48="","",INDEX('COGS Ledger'!$F$1:$F$400,$K48)&amp;"")</f>
        <v/>
      </c>
      <c r="F48" s="52" t="str">
        <f aca="false">IF($A48="","",INDEX('COGS Ledger'!$I$1:$I$400,$K48))</f>
        <v/>
      </c>
      <c r="G48" s="52" t="str">
        <f aca="false">IF($A48="","",INDEX('COGS Ledger'!$J$1:$J$400,$K48))</f>
        <v/>
      </c>
      <c r="H48" s="97" t="str">
        <f aca="false">IF($A48="","",INDEX('COGS Ledger'!$M$1:$M$400,$K48))</f>
        <v/>
      </c>
      <c r="I48" s="52" t="str">
        <f aca="false">IF($A48="","",'COGS Testing'!$E$9)</f>
        <v/>
      </c>
      <c r="J48" s="50" t="str">
        <f aca="false">IF($A48="","","Below materiality – randomly selected")</f>
        <v/>
      </c>
      <c r="K48" s="90" t="str">
        <f aca="false">IF($A48="","",MATCH(LARGE('COGS Ledger'!$Q$2:$Q$400,$A48),'COGS Ledger'!$Q$2:$Q$400,0)+1)</f>
        <v/>
      </c>
      <c r="L48" s="50" t="str">
        <f aca="false">IF($A48="","",INDEX('COGS Ledger'!$A$1:$A$400,$K48)&amp;"")</f>
        <v/>
      </c>
      <c r="M48" s="54"/>
      <c r="N48" s="54"/>
    </row>
    <row r="49" customFormat="false" ht="15" hidden="false" customHeight="false" outlineLevel="0" collapsed="false">
      <c r="A49" s="90" t="str">
        <f aca="false">IF(ROWS($A$5:A49)&lt;='COGS Testing'!$E$36,ROWS($A$5:A49),"")</f>
        <v/>
      </c>
      <c r="B49" s="91" t="str">
        <f aca="false">IF($A49="","",INDEX('COGS Ledger'!$B$1:$B$400,$K49))</f>
        <v/>
      </c>
      <c r="C49" s="90" t="str">
        <f aca="false">IF($A49="","",INDEX('COGS Ledger'!$C$1:$C$400,$K49))</f>
        <v/>
      </c>
      <c r="D49" s="50" t="str">
        <f aca="false">IF($A49="","",INDEX('COGS Ledger'!$D$1:$D$400,$K49))</f>
        <v/>
      </c>
      <c r="E49" s="50" t="str">
        <f aca="false">IF($A49="","",INDEX('COGS Ledger'!$F$1:$F$400,$K49)&amp;"")</f>
        <v/>
      </c>
      <c r="F49" s="52" t="str">
        <f aca="false">IF($A49="","",INDEX('COGS Ledger'!$I$1:$I$400,$K49))</f>
        <v/>
      </c>
      <c r="G49" s="52" t="str">
        <f aca="false">IF($A49="","",INDEX('COGS Ledger'!$J$1:$J$400,$K49))</f>
        <v/>
      </c>
      <c r="H49" s="97" t="str">
        <f aca="false">IF($A49="","",INDEX('COGS Ledger'!$M$1:$M$400,$K49))</f>
        <v/>
      </c>
      <c r="I49" s="52" t="str">
        <f aca="false">IF($A49="","",'COGS Testing'!$E$9)</f>
        <v/>
      </c>
      <c r="J49" s="50" t="str">
        <f aca="false">IF($A49="","","Below materiality – randomly selected")</f>
        <v/>
      </c>
      <c r="K49" s="90" t="str">
        <f aca="false">IF($A49="","",MATCH(LARGE('COGS Ledger'!$Q$2:$Q$400,$A49),'COGS Ledger'!$Q$2:$Q$400,0)+1)</f>
        <v/>
      </c>
      <c r="L49" s="50" t="str">
        <f aca="false">IF($A49="","",INDEX('COGS Ledger'!$A$1:$A$400,$K49)&amp;"")</f>
        <v/>
      </c>
      <c r="M49" s="54"/>
      <c r="N49" s="54"/>
    </row>
    <row r="50" customFormat="false" ht="15" hidden="false" customHeight="false" outlineLevel="0" collapsed="false">
      <c r="A50" s="90" t="str">
        <f aca="false">IF(ROWS($A$5:A50)&lt;='COGS Testing'!$E$36,ROWS($A$5:A50),"")</f>
        <v/>
      </c>
      <c r="B50" s="91" t="str">
        <f aca="false">IF($A50="","",INDEX('COGS Ledger'!$B$1:$B$400,$K50))</f>
        <v/>
      </c>
      <c r="C50" s="90" t="str">
        <f aca="false">IF($A50="","",INDEX('COGS Ledger'!$C$1:$C$400,$K50))</f>
        <v/>
      </c>
      <c r="D50" s="50" t="str">
        <f aca="false">IF($A50="","",INDEX('COGS Ledger'!$D$1:$D$400,$K50))</f>
        <v/>
      </c>
      <c r="E50" s="50" t="str">
        <f aca="false">IF($A50="","",INDEX('COGS Ledger'!$F$1:$F$400,$K50)&amp;"")</f>
        <v/>
      </c>
      <c r="F50" s="52" t="str">
        <f aca="false">IF($A50="","",INDEX('COGS Ledger'!$I$1:$I$400,$K50))</f>
        <v/>
      </c>
      <c r="G50" s="52" t="str">
        <f aca="false">IF($A50="","",INDEX('COGS Ledger'!$J$1:$J$400,$K50))</f>
        <v/>
      </c>
      <c r="H50" s="97" t="str">
        <f aca="false">IF($A50="","",INDEX('COGS Ledger'!$M$1:$M$400,$K50))</f>
        <v/>
      </c>
      <c r="I50" s="52" t="str">
        <f aca="false">IF($A50="","",'COGS Testing'!$E$9)</f>
        <v/>
      </c>
      <c r="J50" s="50" t="str">
        <f aca="false">IF($A50="","","Below materiality – randomly selected")</f>
        <v/>
      </c>
      <c r="K50" s="90" t="str">
        <f aca="false">IF($A50="","",MATCH(LARGE('COGS Ledger'!$Q$2:$Q$400,$A50),'COGS Ledger'!$Q$2:$Q$400,0)+1)</f>
        <v/>
      </c>
      <c r="L50" s="50" t="str">
        <f aca="false">IF($A50="","",INDEX('COGS Ledger'!$A$1:$A$400,$K50)&amp;"")</f>
        <v/>
      </c>
      <c r="M50" s="54"/>
      <c r="N50" s="54"/>
    </row>
    <row r="51" customFormat="false" ht="15" hidden="false" customHeight="false" outlineLevel="0" collapsed="false">
      <c r="A51" s="90" t="str">
        <f aca="false">IF(ROWS($A$5:A51)&lt;='COGS Testing'!$E$36,ROWS($A$5:A51),"")</f>
        <v/>
      </c>
      <c r="B51" s="91" t="str">
        <f aca="false">IF($A51="","",INDEX('COGS Ledger'!$B$1:$B$400,$K51))</f>
        <v/>
      </c>
      <c r="C51" s="90" t="str">
        <f aca="false">IF($A51="","",INDEX('COGS Ledger'!$C$1:$C$400,$K51))</f>
        <v/>
      </c>
      <c r="D51" s="50" t="str">
        <f aca="false">IF($A51="","",INDEX('COGS Ledger'!$D$1:$D$400,$K51))</f>
        <v/>
      </c>
      <c r="E51" s="50" t="str">
        <f aca="false">IF($A51="","",INDEX('COGS Ledger'!$F$1:$F$400,$K51)&amp;"")</f>
        <v/>
      </c>
      <c r="F51" s="52" t="str">
        <f aca="false">IF($A51="","",INDEX('COGS Ledger'!$I$1:$I$400,$K51))</f>
        <v/>
      </c>
      <c r="G51" s="52" t="str">
        <f aca="false">IF($A51="","",INDEX('COGS Ledger'!$J$1:$J$400,$K51))</f>
        <v/>
      </c>
      <c r="H51" s="97" t="str">
        <f aca="false">IF($A51="","",INDEX('COGS Ledger'!$M$1:$M$400,$K51))</f>
        <v/>
      </c>
      <c r="I51" s="52" t="str">
        <f aca="false">IF($A51="","",'COGS Testing'!$E$9)</f>
        <v/>
      </c>
      <c r="J51" s="50" t="str">
        <f aca="false">IF($A51="","","Below materiality – randomly selected")</f>
        <v/>
      </c>
      <c r="K51" s="90" t="str">
        <f aca="false">IF($A51="","",MATCH(LARGE('COGS Ledger'!$Q$2:$Q$400,$A51),'COGS Ledger'!$Q$2:$Q$400,0)+1)</f>
        <v/>
      </c>
      <c r="L51" s="50" t="str">
        <f aca="false">IF($A51="","",INDEX('COGS Ledger'!$A$1:$A$400,$K51)&amp;"")</f>
        <v/>
      </c>
      <c r="M51" s="54"/>
      <c r="N51" s="54"/>
    </row>
    <row r="52" customFormat="false" ht="15" hidden="false" customHeight="false" outlineLevel="0" collapsed="false">
      <c r="A52" s="90" t="str">
        <f aca="false">IF(ROWS($A$5:A52)&lt;='COGS Testing'!$E$36,ROWS($A$5:A52),"")</f>
        <v/>
      </c>
      <c r="B52" s="91" t="str">
        <f aca="false">IF($A52="","",INDEX('COGS Ledger'!$B$1:$B$400,$K52))</f>
        <v/>
      </c>
      <c r="C52" s="90" t="str">
        <f aca="false">IF($A52="","",INDEX('COGS Ledger'!$C$1:$C$400,$K52))</f>
        <v/>
      </c>
      <c r="D52" s="50" t="str">
        <f aca="false">IF($A52="","",INDEX('COGS Ledger'!$D$1:$D$400,$K52))</f>
        <v/>
      </c>
      <c r="E52" s="50" t="str">
        <f aca="false">IF($A52="","",INDEX('COGS Ledger'!$F$1:$F$400,$K52)&amp;"")</f>
        <v/>
      </c>
      <c r="F52" s="52" t="str">
        <f aca="false">IF($A52="","",INDEX('COGS Ledger'!$I$1:$I$400,$K52))</f>
        <v/>
      </c>
      <c r="G52" s="52" t="str">
        <f aca="false">IF($A52="","",INDEX('COGS Ledger'!$J$1:$J$400,$K52))</f>
        <v/>
      </c>
      <c r="H52" s="97" t="str">
        <f aca="false">IF($A52="","",INDEX('COGS Ledger'!$M$1:$M$400,$K52))</f>
        <v/>
      </c>
      <c r="I52" s="52" t="str">
        <f aca="false">IF($A52="","",'COGS Testing'!$E$9)</f>
        <v/>
      </c>
      <c r="J52" s="50" t="str">
        <f aca="false">IF($A52="","","Below materiality – randomly selected")</f>
        <v/>
      </c>
      <c r="K52" s="90" t="str">
        <f aca="false">IF($A52="","",MATCH(LARGE('COGS Ledger'!$Q$2:$Q$400,$A52),'COGS Ledger'!$Q$2:$Q$400,0)+1)</f>
        <v/>
      </c>
      <c r="L52" s="50" t="str">
        <f aca="false">IF($A52="","",INDEX('COGS Ledger'!$A$1:$A$400,$K52)&amp;"")</f>
        <v/>
      </c>
      <c r="M52" s="54"/>
      <c r="N52" s="54"/>
    </row>
    <row r="53" customFormat="false" ht="15" hidden="false" customHeight="false" outlineLevel="0" collapsed="false">
      <c r="A53" s="90" t="str">
        <f aca="false">IF(ROWS($A$5:A53)&lt;='COGS Testing'!$E$36,ROWS($A$5:A53),"")</f>
        <v/>
      </c>
      <c r="B53" s="91" t="str">
        <f aca="false">IF($A53="","",INDEX('COGS Ledger'!$B$1:$B$400,$K53))</f>
        <v/>
      </c>
      <c r="C53" s="90" t="str">
        <f aca="false">IF($A53="","",INDEX('COGS Ledger'!$C$1:$C$400,$K53))</f>
        <v/>
      </c>
      <c r="D53" s="50" t="str">
        <f aca="false">IF($A53="","",INDEX('COGS Ledger'!$D$1:$D$400,$K53))</f>
        <v/>
      </c>
      <c r="E53" s="50" t="str">
        <f aca="false">IF($A53="","",INDEX('COGS Ledger'!$F$1:$F$400,$K53)&amp;"")</f>
        <v/>
      </c>
      <c r="F53" s="52" t="str">
        <f aca="false">IF($A53="","",INDEX('COGS Ledger'!$I$1:$I$400,$K53))</f>
        <v/>
      </c>
      <c r="G53" s="52" t="str">
        <f aca="false">IF($A53="","",INDEX('COGS Ledger'!$J$1:$J$400,$K53))</f>
        <v/>
      </c>
      <c r="H53" s="97" t="str">
        <f aca="false">IF($A53="","",INDEX('COGS Ledger'!$M$1:$M$400,$K53))</f>
        <v/>
      </c>
      <c r="I53" s="52" t="str">
        <f aca="false">IF($A53="","",'COGS Testing'!$E$9)</f>
        <v/>
      </c>
      <c r="J53" s="50" t="str">
        <f aca="false">IF($A53="","","Below materiality – randomly selected")</f>
        <v/>
      </c>
      <c r="K53" s="90" t="str">
        <f aca="false">IF($A53="","",MATCH(LARGE('COGS Ledger'!$Q$2:$Q$400,$A53),'COGS Ledger'!$Q$2:$Q$400,0)+1)</f>
        <v/>
      </c>
      <c r="L53" s="50" t="str">
        <f aca="false">IF($A53="","",INDEX('COGS Ledger'!$A$1:$A$400,$K53)&amp;"")</f>
        <v/>
      </c>
      <c r="M53" s="54"/>
      <c r="N53" s="54"/>
    </row>
    <row r="54" customFormat="false" ht="15" hidden="false" customHeight="false" outlineLevel="0" collapsed="false">
      <c r="A54" s="90" t="str">
        <f aca="false">IF(ROWS($A$5:A54)&lt;='COGS Testing'!$E$36,ROWS($A$5:A54),"")</f>
        <v/>
      </c>
      <c r="B54" s="91" t="str">
        <f aca="false">IF($A54="","",INDEX('COGS Ledger'!$B$1:$B$400,$K54))</f>
        <v/>
      </c>
      <c r="C54" s="90" t="str">
        <f aca="false">IF($A54="","",INDEX('COGS Ledger'!$C$1:$C$400,$K54))</f>
        <v/>
      </c>
      <c r="D54" s="50" t="str">
        <f aca="false">IF($A54="","",INDEX('COGS Ledger'!$D$1:$D$400,$K54))</f>
        <v/>
      </c>
      <c r="E54" s="50" t="str">
        <f aca="false">IF($A54="","",INDEX('COGS Ledger'!$F$1:$F$400,$K54)&amp;"")</f>
        <v/>
      </c>
      <c r="F54" s="52" t="str">
        <f aca="false">IF($A54="","",INDEX('COGS Ledger'!$I$1:$I$400,$K54))</f>
        <v/>
      </c>
      <c r="G54" s="52" t="str">
        <f aca="false">IF($A54="","",INDEX('COGS Ledger'!$J$1:$J$400,$K54))</f>
        <v/>
      </c>
      <c r="H54" s="97" t="str">
        <f aca="false">IF($A54="","",INDEX('COGS Ledger'!$M$1:$M$400,$K54))</f>
        <v/>
      </c>
      <c r="I54" s="52" t="str">
        <f aca="false">IF($A54="","",'COGS Testing'!$E$9)</f>
        <v/>
      </c>
      <c r="J54" s="50" t="str">
        <f aca="false">IF($A54="","","Below materiality – randomly selected")</f>
        <v/>
      </c>
      <c r="K54" s="90" t="str">
        <f aca="false">IF($A54="","",MATCH(LARGE('COGS Ledger'!$Q$2:$Q$400,$A54),'COGS Ledger'!$Q$2:$Q$400,0)+1)</f>
        <v/>
      </c>
      <c r="L54" s="50" t="str">
        <f aca="false">IF($A54="","",INDEX('COGS Ledger'!$A$1:$A$400,$K54)&amp;"")</f>
        <v/>
      </c>
      <c r="M54" s="54"/>
      <c r="N54" s="54"/>
    </row>
    <row r="55" customFormat="false" ht="15" hidden="false" customHeight="false" outlineLevel="0" collapsed="false">
      <c r="A55" s="90" t="str">
        <f aca="false">IF(ROWS($A$5:A55)&lt;='COGS Testing'!$E$36,ROWS($A$5:A55),"")</f>
        <v/>
      </c>
      <c r="B55" s="91" t="str">
        <f aca="false">IF($A55="","",INDEX('COGS Ledger'!$B$1:$B$400,$K55))</f>
        <v/>
      </c>
      <c r="C55" s="90" t="str">
        <f aca="false">IF($A55="","",INDEX('COGS Ledger'!$C$1:$C$400,$K55))</f>
        <v/>
      </c>
      <c r="D55" s="50" t="str">
        <f aca="false">IF($A55="","",INDEX('COGS Ledger'!$D$1:$D$400,$K55))</f>
        <v/>
      </c>
      <c r="E55" s="50" t="str">
        <f aca="false">IF($A55="","",INDEX('COGS Ledger'!$F$1:$F$400,$K55)&amp;"")</f>
        <v/>
      </c>
      <c r="F55" s="52" t="str">
        <f aca="false">IF($A55="","",INDEX('COGS Ledger'!$I$1:$I$400,$K55))</f>
        <v/>
      </c>
      <c r="G55" s="52" t="str">
        <f aca="false">IF($A55="","",INDEX('COGS Ledger'!$J$1:$J$400,$K55))</f>
        <v/>
      </c>
      <c r="H55" s="97" t="str">
        <f aca="false">IF($A55="","",INDEX('COGS Ledger'!$M$1:$M$400,$K55))</f>
        <v/>
      </c>
      <c r="I55" s="52" t="str">
        <f aca="false">IF($A55="","",'COGS Testing'!$E$9)</f>
        <v/>
      </c>
      <c r="J55" s="50" t="str">
        <f aca="false">IF($A55="","","Below materiality – randomly selected")</f>
        <v/>
      </c>
      <c r="K55" s="90" t="str">
        <f aca="false">IF($A55="","",MATCH(LARGE('COGS Ledger'!$Q$2:$Q$400,$A55),'COGS Ledger'!$Q$2:$Q$400,0)+1)</f>
        <v/>
      </c>
      <c r="L55" s="50" t="str">
        <f aca="false">IF($A55="","",INDEX('COGS Ledger'!$A$1:$A$400,$K55)&amp;"")</f>
        <v/>
      </c>
      <c r="M55" s="54"/>
      <c r="N55" s="54"/>
    </row>
    <row r="56" customFormat="false" ht="15" hidden="false" customHeight="false" outlineLevel="0" collapsed="false">
      <c r="A56" s="90" t="str">
        <f aca="false">IF(ROWS($A$5:A56)&lt;='COGS Testing'!$E$36,ROWS($A$5:A56),"")</f>
        <v/>
      </c>
      <c r="B56" s="91" t="str">
        <f aca="false">IF($A56="","",INDEX('COGS Ledger'!$B$1:$B$400,$K56))</f>
        <v/>
      </c>
      <c r="C56" s="90" t="str">
        <f aca="false">IF($A56="","",INDEX('COGS Ledger'!$C$1:$C$400,$K56))</f>
        <v/>
      </c>
      <c r="D56" s="50" t="str">
        <f aca="false">IF($A56="","",INDEX('COGS Ledger'!$D$1:$D$400,$K56))</f>
        <v/>
      </c>
      <c r="E56" s="50" t="str">
        <f aca="false">IF($A56="","",INDEX('COGS Ledger'!$F$1:$F$400,$K56)&amp;"")</f>
        <v/>
      </c>
      <c r="F56" s="52" t="str">
        <f aca="false">IF($A56="","",INDEX('COGS Ledger'!$I$1:$I$400,$K56))</f>
        <v/>
      </c>
      <c r="G56" s="52" t="str">
        <f aca="false">IF($A56="","",INDEX('COGS Ledger'!$J$1:$J$400,$K56))</f>
        <v/>
      </c>
      <c r="H56" s="97" t="str">
        <f aca="false">IF($A56="","",INDEX('COGS Ledger'!$M$1:$M$400,$K56))</f>
        <v/>
      </c>
      <c r="I56" s="52" t="str">
        <f aca="false">IF($A56="","",'COGS Testing'!$E$9)</f>
        <v/>
      </c>
      <c r="J56" s="50" t="str">
        <f aca="false">IF($A56="","","Below materiality – randomly selected")</f>
        <v/>
      </c>
      <c r="K56" s="90" t="str">
        <f aca="false">IF($A56="","",MATCH(LARGE('COGS Ledger'!$Q$2:$Q$400,$A56),'COGS Ledger'!$Q$2:$Q$400,0)+1)</f>
        <v/>
      </c>
      <c r="L56" s="50" t="str">
        <f aca="false">IF($A56="","",INDEX('COGS Ledger'!$A$1:$A$400,$K56)&amp;"")</f>
        <v/>
      </c>
      <c r="M56" s="54"/>
      <c r="N56" s="54"/>
    </row>
    <row r="57" customFormat="false" ht="15" hidden="false" customHeight="false" outlineLevel="0" collapsed="false">
      <c r="A57" s="90" t="str">
        <f aca="false">IF(ROWS($A$5:A57)&lt;='COGS Testing'!$E$36,ROWS($A$5:A57),"")</f>
        <v/>
      </c>
      <c r="B57" s="91" t="str">
        <f aca="false">IF($A57="","",INDEX('COGS Ledger'!$B$1:$B$400,$K57))</f>
        <v/>
      </c>
      <c r="C57" s="90" t="str">
        <f aca="false">IF($A57="","",INDEX('COGS Ledger'!$C$1:$C$400,$K57))</f>
        <v/>
      </c>
      <c r="D57" s="50" t="str">
        <f aca="false">IF($A57="","",INDEX('COGS Ledger'!$D$1:$D$400,$K57))</f>
        <v/>
      </c>
      <c r="E57" s="50" t="str">
        <f aca="false">IF($A57="","",INDEX('COGS Ledger'!$F$1:$F$400,$K57)&amp;"")</f>
        <v/>
      </c>
      <c r="F57" s="52" t="str">
        <f aca="false">IF($A57="","",INDEX('COGS Ledger'!$I$1:$I$400,$K57))</f>
        <v/>
      </c>
      <c r="G57" s="52" t="str">
        <f aca="false">IF($A57="","",INDEX('COGS Ledger'!$J$1:$J$400,$K57))</f>
        <v/>
      </c>
      <c r="H57" s="97" t="str">
        <f aca="false">IF($A57="","",INDEX('COGS Ledger'!$M$1:$M$400,$K57))</f>
        <v/>
      </c>
      <c r="I57" s="52" t="str">
        <f aca="false">IF($A57="","",'COGS Testing'!$E$9)</f>
        <v/>
      </c>
      <c r="J57" s="50" t="str">
        <f aca="false">IF($A57="","","Below materiality – randomly selected")</f>
        <v/>
      </c>
      <c r="K57" s="90" t="str">
        <f aca="false">IF($A57="","",MATCH(LARGE('COGS Ledger'!$Q$2:$Q$400,$A57),'COGS Ledger'!$Q$2:$Q$400,0)+1)</f>
        <v/>
      </c>
      <c r="L57" s="50" t="str">
        <f aca="false">IF($A57="","",INDEX('COGS Ledger'!$A$1:$A$400,$K57)&amp;"")</f>
        <v/>
      </c>
      <c r="M57" s="54"/>
      <c r="N57" s="54"/>
    </row>
    <row r="58" customFormat="false" ht="15" hidden="false" customHeight="false" outlineLevel="0" collapsed="false">
      <c r="A58" s="90" t="str">
        <f aca="false">IF(ROWS($A$5:A58)&lt;='COGS Testing'!$E$36,ROWS($A$5:A58),"")</f>
        <v/>
      </c>
      <c r="B58" s="91" t="str">
        <f aca="false">IF($A58="","",INDEX('COGS Ledger'!$B$1:$B$400,$K58))</f>
        <v/>
      </c>
      <c r="C58" s="90" t="str">
        <f aca="false">IF($A58="","",INDEX('COGS Ledger'!$C$1:$C$400,$K58))</f>
        <v/>
      </c>
      <c r="D58" s="50" t="str">
        <f aca="false">IF($A58="","",INDEX('COGS Ledger'!$D$1:$D$400,$K58))</f>
        <v/>
      </c>
      <c r="E58" s="50" t="str">
        <f aca="false">IF($A58="","",INDEX('COGS Ledger'!$F$1:$F$400,$K58)&amp;"")</f>
        <v/>
      </c>
      <c r="F58" s="52" t="str">
        <f aca="false">IF($A58="","",INDEX('COGS Ledger'!$I$1:$I$400,$K58))</f>
        <v/>
      </c>
      <c r="G58" s="52" t="str">
        <f aca="false">IF($A58="","",INDEX('COGS Ledger'!$J$1:$J$400,$K58))</f>
        <v/>
      </c>
      <c r="H58" s="97" t="str">
        <f aca="false">IF($A58="","",INDEX('COGS Ledger'!$M$1:$M$400,$K58))</f>
        <v/>
      </c>
      <c r="I58" s="52" t="str">
        <f aca="false">IF($A58="","",'COGS Testing'!$E$9)</f>
        <v/>
      </c>
      <c r="J58" s="50" t="str">
        <f aca="false">IF($A58="","","Below materiality – randomly selected")</f>
        <v/>
      </c>
      <c r="K58" s="90" t="str">
        <f aca="false">IF($A58="","",MATCH(LARGE('COGS Ledger'!$Q$2:$Q$400,$A58),'COGS Ledger'!$Q$2:$Q$400,0)+1)</f>
        <v/>
      </c>
      <c r="L58" s="50" t="str">
        <f aca="false">IF($A58="","",INDEX('COGS Ledger'!$A$1:$A$400,$K58)&amp;"")</f>
        <v/>
      </c>
      <c r="M58" s="54"/>
      <c r="N58" s="54"/>
    </row>
    <row r="59" customFormat="false" ht="15" hidden="false" customHeight="false" outlineLevel="0" collapsed="false">
      <c r="A59" s="90" t="str">
        <f aca="false">IF(ROWS($A$5:A59)&lt;='COGS Testing'!$E$36,ROWS($A$5:A59),"")</f>
        <v/>
      </c>
      <c r="B59" s="91" t="str">
        <f aca="false">IF($A59="","",INDEX('COGS Ledger'!$B$1:$B$400,$K59))</f>
        <v/>
      </c>
      <c r="C59" s="90" t="str">
        <f aca="false">IF($A59="","",INDEX('COGS Ledger'!$C$1:$C$400,$K59))</f>
        <v/>
      </c>
      <c r="D59" s="50" t="str">
        <f aca="false">IF($A59="","",INDEX('COGS Ledger'!$D$1:$D$400,$K59))</f>
        <v/>
      </c>
      <c r="E59" s="50" t="str">
        <f aca="false">IF($A59="","",INDEX('COGS Ledger'!$F$1:$F$400,$K59)&amp;"")</f>
        <v/>
      </c>
      <c r="F59" s="52" t="str">
        <f aca="false">IF($A59="","",INDEX('COGS Ledger'!$I$1:$I$400,$K59))</f>
        <v/>
      </c>
      <c r="G59" s="52" t="str">
        <f aca="false">IF($A59="","",INDEX('COGS Ledger'!$J$1:$J$400,$K59))</f>
        <v/>
      </c>
      <c r="H59" s="97" t="str">
        <f aca="false">IF($A59="","",INDEX('COGS Ledger'!$M$1:$M$400,$K59))</f>
        <v/>
      </c>
      <c r="I59" s="52" t="str">
        <f aca="false">IF($A59="","",'COGS Testing'!$E$9)</f>
        <v/>
      </c>
      <c r="J59" s="50" t="str">
        <f aca="false">IF($A59="","","Below materiality – randomly selected")</f>
        <v/>
      </c>
      <c r="K59" s="90" t="str">
        <f aca="false">IF($A59="","",MATCH(LARGE('COGS Ledger'!$Q$2:$Q$400,$A59),'COGS Ledger'!$Q$2:$Q$400,0)+1)</f>
        <v/>
      </c>
      <c r="L59" s="50" t="str">
        <f aca="false">IF($A59="","",INDEX('COGS Ledger'!$A$1:$A$400,$K59)&amp;"")</f>
        <v/>
      </c>
      <c r="M59" s="54"/>
      <c r="N59" s="54"/>
    </row>
    <row r="60" customFormat="false" ht="15" hidden="false" customHeight="false" outlineLevel="0" collapsed="false">
      <c r="A60" s="90" t="str">
        <f aca="false">IF(ROWS($A$5:A60)&lt;='COGS Testing'!$E$36,ROWS($A$5:A60),"")</f>
        <v/>
      </c>
      <c r="B60" s="91" t="str">
        <f aca="false">IF($A60="","",INDEX('COGS Ledger'!$B$1:$B$400,$K60))</f>
        <v/>
      </c>
      <c r="C60" s="90" t="str">
        <f aca="false">IF($A60="","",INDEX('COGS Ledger'!$C$1:$C$400,$K60))</f>
        <v/>
      </c>
      <c r="D60" s="50" t="str">
        <f aca="false">IF($A60="","",INDEX('COGS Ledger'!$D$1:$D$400,$K60))</f>
        <v/>
      </c>
      <c r="E60" s="50" t="str">
        <f aca="false">IF($A60="","",INDEX('COGS Ledger'!$F$1:$F$400,$K60)&amp;"")</f>
        <v/>
      </c>
      <c r="F60" s="52" t="str">
        <f aca="false">IF($A60="","",INDEX('COGS Ledger'!$I$1:$I$400,$K60))</f>
        <v/>
      </c>
      <c r="G60" s="52" t="str">
        <f aca="false">IF($A60="","",INDEX('COGS Ledger'!$J$1:$J$400,$K60))</f>
        <v/>
      </c>
      <c r="H60" s="97" t="str">
        <f aca="false">IF($A60="","",INDEX('COGS Ledger'!$M$1:$M$400,$K60))</f>
        <v/>
      </c>
      <c r="I60" s="52" t="str">
        <f aca="false">IF($A60="","",'COGS Testing'!$E$9)</f>
        <v/>
      </c>
      <c r="J60" s="50" t="str">
        <f aca="false">IF($A60="","","Below materiality – randomly selected")</f>
        <v/>
      </c>
      <c r="K60" s="90" t="str">
        <f aca="false">IF($A60="","",MATCH(LARGE('COGS Ledger'!$Q$2:$Q$400,$A60),'COGS Ledger'!$Q$2:$Q$400,0)+1)</f>
        <v/>
      </c>
      <c r="L60" s="50" t="str">
        <f aca="false">IF($A60="","",INDEX('COGS Ledger'!$A$1:$A$400,$K60)&amp;"")</f>
        <v/>
      </c>
      <c r="M60" s="54"/>
      <c r="N60" s="54"/>
    </row>
    <row r="61" customFormat="false" ht="15" hidden="false" customHeight="false" outlineLevel="0" collapsed="false">
      <c r="A61" s="90" t="str">
        <f aca="false">IF(ROWS($A$5:A61)&lt;='COGS Testing'!$E$36,ROWS($A$5:A61),"")</f>
        <v/>
      </c>
      <c r="B61" s="91" t="str">
        <f aca="false">IF($A61="","",INDEX('COGS Ledger'!$B$1:$B$400,$K61))</f>
        <v/>
      </c>
      <c r="C61" s="90" t="str">
        <f aca="false">IF($A61="","",INDEX('COGS Ledger'!$C$1:$C$400,$K61))</f>
        <v/>
      </c>
      <c r="D61" s="50" t="str">
        <f aca="false">IF($A61="","",INDEX('COGS Ledger'!$D$1:$D$400,$K61))</f>
        <v/>
      </c>
      <c r="E61" s="50" t="str">
        <f aca="false">IF($A61="","",INDEX('COGS Ledger'!$F$1:$F$400,$K61)&amp;"")</f>
        <v/>
      </c>
      <c r="F61" s="52" t="str">
        <f aca="false">IF($A61="","",INDEX('COGS Ledger'!$I$1:$I$400,$K61))</f>
        <v/>
      </c>
      <c r="G61" s="52" t="str">
        <f aca="false">IF($A61="","",INDEX('COGS Ledger'!$J$1:$J$400,$K61))</f>
        <v/>
      </c>
      <c r="H61" s="97" t="str">
        <f aca="false">IF($A61="","",INDEX('COGS Ledger'!$M$1:$M$400,$K61))</f>
        <v/>
      </c>
      <c r="I61" s="52" t="str">
        <f aca="false">IF($A61="","",'COGS Testing'!$E$9)</f>
        <v/>
      </c>
      <c r="J61" s="50" t="str">
        <f aca="false">IF($A61="","","Below materiality – randomly selected")</f>
        <v/>
      </c>
      <c r="K61" s="90" t="str">
        <f aca="false">IF($A61="","",MATCH(LARGE('COGS Ledger'!$Q$2:$Q$400,$A61),'COGS Ledger'!$Q$2:$Q$400,0)+1)</f>
        <v/>
      </c>
      <c r="L61" s="50" t="str">
        <f aca="false">IF($A61="","",INDEX('COGS Ledger'!$A$1:$A$400,$K61)&amp;"")</f>
        <v/>
      </c>
      <c r="M61" s="54"/>
      <c r="N61" s="54"/>
    </row>
    <row r="62" customFormat="false" ht="15" hidden="false" customHeight="false" outlineLevel="0" collapsed="false">
      <c r="A62" s="90" t="str">
        <f aca="false">IF(ROWS($A$5:A62)&lt;='COGS Testing'!$E$36,ROWS($A$5:A62),"")</f>
        <v/>
      </c>
      <c r="B62" s="91" t="str">
        <f aca="false">IF($A62="","",INDEX('COGS Ledger'!$B$1:$B$400,$K62))</f>
        <v/>
      </c>
      <c r="C62" s="90" t="str">
        <f aca="false">IF($A62="","",INDEX('COGS Ledger'!$C$1:$C$400,$K62))</f>
        <v/>
      </c>
      <c r="D62" s="50" t="str">
        <f aca="false">IF($A62="","",INDEX('COGS Ledger'!$D$1:$D$400,$K62))</f>
        <v/>
      </c>
      <c r="E62" s="50" t="str">
        <f aca="false">IF($A62="","",INDEX('COGS Ledger'!$F$1:$F$400,$K62)&amp;"")</f>
        <v/>
      </c>
      <c r="F62" s="52" t="str">
        <f aca="false">IF($A62="","",INDEX('COGS Ledger'!$I$1:$I$400,$K62))</f>
        <v/>
      </c>
      <c r="G62" s="52" t="str">
        <f aca="false">IF($A62="","",INDEX('COGS Ledger'!$J$1:$J$400,$K62))</f>
        <v/>
      </c>
      <c r="H62" s="97" t="str">
        <f aca="false">IF($A62="","",INDEX('COGS Ledger'!$M$1:$M$400,$K62))</f>
        <v/>
      </c>
      <c r="I62" s="52" t="str">
        <f aca="false">IF($A62="","",'COGS Testing'!$E$9)</f>
        <v/>
      </c>
      <c r="J62" s="50" t="str">
        <f aca="false">IF($A62="","","Below materiality – randomly selected")</f>
        <v/>
      </c>
      <c r="K62" s="90" t="str">
        <f aca="false">IF($A62="","",MATCH(LARGE('COGS Ledger'!$Q$2:$Q$400,$A62),'COGS Ledger'!$Q$2:$Q$400,0)+1)</f>
        <v/>
      </c>
      <c r="L62" s="50" t="str">
        <f aca="false">IF($A62="","",INDEX('COGS Ledger'!$A$1:$A$400,$K62)&amp;"")</f>
        <v/>
      </c>
      <c r="M62" s="54"/>
      <c r="N62" s="54"/>
    </row>
    <row r="63" customFormat="false" ht="15" hidden="false" customHeight="false" outlineLevel="0" collapsed="false">
      <c r="A63" s="90" t="str">
        <f aca="false">IF(ROWS($A$5:A63)&lt;='COGS Testing'!$E$36,ROWS($A$5:A63),"")</f>
        <v/>
      </c>
      <c r="B63" s="91" t="str">
        <f aca="false">IF($A63="","",INDEX('COGS Ledger'!$B$1:$B$400,$K63))</f>
        <v/>
      </c>
      <c r="C63" s="90" t="str">
        <f aca="false">IF($A63="","",INDEX('COGS Ledger'!$C$1:$C$400,$K63))</f>
        <v/>
      </c>
      <c r="D63" s="50" t="str">
        <f aca="false">IF($A63="","",INDEX('COGS Ledger'!$D$1:$D$400,$K63))</f>
        <v/>
      </c>
      <c r="E63" s="50" t="str">
        <f aca="false">IF($A63="","",INDEX('COGS Ledger'!$F$1:$F$400,$K63)&amp;"")</f>
        <v/>
      </c>
      <c r="F63" s="52" t="str">
        <f aca="false">IF($A63="","",INDEX('COGS Ledger'!$I$1:$I$400,$K63))</f>
        <v/>
      </c>
      <c r="G63" s="52" t="str">
        <f aca="false">IF($A63="","",INDEX('COGS Ledger'!$J$1:$J$400,$K63))</f>
        <v/>
      </c>
      <c r="H63" s="97" t="str">
        <f aca="false">IF($A63="","",INDEX('COGS Ledger'!$M$1:$M$400,$K63))</f>
        <v/>
      </c>
      <c r="I63" s="52" t="str">
        <f aca="false">IF($A63="","",'COGS Testing'!$E$9)</f>
        <v/>
      </c>
      <c r="J63" s="50" t="str">
        <f aca="false">IF($A63="","","Below materiality – randomly selected")</f>
        <v/>
      </c>
      <c r="K63" s="90" t="str">
        <f aca="false">IF($A63="","",MATCH(LARGE('COGS Ledger'!$Q$2:$Q$400,$A63),'COGS Ledger'!$Q$2:$Q$400,0)+1)</f>
        <v/>
      </c>
      <c r="L63" s="50" t="str">
        <f aca="false">IF($A63="","",INDEX('COGS Ledger'!$A$1:$A$400,$K63)&amp;"")</f>
        <v/>
      </c>
      <c r="M63" s="54"/>
      <c r="N63" s="54"/>
    </row>
    <row r="64" customFormat="false" ht="15" hidden="false" customHeight="false" outlineLevel="0" collapsed="false">
      <c r="A64" s="90" t="str">
        <f aca="false">IF(ROWS($A$5:A64)&lt;='COGS Testing'!$E$36,ROWS($A$5:A64),"")</f>
        <v/>
      </c>
      <c r="B64" s="91" t="str">
        <f aca="false">IF($A64="","",INDEX('COGS Ledger'!$B$1:$B$400,$K64))</f>
        <v/>
      </c>
      <c r="C64" s="90" t="str">
        <f aca="false">IF($A64="","",INDEX('COGS Ledger'!$C$1:$C$400,$K64))</f>
        <v/>
      </c>
      <c r="D64" s="50" t="str">
        <f aca="false">IF($A64="","",INDEX('COGS Ledger'!$D$1:$D$400,$K64))</f>
        <v/>
      </c>
      <c r="E64" s="50" t="str">
        <f aca="false">IF($A64="","",INDEX('COGS Ledger'!$F$1:$F$400,$K64)&amp;"")</f>
        <v/>
      </c>
      <c r="F64" s="52" t="str">
        <f aca="false">IF($A64="","",INDEX('COGS Ledger'!$I$1:$I$400,$K64))</f>
        <v/>
      </c>
      <c r="G64" s="52" t="str">
        <f aca="false">IF($A64="","",INDEX('COGS Ledger'!$J$1:$J$400,$K64))</f>
        <v/>
      </c>
      <c r="H64" s="97" t="str">
        <f aca="false">IF($A64="","",INDEX('COGS Ledger'!$M$1:$M$400,$K64))</f>
        <v/>
      </c>
      <c r="I64" s="52" t="str">
        <f aca="false">IF($A64="","",'COGS Testing'!$E$9)</f>
        <v/>
      </c>
      <c r="J64" s="50" t="str">
        <f aca="false">IF($A64="","","Below materiality – randomly selected")</f>
        <v/>
      </c>
      <c r="K64" s="90" t="str">
        <f aca="false">IF($A64="","",MATCH(LARGE('COGS Ledger'!$Q$2:$Q$400,$A64),'COGS Ledger'!$Q$2:$Q$400,0)+1)</f>
        <v/>
      </c>
      <c r="L64" s="50" t="str">
        <f aca="false">IF($A64="","",INDEX('COGS Ledger'!$A$1:$A$400,$K64)&amp;"")</f>
        <v/>
      </c>
      <c r="M64" s="54"/>
      <c r="N64" s="54"/>
    </row>
    <row r="65" customFormat="false" ht="15" hidden="false" customHeight="false" outlineLevel="0" collapsed="false">
      <c r="A65" s="90" t="str">
        <f aca="false">IF(ROWS($A$5:A65)&lt;='COGS Testing'!$E$36,ROWS($A$5:A65),"")</f>
        <v/>
      </c>
      <c r="B65" s="91" t="str">
        <f aca="false">IF($A65="","",INDEX('COGS Ledger'!$B$1:$B$400,$K65))</f>
        <v/>
      </c>
      <c r="C65" s="90" t="str">
        <f aca="false">IF($A65="","",INDEX('COGS Ledger'!$C$1:$C$400,$K65))</f>
        <v/>
      </c>
      <c r="D65" s="50" t="str">
        <f aca="false">IF($A65="","",INDEX('COGS Ledger'!$D$1:$D$400,$K65))</f>
        <v/>
      </c>
      <c r="E65" s="50" t="str">
        <f aca="false">IF($A65="","",INDEX('COGS Ledger'!$F$1:$F$400,$K65)&amp;"")</f>
        <v/>
      </c>
      <c r="F65" s="52" t="str">
        <f aca="false">IF($A65="","",INDEX('COGS Ledger'!$I$1:$I$400,$K65))</f>
        <v/>
      </c>
      <c r="G65" s="52" t="str">
        <f aca="false">IF($A65="","",INDEX('COGS Ledger'!$J$1:$J$400,$K65))</f>
        <v/>
      </c>
      <c r="H65" s="97" t="str">
        <f aca="false">IF($A65="","",INDEX('COGS Ledger'!$M$1:$M$400,$K65))</f>
        <v/>
      </c>
      <c r="I65" s="52" t="str">
        <f aca="false">IF($A65="","",'COGS Testing'!$E$9)</f>
        <v/>
      </c>
      <c r="J65" s="50" t="str">
        <f aca="false">IF($A65="","","Below materiality – randomly selected")</f>
        <v/>
      </c>
      <c r="K65" s="90" t="str">
        <f aca="false">IF($A65="","",MATCH(LARGE('COGS Ledger'!$Q$2:$Q$400,$A65),'COGS Ledger'!$Q$2:$Q$400,0)+1)</f>
        <v/>
      </c>
      <c r="L65" s="50" t="str">
        <f aca="false">IF($A65="","",INDEX('COGS Ledger'!$A$1:$A$400,$K65)&amp;"")</f>
        <v/>
      </c>
      <c r="M65" s="54"/>
      <c r="N65" s="54"/>
    </row>
    <row r="66" customFormat="false" ht="15" hidden="false" customHeight="false" outlineLevel="0" collapsed="false">
      <c r="A66" s="90" t="str">
        <f aca="false">IF(ROWS($A$5:A66)&lt;='COGS Testing'!$E$36,ROWS($A$5:A66),"")</f>
        <v/>
      </c>
      <c r="B66" s="91" t="str">
        <f aca="false">IF($A66="","",INDEX('COGS Ledger'!$B$1:$B$400,$K66))</f>
        <v/>
      </c>
      <c r="C66" s="90" t="str">
        <f aca="false">IF($A66="","",INDEX('COGS Ledger'!$C$1:$C$400,$K66))</f>
        <v/>
      </c>
      <c r="D66" s="50" t="str">
        <f aca="false">IF($A66="","",INDEX('COGS Ledger'!$D$1:$D$400,$K66))</f>
        <v/>
      </c>
      <c r="E66" s="50" t="str">
        <f aca="false">IF($A66="","",INDEX('COGS Ledger'!$F$1:$F$400,$K66)&amp;"")</f>
        <v/>
      </c>
      <c r="F66" s="52" t="str">
        <f aca="false">IF($A66="","",INDEX('COGS Ledger'!$I$1:$I$400,$K66))</f>
        <v/>
      </c>
      <c r="G66" s="52" t="str">
        <f aca="false">IF($A66="","",INDEX('COGS Ledger'!$J$1:$J$400,$K66))</f>
        <v/>
      </c>
      <c r="H66" s="97" t="str">
        <f aca="false">IF($A66="","",INDEX('COGS Ledger'!$M$1:$M$400,$K66))</f>
        <v/>
      </c>
      <c r="I66" s="52" t="str">
        <f aca="false">IF($A66="","",'COGS Testing'!$E$9)</f>
        <v/>
      </c>
      <c r="J66" s="50" t="str">
        <f aca="false">IF($A66="","","Below materiality – randomly selected")</f>
        <v/>
      </c>
      <c r="K66" s="90" t="str">
        <f aca="false">IF($A66="","",MATCH(LARGE('COGS Ledger'!$Q$2:$Q$400,$A66),'COGS Ledger'!$Q$2:$Q$400,0)+1)</f>
        <v/>
      </c>
      <c r="L66" s="50" t="str">
        <f aca="false">IF($A66="","",INDEX('COGS Ledger'!$A$1:$A$400,$K66)&amp;"")</f>
        <v/>
      </c>
      <c r="M66" s="54"/>
      <c r="N66" s="54"/>
    </row>
    <row r="67" customFormat="false" ht="15" hidden="false" customHeight="false" outlineLevel="0" collapsed="false">
      <c r="A67" s="90" t="str">
        <f aca="false">IF(ROWS($A$5:A67)&lt;='COGS Testing'!$E$36,ROWS($A$5:A67),"")</f>
        <v/>
      </c>
      <c r="B67" s="91" t="str">
        <f aca="false">IF($A67="","",INDEX('COGS Ledger'!$B$1:$B$400,$K67))</f>
        <v/>
      </c>
      <c r="C67" s="90" t="str">
        <f aca="false">IF($A67="","",INDEX('COGS Ledger'!$C$1:$C$400,$K67))</f>
        <v/>
      </c>
      <c r="D67" s="50" t="str">
        <f aca="false">IF($A67="","",INDEX('COGS Ledger'!$D$1:$D$400,$K67))</f>
        <v/>
      </c>
      <c r="E67" s="50" t="str">
        <f aca="false">IF($A67="","",INDEX('COGS Ledger'!$F$1:$F$400,$K67)&amp;"")</f>
        <v/>
      </c>
      <c r="F67" s="52" t="str">
        <f aca="false">IF($A67="","",INDEX('COGS Ledger'!$I$1:$I$400,$K67))</f>
        <v/>
      </c>
      <c r="G67" s="52" t="str">
        <f aca="false">IF($A67="","",INDEX('COGS Ledger'!$J$1:$J$400,$K67))</f>
        <v/>
      </c>
      <c r="H67" s="97" t="str">
        <f aca="false">IF($A67="","",INDEX('COGS Ledger'!$M$1:$M$400,$K67))</f>
        <v/>
      </c>
      <c r="I67" s="52" t="str">
        <f aca="false">IF($A67="","",'COGS Testing'!$E$9)</f>
        <v/>
      </c>
      <c r="J67" s="50" t="str">
        <f aca="false">IF($A67="","","Below materiality – randomly selected")</f>
        <v/>
      </c>
      <c r="K67" s="90" t="str">
        <f aca="false">IF($A67="","",MATCH(LARGE('COGS Ledger'!$Q$2:$Q$400,$A67),'COGS Ledger'!$Q$2:$Q$400,0)+1)</f>
        <v/>
      </c>
      <c r="L67" s="50" t="str">
        <f aca="false">IF($A67="","",INDEX('COGS Ledger'!$A$1:$A$400,$K67)&amp;"")</f>
        <v/>
      </c>
      <c r="M67" s="54"/>
      <c r="N67" s="54"/>
    </row>
    <row r="68" customFormat="false" ht="15" hidden="false" customHeight="false" outlineLevel="0" collapsed="false">
      <c r="A68" s="90" t="str">
        <f aca="false">IF(ROWS($A$5:A68)&lt;='COGS Testing'!$E$36,ROWS($A$5:A68),"")</f>
        <v/>
      </c>
      <c r="B68" s="91" t="str">
        <f aca="false">IF($A68="","",INDEX('COGS Ledger'!$B$1:$B$400,$K68))</f>
        <v/>
      </c>
      <c r="C68" s="90" t="str">
        <f aca="false">IF($A68="","",INDEX('COGS Ledger'!$C$1:$C$400,$K68))</f>
        <v/>
      </c>
      <c r="D68" s="50" t="str">
        <f aca="false">IF($A68="","",INDEX('COGS Ledger'!$D$1:$D$400,$K68))</f>
        <v/>
      </c>
      <c r="E68" s="50" t="str">
        <f aca="false">IF($A68="","",INDEX('COGS Ledger'!$F$1:$F$400,$K68)&amp;"")</f>
        <v/>
      </c>
      <c r="F68" s="52" t="str">
        <f aca="false">IF($A68="","",INDEX('COGS Ledger'!$I$1:$I$400,$K68))</f>
        <v/>
      </c>
      <c r="G68" s="52" t="str">
        <f aca="false">IF($A68="","",INDEX('COGS Ledger'!$J$1:$J$400,$K68))</f>
        <v/>
      </c>
      <c r="H68" s="97" t="str">
        <f aca="false">IF($A68="","",INDEX('COGS Ledger'!$M$1:$M$400,$K68))</f>
        <v/>
      </c>
      <c r="I68" s="52" t="str">
        <f aca="false">IF($A68="","",'COGS Testing'!$E$9)</f>
        <v/>
      </c>
      <c r="J68" s="50" t="str">
        <f aca="false">IF($A68="","","Below materiality – randomly selected")</f>
        <v/>
      </c>
      <c r="K68" s="90" t="str">
        <f aca="false">IF($A68="","",MATCH(LARGE('COGS Ledger'!$Q$2:$Q$400,$A68),'COGS Ledger'!$Q$2:$Q$400,0)+1)</f>
        <v/>
      </c>
      <c r="L68" s="50" t="str">
        <f aca="false">IF($A68="","",INDEX('COGS Ledger'!$A$1:$A$400,$K68)&amp;"")</f>
        <v/>
      </c>
      <c r="M68" s="54"/>
      <c r="N68" s="54"/>
    </row>
    <row r="69" customFormat="false" ht="15" hidden="false" customHeight="false" outlineLevel="0" collapsed="false">
      <c r="A69" s="90" t="str">
        <f aca="false">IF(ROWS($A$5:A69)&lt;='COGS Testing'!$E$36,ROWS($A$5:A69),"")</f>
        <v/>
      </c>
      <c r="B69" s="91" t="str">
        <f aca="false">IF($A69="","",INDEX('COGS Ledger'!$B$1:$B$400,$K69))</f>
        <v/>
      </c>
      <c r="C69" s="90" t="str">
        <f aca="false">IF($A69="","",INDEX('COGS Ledger'!$C$1:$C$400,$K69))</f>
        <v/>
      </c>
      <c r="D69" s="50" t="str">
        <f aca="false">IF($A69="","",INDEX('COGS Ledger'!$D$1:$D$400,$K69))</f>
        <v/>
      </c>
      <c r="E69" s="50" t="str">
        <f aca="false">IF($A69="","",INDEX('COGS Ledger'!$F$1:$F$400,$K69)&amp;"")</f>
        <v/>
      </c>
      <c r="F69" s="52" t="str">
        <f aca="false">IF($A69="","",INDEX('COGS Ledger'!$I$1:$I$400,$K69))</f>
        <v/>
      </c>
      <c r="G69" s="52" t="str">
        <f aca="false">IF($A69="","",INDEX('COGS Ledger'!$J$1:$J$400,$K69))</f>
        <v/>
      </c>
      <c r="H69" s="97" t="str">
        <f aca="false">IF($A69="","",INDEX('COGS Ledger'!$M$1:$M$400,$K69))</f>
        <v/>
      </c>
      <c r="I69" s="52" t="str">
        <f aca="false">IF($A69="","",'COGS Testing'!$E$9)</f>
        <v/>
      </c>
      <c r="J69" s="50" t="str">
        <f aca="false">IF($A69="","","Below materiality – randomly selected")</f>
        <v/>
      </c>
      <c r="K69" s="90" t="str">
        <f aca="false">IF($A69="","",MATCH(LARGE('COGS Ledger'!$Q$2:$Q$400,$A69),'COGS Ledger'!$Q$2:$Q$400,0)+1)</f>
        <v/>
      </c>
      <c r="L69" s="50" t="str">
        <f aca="false">IF($A69="","",INDEX('COGS Ledger'!$A$1:$A$400,$K69)&amp;"")</f>
        <v/>
      </c>
      <c r="M69" s="54"/>
      <c r="N69" s="54"/>
    </row>
    <row r="70" customFormat="false" ht="15" hidden="false" customHeight="false" outlineLevel="0" collapsed="false">
      <c r="A70" s="90" t="str">
        <f aca="false">IF(ROWS($A$5:A70)&lt;='COGS Testing'!$E$36,ROWS($A$5:A70),"")</f>
        <v/>
      </c>
      <c r="B70" s="91" t="str">
        <f aca="false">IF($A70="","",INDEX('COGS Ledger'!$B$1:$B$400,$K70))</f>
        <v/>
      </c>
      <c r="C70" s="90" t="str">
        <f aca="false">IF($A70="","",INDEX('COGS Ledger'!$C$1:$C$400,$K70))</f>
        <v/>
      </c>
      <c r="D70" s="50" t="str">
        <f aca="false">IF($A70="","",INDEX('COGS Ledger'!$D$1:$D$400,$K70))</f>
        <v/>
      </c>
      <c r="E70" s="50" t="str">
        <f aca="false">IF($A70="","",INDEX('COGS Ledger'!$F$1:$F$400,$K70)&amp;"")</f>
        <v/>
      </c>
      <c r="F70" s="52" t="str">
        <f aca="false">IF($A70="","",INDEX('COGS Ledger'!$I$1:$I$400,$K70))</f>
        <v/>
      </c>
      <c r="G70" s="52" t="str">
        <f aca="false">IF($A70="","",INDEX('COGS Ledger'!$J$1:$J$400,$K70))</f>
        <v/>
      </c>
      <c r="H70" s="97" t="str">
        <f aca="false">IF($A70="","",INDEX('COGS Ledger'!$M$1:$M$400,$K70))</f>
        <v/>
      </c>
      <c r="I70" s="52" t="str">
        <f aca="false">IF($A70="","",'COGS Testing'!$E$9)</f>
        <v/>
      </c>
      <c r="J70" s="50" t="str">
        <f aca="false">IF($A70="","","Below materiality – randomly selected")</f>
        <v/>
      </c>
      <c r="K70" s="90" t="str">
        <f aca="false">IF($A70="","",MATCH(LARGE('COGS Ledger'!$Q$2:$Q$400,$A70),'COGS Ledger'!$Q$2:$Q$400,0)+1)</f>
        <v/>
      </c>
      <c r="L70" s="50" t="str">
        <f aca="false">IF($A70="","",INDEX('COGS Ledger'!$A$1:$A$400,$K70)&amp;"")</f>
        <v/>
      </c>
      <c r="M70" s="54"/>
      <c r="N70" s="54"/>
    </row>
    <row r="71" customFormat="false" ht="15" hidden="false" customHeight="false" outlineLevel="0" collapsed="false">
      <c r="A71" s="90" t="str">
        <f aca="false">IF(ROWS($A$5:A71)&lt;='COGS Testing'!$E$36,ROWS($A$5:A71),"")</f>
        <v/>
      </c>
      <c r="B71" s="91" t="str">
        <f aca="false">IF($A71="","",INDEX('COGS Ledger'!$B$1:$B$400,$K71))</f>
        <v/>
      </c>
      <c r="C71" s="90" t="str">
        <f aca="false">IF($A71="","",INDEX('COGS Ledger'!$C$1:$C$400,$K71))</f>
        <v/>
      </c>
      <c r="D71" s="50" t="str">
        <f aca="false">IF($A71="","",INDEX('COGS Ledger'!$D$1:$D$400,$K71))</f>
        <v/>
      </c>
      <c r="E71" s="50" t="str">
        <f aca="false">IF($A71="","",INDEX('COGS Ledger'!$F$1:$F$400,$K71)&amp;"")</f>
        <v/>
      </c>
      <c r="F71" s="52" t="str">
        <f aca="false">IF($A71="","",INDEX('COGS Ledger'!$I$1:$I$400,$K71))</f>
        <v/>
      </c>
      <c r="G71" s="52" t="str">
        <f aca="false">IF($A71="","",INDEX('COGS Ledger'!$J$1:$J$400,$K71))</f>
        <v/>
      </c>
      <c r="H71" s="97" t="str">
        <f aca="false">IF($A71="","",INDEX('COGS Ledger'!$M$1:$M$400,$K71))</f>
        <v/>
      </c>
      <c r="I71" s="52" t="str">
        <f aca="false">IF($A71="","",'COGS Testing'!$E$9)</f>
        <v/>
      </c>
      <c r="J71" s="50" t="str">
        <f aca="false">IF($A71="","","Below materiality – randomly selected")</f>
        <v/>
      </c>
      <c r="K71" s="90" t="str">
        <f aca="false">IF($A71="","",MATCH(LARGE('COGS Ledger'!$Q$2:$Q$400,$A71),'COGS Ledger'!$Q$2:$Q$400,0)+1)</f>
        <v/>
      </c>
      <c r="L71" s="50" t="str">
        <f aca="false">IF($A71="","",INDEX('COGS Ledger'!$A$1:$A$400,$K71)&amp;"")</f>
        <v/>
      </c>
      <c r="M71" s="54"/>
      <c r="N71" s="54"/>
    </row>
    <row r="72" customFormat="false" ht="15" hidden="false" customHeight="false" outlineLevel="0" collapsed="false">
      <c r="A72" s="90" t="str">
        <f aca="false">IF(ROWS($A$5:A72)&lt;='COGS Testing'!$E$36,ROWS($A$5:A72),"")</f>
        <v/>
      </c>
      <c r="B72" s="91" t="str">
        <f aca="false">IF($A72="","",INDEX('COGS Ledger'!$B$1:$B$400,$K72))</f>
        <v/>
      </c>
      <c r="C72" s="90" t="str">
        <f aca="false">IF($A72="","",INDEX('COGS Ledger'!$C$1:$C$400,$K72))</f>
        <v/>
      </c>
      <c r="D72" s="50" t="str">
        <f aca="false">IF($A72="","",INDEX('COGS Ledger'!$D$1:$D$400,$K72))</f>
        <v/>
      </c>
      <c r="E72" s="50" t="str">
        <f aca="false">IF($A72="","",INDEX('COGS Ledger'!$F$1:$F$400,$K72)&amp;"")</f>
        <v/>
      </c>
      <c r="F72" s="52" t="str">
        <f aca="false">IF($A72="","",INDEX('COGS Ledger'!$I$1:$I$400,$K72))</f>
        <v/>
      </c>
      <c r="G72" s="52" t="str">
        <f aca="false">IF($A72="","",INDEX('COGS Ledger'!$J$1:$J$400,$K72))</f>
        <v/>
      </c>
      <c r="H72" s="97" t="str">
        <f aca="false">IF($A72="","",INDEX('COGS Ledger'!$M$1:$M$400,$K72))</f>
        <v/>
      </c>
      <c r="I72" s="52" t="str">
        <f aca="false">IF($A72="","",'COGS Testing'!$E$9)</f>
        <v/>
      </c>
      <c r="J72" s="50" t="str">
        <f aca="false">IF($A72="","","Below materiality – randomly selected")</f>
        <v/>
      </c>
      <c r="K72" s="90" t="str">
        <f aca="false">IF($A72="","",MATCH(LARGE('COGS Ledger'!$Q$2:$Q$400,$A72),'COGS Ledger'!$Q$2:$Q$400,0)+1)</f>
        <v/>
      </c>
      <c r="L72" s="50" t="str">
        <f aca="false">IF($A72="","",INDEX('COGS Ledger'!$A$1:$A$400,$K72)&amp;"")</f>
        <v/>
      </c>
      <c r="M72" s="54"/>
      <c r="N72" s="54"/>
    </row>
    <row r="73" customFormat="false" ht="15" hidden="false" customHeight="false" outlineLevel="0" collapsed="false">
      <c r="A73" s="90" t="str">
        <f aca="false">IF(ROWS($A$5:A73)&lt;='COGS Testing'!$E$36,ROWS($A$5:A73),"")</f>
        <v/>
      </c>
      <c r="B73" s="91" t="str">
        <f aca="false">IF($A73="","",INDEX('COGS Ledger'!$B$1:$B$400,$K73))</f>
        <v/>
      </c>
      <c r="C73" s="90" t="str">
        <f aca="false">IF($A73="","",INDEX('COGS Ledger'!$C$1:$C$400,$K73))</f>
        <v/>
      </c>
      <c r="D73" s="50" t="str">
        <f aca="false">IF($A73="","",INDEX('COGS Ledger'!$D$1:$D$400,$K73))</f>
        <v/>
      </c>
      <c r="E73" s="50" t="str">
        <f aca="false">IF($A73="","",INDEX('COGS Ledger'!$F$1:$F$400,$K73)&amp;"")</f>
        <v/>
      </c>
      <c r="F73" s="52" t="str">
        <f aca="false">IF($A73="","",INDEX('COGS Ledger'!$I$1:$I$400,$K73))</f>
        <v/>
      </c>
      <c r="G73" s="52" t="str">
        <f aca="false">IF($A73="","",INDEX('COGS Ledger'!$J$1:$J$400,$K73))</f>
        <v/>
      </c>
      <c r="H73" s="97" t="str">
        <f aca="false">IF($A73="","",INDEX('COGS Ledger'!$M$1:$M$400,$K73))</f>
        <v/>
      </c>
      <c r="I73" s="52" t="str">
        <f aca="false">IF($A73="","",'COGS Testing'!$E$9)</f>
        <v/>
      </c>
      <c r="J73" s="50" t="str">
        <f aca="false">IF($A73="","","Below materiality – randomly selected")</f>
        <v/>
      </c>
      <c r="K73" s="90" t="str">
        <f aca="false">IF($A73="","",MATCH(LARGE('COGS Ledger'!$Q$2:$Q$400,$A73),'COGS Ledger'!$Q$2:$Q$400,0)+1)</f>
        <v/>
      </c>
      <c r="L73" s="50" t="str">
        <f aca="false">IF($A73="","",INDEX('COGS Ledger'!$A$1:$A$400,$K73)&amp;"")</f>
        <v/>
      </c>
      <c r="M73" s="54"/>
      <c r="N73" s="54"/>
    </row>
    <row r="74" customFormat="false" ht="15" hidden="false" customHeight="false" outlineLevel="0" collapsed="false">
      <c r="A74" s="90" t="str">
        <f aca="false">IF(ROWS($A$5:A74)&lt;='COGS Testing'!$E$36,ROWS($A$5:A74),"")</f>
        <v/>
      </c>
      <c r="B74" s="91" t="str">
        <f aca="false">IF($A74="","",INDEX('COGS Ledger'!$B$1:$B$400,$K74))</f>
        <v/>
      </c>
      <c r="C74" s="90" t="str">
        <f aca="false">IF($A74="","",INDEX('COGS Ledger'!$C$1:$C$400,$K74))</f>
        <v/>
      </c>
      <c r="D74" s="50" t="str">
        <f aca="false">IF($A74="","",INDEX('COGS Ledger'!$D$1:$D$400,$K74))</f>
        <v/>
      </c>
      <c r="E74" s="50" t="str">
        <f aca="false">IF($A74="","",INDEX('COGS Ledger'!$F$1:$F$400,$K74)&amp;"")</f>
        <v/>
      </c>
      <c r="F74" s="52" t="str">
        <f aca="false">IF($A74="","",INDEX('COGS Ledger'!$I$1:$I$400,$K74))</f>
        <v/>
      </c>
      <c r="G74" s="52" t="str">
        <f aca="false">IF($A74="","",INDEX('COGS Ledger'!$J$1:$J$400,$K74))</f>
        <v/>
      </c>
      <c r="H74" s="97" t="str">
        <f aca="false">IF($A74="","",INDEX('COGS Ledger'!$M$1:$M$400,$K74))</f>
        <v/>
      </c>
      <c r="I74" s="52" t="str">
        <f aca="false">IF($A74="","",'COGS Testing'!$E$9)</f>
        <v/>
      </c>
      <c r="J74" s="50" t="str">
        <f aca="false">IF($A74="","","Below materiality – randomly selected")</f>
        <v/>
      </c>
      <c r="K74" s="90" t="str">
        <f aca="false">IF($A74="","",MATCH(LARGE('COGS Ledger'!$Q$2:$Q$400,$A74),'COGS Ledger'!$Q$2:$Q$400,0)+1)</f>
        <v/>
      </c>
      <c r="L74" s="50" t="str">
        <f aca="false">IF($A74="","",INDEX('COGS Ledger'!$A$1:$A$400,$K74)&amp;"")</f>
        <v/>
      </c>
      <c r="M74" s="54"/>
      <c r="N74" s="54"/>
    </row>
    <row r="75" customFormat="false" ht="15" hidden="false" customHeight="false" outlineLevel="0" collapsed="false">
      <c r="A75" s="90" t="str">
        <f aca="false">IF(ROWS($A$5:A75)&lt;='COGS Testing'!$E$36,ROWS($A$5:A75),"")</f>
        <v/>
      </c>
      <c r="B75" s="91" t="str">
        <f aca="false">IF($A75="","",INDEX('COGS Ledger'!$B$1:$B$400,$K75))</f>
        <v/>
      </c>
      <c r="C75" s="90" t="str">
        <f aca="false">IF($A75="","",INDEX('COGS Ledger'!$C$1:$C$400,$K75))</f>
        <v/>
      </c>
      <c r="D75" s="50" t="str">
        <f aca="false">IF($A75="","",INDEX('COGS Ledger'!$D$1:$D$400,$K75))</f>
        <v/>
      </c>
      <c r="E75" s="50" t="str">
        <f aca="false">IF($A75="","",INDEX('COGS Ledger'!$F$1:$F$400,$K75)&amp;"")</f>
        <v/>
      </c>
      <c r="F75" s="52" t="str">
        <f aca="false">IF($A75="","",INDEX('COGS Ledger'!$I$1:$I$400,$K75))</f>
        <v/>
      </c>
      <c r="G75" s="52" t="str">
        <f aca="false">IF($A75="","",INDEX('COGS Ledger'!$J$1:$J$400,$K75))</f>
        <v/>
      </c>
      <c r="H75" s="97" t="str">
        <f aca="false">IF($A75="","",INDEX('COGS Ledger'!$M$1:$M$400,$K75))</f>
        <v/>
      </c>
      <c r="I75" s="52" t="str">
        <f aca="false">IF($A75="","",'COGS Testing'!$E$9)</f>
        <v/>
      </c>
      <c r="J75" s="50" t="str">
        <f aca="false">IF($A75="","","Below materiality – randomly selected")</f>
        <v/>
      </c>
      <c r="K75" s="90" t="str">
        <f aca="false">IF($A75="","",MATCH(LARGE('COGS Ledger'!$Q$2:$Q$400,$A75),'COGS Ledger'!$Q$2:$Q$400,0)+1)</f>
        <v/>
      </c>
      <c r="L75" s="50" t="str">
        <f aca="false">IF($A75="","",INDEX('COGS Ledger'!$A$1:$A$400,$K75)&amp;"")</f>
        <v/>
      </c>
      <c r="M75" s="54"/>
      <c r="N75" s="54"/>
    </row>
    <row r="76" customFormat="false" ht="15" hidden="false" customHeight="false" outlineLevel="0" collapsed="false">
      <c r="A76" s="90" t="str">
        <f aca="false">IF(ROWS($A$5:A76)&lt;='COGS Testing'!$E$36,ROWS($A$5:A76),"")</f>
        <v/>
      </c>
      <c r="B76" s="91" t="str">
        <f aca="false">IF($A76="","",INDEX('COGS Ledger'!$B$1:$B$400,$K76))</f>
        <v/>
      </c>
      <c r="C76" s="90" t="str">
        <f aca="false">IF($A76="","",INDEX('COGS Ledger'!$C$1:$C$400,$K76))</f>
        <v/>
      </c>
      <c r="D76" s="50" t="str">
        <f aca="false">IF($A76="","",INDEX('COGS Ledger'!$D$1:$D$400,$K76))</f>
        <v/>
      </c>
      <c r="E76" s="50" t="str">
        <f aca="false">IF($A76="","",INDEX('COGS Ledger'!$F$1:$F$400,$K76)&amp;"")</f>
        <v/>
      </c>
      <c r="F76" s="52" t="str">
        <f aca="false">IF($A76="","",INDEX('COGS Ledger'!$I$1:$I$400,$K76))</f>
        <v/>
      </c>
      <c r="G76" s="52" t="str">
        <f aca="false">IF($A76="","",INDEX('COGS Ledger'!$J$1:$J$400,$K76))</f>
        <v/>
      </c>
      <c r="H76" s="97" t="str">
        <f aca="false">IF($A76="","",INDEX('COGS Ledger'!$M$1:$M$400,$K76))</f>
        <v/>
      </c>
      <c r="I76" s="52" t="str">
        <f aca="false">IF($A76="","",'COGS Testing'!$E$9)</f>
        <v/>
      </c>
      <c r="J76" s="50" t="str">
        <f aca="false">IF($A76="","","Below materiality – randomly selected")</f>
        <v/>
      </c>
      <c r="K76" s="90" t="str">
        <f aca="false">IF($A76="","",MATCH(LARGE('COGS Ledger'!$Q$2:$Q$400,$A76),'COGS Ledger'!$Q$2:$Q$400,0)+1)</f>
        <v/>
      </c>
      <c r="L76" s="50" t="str">
        <f aca="false">IF($A76="","",INDEX('COGS Ledger'!$A$1:$A$400,$K76)&amp;"")</f>
        <v/>
      </c>
      <c r="M76" s="54"/>
      <c r="N76" s="54"/>
    </row>
    <row r="77" customFormat="false" ht="15" hidden="false" customHeight="false" outlineLevel="0" collapsed="false">
      <c r="A77" s="90" t="str">
        <f aca="false">IF(ROWS($A$5:A77)&lt;='COGS Testing'!$E$36,ROWS($A$5:A77),"")</f>
        <v/>
      </c>
      <c r="B77" s="91" t="str">
        <f aca="false">IF($A77="","",INDEX('COGS Ledger'!$B$1:$B$400,$K77))</f>
        <v/>
      </c>
      <c r="C77" s="90" t="str">
        <f aca="false">IF($A77="","",INDEX('COGS Ledger'!$C$1:$C$400,$K77))</f>
        <v/>
      </c>
      <c r="D77" s="50" t="str">
        <f aca="false">IF($A77="","",INDEX('COGS Ledger'!$D$1:$D$400,$K77))</f>
        <v/>
      </c>
      <c r="E77" s="50" t="str">
        <f aca="false">IF($A77="","",INDEX('COGS Ledger'!$F$1:$F$400,$K77)&amp;"")</f>
        <v/>
      </c>
      <c r="F77" s="52" t="str">
        <f aca="false">IF($A77="","",INDEX('COGS Ledger'!$I$1:$I$400,$K77))</f>
        <v/>
      </c>
      <c r="G77" s="52" t="str">
        <f aca="false">IF($A77="","",INDEX('COGS Ledger'!$J$1:$J$400,$K77))</f>
        <v/>
      </c>
      <c r="H77" s="97" t="str">
        <f aca="false">IF($A77="","",INDEX('COGS Ledger'!$M$1:$M$400,$K77))</f>
        <v/>
      </c>
      <c r="I77" s="52" t="str">
        <f aca="false">IF($A77="","",'COGS Testing'!$E$9)</f>
        <v/>
      </c>
      <c r="J77" s="50" t="str">
        <f aca="false">IF($A77="","","Below materiality – randomly selected")</f>
        <v/>
      </c>
      <c r="K77" s="90" t="str">
        <f aca="false">IF($A77="","",MATCH(LARGE('COGS Ledger'!$Q$2:$Q$400,$A77),'COGS Ledger'!$Q$2:$Q$400,0)+1)</f>
        <v/>
      </c>
      <c r="L77" s="50" t="str">
        <f aca="false">IF($A77="","",INDEX('COGS Ledger'!$A$1:$A$400,$K77)&amp;"")</f>
        <v/>
      </c>
      <c r="M77" s="54"/>
      <c r="N77" s="54"/>
    </row>
    <row r="78" customFormat="false" ht="15" hidden="false" customHeight="false" outlineLevel="0" collapsed="false">
      <c r="A78" s="90" t="str">
        <f aca="false">IF(ROWS($A$5:A78)&lt;='COGS Testing'!$E$36,ROWS($A$5:A78),"")</f>
        <v/>
      </c>
      <c r="B78" s="91" t="str">
        <f aca="false">IF($A78="","",INDEX('COGS Ledger'!$B$1:$B$400,$K78))</f>
        <v/>
      </c>
      <c r="C78" s="90" t="str">
        <f aca="false">IF($A78="","",INDEX('COGS Ledger'!$C$1:$C$400,$K78))</f>
        <v/>
      </c>
      <c r="D78" s="50" t="str">
        <f aca="false">IF($A78="","",INDEX('COGS Ledger'!$D$1:$D$400,$K78))</f>
        <v/>
      </c>
      <c r="E78" s="50" t="str">
        <f aca="false">IF($A78="","",INDEX('COGS Ledger'!$F$1:$F$400,$K78)&amp;"")</f>
        <v/>
      </c>
      <c r="F78" s="52" t="str">
        <f aca="false">IF($A78="","",INDEX('COGS Ledger'!$I$1:$I$400,$K78))</f>
        <v/>
      </c>
      <c r="G78" s="52" t="str">
        <f aca="false">IF($A78="","",INDEX('COGS Ledger'!$J$1:$J$400,$K78))</f>
        <v/>
      </c>
      <c r="H78" s="97" t="str">
        <f aca="false">IF($A78="","",INDEX('COGS Ledger'!$M$1:$M$400,$K78))</f>
        <v/>
      </c>
      <c r="I78" s="52" t="str">
        <f aca="false">IF($A78="","",'COGS Testing'!$E$9)</f>
        <v/>
      </c>
      <c r="J78" s="50" t="str">
        <f aca="false">IF($A78="","","Below materiality – randomly selected")</f>
        <v/>
      </c>
      <c r="K78" s="90" t="str">
        <f aca="false">IF($A78="","",MATCH(LARGE('COGS Ledger'!$Q$2:$Q$400,$A78),'COGS Ledger'!$Q$2:$Q$400,0)+1)</f>
        <v/>
      </c>
      <c r="L78" s="50" t="str">
        <f aca="false">IF($A78="","",INDEX('COGS Ledger'!$A$1:$A$400,$K78)&amp;"")</f>
        <v/>
      </c>
      <c r="M78" s="54"/>
      <c r="N78" s="54"/>
    </row>
    <row r="79" customFormat="false" ht="15" hidden="false" customHeight="false" outlineLevel="0" collapsed="false">
      <c r="A79" s="90" t="str">
        <f aca="false">IF(ROWS($A$5:A79)&lt;='COGS Testing'!$E$36,ROWS($A$5:A79),"")</f>
        <v/>
      </c>
      <c r="B79" s="91" t="str">
        <f aca="false">IF($A79="","",INDEX('COGS Ledger'!$B$1:$B$400,$K79))</f>
        <v/>
      </c>
      <c r="C79" s="90" t="str">
        <f aca="false">IF($A79="","",INDEX('COGS Ledger'!$C$1:$C$400,$K79))</f>
        <v/>
      </c>
      <c r="D79" s="50" t="str">
        <f aca="false">IF($A79="","",INDEX('COGS Ledger'!$D$1:$D$400,$K79))</f>
        <v/>
      </c>
      <c r="E79" s="50" t="str">
        <f aca="false">IF($A79="","",INDEX('COGS Ledger'!$F$1:$F$400,$K79)&amp;"")</f>
        <v/>
      </c>
      <c r="F79" s="52" t="str">
        <f aca="false">IF($A79="","",INDEX('COGS Ledger'!$I$1:$I$400,$K79))</f>
        <v/>
      </c>
      <c r="G79" s="52" t="str">
        <f aca="false">IF($A79="","",INDEX('COGS Ledger'!$J$1:$J$400,$K79))</f>
        <v/>
      </c>
      <c r="H79" s="97" t="str">
        <f aca="false">IF($A79="","",INDEX('COGS Ledger'!$M$1:$M$400,$K79))</f>
        <v/>
      </c>
      <c r="I79" s="52" t="str">
        <f aca="false">IF($A79="","",'COGS Testing'!$E$9)</f>
        <v/>
      </c>
      <c r="J79" s="50" t="str">
        <f aca="false">IF($A79="","","Below materiality – randomly selected")</f>
        <v/>
      </c>
      <c r="K79" s="90" t="str">
        <f aca="false">IF($A79="","",MATCH(LARGE('COGS Ledger'!$Q$2:$Q$400,$A79),'COGS Ledger'!$Q$2:$Q$400,0)+1)</f>
        <v/>
      </c>
      <c r="L79" s="50" t="str">
        <f aca="false">IF($A79="","",INDEX('COGS Ledger'!$A$1:$A$400,$K79)&amp;"")</f>
        <v/>
      </c>
      <c r="M79" s="54"/>
      <c r="N79" s="54"/>
    </row>
    <row r="80" customFormat="false" ht="15" hidden="false" customHeight="false" outlineLevel="0" collapsed="false">
      <c r="A80" s="90" t="str">
        <f aca="false">IF(ROWS($A$5:A80)&lt;='COGS Testing'!$E$36,ROWS($A$5:A80),"")</f>
        <v/>
      </c>
      <c r="B80" s="91" t="str">
        <f aca="false">IF($A80="","",INDEX('COGS Ledger'!$B$1:$B$400,$K80))</f>
        <v/>
      </c>
      <c r="C80" s="90" t="str">
        <f aca="false">IF($A80="","",INDEX('COGS Ledger'!$C$1:$C$400,$K80))</f>
        <v/>
      </c>
      <c r="D80" s="50" t="str">
        <f aca="false">IF($A80="","",INDEX('COGS Ledger'!$D$1:$D$400,$K80))</f>
        <v/>
      </c>
      <c r="E80" s="50" t="str">
        <f aca="false">IF($A80="","",INDEX('COGS Ledger'!$F$1:$F$400,$K80)&amp;"")</f>
        <v/>
      </c>
      <c r="F80" s="52" t="str">
        <f aca="false">IF($A80="","",INDEX('COGS Ledger'!$I$1:$I$400,$K80))</f>
        <v/>
      </c>
      <c r="G80" s="52" t="str">
        <f aca="false">IF($A80="","",INDEX('COGS Ledger'!$J$1:$J$400,$K80))</f>
        <v/>
      </c>
      <c r="H80" s="97" t="str">
        <f aca="false">IF($A80="","",INDEX('COGS Ledger'!$M$1:$M$400,$K80))</f>
        <v/>
      </c>
      <c r="I80" s="52" t="str">
        <f aca="false">IF($A80="","",'COGS Testing'!$E$9)</f>
        <v/>
      </c>
      <c r="J80" s="50" t="str">
        <f aca="false">IF($A80="","","Below materiality – randomly selected")</f>
        <v/>
      </c>
      <c r="K80" s="90" t="str">
        <f aca="false">IF($A80="","",MATCH(LARGE('COGS Ledger'!$Q$2:$Q$400,$A80),'COGS Ledger'!$Q$2:$Q$400,0)+1)</f>
        <v/>
      </c>
      <c r="L80" s="50" t="str">
        <f aca="false">IF($A80="","",INDEX('COGS Ledger'!$A$1:$A$400,$K80)&amp;"")</f>
        <v/>
      </c>
      <c r="M80" s="54"/>
      <c r="N80" s="54"/>
    </row>
    <row r="81" customFormat="false" ht="15" hidden="false" customHeight="false" outlineLevel="0" collapsed="false">
      <c r="A81" s="90" t="str">
        <f aca="false">IF(ROWS($A$5:A81)&lt;='COGS Testing'!$E$36,ROWS($A$5:A81),"")</f>
        <v/>
      </c>
      <c r="B81" s="91" t="str">
        <f aca="false">IF($A81="","",INDEX('COGS Ledger'!$B$1:$B$400,$K81))</f>
        <v/>
      </c>
      <c r="C81" s="90" t="str">
        <f aca="false">IF($A81="","",INDEX('COGS Ledger'!$C$1:$C$400,$K81))</f>
        <v/>
      </c>
      <c r="D81" s="50" t="str">
        <f aca="false">IF($A81="","",INDEX('COGS Ledger'!$D$1:$D$400,$K81))</f>
        <v/>
      </c>
      <c r="E81" s="50" t="str">
        <f aca="false">IF($A81="","",INDEX('COGS Ledger'!$F$1:$F$400,$K81)&amp;"")</f>
        <v/>
      </c>
      <c r="F81" s="52" t="str">
        <f aca="false">IF($A81="","",INDEX('COGS Ledger'!$I$1:$I$400,$K81))</f>
        <v/>
      </c>
      <c r="G81" s="52" t="str">
        <f aca="false">IF($A81="","",INDEX('COGS Ledger'!$J$1:$J$400,$K81))</f>
        <v/>
      </c>
      <c r="H81" s="97" t="str">
        <f aca="false">IF($A81="","",INDEX('COGS Ledger'!$M$1:$M$400,$K81))</f>
        <v/>
      </c>
      <c r="I81" s="52" t="str">
        <f aca="false">IF($A81="","",'COGS Testing'!$E$9)</f>
        <v/>
      </c>
      <c r="J81" s="50" t="str">
        <f aca="false">IF($A81="","","Below materiality – randomly selected")</f>
        <v/>
      </c>
      <c r="K81" s="90" t="str">
        <f aca="false">IF($A81="","",MATCH(LARGE('COGS Ledger'!$Q$2:$Q$400,$A81),'COGS Ledger'!$Q$2:$Q$400,0)+1)</f>
        <v/>
      </c>
      <c r="L81" s="50" t="str">
        <f aca="false">IF($A81="","",INDEX('COGS Ledger'!$A$1:$A$400,$K81)&amp;"")</f>
        <v/>
      </c>
      <c r="M81" s="54"/>
      <c r="N81" s="54"/>
    </row>
    <row r="82" customFormat="false" ht="15" hidden="false" customHeight="false" outlineLevel="0" collapsed="false">
      <c r="A82" s="90" t="str">
        <f aca="false">IF(ROWS($A$5:A82)&lt;='COGS Testing'!$E$36,ROWS($A$5:A82),"")</f>
        <v/>
      </c>
      <c r="B82" s="91" t="str">
        <f aca="false">IF($A82="","",INDEX('COGS Ledger'!$B$1:$B$400,$K82))</f>
        <v/>
      </c>
      <c r="C82" s="90" t="str">
        <f aca="false">IF($A82="","",INDEX('COGS Ledger'!$C$1:$C$400,$K82))</f>
        <v/>
      </c>
      <c r="D82" s="50" t="str">
        <f aca="false">IF($A82="","",INDEX('COGS Ledger'!$D$1:$D$400,$K82))</f>
        <v/>
      </c>
      <c r="E82" s="50" t="str">
        <f aca="false">IF($A82="","",INDEX('COGS Ledger'!$F$1:$F$400,$K82)&amp;"")</f>
        <v/>
      </c>
      <c r="F82" s="52" t="str">
        <f aca="false">IF($A82="","",INDEX('COGS Ledger'!$I$1:$I$400,$K82))</f>
        <v/>
      </c>
      <c r="G82" s="52" t="str">
        <f aca="false">IF($A82="","",INDEX('COGS Ledger'!$J$1:$J$400,$K82))</f>
        <v/>
      </c>
      <c r="H82" s="97" t="str">
        <f aca="false">IF($A82="","",INDEX('COGS Ledger'!$M$1:$M$400,$K82))</f>
        <v/>
      </c>
      <c r="I82" s="52" t="str">
        <f aca="false">IF($A82="","",'COGS Testing'!$E$9)</f>
        <v/>
      </c>
      <c r="J82" s="50" t="str">
        <f aca="false">IF($A82="","","Below materiality – randomly selected")</f>
        <v/>
      </c>
      <c r="K82" s="90" t="str">
        <f aca="false">IF($A82="","",MATCH(LARGE('COGS Ledger'!$Q$2:$Q$400,$A82),'COGS Ledger'!$Q$2:$Q$400,0)+1)</f>
        <v/>
      </c>
      <c r="L82" s="50" t="str">
        <f aca="false">IF($A82="","",INDEX('COGS Ledger'!$A$1:$A$400,$K82)&amp;"")</f>
        <v/>
      </c>
      <c r="M82" s="54"/>
      <c r="N82" s="54"/>
    </row>
    <row r="83" customFormat="false" ht="15" hidden="false" customHeight="false" outlineLevel="0" collapsed="false">
      <c r="A83" s="90" t="str">
        <f aca="false">IF(ROWS($A$5:A83)&lt;='COGS Testing'!$E$36,ROWS($A$5:A83),"")</f>
        <v/>
      </c>
      <c r="B83" s="91" t="str">
        <f aca="false">IF($A83="","",INDEX('COGS Ledger'!$B$1:$B$400,$K83))</f>
        <v/>
      </c>
      <c r="C83" s="90" t="str">
        <f aca="false">IF($A83="","",INDEX('COGS Ledger'!$C$1:$C$400,$K83))</f>
        <v/>
      </c>
      <c r="D83" s="50" t="str">
        <f aca="false">IF($A83="","",INDEX('COGS Ledger'!$D$1:$D$400,$K83))</f>
        <v/>
      </c>
      <c r="E83" s="50" t="str">
        <f aca="false">IF($A83="","",INDEX('COGS Ledger'!$F$1:$F$400,$K83)&amp;"")</f>
        <v/>
      </c>
      <c r="F83" s="52" t="str">
        <f aca="false">IF($A83="","",INDEX('COGS Ledger'!$I$1:$I$400,$K83))</f>
        <v/>
      </c>
      <c r="G83" s="52" t="str">
        <f aca="false">IF($A83="","",INDEX('COGS Ledger'!$J$1:$J$400,$K83))</f>
        <v/>
      </c>
      <c r="H83" s="97" t="str">
        <f aca="false">IF($A83="","",INDEX('COGS Ledger'!$M$1:$M$400,$K83))</f>
        <v/>
      </c>
      <c r="I83" s="52" t="str">
        <f aca="false">IF($A83="","",'COGS Testing'!$E$9)</f>
        <v/>
      </c>
      <c r="J83" s="50" t="str">
        <f aca="false">IF($A83="","","Below materiality – randomly selected")</f>
        <v/>
      </c>
      <c r="K83" s="90" t="str">
        <f aca="false">IF($A83="","",MATCH(LARGE('COGS Ledger'!$Q$2:$Q$400,$A83),'COGS Ledger'!$Q$2:$Q$400,0)+1)</f>
        <v/>
      </c>
      <c r="L83" s="50" t="str">
        <f aca="false">IF($A83="","",INDEX('COGS Ledger'!$A$1:$A$400,$K83)&amp;"")</f>
        <v/>
      </c>
      <c r="M83" s="54"/>
      <c r="N83" s="54"/>
    </row>
    <row r="84" customFormat="false" ht="15" hidden="false" customHeight="false" outlineLevel="0" collapsed="false">
      <c r="A84" s="90" t="str">
        <f aca="false">IF(ROWS($A$5:A84)&lt;='COGS Testing'!$E$36,ROWS($A$5:A84),"")</f>
        <v/>
      </c>
      <c r="B84" s="91" t="str">
        <f aca="false">IF($A84="","",INDEX('COGS Ledger'!$B$1:$B$400,$K84))</f>
        <v/>
      </c>
      <c r="C84" s="90" t="str">
        <f aca="false">IF($A84="","",INDEX('COGS Ledger'!$C$1:$C$400,$K84))</f>
        <v/>
      </c>
      <c r="D84" s="50" t="str">
        <f aca="false">IF($A84="","",INDEX('COGS Ledger'!$D$1:$D$400,$K84))</f>
        <v/>
      </c>
      <c r="E84" s="50" t="str">
        <f aca="false">IF($A84="","",INDEX('COGS Ledger'!$F$1:$F$400,$K84)&amp;"")</f>
        <v/>
      </c>
      <c r="F84" s="52" t="str">
        <f aca="false">IF($A84="","",INDEX('COGS Ledger'!$I$1:$I$400,$K84))</f>
        <v/>
      </c>
      <c r="G84" s="52" t="str">
        <f aca="false">IF($A84="","",INDEX('COGS Ledger'!$J$1:$J$400,$K84))</f>
        <v/>
      </c>
      <c r="H84" s="97" t="str">
        <f aca="false">IF($A84="","",INDEX('COGS Ledger'!$M$1:$M$400,$K84))</f>
        <v/>
      </c>
      <c r="I84" s="52" t="str">
        <f aca="false">IF($A84="","",'COGS Testing'!$E$9)</f>
        <v/>
      </c>
      <c r="J84" s="50" t="str">
        <f aca="false">IF($A84="","","Below materiality – randomly selected")</f>
        <v/>
      </c>
      <c r="K84" s="90" t="str">
        <f aca="false">IF($A84="","",MATCH(LARGE('COGS Ledger'!$Q$2:$Q$400,$A84),'COGS Ledger'!$Q$2:$Q$400,0)+1)</f>
        <v/>
      </c>
      <c r="L84" s="50" t="str">
        <f aca="false">IF($A84="","",INDEX('COGS Ledger'!$A$1:$A$400,$K84)&amp;"")</f>
        <v/>
      </c>
      <c r="M84" s="54"/>
      <c r="N84" s="54"/>
    </row>
    <row r="85" customFormat="false" ht="15" hidden="false" customHeight="false" outlineLevel="0" collapsed="false">
      <c r="A85" s="90" t="str">
        <f aca="false">IF(ROWS($A$5:A85)&lt;='COGS Testing'!$E$36,ROWS($A$5:A85),"")</f>
        <v/>
      </c>
      <c r="B85" s="91" t="str">
        <f aca="false">IF($A85="","",INDEX('COGS Ledger'!$B$1:$B$400,$K85))</f>
        <v/>
      </c>
      <c r="C85" s="90" t="str">
        <f aca="false">IF($A85="","",INDEX('COGS Ledger'!$C$1:$C$400,$K85))</f>
        <v/>
      </c>
      <c r="D85" s="50" t="str">
        <f aca="false">IF($A85="","",INDEX('COGS Ledger'!$D$1:$D$400,$K85))</f>
        <v/>
      </c>
      <c r="E85" s="50" t="str">
        <f aca="false">IF($A85="","",INDEX('COGS Ledger'!$F$1:$F$400,$K85)&amp;"")</f>
        <v/>
      </c>
      <c r="F85" s="52" t="str">
        <f aca="false">IF($A85="","",INDEX('COGS Ledger'!$I$1:$I$400,$K85))</f>
        <v/>
      </c>
      <c r="G85" s="52" t="str">
        <f aca="false">IF($A85="","",INDEX('COGS Ledger'!$J$1:$J$400,$K85))</f>
        <v/>
      </c>
      <c r="H85" s="97" t="str">
        <f aca="false">IF($A85="","",INDEX('COGS Ledger'!$M$1:$M$400,$K85))</f>
        <v/>
      </c>
      <c r="I85" s="52" t="str">
        <f aca="false">IF($A85="","",'COGS Testing'!$E$9)</f>
        <v/>
      </c>
      <c r="J85" s="50" t="str">
        <f aca="false">IF($A85="","","Below materiality – randomly selected")</f>
        <v/>
      </c>
      <c r="K85" s="90" t="str">
        <f aca="false">IF($A85="","",MATCH(LARGE('COGS Ledger'!$Q$2:$Q$400,$A85),'COGS Ledger'!$Q$2:$Q$400,0)+1)</f>
        <v/>
      </c>
      <c r="L85" s="50" t="str">
        <f aca="false">IF($A85="","",INDEX('COGS Ledger'!$A$1:$A$400,$K85)&amp;"")</f>
        <v/>
      </c>
      <c r="M85" s="54"/>
      <c r="N85" s="54"/>
    </row>
    <row r="86" customFormat="false" ht="15" hidden="false" customHeight="false" outlineLevel="0" collapsed="false">
      <c r="A86" s="90" t="str">
        <f aca="false">IF(ROWS($A$5:A86)&lt;='COGS Testing'!$E$36,ROWS($A$5:A86),"")</f>
        <v/>
      </c>
      <c r="B86" s="91" t="str">
        <f aca="false">IF($A86="","",INDEX('COGS Ledger'!$B$1:$B$400,$K86))</f>
        <v/>
      </c>
      <c r="C86" s="90" t="str">
        <f aca="false">IF($A86="","",INDEX('COGS Ledger'!$C$1:$C$400,$K86))</f>
        <v/>
      </c>
      <c r="D86" s="50" t="str">
        <f aca="false">IF($A86="","",INDEX('COGS Ledger'!$D$1:$D$400,$K86))</f>
        <v/>
      </c>
      <c r="E86" s="50" t="str">
        <f aca="false">IF($A86="","",INDEX('COGS Ledger'!$F$1:$F$400,$K86)&amp;"")</f>
        <v/>
      </c>
      <c r="F86" s="52" t="str">
        <f aca="false">IF($A86="","",INDEX('COGS Ledger'!$I$1:$I$400,$K86))</f>
        <v/>
      </c>
      <c r="G86" s="52" t="str">
        <f aca="false">IF($A86="","",INDEX('COGS Ledger'!$J$1:$J$400,$K86))</f>
        <v/>
      </c>
      <c r="H86" s="97" t="str">
        <f aca="false">IF($A86="","",INDEX('COGS Ledger'!$M$1:$M$400,$K86))</f>
        <v/>
      </c>
      <c r="I86" s="52" t="str">
        <f aca="false">IF($A86="","",'COGS Testing'!$E$9)</f>
        <v/>
      </c>
      <c r="J86" s="50" t="str">
        <f aca="false">IF($A86="","","Below materiality – randomly selected")</f>
        <v/>
      </c>
      <c r="K86" s="90" t="str">
        <f aca="false">IF($A86="","",MATCH(LARGE('COGS Ledger'!$Q$2:$Q$400,$A86),'COGS Ledger'!$Q$2:$Q$400,0)+1)</f>
        <v/>
      </c>
      <c r="L86" s="50" t="str">
        <f aca="false">IF($A86="","",INDEX('COGS Ledger'!$A$1:$A$400,$K86)&amp;"")</f>
        <v/>
      </c>
      <c r="M86" s="54"/>
      <c r="N86" s="54"/>
    </row>
    <row r="87" customFormat="false" ht="15" hidden="false" customHeight="false" outlineLevel="0" collapsed="false">
      <c r="A87" s="90" t="str">
        <f aca="false">IF(ROWS($A$5:A87)&lt;='COGS Testing'!$E$36,ROWS($A$5:A87),"")</f>
        <v/>
      </c>
      <c r="B87" s="91" t="str">
        <f aca="false">IF($A87="","",INDEX('COGS Ledger'!$B$1:$B$400,$K87))</f>
        <v/>
      </c>
      <c r="C87" s="90" t="str">
        <f aca="false">IF($A87="","",INDEX('COGS Ledger'!$C$1:$C$400,$K87))</f>
        <v/>
      </c>
      <c r="D87" s="50" t="str">
        <f aca="false">IF($A87="","",INDEX('COGS Ledger'!$D$1:$D$400,$K87))</f>
        <v/>
      </c>
      <c r="E87" s="50" t="str">
        <f aca="false">IF($A87="","",INDEX('COGS Ledger'!$F$1:$F$400,$K87)&amp;"")</f>
        <v/>
      </c>
      <c r="F87" s="52" t="str">
        <f aca="false">IF($A87="","",INDEX('COGS Ledger'!$I$1:$I$400,$K87))</f>
        <v/>
      </c>
      <c r="G87" s="52" t="str">
        <f aca="false">IF($A87="","",INDEX('COGS Ledger'!$J$1:$J$400,$K87))</f>
        <v/>
      </c>
      <c r="H87" s="97" t="str">
        <f aca="false">IF($A87="","",INDEX('COGS Ledger'!$M$1:$M$400,$K87))</f>
        <v/>
      </c>
      <c r="I87" s="52" t="str">
        <f aca="false">IF($A87="","",'COGS Testing'!$E$9)</f>
        <v/>
      </c>
      <c r="J87" s="50" t="str">
        <f aca="false">IF($A87="","","Below materiality – randomly selected")</f>
        <v/>
      </c>
      <c r="K87" s="90" t="str">
        <f aca="false">IF($A87="","",MATCH(LARGE('COGS Ledger'!$Q$2:$Q$400,$A87),'COGS Ledger'!$Q$2:$Q$400,0)+1)</f>
        <v/>
      </c>
      <c r="L87" s="50" t="str">
        <f aca="false">IF($A87="","",INDEX('COGS Ledger'!$A$1:$A$400,$K87)&amp;"")</f>
        <v/>
      </c>
      <c r="M87" s="54"/>
      <c r="N87" s="54"/>
    </row>
    <row r="88" customFormat="false" ht="15" hidden="false" customHeight="false" outlineLevel="0" collapsed="false">
      <c r="A88" s="90" t="str">
        <f aca="false">IF(ROWS($A$5:A88)&lt;='COGS Testing'!$E$36,ROWS($A$5:A88),"")</f>
        <v/>
      </c>
      <c r="B88" s="91" t="str">
        <f aca="false">IF($A88="","",INDEX('COGS Ledger'!$B$1:$B$400,$K88))</f>
        <v/>
      </c>
      <c r="C88" s="90" t="str">
        <f aca="false">IF($A88="","",INDEX('COGS Ledger'!$C$1:$C$400,$K88))</f>
        <v/>
      </c>
      <c r="D88" s="50" t="str">
        <f aca="false">IF($A88="","",INDEX('COGS Ledger'!$D$1:$D$400,$K88))</f>
        <v/>
      </c>
      <c r="E88" s="50" t="str">
        <f aca="false">IF($A88="","",INDEX('COGS Ledger'!$F$1:$F$400,$K88)&amp;"")</f>
        <v/>
      </c>
      <c r="F88" s="52" t="str">
        <f aca="false">IF($A88="","",INDEX('COGS Ledger'!$I$1:$I$400,$K88))</f>
        <v/>
      </c>
      <c r="G88" s="52" t="str">
        <f aca="false">IF($A88="","",INDEX('COGS Ledger'!$J$1:$J$400,$K88))</f>
        <v/>
      </c>
      <c r="H88" s="97" t="str">
        <f aca="false">IF($A88="","",INDEX('COGS Ledger'!$M$1:$M$400,$K88))</f>
        <v/>
      </c>
      <c r="I88" s="52" t="str">
        <f aca="false">IF($A88="","",'COGS Testing'!$E$9)</f>
        <v/>
      </c>
      <c r="J88" s="50" t="str">
        <f aca="false">IF($A88="","","Below materiality – randomly selected")</f>
        <v/>
      </c>
      <c r="K88" s="90" t="str">
        <f aca="false">IF($A88="","",MATCH(LARGE('COGS Ledger'!$Q$2:$Q$400,$A88),'COGS Ledger'!$Q$2:$Q$400,0)+1)</f>
        <v/>
      </c>
      <c r="L88" s="50" t="str">
        <f aca="false">IF($A88="","",INDEX('COGS Ledger'!$A$1:$A$400,$K88)&amp;"")</f>
        <v/>
      </c>
      <c r="M88" s="54"/>
      <c r="N88" s="54"/>
    </row>
    <row r="89" customFormat="false" ht="15" hidden="false" customHeight="false" outlineLevel="0" collapsed="false">
      <c r="A89" s="90" t="str">
        <f aca="false">IF(ROWS($A$5:A89)&lt;='COGS Testing'!$E$36,ROWS($A$5:A89),"")</f>
        <v/>
      </c>
      <c r="B89" s="91" t="str">
        <f aca="false">IF($A89="","",INDEX('COGS Ledger'!$B$1:$B$400,$K89))</f>
        <v/>
      </c>
      <c r="C89" s="90" t="str">
        <f aca="false">IF($A89="","",INDEX('COGS Ledger'!$C$1:$C$400,$K89))</f>
        <v/>
      </c>
      <c r="D89" s="50" t="str">
        <f aca="false">IF($A89="","",INDEX('COGS Ledger'!$D$1:$D$400,$K89))</f>
        <v/>
      </c>
      <c r="E89" s="50" t="str">
        <f aca="false">IF($A89="","",INDEX('COGS Ledger'!$F$1:$F$400,$K89)&amp;"")</f>
        <v/>
      </c>
      <c r="F89" s="52" t="str">
        <f aca="false">IF($A89="","",INDEX('COGS Ledger'!$I$1:$I$400,$K89))</f>
        <v/>
      </c>
      <c r="G89" s="52" t="str">
        <f aca="false">IF($A89="","",INDEX('COGS Ledger'!$J$1:$J$400,$K89))</f>
        <v/>
      </c>
      <c r="H89" s="97" t="str">
        <f aca="false">IF($A89="","",INDEX('COGS Ledger'!$M$1:$M$400,$K89))</f>
        <v/>
      </c>
      <c r="I89" s="52" t="str">
        <f aca="false">IF($A89="","",'COGS Testing'!$E$9)</f>
        <v/>
      </c>
      <c r="J89" s="50" t="str">
        <f aca="false">IF($A89="","","Below materiality – randomly selected")</f>
        <v/>
      </c>
      <c r="K89" s="90" t="str">
        <f aca="false">IF($A89="","",MATCH(LARGE('COGS Ledger'!$Q$2:$Q$400,$A89),'COGS Ledger'!$Q$2:$Q$400,0)+1)</f>
        <v/>
      </c>
      <c r="L89" s="50" t="str">
        <f aca="false">IF($A89="","",INDEX('COGS Ledger'!$A$1:$A$400,$K89)&amp;"")</f>
        <v/>
      </c>
      <c r="M89" s="54"/>
      <c r="N89" s="54"/>
    </row>
    <row r="90" customFormat="false" ht="15" hidden="false" customHeight="false" outlineLevel="0" collapsed="false">
      <c r="A90" s="90" t="str">
        <f aca="false">IF(ROWS($A$5:A90)&lt;='COGS Testing'!$E$36,ROWS($A$5:A90),"")</f>
        <v/>
      </c>
      <c r="B90" s="91" t="str">
        <f aca="false">IF($A90="","",INDEX('COGS Ledger'!$B$1:$B$400,$K90))</f>
        <v/>
      </c>
      <c r="C90" s="90" t="str">
        <f aca="false">IF($A90="","",INDEX('COGS Ledger'!$C$1:$C$400,$K90))</f>
        <v/>
      </c>
      <c r="D90" s="50" t="str">
        <f aca="false">IF($A90="","",INDEX('COGS Ledger'!$D$1:$D$400,$K90))</f>
        <v/>
      </c>
      <c r="E90" s="50" t="str">
        <f aca="false">IF($A90="","",INDEX('COGS Ledger'!$F$1:$F$400,$K90)&amp;"")</f>
        <v/>
      </c>
      <c r="F90" s="52" t="str">
        <f aca="false">IF($A90="","",INDEX('COGS Ledger'!$I$1:$I$400,$K90))</f>
        <v/>
      </c>
      <c r="G90" s="52" t="str">
        <f aca="false">IF($A90="","",INDEX('COGS Ledger'!$J$1:$J$400,$K90))</f>
        <v/>
      </c>
      <c r="H90" s="97" t="str">
        <f aca="false">IF($A90="","",INDEX('COGS Ledger'!$M$1:$M$400,$K90))</f>
        <v/>
      </c>
      <c r="I90" s="52" t="str">
        <f aca="false">IF($A90="","",'COGS Testing'!$E$9)</f>
        <v/>
      </c>
      <c r="J90" s="50" t="str">
        <f aca="false">IF($A90="","","Below materiality – randomly selected")</f>
        <v/>
      </c>
      <c r="K90" s="90" t="str">
        <f aca="false">IF($A90="","",MATCH(LARGE('COGS Ledger'!$Q$2:$Q$400,$A90),'COGS Ledger'!$Q$2:$Q$400,0)+1)</f>
        <v/>
      </c>
      <c r="L90" s="50" t="str">
        <f aca="false">IF($A90="","",INDEX('COGS Ledger'!$A$1:$A$400,$K90)&amp;"")</f>
        <v/>
      </c>
      <c r="M90" s="54"/>
      <c r="N90" s="54"/>
    </row>
    <row r="91" customFormat="false" ht="15" hidden="false" customHeight="false" outlineLevel="0" collapsed="false">
      <c r="A91" s="90" t="str">
        <f aca="false">IF(ROWS($A$5:A91)&lt;='COGS Testing'!$E$36,ROWS($A$5:A91),"")</f>
        <v/>
      </c>
      <c r="B91" s="91" t="str">
        <f aca="false">IF($A91="","",INDEX('COGS Ledger'!$B$1:$B$400,$K91))</f>
        <v/>
      </c>
      <c r="C91" s="90" t="str">
        <f aca="false">IF($A91="","",INDEX('COGS Ledger'!$C$1:$C$400,$K91))</f>
        <v/>
      </c>
      <c r="D91" s="50" t="str">
        <f aca="false">IF($A91="","",INDEX('COGS Ledger'!$D$1:$D$400,$K91))</f>
        <v/>
      </c>
      <c r="E91" s="50" t="str">
        <f aca="false">IF($A91="","",INDEX('COGS Ledger'!$F$1:$F$400,$K91)&amp;"")</f>
        <v/>
      </c>
      <c r="F91" s="52" t="str">
        <f aca="false">IF($A91="","",INDEX('COGS Ledger'!$I$1:$I$400,$K91))</f>
        <v/>
      </c>
      <c r="G91" s="52" t="str">
        <f aca="false">IF($A91="","",INDEX('COGS Ledger'!$J$1:$J$400,$K91))</f>
        <v/>
      </c>
      <c r="H91" s="97" t="str">
        <f aca="false">IF($A91="","",INDEX('COGS Ledger'!$M$1:$M$400,$K91))</f>
        <v/>
      </c>
      <c r="I91" s="52" t="str">
        <f aca="false">IF($A91="","",'COGS Testing'!$E$9)</f>
        <v/>
      </c>
      <c r="J91" s="50" t="str">
        <f aca="false">IF($A91="","","Below materiality – randomly selected")</f>
        <v/>
      </c>
      <c r="K91" s="90" t="str">
        <f aca="false">IF($A91="","",MATCH(LARGE('COGS Ledger'!$Q$2:$Q$400,$A91),'COGS Ledger'!$Q$2:$Q$400,0)+1)</f>
        <v/>
      </c>
      <c r="L91" s="50" t="str">
        <f aca="false">IF($A91="","",INDEX('COGS Ledger'!$A$1:$A$400,$K91)&amp;"")</f>
        <v/>
      </c>
      <c r="M91" s="54"/>
      <c r="N91" s="54"/>
    </row>
    <row r="92" customFormat="false" ht="15" hidden="false" customHeight="false" outlineLevel="0" collapsed="false">
      <c r="A92" s="90" t="str">
        <f aca="false">IF(ROWS($A$5:A92)&lt;='COGS Testing'!$E$36,ROWS($A$5:A92),"")</f>
        <v/>
      </c>
      <c r="B92" s="91" t="str">
        <f aca="false">IF($A92="","",INDEX('COGS Ledger'!$B$1:$B$400,$K92))</f>
        <v/>
      </c>
      <c r="C92" s="90" t="str">
        <f aca="false">IF($A92="","",INDEX('COGS Ledger'!$C$1:$C$400,$K92))</f>
        <v/>
      </c>
      <c r="D92" s="50" t="str">
        <f aca="false">IF($A92="","",INDEX('COGS Ledger'!$D$1:$D$400,$K92))</f>
        <v/>
      </c>
      <c r="E92" s="50" t="str">
        <f aca="false">IF($A92="","",INDEX('COGS Ledger'!$F$1:$F$400,$K92)&amp;"")</f>
        <v/>
      </c>
      <c r="F92" s="52" t="str">
        <f aca="false">IF($A92="","",INDEX('COGS Ledger'!$I$1:$I$400,$K92))</f>
        <v/>
      </c>
      <c r="G92" s="52" t="str">
        <f aca="false">IF($A92="","",INDEX('COGS Ledger'!$J$1:$J$400,$K92))</f>
        <v/>
      </c>
      <c r="H92" s="97" t="str">
        <f aca="false">IF($A92="","",INDEX('COGS Ledger'!$M$1:$M$400,$K92))</f>
        <v/>
      </c>
      <c r="I92" s="52" t="str">
        <f aca="false">IF($A92="","",'COGS Testing'!$E$9)</f>
        <v/>
      </c>
      <c r="J92" s="50" t="str">
        <f aca="false">IF($A92="","","Below materiality – randomly selected")</f>
        <v/>
      </c>
      <c r="K92" s="90" t="str">
        <f aca="false">IF($A92="","",MATCH(LARGE('COGS Ledger'!$Q$2:$Q$400,$A92),'COGS Ledger'!$Q$2:$Q$400,0)+1)</f>
        <v/>
      </c>
      <c r="L92" s="50" t="str">
        <f aca="false">IF($A92="","",INDEX('COGS Ledger'!$A$1:$A$400,$K92)&amp;"")</f>
        <v/>
      </c>
      <c r="M92" s="54"/>
      <c r="N92" s="54"/>
    </row>
    <row r="93" customFormat="false" ht="15" hidden="false" customHeight="false" outlineLevel="0" collapsed="false">
      <c r="A93" s="90" t="str">
        <f aca="false">IF(ROWS($A$5:A93)&lt;='COGS Testing'!$E$36,ROWS($A$5:A93),"")</f>
        <v/>
      </c>
      <c r="B93" s="91" t="str">
        <f aca="false">IF($A93="","",INDEX('COGS Ledger'!$B$1:$B$400,$K93))</f>
        <v/>
      </c>
      <c r="C93" s="90" t="str">
        <f aca="false">IF($A93="","",INDEX('COGS Ledger'!$C$1:$C$400,$K93))</f>
        <v/>
      </c>
      <c r="D93" s="50" t="str">
        <f aca="false">IF($A93="","",INDEX('COGS Ledger'!$D$1:$D$400,$K93))</f>
        <v/>
      </c>
      <c r="E93" s="50" t="str">
        <f aca="false">IF($A93="","",INDEX('COGS Ledger'!$F$1:$F$400,$K93)&amp;"")</f>
        <v/>
      </c>
      <c r="F93" s="52" t="str">
        <f aca="false">IF($A93="","",INDEX('COGS Ledger'!$I$1:$I$400,$K93))</f>
        <v/>
      </c>
      <c r="G93" s="52" t="str">
        <f aca="false">IF($A93="","",INDEX('COGS Ledger'!$J$1:$J$400,$K93))</f>
        <v/>
      </c>
      <c r="H93" s="97" t="str">
        <f aca="false">IF($A93="","",INDEX('COGS Ledger'!$M$1:$M$400,$K93))</f>
        <v/>
      </c>
      <c r="I93" s="52" t="str">
        <f aca="false">IF($A93="","",'COGS Testing'!$E$9)</f>
        <v/>
      </c>
      <c r="J93" s="50" t="str">
        <f aca="false">IF($A93="","","Below materiality – randomly selected")</f>
        <v/>
      </c>
      <c r="K93" s="90" t="str">
        <f aca="false">IF($A93="","",MATCH(LARGE('COGS Ledger'!$Q$2:$Q$400,$A93),'COGS Ledger'!$Q$2:$Q$400,0)+1)</f>
        <v/>
      </c>
      <c r="L93" s="50" t="str">
        <f aca="false">IF($A93="","",INDEX('COGS Ledger'!$A$1:$A$400,$K93)&amp;"")</f>
        <v/>
      </c>
      <c r="M93" s="54"/>
      <c r="N93" s="54"/>
    </row>
    <row r="94" customFormat="false" ht="15" hidden="false" customHeight="false" outlineLevel="0" collapsed="false">
      <c r="A94" s="90" t="str">
        <f aca="false">IF(ROWS($A$5:A94)&lt;='COGS Testing'!$E$36,ROWS($A$5:A94),"")</f>
        <v/>
      </c>
      <c r="B94" s="91" t="str">
        <f aca="false">IF($A94="","",INDEX('COGS Ledger'!$B$1:$B$400,$K94))</f>
        <v/>
      </c>
      <c r="C94" s="90" t="str">
        <f aca="false">IF($A94="","",INDEX('COGS Ledger'!$C$1:$C$400,$K94))</f>
        <v/>
      </c>
      <c r="D94" s="50" t="str">
        <f aca="false">IF($A94="","",INDEX('COGS Ledger'!$D$1:$D$400,$K94))</f>
        <v/>
      </c>
      <c r="E94" s="50" t="str">
        <f aca="false">IF($A94="","",INDEX('COGS Ledger'!$F$1:$F$400,$K94)&amp;"")</f>
        <v/>
      </c>
      <c r="F94" s="52" t="str">
        <f aca="false">IF($A94="","",INDEX('COGS Ledger'!$I$1:$I$400,$K94))</f>
        <v/>
      </c>
      <c r="G94" s="52" t="str">
        <f aca="false">IF($A94="","",INDEX('COGS Ledger'!$J$1:$J$400,$K94))</f>
        <v/>
      </c>
      <c r="H94" s="97" t="str">
        <f aca="false">IF($A94="","",INDEX('COGS Ledger'!$M$1:$M$400,$K94))</f>
        <v/>
      </c>
      <c r="I94" s="52" t="str">
        <f aca="false">IF($A94="","",'COGS Testing'!$E$9)</f>
        <v/>
      </c>
      <c r="J94" s="50" t="str">
        <f aca="false">IF($A94="","","Below materiality – randomly selected")</f>
        <v/>
      </c>
      <c r="K94" s="90" t="str">
        <f aca="false">IF($A94="","",MATCH(LARGE('COGS Ledger'!$Q$2:$Q$400,$A94),'COGS Ledger'!$Q$2:$Q$400,0)+1)</f>
        <v/>
      </c>
      <c r="L94" s="50" t="str">
        <f aca="false">IF($A94="","",INDEX('COGS Ledger'!$A$1:$A$400,$K94)&amp;"")</f>
        <v/>
      </c>
      <c r="M94" s="54"/>
      <c r="N94" s="54"/>
    </row>
    <row r="95" customFormat="false" ht="15" hidden="false" customHeight="false" outlineLevel="0" collapsed="false">
      <c r="A95" s="90" t="str">
        <f aca="false">IF(ROWS($A$5:A95)&lt;='COGS Testing'!$E$36,ROWS($A$5:A95),"")</f>
        <v/>
      </c>
      <c r="B95" s="91" t="str">
        <f aca="false">IF($A95="","",INDEX('COGS Ledger'!$B$1:$B$400,$K95))</f>
        <v/>
      </c>
      <c r="C95" s="90" t="str">
        <f aca="false">IF($A95="","",INDEX('COGS Ledger'!$C$1:$C$400,$K95))</f>
        <v/>
      </c>
      <c r="D95" s="50" t="str">
        <f aca="false">IF($A95="","",INDEX('COGS Ledger'!$D$1:$D$400,$K95))</f>
        <v/>
      </c>
      <c r="E95" s="50" t="str">
        <f aca="false">IF($A95="","",INDEX('COGS Ledger'!$F$1:$F$400,$K95)&amp;"")</f>
        <v/>
      </c>
      <c r="F95" s="52" t="str">
        <f aca="false">IF($A95="","",INDEX('COGS Ledger'!$I$1:$I$400,$K95))</f>
        <v/>
      </c>
      <c r="G95" s="52" t="str">
        <f aca="false">IF($A95="","",INDEX('COGS Ledger'!$J$1:$J$400,$K95))</f>
        <v/>
      </c>
      <c r="H95" s="97" t="str">
        <f aca="false">IF($A95="","",INDEX('COGS Ledger'!$M$1:$M$400,$K95))</f>
        <v/>
      </c>
      <c r="I95" s="52" t="str">
        <f aca="false">IF($A95="","",'COGS Testing'!$E$9)</f>
        <v/>
      </c>
      <c r="J95" s="50" t="str">
        <f aca="false">IF($A95="","","Below materiality – randomly selected")</f>
        <v/>
      </c>
      <c r="K95" s="90" t="str">
        <f aca="false">IF($A95="","",MATCH(LARGE('COGS Ledger'!$Q$2:$Q$400,$A95),'COGS Ledger'!$Q$2:$Q$400,0)+1)</f>
        <v/>
      </c>
      <c r="L95" s="50" t="str">
        <f aca="false">IF($A95="","",INDEX('COGS Ledger'!$A$1:$A$400,$K95)&amp;"")</f>
        <v/>
      </c>
      <c r="M95" s="54"/>
      <c r="N95" s="54"/>
    </row>
    <row r="96" customFormat="false" ht="15" hidden="false" customHeight="false" outlineLevel="0" collapsed="false">
      <c r="A96" s="90" t="str">
        <f aca="false">IF(ROWS($A$5:A96)&lt;='COGS Testing'!$E$36,ROWS($A$5:A96),"")</f>
        <v/>
      </c>
      <c r="B96" s="91" t="str">
        <f aca="false">IF($A96="","",INDEX('COGS Ledger'!$B$1:$B$400,$K96))</f>
        <v/>
      </c>
      <c r="C96" s="90" t="str">
        <f aca="false">IF($A96="","",INDEX('COGS Ledger'!$C$1:$C$400,$K96))</f>
        <v/>
      </c>
      <c r="D96" s="50" t="str">
        <f aca="false">IF($A96="","",INDEX('COGS Ledger'!$D$1:$D$400,$K96))</f>
        <v/>
      </c>
      <c r="E96" s="50" t="str">
        <f aca="false">IF($A96="","",INDEX('COGS Ledger'!$F$1:$F$400,$K96)&amp;"")</f>
        <v/>
      </c>
      <c r="F96" s="52" t="str">
        <f aca="false">IF($A96="","",INDEX('COGS Ledger'!$I$1:$I$400,$K96))</f>
        <v/>
      </c>
      <c r="G96" s="52" t="str">
        <f aca="false">IF($A96="","",INDEX('COGS Ledger'!$J$1:$J$400,$K96))</f>
        <v/>
      </c>
      <c r="H96" s="97" t="str">
        <f aca="false">IF($A96="","",INDEX('COGS Ledger'!$M$1:$M$400,$K96))</f>
        <v/>
      </c>
      <c r="I96" s="52" t="str">
        <f aca="false">IF($A96="","",'COGS Testing'!$E$9)</f>
        <v/>
      </c>
      <c r="J96" s="50" t="str">
        <f aca="false">IF($A96="","","Below materiality – randomly selected")</f>
        <v/>
      </c>
      <c r="K96" s="90" t="str">
        <f aca="false">IF($A96="","",MATCH(LARGE('COGS Ledger'!$Q$2:$Q$400,$A96),'COGS Ledger'!$Q$2:$Q$400,0)+1)</f>
        <v/>
      </c>
      <c r="L96" s="50" t="str">
        <f aca="false">IF($A96="","",INDEX('COGS Ledger'!$A$1:$A$400,$K96)&amp;"")</f>
        <v/>
      </c>
      <c r="M96" s="54"/>
      <c r="N96" s="54"/>
    </row>
    <row r="97" customFormat="false" ht="15" hidden="false" customHeight="false" outlineLevel="0" collapsed="false">
      <c r="A97" s="90" t="str">
        <f aca="false">IF(ROWS($A$5:A97)&lt;='COGS Testing'!$E$36,ROWS($A$5:A97),"")</f>
        <v/>
      </c>
      <c r="B97" s="91" t="str">
        <f aca="false">IF($A97="","",INDEX('COGS Ledger'!$B$1:$B$400,$K97))</f>
        <v/>
      </c>
      <c r="C97" s="90" t="str">
        <f aca="false">IF($A97="","",INDEX('COGS Ledger'!$C$1:$C$400,$K97))</f>
        <v/>
      </c>
      <c r="D97" s="50" t="str">
        <f aca="false">IF($A97="","",INDEX('COGS Ledger'!$D$1:$D$400,$K97))</f>
        <v/>
      </c>
      <c r="E97" s="50" t="str">
        <f aca="false">IF($A97="","",INDEX('COGS Ledger'!$F$1:$F$400,$K97)&amp;"")</f>
        <v/>
      </c>
      <c r="F97" s="52" t="str">
        <f aca="false">IF($A97="","",INDEX('COGS Ledger'!$I$1:$I$400,$K97))</f>
        <v/>
      </c>
      <c r="G97" s="52" t="str">
        <f aca="false">IF($A97="","",INDEX('COGS Ledger'!$J$1:$J$400,$K97))</f>
        <v/>
      </c>
      <c r="H97" s="97" t="str">
        <f aca="false">IF($A97="","",INDEX('COGS Ledger'!$M$1:$M$400,$K97))</f>
        <v/>
      </c>
      <c r="I97" s="52" t="str">
        <f aca="false">IF($A97="","",'COGS Testing'!$E$9)</f>
        <v/>
      </c>
      <c r="J97" s="50" t="str">
        <f aca="false">IF($A97="","","Below materiality – randomly selected")</f>
        <v/>
      </c>
      <c r="K97" s="90" t="str">
        <f aca="false">IF($A97="","",MATCH(LARGE('COGS Ledger'!$Q$2:$Q$400,$A97),'COGS Ledger'!$Q$2:$Q$400,0)+1)</f>
        <v/>
      </c>
      <c r="L97" s="50" t="str">
        <f aca="false">IF($A97="","",INDEX('COGS Ledger'!$A$1:$A$400,$K97)&amp;"")</f>
        <v/>
      </c>
      <c r="M97" s="54"/>
      <c r="N97" s="54"/>
    </row>
    <row r="98" customFormat="false" ht="15" hidden="false" customHeight="false" outlineLevel="0" collapsed="false">
      <c r="A98" s="90" t="str">
        <f aca="false">IF(ROWS($A$5:A98)&lt;='COGS Testing'!$E$36,ROWS($A$5:A98),"")</f>
        <v/>
      </c>
      <c r="B98" s="91" t="str">
        <f aca="false">IF($A98="","",INDEX('COGS Ledger'!$B$1:$B$400,$K98))</f>
        <v/>
      </c>
      <c r="C98" s="90" t="str">
        <f aca="false">IF($A98="","",INDEX('COGS Ledger'!$C$1:$C$400,$K98))</f>
        <v/>
      </c>
      <c r="D98" s="50" t="str">
        <f aca="false">IF($A98="","",INDEX('COGS Ledger'!$D$1:$D$400,$K98))</f>
        <v/>
      </c>
      <c r="E98" s="50" t="str">
        <f aca="false">IF($A98="","",INDEX('COGS Ledger'!$F$1:$F$400,$K98)&amp;"")</f>
        <v/>
      </c>
      <c r="F98" s="52" t="str">
        <f aca="false">IF($A98="","",INDEX('COGS Ledger'!$I$1:$I$400,$K98))</f>
        <v/>
      </c>
      <c r="G98" s="52" t="str">
        <f aca="false">IF($A98="","",INDEX('COGS Ledger'!$J$1:$J$400,$K98))</f>
        <v/>
      </c>
      <c r="H98" s="97" t="str">
        <f aca="false">IF($A98="","",INDEX('COGS Ledger'!$M$1:$M$400,$K98))</f>
        <v/>
      </c>
      <c r="I98" s="52" t="str">
        <f aca="false">IF($A98="","",'COGS Testing'!$E$9)</f>
        <v/>
      </c>
      <c r="J98" s="50" t="str">
        <f aca="false">IF($A98="","","Below materiality – randomly selected")</f>
        <v/>
      </c>
      <c r="K98" s="90" t="str">
        <f aca="false">IF($A98="","",MATCH(LARGE('COGS Ledger'!$Q$2:$Q$400,$A98),'COGS Ledger'!$Q$2:$Q$400,0)+1)</f>
        <v/>
      </c>
      <c r="L98" s="50" t="str">
        <f aca="false">IF($A98="","",INDEX('COGS Ledger'!$A$1:$A$400,$K98)&amp;"")</f>
        <v/>
      </c>
      <c r="M98" s="54"/>
      <c r="N98" s="54"/>
    </row>
    <row r="99" customFormat="false" ht="15" hidden="false" customHeight="false" outlineLevel="0" collapsed="false">
      <c r="A99" s="90" t="str">
        <f aca="false">IF(ROWS($A$5:A99)&lt;='COGS Testing'!$E$36,ROWS($A$5:A99),"")</f>
        <v/>
      </c>
      <c r="B99" s="91" t="str">
        <f aca="false">IF($A99="","",INDEX('COGS Ledger'!$B$1:$B$400,$K99))</f>
        <v/>
      </c>
      <c r="C99" s="90" t="str">
        <f aca="false">IF($A99="","",INDEX('COGS Ledger'!$C$1:$C$400,$K99))</f>
        <v/>
      </c>
      <c r="D99" s="50" t="str">
        <f aca="false">IF($A99="","",INDEX('COGS Ledger'!$D$1:$D$400,$K99))</f>
        <v/>
      </c>
      <c r="E99" s="50" t="str">
        <f aca="false">IF($A99="","",INDEX('COGS Ledger'!$F$1:$F$400,$K99)&amp;"")</f>
        <v/>
      </c>
      <c r="F99" s="52" t="str">
        <f aca="false">IF($A99="","",INDEX('COGS Ledger'!$I$1:$I$400,$K99))</f>
        <v/>
      </c>
      <c r="G99" s="52" t="str">
        <f aca="false">IF($A99="","",INDEX('COGS Ledger'!$J$1:$J$400,$K99))</f>
        <v/>
      </c>
      <c r="H99" s="97" t="str">
        <f aca="false">IF($A99="","",INDEX('COGS Ledger'!$M$1:$M$400,$K99))</f>
        <v/>
      </c>
      <c r="I99" s="52" t="str">
        <f aca="false">IF($A99="","",'COGS Testing'!$E$9)</f>
        <v/>
      </c>
      <c r="J99" s="50" t="str">
        <f aca="false">IF($A99="","","Below materiality – randomly selected")</f>
        <v/>
      </c>
      <c r="K99" s="90" t="str">
        <f aca="false">IF($A99="","",MATCH(LARGE('COGS Ledger'!$Q$2:$Q$400,$A99),'COGS Ledger'!$Q$2:$Q$400,0)+1)</f>
        <v/>
      </c>
      <c r="L99" s="50" t="str">
        <f aca="false">IF($A99="","",INDEX('COGS Ledger'!$A$1:$A$400,$K99)&amp;"")</f>
        <v/>
      </c>
      <c r="M99" s="54"/>
      <c r="N99" s="54"/>
    </row>
    <row r="100" customFormat="false" ht="15" hidden="false" customHeight="false" outlineLevel="0" collapsed="false">
      <c r="A100" s="90" t="str">
        <f aca="false">IF(ROWS($A$5:A100)&lt;='COGS Testing'!$E$36,ROWS($A$5:A100),"")</f>
        <v/>
      </c>
      <c r="B100" s="91" t="str">
        <f aca="false">IF($A100="","",INDEX('COGS Ledger'!$B$1:$B$400,$K100))</f>
        <v/>
      </c>
      <c r="C100" s="90" t="str">
        <f aca="false">IF($A100="","",INDEX('COGS Ledger'!$C$1:$C$400,$K100))</f>
        <v/>
      </c>
      <c r="D100" s="50" t="str">
        <f aca="false">IF($A100="","",INDEX('COGS Ledger'!$D$1:$D$400,$K100))</f>
        <v/>
      </c>
      <c r="E100" s="50" t="str">
        <f aca="false">IF($A100="","",INDEX('COGS Ledger'!$F$1:$F$400,$K100)&amp;"")</f>
        <v/>
      </c>
      <c r="F100" s="52" t="str">
        <f aca="false">IF($A100="","",INDEX('COGS Ledger'!$I$1:$I$400,$K100))</f>
        <v/>
      </c>
      <c r="G100" s="52" t="str">
        <f aca="false">IF($A100="","",INDEX('COGS Ledger'!$J$1:$J$400,$K100))</f>
        <v/>
      </c>
      <c r="H100" s="97" t="str">
        <f aca="false">IF($A100="","",INDEX('COGS Ledger'!$M$1:$M$400,$K100))</f>
        <v/>
      </c>
      <c r="I100" s="52" t="str">
        <f aca="false">IF($A100="","",'COGS Testing'!$E$9)</f>
        <v/>
      </c>
      <c r="J100" s="50" t="str">
        <f aca="false">IF($A100="","","Below materiality – randomly selected")</f>
        <v/>
      </c>
      <c r="K100" s="90" t="str">
        <f aca="false">IF($A100="","",MATCH(LARGE('COGS Ledger'!$Q$2:$Q$400,$A100),'COGS Ledger'!$Q$2:$Q$400,0)+1)</f>
        <v/>
      </c>
      <c r="L100" s="50" t="str">
        <f aca="false">IF($A100="","",INDEX('COGS Ledger'!$A$1:$A$400,$K100)&amp;"")</f>
        <v/>
      </c>
      <c r="M100" s="54"/>
      <c r="N100" s="54"/>
    </row>
    <row r="101" customFormat="false" ht="15" hidden="false" customHeight="false" outlineLevel="0" collapsed="false">
      <c r="A101" s="90" t="str">
        <f aca="false">IF(ROWS($A$5:A101)&lt;='COGS Testing'!$E$36,ROWS($A$5:A101),"")</f>
        <v/>
      </c>
      <c r="B101" s="91" t="str">
        <f aca="false">IF($A101="","",INDEX('COGS Ledger'!$B$1:$B$400,$K101))</f>
        <v/>
      </c>
      <c r="C101" s="90" t="str">
        <f aca="false">IF($A101="","",INDEX('COGS Ledger'!$C$1:$C$400,$K101))</f>
        <v/>
      </c>
      <c r="D101" s="50" t="str">
        <f aca="false">IF($A101="","",INDEX('COGS Ledger'!$D$1:$D$400,$K101))</f>
        <v/>
      </c>
      <c r="E101" s="50" t="str">
        <f aca="false">IF($A101="","",INDEX('COGS Ledger'!$F$1:$F$400,$K101)&amp;"")</f>
        <v/>
      </c>
      <c r="F101" s="52" t="str">
        <f aca="false">IF($A101="","",INDEX('COGS Ledger'!$I$1:$I$400,$K101))</f>
        <v/>
      </c>
      <c r="G101" s="52" t="str">
        <f aca="false">IF($A101="","",INDEX('COGS Ledger'!$J$1:$J$400,$K101))</f>
        <v/>
      </c>
      <c r="H101" s="97" t="str">
        <f aca="false">IF($A101="","",INDEX('COGS Ledger'!$M$1:$M$400,$K101))</f>
        <v/>
      </c>
      <c r="I101" s="52" t="str">
        <f aca="false">IF($A101="","",'COGS Testing'!$E$9)</f>
        <v/>
      </c>
      <c r="J101" s="50" t="str">
        <f aca="false">IF($A101="","","Below materiality – randomly selected")</f>
        <v/>
      </c>
      <c r="K101" s="90" t="str">
        <f aca="false">IF($A101="","",MATCH(LARGE('COGS Ledger'!$Q$2:$Q$400,$A101),'COGS Ledger'!$Q$2:$Q$400,0)+1)</f>
        <v/>
      </c>
      <c r="L101" s="50" t="str">
        <f aca="false">IF($A101="","",INDEX('COGS Ledger'!$A$1:$A$400,$K101)&amp;"")</f>
        <v/>
      </c>
      <c r="M101" s="54"/>
      <c r="N101" s="54"/>
    </row>
    <row r="102" customFormat="false" ht="15" hidden="false" customHeight="false" outlineLevel="0" collapsed="false">
      <c r="A102" s="90" t="str">
        <f aca="false">IF(ROWS($A$5:A102)&lt;='COGS Testing'!$E$36,ROWS($A$5:A102),"")</f>
        <v/>
      </c>
      <c r="B102" s="91" t="str">
        <f aca="false">IF($A102="","",INDEX('COGS Ledger'!$B$1:$B$400,$K102))</f>
        <v/>
      </c>
      <c r="C102" s="90" t="str">
        <f aca="false">IF($A102="","",INDEX('COGS Ledger'!$C$1:$C$400,$K102))</f>
        <v/>
      </c>
      <c r="D102" s="50" t="str">
        <f aca="false">IF($A102="","",INDEX('COGS Ledger'!$D$1:$D$400,$K102))</f>
        <v/>
      </c>
      <c r="E102" s="50" t="str">
        <f aca="false">IF($A102="","",INDEX('COGS Ledger'!$F$1:$F$400,$K102)&amp;"")</f>
        <v/>
      </c>
      <c r="F102" s="52" t="str">
        <f aca="false">IF($A102="","",INDEX('COGS Ledger'!$I$1:$I$400,$K102))</f>
        <v/>
      </c>
      <c r="G102" s="52" t="str">
        <f aca="false">IF($A102="","",INDEX('COGS Ledger'!$J$1:$J$400,$K102))</f>
        <v/>
      </c>
      <c r="H102" s="97" t="str">
        <f aca="false">IF($A102="","",INDEX('COGS Ledger'!$M$1:$M$400,$K102))</f>
        <v/>
      </c>
      <c r="I102" s="52" t="str">
        <f aca="false">IF($A102="","",'COGS Testing'!$E$9)</f>
        <v/>
      </c>
      <c r="J102" s="50" t="str">
        <f aca="false">IF($A102="","","Below materiality – randomly selected")</f>
        <v/>
      </c>
      <c r="K102" s="90" t="str">
        <f aca="false">IF($A102="","",MATCH(LARGE('COGS Ledger'!$Q$2:$Q$400,$A102),'COGS Ledger'!$Q$2:$Q$400,0)+1)</f>
        <v/>
      </c>
      <c r="L102" s="50" t="str">
        <f aca="false">IF($A102="","",INDEX('COGS Ledger'!$A$1:$A$400,$K102)&amp;"")</f>
        <v/>
      </c>
      <c r="M102" s="54"/>
      <c r="N102" s="54"/>
    </row>
    <row r="103" customFormat="false" ht="15" hidden="false" customHeight="false" outlineLevel="0" collapsed="false">
      <c r="A103" s="90" t="str">
        <f aca="false">IF(ROWS($A$5:A103)&lt;='COGS Testing'!$E$36,ROWS($A$5:A103),"")</f>
        <v/>
      </c>
      <c r="B103" s="91" t="str">
        <f aca="false">IF($A103="","",INDEX('COGS Ledger'!$B$1:$B$400,$K103))</f>
        <v/>
      </c>
      <c r="C103" s="90" t="str">
        <f aca="false">IF($A103="","",INDEX('COGS Ledger'!$C$1:$C$400,$K103))</f>
        <v/>
      </c>
      <c r="D103" s="50" t="str">
        <f aca="false">IF($A103="","",INDEX('COGS Ledger'!$D$1:$D$400,$K103))</f>
        <v/>
      </c>
      <c r="E103" s="50" t="str">
        <f aca="false">IF($A103="","",INDEX('COGS Ledger'!$F$1:$F$400,$K103)&amp;"")</f>
        <v/>
      </c>
      <c r="F103" s="52" t="str">
        <f aca="false">IF($A103="","",INDEX('COGS Ledger'!$I$1:$I$400,$K103))</f>
        <v/>
      </c>
      <c r="G103" s="52" t="str">
        <f aca="false">IF($A103="","",INDEX('COGS Ledger'!$J$1:$J$400,$K103))</f>
        <v/>
      </c>
      <c r="H103" s="97" t="str">
        <f aca="false">IF($A103="","",INDEX('COGS Ledger'!$M$1:$M$400,$K103))</f>
        <v/>
      </c>
      <c r="I103" s="52" t="str">
        <f aca="false">IF($A103="","",'COGS Testing'!$E$9)</f>
        <v/>
      </c>
      <c r="J103" s="50" t="str">
        <f aca="false">IF($A103="","","Below materiality – randomly selected")</f>
        <v/>
      </c>
      <c r="K103" s="90" t="str">
        <f aca="false">IF($A103="","",MATCH(LARGE('COGS Ledger'!$Q$2:$Q$400,$A103),'COGS Ledger'!$Q$2:$Q$400,0)+1)</f>
        <v/>
      </c>
      <c r="L103" s="50" t="str">
        <f aca="false">IF($A103="","",INDEX('COGS Ledger'!$A$1:$A$400,$K103)&amp;"")</f>
        <v/>
      </c>
      <c r="M103" s="54"/>
      <c r="N103" s="54"/>
    </row>
    <row r="104" customFormat="false" ht="15" hidden="false" customHeight="false" outlineLevel="0" collapsed="false">
      <c r="A104" s="90" t="str">
        <f aca="false">IF(ROWS($A$5:A104)&lt;='COGS Testing'!$E$36,ROWS($A$5:A104),"")</f>
        <v/>
      </c>
      <c r="B104" s="91" t="str">
        <f aca="false">IF($A104="","",INDEX('COGS Ledger'!$B$1:$B$400,$K104))</f>
        <v/>
      </c>
      <c r="C104" s="90" t="str">
        <f aca="false">IF($A104="","",INDEX('COGS Ledger'!$C$1:$C$400,$K104))</f>
        <v/>
      </c>
      <c r="D104" s="50" t="str">
        <f aca="false">IF($A104="","",INDEX('COGS Ledger'!$D$1:$D$400,$K104))</f>
        <v/>
      </c>
      <c r="E104" s="50" t="str">
        <f aca="false">IF($A104="","",INDEX('COGS Ledger'!$F$1:$F$400,$K104)&amp;"")</f>
        <v/>
      </c>
      <c r="F104" s="52" t="str">
        <f aca="false">IF($A104="","",INDEX('COGS Ledger'!$I$1:$I$400,$K104))</f>
        <v/>
      </c>
      <c r="G104" s="52" t="str">
        <f aca="false">IF($A104="","",INDEX('COGS Ledger'!$J$1:$J$400,$K104))</f>
        <v/>
      </c>
      <c r="H104" s="97" t="str">
        <f aca="false">IF($A104="","",INDEX('COGS Ledger'!$M$1:$M$400,$K104))</f>
        <v/>
      </c>
      <c r="I104" s="52" t="str">
        <f aca="false">IF($A104="","",'COGS Testing'!$E$9)</f>
        <v/>
      </c>
      <c r="J104" s="50" t="str">
        <f aca="false">IF($A104="","","Below materiality – randomly selected")</f>
        <v/>
      </c>
      <c r="K104" s="90" t="str">
        <f aca="false">IF($A104="","",MATCH(LARGE('COGS Ledger'!$Q$2:$Q$400,$A104),'COGS Ledger'!$Q$2:$Q$400,0)+1)</f>
        <v/>
      </c>
      <c r="L104" s="50" t="str">
        <f aca="false">IF($A104="","",INDEX('COGS Ledger'!$A$1:$A$400,$K104)&amp;"")</f>
        <v/>
      </c>
      <c r="M104" s="54"/>
      <c r="N104" s="54"/>
    </row>
    <row r="105" customFormat="false" ht="15" hidden="false" customHeight="false" outlineLevel="0" collapsed="false">
      <c r="E105" s="77" t="s">
        <v>2369</v>
      </c>
      <c r="F105" s="92" t="n">
        <f aca="false">SUM(F5:F104)</f>
        <v>9261.34</v>
      </c>
      <c r="G105" s="92" t="n">
        <f aca="false">SUM(G5:G104)</f>
        <v>9742.34</v>
      </c>
    </row>
  </sheetData>
  <hyperlinks>
    <hyperlink ref="A3" r:id="rId1" location="'COGS%20Testing'!A1" display="Back to summary: COGS Te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S8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3" min="2" style="0" width="11"/>
    <col collapsed="false" customWidth="true" hidden="false" outlineLevel="0" max="4" min="4" style="0" width="32"/>
    <col collapsed="false" customWidth="true" hidden="false" outlineLevel="0" max="5" min="5" style="0" width="22"/>
    <col collapsed="false" customWidth="true" hidden="false" outlineLevel="0" max="6" min="6" style="0" width="60"/>
    <col collapsed="false" customWidth="true" hidden="false" outlineLevel="0" max="8" min="7" style="0" width="13"/>
    <col collapsed="false" customWidth="true" hidden="false" outlineLevel="0" max="9" min="9" style="0" width="16"/>
    <col collapsed="false" customWidth="true" hidden="false" outlineLevel="0" max="11" min="10" style="0" width="14"/>
    <col collapsed="false" customWidth="true" hidden="false" outlineLevel="0" max="12" min="12" style="0" width="15"/>
    <col collapsed="false" customWidth="true" hidden="false" outlineLevel="0" max="14" min="13" style="0" width="16"/>
    <col collapsed="false" customWidth="true" hidden="false" outlineLevel="0" max="15" min="15" style="0" width="15"/>
    <col collapsed="false" customWidth="true" hidden="false" outlineLevel="0" max="18" min="16" style="0" width="14"/>
    <col collapsed="false" customWidth="true" hidden="false" outlineLevel="0" max="19" min="19" style="0" width="30"/>
  </cols>
  <sheetData>
    <row r="1" customFormat="false" ht="54" hidden="false" customHeight="true" outlineLevel="0" collapsed="false">
      <c r="A1" s="48" t="s">
        <v>307</v>
      </c>
      <c r="B1" s="48" t="s">
        <v>308</v>
      </c>
      <c r="C1" s="48" t="s">
        <v>45</v>
      </c>
      <c r="D1" s="48" t="s">
        <v>309</v>
      </c>
      <c r="E1" s="48" t="s">
        <v>310</v>
      </c>
      <c r="F1" s="48" t="s">
        <v>311</v>
      </c>
      <c r="G1" s="48" t="s">
        <v>312</v>
      </c>
      <c r="H1" s="48" t="s">
        <v>313</v>
      </c>
      <c r="I1" s="48" t="s">
        <v>314</v>
      </c>
      <c r="J1" s="48" t="s">
        <v>315</v>
      </c>
      <c r="K1" s="48" t="s">
        <v>316</v>
      </c>
      <c r="L1" s="48" t="s">
        <v>317</v>
      </c>
      <c r="M1" s="48" t="s">
        <v>318</v>
      </c>
      <c r="N1" s="48" t="s">
        <v>319</v>
      </c>
      <c r="O1" s="48" t="s">
        <v>320</v>
      </c>
      <c r="P1" s="48" t="s">
        <v>321</v>
      </c>
      <c r="Q1" s="48" t="s">
        <v>322</v>
      </c>
      <c r="R1" s="48" t="s">
        <v>323</v>
      </c>
      <c r="S1" s="48" t="s">
        <v>324</v>
      </c>
    </row>
    <row r="2" customFormat="false" ht="15" hidden="false" customHeight="false" outlineLevel="0" collapsed="false">
      <c r="A2" s="50"/>
      <c r="B2" s="55" t="n">
        <v>45626</v>
      </c>
      <c r="C2" s="50" t="str">
        <f aca="false">IF(S2="","",IFERROR(IF(INDEX('Ledger Codes'!$C$6:$C$205,MATCH(S2,'Ledger Codes'!$B$6:$B$205,0))="","",INDEX('Ledger Codes'!$C$6:$C$205,MATCH(S2,'Ledger Codes'!$B$6:$B$205,0))),""))</f>
        <v/>
      </c>
      <c r="D2" s="50" t="s">
        <v>264</v>
      </c>
      <c r="E2" s="50"/>
      <c r="F2" s="50" t="s">
        <v>2669</v>
      </c>
      <c r="G2" s="52" t="n">
        <v>205293.9618</v>
      </c>
      <c r="H2" s="52" t="n">
        <v>0</v>
      </c>
      <c r="I2" s="52" t="n">
        <f aca="false">IF(AND(G2="",H2=""),"",N(G2)-N(H2))</f>
        <v>205293.9618</v>
      </c>
      <c r="J2" s="52" t="n">
        <f aca="false">IF(I2="","",ABS(I2))</f>
        <v>205293.9618</v>
      </c>
      <c r="K2" s="56" t="n">
        <f aca="false">IF(S2="","",IF(IFERROR(INDEX('Expense Accounts'!$G$6:$G$75,MATCH(S2,'Expense Accounts'!$C$6:$C$75,0)),"Include")="Exclude",1,0))</f>
        <v>0</v>
      </c>
      <c r="L2" s="56" t="n">
        <f aca="false">IF(J2="","",IF(AND(J2&gt;'Expenses Testing'!$E$9,K2=0),1,0))</f>
        <v>1</v>
      </c>
      <c r="M2" s="57" t="n">
        <v>0.662261077171</v>
      </c>
      <c r="N2" s="56" t="str">
        <f aca="false">IF(OR(A2="",I2=""),"",IF(COUNTIFS($A$2:$A$800,A2,$D$2:$D$800,D2,$I$2:$I$800,I2)&gt;1,"Possible duplicate",""))</f>
        <v/>
      </c>
      <c r="O2" s="56" t="n">
        <f aca="false">IF(J2="","",IF(AND(L2=0,K2=0),1,0))</f>
        <v>0</v>
      </c>
      <c r="P2" s="56" t="n">
        <f aca="false">IF(L2=1,J2+ROW()/10^7,"")</f>
        <v>205293.9618002</v>
      </c>
      <c r="Q2" s="56" t="str">
        <f aca="false">IF(O2=1,M2,"")</f>
        <v/>
      </c>
      <c r="R2" s="56" t="str">
        <f aca="false">IF(K2=1,ROW(),"")</f>
        <v/>
      </c>
      <c r="S2" s="56" t="str">
        <f aca="false">IF(D2="","",TRIM(D2))</f>
        <v>Preliminary expense</v>
      </c>
    </row>
    <row r="3" customFormat="false" ht="15" hidden="false" customHeight="false" outlineLevel="0" collapsed="false">
      <c r="A3" s="50" t="s">
        <v>2670</v>
      </c>
      <c r="B3" s="55" t="n">
        <v>45925</v>
      </c>
      <c r="C3" s="50" t="n">
        <f aca="false">IF(S3="","",IFERROR(IF(INDEX('Ledger Codes'!$C$6:$C$205,MATCH(S3,'Ledger Codes'!$B$6:$B$205,0))="","",INDEX('Ledger Codes'!$C$6:$C$205,MATCH(S3,'Ledger Codes'!$B$6:$B$205,0))),""))</f>
        <v>10115</v>
      </c>
      <c r="D3" s="50" t="s">
        <v>268</v>
      </c>
      <c r="E3" s="50"/>
      <c r="F3" s="50" t="s">
        <v>2671</v>
      </c>
      <c r="G3" s="52" t="n">
        <v>43000</v>
      </c>
      <c r="H3" s="52" t="n">
        <v>0</v>
      </c>
      <c r="I3" s="52" t="n">
        <f aca="false">IF(AND(G3="",H3=""),"",N(G3)-N(H3))</f>
        <v>43000</v>
      </c>
      <c r="J3" s="52" t="n">
        <f aca="false">IF(I3="","",ABS(I3))</f>
        <v>43000</v>
      </c>
      <c r="K3" s="56" t="n">
        <f aca="false">IF(S3="","",IF(IFERROR(INDEX('Expense Accounts'!$G$6:$G$75,MATCH(S3,'Expense Accounts'!$C$6:$C$75,0)),"Include")="Exclude",1,0))</f>
        <v>0</v>
      </c>
      <c r="L3" s="56" t="n">
        <f aca="false">IF(J3="","",IF(AND(J3&gt;'Expenses Testing'!$E$9,K3=0),1,0))</f>
        <v>1</v>
      </c>
      <c r="M3" s="57" t="n">
        <v>0.856583665206</v>
      </c>
      <c r="N3" s="56" t="str">
        <f aca="false">IF(OR(A3="",I3=""),"",IF(COUNTIFS($A$2:$A$800,A3,$D$2:$D$800,D3,$I$2:$I$800,I3)&gt;1,"Possible duplicate",""))</f>
        <v/>
      </c>
      <c r="O3" s="56" t="n">
        <f aca="false">IF(J3="","",IF(AND(L3=0,K3=0),1,0))</f>
        <v>0</v>
      </c>
      <c r="P3" s="56" t="n">
        <f aca="false">IF(L3=1,J3+ROW()/10^7,"")</f>
        <v>43000.0000003</v>
      </c>
      <c r="Q3" s="56" t="str">
        <f aca="false">IF(O3=1,M3,"")</f>
        <v/>
      </c>
      <c r="R3" s="56" t="str">
        <f aca="false">IF(K3=1,ROW(),"")</f>
        <v/>
      </c>
      <c r="S3" s="56" t="str">
        <f aca="false">IF(D3="","",TRIM(D3))</f>
        <v>SALARY &amp; ALLOWANCES</v>
      </c>
    </row>
    <row r="4" customFormat="false" ht="15" hidden="false" customHeight="false" outlineLevel="0" collapsed="false">
      <c r="A4" s="50" t="s">
        <v>2672</v>
      </c>
      <c r="B4" s="55" t="n">
        <v>45957</v>
      </c>
      <c r="C4" s="50" t="n">
        <f aca="false">IF(S4="","",IFERROR(IF(INDEX('Ledger Codes'!$C$6:$C$205,MATCH(S4,'Ledger Codes'!$B$6:$B$205,0))="","",INDEX('Ledger Codes'!$C$6:$C$205,MATCH(S4,'Ledger Codes'!$B$6:$B$205,0))),""))</f>
        <v>10115</v>
      </c>
      <c r="D4" s="50" t="s">
        <v>268</v>
      </c>
      <c r="E4" s="50"/>
      <c r="F4" s="58" t="s">
        <v>2673</v>
      </c>
      <c r="G4" s="52" t="n">
        <v>43000</v>
      </c>
      <c r="H4" s="52" t="n">
        <v>0</v>
      </c>
      <c r="I4" s="52" t="n">
        <f aca="false">IF(AND(G4="",H4=""),"",N(G4)-N(H4))</f>
        <v>43000</v>
      </c>
      <c r="J4" s="52" t="n">
        <f aca="false">IF(I4="","",ABS(I4))</f>
        <v>43000</v>
      </c>
      <c r="K4" s="56" t="n">
        <f aca="false">IF(S4="","",IF(IFERROR(INDEX('Expense Accounts'!$G$6:$G$75,MATCH(S4,'Expense Accounts'!$C$6:$C$75,0)),"Include")="Exclude",1,0))</f>
        <v>0</v>
      </c>
      <c r="L4" s="56" t="n">
        <f aca="false">IF(J4="","",IF(AND(J4&gt;'Expenses Testing'!$E$9,K4=0),1,0))</f>
        <v>1</v>
      </c>
      <c r="M4" s="57" t="n">
        <v>0.649383676349</v>
      </c>
      <c r="N4" s="56" t="str">
        <f aca="false">IF(OR(A4="",I4=""),"",IF(COUNTIFS($A$2:$A$800,A4,$D$2:$D$800,D4,$I$2:$I$800,I4)&gt;1,"Possible duplicate",""))</f>
        <v/>
      </c>
      <c r="O4" s="56" t="n">
        <f aca="false">IF(J4="","",IF(AND(L4=0,K4=0),1,0))</f>
        <v>0</v>
      </c>
      <c r="P4" s="56" t="n">
        <f aca="false">IF(L4=1,J4+ROW()/10^7,"")</f>
        <v>43000.0000004</v>
      </c>
      <c r="Q4" s="56" t="str">
        <f aca="false">IF(O4=1,M4,"")</f>
        <v/>
      </c>
      <c r="R4" s="56" t="str">
        <f aca="false">IF(K4=1,ROW(),"")</f>
        <v/>
      </c>
      <c r="S4" s="56" t="str">
        <f aca="false">IF(D4="","",TRIM(D4))</f>
        <v>SALARY &amp; ALLOWANCES</v>
      </c>
    </row>
    <row r="5" customFormat="false" ht="15" hidden="false" customHeight="false" outlineLevel="0" collapsed="false">
      <c r="A5" s="50" t="s">
        <v>2674</v>
      </c>
      <c r="B5" s="55" t="n">
        <v>45986</v>
      </c>
      <c r="C5" s="50" t="n">
        <f aca="false">IF(S5="","",IFERROR(IF(INDEX('Ledger Codes'!$C$6:$C$205,MATCH(S5,'Ledger Codes'!$B$6:$B$205,0))="","",INDEX('Ledger Codes'!$C$6:$C$205,MATCH(S5,'Ledger Codes'!$B$6:$B$205,0))),""))</f>
        <v>10115</v>
      </c>
      <c r="D5" s="50" t="s">
        <v>268</v>
      </c>
      <c r="E5" s="50"/>
      <c r="F5" s="58" t="s">
        <v>2675</v>
      </c>
      <c r="G5" s="52" t="n">
        <v>43000</v>
      </c>
      <c r="H5" s="52" t="n">
        <v>0</v>
      </c>
      <c r="I5" s="52" t="n">
        <f aca="false">IF(AND(G5="",H5=""),"",N(G5)-N(H5))</f>
        <v>43000</v>
      </c>
      <c r="J5" s="52" t="n">
        <f aca="false">IF(I5="","",ABS(I5))</f>
        <v>43000</v>
      </c>
      <c r="K5" s="56" t="n">
        <f aca="false">IF(S5="","",IF(IFERROR(INDEX('Expense Accounts'!$G$6:$G$75,MATCH(S5,'Expense Accounts'!$C$6:$C$75,0)),"Include")="Exclude",1,0))</f>
        <v>0</v>
      </c>
      <c r="L5" s="56" t="n">
        <f aca="false">IF(J5="","",IF(AND(J5&gt;'Expenses Testing'!$E$9,K5=0),1,0))</f>
        <v>1</v>
      </c>
      <c r="M5" s="57" t="n">
        <v>0.633300594006</v>
      </c>
      <c r="N5" s="56" t="str">
        <f aca="false">IF(OR(A5="",I5=""),"",IF(COUNTIFS($A$2:$A$800,A5,$D$2:$D$800,D5,$I$2:$I$800,I5)&gt;1,"Possible duplicate",""))</f>
        <v/>
      </c>
      <c r="O5" s="56" t="n">
        <f aca="false">IF(J5="","",IF(AND(L5=0,K5=0),1,0))</f>
        <v>0</v>
      </c>
      <c r="P5" s="56" t="n">
        <f aca="false">IF(L5=1,J5+ROW()/10^7,"")</f>
        <v>43000.0000005</v>
      </c>
      <c r="Q5" s="56" t="str">
        <f aca="false">IF(O5=1,M5,"")</f>
        <v/>
      </c>
      <c r="R5" s="56" t="str">
        <f aca="false">IF(K5=1,ROW(),"")</f>
        <v/>
      </c>
      <c r="S5" s="56" t="str">
        <f aca="false">IF(D5="","",TRIM(D5))</f>
        <v>SALARY &amp; ALLOWANCES</v>
      </c>
    </row>
    <row r="6" customFormat="false" ht="15" hidden="false" customHeight="false" outlineLevel="0" collapsed="false">
      <c r="A6" s="50" t="s">
        <v>2676</v>
      </c>
      <c r="B6" s="55" t="n">
        <v>46015</v>
      </c>
      <c r="C6" s="50" t="n">
        <f aca="false">IF(S6="","",IFERROR(IF(INDEX('Ledger Codes'!$C$6:$C$205,MATCH(S6,'Ledger Codes'!$B$6:$B$205,0))="","",INDEX('Ledger Codes'!$C$6:$C$205,MATCH(S6,'Ledger Codes'!$B$6:$B$205,0))),""))</f>
        <v>10115</v>
      </c>
      <c r="D6" s="50" t="s">
        <v>268</v>
      </c>
      <c r="E6" s="50"/>
      <c r="F6" s="58" t="s">
        <v>2677</v>
      </c>
      <c r="G6" s="52" t="n">
        <v>43000</v>
      </c>
      <c r="H6" s="52" t="n">
        <v>0</v>
      </c>
      <c r="I6" s="52" t="n">
        <f aca="false">IF(AND(G6="",H6=""),"",N(G6)-N(H6))</f>
        <v>43000</v>
      </c>
      <c r="J6" s="52" t="n">
        <f aca="false">IF(I6="","",ABS(I6))</f>
        <v>43000</v>
      </c>
      <c r="K6" s="56" t="n">
        <f aca="false">IF(S6="","",IF(IFERROR(INDEX('Expense Accounts'!$G$6:$G$75,MATCH(S6,'Expense Accounts'!$C$6:$C$75,0)),"Include")="Exclude",1,0))</f>
        <v>0</v>
      </c>
      <c r="L6" s="56" t="n">
        <f aca="false">IF(J6="","",IF(AND(J6&gt;'Expenses Testing'!$E$9,K6=0),1,0))</f>
        <v>1</v>
      </c>
      <c r="M6" s="57" t="n">
        <v>0.249384880608</v>
      </c>
      <c r="N6" s="56" t="str">
        <f aca="false">IF(OR(A6="",I6=""),"",IF(COUNTIFS($A$2:$A$800,A6,$D$2:$D$800,D6,$I$2:$I$800,I6)&gt;1,"Possible duplicate",""))</f>
        <v/>
      </c>
      <c r="O6" s="56" t="n">
        <f aca="false">IF(J6="","",IF(AND(L6=0,K6=0),1,0))</f>
        <v>0</v>
      </c>
      <c r="P6" s="56" t="n">
        <f aca="false">IF(L6=1,J6+ROW()/10^7,"")</f>
        <v>43000.0000006</v>
      </c>
      <c r="Q6" s="56" t="str">
        <f aca="false">IF(O6=1,M6,"")</f>
        <v/>
      </c>
      <c r="R6" s="56" t="str">
        <f aca="false">IF(K6=1,ROW(),"")</f>
        <v/>
      </c>
      <c r="S6" s="56" t="str">
        <f aca="false">IF(D6="","",TRIM(D6))</f>
        <v>SALARY &amp; ALLOWANCES</v>
      </c>
    </row>
    <row r="7" customFormat="false" ht="15" hidden="false" customHeight="false" outlineLevel="0" collapsed="false">
      <c r="A7" s="50" t="s">
        <v>2678</v>
      </c>
      <c r="B7" s="55" t="n">
        <v>45894</v>
      </c>
      <c r="C7" s="50" t="n">
        <f aca="false">IF(S7="","",IFERROR(IF(INDEX('Ledger Codes'!$C$6:$C$205,MATCH(S7,'Ledger Codes'!$B$6:$B$205,0))="","",INDEX('Ledger Codes'!$C$6:$C$205,MATCH(S7,'Ledger Codes'!$B$6:$B$205,0))),""))</f>
        <v>10115</v>
      </c>
      <c r="D7" s="50" t="s">
        <v>268</v>
      </c>
      <c r="E7" s="50"/>
      <c r="F7" s="50"/>
      <c r="G7" s="52" t="n">
        <v>36000</v>
      </c>
      <c r="H7" s="52" t="n">
        <v>0</v>
      </c>
      <c r="I7" s="52" t="n">
        <f aca="false">IF(AND(G7="",H7=""),"",N(G7)-N(H7))</f>
        <v>36000</v>
      </c>
      <c r="J7" s="52" t="n">
        <f aca="false">IF(I7="","",ABS(I7))</f>
        <v>36000</v>
      </c>
      <c r="K7" s="56" t="n">
        <f aca="false">IF(S7="","",IF(IFERROR(INDEX('Expense Accounts'!$G$6:$G$75,MATCH(S7,'Expense Accounts'!$C$6:$C$75,0)),"Include")="Exclude",1,0))</f>
        <v>0</v>
      </c>
      <c r="L7" s="56" t="n">
        <f aca="false">IF(J7="","",IF(AND(J7&gt;'Expenses Testing'!$E$9,K7=0),1,0))</f>
        <v>1</v>
      </c>
      <c r="M7" s="57" t="n">
        <v>0.928390918112</v>
      </c>
      <c r="N7" s="56" t="str">
        <f aca="false">IF(OR(A7="",I7=""),"",IF(COUNTIFS($A$2:$A$800,A7,$D$2:$D$800,D7,$I$2:$I$800,I7)&gt;1,"Possible duplicate",""))</f>
        <v/>
      </c>
      <c r="O7" s="56" t="n">
        <f aca="false">IF(J7="","",IF(AND(L7=0,K7=0),1,0))</f>
        <v>0</v>
      </c>
      <c r="P7" s="56" t="n">
        <f aca="false">IF(L7=1,J7+ROW()/10^7,"")</f>
        <v>36000.0000007</v>
      </c>
      <c r="Q7" s="56" t="str">
        <f aca="false">IF(O7=1,M7,"")</f>
        <v/>
      </c>
      <c r="R7" s="56" t="str">
        <f aca="false">IF(K7=1,ROW(),"")</f>
        <v/>
      </c>
      <c r="S7" s="56" t="str">
        <f aca="false">IF(D7="","",TRIM(D7))</f>
        <v>SALARY &amp; ALLOWANCES</v>
      </c>
    </row>
    <row r="8" customFormat="false" ht="15" hidden="false" customHeight="false" outlineLevel="0" collapsed="false">
      <c r="A8" s="50" t="s">
        <v>2679</v>
      </c>
      <c r="B8" s="55" t="n">
        <v>45871</v>
      </c>
      <c r="C8" s="50" t="n">
        <f aca="false">IF(S8="","",IFERROR(IF(INDEX('Ledger Codes'!$C$6:$C$205,MATCH(S8,'Ledger Codes'!$B$6:$B$205,0))="","",INDEX('Ledger Codes'!$C$6:$C$205,MATCH(S8,'Ledger Codes'!$B$6:$B$205,0))),""))</f>
        <v>10115</v>
      </c>
      <c r="D8" s="50" t="s">
        <v>268</v>
      </c>
      <c r="E8" s="50"/>
      <c r="F8" s="50" t="s">
        <v>2680</v>
      </c>
      <c r="G8" s="52" t="n">
        <v>24500</v>
      </c>
      <c r="H8" s="52" t="n">
        <v>0</v>
      </c>
      <c r="I8" s="52" t="n">
        <f aca="false">IF(AND(G8="",H8=""),"",N(G8)-N(H8))</f>
        <v>24500</v>
      </c>
      <c r="J8" s="52" t="n">
        <f aca="false">IF(I8="","",ABS(I8))</f>
        <v>24500</v>
      </c>
      <c r="K8" s="56" t="n">
        <f aca="false">IF(S8="","",IF(IFERROR(INDEX('Expense Accounts'!$G$6:$G$75,MATCH(S8,'Expense Accounts'!$C$6:$C$75,0)),"Include")="Exclude",1,0))</f>
        <v>0</v>
      </c>
      <c r="L8" s="56" t="n">
        <f aca="false">IF(J8="","",IF(AND(J8&gt;'Expenses Testing'!$E$9,K8=0),1,0))</f>
        <v>1</v>
      </c>
      <c r="M8" s="57" t="n">
        <v>0.09415402656</v>
      </c>
      <c r="N8" s="56" t="str">
        <f aca="false">IF(OR(A8="",I8=""),"",IF(COUNTIFS($A$2:$A$800,A8,$D$2:$D$800,D8,$I$2:$I$800,I8)&gt;1,"Possible duplicate",""))</f>
        <v/>
      </c>
      <c r="O8" s="56" t="n">
        <f aca="false">IF(J8="","",IF(AND(L8=0,K8=0),1,0))</f>
        <v>0</v>
      </c>
      <c r="P8" s="56" t="n">
        <f aca="false">IF(L8=1,J8+ROW()/10^7,"")</f>
        <v>24500.0000008</v>
      </c>
      <c r="Q8" s="56" t="str">
        <f aca="false">IF(O8=1,M8,"")</f>
        <v/>
      </c>
      <c r="R8" s="56" t="str">
        <f aca="false">IF(K8=1,ROW(),"")</f>
        <v/>
      </c>
      <c r="S8" s="56" t="str">
        <f aca="false">IF(D8="","",TRIM(D8))</f>
        <v>SALARY &amp; ALLOWANCES</v>
      </c>
    </row>
    <row r="9" customFormat="false" ht="15" hidden="false" customHeight="false" outlineLevel="0" collapsed="false">
      <c r="A9" s="50" t="s">
        <v>2681</v>
      </c>
      <c r="B9" s="55" t="n">
        <v>46022</v>
      </c>
      <c r="C9" s="50" t="n">
        <f aca="false">IF(S9="","",IFERROR(IF(INDEX('Ledger Codes'!$C$6:$C$205,MATCH(S9,'Ledger Codes'!$B$6:$B$205,0))="","",INDEX('Ledger Codes'!$C$6:$C$205,MATCH(S9,'Ledger Codes'!$B$6:$B$205,0))),""))</f>
        <v>10123</v>
      </c>
      <c r="D9" s="50" t="s">
        <v>269</v>
      </c>
      <c r="E9" s="50"/>
      <c r="F9" s="50" t="s">
        <v>2682</v>
      </c>
      <c r="G9" s="52" t="n">
        <v>22579.45</v>
      </c>
      <c r="H9" s="52" t="n">
        <v>0</v>
      </c>
      <c r="I9" s="52" t="n">
        <f aca="false">IF(AND(G9="",H9=""),"",N(G9)-N(H9))</f>
        <v>22579.45</v>
      </c>
      <c r="J9" s="52" t="n">
        <f aca="false">IF(I9="","",ABS(I9))</f>
        <v>22579.45</v>
      </c>
      <c r="K9" s="56" t="n">
        <f aca="false">IF(S9="","",IF(IFERROR(INDEX('Expense Accounts'!$G$6:$G$75,MATCH(S9,'Expense Accounts'!$C$6:$C$75,0)),"Include")="Exclude",1,0))</f>
        <v>1</v>
      </c>
      <c r="L9" s="56" t="n">
        <f aca="false">IF(J9="","",IF(AND(J9&gt;'Expenses Testing'!$E$9,K9=0),1,0))</f>
        <v>0</v>
      </c>
      <c r="M9" s="57" t="n">
        <v>0.40518536526</v>
      </c>
      <c r="N9" s="56" t="str">
        <f aca="false">IF(OR(A9="",I9=""),"",IF(COUNTIFS($A$2:$A$800,A9,$D$2:$D$800,D9,$I$2:$I$800,I9)&gt;1,"Possible duplicate",""))</f>
        <v/>
      </c>
      <c r="O9" s="56" t="n">
        <f aca="false">IF(J9="","",IF(AND(L9=0,K9=0),1,0))</f>
        <v>0</v>
      </c>
      <c r="P9" s="56" t="str">
        <f aca="false">IF(L9=1,J9+ROW()/10^7,"")</f>
        <v/>
      </c>
      <c r="Q9" s="56" t="str">
        <f aca="false">IF(O9=1,M9,"")</f>
        <v/>
      </c>
      <c r="R9" s="56" t="n">
        <f aca="false">IF(K9=1,ROW(),"")</f>
        <v>9</v>
      </c>
      <c r="S9" s="56" t="str">
        <f aca="false">IF(D9="","",TRIM(D9))</f>
        <v>DEPRECIATION- OFFICE INTERIORS</v>
      </c>
    </row>
    <row r="10" customFormat="false" ht="15" hidden="false" customHeight="false" outlineLevel="0" collapsed="false">
      <c r="A10" s="50" t="s">
        <v>2683</v>
      </c>
      <c r="B10" s="55" t="n">
        <v>45988</v>
      </c>
      <c r="C10" s="50" t="n">
        <f aca="false">IF(S10="","",IFERROR(IF(INDEX('Ledger Codes'!$C$6:$C$205,MATCH(S10,'Ledger Codes'!$B$6:$B$205,0))="","",INDEX('Ledger Codes'!$C$6:$C$205,MATCH(S10,'Ledger Codes'!$B$6:$B$205,0))),""))</f>
        <v>10115</v>
      </c>
      <c r="D10" s="50" t="s">
        <v>268</v>
      </c>
      <c r="E10" s="50"/>
      <c r="F10" s="58" t="s">
        <v>2684</v>
      </c>
      <c r="G10" s="52" t="n">
        <v>22115</v>
      </c>
      <c r="H10" s="52" t="n">
        <v>0</v>
      </c>
      <c r="I10" s="52" t="n">
        <f aca="false">IF(AND(G10="",H10=""),"",N(G10)-N(H10))</f>
        <v>22115</v>
      </c>
      <c r="J10" s="52" t="n">
        <f aca="false">IF(I10="","",ABS(I10))</f>
        <v>22115</v>
      </c>
      <c r="K10" s="56" t="n">
        <f aca="false">IF(S10="","",IF(IFERROR(INDEX('Expense Accounts'!$G$6:$G$75,MATCH(S10,'Expense Accounts'!$C$6:$C$75,0)),"Include")="Exclude",1,0))</f>
        <v>0</v>
      </c>
      <c r="L10" s="56" t="n">
        <f aca="false">IF(J10="","",IF(AND(J10&gt;'Expenses Testing'!$E$9,K10=0),1,0))</f>
        <v>1</v>
      </c>
      <c r="M10" s="57" t="n">
        <v>0.770199899873</v>
      </c>
      <c r="N10" s="56" t="str">
        <f aca="false">IF(OR(A10="",I10=""),"",IF(COUNTIFS($A$2:$A$800,A10,$D$2:$D$800,D10,$I$2:$I$800,I10)&gt;1,"Possible duplicate",""))</f>
        <v/>
      </c>
      <c r="O10" s="56" t="n">
        <f aca="false">IF(J10="","",IF(AND(L10=0,K10=0),1,0))</f>
        <v>0</v>
      </c>
      <c r="P10" s="56" t="n">
        <f aca="false">IF(L10=1,J10+ROW()/10^7,"")</f>
        <v>22115.000001</v>
      </c>
      <c r="Q10" s="56" t="str">
        <f aca="false">IF(O10=1,M10,"")</f>
        <v/>
      </c>
      <c r="R10" s="56" t="str">
        <f aca="false">IF(K10=1,ROW(),"")</f>
        <v/>
      </c>
      <c r="S10" s="56" t="str">
        <f aca="false">IF(D10="","",TRIM(D10))</f>
        <v>SALARY &amp; ALLOWANCES</v>
      </c>
    </row>
    <row r="11" customFormat="false" ht="15" hidden="false" customHeight="false" outlineLevel="0" collapsed="false">
      <c r="A11" s="50" t="s">
        <v>2685</v>
      </c>
      <c r="B11" s="55" t="n">
        <v>45925</v>
      </c>
      <c r="C11" s="50" t="n">
        <f aca="false">IF(S11="","",IFERROR(IF(INDEX('Ledger Codes'!$C$6:$C$205,MATCH(S11,'Ledger Codes'!$B$6:$B$205,0))="","",INDEX('Ledger Codes'!$C$6:$C$205,MATCH(S11,'Ledger Codes'!$B$6:$B$205,0))),""))</f>
        <v>10115</v>
      </c>
      <c r="D11" s="50" t="s">
        <v>268</v>
      </c>
      <c r="E11" s="50"/>
      <c r="F11" s="58" t="s">
        <v>2686</v>
      </c>
      <c r="G11" s="52" t="n">
        <v>22000</v>
      </c>
      <c r="H11" s="52" t="n">
        <v>0</v>
      </c>
      <c r="I11" s="52" t="n">
        <f aca="false">IF(AND(G11="",H11=""),"",N(G11)-N(H11))</f>
        <v>22000</v>
      </c>
      <c r="J11" s="52" t="n">
        <f aca="false">IF(I11="","",ABS(I11))</f>
        <v>22000</v>
      </c>
      <c r="K11" s="56" t="n">
        <f aca="false">IF(S11="","",IF(IFERROR(INDEX('Expense Accounts'!$G$6:$G$75,MATCH(S11,'Expense Accounts'!$C$6:$C$75,0)),"Include")="Exclude",1,0))</f>
        <v>0</v>
      </c>
      <c r="L11" s="56" t="n">
        <f aca="false">IF(J11="","",IF(AND(J11&gt;'Expenses Testing'!$E$9,K11=0),1,0))</f>
        <v>1</v>
      </c>
      <c r="M11" s="57" t="n">
        <v>0.790634927206</v>
      </c>
      <c r="N11" s="56" t="str">
        <f aca="false">IF(OR(A11="",I11=""),"",IF(COUNTIFS($A$2:$A$800,A11,$D$2:$D$800,D11,$I$2:$I$800,I11)&gt;1,"Possible duplicate",""))</f>
        <v/>
      </c>
      <c r="O11" s="56" t="n">
        <f aca="false">IF(J11="","",IF(AND(L11=0,K11=0),1,0))</f>
        <v>0</v>
      </c>
      <c r="P11" s="56" t="n">
        <f aca="false">IF(L11=1,J11+ROW()/10^7,"")</f>
        <v>22000.0000011</v>
      </c>
      <c r="Q11" s="56" t="str">
        <f aca="false">IF(O11=1,M11,"")</f>
        <v/>
      </c>
      <c r="R11" s="56" t="str">
        <f aca="false">IF(K11=1,ROW(),"")</f>
        <v/>
      </c>
      <c r="S11" s="56" t="str">
        <f aca="false">IF(D11="","",TRIM(D11))</f>
        <v>SALARY &amp; ALLOWANCES</v>
      </c>
    </row>
    <row r="12" customFormat="false" ht="15" hidden="false" customHeight="false" outlineLevel="0" collapsed="false">
      <c r="A12" s="50" t="s">
        <v>2687</v>
      </c>
      <c r="B12" s="55" t="n">
        <v>45929</v>
      </c>
      <c r="C12" s="50" t="n">
        <f aca="false">IF(S12="","",IFERROR(IF(INDEX('Ledger Codes'!$C$6:$C$205,MATCH(S12,'Ledger Codes'!$B$6:$B$205,0))="","",INDEX('Ledger Codes'!$C$6:$C$205,MATCH(S12,'Ledger Codes'!$B$6:$B$205,0))),""))</f>
        <v>10115</v>
      </c>
      <c r="D12" s="50" t="s">
        <v>268</v>
      </c>
      <c r="E12" s="50"/>
      <c r="F12" s="50" t="s">
        <v>2688</v>
      </c>
      <c r="G12" s="52" t="n">
        <v>22000</v>
      </c>
      <c r="H12" s="52" t="n">
        <v>0</v>
      </c>
      <c r="I12" s="52" t="n">
        <f aca="false">IF(AND(G12="",H12=""),"",N(G12)-N(H12))</f>
        <v>22000</v>
      </c>
      <c r="J12" s="52" t="n">
        <f aca="false">IF(I12="","",ABS(I12))</f>
        <v>22000</v>
      </c>
      <c r="K12" s="56" t="n">
        <f aca="false">IF(S12="","",IF(IFERROR(INDEX('Expense Accounts'!$G$6:$G$75,MATCH(S12,'Expense Accounts'!$C$6:$C$75,0)),"Include")="Exclude",1,0))</f>
        <v>0</v>
      </c>
      <c r="L12" s="56" t="n">
        <f aca="false">IF(J12="","",IF(AND(J12&gt;'Expenses Testing'!$E$9,K12=0),1,0))</f>
        <v>1</v>
      </c>
      <c r="M12" s="57" t="n">
        <v>0.09006132314</v>
      </c>
      <c r="N12" s="56" t="str">
        <f aca="false">IF(OR(A12="",I12=""),"",IF(COUNTIFS($A$2:$A$800,A12,$D$2:$D$800,D12,$I$2:$I$800,I12)&gt;1,"Possible duplicate",""))</f>
        <v/>
      </c>
      <c r="O12" s="56" t="n">
        <f aca="false">IF(J12="","",IF(AND(L12=0,K12=0),1,0))</f>
        <v>0</v>
      </c>
      <c r="P12" s="56" t="n">
        <f aca="false">IF(L12=1,J12+ROW()/10^7,"")</f>
        <v>22000.0000012</v>
      </c>
      <c r="Q12" s="56" t="str">
        <f aca="false">IF(O12=1,M12,"")</f>
        <v/>
      </c>
      <c r="R12" s="56" t="str">
        <f aca="false">IF(K12=1,ROW(),"")</f>
        <v/>
      </c>
      <c r="S12" s="56" t="str">
        <f aca="false">IF(D12="","",TRIM(D12))</f>
        <v>SALARY &amp; ALLOWANCES</v>
      </c>
    </row>
    <row r="13" customFormat="false" ht="15" hidden="false" customHeight="false" outlineLevel="0" collapsed="false">
      <c r="A13" s="50" t="s">
        <v>2689</v>
      </c>
      <c r="B13" s="55" t="n">
        <v>46019</v>
      </c>
      <c r="C13" s="50" t="n">
        <f aca="false">IF(S13="","",IFERROR(IF(INDEX('Ledger Codes'!$C$6:$C$205,MATCH(S13,'Ledger Codes'!$B$6:$B$205,0))="","",INDEX('Ledger Codes'!$C$6:$C$205,MATCH(S13,'Ledger Codes'!$B$6:$B$205,0))),""))</f>
        <v>10115</v>
      </c>
      <c r="D13" s="50" t="s">
        <v>268</v>
      </c>
      <c r="E13" s="50"/>
      <c r="F13" s="50" t="s">
        <v>2690</v>
      </c>
      <c r="G13" s="52" t="n">
        <v>22000</v>
      </c>
      <c r="H13" s="52" t="n">
        <v>0</v>
      </c>
      <c r="I13" s="52" t="n">
        <f aca="false">IF(AND(G13="",H13=""),"",N(G13)-N(H13))</f>
        <v>22000</v>
      </c>
      <c r="J13" s="52" t="n">
        <f aca="false">IF(I13="","",ABS(I13))</f>
        <v>22000</v>
      </c>
      <c r="K13" s="56" t="n">
        <f aca="false">IF(S13="","",IF(IFERROR(INDEX('Expense Accounts'!$G$6:$G$75,MATCH(S13,'Expense Accounts'!$C$6:$C$75,0)),"Include")="Exclude",1,0))</f>
        <v>0</v>
      </c>
      <c r="L13" s="56" t="n">
        <f aca="false">IF(J13="","",IF(AND(J13&gt;'Expenses Testing'!$E$9,K13=0),1,0))</f>
        <v>1</v>
      </c>
      <c r="M13" s="57" t="n">
        <v>0.650500747227</v>
      </c>
      <c r="N13" s="56" t="str">
        <f aca="false">IF(OR(A13="",I13=""),"",IF(COUNTIFS($A$2:$A$800,A13,$D$2:$D$800,D13,$I$2:$I$800,I13)&gt;1,"Possible duplicate",""))</f>
        <v/>
      </c>
      <c r="O13" s="56" t="n">
        <f aca="false">IF(J13="","",IF(AND(L13=0,K13=0),1,0))</f>
        <v>0</v>
      </c>
      <c r="P13" s="56" t="n">
        <f aca="false">IF(L13=1,J13+ROW()/10^7,"")</f>
        <v>22000.0000013</v>
      </c>
      <c r="Q13" s="56" t="str">
        <f aca="false">IF(O13=1,M13,"")</f>
        <v/>
      </c>
      <c r="R13" s="56" t="str">
        <f aca="false">IF(K13=1,ROW(),"")</f>
        <v/>
      </c>
      <c r="S13" s="56" t="str">
        <f aca="false">IF(D13="","",TRIM(D13))</f>
        <v>SALARY &amp; ALLOWANCES</v>
      </c>
    </row>
    <row r="14" customFormat="false" ht="15" hidden="false" customHeight="false" outlineLevel="0" collapsed="false">
      <c r="A14" s="50"/>
      <c r="B14" s="55" t="n">
        <v>46022</v>
      </c>
      <c r="C14" s="50" t="n">
        <f aca="false">IF(S14="","",IFERROR(IF(INDEX('Ledger Codes'!$C$6:$C$205,MATCH(S14,'Ledger Codes'!$B$6:$B$205,0))="","",INDEX('Ledger Codes'!$C$6:$C$205,MATCH(S14,'Ledger Codes'!$B$6:$B$205,0))),""))</f>
        <v>10117</v>
      </c>
      <c r="D14" s="50" t="s">
        <v>271</v>
      </c>
      <c r="E14" s="50"/>
      <c r="F14" s="50" t="s">
        <v>171</v>
      </c>
      <c r="G14" s="52" t="n">
        <v>14863.57</v>
      </c>
      <c r="H14" s="52" t="n">
        <v>0</v>
      </c>
      <c r="I14" s="52" t="n">
        <f aca="false">IF(AND(G14="",H14=""),"",N(G14)-N(H14))</f>
        <v>14863.57</v>
      </c>
      <c r="J14" s="52" t="n">
        <f aca="false">IF(I14="","",ABS(I14))</f>
        <v>14863.57</v>
      </c>
      <c r="K14" s="56" t="n">
        <f aca="false">IF(S14="","",IF(IFERROR(INDEX('Expense Accounts'!$G$6:$G$75,MATCH(S14,'Expense Accounts'!$C$6:$C$75,0)),"Include")="Exclude",1,0))</f>
        <v>0</v>
      </c>
      <c r="L14" s="56" t="n">
        <f aca="false">IF(J14="","",IF(AND(J14&gt;'Expenses Testing'!$E$9,K14=0),1,0))</f>
        <v>1</v>
      </c>
      <c r="M14" s="57" t="n">
        <v>0.667488572146</v>
      </c>
      <c r="N14" s="56" t="str">
        <f aca="false">IF(OR(A14="",I14=""),"",IF(COUNTIFS($A$2:$A$800,A14,$D$2:$D$800,D14,$I$2:$I$800,I14)&gt;1,"Possible duplicate",""))</f>
        <v/>
      </c>
      <c r="O14" s="56" t="n">
        <f aca="false">IF(J14="","",IF(AND(L14=0,K14=0),1,0))</f>
        <v>0</v>
      </c>
      <c r="P14" s="56" t="n">
        <f aca="false">IF(L14=1,J14+ROW()/10^7,"")</f>
        <v>14863.5700014</v>
      </c>
      <c r="Q14" s="56" t="str">
        <f aca="false">IF(O14=1,M14,"")</f>
        <v/>
      </c>
      <c r="R14" s="56" t="str">
        <f aca="false">IF(K14=1,ROW(),"")</f>
        <v/>
      </c>
      <c r="S14" s="56" t="str">
        <f aca="false">IF(D14="","",TRIM(D14))</f>
        <v>EOSB Expense</v>
      </c>
    </row>
    <row r="15" customFormat="false" ht="15" hidden="false" customHeight="false" outlineLevel="0" collapsed="false">
      <c r="A15" s="50" t="s">
        <v>2691</v>
      </c>
      <c r="B15" s="55" t="n">
        <v>45687</v>
      </c>
      <c r="C15" s="50" t="n">
        <f aca="false">IF(S15="","",IFERROR(IF(INDEX('Ledger Codes'!$C$6:$C$205,MATCH(S15,'Ledger Codes'!$B$6:$B$205,0))="","",INDEX('Ledger Codes'!$C$6:$C$205,MATCH(S15,'Ledger Codes'!$B$6:$B$205,0))),""))</f>
        <v>10115</v>
      </c>
      <c r="D15" s="50" t="s">
        <v>268</v>
      </c>
      <c r="E15" s="50"/>
      <c r="F15" s="50" t="s">
        <v>2692</v>
      </c>
      <c r="G15" s="52" t="n">
        <v>11501</v>
      </c>
      <c r="H15" s="52" t="n">
        <v>0</v>
      </c>
      <c r="I15" s="52" t="n">
        <f aca="false">IF(AND(G15="",H15=""),"",N(G15)-N(H15))</f>
        <v>11501</v>
      </c>
      <c r="J15" s="52" t="n">
        <f aca="false">IF(I15="","",ABS(I15))</f>
        <v>11501</v>
      </c>
      <c r="K15" s="56" t="n">
        <f aca="false">IF(S15="","",IF(IFERROR(INDEX('Expense Accounts'!$G$6:$G$75,MATCH(S15,'Expense Accounts'!$C$6:$C$75,0)),"Include")="Exclude",1,0))</f>
        <v>0</v>
      </c>
      <c r="L15" s="56" t="n">
        <f aca="false">IF(J15="","",IF(AND(J15&gt;'Expenses Testing'!$E$9,K15=0),1,0))</f>
        <v>1</v>
      </c>
      <c r="M15" s="57" t="n">
        <v>0.186135130913</v>
      </c>
      <c r="N15" s="56" t="str">
        <f aca="false">IF(OR(A15="",I15=""),"",IF(COUNTIFS($A$2:$A$800,A15,$D$2:$D$800,D15,$I$2:$I$800,I15)&gt;1,"Possible duplicate",""))</f>
        <v/>
      </c>
      <c r="O15" s="56" t="n">
        <f aca="false">IF(J15="","",IF(AND(L15=0,K15=0),1,0))</f>
        <v>0</v>
      </c>
      <c r="P15" s="56" t="n">
        <f aca="false">IF(L15=1,J15+ROW()/10^7,"")</f>
        <v>11501.0000015</v>
      </c>
      <c r="Q15" s="56" t="str">
        <f aca="false">IF(O15=1,M15,"")</f>
        <v/>
      </c>
      <c r="R15" s="56" t="str">
        <f aca="false">IF(K15=1,ROW(),"")</f>
        <v/>
      </c>
      <c r="S15" s="56" t="str">
        <f aca="false">IF(D15="","",TRIM(D15))</f>
        <v>SALARY &amp; ALLOWANCES</v>
      </c>
    </row>
    <row r="16" customFormat="false" ht="15" hidden="false" customHeight="false" outlineLevel="0" collapsed="false">
      <c r="A16" s="50" t="s">
        <v>2693</v>
      </c>
      <c r="B16" s="55" t="n">
        <v>45713</v>
      </c>
      <c r="C16" s="50" t="n">
        <f aca="false">IF(S16="","",IFERROR(IF(INDEX('Ledger Codes'!$C$6:$C$205,MATCH(S16,'Ledger Codes'!$B$6:$B$205,0))="","",INDEX('Ledger Codes'!$C$6:$C$205,MATCH(S16,'Ledger Codes'!$B$6:$B$205,0))),""))</f>
        <v>10115</v>
      </c>
      <c r="D16" s="50" t="s">
        <v>268</v>
      </c>
      <c r="E16" s="50"/>
      <c r="F16" s="50" t="s">
        <v>2694</v>
      </c>
      <c r="G16" s="52" t="n">
        <v>11500</v>
      </c>
      <c r="H16" s="52" t="n">
        <v>0</v>
      </c>
      <c r="I16" s="52" t="n">
        <f aca="false">IF(AND(G16="",H16=""),"",N(G16)-N(H16))</f>
        <v>11500</v>
      </c>
      <c r="J16" s="52" t="n">
        <f aca="false">IF(I16="","",ABS(I16))</f>
        <v>11500</v>
      </c>
      <c r="K16" s="56" t="n">
        <f aca="false">IF(S16="","",IF(IFERROR(INDEX('Expense Accounts'!$G$6:$G$75,MATCH(S16,'Expense Accounts'!$C$6:$C$75,0)),"Include")="Exclude",1,0))</f>
        <v>0</v>
      </c>
      <c r="L16" s="56" t="n">
        <f aca="false">IF(J16="","",IF(AND(J16&gt;'Expenses Testing'!$E$9,K16=0),1,0))</f>
        <v>1</v>
      </c>
      <c r="M16" s="57" t="n">
        <v>0.451028012946</v>
      </c>
      <c r="N16" s="56" t="str">
        <f aca="false">IF(OR(A16="",I16=""),"",IF(COUNTIFS($A$2:$A$800,A16,$D$2:$D$800,D16,$I$2:$I$800,I16)&gt;1,"Possible duplicate",""))</f>
        <v/>
      </c>
      <c r="O16" s="56" t="n">
        <f aca="false">IF(J16="","",IF(AND(L16=0,K16=0),1,0))</f>
        <v>0</v>
      </c>
      <c r="P16" s="56" t="n">
        <f aca="false">IF(L16=1,J16+ROW()/10^7,"")</f>
        <v>11500.0000016</v>
      </c>
      <c r="Q16" s="56" t="str">
        <f aca="false">IF(O16=1,M16,"")</f>
        <v/>
      </c>
      <c r="R16" s="56" t="str">
        <f aca="false">IF(K16=1,ROW(),"")</f>
        <v/>
      </c>
      <c r="S16" s="56" t="str">
        <f aca="false">IF(D16="","",TRIM(D16))</f>
        <v>SALARY &amp; ALLOWANCES</v>
      </c>
    </row>
    <row r="17" customFormat="false" ht="15" hidden="false" customHeight="false" outlineLevel="0" collapsed="false">
      <c r="A17" s="50" t="s">
        <v>2695</v>
      </c>
      <c r="B17" s="55" t="n">
        <v>45734</v>
      </c>
      <c r="C17" s="50" t="n">
        <f aca="false">IF(S17="","",IFERROR(IF(INDEX('Ledger Codes'!$C$6:$C$205,MATCH(S17,'Ledger Codes'!$B$6:$B$205,0))="","",INDEX('Ledger Codes'!$C$6:$C$205,MATCH(S17,'Ledger Codes'!$B$6:$B$205,0))),""))</f>
        <v>10115</v>
      </c>
      <c r="D17" s="50" t="s">
        <v>268</v>
      </c>
      <c r="E17" s="50"/>
      <c r="F17" s="50" t="s">
        <v>2696</v>
      </c>
      <c r="G17" s="52" t="n">
        <v>11500</v>
      </c>
      <c r="H17" s="52" t="n">
        <v>0</v>
      </c>
      <c r="I17" s="52" t="n">
        <f aca="false">IF(AND(G17="",H17=""),"",N(G17)-N(H17))</f>
        <v>11500</v>
      </c>
      <c r="J17" s="52" t="n">
        <f aca="false">IF(I17="","",ABS(I17))</f>
        <v>11500</v>
      </c>
      <c r="K17" s="56" t="n">
        <f aca="false">IF(S17="","",IF(IFERROR(INDEX('Expense Accounts'!$G$6:$G$75,MATCH(S17,'Expense Accounts'!$C$6:$C$75,0)),"Include")="Exclude",1,0))</f>
        <v>0</v>
      </c>
      <c r="L17" s="56" t="n">
        <f aca="false">IF(J17="","",IF(AND(J17&gt;'Expenses Testing'!$E$9,K17=0),1,0))</f>
        <v>1</v>
      </c>
      <c r="M17" s="57" t="n">
        <v>0.003448507982</v>
      </c>
      <c r="N17" s="56" t="str">
        <f aca="false">IF(OR(A17="",I17=""),"",IF(COUNTIFS($A$2:$A$800,A17,$D$2:$D$800,D17,$I$2:$I$800,I17)&gt;1,"Possible duplicate",""))</f>
        <v/>
      </c>
      <c r="O17" s="56" t="n">
        <f aca="false">IF(J17="","",IF(AND(L17=0,K17=0),1,0))</f>
        <v>0</v>
      </c>
      <c r="P17" s="56" t="n">
        <f aca="false">IF(L17=1,J17+ROW()/10^7,"")</f>
        <v>11500.0000017</v>
      </c>
      <c r="Q17" s="56" t="str">
        <f aca="false">IF(O17=1,M17,"")</f>
        <v/>
      </c>
      <c r="R17" s="56" t="str">
        <f aca="false">IF(K17=1,ROW(),"")</f>
        <v/>
      </c>
      <c r="S17" s="56" t="str">
        <f aca="false">IF(D17="","",TRIM(D17))</f>
        <v>SALARY &amp; ALLOWANCES</v>
      </c>
    </row>
    <row r="18" customFormat="false" ht="15" hidden="false" customHeight="false" outlineLevel="0" collapsed="false">
      <c r="A18" s="50" t="s">
        <v>2697</v>
      </c>
      <c r="B18" s="55" t="n">
        <v>45771</v>
      </c>
      <c r="C18" s="50" t="n">
        <f aca="false">IF(S18="","",IFERROR(IF(INDEX('Ledger Codes'!$C$6:$C$205,MATCH(S18,'Ledger Codes'!$B$6:$B$205,0))="","",INDEX('Ledger Codes'!$C$6:$C$205,MATCH(S18,'Ledger Codes'!$B$6:$B$205,0))),""))</f>
        <v>10115</v>
      </c>
      <c r="D18" s="50" t="s">
        <v>268</v>
      </c>
      <c r="E18" s="50"/>
      <c r="F18" s="50" t="s">
        <v>2698</v>
      </c>
      <c r="G18" s="52" t="n">
        <v>11500</v>
      </c>
      <c r="H18" s="52" t="n">
        <v>0</v>
      </c>
      <c r="I18" s="52" t="n">
        <f aca="false">IF(AND(G18="",H18=""),"",N(G18)-N(H18))</f>
        <v>11500</v>
      </c>
      <c r="J18" s="52" t="n">
        <f aca="false">IF(I18="","",ABS(I18))</f>
        <v>11500</v>
      </c>
      <c r="K18" s="56" t="n">
        <f aca="false">IF(S18="","",IF(IFERROR(INDEX('Expense Accounts'!$G$6:$G$75,MATCH(S18,'Expense Accounts'!$C$6:$C$75,0)),"Include")="Exclude",1,0))</f>
        <v>0</v>
      </c>
      <c r="L18" s="56" t="n">
        <f aca="false">IF(J18="","",IF(AND(J18&gt;'Expenses Testing'!$E$9,K18=0),1,0))</f>
        <v>1</v>
      </c>
      <c r="M18" s="57" t="n">
        <v>0.938124094032</v>
      </c>
      <c r="N18" s="56" t="str">
        <f aca="false">IF(OR(A18="",I18=""),"",IF(COUNTIFS($A$2:$A$800,A18,$D$2:$D$800,D18,$I$2:$I$800,I18)&gt;1,"Possible duplicate",""))</f>
        <v/>
      </c>
      <c r="O18" s="56" t="n">
        <f aca="false">IF(J18="","",IF(AND(L18=0,K18=0),1,0))</f>
        <v>0</v>
      </c>
      <c r="P18" s="56" t="n">
        <f aca="false">IF(L18=1,J18+ROW()/10^7,"")</f>
        <v>11500.0000018</v>
      </c>
      <c r="Q18" s="56" t="str">
        <f aca="false">IF(O18=1,M18,"")</f>
        <v/>
      </c>
      <c r="R18" s="56" t="str">
        <f aca="false">IF(K18=1,ROW(),"")</f>
        <v/>
      </c>
      <c r="S18" s="56" t="str">
        <f aca="false">IF(D18="","",TRIM(D18))</f>
        <v>SALARY &amp; ALLOWANCES</v>
      </c>
    </row>
    <row r="19" customFormat="false" ht="15" hidden="false" customHeight="false" outlineLevel="0" collapsed="false">
      <c r="A19" s="50" t="s">
        <v>2699</v>
      </c>
      <c r="B19" s="55" t="n">
        <v>45801</v>
      </c>
      <c r="C19" s="50" t="n">
        <f aca="false">IF(S19="","",IFERROR(IF(INDEX('Ledger Codes'!$C$6:$C$205,MATCH(S19,'Ledger Codes'!$B$6:$B$205,0))="","",INDEX('Ledger Codes'!$C$6:$C$205,MATCH(S19,'Ledger Codes'!$B$6:$B$205,0))),""))</f>
        <v>10115</v>
      </c>
      <c r="D19" s="50" t="s">
        <v>268</v>
      </c>
      <c r="E19" s="50"/>
      <c r="F19" s="50" t="s">
        <v>2700</v>
      </c>
      <c r="G19" s="52" t="n">
        <v>11500</v>
      </c>
      <c r="H19" s="52" t="n">
        <v>0</v>
      </c>
      <c r="I19" s="52" t="n">
        <f aca="false">IF(AND(G19="",H19=""),"",N(G19)-N(H19))</f>
        <v>11500</v>
      </c>
      <c r="J19" s="52" t="n">
        <f aca="false">IF(I19="","",ABS(I19))</f>
        <v>11500</v>
      </c>
      <c r="K19" s="56" t="n">
        <f aca="false">IF(S19="","",IF(IFERROR(INDEX('Expense Accounts'!$G$6:$G$75,MATCH(S19,'Expense Accounts'!$C$6:$C$75,0)),"Include")="Exclude",1,0))</f>
        <v>0</v>
      </c>
      <c r="L19" s="56" t="n">
        <f aca="false">IF(J19="","",IF(AND(J19&gt;'Expenses Testing'!$E$9,K19=0),1,0))</f>
        <v>1</v>
      </c>
      <c r="M19" s="57" t="n">
        <v>0.02256854003</v>
      </c>
      <c r="N19" s="56" t="str">
        <f aca="false">IF(OR(A19="",I19=""),"",IF(COUNTIFS($A$2:$A$800,A19,$D$2:$D$800,D19,$I$2:$I$800,I19)&gt;1,"Possible duplicate",""))</f>
        <v/>
      </c>
      <c r="O19" s="56" t="n">
        <f aca="false">IF(J19="","",IF(AND(L19=0,K19=0),1,0))</f>
        <v>0</v>
      </c>
      <c r="P19" s="56" t="n">
        <f aca="false">IF(L19=1,J19+ROW()/10^7,"")</f>
        <v>11500.0000019</v>
      </c>
      <c r="Q19" s="56" t="str">
        <f aca="false">IF(O19=1,M19,"")</f>
        <v/>
      </c>
      <c r="R19" s="56" t="str">
        <f aca="false">IF(K19=1,ROW(),"")</f>
        <v/>
      </c>
      <c r="S19" s="56" t="str">
        <f aca="false">IF(D19="","",TRIM(D19))</f>
        <v>SALARY &amp; ALLOWANCES</v>
      </c>
    </row>
    <row r="20" customFormat="false" ht="15" hidden="false" customHeight="false" outlineLevel="0" collapsed="false">
      <c r="A20" s="50" t="s">
        <v>2701</v>
      </c>
      <c r="B20" s="55" t="n">
        <v>45833</v>
      </c>
      <c r="C20" s="50" t="n">
        <f aca="false">IF(S20="","",IFERROR(IF(INDEX('Ledger Codes'!$C$6:$C$205,MATCH(S20,'Ledger Codes'!$B$6:$B$205,0))="","",INDEX('Ledger Codes'!$C$6:$C$205,MATCH(S20,'Ledger Codes'!$B$6:$B$205,0))),""))</f>
        <v>10115</v>
      </c>
      <c r="D20" s="50" t="s">
        <v>268</v>
      </c>
      <c r="E20" s="50"/>
      <c r="F20" s="50" t="s">
        <v>2702</v>
      </c>
      <c r="G20" s="52" t="n">
        <v>11500</v>
      </c>
      <c r="H20" s="52" t="n">
        <v>0</v>
      </c>
      <c r="I20" s="52" t="n">
        <f aca="false">IF(AND(G20="",H20=""),"",N(G20)-N(H20))</f>
        <v>11500</v>
      </c>
      <c r="J20" s="52" t="n">
        <f aca="false">IF(I20="","",ABS(I20))</f>
        <v>11500</v>
      </c>
      <c r="K20" s="56" t="n">
        <f aca="false">IF(S20="","",IF(IFERROR(INDEX('Expense Accounts'!$G$6:$G$75,MATCH(S20,'Expense Accounts'!$C$6:$C$75,0)),"Include")="Exclude",1,0))</f>
        <v>0</v>
      </c>
      <c r="L20" s="56" t="n">
        <f aca="false">IF(J20="","",IF(AND(J20&gt;'Expenses Testing'!$E$9,K20=0),1,0))</f>
        <v>1</v>
      </c>
      <c r="M20" s="57" t="n">
        <v>0.690461332742</v>
      </c>
      <c r="N20" s="56" t="str">
        <f aca="false">IF(OR(A20="",I20=""),"",IF(COUNTIFS($A$2:$A$800,A20,$D$2:$D$800,D20,$I$2:$I$800,I20)&gt;1,"Possible duplicate",""))</f>
        <v/>
      </c>
      <c r="O20" s="56" t="n">
        <f aca="false">IF(J20="","",IF(AND(L20=0,K20=0),1,0))</f>
        <v>0</v>
      </c>
      <c r="P20" s="56" t="n">
        <f aca="false">IF(L20=1,J20+ROW()/10^7,"")</f>
        <v>11500.000002</v>
      </c>
      <c r="Q20" s="56" t="str">
        <f aca="false">IF(O20=1,M20,"")</f>
        <v/>
      </c>
      <c r="R20" s="56" t="str">
        <f aca="false">IF(K20=1,ROW(),"")</f>
        <v/>
      </c>
      <c r="S20" s="56" t="str">
        <f aca="false">IF(D20="","",TRIM(D20))</f>
        <v>SALARY &amp; ALLOWANCES</v>
      </c>
    </row>
    <row r="21" customFormat="false" ht="15" hidden="false" customHeight="false" outlineLevel="0" collapsed="false">
      <c r="A21" s="50" t="s">
        <v>2703</v>
      </c>
      <c r="B21" s="55" t="n">
        <v>45862</v>
      </c>
      <c r="C21" s="50" t="n">
        <f aca="false">IF(S21="","",IFERROR(IF(INDEX('Ledger Codes'!$C$6:$C$205,MATCH(S21,'Ledger Codes'!$B$6:$B$205,0))="","",INDEX('Ledger Codes'!$C$6:$C$205,MATCH(S21,'Ledger Codes'!$B$6:$B$205,0))),""))</f>
        <v>10115</v>
      </c>
      <c r="D21" s="50" t="s">
        <v>268</v>
      </c>
      <c r="E21" s="50"/>
      <c r="F21" s="50" t="s">
        <v>2704</v>
      </c>
      <c r="G21" s="52" t="n">
        <v>11500</v>
      </c>
      <c r="H21" s="52" t="n">
        <v>0</v>
      </c>
      <c r="I21" s="52" t="n">
        <f aca="false">IF(AND(G21="",H21=""),"",N(G21)-N(H21))</f>
        <v>11500</v>
      </c>
      <c r="J21" s="52" t="n">
        <f aca="false">IF(I21="","",ABS(I21))</f>
        <v>11500</v>
      </c>
      <c r="K21" s="56" t="n">
        <f aca="false">IF(S21="","",IF(IFERROR(INDEX('Expense Accounts'!$G$6:$G$75,MATCH(S21,'Expense Accounts'!$C$6:$C$75,0)),"Include")="Exclude",1,0))</f>
        <v>0</v>
      </c>
      <c r="L21" s="56" t="n">
        <f aca="false">IF(J21="","",IF(AND(J21&gt;'Expenses Testing'!$E$9,K21=0),1,0))</f>
        <v>1</v>
      </c>
      <c r="M21" s="57" t="n">
        <v>0.813969334058</v>
      </c>
      <c r="N21" s="56" t="str">
        <f aca="false">IF(OR(A21="",I21=""),"",IF(COUNTIFS($A$2:$A$800,A21,$D$2:$D$800,D21,$I$2:$I$800,I21)&gt;1,"Possible duplicate",""))</f>
        <v/>
      </c>
      <c r="O21" s="56" t="n">
        <f aca="false">IF(J21="","",IF(AND(L21=0,K21=0),1,0))</f>
        <v>0</v>
      </c>
      <c r="P21" s="56" t="n">
        <f aca="false">IF(L21=1,J21+ROW()/10^7,"")</f>
        <v>11500.0000021</v>
      </c>
      <c r="Q21" s="56" t="str">
        <f aca="false">IF(O21=1,M21,"")</f>
        <v/>
      </c>
      <c r="R21" s="56" t="str">
        <f aca="false">IF(K21=1,ROW(),"")</f>
        <v/>
      </c>
      <c r="S21" s="56" t="str">
        <f aca="false">IF(D21="","",TRIM(D21))</f>
        <v>SALARY &amp; ALLOWANCES</v>
      </c>
    </row>
    <row r="22" customFormat="false" ht="15" hidden="false" customHeight="false" outlineLevel="0" collapsed="false">
      <c r="A22" s="50" t="s">
        <v>2705</v>
      </c>
      <c r="B22" s="55" t="n">
        <v>45864</v>
      </c>
      <c r="C22" s="50" t="n">
        <f aca="false">IF(S22="","",IFERROR(IF(INDEX('Ledger Codes'!$C$6:$C$205,MATCH(S22,'Ledger Codes'!$B$6:$B$205,0))="","",INDEX('Ledger Codes'!$C$6:$C$205,MATCH(S22,'Ledger Codes'!$B$6:$B$205,0))),""))</f>
        <v>10104</v>
      </c>
      <c r="D22" s="50" t="s">
        <v>272</v>
      </c>
      <c r="E22" s="50"/>
      <c r="F22" s="50"/>
      <c r="G22" s="52" t="n">
        <v>11400</v>
      </c>
      <c r="H22" s="52" t="n">
        <v>0</v>
      </c>
      <c r="I22" s="52" t="n">
        <f aca="false">IF(AND(G22="",H22=""),"",N(G22)-N(H22))</f>
        <v>11400</v>
      </c>
      <c r="J22" s="52" t="n">
        <f aca="false">IF(I22="","",ABS(I22))</f>
        <v>11400</v>
      </c>
      <c r="K22" s="56" t="n">
        <f aca="false">IF(S22="","",IF(IFERROR(INDEX('Expense Accounts'!$G$6:$G$75,MATCH(S22,'Expense Accounts'!$C$6:$C$75,0)),"Include")="Exclude",1,0))</f>
        <v>0</v>
      </c>
      <c r="L22" s="56" t="n">
        <f aca="false">IF(J22="","",IF(AND(J22&gt;'Expenses Testing'!$E$9,K22=0),1,0))</f>
        <v>1</v>
      </c>
      <c r="M22" s="57" t="n">
        <v>0.836994021777</v>
      </c>
      <c r="N22" s="56" t="str">
        <f aca="false">IF(OR(A22="",I22=""),"",IF(COUNTIFS($A$2:$A$800,A22,$D$2:$D$800,D22,$I$2:$I$800,I22)&gt;1,"Possible duplicate",""))</f>
        <v/>
      </c>
      <c r="O22" s="56" t="n">
        <f aca="false">IF(J22="","",IF(AND(L22=0,K22=0),1,0))</f>
        <v>0</v>
      </c>
      <c r="P22" s="56" t="n">
        <f aca="false">IF(L22=1,J22+ROW()/10^7,"")</f>
        <v>11400.0000022</v>
      </c>
      <c r="Q22" s="56" t="str">
        <f aca="false">IF(O22=1,M22,"")</f>
        <v/>
      </c>
      <c r="R22" s="56" t="str">
        <f aca="false">IF(K22=1,ROW(),"")</f>
        <v/>
      </c>
      <c r="S22" s="56" t="str">
        <f aca="false">IF(D22="","",TRIM(D22))</f>
        <v>OFFICE EXPENSES</v>
      </c>
    </row>
    <row r="23" customFormat="false" ht="15" hidden="false" customHeight="false" outlineLevel="0" collapsed="false">
      <c r="A23" s="50"/>
      <c r="B23" s="55" t="n">
        <v>46022</v>
      </c>
      <c r="C23" s="50" t="n">
        <f aca="false">IF(S23="","",IFERROR(IF(INDEX('Ledger Codes'!$C$6:$C$205,MATCH(S23,'Ledger Codes'!$B$6:$B$205,0))="","",INDEX('Ledger Codes'!$C$6:$C$205,MATCH(S23,'Ledger Codes'!$B$6:$B$205,0))),""))</f>
        <v>10109</v>
      </c>
      <c r="D23" s="50" t="s">
        <v>273</v>
      </c>
      <c r="E23" s="50"/>
      <c r="F23" s="50" t="s">
        <v>2706</v>
      </c>
      <c r="G23" s="52" t="n">
        <v>11183.4</v>
      </c>
      <c r="H23" s="52" t="n">
        <v>0</v>
      </c>
      <c r="I23" s="52" t="n">
        <f aca="false">IF(AND(G23="",H23=""),"",N(G23)-N(H23))</f>
        <v>11183.4</v>
      </c>
      <c r="J23" s="52" t="n">
        <f aca="false">IF(I23="","",ABS(I23))</f>
        <v>11183.4</v>
      </c>
      <c r="K23" s="56" t="n">
        <f aca="false">IF(S23="","",IF(IFERROR(INDEX('Expense Accounts'!$G$6:$G$75,MATCH(S23,'Expense Accounts'!$C$6:$C$75,0)),"Include")="Exclude",1,0))</f>
        <v>0</v>
      </c>
      <c r="L23" s="56" t="n">
        <f aca="false">IF(J23="","",IF(AND(J23&gt;'Expenses Testing'!$E$9,K23=0),1,0))</f>
        <v>1</v>
      </c>
      <c r="M23" s="57" t="n">
        <v>0.372080038748</v>
      </c>
      <c r="N23" s="56" t="str">
        <f aca="false">IF(OR(A23="",I23=""),"",IF(COUNTIFS($A$2:$A$800,A23,$D$2:$D$800,D23,$I$2:$I$800,I23)&gt;1,"Possible duplicate",""))</f>
        <v/>
      </c>
      <c r="O23" s="56" t="n">
        <f aca="false">IF(J23="","",IF(AND(L23=0,K23=0),1,0))</f>
        <v>0</v>
      </c>
      <c r="P23" s="56" t="n">
        <f aca="false">IF(L23=1,J23+ROW()/10^7,"")</f>
        <v>11183.4000023</v>
      </c>
      <c r="Q23" s="56" t="str">
        <f aca="false">IF(O23=1,M23,"")</f>
        <v/>
      </c>
      <c r="R23" s="56" t="str">
        <f aca="false">IF(K23=1,ROW(),"")</f>
        <v/>
      </c>
      <c r="S23" s="56" t="str">
        <f aca="false">IF(D23="","",TRIM(D23))</f>
        <v>Zakat &amp; Tax Expense</v>
      </c>
    </row>
    <row r="24" customFormat="false" ht="15" hidden="false" customHeight="false" outlineLevel="0" collapsed="false">
      <c r="A24" s="50"/>
      <c r="B24" s="55" t="n">
        <v>46022</v>
      </c>
      <c r="C24" s="50" t="n">
        <f aca="false">IF(S24="","",IFERROR(IF(INDEX('Ledger Codes'!$C$6:$C$205,MATCH(S24,'Ledger Codes'!$B$6:$B$205,0))="","",INDEX('Ledger Codes'!$C$6:$C$205,MATCH(S24,'Ledger Codes'!$B$6:$B$205,0))),""))</f>
        <v>10119</v>
      </c>
      <c r="D24" s="50" t="s">
        <v>276</v>
      </c>
      <c r="E24" s="50"/>
      <c r="F24" s="50" t="s">
        <v>173</v>
      </c>
      <c r="G24" s="52" t="n">
        <v>10000</v>
      </c>
      <c r="H24" s="52" t="n">
        <v>0</v>
      </c>
      <c r="I24" s="52" t="n">
        <f aca="false">IF(AND(G24="",H24=""),"",N(G24)-N(H24))</f>
        <v>10000</v>
      </c>
      <c r="J24" s="52" t="n">
        <f aca="false">IF(I24="","",ABS(I24))</f>
        <v>10000</v>
      </c>
      <c r="K24" s="56" t="n">
        <f aca="false">IF(S24="","",IF(IFERROR(INDEX('Expense Accounts'!$G$6:$G$75,MATCH(S24,'Expense Accounts'!$C$6:$C$75,0)),"Include")="Exclude",1,0))</f>
        <v>0</v>
      </c>
      <c r="L24" s="56" t="n">
        <f aca="false">IF(J24="","",IF(AND(J24&gt;'Expenses Testing'!$E$9,K24=0),1,0))</f>
        <v>1</v>
      </c>
      <c r="M24" s="57" t="n">
        <v>0.320724004277</v>
      </c>
      <c r="N24" s="56" t="str">
        <f aca="false">IF(OR(A24="",I24=""),"",IF(COUNTIFS($A$2:$A$800,A24,$D$2:$D$800,D24,$I$2:$I$800,I24)&gt;1,"Possible duplicate",""))</f>
        <v/>
      </c>
      <c r="O24" s="56" t="n">
        <f aca="false">IF(J24="","",IF(AND(L24=0,K24=0),1,0))</f>
        <v>0</v>
      </c>
      <c r="P24" s="56" t="n">
        <f aca="false">IF(L24=1,J24+ROW()/10^7,"")</f>
        <v>10000.0000024</v>
      </c>
      <c r="Q24" s="56" t="str">
        <f aca="false">IF(O24=1,M24,"")</f>
        <v/>
      </c>
      <c r="R24" s="56" t="str">
        <f aca="false">IF(K24=1,ROW(),"")</f>
        <v/>
      </c>
      <c r="S24" s="56" t="str">
        <f aca="false">IF(D24="","",TRIM(D24))</f>
        <v>Audit Fee</v>
      </c>
    </row>
    <row r="25" customFormat="false" ht="15" hidden="false" customHeight="false" outlineLevel="0" collapsed="false">
      <c r="A25" s="50" t="s">
        <v>2707</v>
      </c>
      <c r="B25" s="55" t="n">
        <v>45838</v>
      </c>
      <c r="C25" s="50" t="n">
        <f aca="false">IF(S25="","",IFERROR(IF(INDEX('Ledger Codes'!$C$6:$C$205,MATCH(S25,'Ledger Codes'!$B$6:$B$205,0))="","",INDEX('Ledger Codes'!$C$6:$C$205,MATCH(S25,'Ledger Codes'!$B$6:$B$205,0))),""))</f>
        <v>10114</v>
      </c>
      <c r="D25" s="50" t="s">
        <v>277</v>
      </c>
      <c r="E25" s="50"/>
      <c r="F25" s="50" t="s">
        <v>2708</v>
      </c>
      <c r="G25" s="52" t="n">
        <v>7300</v>
      </c>
      <c r="H25" s="52" t="n">
        <v>0</v>
      </c>
      <c r="I25" s="52" t="n">
        <f aca="false">IF(AND(G25="",H25=""),"",N(G25)-N(H25))</f>
        <v>7300</v>
      </c>
      <c r="J25" s="52" t="n">
        <f aca="false">IF(I25="","",ABS(I25))</f>
        <v>7300</v>
      </c>
      <c r="K25" s="56" t="n">
        <f aca="false">IF(S25="","",IF(IFERROR(INDEX('Expense Accounts'!$G$6:$G$75,MATCH(S25,'Expense Accounts'!$C$6:$C$75,0)),"Include")="Exclude",1,0))</f>
        <v>1</v>
      </c>
      <c r="L25" s="56" t="n">
        <f aca="false">IF(J25="","",IF(AND(J25&gt;'Expenses Testing'!$E$9,K25=0),1,0))</f>
        <v>0</v>
      </c>
      <c r="M25" s="57" t="n">
        <v>0.413247564751</v>
      </c>
      <c r="N25" s="56" t="str">
        <f aca="false">IF(OR(A25="",I25=""),"",IF(COUNTIFS($A$2:$A$800,A25,$D$2:$D$800,D25,$I$2:$I$800,I25)&gt;1,"Possible duplicate",""))</f>
        <v>Possible duplicate</v>
      </c>
      <c r="O25" s="56" t="n">
        <f aca="false">IF(J25="","",IF(AND(L25=0,K25=0),1,0))</f>
        <v>0</v>
      </c>
      <c r="P25" s="56" t="str">
        <f aca="false">IF(L25=1,J25+ROW()/10^7,"")</f>
        <v/>
      </c>
      <c r="Q25" s="56" t="str">
        <f aca="false">IF(O25=1,M25,"")</f>
        <v/>
      </c>
      <c r="R25" s="56" t="n">
        <f aca="false">IF(K25=1,ROW(),"")</f>
        <v>25</v>
      </c>
      <c r="S25" s="56" t="str">
        <f aca="false">IF(D25="","",TRIM(D25))</f>
        <v>RENT- OFFICE</v>
      </c>
    </row>
    <row r="26" customFormat="false" ht="15" hidden="false" customHeight="false" outlineLevel="0" collapsed="false">
      <c r="A26" s="50" t="s">
        <v>2707</v>
      </c>
      <c r="B26" s="55" t="n">
        <v>45838</v>
      </c>
      <c r="C26" s="50" t="n">
        <f aca="false">IF(S26="","",IFERROR(IF(INDEX('Ledger Codes'!$C$6:$C$205,MATCH(S26,'Ledger Codes'!$B$6:$B$205,0))="","",INDEX('Ledger Codes'!$C$6:$C$205,MATCH(S26,'Ledger Codes'!$B$6:$B$205,0))),""))</f>
        <v>10114</v>
      </c>
      <c r="D26" s="50" t="s">
        <v>277</v>
      </c>
      <c r="E26" s="50"/>
      <c r="F26" s="50" t="s">
        <v>2708</v>
      </c>
      <c r="G26" s="52" t="n">
        <v>7300</v>
      </c>
      <c r="H26" s="52" t="n">
        <v>0</v>
      </c>
      <c r="I26" s="52" t="n">
        <f aca="false">IF(AND(G26="",H26=""),"",N(G26)-N(H26))</f>
        <v>7300</v>
      </c>
      <c r="J26" s="52" t="n">
        <f aca="false">IF(I26="","",ABS(I26))</f>
        <v>7300</v>
      </c>
      <c r="K26" s="56" t="n">
        <f aca="false">IF(S26="","",IF(IFERROR(INDEX('Expense Accounts'!$G$6:$G$75,MATCH(S26,'Expense Accounts'!$C$6:$C$75,0)),"Include")="Exclude",1,0))</f>
        <v>1</v>
      </c>
      <c r="L26" s="56" t="n">
        <f aca="false">IF(J26="","",IF(AND(J26&gt;'Expenses Testing'!$E$9,K26=0),1,0))</f>
        <v>0</v>
      </c>
      <c r="M26" s="57" t="n">
        <v>0.46466352409</v>
      </c>
      <c r="N26" s="56" t="str">
        <f aca="false">IF(OR(A26="",I26=""),"",IF(COUNTIFS($A$2:$A$800,A26,$D$2:$D$800,D26,$I$2:$I$800,I26)&gt;1,"Possible duplicate",""))</f>
        <v>Possible duplicate</v>
      </c>
      <c r="O26" s="56" t="n">
        <f aca="false">IF(J26="","",IF(AND(L26=0,K26=0),1,0))</f>
        <v>0</v>
      </c>
      <c r="P26" s="56" t="str">
        <f aca="false">IF(L26=1,J26+ROW()/10^7,"")</f>
        <v/>
      </c>
      <c r="Q26" s="56" t="str">
        <f aca="false">IF(O26=1,M26,"")</f>
        <v/>
      </c>
      <c r="R26" s="56" t="n">
        <f aca="false">IF(K26=1,ROW(),"")</f>
        <v>26</v>
      </c>
      <c r="S26" s="56" t="str">
        <f aca="false">IF(D26="","",TRIM(D26))</f>
        <v>RENT- OFFICE</v>
      </c>
    </row>
    <row r="27" customFormat="false" ht="15" hidden="false" customHeight="false" outlineLevel="0" collapsed="false">
      <c r="A27" s="50" t="s">
        <v>2707</v>
      </c>
      <c r="B27" s="55" t="n">
        <v>45838</v>
      </c>
      <c r="C27" s="50" t="n">
        <f aca="false">IF(S27="","",IFERROR(IF(INDEX('Ledger Codes'!$C$6:$C$205,MATCH(S27,'Ledger Codes'!$B$6:$B$205,0))="","",INDEX('Ledger Codes'!$C$6:$C$205,MATCH(S27,'Ledger Codes'!$B$6:$B$205,0))),""))</f>
        <v>10114</v>
      </c>
      <c r="D27" s="50" t="s">
        <v>277</v>
      </c>
      <c r="E27" s="50"/>
      <c r="F27" s="50" t="s">
        <v>2708</v>
      </c>
      <c r="G27" s="52" t="n">
        <v>7300</v>
      </c>
      <c r="H27" s="52" t="n">
        <v>0</v>
      </c>
      <c r="I27" s="52" t="n">
        <f aca="false">IF(AND(G27="",H27=""),"",N(G27)-N(H27))</f>
        <v>7300</v>
      </c>
      <c r="J27" s="52" t="n">
        <f aca="false">IF(I27="","",ABS(I27))</f>
        <v>7300</v>
      </c>
      <c r="K27" s="56" t="n">
        <f aca="false">IF(S27="","",IF(IFERROR(INDEX('Expense Accounts'!$G$6:$G$75,MATCH(S27,'Expense Accounts'!$C$6:$C$75,0)),"Include")="Exclude",1,0))</f>
        <v>1</v>
      </c>
      <c r="L27" s="56" t="n">
        <f aca="false">IF(J27="","",IF(AND(J27&gt;'Expenses Testing'!$E$9,K27=0),1,0))</f>
        <v>0</v>
      </c>
      <c r="M27" s="57" t="n">
        <v>0.61662688768</v>
      </c>
      <c r="N27" s="56" t="str">
        <f aca="false">IF(OR(A27="",I27=""),"",IF(COUNTIFS($A$2:$A$800,A27,$D$2:$D$800,D27,$I$2:$I$800,I27)&gt;1,"Possible duplicate",""))</f>
        <v>Possible duplicate</v>
      </c>
      <c r="O27" s="56" t="n">
        <f aca="false">IF(J27="","",IF(AND(L27=0,K27=0),1,0))</f>
        <v>0</v>
      </c>
      <c r="P27" s="56" t="str">
        <f aca="false">IF(L27=1,J27+ROW()/10^7,"")</f>
        <v/>
      </c>
      <c r="Q27" s="56" t="str">
        <f aca="false">IF(O27=1,M27,"")</f>
        <v/>
      </c>
      <c r="R27" s="56" t="n">
        <f aca="false">IF(K27=1,ROW(),"")</f>
        <v>27</v>
      </c>
      <c r="S27" s="56" t="str">
        <f aca="false">IF(D27="","",TRIM(D27))</f>
        <v>RENT- OFFICE</v>
      </c>
    </row>
    <row r="28" customFormat="false" ht="15" hidden="false" customHeight="false" outlineLevel="0" collapsed="false">
      <c r="A28" s="50" t="s">
        <v>2707</v>
      </c>
      <c r="B28" s="55" t="n">
        <v>45838</v>
      </c>
      <c r="C28" s="50" t="n">
        <f aca="false">IF(S28="","",IFERROR(IF(INDEX('Ledger Codes'!$C$6:$C$205,MATCH(S28,'Ledger Codes'!$B$6:$B$205,0))="","",INDEX('Ledger Codes'!$C$6:$C$205,MATCH(S28,'Ledger Codes'!$B$6:$B$205,0))),""))</f>
        <v>10114</v>
      </c>
      <c r="D28" s="50" t="s">
        <v>277</v>
      </c>
      <c r="E28" s="50"/>
      <c r="F28" s="50" t="s">
        <v>2708</v>
      </c>
      <c r="G28" s="52" t="n">
        <v>7300</v>
      </c>
      <c r="H28" s="52" t="n">
        <v>0</v>
      </c>
      <c r="I28" s="52" t="n">
        <f aca="false">IF(AND(G28="",H28=""),"",N(G28)-N(H28))</f>
        <v>7300</v>
      </c>
      <c r="J28" s="52" t="n">
        <f aca="false">IF(I28="","",ABS(I28))</f>
        <v>7300</v>
      </c>
      <c r="K28" s="56" t="n">
        <f aca="false">IF(S28="","",IF(IFERROR(INDEX('Expense Accounts'!$G$6:$G$75,MATCH(S28,'Expense Accounts'!$C$6:$C$75,0)),"Include")="Exclude",1,0))</f>
        <v>1</v>
      </c>
      <c r="L28" s="56" t="n">
        <f aca="false">IF(J28="","",IF(AND(J28&gt;'Expenses Testing'!$E$9,K28=0),1,0))</f>
        <v>0</v>
      </c>
      <c r="M28" s="57" t="n">
        <v>0.680848631629</v>
      </c>
      <c r="N28" s="56" t="str">
        <f aca="false">IF(OR(A28="",I28=""),"",IF(COUNTIFS($A$2:$A$800,A28,$D$2:$D$800,D28,$I$2:$I$800,I28)&gt;1,"Possible duplicate",""))</f>
        <v>Possible duplicate</v>
      </c>
      <c r="O28" s="56" t="n">
        <f aca="false">IF(J28="","",IF(AND(L28=0,K28=0),1,0))</f>
        <v>0</v>
      </c>
      <c r="P28" s="56" t="str">
        <f aca="false">IF(L28=1,J28+ROW()/10^7,"")</f>
        <v/>
      </c>
      <c r="Q28" s="56" t="str">
        <f aca="false">IF(O28=1,M28,"")</f>
        <v/>
      </c>
      <c r="R28" s="56" t="n">
        <f aca="false">IF(K28=1,ROW(),"")</f>
        <v>28</v>
      </c>
      <c r="S28" s="56" t="str">
        <f aca="false">IF(D28="","",TRIM(D28))</f>
        <v>RENT- OFFICE</v>
      </c>
    </row>
    <row r="29" customFormat="false" ht="15" hidden="false" customHeight="false" outlineLevel="0" collapsed="false">
      <c r="A29" s="50" t="s">
        <v>2707</v>
      </c>
      <c r="B29" s="55" t="n">
        <v>45838</v>
      </c>
      <c r="C29" s="50" t="n">
        <f aca="false">IF(S29="","",IFERROR(IF(INDEX('Ledger Codes'!$C$6:$C$205,MATCH(S29,'Ledger Codes'!$B$6:$B$205,0))="","",INDEX('Ledger Codes'!$C$6:$C$205,MATCH(S29,'Ledger Codes'!$B$6:$B$205,0))),""))</f>
        <v>10114</v>
      </c>
      <c r="D29" s="50" t="s">
        <v>277</v>
      </c>
      <c r="E29" s="50"/>
      <c r="F29" s="50" t="s">
        <v>2708</v>
      </c>
      <c r="G29" s="52" t="n">
        <v>7300</v>
      </c>
      <c r="H29" s="52" t="n">
        <v>0</v>
      </c>
      <c r="I29" s="52" t="n">
        <f aca="false">IF(AND(G29="",H29=""),"",N(G29)-N(H29))</f>
        <v>7300</v>
      </c>
      <c r="J29" s="52" t="n">
        <f aca="false">IF(I29="","",ABS(I29))</f>
        <v>7300</v>
      </c>
      <c r="K29" s="56" t="n">
        <f aca="false">IF(S29="","",IF(IFERROR(INDEX('Expense Accounts'!$G$6:$G$75,MATCH(S29,'Expense Accounts'!$C$6:$C$75,0)),"Include")="Exclude",1,0))</f>
        <v>1</v>
      </c>
      <c r="L29" s="56" t="n">
        <f aca="false">IF(J29="","",IF(AND(J29&gt;'Expenses Testing'!$E$9,K29=0),1,0))</f>
        <v>0</v>
      </c>
      <c r="M29" s="57" t="n">
        <v>0.472158060124</v>
      </c>
      <c r="N29" s="56" t="str">
        <f aca="false">IF(OR(A29="",I29=""),"",IF(COUNTIFS($A$2:$A$800,A29,$D$2:$D$800,D29,$I$2:$I$800,I29)&gt;1,"Possible duplicate",""))</f>
        <v>Possible duplicate</v>
      </c>
      <c r="O29" s="56" t="n">
        <f aca="false">IF(J29="","",IF(AND(L29=0,K29=0),1,0))</f>
        <v>0</v>
      </c>
      <c r="P29" s="56" t="str">
        <f aca="false">IF(L29=1,J29+ROW()/10^7,"")</f>
        <v/>
      </c>
      <c r="Q29" s="56" t="str">
        <f aca="false">IF(O29=1,M29,"")</f>
        <v/>
      </c>
      <c r="R29" s="56" t="n">
        <f aca="false">IF(K29=1,ROW(),"")</f>
        <v>29</v>
      </c>
      <c r="S29" s="56" t="str">
        <f aca="false">IF(D29="","",TRIM(D29))</f>
        <v>RENT- OFFICE</v>
      </c>
    </row>
    <row r="30" customFormat="false" ht="15" hidden="false" customHeight="false" outlineLevel="0" collapsed="false">
      <c r="A30" s="50" t="s">
        <v>2707</v>
      </c>
      <c r="B30" s="55" t="n">
        <v>45838</v>
      </c>
      <c r="C30" s="50" t="n">
        <f aca="false">IF(S30="","",IFERROR(IF(INDEX('Ledger Codes'!$C$6:$C$205,MATCH(S30,'Ledger Codes'!$B$6:$B$205,0))="","",INDEX('Ledger Codes'!$C$6:$C$205,MATCH(S30,'Ledger Codes'!$B$6:$B$205,0))),""))</f>
        <v>10114</v>
      </c>
      <c r="D30" s="50" t="s">
        <v>277</v>
      </c>
      <c r="E30" s="50"/>
      <c r="F30" s="50" t="s">
        <v>2708</v>
      </c>
      <c r="G30" s="52" t="n">
        <v>7300</v>
      </c>
      <c r="H30" s="52" t="n">
        <v>0</v>
      </c>
      <c r="I30" s="52" t="n">
        <f aca="false">IF(AND(G30="",H30=""),"",N(G30)-N(H30))</f>
        <v>7300</v>
      </c>
      <c r="J30" s="52" t="n">
        <f aca="false">IF(I30="","",ABS(I30))</f>
        <v>7300</v>
      </c>
      <c r="K30" s="56" t="n">
        <f aca="false">IF(S30="","",IF(IFERROR(INDEX('Expense Accounts'!$G$6:$G$75,MATCH(S30,'Expense Accounts'!$C$6:$C$75,0)),"Include")="Exclude",1,0))</f>
        <v>1</v>
      </c>
      <c r="L30" s="56" t="n">
        <f aca="false">IF(J30="","",IF(AND(J30&gt;'Expenses Testing'!$E$9,K30=0),1,0))</f>
        <v>0</v>
      </c>
      <c r="M30" s="57" t="n">
        <v>0.900286317045</v>
      </c>
      <c r="N30" s="56" t="str">
        <f aca="false">IF(OR(A30="",I30=""),"",IF(COUNTIFS($A$2:$A$800,A30,$D$2:$D$800,D30,$I$2:$I$800,I30)&gt;1,"Possible duplicate",""))</f>
        <v>Possible duplicate</v>
      </c>
      <c r="O30" s="56" t="n">
        <f aca="false">IF(J30="","",IF(AND(L30=0,K30=0),1,0))</f>
        <v>0</v>
      </c>
      <c r="P30" s="56" t="str">
        <f aca="false">IF(L30=1,J30+ROW()/10^7,"")</f>
        <v/>
      </c>
      <c r="Q30" s="56" t="str">
        <f aca="false">IF(O30=1,M30,"")</f>
        <v/>
      </c>
      <c r="R30" s="56" t="n">
        <f aca="false">IF(K30=1,ROW(),"")</f>
        <v>30</v>
      </c>
      <c r="S30" s="56" t="str">
        <f aca="false">IF(D30="","",TRIM(D30))</f>
        <v>RENT- OFFICE</v>
      </c>
    </row>
    <row r="31" customFormat="false" ht="15" hidden="false" customHeight="false" outlineLevel="0" collapsed="false">
      <c r="A31" s="50" t="s">
        <v>2709</v>
      </c>
      <c r="B31" s="55" t="n">
        <v>46022</v>
      </c>
      <c r="C31" s="50" t="n">
        <f aca="false">IF(S31="","",IFERROR(IF(INDEX('Ledger Codes'!$C$6:$C$205,MATCH(S31,'Ledger Codes'!$B$6:$B$205,0))="","",INDEX('Ledger Codes'!$C$6:$C$205,MATCH(S31,'Ledger Codes'!$B$6:$B$205,0))),""))</f>
        <v>10114</v>
      </c>
      <c r="D31" s="50" t="s">
        <v>277</v>
      </c>
      <c r="E31" s="50"/>
      <c r="F31" s="50" t="s">
        <v>2710</v>
      </c>
      <c r="G31" s="52" t="n">
        <v>7300</v>
      </c>
      <c r="H31" s="52" t="n">
        <v>0</v>
      </c>
      <c r="I31" s="52" t="n">
        <f aca="false">IF(AND(G31="",H31=""),"",N(G31)-N(H31))</f>
        <v>7300</v>
      </c>
      <c r="J31" s="52" t="n">
        <f aca="false">IF(I31="","",ABS(I31))</f>
        <v>7300</v>
      </c>
      <c r="K31" s="56" t="n">
        <f aca="false">IF(S31="","",IF(IFERROR(INDEX('Expense Accounts'!$G$6:$G$75,MATCH(S31,'Expense Accounts'!$C$6:$C$75,0)),"Include")="Exclude",1,0))</f>
        <v>1</v>
      </c>
      <c r="L31" s="56" t="n">
        <f aca="false">IF(J31="","",IF(AND(J31&gt;'Expenses Testing'!$E$9,K31=0),1,0))</f>
        <v>0</v>
      </c>
      <c r="M31" s="57" t="n">
        <v>0.483471840928</v>
      </c>
      <c r="N31" s="56" t="str">
        <f aca="false">IF(OR(A31="",I31=""),"",IF(COUNTIFS($A$2:$A$800,A31,$D$2:$D$800,D31,$I$2:$I$800,I31)&gt;1,"Possible duplicate",""))</f>
        <v>Possible duplicate</v>
      </c>
      <c r="O31" s="56" t="n">
        <f aca="false">IF(J31="","",IF(AND(L31=0,K31=0),1,0))</f>
        <v>0</v>
      </c>
      <c r="P31" s="56" t="str">
        <f aca="false">IF(L31=1,J31+ROW()/10^7,"")</f>
        <v/>
      </c>
      <c r="Q31" s="56" t="str">
        <f aca="false">IF(O31=1,M31,"")</f>
        <v/>
      </c>
      <c r="R31" s="56" t="n">
        <f aca="false">IF(K31=1,ROW(),"")</f>
        <v>31</v>
      </c>
      <c r="S31" s="56" t="str">
        <f aca="false">IF(D31="","",TRIM(D31))</f>
        <v>RENT- OFFICE</v>
      </c>
    </row>
    <row r="32" customFormat="false" ht="15" hidden="false" customHeight="false" outlineLevel="0" collapsed="false">
      <c r="A32" s="50" t="s">
        <v>2709</v>
      </c>
      <c r="B32" s="55" t="n">
        <v>46022</v>
      </c>
      <c r="C32" s="50" t="n">
        <f aca="false">IF(S32="","",IFERROR(IF(INDEX('Ledger Codes'!$C$6:$C$205,MATCH(S32,'Ledger Codes'!$B$6:$B$205,0))="","",INDEX('Ledger Codes'!$C$6:$C$205,MATCH(S32,'Ledger Codes'!$B$6:$B$205,0))),""))</f>
        <v>10114</v>
      </c>
      <c r="D32" s="50" t="s">
        <v>277</v>
      </c>
      <c r="E32" s="50"/>
      <c r="F32" s="50" t="s">
        <v>2710</v>
      </c>
      <c r="G32" s="52" t="n">
        <v>7300</v>
      </c>
      <c r="H32" s="52" t="n">
        <v>0</v>
      </c>
      <c r="I32" s="52" t="n">
        <f aca="false">IF(AND(G32="",H32=""),"",N(G32)-N(H32))</f>
        <v>7300</v>
      </c>
      <c r="J32" s="52" t="n">
        <f aca="false">IF(I32="","",ABS(I32))</f>
        <v>7300</v>
      </c>
      <c r="K32" s="56" t="n">
        <f aca="false">IF(S32="","",IF(IFERROR(INDEX('Expense Accounts'!$G$6:$G$75,MATCH(S32,'Expense Accounts'!$C$6:$C$75,0)),"Include")="Exclude",1,0))</f>
        <v>1</v>
      </c>
      <c r="L32" s="56" t="n">
        <f aca="false">IF(J32="","",IF(AND(J32&gt;'Expenses Testing'!$E$9,K32=0),1,0))</f>
        <v>0</v>
      </c>
      <c r="M32" s="57" t="n">
        <v>0.400129055248</v>
      </c>
      <c r="N32" s="56" t="str">
        <f aca="false">IF(OR(A32="",I32=""),"",IF(COUNTIFS($A$2:$A$800,A32,$D$2:$D$800,D32,$I$2:$I$800,I32)&gt;1,"Possible duplicate",""))</f>
        <v>Possible duplicate</v>
      </c>
      <c r="O32" s="56" t="n">
        <f aca="false">IF(J32="","",IF(AND(L32=0,K32=0),1,0))</f>
        <v>0</v>
      </c>
      <c r="P32" s="56" t="str">
        <f aca="false">IF(L32=1,J32+ROW()/10^7,"")</f>
        <v/>
      </c>
      <c r="Q32" s="56" t="str">
        <f aca="false">IF(O32=1,M32,"")</f>
        <v/>
      </c>
      <c r="R32" s="56" t="n">
        <f aca="false">IF(K32=1,ROW(),"")</f>
        <v>32</v>
      </c>
      <c r="S32" s="56" t="str">
        <f aca="false">IF(D32="","",TRIM(D32))</f>
        <v>RENT- OFFICE</v>
      </c>
    </row>
    <row r="33" customFormat="false" ht="15" hidden="false" customHeight="false" outlineLevel="0" collapsed="false">
      <c r="A33" s="50" t="s">
        <v>2709</v>
      </c>
      <c r="B33" s="55" t="n">
        <v>46022</v>
      </c>
      <c r="C33" s="50" t="n">
        <f aca="false">IF(S33="","",IFERROR(IF(INDEX('Ledger Codes'!$C$6:$C$205,MATCH(S33,'Ledger Codes'!$B$6:$B$205,0))="","",INDEX('Ledger Codes'!$C$6:$C$205,MATCH(S33,'Ledger Codes'!$B$6:$B$205,0))),""))</f>
        <v>10114</v>
      </c>
      <c r="D33" s="50" t="s">
        <v>277</v>
      </c>
      <c r="E33" s="50"/>
      <c r="F33" s="50" t="s">
        <v>2710</v>
      </c>
      <c r="G33" s="52" t="n">
        <v>7300</v>
      </c>
      <c r="H33" s="52" t="n">
        <v>0</v>
      </c>
      <c r="I33" s="52" t="n">
        <f aca="false">IF(AND(G33="",H33=""),"",N(G33)-N(H33))</f>
        <v>7300</v>
      </c>
      <c r="J33" s="52" t="n">
        <f aca="false">IF(I33="","",ABS(I33))</f>
        <v>7300</v>
      </c>
      <c r="K33" s="56" t="n">
        <f aca="false">IF(S33="","",IF(IFERROR(INDEX('Expense Accounts'!$G$6:$G$75,MATCH(S33,'Expense Accounts'!$C$6:$C$75,0)),"Include")="Exclude",1,0))</f>
        <v>1</v>
      </c>
      <c r="L33" s="56" t="n">
        <f aca="false">IF(J33="","",IF(AND(J33&gt;'Expenses Testing'!$E$9,K33=0),1,0))</f>
        <v>0</v>
      </c>
      <c r="M33" s="57" t="n">
        <v>0.445177080596</v>
      </c>
      <c r="N33" s="56" t="str">
        <f aca="false">IF(OR(A33="",I33=""),"",IF(COUNTIFS($A$2:$A$800,A33,$D$2:$D$800,D33,$I$2:$I$800,I33)&gt;1,"Possible duplicate",""))</f>
        <v>Possible duplicate</v>
      </c>
      <c r="O33" s="56" t="n">
        <f aca="false">IF(J33="","",IF(AND(L33=0,K33=0),1,0))</f>
        <v>0</v>
      </c>
      <c r="P33" s="56" t="str">
        <f aca="false">IF(L33=1,J33+ROW()/10^7,"")</f>
        <v/>
      </c>
      <c r="Q33" s="56" t="str">
        <f aca="false">IF(O33=1,M33,"")</f>
        <v/>
      </c>
      <c r="R33" s="56" t="n">
        <f aca="false">IF(K33=1,ROW(),"")</f>
        <v>33</v>
      </c>
      <c r="S33" s="56" t="str">
        <f aca="false">IF(D33="","",TRIM(D33))</f>
        <v>RENT- OFFICE</v>
      </c>
    </row>
    <row r="34" customFormat="false" ht="15" hidden="false" customHeight="false" outlineLevel="0" collapsed="false">
      <c r="A34" s="50" t="s">
        <v>2709</v>
      </c>
      <c r="B34" s="55" t="n">
        <v>46022</v>
      </c>
      <c r="C34" s="50" t="n">
        <f aca="false">IF(S34="","",IFERROR(IF(INDEX('Ledger Codes'!$C$6:$C$205,MATCH(S34,'Ledger Codes'!$B$6:$B$205,0))="","",INDEX('Ledger Codes'!$C$6:$C$205,MATCH(S34,'Ledger Codes'!$B$6:$B$205,0))),""))</f>
        <v>10114</v>
      </c>
      <c r="D34" s="50" t="s">
        <v>277</v>
      </c>
      <c r="E34" s="50"/>
      <c r="F34" s="50" t="s">
        <v>2710</v>
      </c>
      <c r="G34" s="52" t="n">
        <v>7300</v>
      </c>
      <c r="H34" s="52" t="n">
        <v>0</v>
      </c>
      <c r="I34" s="52" t="n">
        <f aca="false">IF(AND(G34="",H34=""),"",N(G34)-N(H34))</f>
        <v>7300</v>
      </c>
      <c r="J34" s="52" t="n">
        <f aca="false">IF(I34="","",ABS(I34))</f>
        <v>7300</v>
      </c>
      <c r="K34" s="56" t="n">
        <f aca="false">IF(S34="","",IF(IFERROR(INDEX('Expense Accounts'!$G$6:$G$75,MATCH(S34,'Expense Accounts'!$C$6:$C$75,0)),"Include")="Exclude",1,0))</f>
        <v>1</v>
      </c>
      <c r="L34" s="56" t="n">
        <f aca="false">IF(J34="","",IF(AND(J34&gt;'Expenses Testing'!$E$9,K34=0),1,0))</f>
        <v>0</v>
      </c>
      <c r="M34" s="57" t="n">
        <v>0.285363658002</v>
      </c>
      <c r="N34" s="56" t="str">
        <f aca="false">IF(OR(A34="",I34=""),"",IF(COUNTIFS($A$2:$A$800,A34,$D$2:$D$800,D34,$I$2:$I$800,I34)&gt;1,"Possible duplicate",""))</f>
        <v>Possible duplicate</v>
      </c>
      <c r="O34" s="56" t="n">
        <f aca="false">IF(J34="","",IF(AND(L34=0,K34=0),1,0))</f>
        <v>0</v>
      </c>
      <c r="P34" s="56" t="str">
        <f aca="false">IF(L34=1,J34+ROW()/10^7,"")</f>
        <v/>
      </c>
      <c r="Q34" s="56" t="str">
        <f aca="false">IF(O34=1,M34,"")</f>
        <v/>
      </c>
      <c r="R34" s="56" t="n">
        <f aca="false">IF(K34=1,ROW(),"")</f>
        <v>34</v>
      </c>
      <c r="S34" s="56" t="str">
        <f aca="false">IF(D34="","",TRIM(D34))</f>
        <v>RENT- OFFICE</v>
      </c>
    </row>
    <row r="35" customFormat="false" ht="15" hidden="false" customHeight="false" outlineLevel="0" collapsed="false">
      <c r="A35" s="50" t="s">
        <v>2709</v>
      </c>
      <c r="B35" s="55" t="n">
        <v>46022</v>
      </c>
      <c r="C35" s="50" t="n">
        <f aca="false">IF(S35="","",IFERROR(IF(INDEX('Ledger Codes'!$C$6:$C$205,MATCH(S35,'Ledger Codes'!$B$6:$B$205,0))="","",INDEX('Ledger Codes'!$C$6:$C$205,MATCH(S35,'Ledger Codes'!$B$6:$B$205,0))),""))</f>
        <v>10114</v>
      </c>
      <c r="D35" s="50" t="s">
        <v>277</v>
      </c>
      <c r="E35" s="50"/>
      <c r="F35" s="50" t="s">
        <v>2710</v>
      </c>
      <c r="G35" s="52" t="n">
        <v>7300</v>
      </c>
      <c r="H35" s="52" t="n">
        <v>0</v>
      </c>
      <c r="I35" s="52" t="n">
        <f aca="false">IF(AND(G35="",H35=""),"",N(G35)-N(H35))</f>
        <v>7300</v>
      </c>
      <c r="J35" s="52" t="n">
        <f aca="false">IF(I35="","",ABS(I35))</f>
        <v>7300</v>
      </c>
      <c r="K35" s="56" t="n">
        <f aca="false">IF(S35="","",IF(IFERROR(INDEX('Expense Accounts'!$G$6:$G$75,MATCH(S35,'Expense Accounts'!$C$6:$C$75,0)),"Include")="Exclude",1,0))</f>
        <v>1</v>
      </c>
      <c r="L35" s="56" t="n">
        <f aca="false">IF(J35="","",IF(AND(J35&gt;'Expenses Testing'!$E$9,K35=0),1,0))</f>
        <v>0</v>
      </c>
      <c r="M35" s="57" t="n">
        <v>0.477681050063</v>
      </c>
      <c r="N35" s="56" t="str">
        <f aca="false">IF(OR(A35="",I35=""),"",IF(COUNTIFS($A$2:$A$800,A35,$D$2:$D$800,D35,$I$2:$I$800,I35)&gt;1,"Possible duplicate",""))</f>
        <v>Possible duplicate</v>
      </c>
      <c r="O35" s="56" t="n">
        <f aca="false">IF(J35="","",IF(AND(L35=0,K35=0),1,0))</f>
        <v>0</v>
      </c>
      <c r="P35" s="56" t="str">
        <f aca="false">IF(L35=1,J35+ROW()/10^7,"")</f>
        <v/>
      </c>
      <c r="Q35" s="56" t="str">
        <f aca="false">IF(O35=1,M35,"")</f>
        <v/>
      </c>
      <c r="R35" s="56" t="n">
        <f aca="false">IF(K35=1,ROW(),"")</f>
        <v>35</v>
      </c>
      <c r="S35" s="56" t="str">
        <f aca="false">IF(D35="","",TRIM(D35))</f>
        <v>RENT- OFFICE</v>
      </c>
    </row>
    <row r="36" customFormat="false" ht="15" hidden="false" customHeight="false" outlineLevel="0" collapsed="false">
      <c r="A36" s="50" t="s">
        <v>2709</v>
      </c>
      <c r="B36" s="55" t="n">
        <v>46022</v>
      </c>
      <c r="C36" s="50" t="n">
        <f aca="false">IF(S36="","",IFERROR(IF(INDEX('Ledger Codes'!$C$6:$C$205,MATCH(S36,'Ledger Codes'!$B$6:$B$205,0))="","",INDEX('Ledger Codes'!$C$6:$C$205,MATCH(S36,'Ledger Codes'!$B$6:$B$205,0))),""))</f>
        <v>10114</v>
      </c>
      <c r="D36" s="50" t="s">
        <v>277</v>
      </c>
      <c r="E36" s="50"/>
      <c r="F36" s="50" t="s">
        <v>2710</v>
      </c>
      <c r="G36" s="52" t="n">
        <v>7300</v>
      </c>
      <c r="H36" s="52" t="n">
        <v>0</v>
      </c>
      <c r="I36" s="52" t="n">
        <f aca="false">IF(AND(G36="",H36=""),"",N(G36)-N(H36))</f>
        <v>7300</v>
      </c>
      <c r="J36" s="52" t="n">
        <f aca="false">IF(I36="","",ABS(I36))</f>
        <v>7300</v>
      </c>
      <c r="K36" s="56" t="n">
        <f aca="false">IF(S36="","",IF(IFERROR(INDEX('Expense Accounts'!$G$6:$G$75,MATCH(S36,'Expense Accounts'!$C$6:$C$75,0)),"Include")="Exclude",1,0))</f>
        <v>1</v>
      </c>
      <c r="L36" s="56" t="n">
        <f aca="false">IF(J36="","",IF(AND(J36&gt;'Expenses Testing'!$E$9,K36=0),1,0))</f>
        <v>0</v>
      </c>
      <c r="M36" s="57" t="n">
        <v>0.089668531496</v>
      </c>
      <c r="N36" s="56" t="str">
        <f aca="false">IF(OR(A36="",I36=""),"",IF(COUNTIFS($A$2:$A$800,A36,$D$2:$D$800,D36,$I$2:$I$800,I36)&gt;1,"Possible duplicate",""))</f>
        <v>Possible duplicate</v>
      </c>
      <c r="O36" s="56" t="n">
        <f aca="false">IF(J36="","",IF(AND(L36=0,K36=0),1,0))</f>
        <v>0</v>
      </c>
      <c r="P36" s="56" t="str">
        <f aca="false">IF(L36=1,J36+ROW()/10^7,"")</f>
        <v/>
      </c>
      <c r="Q36" s="56" t="str">
        <f aca="false">IF(O36=1,M36,"")</f>
        <v/>
      </c>
      <c r="R36" s="56" t="n">
        <f aca="false">IF(K36=1,ROW(),"")</f>
        <v>36</v>
      </c>
      <c r="S36" s="56" t="str">
        <f aca="false">IF(D36="","",TRIM(D36))</f>
        <v>RENT- OFFICE</v>
      </c>
    </row>
    <row r="37" customFormat="false" ht="15" hidden="false" customHeight="false" outlineLevel="0" collapsed="false">
      <c r="A37" s="50" t="s">
        <v>2711</v>
      </c>
      <c r="B37" s="55" t="n">
        <v>45848</v>
      </c>
      <c r="C37" s="50" t="n">
        <f aca="false">IF(S37="","",IFERROR(IF(INDEX('Ledger Codes'!$C$6:$C$205,MATCH(S37,'Ledger Codes'!$B$6:$B$205,0))="","",INDEX('Ledger Codes'!$C$6:$C$205,MATCH(S37,'Ledger Codes'!$B$6:$B$205,0))),""))</f>
        <v>10096</v>
      </c>
      <c r="D37" s="50" t="s">
        <v>278</v>
      </c>
      <c r="E37" s="50"/>
      <c r="F37" s="58" t="s">
        <v>2712</v>
      </c>
      <c r="G37" s="52" t="n">
        <v>6000</v>
      </c>
      <c r="H37" s="52" t="n">
        <v>0</v>
      </c>
      <c r="I37" s="52" t="n">
        <f aca="false">IF(AND(G37="",H37=""),"",N(G37)-N(H37))</f>
        <v>6000</v>
      </c>
      <c r="J37" s="52" t="n">
        <f aca="false">IF(I37="","",ABS(I37))</f>
        <v>6000</v>
      </c>
      <c r="K37" s="56" t="n">
        <f aca="false">IF(S37="","",IF(IFERROR(INDEX('Expense Accounts'!$G$6:$G$75,MATCH(S37,'Expense Accounts'!$C$6:$C$75,0)),"Include")="Exclude",1,0))</f>
        <v>0</v>
      </c>
      <c r="L37" s="56" t="n">
        <f aca="false">IF(J37="","",IF(AND(J37&gt;'Expenses Testing'!$E$9,K37=0),1,0))</f>
        <v>1</v>
      </c>
      <c r="M37" s="57" t="n">
        <v>0.75603719546</v>
      </c>
      <c r="N37" s="56" t="str">
        <f aca="false">IF(OR(A37="",I37=""),"",IF(COUNTIFS($A$2:$A$800,A37,$D$2:$D$800,D37,$I$2:$I$800,I37)&gt;1,"Possible duplicate",""))</f>
        <v>Possible duplicate</v>
      </c>
      <c r="O37" s="56" t="n">
        <f aca="false">IF(J37="","",IF(AND(L37=0,K37=0),1,0))</f>
        <v>0</v>
      </c>
      <c r="P37" s="56" t="n">
        <f aca="false">IF(L37=1,J37+ROW()/10^7,"")</f>
        <v>6000.0000037</v>
      </c>
      <c r="Q37" s="56" t="str">
        <f aca="false">IF(O37=1,M37,"")</f>
        <v/>
      </c>
      <c r="R37" s="56" t="str">
        <f aca="false">IF(K37=1,ROW(),"")</f>
        <v/>
      </c>
      <c r="S37" s="56" t="str">
        <f aca="false">IF(D37="","",TRIM(D37))</f>
        <v>SADAD PAYMENTS</v>
      </c>
    </row>
    <row r="38" customFormat="false" ht="15" hidden="false" customHeight="false" outlineLevel="0" collapsed="false">
      <c r="A38" s="50" t="s">
        <v>2711</v>
      </c>
      <c r="B38" s="55" t="n">
        <v>45848</v>
      </c>
      <c r="C38" s="50" t="n">
        <f aca="false">IF(S38="","",IFERROR(IF(INDEX('Ledger Codes'!$C$6:$C$205,MATCH(S38,'Ledger Codes'!$B$6:$B$205,0))="","",INDEX('Ledger Codes'!$C$6:$C$205,MATCH(S38,'Ledger Codes'!$B$6:$B$205,0))),""))</f>
        <v>10096</v>
      </c>
      <c r="D38" s="50" t="s">
        <v>149</v>
      </c>
      <c r="E38" s="50"/>
      <c r="F38" s="50" t="s">
        <v>2713</v>
      </c>
      <c r="G38" s="52" t="n">
        <v>6000</v>
      </c>
      <c r="H38" s="52" t="n">
        <v>0</v>
      </c>
      <c r="I38" s="52" t="n">
        <f aca="false">IF(AND(G38="",H38=""),"",N(G38)-N(H38))</f>
        <v>6000</v>
      </c>
      <c r="J38" s="52" t="n">
        <f aca="false">IF(I38="","",ABS(I38))</f>
        <v>6000</v>
      </c>
      <c r="K38" s="56" t="n">
        <f aca="false">IF(S38="","",IF(IFERROR(INDEX('Expense Accounts'!$G$6:$G$75,MATCH(S38,'Expense Accounts'!$C$6:$C$75,0)),"Include")="Exclude",1,0))</f>
        <v>0</v>
      </c>
      <c r="L38" s="56" t="n">
        <f aca="false">IF(J38="","",IF(AND(J38&gt;'Expenses Testing'!$E$9,K38=0),1,0))</f>
        <v>1</v>
      </c>
      <c r="M38" s="57" t="n">
        <v>0.318400930247</v>
      </c>
      <c r="N38" s="56" t="str">
        <f aca="false">IF(OR(A38="",I38=""),"",IF(COUNTIFS($A$2:$A$800,A38,$D$2:$D$800,D38,$I$2:$I$800,I38)&gt;1,"Possible duplicate",""))</f>
        <v>Possible duplicate</v>
      </c>
      <c r="O38" s="56" t="n">
        <f aca="false">IF(J38="","",IF(AND(L38=0,K38=0),1,0))</f>
        <v>0</v>
      </c>
      <c r="P38" s="56" t="n">
        <f aca="false">IF(L38=1,J38+ROW()/10^7,"")</f>
        <v>6000.0000038</v>
      </c>
      <c r="Q38" s="56" t="str">
        <f aca="false">IF(O38=1,M38,"")</f>
        <v/>
      </c>
      <c r="R38" s="56" t="str">
        <f aca="false">IF(K38=1,ROW(),"")</f>
        <v/>
      </c>
      <c r="S38" s="56" t="str">
        <f aca="false">IF(D38="","",TRIM(D38))</f>
        <v>Sadad Payments</v>
      </c>
    </row>
    <row r="39" customFormat="false" ht="15" hidden="false" customHeight="false" outlineLevel="0" collapsed="false">
      <c r="A39" s="50" t="s">
        <v>2714</v>
      </c>
      <c r="B39" s="55" t="n">
        <v>46003</v>
      </c>
      <c r="C39" s="50" t="n">
        <f aca="false">IF(S39="","",IFERROR(IF(INDEX('Ledger Codes'!$C$6:$C$205,MATCH(S39,'Ledger Codes'!$B$6:$B$205,0))="","",INDEX('Ledger Codes'!$C$6:$C$205,MATCH(S39,'Ledger Codes'!$B$6:$B$205,0))),""))</f>
        <v>10098</v>
      </c>
      <c r="D39" s="50" t="s">
        <v>279</v>
      </c>
      <c r="E39" s="50"/>
      <c r="F39" s="58" t="s">
        <v>2715</v>
      </c>
      <c r="G39" s="52" t="n">
        <v>5666.64</v>
      </c>
      <c r="H39" s="52" t="n">
        <v>0</v>
      </c>
      <c r="I39" s="52" t="n">
        <f aca="false">IF(AND(G39="",H39=""),"",N(G39)-N(H39))</f>
        <v>5666.64</v>
      </c>
      <c r="J39" s="52" t="n">
        <f aca="false">IF(I39="","",ABS(I39))</f>
        <v>5666.64</v>
      </c>
      <c r="K39" s="56" t="n">
        <f aca="false">IF(S39="","",IF(IFERROR(INDEX('Expense Accounts'!$G$6:$G$75,MATCH(S39,'Expense Accounts'!$C$6:$C$75,0)),"Include")="Exclude",1,0))</f>
        <v>0</v>
      </c>
      <c r="L39" s="56" t="n">
        <f aca="false">IF(J39="","",IF(AND(J39&gt;'Expenses Testing'!$E$9,K39=0),1,0))</f>
        <v>1</v>
      </c>
      <c r="M39" s="57" t="n">
        <v>0.434690321229</v>
      </c>
      <c r="N39" s="56" t="str">
        <f aca="false">IF(OR(A39="",I39=""),"",IF(COUNTIFS($A$2:$A$800,A39,$D$2:$D$800,D39,$I$2:$I$800,I39)&gt;1,"Possible duplicate",""))</f>
        <v/>
      </c>
      <c r="O39" s="56" t="n">
        <f aca="false">IF(J39="","",IF(AND(L39=0,K39=0),1,0))</f>
        <v>0</v>
      </c>
      <c r="P39" s="56" t="n">
        <f aca="false">IF(L39=1,J39+ROW()/10^7,"")</f>
        <v>5666.6400039</v>
      </c>
      <c r="Q39" s="56" t="str">
        <f aca="false">IF(O39=1,M39,"")</f>
        <v/>
      </c>
      <c r="R39" s="56" t="str">
        <f aca="false">IF(K39=1,ROW(),"")</f>
        <v/>
      </c>
      <c r="S39" s="56" t="str">
        <f aca="false">IF(D39="","",TRIM(D39))</f>
        <v>IQAMA EXPENSES</v>
      </c>
    </row>
    <row r="40" customFormat="false" ht="15" hidden="false" customHeight="false" outlineLevel="0" collapsed="false">
      <c r="A40" s="50" t="s">
        <v>2716</v>
      </c>
      <c r="B40" s="55" t="n">
        <v>46019</v>
      </c>
      <c r="C40" s="50" t="n">
        <f aca="false">IF(S40="","",IFERROR(IF(INDEX('Ledger Codes'!$C$6:$C$205,MATCH(S40,'Ledger Codes'!$B$6:$B$205,0))="","",INDEX('Ledger Codes'!$C$6:$C$205,MATCH(S40,'Ledger Codes'!$B$6:$B$205,0))),""))</f>
        <v>10115</v>
      </c>
      <c r="D40" s="50" t="s">
        <v>268</v>
      </c>
      <c r="E40" s="50"/>
      <c r="F40" s="50" t="s">
        <v>2717</v>
      </c>
      <c r="G40" s="52" t="n">
        <v>5500</v>
      </c>
      <c r="H40" s="52" t="n">
        <v>0</v>
      </c>
      <c r="I40" s="52" t="n">
        <f aca="false">IF(AND(G40="",H40=""),"",N(G40)-N(H40))</f>
        <v>5500</v>
      </c>
      <c r="J40" s="52" t="n">
        <f aca="false">IF(I40="","",ABS(I40))</f>
        <v>5500</v>
      </c>
      <c r="K40" s="56" t="n">
        <f aca="false">IF(S40="","",IF(IFERROR(INDEX('Expense Accounts'!$G$6:$G$75,MATCH(S40,'Expense Accounts'!$C$6:$C$75,0)),"Include")="Exclude",1,0))</f>
        <v>0</v>
      </c>
      <c r="L40" s="56" t="n">
        <f aca="false">IF(J40="","",IF(AND(J40&gt;'Expenses Testing'!$E$9,K40=0),1,0))</f>
        <v>1</v>
      </c>
      <c r="M40" s="57" t="n">
        <v>0.252924972782</v>
      </c>
      <c r="N40" s="56" t="str">
        <f aca="false">IF(OR(A40="",I40=""),"",IF(COUNTIFS($A$2:$A$800,A40,$D$2:$D$800,D40,$I$2:$I$800,I40)&gt;1,"Possible duplicate",""))</f>
        <v/>
      </c>
      <c r="O40" s="56" t="n">
        <f aca="false">IF(J40="","",IF(AND(L40=0,K40=0),1,0))</f>
        <v>0</v>
      </c>
      <c r="P40" s="56" t="n">
        <f aca="false">IF(L40=1,J40+ROW()/10^7,"")</f>
        <v>5500.000004</v>
      </c>
      <c r="Q40" s="56" t="str">
        <f aca="false">IF(O40=1,M40,"")</f>
        <v/>
      </c>
      <c r="R40" s="56" t="str">
        <f aca="false">IF(K40=1,ROW(),"")</f>
        <v/>
      </c>
      <c r="S40" s="56" t="str">
        <f aca="false">IF(D40="","",TRIM(D40))</f>
        <v>SALARY &amp; ALLOWANCES</v>
      </c>
    </row>
    <row r="41" customFormat="false" ht="15" hidden="false" customHeight="false" outlineLevel="0" collapsed="false">
      <c r="A41" s="50"/>
      <c r="B41" s="55" t="n">
        <v>45657</v>
      </c>
      <c r="C41" s="50" t="n">
        <f aca="false">IF(S41="","",IFERROR(IF(INDEX('Ledger Codes'!$C$6:$C$205,MATCH(S41,'Ledger Codes'!$B$6:$B$205,0))="","",INDEX('Ledger Codes'!$C$6:$C$205,MATCH(S41,'Ledger Codes'!$B$6:$B$205,0))),""))</f>
        <v>10109</v>
      </c>
      <c r="D41" s="50" t="s">
        <v>2718</v>
      </c>
      <c r="E41" s="50"/>
      <c r="F41" s="50"/>
      <c r="G41" s="52" t="n">
        <v>5000</v>
      </c>
      <c r="H41" s="52" t="n">
        <v>0</v>
      </c>
      <c r="I41" s="52" t="n">
        <f aca="false">IF(AND(G41="",H41=""),"",N(G41)-N(H41))</f>
        <v>5000</v>
      </c>
      <c r="J41" s="52" t="n">
        <f aca="false">IF(I41="","",ABS(I41))</f>
        <v>5000</v>
      </c>
      <c r="K41" s="56" t="n">
        <f aca="false">IF(S41="","",IF(IFERROR(INDEX('Expense Accounts'!$G$6:$G$75,MATCH(S41,'Expense Accounts'!$C$6:$C$75,0)),"Include")="Exclude",1,0))</f>
        <v>0</v>
      </c>
      <c r="L41" s="56" t="n">
        <f aca="false">IF(J41="","",IF(AND(J41&gt;'Expenses Testing'!$E$9,K41=0),1,0))</f>
        <v>1</v>
      </c>
      <c r="M41" s="57" t="n">
        <v>0.87705970473</v>
      </c>
      <c r="N41" s="56" t="str">
        <f aca="false">IF(OR(A41="",I41=""),"",IF(COUNTIFS($A$2:$A$800,A41,$D$2:$D$800,D41,$I$2:$I$800,I41)&gt;1,"Possible duplicate",""))</f>
        <v/>
      </c>
      <c r="O41" s="56" t="n">
        <f aca="false">IF(J41="","",IF(AND(L41=0,K41=0),1,0))</f>
        <v>0</v>
      </c>
      <c r="P41" s="56" t="n">
        <f aca="false">IF(L41=1,J41+ROW()/10^7,"")</f>
        <v>5000.0000041</v>
      </c>
      <c r="Q41" s="56" t="str">
        <f aca="false">IF(O41=1,M41,"")</f>
        <v/>
      </c>
      <c r="R41" s="56" t="str">
        <f aca="false">IF(K41=1,ROW(),"")</f>
        <v/>
      </c>
      <c r="S41" s="56" t="str">
        <f aca="false">IF(D41="","",TRIM(D41))</f>
        <v>Zakat Fee</v>
      </c>
    </row>
    <row r="42" customFormat="false" ht="15" hidden="false" customHeight="false" outlineLevel="0" collapsed="false">
      <c r="A42" s="50" t="s">
        <v>2719</v>
      </c>
      <c r="B42" s="55" t="n">
        <v>46001</v>
      </c>
      <c r="C42" s="50" t="n">
        <f aca="false">IF(S42="","",IFERROR(IF(INDEX('Ledger Codes'!$C$6:$C$205,MATCH(S42,'Ledger Codes'!$B$6:$B$205,0))="","",INDEX('Ledger Codes'!$C$6:$C$205,MATCH(S42,'Ledger Codes'!$B$6:$B$205,0))),""))</f>
        <v>10097</v>
      </c>
      <c r="D42" s="50" t="s">
        <v>281</v>
      </c>
      <c r="E42" s="50"/>
      <c r="F42" s="50" t="s">
        <v>2720</v>
      </c>
      <c r="G42" s="52" t="n">
        <v>4800</v>
      </c>
      <c r="H42" s="52" t="n">
        <v>0</v>
      </c>
      <c r="I42" s="52" t="n">
        <f aca="false">IF(AND(G42="",H42=""),"",N(G42)-N(H42))</f>
        <v>4800</v>
      </c>
      <c r="J42" s="52" t="n">
        <f aca="false">IF(I42="","",ABS(I42))</f>
        <v>4800</v>
      </c>
      <c r="K42" s="56" t="n">
        <f aca="false">IF(S42="","",IF(IFERROR(INDEX('Expense Accounts'!$G$6:$G$75,MATCH(S42,'Expense Accounts'!$C$6:$C$75,0)),"Include")="Exclude",1,0))</f>
        <v>0</v>
      </c>
      <c r="L42" s="56" t="n">
        <f aca="false">IF(J42="","",IF(AND(J42&gt;'Expenses Testing'!$E$9,K42=0),1,0))</f>
        <v>1</v>
      </c>
      <c r="M42" s="57" t="n">
        <v>0.241119859482</v>
      </c>
      <c r="N42" s="56" t="str">
        <f aca="false">IF(OR(A42="",I42=""),"",IF(COUNTIFS($A$2:$A$800,A42,$D$2:$D$800,D42,$I$2:$I$800,I42)&gt;1,"Possible duplicate",""))</f>
        <v/>
      </c>
      <c r="O42" s="56" t="n">
        <f aca="false">IF(J42="","",IF(AND(L42=0,K42=0),1,0))</f>
        <v>0</v>
      </c>
      <c r="P42" s="56" t="n">
        <f aca="false">IF(L42=1,J42+ROW()/10^7,"")</f>
        <v>4800.0000042</v>
      </c>
      <c r="Q42" s="56" t="str">
        <f aca="false">IF(O42=1,M42,"")</f>
        <v/>
      </c>
      <c r="R42" s="56" t="str">
        <f aca="false">IF(K42=1,ROW(),"")</f>
        <v/>
      </c>
      <c r="S42" s="56" t="str">
        <f aca="false">IF(D42="","",TRIM(D42))</f>
        <v>VISA/RE-ENTRY EXPENSE</v>
      </c>
    </row>
    <row r="43" customFormat="false" ht="15" hidden="false" customHeight="false" outlineLevel="0" collapsed="false">
      <c r="A43" s="50" t="s">
        <v>2721</v>
      </c>
      <c r="B43" s="55" t="n">
        <v>46022</v>
      </c>
      <c r="C43" s="50" t="n">
        <f aca="false">IF(S43="","",IFERROR(IF(INDEX('Ledger Codes'!$C$6:$C$205,MATCH(S43,'Ledger Codes'!$B$6:$B$205,0))="","",INDEX('Ledger Codes'!$C$6:$C$205,MATCH(S43,'Ledger Codes'!$B$6:$B$205,0))),""))</f>
        <v>10112</v>
      </c>
      <c r="D43" s="50" t="s">
        <v>282</v>
      </c>
      <c r="E43" s="50"/>
      <c r="F43" s="50" t="s">
        <v>2722</v>
      </c>
      <c r="G43" s="52" t="n">
        <v>4518.08</v>
      </c>
      <c r="H43" s="52" t="n">
        <v>0</v>
      </c>
      <c r="I43" s="52" t="n">
        <f aca="false">IF(AND(G43="",H43=""),"",N(G43)-N(H43))</f>
        <v>4518.08</v>
      </c>
      <c r="J43" s="52" t="n">
        <f aca="false">IF(I43="","",ABS(I43))</f>
        <v>4518.08</v>
      </c>
      <c r="K43" s="56" t="n">
        <f aca="false">IF(S43="","",IF(IFERROR(INDEX('Expense Accounts'!$G$6:$G$75,MATCH(S43,'Expense Accounts'!$C$6:$C$75,0)),"Include")="Exclude",1,0))</f>
        <v>0</v>
      </c>
      <c r="L43" s="56" t="n">
        <f aca="false">IF(J43="","",IF(AND(J43&gt;'Expenses Testing'!$E$9,K43=0),1,0))</f>
        <v>1</v>
      </c>
      <c r="M43" s="57" t="n">
        <v>0.136439134808</v>
      </c>
      <c r="N43" s="56" t="str">
        <f aca="false">IF(OR(A43="",I43=""),"",IF(COUNTIFS($A$2:$A$800,A43,$D$2:$D$800,D43,$I$2:$I$800,I43)&gt;1,"Possible duplicate",""))</f>
        <v/>
      </c>
      <c r="O43" s="56" t="n">
        <f aca="false">IF(J43="","",IF(AND(L43=0,K43=0),1,0))</f>
        <v>0</v>
      </c>
      <c r="P43" s="56" t="n">
        <f aca="false">IF(L43=1,J43+ROW()/10^7,"")</f>
        <v>4518.0800043</v>
      </c>
      <c r="Q43" s="56" t="str">
        <f aca="false">IF(O43=1,M43,"")</f>
        <v/>
      </c>
      <c r="R43" s="56" t="str">
        <f aca="false">IF(K43=1,ROW(),"")</f>
        <v/>
      </c>
      <c r="S43" s="56" t="str">
        <f aca="false">IF(D43="","",TRIM(D43))</f>
        <v>GOSI Expense</v>
      </c>
    </row>
    <row r="44" customFormat="false" ht="15" hidden="false" customHeight="false" outlineLevel="0" collapsed="false">
      <c r="A44" s="50" t="s">
        <v>2723</v>
      </c>
      <c r="B44" s="55" t="n">
        <v>45819</v>
      </c>
      <c r="C44" s="50" t="n">
        <f aca="false">IF(S44="","",IFERROR(IF(INDEX('Ledger Codes'!$C$6:$C$205,MATCH(S44,'Ledger Codes'!$B$6:$B$205,0))="","",INDEX('Ledger Codes'!$C$6:$C$205,MATCH(S44,'Ledger Codes'!$B$6:$B$205,0))),""))</f>
        <v>10096</v>
      </c>
      <c r="D44" s="50" t="s">
        <v>278</v>
      </c>
      <c r="E44" s="50"/>
      <c r="F44" s="58" t="s">
        <v>2724</v>
      </c>
      <c r="G44" s="52" t="n">
        <v>4000</v>
      </c>
      <c r="H44" s="52" t="n">
        <v>0</v>
      </c>
      <c r="I44" s="52" t="n">
        <f aca="false">IF(AND(G44="",H44=""),"",N(G44)-N(H44))</f>
        <v>4000</v>
      </c>
      <c r="J44" s="52" t="n">
        <f aca="false">IF(I44="","",ABS(I44))</f>
        <v>4000</v>
      </c>
      <c r="K44" s="56" t="n">
        <f aca="false">IF(S44="","",IF(IFERROR(INDEX('Expense Accounts'!$G$6:$G$75,MATCH(S44,'Expense Accounts'!$C$6:$C$75,0)),"Include")="Exclude",1,0))</f>
        <v>0</v>
      </c>
      <c r="L44" s="56" t="n">
        <f aca="false">IF(J44="","",IF(AND(J44&gt;'Expenses Testing'!$E$9,K44=0),1,0))</f>
        <v>0</v>
      </c>
      <c r="M44" s="57" t="n">
        <v>0.49204188424</v>
      </c>
      <c r="N44" s="56" t="str">
        <f aca="false">IF(OR(A44="",I44=""),"",IF(COUNTIFS($A$2:$A$800,A44,$D$2:$D$800,D44,$I$2:$I$800,I44)&gt;1,"Possible duplicate",""))</f>
        <v>Possible duplicate</v>
      </c>
      <c r="O44" s="56" t="n">
        <f aca="false">IF(J44="","",IF(AND(L44=0,K44=0),1,0))</f>
        <v>1</v>
      </c>
      <c r="P44" s="56" t="str">
        <f aca="false">IF(L44=1,J44+ROW()/10^7,"")</f>
        <v/>
      </c>
      <c r="Q44" s="57" t="n">
        <f aca="false">IF(O44=1,M44,"")</f>
        <v>0.49204188424</v>
      </c>
      <c r="R44" s="56" t="str">
        <f aca="false">IF(K44=1,ROW(),"")</f>
        <v/>
      </c>
      <c r="S44" s="56" t="str">
        <f aca="false">IF(D44="","",TRIM(D44))</f>
        <v>SADAD PAYMENTS</v>
      </c>
    </row>
    <row r="45" customFormat="false" ht="15" hidden="false" customHeight="false" outlineLevel="0" collapsed="false">
      <c r="A45" s="50" t="s">
        <v>2725</v>
      </c>
      <c r="B45" s="55" t="n">
        <v>45820</v>
      </c>
      <c r="C45" s="50" t="n">
        <f aca="false">IF(S45="","",IFERROR(IF(INDEX('Ledger Codes'!$C$6:$C$205,MATCH(S45,'Ledger Codes'!$B$6:$B$205,0))="","",INDEX('Ledger Codes'!$C$6:$C$205,MATCH(S45,'Ledger Codes'!$B$6:$B$205,0))),""))</f>
        <v>10096</v>
      </c>
      <c r="D45" s="50" t="s">
        <v>278</v>
      </c>
      <c r="E45" s="50"/>
      <c r="F45" s="58" t="s">
        <v>2724</v>
      </c>
      <c r="G45" s="52" t="n">
        <v>4000</v>
      </c>
      <c r="H45" s="52" t="n">
        <v>0</v>
      </c>
      <c r="I45" s="52" t="n">
        <f aca="false">IF(AND(G45="",H45=""),"",N(G45)-N(H45))</f>
        <v>4000</v>
      </c>
      <c r="J45" s="52" t="n">
        <f aca="false">IF(I45="","",ABS(I45))</f>
        <v>4000</v>
      </c>
      <c r="K45" s="56" t="n">
        <f aca="false">IF(S45="","",IF(IFERROR(INDEX('Expense Accounts'!$G$6:$G$75,MATCH(S45,'Expense Accounts'!$C$6:$C$75,0)),"Include")="Exclude",1,0))</f>
        <v>0</v>
      </c>
      <c r="L45" s="56" t="n">
        <f aca="false">IF(J45="","",IF(AND(J45&gt;'Expenses Testing'!$E$9,K45=0),1,0))</f>
        <v>0</v>
      </c>
      <c r="M45" s="57" t="n">
        <v>0.316181638466</v>
      </c>
      <c r="N45" s="56" t="str">
        <f aca="false">IF(OR(A45="",I45=""),"",IF(COUNTIFS($A$2:$A$800,A45,$D$2:$D$800,D45,$I$2:$I$800,I45)&gt;1,"Possible duplicate",""))</f>
        <v>Possible duplicate</v>
      </c>
      <c r="O45" s="56" t="n">
        <f aca="false">IF(J45="","",IF(AND(L45=0,K45=0),1,0))</f>
        <v>1</v>
      </c>
      <c r="P45" s="56" t="str">
        <f aca="false">IF(L45=1,J45+ROW()/10^7,"")</f>
        <v/>
      </c>
      <c r="Q45" s="57" t="n">
        <f aca="false">IF(O45=1,M45,"")</f>
        <v>0.316181638466</v>
      </c>
      <c r="R45" s="56" t="str">
        <f aca="false">IF(K45=1,ROW(),"")</f>
        <v/>
      </c>
      <c r="S45" s="56" t="str">
        <f aca="false">IF(D45="","",TRIM(D45))</f>
        <v>SADAD PAYMENTS</v>
      </c>
    </row>
    <row r="46" customFormat="false" ht="15" hidden="false" customHeight="false" outlineLevel="0" collapsed="false">
      <c r="A46" s="50" t="s">
        <v>2726</v>
      </c>
      <c r="B46" s="55" t="n">
        <v>45662</v>
      </c>
      <c r="C46" s="50" t="n">
        <f aca="false">IF(S46="","",IFERROR(IF(INDEX('Ledger Codes'!$C$6:$C$205,MATCH(S46,'Ledger Codes'!$B$6:$B$205,0))="","",INDEX('Ledger Codes'!$C$6:$C$205,MATCH(S46,'Ledger Codes'!$B$6:$B$205,0))),""))</f>
        <v>10108</v>
      </c>
      <c r="D46" s="50" t="s">
        <v>284</v>
      </c>
      <c r="E46" s="50"/>
      <c r="F46" s="50" t="s">
        <v>2727</v>
      </c>
      <c r="G46" s="52" t="n">
        <v>4000</v>
      </c>
      <c r="H46" s="52" t="n">
        <v>0</v>
      </c>
      <c r="I46" s="52" t="n">
        <f aca="false">IF(AND(G46="",H46=""),"",N(G46)-N(H46))</f>
        <v>4000</v>
      </c>
      <c r="J46" s="52" t="n">
        <f aca="false">IF(I46="","",ABS(I46))</f>
        <v>4000</v>
      </c>
      <c r="K46" s="56" t="n">
        <f aca="false">IF(S46="","",IF(IFERROR(INDEX('Expense Accounts'!$G$6:$G$75,MATCH(S46,'Expense Accounts'!$C$6:$C$75,0)),"Include")="Exclude",1,0))</f>
        <v>0</v>
      </c>
      <c r="L46" s="56" t="n">
        <f aca="false">IF(J46="","",IF(AND(J46&gt;'Expenses Testing'!$E$9,K46=0),1,0))</f>
        <v>0</v>
      </c>
      <c r="M46" s="57" t="n">
        <v>0.377753507155</v>
      </c>
      <c r="N46" s="56" t="str">
        <f aca="false">IF(OR(A46="",I46=""),"",IF(COUNTIFS($A$2:$A$800,A46,$D$2:$D$800,D46,$I$2:$I$800,I46)&gt;1,"Possible duplicate",""))</f>
        <v/>
      </c>
      <c r="O46" s="56" t="n">
        <f aca="false">IF(J46="","",IF(AND(L46=0,K46=0),1,0))</f>
        <v>1</v>
      </c>
      <c r="P46" s="56" t="str">
        <f aca="false">IF(L46=1,J46+ROW()/10^7,"")</f>
        <v/>
      </c>
      <c r="Q46" s="57" t="n">
        <f aca="false">IF(O46=1,M46,"")</f>
        <v>0.377753507155</v>
      </c>
      <c r="R46" s="56" t="str">
        <f aca="false">IF(K46=1,ROW(),"")</f>
        <v/>
      </c>
      <c r="S46" s="56" t="str">
        <f aca="false">IF(D46="","",TRIM(D46))</f>
        <v>UTILITY BILLLS</v>
      </c>
    </row>
    <row r="47" customFormat="false" ht="15" hidden="false" customHeight="false" outlineLevel="0" collapsed="false">
      <c r="A47" s="50" t="s">
        <v>2723</v>
      </c>
      <c r="B47" s="55" t="n">
        <v>45819</v>
      </c>
      <c r="C47" s="50" t="n">
        <f aca="false">IF(S47="","",IFERROR(IF(INDEX('Ledger Codes'!$C$6:$C$205,MATCH(S47,'Ledger Codes'!$B$6:$B$205,0))="","",INDEX('Ledger Codes'!$C$6:$C$205,MATCH(S47,'Ledger Codes'!$B$6:$B$205,0))),""))</f>
        <v>10096</v>
      </c>
      <c r="D47" s="50" t="s">
        <v>149</v>
      </c>
      <c r="E47" s="50"/>
      <c r="F47" s="50" t="s">
        <v>2728</v>
      </c>
      <c r="G47" s="52" t="n">
        <v>4000</v>
      </c>
      <c r="H47" s="52" t="n">
        <v>0</v>
      </c>
      <c r="I47" s="52" t="n">
        <f aca="false">IF(AND(G47="",H47=""),"",N(G47)-N(H47))</f>
        <v>4000</v>
      </c>
      <c r="J47" s="52" t="n">
        <f aca="false">IF(I47="","",ABS(I47))</f>
        <v>4000</v>
      </c>
      <c r="K47" s="56" t="n">
        <f aca="false">IF(S47="","",IF(IFERROR(INDEX('Expense Accounts'!$G$6:$G$75,MATCH(S47,'Expense Accounts'!$C$6:$C$75,0)),"Include")="Exclude",1,0))</f>
        <v>0</v>
      </c>
      <c r="L47" s="56" t="n">
        <f aca="false">IF(J47="","",IF(AND(J47&gt;'Expenses Testing'!$E$9,K47=0),1,0))</f>
        <v>0</v>
      </c>
      <c r="M47" s="57" t="n">
        <v>0.645007451846</v>
      </c>
      <c r="N47" s="56" t="str">
        <f aca="false">IF(OR(A47="",I47=""),"",IF(COUNTIFS($A$2:$A$800,A47,$D$2:$D$800,D47,$I$2:$I$800,I47)&gt;1,"Possible duplicate",""))</f>
        <v>Possible duplicate</v>
      </c>
      <c r="O47" s="56" t="n">
        <f aca="false">IF(J47="","",IF(AND(L47=0,K47=0),1,0))</f>
        <v>1</v>
      </c>
      <c r="P47" s="56" t="str">
        <f aca="false">IF(L47=1,J47+ROW()/10^7,"")</f>
        <v/>
      </c>
      <c r="Q47" s="57" t="n">
        <f aca="false">IF(O47=1,M47,"")</f>
        <v>0.645007451846</v>
      </c>
      <c r="R47" s="56" t="str">
        <f aca="false">IF(K47=1,ROW(),"")</f>
        <v/>
      </c>
      <c r="S47" s="56" t="str">
        <f aca="false">IF(D47="","",TRIM(D47))</f>
        <v>Sadad Payments</v>
      </c>
    </row>
    <row r="48" customFormat="false" ht="15" hidden="false" customHeight="false" outlineLevel="0" collapsed="false">
      <c r="A48" s="50" t="s">
        <v>2725</v>
      </c>
      <c r="B48" s="55" t="n">
        <v>45820</v>
      </c>
      <c r="C48" s="50" t="n">
        <f aca="false">IF(S48="","",IFERROR(IF(INDEX('Ledger Codes'!$C$6:$C$205,MATCH(S48,'Ledger Codes'!$B$6:$B$205,0))="","",INDEX('Ledger Codes'!$C$6:$C$205,MATCH(S48,'Ledger Codes'!$B$6:$B$205,0))),""))</f>
        <v>10096</v>
      </c>
      <c r="D48" s="50" t="s">
        <v>149</v>
      </c>
      <c r="E48" s="50"/>
      <c r="F48" s="50" t="s">
        <v>2728</v>
      </c>
      <c r="G48" s="52" t="n">
        <v>4000</v>
      </c>
      <c r="H48" s="52" t="n">
        <v>0</v>
      </c>
      <c r="I48" s="52" t="n">
        <f aca="false">IF(AND(G48="",H48=""),"",N(G48)-N(H48))</f>
        <v>4000</v>
      </c>
      <c r="J48" s="52" t="n">
        <f aca="false">IF(I48="","",ABS(I48))</f>
        <v>4000</v>
      </c>
      <c r="K48" s="56" t="n">
        <f aca="false">IF(S48="","",IF(IFERROR(INDEX('Expense Accounts'!$G$6:$G$75,MATCH(S48,'Expense Accounts'!$C$6:$C$75,0)),"Include")="Exclude",1,0))</f>
        <v>0</v>
      </c>
      <c r="L48" s="56" t="n">
        <f aca="false">IF(J48="","",IF(AND(J48&gt;'Expenses Testing'!$E$9,K48=0),1,0))</f>
        <v>0</v>
      </c>
      <c r="M48" s="57" t="n">
        <v>0.496342452322</v>
      </c>
      <c r="N48" s="56" t="str">
        <f aca="false">IF(OR(A48="",I48=""),"",IF(COUNTIFS($A$2:$A$800,A48,$D$2:$D$800,D48,$I$2:$I$800,I48)&gt;1,"Possible duplicate",""))</f>
        <v>Possible duplicate</v>
      </c>
      <c r="O48" s="56" t="n">
        <f aca="false">IF(J48="","",IF(AND(L48=0,K48=0),1,0))</f>
        <v>1</v>
      </c>
      <c r="P48" s="56" t="str">
        <f aca="false">IF(L48=1,J48+ROW()/10^7,"")</f>
        <v/>
      </c>
      <c r="Q48" s="57" t="n">
        <f aca="false">IF(O48=1,M48,"")</f>
        <v>0.496342452322</v>
      </c>
      <c r="R48" s="56" t="str">
        <f aca="false">IF(K48=1,ROW(),"")</f>
        <v/>
      </c>
      <c r="S48" s="56" t="str">
        <f aca="false">IF(D48="","",TRIM(D48))</f>
        <v>Sadad Payments</v>
      </c>
    </row>
    <row r="49" customFormat="false" ht="15" hidden="false" customHeight="false" outlineLevel="0" collapsed="false">
      <c r="A49" s="50"/>
      <c r="B49" s="55" t="n">
        <v>45630</v>
      </c>
      <c r="C49" s="50" t="n">
        <f aca="false">IF(S49="","",IFERROR(IF(INDEX('Ledger Codes'!$C$6:$C$205,MATCH(S49,'Ledger Codes'!$B$6:$B$205,0))="","",INDEX('Ledger Codes'!$C$6:$C$205,MATCH(S49,'Ledger Codes'!$B$6:$B$205,0))),""))</f>
        <v>10101</v>
      </c>
      <c r="D49" s="50" t="s">
        <v>154</v>
      </c>
      <c r="E49" s="50"/>
      <c r="F49" s="50" t="s">
        <v>2729</v>
      </c>
      <c r="G49" s="52" t="n">
        <v>4000</v>
      </c>
      <c r="H49" s="52" t="n">
        <v>0</v>
      </c>
      <c r="I49" s="52" t="n">
        <f aca="false">IF(AND(G49="",H49=""),"",N(G49)-N(H49))</f>
        <v>4000</v>
      </c>
      <c r="J49" s="52" t="n">
        <f aca="false">IF(I49="","",ABS(I49))</f>
        <v>4000</v>
      </c>
      <c r="K49" s="56" t="n">
        <f aca="false">IF(S49="","",IF(IFERROR(INDEX('Expense Accounts'!$G$6:$G$75,MATCH(S49,'Expense Accounts'!$C$6:$C$75,0)),"Include")="Exclude",1,0))</f>
        <v>0</v>
      </c>
      <c r="L49" s="56" t="n">
        <f aca="false">IF(J49="","",IF(AND(J49&gt;'Expenses Testing'!$E$9,K49=0),1,0))</f>
        <v>0</v>
      </c>
      <c r="M49" s="57" t="n">
        <v>0.112574548021</v>
      </c>
      <c r="N49" s="56" t="str">
        <f aca="false">IF(OR(A49="",I49=""),"",IF(COUNTIFS($A$2:$A$800,A49,$D$2:$D$800,D49,$I$2:$I$800,I49)&gt;1,"Possible duplicate",""))</f>
        <v/>
      </c>
      <c r="O49" s="56" t="n">
        <f aca="false">IF(J49="","",IF(AND(L49=0,K49=0),1,0))</f>
        <v>1</v>
      </c>
      <c r="P49" s="56" t="str">
        <f aca="false">IF(L49=1,J49+ROW()/10^7,"")</f>
        <v/>
      </c>
      <c r="Q49" s="57" t="n">
        <f aca="false">IF(O49=1,M49,"")</f>
        <v>0.112574548021</v>
      </c>
      <c r="R49" s="56" t="str">
        <f aca="false">IF(K49=1,ROW(),"")</f>
        <v/>
      </c>
      <c r="S49" s="56" t="str">
        <f aca="false">IF(D49="","",TRIM(D49))</f>
        <v>Other Expense</v>
      </c>
    </row>
    <row r="50" customFormat="false" ht="15" hidden="false" customHeight="false" outlineLevel="0" collapsed="false">
      <c r="A50" s="50"/>
      <c r="B50" s="55" t="n">
        <v>45512</v>
      </c>
      <c r="C50" s="50" t="n">
        <f aca="false">IF(S50="","",IFERROR(IF(INDEX('Ledger Codes'!$C$6:$C$205,MATCH(S50,'Ledger Codes'!$B$6:$B$205,0))="","",INDEX('Ledger Codes'!$C$6:$C$205,MATCH(S50,'Ledger Codes'!$B$6:$B$205,0))),""))</f>
        <v>10115</v>
      </c>
      <c r="D50" s="50" t="s">
        <v>285</v>
      </c>
      <c r="E50" s="50"/>
      <c r="F50" s="50" t="s">
        <v>2730</v>
      </c>
      <c r="G50" s="52" t="n">
        <v>3748.5</v>
      </c>
      <c r="H50" s="52" t="n">
        <v>0</v>
      </c>
      <c r="I50" s="52" t="n">
        <f aca="false">IF(AND(G50="",H50=""),"",N(G50)-N(H50))</f>
        <v>3748.5</v>
      </c>
      <c r="J50" s="52" t="n">
        <f aca="false">IF(I50="","",ABS(I50))</f>
        <v>3748.5</v>
      </c>
      <c r="K50" s="56" t="n">
        <f aca="false">IF(S50="","",IF(IFERROR(INDEX('Expense Accounts'!$G$6:$G$75,MATCH(S50,'Expense Accounts'!$C$6:$C$75,0)),"Include")="Exclude",1,0))</f>
        <v>0</v>
      </c>
      <c r="L50" s="56" t="n">
        <f aca="false">IF(J50="","",IF(AND(J50&gt;'Expenses Testing'!$E$9,K50=0),1,0))</f>
        <v>0</v>
      </c>
      <c r="M50" s="57" t="n">
        <v>0.086393082179</v>
      </c>
      <c r="N50" s="56" t="str">
        <f aca="false">IF(OR(A50="",I50=""),"",IF(COUNTIFS($A$2:$A$800,A50,$D$2:$D$800,D50,$I$2:$I$800,I50)&gt;1,"Possible duplicate",""))</f>
        <v/>
      </c>
      <c r="O50" s="56" t="n">
        <f aca="false">IF(J50="","",IF(AND(L50=0,K50=0),1,0))</f>
        <v>1</v>
      </c>
      <c r="P50" s="56" t="str">
        <f aca="false">IF(L50=1,J50+ROW()/10^7,"")</f>
        <v/>
      </c>
      <c r="Q50" s="57" t="n">
        <f aca="false">IF(O50=1,M50,"")</f>
        <v>0.086393082179</v>
      </c>
      <c r="R50" s="56" t="str">
        <f aca="false">IF(K50=1,ROW(),"")</f>
        <v/>
      </c>
      <c r="S50" s="56" t="str">
        <f aca="false">IF(D50="","",TRIM(D50))</f>
        <v>Salary and Allowance</v>
      </c>
    </row>
    <row r="51" customFormat="false" ht="15" hidden="false" customHeight="false" outlineLevel="0" collapsed="false">
      <c r="A51" s="50" t="s">
        <v>2681</v>
      </c>
      <c r="B51" s="55" t="n">
        <v>46022</v>
      </c>
      <c r="C51" s="50" t="n">
        <f aca="false">IF(S51="","",IFERROR(IF(INDEX('Ledger Codes'!$C$6:$C$205,MATCH(S51,'Ledger Codes'!$B$6:$B$205,0))="","",INDEX('Ledger Codes'!$C$6:$C$205,MATCH(S51,'Ledger Codes'!$B$6:$B$205,0))),""))</f>
        <v>10123</v>
      </c>
      <c r="D51" s="50" t="s">
        <v>287</v>
      </c>
      <c r="E51" s="50"/>
      <c r="F51" s="50" t="s">
        <v>2682</v>
      </c>
      <c r="G51" s="52" t="n">
        <v>3212.04</v>
      </c>
      <c r="H51" s="52" t="n">
        <v>0</v>
      </c>
      <c r="I51" s="52" t="n">
        <f aca="false">IF(AND(G51="",H51=""),"",N(G51)-N(H51))</f>
        <v>3212.04</v>
      </c>
      <c r="J51" s="52" t="n">
        <f aca="false">IF(I51="","",ABS(I51))</f>
        <v>3212.04</v>
      </c>
      <c r="K51" s="56" t="n">
        <f aca="false">IF(S51="","",IF(IFERROR(INDEX('Expense Accounts'!$G$6:$G$75,MATCH(S51,'Expense Accounts'!$C$6:$C$75,0)),"Include")="Exclude",1,0))</f>
        <v>1</v>
      </c>
      <c r="L51" s="56" t="n">
        <f aca="false">IF(J51="","",IF(AND(J51&gt;'Expenses Testing'!$E$9,K51=0),1,0))</f>
        <v>0</v>
      </c>
      <c r="M51" s="57" t="n">
        <v>0.851954606741</v>
      </c>
      <c r="N51" s="56" t="str">
        <f aca="false">IF(OR(A51="",I51=""),"",IF(COUNTIFS($A$2:$A$800,A51,$D$2:$D$800,D51,$I$2:$I$800,I51)&gt;1,"Possible duplicate",""))</f>
        <v/>
      </c>
      <c r="O51" s="56" t="n">
        <f aca="false">IF(J51="","",IF(AND(L51=0,K51=0),1,0))</f>
        <v>0</v>
      </c>
      <c r="P51" s="56" t="str">
        <f aca="false">IF(L51=1,J51+ROW()/10^7,"")</f>
        <v/>
      </c>
      <c r="Q51" s="56" t="str">
        <f aca="false">IF(O51=1,M51,"")</f>
        <v/>
      </c>
      <c r="R51" s="56" t="n">
        <f aca="false">IF(K51=1,ROW(),"")</f>
        <v>51</v>
      </c>
      <c r="S51" s="56" t="str">
        <f aca="false">IF(D51="","",TRIM(D51))</f>
        <v>DEPRECIATION-COMPUTERS</v>
      </c>
    </row>
    <row r="52" customFormat="false" ht="15" hidden="false" customHeight="false" outlineLevel="0" collapsed="false">
      <c r="A52" s="50" t="s">
        <v>2731</v>
      </c>
      <c r="B52" s="55" t="n">
        <v>45931</v>
      </c>
      <c r="C52" s="50" t="n">
        <f aca="false">IF(S52="","",IFERROR(IF(INDEX('Ledger Codes'!$C$6:$C$205,MATCH(S52,'Ledger Codes'!$B$6:$B$205,0))="","",INDEX('Ledger Codes'!$C$6:$C$205,MATCH(S52,'Ledger Codes'!$B$6:$B$205,0))),""))</f>
        <v>10112</v>
      </c>
      <c r="D52" s="50" t="s">
        <v>282</v>
      </c>
      <c r="E52" s="50"/>
      <c r="F52" s="50" t="s">
        <v>2732</v>
      </c>
      <c r="G52" s="52" t="n">
        <v>3108.47</v>
      </c>
      <c r="H52" s="52" t="n">
        <v>0</v>
      </c>
      <c r="I52" s="52" t="n">
        <f aca="false">IF(AND(G52="",H52=""),"",N(G52)-N(H52))</f>
        <v>3108.47</v>
      </c>
      <c r="J52" s="52" t="n">
        <f aca="false">IF(I52="","",ABS(I52))</f>
        <v>3108.47</v>
      </c>
      <c r="K52" s="56" t="n">
        <f aca="false">IF(S52="","",IF(IFERROR(INDEX('Expense Accounts'!$G$6:$G$75,MATCH(S52,'Expense Accounts'!$C$6:$C$75,0)),"Include")="Exclude",1,0))</f>
        <v>0</v>
      </c>
      <c r="L52" s="56" t="n">
        <f aca="false">IF(J52="","",IF(AND(J52&gt;'Expenses Testing'!$E$9,K52=0),1,0))</f>
        <v>0</v>
      </c>
      <c r="M52" s="57" t="n">
        <v>0.48345030075</v>
      </c>
      <c r="N52" s="56" t="str">
        <f aca="false">IF(OR(A52="",I52=""),"",IF(COUNTIFS($A$2:$A$800,A52,$D$2:$D$800,D52,$I$2:$I$800,I52)&gt;1,"Possible duplicate",""))</f>
        <v/>
      </c>
      <c r="O52" s="56" t="n">
        <f aca="false">IF(J52="","",IF(AND(L52=0,K52=0),1,0))</f>
        <v>1</v>
      </c>
      <c r="P52" s="56" t="str">
        <f aca="false">IF(L52=1,J52+ROW()/10^7,"")</f>
        <v/>
      </c>
      <c r="Q52" s="57" t="n">
        <f aca="false">IF(O52=1,M52,"")</f>
        <v>0.48345030075</v>
      </c>
      <c r="R52" s="56" t="str">
        <f aca="false">IF(K52=1,ROW(),"")</f>
        <v/>
      </c>
      <c r="S52" s="56" t="str">
        <f aca="false">IF(D52="","",TRIM(D52))</f>
        <v>GOSI Expense</v>
      </c>
    </row>
    <row r="53" customFormat="false" ht="15" hidden="false" customHeight="false" outlineLevel="0" collapsed="false">
      <c r="A53" s="50" t="s">
        <v>2733</v>
      </c>
      <c r="B53" s="55" t="n">
        <v>45963</v>
      </c>
      <c r="C53" s="50" t="n">
        <f aca="false">IF(S53="","",IFERROR(IF(INDEX('Ledger Codes'!$C$6:$C$205,MATCH(S53,'Ledger Codes'!$B$6:$B$205,0))="","",INDEX('Ledger Codes'!$C$6:$C$205,MATCH(S53,'Ledger Codes'!$B$6:$B$205,0))),""))</f>
        <v>10112</v>
      </c>
      <c r="D53" s="50" t="s">
        <v>282</v>
      </c>
      <c r="E53" s="50"/>
      <c r="F53" s="50" t="s">
        <v>2734</v>
      </c>
      <c r="G53" s="52" t="n">
        <v>3055.86</v>
      </c>
      <c r="H53" s="52" t="n">
        <v>0</v>
      </c>
      <c r="I53" s="52" t="n">
        <f aca="false">IF(AND(G53="",H53=""),"",N(G53)-N(H53))</f>
        <v>3055.86</v>
      </c>
      <c r="J53" s="52" t="n">
        <f aca="false">IF(I53="","",ABS(I53))</f>
        <v>3055.86</v>
      </c>
      <c r="K53" s="56" t="n">
        <f aca="false">IF(S53="","",IF(IFERROR(INDEX('Expense Accounts'!$G$6:$G$75,MATCH(S53,'Expense Accounts'!$C$6:$C$75,0)),"Include")="Exclude",1,0))</f>
        <v>0</v>
      </c>
      <c r="L53" s="56" t="n">
        <f aca="false">IF(J53="","",IF(AND(J53&gt;'Expenses Testing'!$E$9,K53=0),1,0))</f>
        <v>0</v>
      </c>
      <c r="M53" s="57" t="n">
        <v>0.437601808873</v>
      </c>
      <c r="N53" s="56" t="str">
        <f aca="false">IF(OR(A53="",I53=""),"",IF(COUNTIFS($A$2:$A$800,A53,$D$2:$D$800,D53,$I$2:$I$800,I53)&gt;1,"Possible duplicate",""))</f>
        <v/>
      </c>
      <c r="O53" s="56" t="n">
        <f aca="false">IF(J53="","",IF(AND(L53=0,K53=0),1,0))</f>
        <v>1</v>
      </c>
      <c r="P53" s="56" t="str">
        <f aca="false">IF(L53=1,J53+ROW()/10^7,"")</f>
        <v/>
      </c>
      <c r="Q53" s="57" t="n">
        <f aca="false">IF(O53=1,M53,"")</f>
        <v>0.437601808873</v>
      </c>
      <c r="R53" s="56" t="str">
        <f aca="false">IF(K53=1,ROW(),"")</f>
        <v/>
      </c>
      <c r="S53" s="56" t="str">
        <f aca="false">IF(D53="","",TRIM(D53))</f>
        <v>GOSI Expense</v>
      </c>
    </row>
    <row r="54" customFormat="false" ht="15" hidden="false" customHeight="false" outlineLevel="0" collapsed="false">
      <c r="A54" s="50" t="s">
        <v>2735</v>
      </c>
      <c r="B54" s="55" t="n">
        <v>45993</v>
      </c>
      <c r="C54" s="50" t="n">
        <f aca="false">IF(S54="","",IFERROR(IF(INDEX('Ledger Codes'!$C$6:$C$205,MATCH(S54,'Ledger Codes'!$B$6:$B$205,0))="","",INDEX('Ledger Codes'!$C$6:$C$205,MATCH(S54,'Ledger Codes'!$B$6:$B$205,0))),""))</f>
        <v>10112</v>
      </c>
      <c r="D54" s="50" t="s">
        <v>282</v>
      </c>
      <c r="E54" s="50"/>
      <c r="F54" s="50" t="s">
        <v>2736</v>
      </c>
      <c r="G54" s="52" t="n">
        <v>3055.86</v>
      </c>
      <c r="H54" s="52" t="n">
        <v>0</v>
      </c>
      <c r="I54" s="52" t="n">
        <f aca="false">IF(AND(G54="",H54=""),"",N(G54)-N(H54))</f>
        <v>3055.86</v>
      </c>
      <c r="J54" s="52" t="n">
        <f aca="false">IF(I54="","",ABS(I54))</f>
        <v>3055.86</v>
      </c>
      <c r="K54" s="56" t="n">
        <f aca="false">IF(S54="","",IF(IFERROR(INDEX('Expense Accounts'!$G$6:$G$75,MATCH(S54,'Expense Accounts'!$C$6:$C$75,0)),"Include")="Exclude",1,0))</f>
        <v>0</v>
      </c>
      <c r="L54" s="56" t="n">
        <f aca="false">IF(J54="","",IF(AND(J54&gt;'Expenses Testing'!$E$9,K54=0),1,0))</f>
        <v>0</v>
      </c>
      <c r="M54" s="57" t="n">
        <v>0.810311673441</v>
      </c>
      <c r="N54" s="56" t="str">
        <f aca="false">IF(OR(A54="",I54=""),"",IF(COUNTIFS($A$2:$A$800,A54,$D$2:$D$800,D54,$I$2:$I$800,I54)&gt;1,"Possible duplicate",""))</f>
        <v/>
      </c>
      <c r="O54" s="56" t="n">
        <f aca="false">IF(J54="","",IF(AND(L54=0,K54=0),1,0))</f>
        <v>1</v>
      </c>
      <c r="P54" s="56" t="str">
        <f aca="false">IF(L54=1,J54+ROW()/10^7,"")</f>
        <v/>
      </c>
      <c r="Q54" s="57" t="n">
        <f aca="false">IF(O54=1,M54,"")</f>
        <v>0.810311673441</v>
      </c>
      <c r="R54" s="56" t="str">
        <f aca="false">IF(K54=1,ROW(),"")</f>
        <v/>
      </c>
      <c r="S54" s="56" t="str">
        <f aca="false">IF(D54="","",TRIM(D54))</f>
        <v>GOSI Expense</v>
      </c>
    </row>
    <row r="55" customFormat="false" ht="15" hidden="false" customHeight="false" outlineLevel="0" collapsed="false">
      <c r="A55" s="50" t="s">
        <v>2737</v>
      </c>
      <c r="B55" s="55" t="n">
        <v>45901</v>
      </c>
      <c r="C55" s="50" t="n">
        <f aca="false">IF(S55="","",IFERROR(IF(INDEX('Ledger Codes'!$C$6:$C$205,MATCH(S55,'Ledger Codes'!$B$6:$B$205,0))="","",INDEX('Ledger Codes'!$C$6:$C$205,MATCH(S55,'Ledger Codes'!$B$6:$B$205,0))),""))</f>
        <v>10112</v>
      </c>
      <c r="D55" s="50" t="s">
        <v>282</v>
      </c>
      <c r="E55" s="50"/>
      <c r="F55" s="50" t="s">
        <v>2738</v>
      </c>
      <c r="G55" s="52" t="n">
        <v>3005.99</v>
      </c>
      <c r="H55" s="52" t="n">
        <v>0</v>
      </c>
      <c r="I55" s="52" t="n">
        <f aca="false">IF(AND(G55="",H55=""),"",N(G55)-N(H55))</f>
        <v>3005.99</v>
      </c>
      <c r="J55" s="52" t="n">
        <f aca="false">IF(I55="","",ABS(I55))</f>
        <v>3005.99</v>
      </c>
      <c r="K55" s="56" t="n">
        <f aca="false">IF(S55="","",IF(IFERROR(INDEX('Expense Accounts'!$G$6:$G$75,MATCH(S55,'Expense Accounts'!$C$6:$C$75,0)),"Include")="Exclude",1,0))</f>
        <v>0</v>
      </c>
      <c r="L55" s="56" t="n">
        <f aca="false">IF(J55="","",IF(AND(J55&gt;'Expenses Testing'!$E$9,K55=0),1,0))</f>
        <v>0</v>
      </c>
      <c r="M55" s="57" t="n">
        <v>0.54736384492</v>
      </c>
      <c r="N55" s="56" t="str">
        <f aca="false">IF(OR(A55="",I55=""),"",IF(COUNTIFS($A$2:$A$800,A55,$D$2:$D$800,D55,$I$2:$I$800,I55)&gt;1,"Possible duplicate",""))</f>
        <v/>
      </c>
      <c r="O55" s="56" t="n">
        <f aca="false">IF(J55="","",IF(AND(L55=0,K55=0),1,0))</f>
        <v>1</v>
      </c>
      <c r="P55" s="56" t="str">
        <f aca="false">IF(L55=1,J55+ROW()/10^7,"")</f>
        <v/>
      </c>
      <c r="Q55" s="57" t="n">
        <f aca="false">IF(O55=1,M55,"")</f>
        <v>0.54736384492</v>
      </c>
      <c r="R55" s="56" t="str">
        <f aca="false">IF(K55=1,ROW(),"")</f>
        <v/>
      </c>
      <c r="S55" s="56" t="str">
        <f aca="false">IF(D55="","",TRIM(D55))</f>
        <v>GOSI Expense</v>
      </c>
    </row>
    <row r="56" customFormat="false" ht="15" hidden="false" customHeight="false" outlineLevel="0" collapsed="false">
      <c r="A56" s="50" t="s">
        <v>2739</v>
      </c>
      <c r="B56" s="55" t="n">
        <v>46022</v>
      </c>
      <c r="C56" s="50" t="n">
        <f aca="false">IF(S56="","",IFERROR(IF(INDEX('Ledger Codes'!$C$6:$C$205,MATCH(S56,'Ledger Codes'!$B$6:$B$205,0))="","",INDEX('Ledger Codes'!$C$6:$C$205,MATCH(S56,'Ledger Codes'!$B$6:$B$205,0))),""))</f>
        <v>10109</v>
      </c>
      <c r="D56" s="50" t="s">
        <v>288</v>
      </c>
      <c r="E56" s="50"/>
      <c r="F56" s="50" t="s">
        <v>2740</v>
      </c>
      <c r="G56" s="52" t="n">
        <v>3000</v>
      </c>
      <c r="H56" s="52" t="n">
        <v>0</v>
      </c>
      <c r="I56" s="52" t="n">
        <f aca="false">IF(AND(G56="",H56=""),"",N(G56)-N(H56))</f>
        <v>3000</v>
      </c>
      <c r="J56" s="52" t="n">
        <f aca="false">IF(I56="","",ABS(I56))</f>
        <v>3000</v>
      </c>
      <c r="K56" s="56" t="n">
        <f aca="false">IF(S56="","",IF(IFERROR(INDEX('Expense Accounts'!$G$6:$G$75,MATCH(S56,'Expense Accounts'!$C$6:$C$75,0)),"Include")="Exclude",1,0))</f>
        <v>0</v>
      </c>
      <c r="L56" s="56" t="n">
        <f aca="false">IF(J56="","",IF(AND(J56&gt;'Expenses Testing'!$E$9,K56=0),1,0))</f>
        <v>0</v>
      </c>
      <c r="M56" s="57" t="n">
        <v>0.629217855605</v>
      </c>
      <c r="N56" s="56" t="str">
        <f aca="false">IF(OR(A56="",I56=""),"",IF(COUNTIFS($A$2:$A$800,A56,$D$2:$D$800,D56,$I$2:$I$800,I56)&gt;1,"Possible duplicate",""))</f>
        <v/>
      </c>
      <c r="O56" s="56" t="n">
        <f aca="false">IF(J56="","",IF(AND(L56=0,K56=0),1,0))</f>
        <v>1</v>
      </c>
      <c r="P56" s="56" t="str">
        <f aca="false">IF(L56=1,J56+ROW()/10^7,"")</f>
        <v/>
      </c>
      <c r="Q56" s="57" t="n">
        <f aca="false">IF(O56=1,M56,"")</f>
        <v>0.629217855605</v>
      </c>
      <c r="R56" s="56" t="str">
        <f aca="false">IF(K56=1,ROW(),"")</f>
        <v/>
      </c>
      <c r="S56" s="56" t="str">
        <f aca="false">IF(D56="","",TRIM(D56))</f>
        <v>ZAKAT FEES</v>
      </c>
    </row>
    <row r="57" customFormat="false" ht="15" hidden="false" customHeight="false" outlineLevel="0" collapsed="false">
      <c r="A57" s="50" t="s">
        <v>2741</v>
      </c>
      <c r="B57" s="55" t="n">
        <v>45871</v>
      </c>
      <c r="C57" s="50" t="n">
        <f aca="false">IF(S57="","",IFERROR(IF(INDEX('Ledger Codes'!$C$6:$C$205,MATCH(S57,'Ledger Codes'!$B$6:$B$205,0))="","",INDEX('Ledger Codes'!$C$6:$C$205,MATCH(S57,'Ledger Codes'!$B$6:$B$205,0))),""))</f>
        <v>10096</v>
      </c>
      <c r="D57" s="50" t="s">
        <v>278</v>
      </c>
      <c r="E57" s="50"/>
      <c r="F57" s="58" t="s">
        <v>2742</v>
      </c>
      <c r="G57" s="52" t="n">
        <v>2903.64</v>
      </c>
      <c r="H57" s="52" t="n">
        <v>0</v>
      </c>
      <c r="I57" s="52" t="n">
        <f aca="false">IF(AND(G57="",H57=""),"",N(G57)-N(H57))</f>
        <v>2903.64</v>
      </c>
      <c r="J57" s="52" t="n">
        <f aca="false">IF(I57="","",ABS(I57))</f>
        <v>2903.64</v>
      </c>
      <c r="K57" s="56" t="n">
        <f aca="false">IF(S57="","",IF(IFERROR(INDEX('Expense Accounts'!$G$6:$G$75,MATCH(S57,'Expense Accounts'!$C$6:$C$75,0)),"Include")="Exclude",1,0))</f>
        <v>0</v>
      </c>
      <c r="L57" s="56" t="n">
        <f aca="false">IF(J57="","",IF(AND(J57&gt;'Expenses Testing'!$E$9,K57=0),1,0))</f>
        <v>0</v>
      </c>
      <c r="M57" s="57" t="n">
        <v>0.151504993385</v>
      </c>
      <c r="N57" s="56" t="str">
        <f aca="false">IF(OR(A57="",I57=""),"",IF(COUNTIFS($A$2:$A$800,A57,$D$2:$D$800,D57,$I$2:$I$800,I57)&gt;1,"Possible duplicate",""))</f>
        <v>Possible duplicate</v>
      </c>
      <c r="O57" s="56" t="n">
        <f aca="false">IF(J57="","",IF(AND(L57=0,K57=0),1,0))</f>
        <v>1</v>
      </c>
      <c r="P57" s="56" t="str">
        <f aca="false">IF(L57=1,J57+ROW()/10^7,"")</f>
        <v/>
      </c>
      <c r="Q57" s="57" t="n">
        <f aca="false">IF(O57=1,M57,"")</f>
        <v>0.151504993385</v>
      </c>
      <c r="R57" s="56" t="str">
        <f aca="false">IF(K57=1,ROW(),"")</f>
        <v/>
      </c>
      <c r="S57" s="56" t="str">
        <f aca="false">IF(D57="","",TRIM(D57))</f>
        <v>SADAD PAYMENTS</v>
      </c>
    </row>
    <row r="58" customFormat="false" ht="15" hidden="false" customHeight="false" outlineLevel="0" collapsed="false">
      <c r="A58" s="50" t="s">
        <v>2743</v>
      </c>
      <c r="B58" s="55" t="n">
        <v>45871</v>
      </c>
      <c r="C58" s="50" t="n">
        <f aca="false">IF(S58="","",IFERROR(IF(INDEX('Ledger Codes'!$C$6:$C$205,MATCH(S58,'Ledger Codes'!$B$6:$B$205,0))="","",INDEX('Ledger Codes'!$C$6:$C$205,MATCH(S58,'Ledger Codes'!$B$6:$B$205,0))),""))</f>
        <v>10096</v>
      </c>
      <c r="D58" s="50" t="s">
        <v>278</v>
      </c>
      <c r="E58" s="50"/>
      <c r="F58" s="58" t="s">
        <v>2744</v>
      </c>
      <c r="G58" s="52" t="n">
        <v>0</v>
      </c>
      <c r="H58" s="52" t="n">
        <v>2903.64</v>
      </c>
      <c r="I58" s="52" t="n">
        <f aca="false">IF(AND(G58="",H58=""),"",N(G58)-N(H58))</f>
        <v>-2903.64</v>
      </c>
      <c r="J58" s="52" t="n">
        <f aca="false">IF(I58="","",ABS(I58))</f>
        <v>2903.64</v>
      </c>
      <c r="K58" s="56" t="n">
        <f aca="false">IF(S58="","",IF(IFERROR(INDEX('Expense Accounts'!$G$6:$G$75,MATCH(S58,'Expense Accounts'!$C$6:$C$75,0)),"Include")="Exclude",1,0))</f>
        <v>0</v>
      </c>
      <c r="L58" s="56" t="n">
        <f aca="false">IF(J58="","",IF(AND(J58&gt;'Expenses Testing'!$E$9,K58=0),1,0))</f>
        <v>0</v>
      </c>
      <c r="M58" s="57" t="n">
        <v>0.464989072238</v>
      </c>
      <c r="N58" s="56" t="str">
        <f aca="false">IF(OR(A58="",I58=""),"",IF(COUNTIFS($A$2:$A$800,A58,$D$2:$D$800,D58,$I$2:$I$800,I58)&gt;1,"Possible duplicate",""))</f>
        <v>Possible duplicate</v>
      </c>
      <c r="O58" s="56" t="n">
        <f aca="false">IF(J58="","",IF(AND(L58=0,K58=0),1,0))</f>
        <v>1</v>
      </c>
      <c r="P58" s="56" t="str">
        <f aca="false">IF(L58=1,J58+ROW()/10^7,"")</f>
        <v/>
      </c>
      <c r="Q58" s="57" t="n">
        <f aca="false">IF(O58=1,M58,"")</f>
        <v>0.464989072238</v>
      </c>
      <c r="R58" s="56" t="str">
        <f aca="false">IF(K58=1,ROW(),"")</f>
        <v/>
      </c>
      <c r="S58" s="56" t="str">
        <f aca="false">IF(D58="","",TRIM(D58))</f>
        <v>SADAD PAYMENTS</v>
      </c>
    </row>
    <row r="59" customFormat="false" ht="15" hidden="false" customHeight="false" outlineLevel="0" collapsed="false">
      <c r="A59" s="50" t="s">
        <v>2745</v>
      </c>
      <c r="B59" s="55" t="n">
        <v>45871</v>
      </c>
      <c r="C59" s="50" t="n">
        <f aca="false">IF(S59="","",IFERROR(IF(INDEX('Ledger Codes'!$C$6:$C$205,MATCH(S59,'Ledger Codes'!$B$6:$B$205,0))="","",INDEX('Ledger Codes'!$C$6:$C$205,MATCH(S59,'Ledger Codes'!$B$6:$B$205,0))),""))</f>
        <v>10112</v>
      </c>
      <c r="D59" s="50" t="s">
        <v>282</v>
      </c>
      <c r="E59" s="50"/>
      <c r="F59" s="50" t="s">
        <v>2746</v>
      </c>
      <c r="G59" s="52" t="n">
        <v>2903.64</v>
      </c>
      <c r="H59" s="52" t="n">
        <v>0</v>
      </c>
      <c r="I59" s="52" t="n">
        <f aca="false">IF(AND(G59="",H59=""),"",N(G59)-N(H59))</f>
        <v>2903.64</v>
      </c>
      <c r="J59" s="52" t="n">
        <f aca="false">IF(I59="","",ABS(I59))</f>
        <v>2903.64</v>
      </c>
      <c r="K59" s="56" t="n">
        <f aca="false">IF(S59="","",IF(IFERROR(INDEX('Expense Accounts'!$G$6:$G$75,MATCH(S59,'Expense Accounts'!$C$6:$C$75,0)),"Include")="Exclude",1,0))</f>
        <v>0</v>
      </c>
      <c r="L59" s="56" t="n">
        <f aca="false">IF(J59="","",IF(AND(J59&gt;'Expenses Testing'!$E$9,K59=0),1,0))</f>
        <v>0</v>
      </c>
      <c r="M59" s="57" t="n">
        <v>0.695853644958</v>
      </c>
      <c r="N59" s="56" t="str">
        <f aca="false">IF(OR(A59="",I59=""),"",IF(COUNTIFS($A$2:$A$800,A59,$D$2:$D$800,D59,$I$2:$I$800,I59)&gt;1,"Possible duplicate",""))</f>
        <v/>
      </c>
      <c r="O59" s="56" t="n">
        <f aca="false">IF(J59="","",IF(AND(L59=0,K59=0),1,0))</f>
        <v>1</v>
      </c>
      <c r="P59" s="56" t="str">
        <f aca="false">IF(L59=1,J59+ROW()/10^7,"")</f>
        <v/>
      </c>
      <c r="Q59" s="57" t="n">
        <f aca="false">IF(O59=1,M59,"")</f>
        <v>0.695853644958</v>
      </c>
      <c r="R59" s="56" t="str">
        <f aca="false">IF(K59=1,ROW(),"")</f>
        <v/>
      </c>
      <c r="S59" s="56" t="str">
        <f aca="false">IF(D59="","",TRIM(D59))</f>
        <v>GOSI Expense</v>
      </c>
    </row>
    <row r="60" customFormat="false" ht="15" hidden="false" customHeight="false" outlineLevel="0" collapsed="false">
      <c r="A60" s="50" t="s">
        <v>2721</v>
      </c>
      <c r="B60" s="55" t="n">
        <v>46022</v>
      </c>
      <c r="C60" s="50" t="n">
        <f aca="false">IF(S60="","",IFERROR(IF(INDEX('Ledger Codes'!$C$6:$C$205,MATCH(S60,'Ledger Codes'!$B$6:$B$205,0))="","",INDEX('Ledger Codes'!$C$6:$C$205,MATCH(S60,'Ledger Codes'!$B$6:$B$205,0))),""))</f>
        <v>10112</v>
      </c>
      <c r="D60" s="50" t="s">
        <v>282</v>
      </c>
      <c r="E60" s="50"/>
      <c r="F60" s="50" t="s">
        <v>2747</v>
      </c>
      <c r="G60" s="52" t="n">
        <v>2903.64</v>
      </c>
      <c r="H60" s="52" t="n">
        <v>0</v>
      </c>
      <c r="I60" s="52" t="n">
        <f aca="false">IF(AND(G60="",H60=""),"",N(G60)-N(H60))</f>
        <v>2903.64</v>
      </c>
      <c r="J60" s="52" t="n">
        <f aca="false">IF(I60="","",ABS(I60))</f>
        <v>2903.64</v>
      </c>
      <c r="K60" s="56" t="n">
        <f aca="false">IF(S60="","",IF(IFERROR(INDEX('Expense Accounts'!$G$6:$G$75,MATCH(S60,'Expense Accounts'!$C$6:$C$75,0)),"Include")="Exclude",1,0))</f>
        <v>0</v>
      </c>
      <c r="L60" s="56" t="n">
        <f aca="false">IF(J60="","",IF(AND(J60&gt;'Expenses Testing'!$E$9,K60=0),1,0))</f>
        <v>0</v>
      </c>
      <c r="M60" s="57" t="n">
        <v>0.813158921075</v>
      </c>
      <c r="N60" s="56" t="str">
        <f aca="false">IF(OR(A60="",I60=""),"",IF(COUNTIFS($A$2:$A$800,A60,$D$2:$D$800,D60,$I$2:$I$800,I60)&gt;1,"Possible duplicate",""))</f>
        <v/>
      </c>
      <c r="O60" s="56" t="n">
        <f aca="false">IF(J60="","",IF(AND(L60=0,K60=0),1,0))</f>
        <v>1</v>
      </c>
      <c r="P60" s="56" t="str">
        <f aca="false">IF(L60=1,J60+ROW()/10^7,"")</f>
        <v/>
      </c>
      <c r="Q60" s="57" t="n">
        <f aca="false">IF(O60=1,M60,"")</f>
        <v>0.813158921075</v>
      </c>
      <c r="R60" s="56" t="str">
        <f aca="false">IF(K60=1,ROW(),"")</f>
        <v/>
      </c>
      <c r="S60" s="56" t="str">
        <f aca="false">IF(D60="","",TRIM(D60))</f>
        <v>GOSI Expense</v>
      </c>
    </row>
    <row r="61" customFormat="false" ht="15" hidden="false" customHeight="false" outlineLevel="0" collapsed="false">
      <c r="A61" s="50" t="s">
        <v>2741</v>
      </c>
      <c r="B61" s="55" t="n">
        <v>45871</v>
      </c>
      <c r="C61" s="50" t="n">
        <f aca="false">IF(S61="","",IFERROR(IF(INDEX('Ledger Codes'!$C$6:$C$205,MATCH(S61,'Ledger Codes'!$B$6:$B$205,0))="","",INDEX('Ledger Codes'!$C$6:$C$205,MATCH(S61,'Ledger Codes'!$B$6:$B$205,0))),""))</f>
        <v>10096</v>
      </c>
      <c r="D61" s="50" t="s">
        <v>149</v>
      </c>
      <c r="E61" s="50"/>
      <c r="F61" s="50" t="s">
        <v>2748</v>
      </c>
      <c r="G61" s="52" t="n">
        <v>2903.64</v>
      </c>
      <c r="H61" s="52" t="n">
        <v>0</v>
      </c>
      <c r="I61" s="52" t="n">
        <f aca="false">IF(AND(G61="",H61=""),"",N(G61)-N(H61))</f>
        <v>2903.64</v>
      </c>
      <c r="J61" s="52" t="n">
        <f aca="false">IF(I61="","",ABS(I61))</f>
        <v>2903.64</v>
      </c>
      <c r="K61" s="56" t="n">
        <f aca="false">IF(S61="","",IF(IFERROR(INDEX('Expense Accounts'!$G$6:$G$75,MATCH(S61,'Expense Accounts'!$C$6:$C$75,0)),"Include")="Exclude",1,0))</f>
        <v>0</v>
      </c>
      <c r="L61" s="56" t="n">
        <f aca="false">IF(J61="","",IF(AND(J61&gt;'Expenses Testing'!$E$9,K61=0),1,0))</f>
        <v>0</v>
      </c>
      <c r="M61" s="57" t="n">
        <v>0.130314397654</v>
      </c>
      <c r="N61" s="56" t="str">
        <f aca="false">IF(OR(A61="",I61=""),"",IF(COUNTIFS($A$2:$A$800,A61,$D$2:$D$800,D61,$I$2:$I$800,I61)&gt;1,"Possible duplicate",""))</f>
        <v>Possible duplicate</v>
      </c>
      <c r="O61" s="56" t="n">
        <f aca="false">IF(J61="","",IF(AND(L61=0,K61=0),1,0))</f>
        <v>1</v>
      </c>
      <c r="P61" s="56" t="str">
        <f aca="false">IF(L61=1,J61+ROW()/10^7,"")</f>
        <v/>
      </c>
      <c r="Q61" s="57" t="n">
        <f aca="false">IF(O61=1,M61,"")</f>
        <v>0.130314397654</v>
      </c>
      <c r="R61" s="56" t="str">
        <f aca="false">IF(K61=1,ROW(),"")</f>
        <v/>
      </c>
      <c r="S61" s="56" t="str">
        <f aca="false">IF(D61="","",TRIM(D61))</f>
        <v>Sadad Payments</v>
      </c>
    </row>
    <row r="62" customFormat="false" ht="15" hidden="false" customHeight="false" outlineLevel="0" collapsed="false">
      <c r="A62" s="50" t="s">
        <v>2743</v>
      </c>
      <c r="B62" s="55" t="n">
        <v>45871</v>
      </c>
      <c r="C62" s="50" t="n">
        <f aca="false">IF(S62="","",IFERROR(IF(INDEX('Ledger Codes'!$C$6:$C$205,MATCH(S62,'Ledger Codes'!$B$6:$B$205,0))="","",INDEX('Ledger Codes'!$C$6:$C$205,MATCH(S62,'Ledger Codes'!$B$6:$B$205,0))),""))</f>
        <v>10096</v>
      </c>
      <c r="D62" s="50" t="s">
        <v>149</v>
      </c>
      <c r="E62" s="50"/>
      <c r="F62" s="50" t="s">
        <v>2749</v>
      </c>
      <c r="G62" s="52" t="n">
        <v>0</v>
      </c>
      <c r="H62" s="52" t="n">
        <v>2903.64</v>
      </c>
      <c r="I62" s="52" t="n">
        <f aca="false">IF(AND(G62="",H62=""),"",N(G62)-N(H62))</f>
        <v>-2903.64</v>
      </c>
      <c r="J62" s="52" t="n">
        <f aca="false">IF(I62="","",ABS(I62))</f>
        <v>2903.64</v>
      </c>
      <c r="K62" s="56" t="n">
        <f aca="false">IF(S62="","",IF(IFERROR(INDEX('Expense Accounts'!$G$6:$G$75,MATCH(S62,'Expense Accounts'!$C$6:$C$75,0)),"Include")="Exclude",1,0))</f>
        <v>0</v>
      </c>
      <c r="L62" s="56" t="n">
        <f aca="false">IF(J62="","",IF(AND(J62&gt;'Expenses Testing'!$E$9,K62=0),1,0))</f>
        <v>0</v>
      </c>
      <c r="M62" s="57" t="n">
        <v>0.232624721336</v>
      </c>
      <c r="N62" s="56" t="str">
        <f aca="false">IF(OR(A62="",I62=""),"",IF(COUNTIFS($A$2:$A$800,A62,$D$2:$D$800,D62,$I$2:$I$800,I62)&gt;1,"Possible duplicate",""))</f>
        <v>Possible duplicate</v>
      </c>
      <c r="O62" s="56" t="n">
        <f aca="false">IF(J62="","",IF(AND(L62=0,K62=0),1,0))</f>
        <v>1</v>
      </c>
      <c r="P62" s="56" t="str">
        <f aca="false">IF(L62=1,J62+ROW()/10^7,"")</f>
        <v/>
      </c>
      <c r="Q62" s="57" t="n">
        <f aca="false">IF(O62=1,M62,"")</f>
        <v>0.232624721336</v>
      </c>
      <c r="R62" s="56" t="str">
        <f aca="false">IF(K62=1,ROW(),"")</f>
        <v/>
      </c>
      <c r="S62" s="56" t="str">
        <f aca="false">IF(D62="","",TRIM(D62))</f>
        <v>Sadad Payments</v>
      </c>
    </row>
    <row r="63" customFormat="false" ht="15" hidden="false" customHeight="false" outlineLevel="0" collapsed="false">
      <c r="A63" s="50" t="s">
        <v>2750</v>
      </c>
      <c r="B63" s="55" t="n">
        <v>45792</v>
      </c>
      <c r="C63" s="50" t="n">
        <f aca="false">IF(S63="","",IFERROR(IF(INDEX('Ledger Codes'!$C$6:$C$205,MATCH(S63,'Ledger Codes'!$B$6:$B$205,0))="","",INDEX('Ledger Codes'!$C$6:$C$205,MATCH(S63,'Ledger Codes'!$B$6:$B$205,0))),""))</f>
        <v>10104</v>
      </c>
      <c r="D63" s="50" t="s">
        <v>272</v>
      </c>
      <c r="E63" s="50" t="s">
        <v>2751</v>
      </c>
      <c r="F63" s="50" t="s">
        <v>2752</v>
      </c>
      <c r="G63" s="52" t="n">
        <v>2805</v>
      </c>
      <c r="H63" s="52" t="n">
        <v>0</v>
      </c>
      <c r="I63" s="52" t="n">
        <f aca="false">IF(AND(G63="",H63=""),"",N(G63)-N(H63))</f>
        <v>2805</v>
      </c>
      <c r="J63" s="52" t="n">
        <f aca="false">IF(I63="","",ABS(I63))</f>
        <v>2805</v>
      </c>
      <c r="K63" s="56" t="n">
        <f aca="false">IF(S63="","",IF(IFERROR(INDEX('Expense Accounts'!$G$6:$G$75,MATCH(S63,'Expense Accounts'!$C$6:$C$75,0)),"Include")="Exclude",1,0))</f>
        <v>0</v>
      </c>
      <c r="L63" s="56" t="n">
        <f aca="false">IF(J63="","",IF(AND(J63&gt;'Expenses Testing'!$E$9,K63=0),1,0))</f>
        <v>0</v>
      </c>
      <c r="M63" s="57" t="n">
        <v>0.024997176453</v>
      </c>
      <c r="N63" s="56" t="str">
        <f aca="false">IF(OR(A63="",I63=""),"",IF(COUNTIFS($A$2:$A$800,A63,$D$2:$D$800,D63,$I$2:$I$800,I63)&gt;1,"Possible duplicate",""))</f>
        <v/>
      </c>
      <c r="O63" s="56" t="n">
        <f aca="false">IF(J63="","",IF(AND(L63=0,K63=0),1,0))</f>
        <v>1</v>
      </c>
      <c r="P63" s="56" t="str">
        <f aca="false">IF(L63=1,J63+ROW()/10^7,"")</f>
        <v/>
      </c>
      <c r="Q63" s="57" t="n">
        <f aca="false">IF(O63=1,M63,"")</f>
        <v>0.024997176453</v>
      </c>
      <c r="R63" s="56" t="str">
        <f aca="false">IF(K63=1,ROW(),"")</f>
        <v/>
      </c>
      <c r="S63" s="56" t="str">
        <f aca="false">IF(D63="","",TRIM(D63))</f>
        <v>OFFICE EXPENSES</v>
      </c>
    </row>
    <row r="64" customFormat="false" ht="15" hidden="false" customHeight="false" outlineLevel="0" collapsed="false">
      <c r="A64" s="50" t="s">
        <v>2753</v>
      </c>
      <c r="B64" s="55" t="n">
        <v>45901</v>
      </c>
      <c r="C64" s="50" t="n">
        <f aca="false">IF(S64="","",IFERROR(IF(INDEX('Ledger Codes'!$C$6:$C$205,MATCH(S64,'Ledger Codes'!$B$6:$B$205,0))="","",INDEX('Ledger Codes'!$C$6:$C$205,MATCH(S64,'Ledger Codes'!$B$6:$B$205,0))),""))</f>
        <v>10115</v>
      </c>
      <c r="D64" s="50" t="s">
        <v>268</v>
      </c>
      <c r="E64" s="50"/>
      <c r="F64" s="50"/>
      <c r="G64" s="52" t="n">
        <v>2774</v>
      </c>
      <c r="H64" s="52" t="n">
        <v>0</v>
      </c>
      <c r="I64" s="52" t="n">
        <f aca="false">IF(AND(G64="",H64=""),"",N(G64)-N(H64))</f>
        <v>2774</v>
      </c>
      <c r="J64" s="52" t="n">
        <f aca="false">IF(I64="","",ABS(I64))</f>
        <v>2774</v>
      </c>
      <c r="K64" s="56" t="n">
        <f aca="false">IF(S64="","",IF(IFERROR(INDEX('Expense Accounts'!$G$6:$G$75,MATCH(S64,'Expense Accounts'!$C$6:$C$75,0)),"Include")="Exclude",1,0))</f>
        <v>0</v>
      </c>
      <c r="L64" s="56" t="n">
        <f aca="false">IF(J64="","",IF(AND(J64&gt;'Expenses Testing'!$E$9,K64=0),1,0))</f>
        <v>0</v>
      </c>
      <c r="M64" s="57" t="n">
        <v>0.758070876856</v>
      </c>
      <c r="N64" s="56" t="str">
        <f aca="false">IF(OR(A64="",I64=""),"",IF(COUNTIFS($A$2:$A$800,A64,$D$2:$D$800,D64,$I$2:$I$800,I64)&gt;1,"Possible duplicate",""))</f>
        <v/>
      </c>
      <c r="O64" s="56" t="n">
        <f aca="false">IF(J64="","",IF(AND(L64=0,K64=0),1,0))</f>
        <v>1</v>
      </c>
      <c r="P64" s="56" t="str">
        <f aca="false">IF(L64=1,J64+ROW()/10^7,"")</f>
        <v/>
      </c>
      <c r="Q64" s="57" t="n">
        <f aca="false">IF(O64=1,M64,"")</f>
        <v>0.758070876856</v>
      </c>
      <c r="R64" s="56" t="str">
        <f aca="false">IF(K64=1,ROW(),"")</f>
        <v/>
      </c>
      <c r="S64" s="56" t="str">
        <f aca="false">IF(D64="","",TRIM(D64))</f>
        <v>SALARY &amp; ALLOWANCES</v>
      </c>
    </row>
    <row r="65" customFormat="false" ht="15" hidden="false" customHeight="false" outlineLevel="0" collapsed="false">
      <c r="A65" s="50" t="s">
        <v>2754</v>
      </c>
      <c r="B65" s="55" t="n">
        <v>45688</v>
      </c>
      <c r="C65" s="50" t="n">
        <f aca="false">IF(S65="","",IFERROR(IF(INDEX('Ledger Codes'!$C$6:$C$205,MATCH(S65,'Ledger Codes'!$B$6:$B$205,0))="","",INDEX('Ledger Codes'!$C$6:$C$205,MATCH(S65,'Ledger Codes'!$B$6:$B$205,0))),""))</f>
        <v>10105</v>
      </c>
      <c r="D65" s="50" t="s">
        <v>289</v>
      </c>
      <c r="E65" s="50" t="s">
        <v>2755</v>
      </c>
      <c r="F65" s="50" t="s">
        <v>2756</v>
      </c>
      <c r="G65" s="52" t="n">
        <v>2646.9</v>
      </c>
      <c r="H65" s="52" t="n">
        <v>0</v>
      </c>
      <c r="I65" s="52" t="n">
        <f aca="false">IF(AND(G65="",H65=""),"",N(G65)-N(H65))</f>
        <v>2646.9</v>
      </c>
      <c r="J65" s="52" t="n">
        <f aca="false">IF(I65="","",ABS(I65))</f>
        <v>2646.9</v>
      </c>
      <c r="K65" s="56" t="n">
        <f aca="false">IF(S65="","",IF(IFERROR(INDEX('Expense Accounts'!$G$6:$G$75,MATCH(S65,'Expense Accounts'!$C$6:$C$75,0)),"Include")="Exclude",1,0))</f>
        <v>0</v>
      </c>
      <c r="L65" s="56" t="n">
        <f aca="false">IF(J65="","",IF(AND(J65&gt;'Expenses Testing'!$E$9,K65=0),1,0))</f>
        <v>0</v>
      </c>
      <c r="M65" s="57" t="n">
        <v>0.321522594114</v>
      </c>
      <c r="N65" s="56" t="str">
        <f aca="false">IF(OR(A65="",I65=""),"",IF(COUNTIFS($A$2:$A$800,A65,$D$2:$D$800,D65,$I$2:$I$800,I65)&gt;1,"Possible duplicate",""))</f>
        <v/>
      </c>
      <c r="O65" s="56" t="n">
        <f aca="false">IF(J65="","",IF(AND(L65=0,K65=0),1,0))</f>
        <v>1</v>
      </c>
      <c r="P65" s="56" t="str">
        <f aca="false">IF(L65=1,J65+ROW()/10^7,"")</f>
        <v/>
      </c>
      <c r="Q65" s="57" t="n">
        <f aca="false">IF(O65=1,M65,"")</f>
        <v>0.321522594114</v>
      </c>
      <c r="R65" s="56" t="str">
        <f aca="false">IF(K65=1,ROW(),"")</f>
        <v/>
      </c>
      <c r="S65" s="56" t="str">
        <f aca="false">IF(D65="","",TRIM(D65))</f>
        <v>TRAVEL EXPENSE</v>
      </c>
    </row>
    <row r="66" customFormat="false" ht="15" hidden="false" customHeight="false" outlineLevel="0" collapsed="false">
      <c r="A66" s="50" t="s">
        <v>2757</v>
      </c>
      <c r="B66" s="55" t="n">
        <v>46022</v>
      </c>
      <c r="C66" s="50" t="n">
        <f aca="false">IF(S66="","",IFERROR(IF(INDEX('Ledger Codes'!$C$6:$C$205,MATCH(S66,'Ledger Codes'!$B$6:$B$205,0))="","",INDEX('Ledger Codes'!$C$6:$C$205,MATCH(S66,'Ledger Codes'!$B$6:$B$205,0))),""))</f>
        <v>10106</v>
      </c>
      <c r="D66" s="50" t="s">
        <v>290</v>
      </c>
      <c r="E66" s="50"/>
      <c r="F66" s="50" t="s">
        <v>2758</v>
      </c>
      <c r="G66" s="52" t="n">
        <v>2500</v>
      </c>
      <c r="H66" s="52" t="n">
        <v>0</v>
      </c>
      <c r="I66" s="52" t="n">
        <f aca="false">IF(AND(G66="",H66=""),"",N(G66)-N(H66))</f>
        <v>2500</v>
      </c>
      <c r="J66" s="52" t="n">
        <f aca="false">IF(I66="","",ABS(I66))</f>
        <v>2500</v>
      </c>
      <c r="K66" s="56" t="n">
        <f aca="false">IF(S66="","",IF(IFERROR(INDEX('Expense Accounts'!$G$6:$G$75,MATCH(S66,'Expense Accounts'!$C$6:$C$75,0)),"Include")="Exclude",1,0))</f>
        <v>0</v>
      </c>
      <c r="L66" s="56" t="n">
        <f aca="false">IF(J66="","",IF(AND(J66&gt;'Expenses Testing'!$E$9,K66=0),1,0))</f>
        <v>0</v>
      </c>
      <c r="M66" s="57" t="n">
        <v>0.940929397045</v>
      </c>
      <c r="N66" s="56" t="str">
        <f aca="false">IF(OR(A66="",I66=""),"",IF(COUNTIFS($A$2:$A$800,A66,$D$2:$D$800,D66,$I$2:$I$800,I66)&gt;1,"Possible duplicate",""))</f>
        <v/>
      </c>
      <c r="O66" s="56" t="n">
        <f aca="false">IF(J66="","",IF(AND(L66=0,K66=0),1,0))</f>
        <v>1</v>
      </c>
      <c r="P66" s="56" t="str">
        <f aca="false">IF(L66=1,J66+ROW()/10^7,"")</f>
        <v/>
      </c>
      <c r="Q66" s="57" t="n">
        <f aca="false">IF(O66=1,M66,"")</f>
        <v>0.940929397045</v>
      </c>
      <c r="R66" s="56" t="str">
        <f aca="false">IF(K66=1,ROW(),"")</f>
        <v/>
      </c>
      <c r="S66" s="56" t="str">
        <f aca="false">IF(D66="","",TRIM(D66))</f>
        <v>CONSULTATION CHARGES</v>
      </c>
    </row>
    <row r="67" customFormat="false" ht="15" hidden="false" customHeight="false" outlineLevel="0" collapsed="false">
      <c r="A67" s="50" t="s">
        <v>2759</v>
      </c>
      <c r="B67" s="55" t="n">
        <v>45901</v>
      </c>
      <c r="C67" s="50" t="n">
        <f aca="false">IF(S67="","",IFERROR(IF(INDEX('Ledger Codes'!$C$6:$C$205,MATCH(S67,'Ledger Codes'!$B$6:$B$205,0))="","",INDEX('Ledger Codes'!$C$6:$C$205,MATCH(S67,'Ledger Codes'!$B$6:$B$205,0))),""))</f>
        <v>10115</v>
      </c>
      <c r="D67" s="50" t="s">
        <v>268</v>
      </c>
      <c r="E67" s="50"/>
      <c r="F67" s="50"/>
      <c r="G67" s="52" t="n">
        <v>2500</v>
      </c>
      <c r="H67" s="52" t="n">
        <v>0</v>
      </c>
      <c r="I67" s="52" t="n">
        <f aca="false">IF(AND(G67="",H67=""),"",N(G67)-N(H67))</f>
        <v>2500</v>
      </c>
      <c r="J67" s="52" t="n">
        <f aca="false">IF(I67="","",ABS(I67))</f>
        <v>2500</v>
      </c>
      <c r="K67" s="56" t="n">
        <f aca="false">IF(S67="","",IF(IFERROR(INDEX('Expense Accounts'!$G$6:$G$75,MATCH(S67,'Expense Accounts'!$C$6:$C$75,0)),"Include")="Exclude",1,0))</f>
        <v>0</v>
      </c>
      <c r="L67" s="56" t="n">
        <f aca="false">IF(J67="","",IF(AND(J67&gt;'Expenses Testing'!$E$9,K67=0),1,0))</f>
        <v>0</v>
      </c>
      <c r="M67" s="57" t="n">
        <v>0.537588285003</v>
      </c>
      <c r="N67" s="56" t="str">
        <f aca="false">IF(OR(A67="",I67=""),"",IF(COUNTIFS($A$2:$A$800,A67,$D$2:$D$800,D67,$I$2:$I$800,I67)&gt;1,"Possible duplicate",""))</f>
        <v/>
      </c>
      <c r="O67" s="56" t="n">
        <f aca="false">IF(J67="","",IF(AND(L67=0,K67=0),1,0))</f>
        <v>1</v>
      </c>
      <c r="P67" s="56" t="str">
        <f aca="false">IF(L67=1,J67+ROW()/10^7,"")</f>
        <v/>
      </c>
      <c r="Q67" s="57" t="n">
        <f aca="false">IF(O67=1,M67,"")</f>
        <v>0.537588285003</v>
      </c>
      <c r="R67" s="56" t="str">
        <f aca="false">IF(K67=1,ROW(),"")</f>
        <v/>
      </c>
      <c r="S67" s="56" t="str">
        <f aca="false">IF(D67="","",TRIM(D67))</f>
        <v>SALARY &amp; ALLOWANCES</v>
      </c>
    </row>
    <row r="68" customFormat="false" ht="15" hidden="false" customHeight="false" outlineLevel="0" collapsed="false">
      <c r="A68" s="50" t="s">
        <v>2760</v>
      </c>
      <c r="B68" s="55" t="n">
        <v>45800</v>
      </c>
      <c r="C68" s="50" t="n">
        <f aca="false">IF(S68="","",IFERROR(IF(INDEX('Ledger Codes'!$C$6:$C$205,MATCH(S68,'Ledger Codes'!$B$6:$B$205,0))="","",INDEX('Ledger Codes'!$C$6:$C$205,MATCH(S68,'Ledger Codes'!$B$6:$B$205,0))),""))</f>
        <v>10105</v>
      </c>
      <c r="D68" s="50" t="s">
        <v>289</v>
      </c>
      <c r="E68" s="50" t="s">
        <v>2761</v>
      </c>
      <c r="F68" s="50" t="s">
        <v>2762</v>
      </c>
      <c r="G68" s="52" t="n">
        <v>2350.38</v>
      </c>
      <c r="H68" s="52" t="n">
        <v>0</v>
      </c>
      <c r="I68" s="52" t="n">
        <f aca="false">IF(AND(G68="",H68=""),"",N(G68)-N(H68))</f>
        <v>2350.38</v>
      </c>
      <c r="J68" s="52" t="n">
        <f aca="false">IF(I68="","",ABS(I68))</f>
        <v>2350.38</v>
      </c>
      <c r="K68" s="56" t="n">
        <f aca="false">IF(S68="","",IF(IFERROR(INDEX('Expense Accounts'!$G$6:$G$75,MATCH(S68,'Expense Accounts'!$C$6:$C$75,0)),"Include")="Exclude",1,0))</f>
        <v>0</v>
      </c>
      <c r="L68" s="56" t="n">
        <f aca="false">IF(J68="","",IF(AND(J68&gt;'Expenses Testing'!$E$9,K68=0),1,0))</f>
        <v>0</v>
      </c>
      <c r="M68" s="57" t="n">
        <v>0.426678145525</v>
      </c>
      <c r="N68" s="56" t="str">
        <f aca="false">IF(OR(A68="",I68=""),"",IF(COUNTIFS($A$2:$A$800,A68,$D$2:$D$800,D68,$I$2:$I$800,I68)&gt;1,"Possible duplicate",""))</f>
        <v/>
      </c>
      <c r="O68" s="56" t="n">
        <f aca="false">IF(J68="","",IF(AND(L68=0,K68=0),1,0))</f>
        <v>1</v>
      </c>
      <c r="P68" s="56" t="str">
        <f aca="false">IF(L68=1,J68+ROW()/10^7,"")</f>
        <v/>
      </c>
      <c r="Q68" s="57" t="n">
        <f aca="false">IF(O68=1,M68,"")</f>
        <v>0.426678145525</v>
      </c>
      <c r="R68" s="56" t="str">
        <f aca="false">IF(K68=1,ROW(),"")</f>
        <v/>
      </c>
      <c r="S68" s="56" t="str">
        <f aca="false">IF(D68="","",TRIM(D68))</f>
        <v>TRAVEL EXPENSE</v>
      </c>
    </row>
    <row r="69" customFormat="false" ht="15" hidden="false" customHeight="false" outlineLevel="0" collapsed="false">
      <c r="A69" s="50"/>
      <c r="B69" s="55" t="n">
        <v>45594</v>
      </c>
      <c r="C69" s="50" t="n">
        <f aca="false">IF(S69="","",IFERROR(IF(INDEX('Ledger Codes'!$C$6:$C$205,MATCH(S69,'Ledger Codes'!$B$6:$B$205,0))="","",INDEX('Ledger Codes'!$C$6:$C$205,MATCH(S69,'Ledger Codes'!$B$6:$B$205,0))),""))</f>
        <v>10115</v>
      </c>
      <c r="D69" s="50" t="s">
        <v>285</v>
      </c>
      <c r="E69" s="50"/>
      <c r="F69" s="50" t="s">
        <v>2730</v>
      </c>
      <c r="G69" s="52" t="n">
        <v>2320.3164</v>
      </c>
      <c r="H69" s="52" t="n">
        <v>0</v>
      </c>
      <c r="I69" s="52" t="n">
        <f aca="false">IF(AND(G69="",H69=""),"",N(G69)-N(H69))</f>
        <v>2320.3164</v>
      </c>
      <c r="J69" s="52" t="n">
        <f aca="false">IF(I69="","",ABS(I69))</f>
        <v>2320.3164</v>
      </c>
      <c r="K69" s="56" t="n">
        <f aca="false">IF(S69="","",IF(IFERROR(INDEX('Expense Accounts'!$G$6:$G$75,MATCH(S69,'Expense Accounts'!$C$6:$C$75,0)),"Include")="Exclude",1,0))</f>
        <v>0</v>
      </c>
      <c r="L69" s="56" t="n">
        <f aca="false">IF(J69="","",IF(AND(J69&gt;'Expenses Testing'!$E$9,K69=0),1,0))</f>
        <v>0</v>
      </c>
      <c r="M69" s="57" t="n">
        <v>0.829445357796</v>
      </c>
      <c r="N69" s="56" t="str">
        <f aca="false">IF(OR(A69="",I69=""),"",IF(COUNTIFS($A$2:$A$800,A69,$D$2:$D$800,D69,$I$2:$I$800,I69)&gt;1,"Possible duplicate",""))</f>
        <v/>
      </c>
      <c r="O69" s="56" t="n">
        <f aca="false">IF(J69="","",IF(AND(L69=0,K69=0),1,0))</f>
        <v>1</v>
      </c>
      <c r="P69" s="56" t="str">
        <f aca="false">IF(L69=1,J69+ROW()/10^7,"")</f>
        <v/>
      </c>
      <c r="Q69" s="57" t="n">
        <f aca="false">IF(O69=1,M69,"")</f>
        <v>0.829445357796</v>
      </c>
      <c r="R69" s="56" t="str">
        <f aca="false">IF(K69=1,ROW(),"")</f>
        <v/>
      </c>
      <c r="S69" s="56" t="str">
        <f aca="false">IF(D69="","",TRIM(D69))</f>
        <v>Salary and Allowance</v>
      </c>
    </row>
    <row r="70" customFormat="false" ht="15" hidden="false" customHeight="false" outlineLevel="0" collapsed="false">
      <c r="A70" s="50"/>
      <c r="B70" s="55" t="n">
        <v>45622</v>
      </c>
      <c r="C70" s="50" t="n">
        <f aca="false">IF(S70="","",IFERROR(IF(INDEX('Ledger Codes'!$C$6:$C$205,MATCH(S70,'Ledger Codes'!$B$6:$B$205,0))="","",INDEX('Ledger Codes'!$C$6:$C$205,MATCH(S70,'Ledger Codes'!$B$6:$B$205,0))),""))</f>
        <v>10115</v>
      </c>
      <c r="D70" s="50" t="s">
        <v>285</v>
      </c>
      <c r="E70" s="50"/>
      <c r="F70" s="50" t="s">
        <v>2730</v>
      </c>
      <c r="G70" s="52" t="n">
        <v>2315.4</v>
      </c>
      <c r="H70" s="52" t="n">
        <v>0</v>
      </c>
      <c r="I70" s="52" t="n">
        <f aca="false">IF(AND(G70="",H70=""),"",N(G70)-N(H70))</f>
        <v>2315.4</v>
      </c>
      <c r="J70" s="52" t="n">
        <f aca="false">IF(I70="","",ABS(I70))</f>
        <v>2315.4</v>
      </c>
      <c r="K70" s="56" t="n">
        <f aca="false">IF(S70="","",IF(IFERROR(INDEX('Expense Accounts'!$G$6:$G$75,MATCH(S70,'Expense Accounts'!$C$6:$C$75,0)),"Include")="Exclude",1,0))</f>
        <v>0</v>
      </c>
      <c r="L70" s="56" t="n">
        <f aca="false">IF(J70="","",IF(AND(J70&gt;'Expenses Testing'!$E$9,K70=0),1,0))</f>
        <v>0</v>
      </c>
      <c r="M70" s="57" t="n">
        <v>0.769794447326</v>
      </c>
      <c r="N70" s="56" t="str">
        <f aca="false">IF(OR(A70="",I70=""),"",IF(COUNTIFS($A$2:$A$800,A70,$D$2:$D$800,D70,$I$2:$I$800,I70)&gt;1,"Possible duplicate",""))</f>
        <v/>
      </c>
      <c r="O70" s="56" t="n">
        <f aca="false">IF(J70="","",IF(AND(L70=0,K70=0),1,0))</f>
        <v>1</v>
      </c>
      <c r="P70" s="56" t="str">
        <f aca="false">IF(L70=1,J70+ROW()/10^7,"")</f>
        <v/>
      </c>
      <c r="Q70" s="57" t="n">
        <f aca="false">IF(O70=1,M70,"")</f>
        <v>0.769794447326</v>
      </c>
      <c r="R70" s="56" t="str">
        <f aca="false">IF(K70=1,ROW(),"")</f>
        <v/>
      </c>
      <c r="S70" s="56" t="str">
        <f aca="false">IF(D70="","",TRIM(D70))</f>
        <v>Salary and Allowance</v>
      </c>
    </row>
    <row r="71" customFormat="false" ht="15" hidden="false" customHeight="false" outlineLevel="0" collapsed="false">
      <c r="A71" s="50" t="s">
        <v>2763</v>
      </c>
      <c r="B71" s="55" t="n">
        <v>45944</v>
      </c>
      <c r="C71" s="50" t="n">
        <f aca="false">IF(S71="","",IFERROR(IF(INDEX('Ledger Codes'!$C$6:$C$205,MATCH(S71,'Ledger Codes'!$B$6:$B$205,0))="","",INDEX('Ledger Codes'!$C$6:$C$205,MATCH(S71,'Ledger Codes'!$B$6:$B$205,0))),""))</f>
        <v>10095</v>
      </c>
      <c r="D71" s="50" t="s">
        <v>291</v>
      </c>
      <c r="E71" s="50"/>
      <c r="F71" s="58" t="s">
        <v>2764</v>
      </c>
      <c r="G71" s="52" t="n">
        <v>2248.25</v>
      </c>
      <c r="H71" s="52" t="n">
        <v>0</v>
      </c>
      <c r="I71" s="52" t="n">
        <f aca="false">IF(AND(G71="",H71=""),"",N(G71)-N(H71))</f>
        <v>2248.25</v>
      </c>
      <c r="J71" s="52" t="n">
        <f aca="false">IF(I71="","",ABS(I71))</f>
        <v>2248.25</v>
      </c>
      <c r="K71" s="56" t="n">
        <f aca="false">IF(S71="","",IF(IFERROR(INDEX('Expense Accounts'!$G$6:$G$75,MATCH(S71,'Expense Accounts'!$C$6:$C$75,0)),"Include")="Exclude",1,0))</f>
        <v>0</v>
      </c>
      <c r="L71" s="56" t="n">
        <f aca="false">IF(J71="","",IF(AND(J71&gt;'Expenses Testing'!$E$9,K71=0),1,0))</f>
        <v>0</v>
      </c>
      <c r="M71" s="57" t="n">
        <v>0.537993049489</v>
      </c>
      <c r="N71" s="56" t="str">
        <f aca="false">IF(OR(A71="",I71=""),"",IF(COUNTIFS($A$2:$A$800,A71,$D$2:$D$800,D71,$I$2:$I$800,I71)&gt;1,"Possible duplicate",""))</f>
        <v/>
      </c>
      <c r="O71" s="56" t="n">
        <f aca="false">IF(J71="","",IF(AND(L71=0,K71=0),1,0))</f>
        <v>1</v>
      </c>
      <c r="P71" s="56" t="str">
        <f aca="false">IF(L71=1,J71+ROW()/10^7,"")</f>
        <v/>
      </c>
      <c r="Q71" s="57" t="n">
        <f aca="false">IF(O71=1,M71,"")</f>
        <v>0.537993049489</v>
      </c>
      <c r="R71" s="56" t="str">
        <f aca="false">IF(K71=1,ROW(),"")</f>
        <v/>
      </c>
      <c r="S71" s="56" t="str">
        <f aca="false">IF(D71="","",TRIM(D71))</f>
        <v>QIWA EXPENSE</v>
      </c>
    </row>
    <row r="72" customFormat="false" ht="15" hidden="false" customHeight="false" outlineLevel="0" collapsed="false">
      <c r="A72" s="50"/>
      <c r="B72" s="55" t="n">
        <v>45561</v>
      </c>
      <c r="C72" s="50" t="n">
        <f aca="false">IF(S72="","",IFERROR(IF(INDEX('Ledger Codes'!$C$6:$C$205,MATCH(S72,'Ledger Codes'!$B$6:$B$205,0))="","",INDEX('Ledger Codes'!$C$6:$C$205,MATCH(S72,'Ledger Codes'!$B$6:$B$205,0))),""))</f>
        <v>10115</v>
      </c>
      <c r="D72" s="50" t="s">
        <v>285</v>
      </c>
      <c r="E72" s="50"/>
      <c r="F72" s="50" t="s">
        <v>2730</v>
      </c>
      <c r="G72" s="52" t="n">
        <v>2142</v>
      </c>
      <c r="H72" s="52" t="n">
        <v>0</v>
      </c>
      <c r="I72" s="52" t="n">
        <f aca="false">IF(AND(G72="",H72=""),"",N(G72)-N(H72))</f>
        <v>2142</v>
      </c>
      <c r="J72" s="52" t="n">
        <f aca="false">IF(I72="","",ABS(I72))</f>
        <v>2142</v>
      </c>
      <c r="K72" s="56" t="n">
        <f aca="false">IF(S72="","",IF(IFERROR(INDEX('Expense Accounts'!$G$6:$G$75,MATCH(S72,'Expense Accounts'!$C$6:$C$75,0)),"Include")="Exclude",1,0))</f>
        <v>0</v>
      </c>
      <c r="L72" s="56" t="n">
        <f aca="false">IF(J72="","",IF(AND(J72&gt;'Expenses Testing'!$E$9,K72=0),1,0))</f>
        <v>0</v>
      </c>
      <c r="M72" s="57" t="n">
        <v>0.410984994764</v>
      </c>
      <c r="N72" s="56" t="str">
        <f aca="false">IF(OR(A72="",I72=""),"",IF(COUNTIFS($A$2:$A$800,A72,$D$2:$D$800,D72,$I$2:$I$800,I72)&gt;1,"Possible duplicate",""))</f>
        <v/>
      </c>
      <c r="O72" s="56" t="n">
        <f aca="false">IF(J72="","",IF(AND(L72=0,K72=0),1,0))</f>
        <v>1</v>
      </c>
      <c r="P72" s="56" t="str">
        <f aca="false">IF(L72=1,J72+ROW()/10^7,"")</f>
        <v/>
      </c>
      <c r="Q72" s="57" t="n">
        <f aca="false">IF(O72=1,M72,"")</f>
        <v>0.410984994764</v>
      </c>
      <c r="R72" s="56" t="str">
        <f aca="false">IF(K72=1,ROW(),"")</f>
        <v/>
      </c>
      <c r="S72" s="56" t="str">
        <f aca="false">IF(D72="","",TRIM(D72))</f>
        <v>Salary and Allowance</v>
      </c>
    </row>
    <row r="73" customFormat="false" ht="15" hidden="false" customHeight="false" outlineLevel="0" collapsed="false">
      <c r="A73" s="50" t="s">
        <v>2765</v>
      </c>
      <c r="B73" s="55" t="n">
        <v>45674</v>
      </c>
      <c r="C73" s="50" t="n">
        <f aca="false">IF(S73="","",IFERROR(IF(INDEX('Ledger Codes'!$C$6:$C$205,MATCH(S73,'Ledger Codes'!$B$6:$B$205,0))="","",INDEX('Ledger Codes'!$C$6:$C$205,MATCH(S73,'Ledger Codes'!$B$6:$B$205,0))),""))</f>
        <v>10105</v>
      </c>
      <c r="D73" s="50" t="s">
        <v>289</v>
      </c>
      <c r="E73" s="50" t="s">
        <v>2766</v>
      </c>
      <c r="F73" s="50" t="s">
        <v>2767</v>
      </c>
      <c r="G73" s="52" t="n">
        <v>2131.8</v>
      </c>
      <c r="H73" s="52" t="n">
        <v>0</v>
      </c>
      <c r="I73" s="52" t="n">
        <f aca="false">IF(AND(G73="",H73=""),"",N(G73)-N(H73))</f>
        <v>2131.8</v>
      </c>
      <c r="J73" s="52" t="n">
        <f aca="false">IF(I73="","",ABS(I73))</f>
        <v>2131.8</v>
      </c>
      <c r="K73" s="56" t="n">
        <f aca="false">IF(S73="","",IF(IFERROR(INDEX('Expense Accounts'!$G$6:$G$75,MATCH(S73,'Expense Accounts'!$C$6:$C$75,0)),"Include")="Exclude",1,0))</f>
        <v>0</v>
      </c>
      <c r="L73" s="56" t="n">
        <f aca="false">IF(J73="","",IF(AND(J73&gt;'Expenses Testing'!$E$9,K73=0),1,0))</f>
        <v>0</v>
      </c>
      <c r="M73" s="57" t="n">
        <v>0.365070904831</v>
      </c>
      <c r="N73" s="56" t="str">
        <f aca="false">IF(OR(A73="",I73=""),"",IF(COUNTIFS($A$2:$A$800,A73,$D$2:$D$800,D73,$I$2:$I$800,I73)&gt;1,"Possible duplicate",""))</f>
        <v/>
      </c>
      <c r="O73" s="56" t="n">
        <f aca="false">IF(J73="","",IF(AND(L73=0,K73=0),1,0))</f>
        <v>1</v>
      </c>
      <c r="P73" s="56" t="str">
        <f aca="false">IF(L73=1,J73+ROW()/10^7,"")</f>
        <v/>
      </c>
      <c r="Q73" s="57" t="n">
        <f aca="false">IF(O73=1,M73,"")</f>
        <v>0.365070904831</v>
      </c>
      <c r="R73" s="56" t="str">
        <f aca="false">IF(K73=1,ROW(),"")</f>
        <v/>
      </c>
      <c r="S73" s="56" t="str">
        <f aca="false">IF(D73="","",TRIM(D73))</f>
        <v>TRAVEL EXPENSE</v>
      </c>
    </row>
    <row r="74" customFormat="false" ht="15" hidden="false" customHeight="false" outlineLevel="0" collapsed="false">
      <c r="A74" s="50" t="s">
        <v>2681</v>
      </c>
      <c r="B74" s="55" t="n">
        <v>46022</v>
      </c>
      <c r="C74" s="50" t="n">
        <f aca="false">IF(S74="","",IFERROR(IF(INDEX('Ledger Codes'!$C$6:$C$205,MATCH(S74,'Ledger Codes'!$B$6:$B$205,0))="","",INDEX('Ledger Codes'!$C$6:$C$205,MATCH(S74,'Ledger Codes'!$B$6:$B$205,0))),""))</f>
        <v>10123</v>
      </c>
      <c r="D74" s="50" t="s">
        <v>292</v>
      </c>
      <c r="E74" s="50"/>
      <c r="F74" s="50" t="s">
        <v>2682</v>
      </c>
      <c r="G74" s="52" t="n">
        <v>2041.33</v>
      </c>
      <c r="H74" s="52" t="n">
        <v>0</v>
      </c>
      <c r="I74" s="52" t="n">
        <f aca="false">IF(AND(G74="",H74=""),"",N(G74)-N(H74))</f>
        <v>2041.33</v>
      </c>
      <c r="J74" s="52" t="n">
        <f aca="false">IF(I74="","",ABS(I74))</f>
        <v>2041.33</v>
      </c>
      <c r="K74" s="56" t="n">
        <f aca="false">IF(S74="","",IF(IFERROR(INDEX('Expense Accounts'!$G$6:$G$75,MATCH(S74,'Expense Accounts'!$C$6:$C$75,0)),"Include")="Exclude",1,0))</f>
        <v>1</v>
      </c>
      <c r="L74" s="56" t="n">
        <f aca="false">IF(J74="","",IF(AND(J74&gt;'Expenses Testing'!$E$9,K74=0),1,0))</f>
        <v>0</v>
      </c>
      <c r="M74" s="57" t="n">
        <v>0.633122522999</v>
      </c>
      <c r="N74" s="56" t="str">
        <f aca="false">IF(OR(A74="",I74=""),"",IF(COUNTIFS($A$2:$A$800,A74,$D$2:$D$800,D74,$I$2:$I$800,I74)&gt;1,"Possible duplicate",""))</f>
        <v/>
      </c>
      <c r="O74" s="56" t="n">
        <f aca="false">IF(J74="","",IF(AND(L74=0,K74=0),1,0))</f>
        <v>0</v>
      </c>
      <c r="P74" s="56" t="str">
        <f aca="false">IF(L74=1,J74+ROW()/10^7,"")</f>
        <v/>
      </c>
      <c r="Q74" s="56" t="str">
        <f aca="false">IF(O74=1,M74,"")</f>
        <v/>
      </c>
      <c r="R74" s="56" t="n">
        <f aca="false">IF(K74=1,ROW(),"")</f>
        <v>74</v>
      </c>
      <c r="S74" s="56" t="str">
        <f aca="false">IF(D74="","",TRIM(D74))</f>
        <v>DEPRECIATIN- SOFTWARE</v>
      </c>
    </row>
    <row r="75" customFormat="false" ht="15" hidden="false" customHeight="false" outlineLevel="0" collapsed="false">
      <c r="A75" s="50" t="s">
        <v>2768</v>
      </c>
      <c r="B75" s="55" t="n">
        <v>45703</v>
      </c>
      <c r="C75" s="50" t="n">
        <f aca="false">IF(S75="","",IFERROR(IF(INDEX('Ledger Codes'!$C$6:$C$205,MATCH(S75,'Ledger Codes'!$B$6:$B$205,0))="","",INDEX('Ledger Codes'!$C$6:$C$205,MATCH(S75,'Ledger Codes'!$B$6:$B$205,0))),""))</f>
        <v>10105</v>
      </c>
      <c r="D75" s="50" t="s">
        <v>289</v>
      </c>
      <c r="E75" s="50" t="s">
        <v>2769</v>
      </c>
      <c r="F75" s="50" t="s">
        <v>2770</v>
      </c>
      <c r="G75" s="52" t="n">
        <v>2017.56</v>
      </c>
      <c r="H75" s="52" t="n">
        <v>0</v>
      </c>
      <c r="I75" s="52" t="n">
        <f aca="false">IF(AND(G75="",H75=""),"",N(G75)-N(H75))</f>
        <v>2017.56</v>
      </c>
      <c r="J75" s="52" t="n">
        <f aca="false">IF(I75="","",ABS(I75))</f>
        <v>2017.56</v>
      </c>
      <c r="K75" s="56" t="n">
        <f aca="false">IF(S75="","",IF(IFERROR(INDEX('Expense Accounts'!$G$6:$G$75,MATCH(S75,'Expense Accounts'!$C$6:$C$75,0)),"Include")="Exclude",1,0))</f>
        <v>0</v>
      </c>
      <c r="L75" s="56" t="n">
        <f aca="false">IF(J75="","",IF(AND(J75&gt;'Expenses Testing'!$E$9,K75=0),1,0))</f>
        <v>0</v>
      </c>
      <c r="M75" s="57" t="n">
        <v>0.872882679853</v>
      </c>
      <c r="N75" s="56" t="str">
        <f aca="false">IF(OR(A75="",I75=""),"",IF(COUNTIFS($A$2:$A$800,A75,$D$2:$D$800,D75,$I$2:$I$800,I75)&gt;1,"Possible duplicate",""))</f>
        <v/>
      </c>
      <c r="O75" s="56" t="n">
        <f aca="false">IF(J75="","",IF(AND(L75=0,K75=0),1,0))</f>
        <v>1</v>
      </c>
      <c r="P75" s="56" t="str">
        <f aca="false">IF(L75=1,J75+ROW()/10^7,"")</f>
        <v/>
      </c>
      <c r="Q75" s="57" t="n">
        <f aca="false">IF(O75=1,M75,"")</f>
        <v>0.872882679853</v>
      </c>
      <c r="R75" s="56" t="str">
        <f aca="false">IF(K75=1,ROW(),"")</f>
        <v/>
      </c>
      <c r="S75" s="56" t="str">
        <f aca="false">IF(D75="","",TRIM(D75))</f>
        <v>TRAVEL EXPENSE</v>
      </c>
    </row>
    <row r="76" customFormat="false" ht="15" hidden="false" customHeight="false" outlineLevel="0" collapsed="false">
      <c r="A76" s="50" t="s">
        <v>2771</v>
      </c>
      <c r="B76" s="55" t="n">
        <v>45994</v>
      </c>
      <c r="C76" s="50" t="n">
        <f aca="false">IF(S76="","",IFERROR(IF(INDEX('Ledger Codes'!$C$6:$C$205,MATCH(S76,'Ledger Codes'!$B$6:$B$205,0))="","",INDEX('Ledger Codes'!$C$6:$C$205,MATCH(S76,'Ledger Codes'!$B$6:$B$205,0))),""))</f>
        <v>10115</v>
      </c>
      <c r="D76" s="50" t="s">
        <v>268</v>
      </c>
      <c r="E76" s="50"/>
      <c r="F76" s="50" t="s">
        <v>2772</v>
      </c>
      <c r="G76" s="52" t="n">
        <v>2017</v>
      </c>
      <c r="H76" s="52" t="n">
        <v>0</v>
      </c>
      <c r="I76" s="52" t="n">
        <f aca="false">IF(AND(G76="",H76=""),"",N(G76)-N(H76))</f>
        <v>2017</v>
      </c>
      <c r="J76" s="52" t="n">
        <f aca="false">IF(I76="","",ABS(I76))</f>
        <v>2017</v>
      </c>
      <c r="K76" s="56" t="n">
        <f aca="false">IF(S76="","",IF(IFERROR(INDEX('Expense Accounts'!$G$6:$G$75,MATCH(S76,'Expense Accounts'!$C$6:$C$75,0)),"Include")="Exclude",1,0))</f>
        <v>0</v>
      </c>
      <c r="L76" s="56" t="n">
        <f aca="false">IF(J76="","",IF(AND(J76&gt;'Expenses Testing'!$E$9,K76=0),1,0))</f>
        <v>0</v>
      </c>
      <c r="M76" s="57" t="n">
        <v>0.789649749619</v>
      </c>
      <c r="N76" s="56" t="str">
        <f aca="false">IF(OR(A76="",I76=""),"",IF(COUNTIFS($A$2:$A$800,A76,$D$2:$D$800,D76,$I$2:$I$800,I76)&gt;1,"Possible duplicate",""))</f>
        <v/>
      </c>
      <c r="O76" s="56" t="n">
        <f aca="false">IF(J76="","",IF(AND(L76=0,K76=0),1,0))</f>
        <v>1</v>
      </c>
      <c r="P76" s="56" t="str">
        <f aca="false">IF(L76=1,J76+ROW()/10^7,"")</f>
        <v/>
      </c>
      <c r="Q76" s="57" t="n">
        <f aca="false">IF(O76=1,M76,"")</f>
        <v>0.789649749619</v>
      </c>
      <c r="R76" s="56" t="str">
        <f aca="false">IF(K76=1,ROW(),"")</f>
        <v/>
      </c>
      <c r="S76" s="56" t="str">
        <f aca="false">IF(D76="","",TRIM(D76))</f>
        <v>SALARY &amp; ALLOWANCES</v>
      </c>
    </row>
    <row r="77" customFormat="false" ht="15" hidden="false" customHeight="false" outlineLevel="0" collapsed="false">
      <c r="A77" s="50" t="s">
        <v>2773</v>
      </c>
      <c r="B77" s="55" t="n">
        <v>45790</v>
      </c>
      <c r="C77" s="50" t="n">
        <f aca="false">IF(S77="","",IFERROR(IF(INDEX('Ledger Codes'!$C$6:$C$205,MATCH(S77,'Ledger Codes'!$B$6:$B$205,0))="","",INDEX('Ledger Codes'!$C$6:$C$205,MATCH(S77,'Ledger Codes'!$B$6:$B$205,0))),""))</f>
        <v>10096</v>
      </c>
      <c r="D77" s="50" t="s">
        <v>278</v>
      </c>
      <c r="E77" s="50"/>
      <c r="F77" s="58" t="s">
        <v>2774</v>
      </c>
      <c r="G77" s="52" t="n">
        <v>2000</v>
      </c>
      <c r="H77" s="52" t="n">
        <v>0</v>
      </c>
      <c r="I77" s="52" t="n">
        <f aca="false">IF(AND(G77="",H77=""),"",N(G77)-N(H77))</f>
        <v>2000</v>
      </c>
      <c r="J77" s="52" t="n">
        <f aca="false">IF(I77="","",ABS(I77))</f>
        <v>2000</v>
      </c>
      <c r="K77" s="56" t="n">
        <f aca="false">IF(S77="","",IF(IFERROR(INDEX('Expense Accounts'!$G$6:$G$75,MATCH(S77,'Expense Accounts'!$C$6:$C$75,0)),"Include")="Exclude",1,0))</f>
        <v>0</v>
      </c>
      <c r="L77" s="56" t="n">
        <f aca="false">IF(J77="","",IF(AND(J77&gt;'Expenses Testing'!$E$9,K77=0),1,0))</f>
        <v>0</v>
      </c>
      <c r="M77" s="57" t="n">
        <v>0.816031784686</v>
      </c>
      <c r="N77" s="56" t="str">
        <f aca="false">IF(OR(A77="",I77=""),"",IF(COUNTIFS($A$2:$A$800,A77,$D$2:$D$800,D77,$I$2:$I$800,I77)&gt;1,"Possible duplicate",""))</f>
        <v>Possible duplicate</v>
      </c>
      <c r="O77" s="56" t="n">
        <f aca="false">IF(J77="","",IF(AND(L77=0,K77=0),1,0))</f>
        <v>1</v>
      </c>
      <c r="P77" s="56" t="str">
        <f aca="false">IF(L77=1,J77+ROW()/10^7,"")</f>
        <v/>
      </c>
      <c r="Q77" s="57" t="n">
        <f aca="false">IF(O77=1,M77,"")</f>
        <v>0.816031784686</v>
      </c>
      <c r="R77" s="56" t="str">
        <f aca="false">IF(K77=1,ROW(),"")</f>
        <v/>
      </c>
      <c r="S77" s="56" t="str">
        <f aca="false">IF(D77="","",TRIM(D77))</f>
        <v>SADAD PAYMENTS</v>
      </c>
    </row>
    <row r="78" customFormat="false" ht="15" hidden="false" customHeight="false" outlineLevel="0" collapsed="false">
      <c r="A78" s="50" t="s">
        <v>2775</v>
      </c>
      <c r="B78" s="55" t="n">
        <v>45930</v>
      </c>
      <c r="C78" s="50" t="n">
        <f aca="false">IF(S78="","",IFERROR(IF(INDEX('Ledger Codes'!$C$6:$C$205,MATCH(S78,'Ledger Codes'!$B$6:$B$205,0))="","",INDEX('Ledger Codes'!$C$6:$C$205,MATCH(S78,'Ledger Codes'!$B$6:$B$205,0))),""))</f>
        <v>10097</v>
      </c>
      <c r="D78" s="50" t="s">
        <v>281</v>
      </c>
      <c r="E78" s="50"/>
      <c r="F78" s="58" t="s">
        <v>2776</v>
      </c>
      <c r="G78" s="52" t="n">
        <v>2000</v>
      </c>
      <c r="H78" s="52" t="n">
        <v>0</v>
      </c>
      <c r="I78" s="52" t="n">
        <f aca="false">IF(AND(G78="",H78=""),"",N(G78)-N(H78))</f>
        <v>2000</v>
      </c>
      <c r="J78" s="52" t="n">
        <f aca="false">IF(I78="","",ABS(I78))</f>
        <v>2000</v>
      </c>
      <c r="K78" s="56" t="n">
        <f aca="false">IF(S78="","",IF(IFERROR(INDEX('Expense Accounts'!$G$6:$G$75,MATCH(S78,'Expense Accounts'!$C$6:$C$75,0)),"Include")="Exclude",1,0))</f>
        <v>0</v>
      </c>
      <c r="L78" s="56" t="n">
        <f aca="false">IF(J78="","",IF(AND(J78&gt;'Expenses Testing'!$E$9,K78=0),1,0))</f>
        <v>0</v>
      </c>
      <c r="M78" s="57" t="n">
        <v>0.328249106396</v>
      </c>
      <c r="N78" s="56" t="str">
        <f aca="false">IF(OR(A78="",I78=""),"",IF(COUNTIFS($A$2:$A$800,A78,$D$2:$D$800,D78,$I$2:$I$800,I78)&gt;1,"Possible duplicate",""))</f>
        <v/>
      </c>
      <c r="O78" s="56" t="n">
        <f aca="false">IF(J78="","",IF(AND(L78=0,K78=0),1,0))</f>
        <v>1</v>
      </c>
      <c r="P78" s="56" t="str">
        <f aca="false">IF(L78=1,J78+ROW()/10^7,"")</f>
        <v/>
      </c>
      <c r="Q78" s="57" t="n">
        <f aca="false">IF(O78=1,M78,"")</f>
        <v>0.328249106396</v>
      </c>
      <c r="R78" s="56" t="str">
        <f aca="false">IF(K78=1,ROW(),"")</f>
        <v/>
      </c>
      <c r="S78" s="56" t="str">
        <f aca="false">IF(D78="","",TRIM(D78))</f>
        <v>VISA/RE-ENTRY EXPENSE</v>
      </c>
    </row>
    <row r="79" customFormat="false" ht="15" hidden="false" customHeight="false" outlineLevel="0" collapsed="false">
      <c r="A79" s="50" t="s">
        <v>2777</v>
      </c>
      <c r="B79" s="55" t="n">
        <v>45931</v>
      </c>
      <c r="C79" s="50" t="n">
        <f aca="false">IF(S79="","",IFERROR(IF(INDEX('Ledger Codes'!$C$6:$C$205,MATCH(S79,'Ledger Codes'!$B$6:$B$205,0))="","",INDEX('Ledger Codes'!$C$6:$C$205,MATCH(S79,'Ledger Codes'!$B$6:$B$205,0))),""))</f>
        <v>10097</v>
      </c>
      <c r="D79" s="50" t="s">
        <v>281</v>
      </c>
      <c r="E79" s="50"/>
      <c r="F79" s="58" t="s">
        <v>2778</v>
      </c>
      <c r="G79" s="52" t="n">
        <v>2000</v>
      </c>
      <c r="H79" s="52" t="n">
        <v>0</v>
      </c>
      <c r="I79" s="52" t="n">
        <f aca="false">IF(AND(G79="",H79=""),"",N(G79)-N(H79))</f>
        <v>2000</v>
      </c>
      <c r="J79" s="52" t="n">
        <f aca="false">IF(I79="","",ABS(I79))</f>
        <v>2000</v>
      </c>
      <c r="K79" s="56" t="n">
        <f aca="false">IF(S79="","",IF(IFERROR(INDEX('Expense Accounts'!$G$6:$G$75,MATCH(S79,'Expense Accounts'!$C$6:$C$75,0)),"Include")="Exclude",1,0))</f>
        <v>0</v>
      </c>
      <c r="L79" s="56" t="n">
        <f aca="false">IF(J79="","",IF(AND(J79&gt;'Expenses Testing'!$E$9,K79=0),1,0))</f>
        <v>0</v>
      </c>
      <c r="M79" s="57" t="n">
        <v>0.018465910603</v>
      </c>
      <c r="N79" s="56" t="str">
        <f aca="false">IF(OR(A79="",I79=""),"",IF(COUNTIFS($A$2:$A$800,A79,$D$2:$D$800,D79,$I$2:$I$800,I79)&gt;1,"Possible duplicate",""))</f>
        <v/>
      </c>
      <c r="O79" s="56" t="n">
        <f aca="false">IF(J79="","",IF(AND(L79=0,K79=0),1,0))</f>
        <v>1</v>
      </c>
      <c r="P79" s="56" t="str">
        <f aca="false">IF(L79=1,J79+ROW()/10^7,"")</f>
        <v/>
      </c>
      <c r="Q79" s="57" t="n">
        <f aca="false">IF(O79=1,M79,"")</f>
        <v>0.018465910603</v>
      </c>
      <c r="R79" s="56" t="str">
        <f aca="false">IF(K79=1,ROW(),"")</f>
        <v/>
      </c>
      <c r="S79" s="56" t="str">
        <f aca="false">IF(D79="","",TRIM(D79))</f>
        <v>VISA/RE-ENTRY EXPENSE</v>
      </c>
    </row>
    <row r="80" customFormat="false" ht="15" hidden="false" customHeight="false" outlineLevel="0" collapsed="false">
      <c r="A80" s="50" t="s">
        <v>2779</v>
      </c>
      <c r="B80" s="55" t="n">
        <v>45973</v>
      </c>
      <c r="C80" s="50" t="n">
        <f aca="false">IF(S80="","",IFERROR(IF(INDEX('Ledger Codes'!$C$6:$C$205,MATCH(S80,'Ledger Codes'!$B$6:$B$205,0))="","",INDEX('Ledger Codes'!$C$6:$C$205,MATCH(S80,'Ledger Codes'!$B$6:$B$205,0))),""))</f>
        <v>10097</v>
      </c>
      <c r="D80" s="50" t="s">
        <v>281</v>
      </c>
      <c r="E80" s="50"/>
      <c r="F80" s="58" t="s">
        <v>2780</v>
      </c>
      <c r="G80" s="52" t="n">
        <v>2000</v>
      </c>
      <c r="H80" s="52" t="n">
        <v>0</v>
      </c>
      <c r="I80" s="52" t="n">
        <f aca="false">IF(AND(G80="",H80=""),"",N(G80)-N(H80))</f>
        <v>2000</v>
      </c>
      <c r="J80" s="52" t="n">
        <f aca="false">IF(I80="","",ABS(I80))</f>
        <v>2000</v>
      </c>
      <c r="K80" s="56" t="n">
        <f aca="false">IF(S80="","",IF(IFERROR(INDEX('Expense Accounts'!$G$6:$G$75,MATCH(S80,'Expense Accounts'!$C$6:$C$75,0)),"Include")="Exclude",1,0))</f>
        <v>0</v>
      </c>
      <c r="L80" s="56" t="n">
        <f aca="false">IF(J80="","",IF(AND(J80&gt;'Expenses Testing'!$E$9,K80=0),1,0))</f>
        <v>0</v>
      </c>
      <c r="M80" s="57" t="n">
        <v>0.074736768586</v>
      </c>
      <c r="N80" s="56" t="str">
        <f aca="false">IF(OR(A80="",I80=""),"",IF(COUNTIFS($A$2:$A$800,A80,$D$2:$D$800,D80,$I$2:$I$800,I80)&gt;1,"Possible duplicate",""))</f>
        <v/>
      </c>
      <c r="O80" s="56" t="n">
        <f aca="false">IF(J80="","",IF(AND(L80=0,K80=0),1,0))</f>
        <v>1</v>
      </c>
      <c r="P80" s="56" t="str">
        <f aca="false">IF(L80=1,J80+ROW()/10^7,"")</f>
        <v/>
      </c>
      <c r="Q80" s="57" t="n">
        <f aca="false">IF(O80=1,M80,"")</f>
        <v>0.074736768586</v>
      </c>
      <c r="R80" s="56" t="str">
        <f aca="false">IF(K80=1,ROW(),"")</f>
        <v/>
      </c>
      <c r="S80" s="56" t="str">
        <f aca="false">IF(D80="","",TRIM(D80))</f>
        <v>VISA/RE-ENTRY EXPENSE</v>
      </c>
    </row>
    <row r="81" customFormat="false" ht="15" hidden="false" customHeight="false" outlineLevel="0" collapsed="false">
      <c r="A81" s="50" t="s">
        <v>2781</v>
      </c>
      <c r="B81" s="55" t="n">
        <v>45682</v>
      </c>
      <c r="C81" s="50" t="n">
        <f aca="false">IF(S81="","",IFERROR(IF(INDEX('Ledger Codes'!$C$6:$C$205,MATCH(S81,'Ledger Codes'!$B$6:$B$205,0))="","",INDEX('Ledger Codes'!$C$6:$C$205,MATCH(S81,'Ledger Codes'!$B$6:$B$205,0))),""))</f>
        <v>10115</v>
      </c>
      <c r="D81" s="50" t="s">
        <v>268</v>
      </c>
      <c r="E81" s="50" t="s">
        <v>2782</v>
      </c>
      <c r="F81" s="50" t="s">
        <v>2783</v>
      </c>
      <c r="G81" s="52" t="n">
        <v>2000</v>
      </c>
      <c r="H81" s="52" t="n">
        <v>0</v>
      </c>
      <c r="I81" s="52" t="n">
        <f aca="false">IF(AND(G81="",H81=""),"",N(G81)-N(H81))</f>
        <v>2000</v>
      </c>
      <c r="J81" s="52" t="n">
        <f aca="false">IF(I81="","",ABS(I81))</f>
        <v>2000</v>
      </c>
      <c r="K81" s="56" t="n">
        <f aca="false">IF(S81="","",IF(IFERROR(INDEX('Expense Accounts'!$G$6:$G$75,MATCH(S81,'Expense Accounts'!$C$6:$C$75,0)),"Include")="Exclude",1,0))</f>
        <v>0</v>
      </c>
      <c r="L81" s="56" t="n">
        <f aca="false">IF(J81="","",IF(AND(J81&gt;'Expenses Testing'!$E$9,K81=0),1,0))</f>
        <v>0</v>
      </c>
      <c r="M81" s="57" t="n">
        <v>0.352490006855</v>
      </c>
      <c r="N81" s="56" t="str">
        <f aca="false">IF(OR(A81="",I81=""),"",IF(COUNTIFS($A$2:$A$800,A81,$D$2:$D$800,D81,$I$2:$I$800,I81)&gt;1,"Possible duplicate",""))</f>
        <v/>
      </c>
      <c r="O81" s="56" t="n">
        <f aca="false">IF(J81="","",IF(AND(L81=0,K81=0),1,0))</f>
        <v>1</v>
      </c>
      <c r="P81" s="56" t="str">
        <f aca="false">IF(L81=1,J81+ROW()/10^7,"")</f>
        <v/>
      </c>
      <c r="Q81" s="57" t="n">
        <f aca="false">IF(O81=1,M81,"")</f>
        <v>0.352490006855</v>
      </c>
      <c r="R81" s="56" t="str">
        <f aca="false">IF(K81=1,ROW(),"")</f>
        <v/>
      </c>
      <c r="S81" s="56" t="str">
        <f aca="false">IF(D81="","",TRIM(D81))</f>
        <v>SALARY &amp; ALLOWANCES</v>
      </c>
    </row>
    <row r="82" customFormat="false" ht="15" hidden="false" customHeight="false" outlineLevel="0" collapsed="false">
      <c r="A82" s="50" t="s">
        <v>2784</v>
      </c>
      <c r="B82" s="55" t="n">
        <v>45713</v>
      </c>
      <c r="C82" s="50" t="n">
        <f aca="false">IF(S82="","",IFERROR(IF(INDEX('Ledger Codes'!$C$6:$C$205,MATCH(S82,'Ledger Codes'!$B$6:$B$205,0))="","",INDEX('Ledger Codes'!$C$6:$C$205,MATCH(S82,'Ledger Codes'!$B$6:$B$205,0))),""))</f>
        <v>10115</v>
      </c>
      <c r="D82" s="50" t="s">
        <v>268</v>
      </c>
      <c r="E82" s="50" t="s">
        <v>2785</v>
      </c>
      <c r="F82" s="50" t="s">
        <v>2786</v>
      </c>
      <c r="G82" s="52" t="n">
        <v>2000</v>
      </c>
      <c r="H82" s="52" t="n">
        <v>0</v>
      </c>
      <c r="I82" s="52" t="n">
        <f aca="false">IF(AND(G82="",H82=""),"",N(G82)-N(H82))</f>
        <v>2000</v>
      </c>
      <c r="J82" s="52" t="n">
        <f aca="false">IF(I82="","",ABS(I82))</f>
        <v>2000</v>
      </c>
      <c r="K82" s="56" t="n">
        <f aca="false">IF(S82="","",IF(IFERROR(INDEX('Expense Accounts'!$G$6:$G$75,MATCH(S82,'Expense Accounts'!$C$6:$C$75,0)),"Include")="Exclude",1,0))</f>
        <v>0</v>
      </c>
      <c r="L82" s="56" t="n">
        <f aca="false">IF(J82="","",IF(AND(J82&gt;'Expenses Testing'!$E$9,K82=0),1,0))</f>
        <v>0</v>
      </c>
      <c r="M82" s="57" t="n">
        <v>0.265151652992</v>
      </c>
      <c r="N82" s="56" t="str">
        <f aca="false">IF(OR(A82="",I82=""),"",IF(COUNTIFS($A$2:$A$800,A82,$D$2:$D$800,D82,$I$2:$I$800,I82)&gt;1,"Possible duplicate",""))</f>
        <v/>
      </c>
      <c r="O82" s="56" t="n">
        <f aca="false">IF(J82="","",IF(AND(L82=0,K82=0),1,0))</f>
        <v>1</v>
      </c>
      <c r="P82" s="56" t="str">
        <f aca="false">IF(L82=1,J82+ROW()/10^7,"")</f>
        <v/>
      </c>
      <c r="Q82" s="57" t="n">
        <f aca="false">IF(O82=1,M82,"")</f>
        <v>0.265151652992</v>
      </c>
      <c r="R82" s="56" t="str">
        <f aca="false">IF(K82=1,ROW(),"")</f>
        <v/>
      </c>
      <c r="S82" s="56" t="str">
        <f aca="false">IF(D82="","",TRIM(D82))</f>
        <v>SALARY &amp; ALLOWANCES</v>
      </c>
    </row>
    <row r="83" customFormat="false" ht="15" hidden="false" customHeight="false" outlineLevel="0" collapsed="false">
      <c r="A83" s="50" t="s">
        <v>2787</v>
      </c>
      <c r="B83" s="55" t="n">
        <v>45741</v>
      </c>
      <c r="C83" s="50" t="n">
        <f aca="false">IF(S83="","",IFERROR(IF(INDEX('Ledger Codes'!$C$6:$C$205,MATCH(S83,'Ledger Codes'!$B$6:$B$205,0))="","",INDEX('Ledger Codes'!$C$6:$C$205,MATCH(S83,'Ledger Codes'!$B$6:$B$205,0))),""))</f>
        <v>10115</v>
      </c>
      <c r="D83" s="50" t="s">
        <v>268</v>
      </c>
      <c r="E83" s="50" t="s">
        <v>2788</v>
      </c>
      <c r="F83" s="50" t="s">
        <v>2789</v>
      </c>
      <c r="G83" s="52" t="n">
        <v>2000</v>
      </c>
      <c r="H83" s="52" t="n">
        <v>0</v>
      </c>
      <c r="I83" s="52" t="n">
        <f aca="false">IF(AND(G83="",H83=""),"",N(G83)-N(H83))</f>
        <v>2000</v>
      </c>
      <c r="J83" s="52" t="n">
        <f aca="false">IF(I83="","",ABS(I83))</f>
        <v>2000</v>
      </c>
      <c r="K83" s="56" t="n">
        <f aca="false">IF(S83="","",IF(IFERROR(INDEX('Expense Accounts'!$G$6:$G$75,MATCH(S83,'Expense Accounts'!$C$6:$C$75,0)),"Include")="Exclude",1,0))</f>
        <v>0</v>
      </c>
      <c r="L83" s="56" t="n">
        <f aca="false">IF(J83="","",IF(AND(J83&gt;'Expenses Testing'!$E$9,K83=0),1,0))</f>
        <v>0</v>
      </c>
      <c r="M83" s="57" t="n">
        <v>0.263361777135</v>
      </c>
      <c r="N83" s="56" t="str">
        <f aca="false">IF(OR(A83="",I83=""),"",IF(COUNTIFS($A$2:$A$800,A83,$D$2:$D$800,D83,$I$2:$I$800,I83)&gt;1,"Possible duplicate",""))</f>
        <v/>
      </c>
      <c r="O83" s="56" t="n">
        <f aca="false">IF(J83="","",IF(AND(L83=0,K83=0),1,0))</f>
        <v>1</v>
      </c>
      <c r="P83" s="56" t="str">
        <f aca="false">IF(L83=1,J83+ROW()/10^7,"")</f>
        <v/>
      </c>
      <c r="Q83" s="57" t="n">
        <f aca="false">IF(O83=1,M83,"")</f>
        <v>0.263361777135</v>
      </c>
      <c r="R83" s="56" t="str">
        <f aca="false">IF(K83=1,ROW(),"")</f>
        <v/>
      </c>
      <c r="S83" s="56" t="str">
        <f aca="false">IF(D83="","",TRIM(D83))</f>
        <v>SALARY &amp; ALLOWANCES</v>
      </c>
    </row>
    <row r="84" customFormat="false" ht="15" hidden="false" customHeight="false" outlineLevel="0" collapsed="false">
      <c r="A84" s="50" t="s">
        <v>2790</v>
      </c>
      <c r="B84" s="55" t="n">
        <v>45772</v>
      </c>
      <c r="C84" s="50" t="n">
        <f aca="false">IF(S84="","",IFERROR(IF(INDEX('Ledger Codes'!$C$6:$C$205,MATCH(S84,'Ledger Codes'!$B$6:$B$205,0))="","",INDEX('Ledger Codes'!$C$6:$C$205,MATCH(S84,'Ledger Codes'!$B$6:$B$205,0))),""))</f>
        <v>10115</v>
      </c>
      <c r="D84" s="50" t="s">
        <v>268</v>
      </c>
      <c r="E84" s="50" t="s">
        <v>2791</v>
      </c>
      <c r="F84" s="50" t="s">
        <v>2792</v>
      </c>
      <c r="G84" s="52" t="n">
        <v>2000</v>
      </c>
      <c r="H84" s="52" t="n">
        <v>0</v>
      </c>
      <c r="I84" s="52" t="n">
        <f aca="false">IF(AND(G84="",H84=""),"",N(G84)-N(H84))</f>
        <v>2000</v>
      </c>
      <c r="J84" s="52" t="n">
        <f aca="false">IF(I84="","",ABS(I84))</f>
        <v>2000</v>
      </c>
      <c r="K84" s="56" t="n">
        <f aca="false">IF(S84="","",IF(IFERROR(INDEX('Expense Accounts'!$G$6:$G$75,MATCH(S84,'Expense Accounts'!$C$6:$C$75,0)),"Include")="Exclude",1,0))</f>
        <v>0</v>
      </c>
      <c r="L84" s="56" t="n">
        <f aca="false">IF(J84="","",IF(AND(J84&gt;'Expenses Testing'!$E$9,K84=0),1,0))</f>
        <v>0</v>
      </c>
      <c r="M84" s="57" t="n">
        <v>0.431936151074</v>
      </c>
      <c r="N84" s="56" t="str">
        <f aca="false">IF(OR(A84="",I84=""),"",IF(COUNTIFS($A$2:$A$800,A84,$D$2:$D$800,D84,$I$2:$I$800,I84)&gt;1,"Possible duplicate",""))</f>
        <v/>
      </c>
      <c r="O84" s="56" t="n">
        <f aca="false">IF(J84="","",IF(AND(L84=0,K84=0),1,0))</f>
        <v>1</v>
      </c>
      <c r="P84" s="56" t="str">
        <f aca="false">IF(L84=1,J84+ROW()/10^7,"")</f>
        <v/>
      </c>
      <c r="Q84" s="57" t="n">
        <f aca="false">IF(O84=1,M84,"")</f>
        <v>0.431936151074</v>
      </c>
      <c r="R84" s="56" t="str">
        <f aca="false">IF(K84=1,ROW(),"")</f>
        <v/>
      </c>
      <c r="S84" s="56" t="str">
        <f aca="false">IF(D84="","",TRIM(D84))</f>
        <v>SALARY &amp; ALLOWANCES</v>
      </c>
    </row>
    <row r="85" customFormat="false" ht="15" hidden="false" customHeight="false" outlineLevel="0" collapsed="false">
      <c r="A85" s="50" t="s">
        <v>2793</v>
      </c>
      <c r="B85" s="55" t="n">
        <v>45802</v>
      </c>
      <c r="C85" s="50" t="n">
        <f aca="false">IF(S85="","",IFERROR(IF(INDEX('Ledger Codes'!$C$6:$C$205,MATCH(S85,'Ledger Codes'!$B$6:$B$205,0))="","",INDEX('Ledger Codes'!$C$6:$C$205,MATCH(S85,'Ledger Codes'!$B$6:$B$205,0))),""))</f>
        <v>10115</v>
      </c>
      <c r="D85" s="50" t="s">
        <v>268</v>
      </c>
      <c r="E85" s="50" t="s">
        <v>2794</v>
      </c>
      <c r="F85" s="50" t="s">
        <v>2795</v>
      </c>
      <c r="G85" s="52" t="n">
        <v>2000</v>
      </c>
      <c r="H85" s="52" t="n">
        <v>0</v>
      </c>
      <c r="I85" s="52" t="n">
        <f aca="false">IF(AND(G85="",H85=""),"",N(G85)-N(H85))</f>
        <v>2000</v>
      </c>
      <c r="J85" s="52" t="n">
        <f aca="false">IF(I85="","",ABS(I85))</f>
        <v>2000</v>
      </c>
      <c r="K85" s="56" t="n">
        <f aca="false">IF(S85="","",IF(IFERROR(INDEX('Expense Accounts'!$G$6:$G$75,MATCH(S85,'Expense Accounts'!$C$6:$C$75,0)),"Include")="Exclude",1,0))</f>
        <v>0</v>
      </c>
      <c r="L85" s="56" t="n">
        <f aca="false">IF(J85="","",IF(AND(J85&gt;'Expenses Testing'!$E$9,K85=0),1,0))</f>
        <v>0</v>
      </c>
      <c r="M85" s="57" t="n">
        <v>0.233544314943</v>
      </c>
      <c r="N85" s="56" t="str">
        <f aca="false">IF(OR(A85="",I85=""),"",IF(COUNTIFS($A$2:$A$800,A85,$D$2:$D$800,D85,$I$2:$I$800,I85)&gt;1,"Possible duplicate",""))</f>
        <v/>
      </c>
      <c r="O85" s="56" t="n">
        <f aca="false">IF(J85="","",IF(AND(L85=0,K85=0),1,0))</f>
        <v>1</v>
      </c>
      <c r="P85" s="56" t="str">
        <f aca="false">IF(L85=1,J85+ROW()/10^7,"")</f>
        <v/>
      </c>
      <c r="Q85" s="57" t="n">
        <f aca="false">IF(O85=1,M85,"")</f>
        <v>0.233544314943</v>
      </c>
      <c r="R85" s="56" t="str">
        <f aca="false">IF(K85=1,ROW(),"")</f>
        <v/>
      </c>
      <c r="S85" s="56" t="str">
        <f aca="false">IF(D85="","",TRIM(D85))</f>
        <v>SALARY &amp; ALLOWANCES</v>
      </c>
    </row>
    <row r="86" customFormat="false" ht="15" hidden="false" customHeight="false" outlineLevel="0" collapsed="false">
      <c r="A86" s="50" t="s">
        <v>2796</v>
      </c>
      <c r="B86" s="55" t="n">
        <v>45833</v>
      </c>
      <c r="C86" s="50" t="n">
        <f aca="false">IF(S86="","",IFERROR(IF(INDEX('Ledger Codes'!$C$6:$C$205,MATCH(S86,'Ledger Codes'!$B$6:$B$205,0))="","",INDEX('Ledger Codes'!$C$6:$C$205,MATCH(S86,'Ledger Codes'!$B$6:$B$205,0))),""))</f>
        <v>10115</v>
      </c>
      <c r="D86" s="50" t="s">
        <v>268</v>
      </c>
      <c r="E86" s="50" t="s">
        <v>2797</v>
      </c>
      <c r="F86" s="50" t="s">
        <v>2798</v>
      </c>
      <c r="G86" s="52" t="n">
        <v>2000</v>
      </c>
      <c r="H86" s="52" t="n">
        <v>0</v>
      </c>
      <c r="I86" s="52" t="n">
        <f aca="false">IF(AND(G86="",H86=""),"",N(G86)-N(H86))</f>
        <v>2000</v>
      </c>
      <c r="J86" s="52" t="n">
        <f aca="false">IF(I86="","",ABS(I86))</f>
        <v>2000</v>
      </c>
      <c r="K86" s="56" t="n">
        <f aca="false">IF(S86="","",IF(IFERROR(INDEX('Expense Accounts'!$G$6:$G$75,MATCH(S86,'Expense Accounts'!$C$6:$C$75,0)),"Include")="Exclude",1,0))</f>
        <v>0</v>
      </c>
      <c r="L86" s="56" t="n">
        <f aca="false">IF(J86="","",IF(AND(J86&gt;'Expenses Testing'!$E$9,K86=0),1,0))</f>
        <v>0</v>
      </c>
      <c r="M86" s="57" t="n">
        <v>0.041793214689</v>
      </c>
      <c r="N86" s="56" t="str">
        <f aca="false">IF(OR(A86="",I86=""),"",IF(COUNTIFS($A$2:$A$800,A86,$D$2:$D$800,D86,$I$2:$I$800,I86)&gt;1,"Possible duplicate",""))</f>
        <v/>
      </c>
      <c r="O86" s="56" t="n">
        <f aca="false">IF(J86="","",IF(AND(L86=0,K86=0),1,0))</f>
        <v>1</v>
      </c>
      <c r="P86" s="56" t="str">
        <f aca="false">IF(L86=1,J86+ROW()/10^7,"")</f>
        <v/>
      </c>
      <c r="Q86" s="57" t="n">
        <f aca="false">IF(O86=1,M86,"")</f>
        <v>0.041793214689</v>
      </c>
      <c r="R86" s="56" t="str">
        <f aca="false">IF(K86=1,ROW(),"")</f>
        <v/>
      </c>
      <c r="S86" s="56" t="str">
        <f aca="false">IF(D86="","",TRIM(D86))</f>
        <v>SALARY &amp; ALLOWANCES</v>
      </c>
    </row>
    <row r="87" customFormat="false" ht="15" hidden="false" customHeight="false" outlineLevel="0" collapsed="false">
      <c r="A87" s="50" t="s">
        <v>2799</v>
      </c>
      <c r="B87" s="55" t="n">
        <v>45864</v>
      </c>
      <c r="C87" s="50" t="n">
        <f aca="false">IF(S87="","",IFERROR(IF(INDEX('Ledger Codes'!$C$6:$C$205,MATCH(S87,'Ledger Codes'!$B$6:$B$205,0))="","",INDEX('Ledger Codes'!$C$6:$C$205,MATCH(S87,'Ledger Codes'!$B$6:$B$205,0))),""))</f>
        <v>10115</v>
      </c>
      <c r="D87" s="50" t="s">
        <v>268</v>
      </c>
      <c r="E87" s="50" t="s">
        <v>2800</v>
      </c>
      <c r="F87" s="58" t="s">
        <v>2801</v>
      </c>
      <c r="G87" s="52" t="n">
        <v>2000</v>
      </c>
      <c r="H87" s="52" t="n">
        <v>0</v>
      </c>
      <c r="I87" s="52" t="n">
        <f aca="false">IF(AND(G87="",H87=""),"",N(G87)-N(H87))</f>
        <v>2000</v>
      </c>
      <c r="J87" s="52" t="n">
        <f aca="false">IF(I87="","",ABS(I87))</f>
        <v>2000</v>
      </c>
      <c r="K87" s="56" t="n">
        <f aca="false">IF(S87="","",IF(IFERROR(INDEX('Expense Accounts'!$G$6:$G$75,MATCH(S87,'Expense Accounts'!$C$6:$C$75,0)),"Include")="Exclude",1,0))</f>
        <v>0</v>
      </c>
      <c r="L87" s="56" t="n">
        <f aca="false">IF(J87="","",IF(AND(J87&gt;'Expenses Testing'!$E$9,K87=0),1,0))</f>
        <v>0</v>
      </c>
      <c r="M87" s="57" t="n">
        <v>0.66203946576</v>
      </c>
      <c r="N87" s="56" t="str">
        <f aca="false">IF(OR(A87="",I87=""),"",IF(COUNTIFS($A$2:$A$800,A87,$D$2:$D$800,D87,$I$2:$I$800,I87)&gt;1,"Possible duplicate",""))</f>
        <v/>
      </c>
      <c r="O87" s="56" t="n">
        <f aca="false">IF(J87="","",IF(AND(L87=0,K87=0),1,0))</f>
        <v>1</v>
      </c>
      <c r="P87" s="56" t="str">
        <f aca="false">IF(L87=1,J87+ROW()/10^7,"")</f>
        <v/>
      </c>
      <c r="Q87" s="57" t="n">
        <f aca="false">IF(O87=1,M87,"")</f>
        <v>0.66203946576</v>
      </c>
      <c r="R87" s="56" t="str">
        <f aca="false">IF(K87=1,ROW(),"")</f>
        <v/>
      </c>
      <c r="S87" s="56" t="str">
        <f aca="false">IF(D87="","",TRIM(D87))</f>
        <v>SALARY &amp; ALLOWANCES</v>
      </c>
    </row>
    <row r="88" customFormat="false" ht="15" hidden="false" customHeight="false" outlineLevel="0" collapsed="false">
      <c r="A88" s="50" t="s">
        <v>2802</v>
      </c>
      <c r="B88" s="55" t="n">
        <v>45894</v>
      </c>
      <c r="C88" s="50" t="n">
        <f aca="false">IF(S88="","",IFERROR(IF(INDEX('Ledger Codes'!$C$6:$C$205,MATCH(S88,'Ledger Codes'!$B$6:$B$205,0))="","",INDEX('Ledger Codes'!$C$6:$C$205,MATCH(S88,'Ledger Codes'!$B$6:$B$205,0))),""))</f>
        <v>10115</v>
      </c>
      <c r="D88" s="50" t="s">
        <v>268</v>
      </c>
      <c r="E88" s="50" t="s">
        <v>2803</v>
      </c>
      <c r="F88" s="50" t="s">
        <v>2804</v>
      </c>
      <c r="G88" s="52" t="n">
        <v>2000</v>
      </c>
      <c r="H88" s="52" t="n">
        <v>0</v>
      </c>
      <c r="I88" s="52" t="n">
        <f aca="false">IF(AND(G88="",H88=""),"",N(G88)-N(H88))</f>
        <v>2000</v>
      </c>
      <c r="J88" s="52" t="n">
        <f aca="false">IF(I88="","",ABS(I88))</f>
        <v>2000</v>
      </c>
      <c r="K88" s="56" t="n">
        <f aca="false">IF(S88="","",IF(IFERROR(INDEX('Expense Accounts'!$G$6:$G$75,MATCH(S88,'Expense Accounts'!$C$6:$C$75,0)),"Include")="Exclude",1,0))</f>
        <v>0</v>
      </c>
      <c r="L88" s="56" t="n">
        <f aca="false">IF(J88="","",IF(AND(J88&gt;'Expenses Testing'!$E$9,K88=0),1,0))</f>
        <v>0</v>
      </c>
      <c r="M88" s="57" t="n">
        <v>0.777987946426</v>
      </c>
      <c r="N88" s="56" t="str">
        <f aca="false">IF(OR(A88="",I88=""),"",IF(COUNTIFS($A$2:$A$800,A88,$D$2:$D$800,D88,$I$2:$I$800,I88)&gt;1,"Possible duplicate",""))</f>
        <v/>
      </c>
      <c r="O88" s="56" t="n">
        <f aca="false">IF(J88="","",IF(AND(L88=0,K88=0),1,0))</f>
        <v>1</v>
      </c>
      <c r="P88" s="56" t="str">
        <f aca="false">IF(L88=1,J88+ROW()/10^7,"")</f>
        <v/>
      </c>
      <c r="Q88" s="57" t="n">
        <f aca="false">IF(O88=1,M88,"")</f>
        <v>0.777987946426</v>
      </c>
      <c r="R88" s="56" t="str">
        <f aca="false">IF(K88=1,ROW(),"")</f>
        <v/>
      </c>
      <c r="S88" s="56" t="str">
        <f aca="false">IF(D88="","",TRIM(D88))</f>
        <v>SALARY &amp; ALLOWANCES</v>
      </c>
    </row>
    <row r="89" customFormat="false" ht="15" hidden="false" customHeight="false" outlineLevel="0" collapsed="false">
      <c r="A89" s="50" t="s">
        <v>2805</v>
      </c>
      <c r="B89" s="55" t="n">
        <v>45925</v>
      </c>
      <c r="C89" s="50" t="n">
        <f aca="false">IF(S89="","",IFERROR(IF(INDEX('Ledger Codes'!$C$6:$C$205,MATCH(S89,'Ledger Codes'!$B$6:$B$205,0))="","",INDEX('Ledger Codes'!$C$6:$C$205,MATCH(S89,'Ledger Codes'!$B$6:$B$205,0))),""))</f>
        <v>10115</v>
      </c>
      <c r="D89" s="50" t="s">
        <v>268</v>
      </c>
      <c r="E89" s="50" t="s">
        <v>2806</v>
      </c>
      <c r="F89" s="50" t="s">
        <v>2807</v>
      </c>
      <c r="G89" s="52" t="n">
        <v>2000</v>
      </c>
      <c r="H89" s="52" t="n">
        <v>0</v>
      </c>
      <c r="I89" s="52" t="n">
        <f aca="false">IF(AND(G89="",H89=""),"",N(G89)-N(H89))</f>
        <v>2000</v>
      </c>
      <c r="J89" s="52" t="n">
        <f aca="false">IF(I89="","",ABS(I89))</f>
        <v>2000</v>
      </c>
      <c r="K89" s="56" t="n">
        <f aca="false">IF(S89="","",IF(IFERROR(INDEX('Expense Accounts'!$G$6:$G$75,MATCH(S89,'Expense Accounts'!$C$6:$C$75,0)),"Include")="Exclude",1,0))</f>
        <v>0</v>
      </c>
      <c r="L89" s="56" t="n">
        <f aca="false">IF(J89="","",IF(AND(J89&gt;'Expenses Testing'!$E$9,K89=0),1,0))</f>
        <v>0</v>
      </c>
      <c r="M89" s="57" t="n">
        <v>0.140261074666</v>
      </c>
      <c r="N89" s="56" t="str">
        <f aca="false">IF(OR(A89="",I89=""),"",IF(COUNTIFS($A$2:$A$800,A89,$D$2:$D$800,D89,$I$2:$I$800,I89)&gt;1,"Possible duplicate",""))</f>
        <v/>
      </c>
      <c r="O89" s="56" t="n">
        <f aca="false">IF(J89="","",IF(AND(L89=0,K89=0),1,0))</f>
        <v>1</v>
      </c>
      <c r="P89" s="56" t="str">
        <f aca="false">IF(L89=1,J89+ROW()/10^7,"")</f>
        <v/>
      </c>
      <c r="Q89" s="57" t="n">
        <f aca="false">IF(O89=1,M89,"")</f>
        <v>0.140261074666</v>
      </c>
      <c r="R89" s="56" t="str">
        <f aca="false">IF(K89=1,ROW(),"")</f>
        <v/>
      </c>
      <c r="S89" s="56" t="str">
        <f aca="false">IF(D89="","",TRIM(D89))</f>
        <v>SALARY &amp; ALLOWANCES</v>
      </c>
    </row>
    <row r="90" customFormat="false" ht="15" hidden="false" customHeight="false" outlineLevel="0" collapsed="false">
      <c r="A90" s="50" t="s">
        <v>2808</v>
      </c>
      <c r="B90" s="55" t="n">
        <v>45957</v>
      </c>
      <c r="C90" s="50" t="n">
        <f aca="false">IF(S90="","",IFERROR(IF(INDEX('Ledger Codes'!$C$6:$C$205,MATCH(S90,'Ledger Codes'!$B$6:$B$205,0))="","",INDEX('Ledger Codes'!$C$6:$C$205,MATCH(S90,'Ledger Codes'!$B$6:$B$205,0))),""))</f>
        <v>10115</v>
      </c>
      <c r="D90" s="50" t="s">
        <v>268</v>
      </c>
      <c r="E90" s="50" t="s">
        <v>2809</v>
      </c>
      <c r="F90" s="50" t="s">
        <v>2810</v>
      </c>
      <c r="G90" s="52" t="n">
        <v>2000</v>
      </c>
      <c r="H90" s="52" t="n">
        <v>0</v>
      </c>
      <c r="I90" s="52" t="n">
        <f aca="false">IF(AND(G90="",H90=""),"",N(G90)-N(H90))</f>
        <v>2000</v>
      </c>
      <c r="J90" s="52" t="n">
        <f aca="false">IF(I90="","",ABS(I90))</f>
        <v>2000</v>
      </c>
      <c r="K90" s="56" t="n">
        <f aca="false">IF(S90="","",IF(IFERROR(INDEX('Expense Accounts'!$G$6:$G$75,MATCH(S90,'Expense Accounts'!$C$6:$C$75,0)),"Include")="Exclude",1,0))</f>
        <v>0</v>
      </c>
      <c r="L90" s="56" t="n">
        <f aca="false">IF(J90="","",IF(AND(J90&gt;'Expenses Testing'!$E$9,K90=0),1,0))</f>
        <v>0</v>
      </c>
      <c r="M90" s="57" t="n">
        <v>0.088229158876</v>
      </c>
      <c r="N90" s="56" t="str">
        <f aca="false">IF(OR(A90="",I90=""),"",IF(COUNTIFS($A$2:$A$800,A90,$D$2:$D$800,D90,$I$2:$I$800,I90)&gt;1,"Possible duplicate",""))</f>
        <v/>
      </c>
      <c r="O90" s="56" t="n">
        <f aca="false">IF(J90="","",IF(AND(L90=0,K90=0),1,0))</f>
        <v>1</v>
      </c>
      <c r="P90" s="56" t="str">
        <f aca="false">IF(L90=1,J90+ROW()/10^7,"")</f>
        <v/>
      </c>
      <c r="Q90" s="57" t="n">
        <f aca="false">IF(O90=1,M90,"")</f>
        <v>0.088229158876</v>
      </c>
      <c r="R90" s="56" t="str">
        <f aca="false">IF(K90=1,ROW(),"")</f>
        <v/>
      </c>
      <c r="S90" s="56" t="str">
        <f aca="false">IF(D90="","",TRIM(D90))</f>
        <v>SALARY &amp; ALLOWANCES</v>
      </c>
    </row>
    <row r="91" customFormat="false" ht="15" hidden="false" customHeight="false" outlineLevel="0" collapsed="false">
      <c r="A91" s="50" t="s">
        <v>2811</v>
      </c>
      <c r="B91" s="55" t="n">
        <v>45986</v>
      </c>
      <c r="C91" s="50" t="n">
        <f aca="false">IF(S91="","",IFERROR(IF(INDEX('Ledger Codes'!$C$6:$C$205,MATCH(S91,'Ledger Codes'!$B$6:$B$205,0))="","",INDEX('Ledger Codes'!$C$6:$C$205,MATCH(S91,'Ledger Codes'!$B$6:$B$205,0))),""))</f>
        <v>10115</v>
      </c>
      <c r="D91" s="50" t="s">
        <v>268</v>
      </c>
      <c r="E91" s="50" t="s">
        <v>2812</v>
      </c>
      <c r="F91" s="50" t="s">
        <v>2813</v>
      </c>
      <c r="G91" s="52" t="n">
        <v>2000</v>
      </c>
      <c r="H91" s="52" t="n">
        <v>0</v>
      </c>
      <c r="I91" s="52" t="n">
        <f aca="false">IF(AND(G91="",H91=""),"",N(G91)-N(H91))</f>
        <v>2000</v>
      </c>
      <c r="J91" s="52" t="n">
        <f aca="false">IF(I91="","",ABS(I91))</f>
        <v>2000</v>
      </c>
      <c r="K91" s="56" t="n">
        <f aca="false">IF(S91="","",IF(IFERROR(INDEX('Expense Accounts'!$G$6:$G$75,MATCH(S91,'Expense Accounts'!$C$6:$C$75,0)),"Include")="Exclude",1,0))</f>
        <v>0</v>
      </c>
      <c r="L91" s="56" t="n">
        <f aca="false">IF(J91="","",IF(AND(J91&gt;'Expenses Testing'!$E$9,K91=0),1,0))</f>
        <v>0</v>
      </c>
      <c r="M91" s="57" t="n">
        <v>0.726548360315</v>
      </c>
      <c r="N91" s="56" t="str">
        <f aca="false">IF(OR(A91="",I91=""),"",IF(COUNTIFS($A$2:$A$800,A91,$D$2:$D$800,D91,$I$2:$I$800,I91)&gt;1,"Possible duplicate",""))</f>
        <v/>
      </c>
      <c r="O91" s="56" t="n">
        <f aca="false">IF(J91="","",IF(AND(L91=0,K91=0),1,0))</f>
        <v>1</v>
      </c>
      <c r="P91" s="56" t="str">
        <f aca="false">IF(L91=1,J91+ROW()/10^7,"")</f>
        <v/>
      </c>
      <c r="Q91" s="57" t="n">
        <f aca="false">IF(O91=1,M91,"")</f>
        <v>0.726548360315</v>
      </c>
      <c r="R91" s="56" t="str">
        <f aca="false">IF(K91=1,ROW(),"")</f>
        <v/>
      </c>
      <c r="S91" s="56" t="str">
        <f aca="false">IF(D91="","",TRIM(D91))</f>
        <v>SALARY &amp; ALLOWANCES</v>
      </c>
    </row>
    <row r="92" customFormat="false" ht="15" hidden="false" customHeight="false" outlineLevel="0" collapsed="false">
      <c r="A92" s="50" t="s">
        <v>2814</v>
      </c>
      <c r="B92" s="55" t="n">
        <v>46019</v>
      </c>
      <c r="C92" s="50" t="n">
        <f aca="false">IF(S92="","",IFERROR(IF(INDEX('Ledger Codes'!$C$6:$C$205,MATCH(S92,'Ledger Codes'!$B$6:$B$205,0))="","",INDEX('Ledger Codes'!$C$6:$C$205,MATCH(S92,'Ledger Codes'!$B$6:$B$205,0))),""))</f>
        <v>10115</v>
      </c>
      <c r="D92" s="50" t="s">
        <v>268</v>
      </c>
      <c r="E92" s="50" t="s">
        <v>2815</v>
      </c>
      <c r="F92" s="50" t="s">
        <v>2816</v>
      </c>
      <c r="G92" s="52" t="n">
        <v>2000</v>
      </c>
      <c r="H92" s="52" t="n">
        <v>0</v>
      </c>
      <c r="I92" s="52" t="n">
        <f aca="false">IF(AND(G92="",H92=""),"",N(G92)-N(H92))</f>
        <v>2000</v>
      </c>
      <c r="J92" s="52" t="n">
        <f aca="false">IF(I92="","",ABS(I92))</f>
        <v>2000</v>
      </c>
      <c r="K92" s="56" t="n">
        <f aca="false">IF(S92="","",IF(IFERROR(INDEX('Expense Accounts'!$G$6:$G$75,MATCH(S92,'Expense Accounts'!$C$6:$C$75,0)),"Include")="Exclude",1,0))</f>
        <v>0</v>
      </c>
      <c r="L92" s="56" t="n">
        <f aca="false">IF(J92="","",IF(AND(J92&gt;'Expenses Testing'!$E$9,K92=0),1,0))</f>
        <v>0</v>
      </c>
      <c r="M92" s="57" t="n">
        <v>0.388424294736</v>
      </c>
      <c r="N92" s="56" t="str">
        <f aca="false">IF(OR(A92="",I92=""),"",IF(COUNTIFS($A$2:$A$800,A92,$D$2:$D$800,D92,$I$2:$I$800,I92)&gt;1,"Possible duplicate",""))</f>
        <v/>
      </c>
      <c r="O92" s="56" t="n">
        <f aca="false">IF(J92="","",IF(AND(L92=0,K92=0),1,0))</f>
        <v>1</v>
      </c>
      <c r="P92" s="56" t="str">
        <f aca="false">IF(L92=1,J92+ROW()/10^7,"")</f>
        <v/>
      </c>
      <c r="Q92" s="57" t="n">
        <f aca="false">IF(O92=1,M92,"")</f>
        <v>0.388424294736</v>
      </c>
      <c r="R92" s="56" t="str">
        <f aca="false">IF(K92=1,ROW(),"")</f>
        <v/>
      </c>
      <c r="S92" s="56" t="str">
        <f aca="false">IF(D92="","",TRIM(D92))</f>
        <v>SALARY &amp; ALLOWANCES</v>
      </c>
    </row>
    <row r="93" customFormat="false" ht="15" hidden="false" customHeight="false" outlineLevel="0" collapsed="false">
      <c r="A93" s="50" t="s">
        <v>2773</v>
      </c>
      <c r="B93" s="55" t="n">
        <v>45790</v>
      </c>
      <c r="C93" s="50" t="n">
        <f aca="false">IF(S93="","",IFERROR(IF(INDEX('Ledger Codes'!$C$6:$C$205,MATCH(S93,'Ledger Codes'!$B$6:$B$205,0))="","",INDEX('Ledger Codes'!$C$6:$C$205,MATCH(S93,'Ledger Codes'!$B$6:$B$205,0))),""))</f>
        <v>10096</v>
      </c>
      <c r="D93" s="50" t="s">
        <v>149</v>
      </c>
      <c r="E93" s="50"/>
      <c r="F93" s="50" t="s">
        <v>2817</v>
      </c>
      <c r="G93" s="52" t="n">
        <v>2000</v>
      </c>
      <c r="H93" s="52" t="n">
        <v>0</v>
      </c>
      <c r="I93" s="52" t="n">
        <f aca="false">IF(AND(G93="",H93=""),"",N(G93)-N(H93))</f>
        <v>2000</v>
      </c>
      <c r="J93" s="52" t="n">
        <f aca="false">IF(I93="","",ABS(I93))</f>
        <v>2000</v>
      </c>
      <c r="K93" s="56" t="n">
        <f aca="false">IF(S93="","",IF(IFERROR(INDEX('Expense Accounts'!$G$6:$G$75,MATCH(S93,'Expense Accounts'!$C$6:$C$75,0)),"Include")="Exclude",1,0))</f>
        <v>0</v>
      </c>
      <c r="L93" s="56" t="n">
        <f aca="false">IF(J93="","",IF(AND(J93&gt;'Expenses Testing'!$E$9,K93=0),1,0))</f>
        <v>0</v>
      </c>
      <c r="M93" s="57" t="n">
        <v>0.381001915504</v>
      </c>
      <c r="N93" s="56" t="str">
        <f aca="false">IF(OR(A93="",I93=""),"",IF(COUNTIFS($A$2:$A$800,A93,$D$2:$D$800,D93,$I$2:$I$800,I93)&gt;1,"Possible duplicate",""))</f>
        <v>Possible duplicate</v>
      </c>
      <c r="O93" s="56" t="n">
        <f aca="false">IF(J93="","",IF(AND(L93=0,K93=0),1,0))</f>
        <v>1</v>
      </c>
      <c r="P93" s="56" t="str">
        <f aca="false">IF(L93=1,J93+ROW()/10^7,"")</f>
        <v/>
      </c>
      <c r="Q93" s="57" t="n">
        <f aca="false">IF(O93=1,M93,"")</f>
        <v>0.381001915504</v>
      </c>
      <c r="R93" s="56" t="str">
        <f aca="false">IF(K93=1,ROW(),"")</f>
        <v/>
      </c>
      <c r="S93" s="56" t="str">
        <f aca="false">IF(D93="","",TRIM(D93))</f>
        <v>Sadad Payments</v>
      </c>
    </row>
    <row r="94" customFormat="false" ht="15" hidden="false" customHeight="false" outlineLevel="0" collapsed="false">
      <c r="A94" s="50" t="s">
        <v>2818</v>
      </c>
      <c r="B94" s="55" t="n">
        <v>45705</v>
      </c>
      <c r="C94" s="50" t="n">
        <f aca="false">IF(S94="","",IFERROR(IF(INDEX('Ledger Codes'!$C$6:$C$205,MATCH(S94,'Ledger Codes'!$B$6:$B$205,0))="","",INDEX('Ledger Codes'!$C$6:$C$205,MATCH(S94,'Ledger Codes'!$B$6:$B$205,0))),""))</f>
        <v>10100</v>
      </c>
      <c r="D94" s="50" t="s">
        <v>293</v>
      </c>
      <c r="E94" s="50" t="s">
        <v>2819</v>
      </c>
      <c r="F94" s="50" t="s">
        <v>2820</v>
      </c>
      <c r="G94" s="52" t="n">
        <v>1992.06</v>
      </c>
      <c r="H94" s="52" t="n">
        <v>0</v>
      </c>
      <c r="I94" s="52" t="n">
        <f aca="false">IF(AND(G94="",H94=""),"",N(G94)-N(H94))</f>
        <v>1992.06</v>
      </c>
      <c r="J94" s="52" t="n">
        <f aca="false">IF(I94="","",ABS(I94))</f>
        <v>1992.06</v>
      </c>
      <c r="K94" s="56" t="n">
        <f aca="false">IF(S94="","",IF(IFERROR(INDEX('Expense Accounts'!$G$6:$G$75,MATCH(S94,'Expense Accounts'!$C$6:$C$75,0)),"Include")="Exclude",1,0))</f>
        <v>0</v>
      </c>
      <c r="L94" s="56" t="n">
        <f aca="false">IF(J94="","",IF(AND(J94&gt;'Expenses Testing'!$E$9,K94=0),1,0))</f>
        <v>0</v>
      </c>
      <c r="M94" s="57" t="n">
        <v>0.925573835577</v>
      </c>
      <c r="N94" s="56" t="str">
        <f aca="false">IF(OR(A94="",I94=""),"",IF(COUNTIFS($A$2:$A$800,A94,$D$2:$D$800,D94,$I$2:$I$800,I94)&gt;1,"Possible duplicate",""))</f>
        <v/>
      </c>
      <c r="O94" s="56" t="n">
        <f aca="false">IF(J94="","",IF(AND(L94=0,K94=0),1,0))</f>
        <v>1</v>
      </c>
      <c r="P94" s="56" t="str">
        <f aca="false">IF(L94=1,J94+ROW()/10^7,"")</f>
        <v/>
      </c>
      <c r="Q94" s="57" t="n">
        <f aca="false">IF(O94=1,M94,"")</f>
        <v>0.925573835577</v>
      </c>
      <c r="R94" s="56" t="str">
        <f aca="false">IF(K94=1,ROW(),"")</f>
        <v/>
      </c>
      <c r="S94" s="56" t="str">
        <f aca="false">IF(D94="","",TRIM(D94))</f>
        <v>GENERAL EXPENSES</v>
      </c>
    </row>
    <row r="95" customFormat="false" ht="15" hidden="false" customHeight="false" outlineLevel="0" collapsed="false">
      <c r="A95" s="50" t="s">
        <v>2821</v>
      </c>
      <c r="B95" s="55" t="n">
        <v>45900</v>
      </c>
      <c r="C95" s="50" t="n">
        <f aca="false">IF(S95="","",IFERROR(IF(INDEX('Ledger Codes'!$C$6:$C$205,MATCH(S95,'Ledger Codes'!$B$6:$B$205,0))="","",INDEX('Ledger Codes'!$C$6:$C$205,MATCH(S95,'Ledger Codes'!$B$6:$B$205,0))),""))</f>
        <v>10105</v>
      </c>
      <c r="D95" s="50" t="s">
        <v>289</v>
      </c>
      <c r="E95" s="50"/>
      <c r="F95" s="50" t="s">
        <v>2822</v>
      </c>
      <c r="G95" s="52" t="n">
        <v>1803.9</v>
      </c>
      <c r="H95" s="52" t="n">
        <v>0</v>
      </c>
      <c r="I95" s="52" t="n">
        <f aca="false">IF(AND(G95="",H95=""),"",N(G95)-N(H95))</f>
        <v>1803.9</v>
      </c>
      <c r="J95" s="52" t="n">
        <f aca="false">IF(I95="","",ABS(I95))</f>
        <v>1803.9</v>
      </c>
      <c r="K95" s="56" t="n">
        <f aca="false">IF(S95="","",IF(IFERROR(INDEX('Expense Accounts'!$G$6:$G$75,MATCH(S95,'Expense Accounts'!$C$6:$C$75,0)),"Include")="Exclude",1,0))</f>
        <v>0</v>
      </c>
      <c r="L95" s="56" t="n">
        <f aca="false">IF(J95="","",IF(AND(J95&gt;'Expenses Testing'!$E$9,K95=0),1,0))</f>
        <v>0</v>
      </c>
      <c r="M95" s="57" t="n">
        <v>0.877863783345</v>
      </c>
      <c r="N95" s="56" t="str">
        <f aca="false">IF(OR(A95="",I95=""),"",IF(COUNTIFS($A$2:$A$800,A95,$D$2:$D$800,D95,$I$2:$I$800,I95)&gt;1,"Possible duplicate",""))</f>
        <v/>
      </c>
      <c r="O95" s="56" t="n">
        <f aca="false">IF(J95="","",IF(AND(L95=0,K95=0),1,0))</f>
        <v>1</v>
      </c>
      <c r="P95" s="56" t="str">
        <f aca="false">IF(L95=1,J95+ROW()/10^7,"")</f>
        <v/>
      </c>
      <c r="Q95" s="57" t="n">
        <f aca="false">IF(O95=1,M95,"")</f>
        <v>0.877863783345</v>
      </c>
      <c r="R95" s="56" t="str">
        <f aca="false">IF(K95=1,ROW(),"")</f>
        <v/>
      </c>
      <c r="S95" s="56" t="str">
        <f aca="false">IF(D95="","",TRIM(D95))</f>
        <v>TRAVEL EXPENSE</v>
      </c>
    </row>
    <row r="96" customFormat="false" ht="15" hidden="false" customHeight="false" outlineLevel="0" collapsed="false">
      <c r="A96" s="50" t="s">
        <v>2823</v>
      </c>
      <c r="B96" s="55" t="n">
        <v>45943</v>
      </c>
      <c r="C96" s="50" t="n">
        <f aca="false">IF(S96="","",IFERROR(IF(INDEX('Ledger Codes'!$C$6:$C$205,MATCH(S96,'Ledger Codes'!$B$6:$B$205,0))="","",INDEX('Ledger Codes'!$C$6:$C$205,MATCH(S96,'Ledger Codes'!$B$6:$B$205,0))),""))</f>
        <v>10094</v>
      </c>
      <c r="D96" s="50" t="s">
        <v>294</v>
      </c>
      <c r="E96" s="50"/>
      <c r="F96" s="58" t="s">
        <v>2824</v>
      </c>
      <c r="G96" s="52" t="n">
        <v>1782.75</v>
      </c>
      <c r="H96" s="52" t="n">
        <v>0</v>
      </c>
      <c r="I96" s="52" t="n">
        <f aca="false">IF(AND(G96="",H96=""),"",N(G96)-N(H96))</f>
        <v>1782.75</v>
      </c>
      <c r="J96" s="52" t="n">
        <f aca="false">IF(I96="","",ABS(I96))</f>
        <v>1782.75</v>
      </c>
      <c r="K96" s="56" t="n">
        <f aca="false">IF(S96="","",IF(IFERROR(INDEX('Expense Accounts'!$G$6:$G$75,MATCH(S96,'Expense Accounts'!$C$6:$C$75,0)),"Include")="Exclude",1,0))</f>
        <v>0</v>
      </c>
      <c r="L96" s="56" t="n">
        <f aca="false">IF(J96="","",IF(AND(J96&gt;'Expenses Testing'!$E$9,K96=0),1,0))</f>
        <v>0</v>
      </c>
      <c r="M96" s="57" t="n">
        <v>0.1447138595</v>
      </c>
      <c r="N96" s="56" t="str">
        <f aca="false">IF(OR(A96="",I96=""),"",IF(COUNTIFS($A$2:$A$800,A96,$D$2:$D$800,D96,$I$2:$I$800,I96)&gt;1,"Possible duplicate",""))</f>
        <v/>
      </c>
      <c r="O96" s="56" t="n">
        <f aca="false">IF(J96="","",IF(AND(L96=0,K96=0),1,0))</f>
        <v>1</v>
      </c>
      <c r="P96" s="56" t="str">
        <f aca="false">IF(L96=1,J96+ROW()/10^7,"")</f>
        <v/>
      </c>
      <c r="Q96" s="57" t="n">
        <f aca="false">IF(O96=1,M96,"")</f>
        <v>0.1447138595</v>
      </c>
      <c r="R96" s="56" t="str">
        <f aca="false">IF(K96=1,ROW(),"")</f>
        <v/>
      </c>
      <c r="S96" s="56" t="str">
        <f aca="false">IF(D96="","",TRIM(D96))</f>
        <v>CR RENEWAL</v>
      </c>
    </row>
    <row r="97" customFormat="false" ht="15" hidden="false" customHeight="false" outlineLevel="0" collapsed="false">
      <c r="A97" s="50" t="s">
        <v>2825</v>
      </c>
      <c r="B97" s="55" t="n">
        <v>45869</v>
      </c>
      <c r="C97" s="50" t="n">
        <f aca="false">IF(S97="","",IFERROR(IF(INDEX('Ledger Codes'!$C$6:$C$205,MATCH(S97,'Ledger Codes'!$B$6:$B$205,0))="","",INDEX('Ledger Codes'!$C$6:$C$205,MATCH(S97,'Ledger Codes'!$B$6:$B$205,0))),""))</f>
        <v>10100</v>
      </c>
      <c r="D97" s="50" t="s">
        <v>293</v>
      </c>
      <c r="E97" s="50"/>
      <c r="F97" s="50" t="s">
        <v>2826</v>
      </c>
      <c r="G97" s="52" t="n">
        <v>1776.5</v>
      </c>
      <c r="H97" s="52" t="n">
        <v>0</v>
      </c>
      <c r="I97" s="52" t="n">
        <f aca="false">IF(AND(G97="",H97=""),"",N(G97)-N(H97))</f>
        <v>1776.5</v>
      </c>
      <c r="J97" s="52" t="n">
        <f aca="false">IF(I97="","",ABS(I97))</f>
        <v>1776.5</v>
      </c>
      <c r="K97" s="56" t="n">
        <f aca="false">IF(S97="","",IF(IFERROR(INDEX('Expense Accounts'!$G$6:$G$75,MATCH(S97,'Expense Accounts'!$C$6:$C$75,0)),"Include")="Exclude",1,0))</f>
        <v>0</v>
      </c>
      <c r="L97" s="56" t="n">
        <f aca="false">IF(J97="","",IF(AND(J97&gt;'Expenses Testing'!$E$9,K97=0),1,0))</f>
        <v>0</v>
      </c>
      <c r="M97" s="57" t="n">
        <v>0.186005759108</v>
      </c>
      <c r="N97" s="56" t="str">
        <f aca="false">IF(OR(A97="",I97=""),"",IF(COUNTIFS($A$2:$A$800,A97,$D$2:$D$800,D97,$I$2:$I$800,I97)&gt;1,"Possible duplicate",""))</f>
        <v/>
      </c>
      <c r="O97" s="56" t="n">
        <f aca="false">IF(J97="","",IF(AND(L97=0,K97=0),1,0))</f>
        <v>1</v>
      </c>
      <c r="P97" s="56" t="str">
        <f aca="false">IF(L97=1,J97+ROW()/10^7,"")</f>
        <v/>
      </c>
      <c r="Q97" s="57" t="n">
        <f aca="false">IF(O97=1,M97,"")</f>
        <v>0.186005759108</v>
      </c>
      <c r="R97" s="56" t="str">
        <f aca="false">IF(K97=1,ROW(),"")</f>
        <v/>
      </c>
      <c r="S97" s="56" t="str">
        <f aca="false">IF(D97="","",TRIM(D97))</f>
        <v>GENERAL EXPENSES</v>
      </c>
    </row>
    <row r="98" customFormat="false" ht="15" hidden="false" customHeight="false" outlineLevel="0" collapsed="false">
      <c r="A98" s="50" t="s">
        <v>2827</v>
      </c>
      <c r="B98" s="55" t="n">
        <v>45691</v>
      </c>
      <c r="C98" s="50" t="n">
        <f aca="false">IF(S98="","",IFERROR(IF(INDEX('Ledger Codes'!$C$6:$C$205,MATCH(S98,'Ledger Codes'!$B$6:$B$205,0))="","",INDEX('Ledger Codes'!$C$6:$C$205,MATCH(S98,'Ledger Codes'!$B$6:$B$205,0))),""))</f>
        <v>10112</v>
      </c>
      <c r="D98" s="50" t="s">
        <v>282</v>
      </c>
      <c r="E98" s="50"/>
      <c r="F98" s="50" t="s">
        <v>2828</v>
      </c>
      <c r="G98" s="52" t="n">
        <v>1752.26</v>
      </c>
      <c r="H98" s="52" t="n">
        <v>0</v>
      </c>
      <c r="I98" s="52" t="n">
        <f aca="false">IF(AND(G98="",H98=""),"",N(G98)-N(H98))</f>
        <v>1752.26</v>
      </c>
      <c r="J98" s="52" t="n">
        <f aca="false">IF(I98="","",ABS(I98))</f>
        <v>1752.26</v>
      </c>
      <c r="K98" s="56" t="n">
        <f aca="false">IF(S98="","",IF(IFERROR(INDEX('Expense Accounts'!$G$6:$G$75,MATCH(S98,'Expense Accounts'!$C$6:$C$75,0)),"Include")="Exclude",1,0))</f>
        <v>0</v>
      </c>
      <c r="L98" s="56" t="n">
        <f aca="false">IF(J98="","",IF(AND(J98&gt;'Expenses Testing'!$E$9,K98=0),1,0))</f>
        <v>0</v>
      </c>
      <c r="M98" s="57" t="n">
        <v>0.428847632484</v>
      </c>
      <c r="N98" s="56" t="str">
        <f aca="false">IF(OR(A98="",I98=""),"",IF(COUNTIFS($A$2:$A$800,A98,$D$2:$D$800,D98,$I$2:$I$800,I98)&gt;1,"Possible duplicate",""))</f>
        <v/>
      </c>
      <c r="O98" s="56" t="n">
        <f aca="false">IF(J98="","",IF(AND(L98=0,K98=0),1,0))</f>
        <v>1</v>
      </c>
      <c r="P98" s="56" t="str">
        <f aca="false">IF(L98=1,J98+ROW()/10^7,"")</f>
        <v/>
      </c>
      <c r="Q98" s="57" t="n">
        <f aca="false">IF(O98=1,M98,"")</f>
        <v>0.428847632484</v>
      </c>
      <c r="R98" s="56" t="str">
        <f aca="false">IF(K98=1,ROW(),"")</f>
        <v/>
      </c>
      <c r="S98" s="56" t="str">
        <f aca="false">IF(D98="","",TRIM(D98))</f>
        <v>GOSI Expense</v>
      </c>
    </row>
    <row r="99" customFormat="false" ht="15" hidden="false" customHeight="false" outlineLevel="0" collapsed="false">
      <c r="A99" s="50" t="s">
        <v>2829</v>
      </c>
      <c r="B99" s="55" t="n">
        <v>45976</v>
      </c>
      <c r="C99" s="50" t="n">
        <f aca="false">IF(S99="","",IFERROR(IF(INDEX('Ledger Codes'!$C$6:$C$205,MATCH(S99,'Ledger Codes'!$B$6:$B$205,0))="","",INDEX('Ledger Codes'!$C$6:$C$205,MATCH(S99,'Ledger Codes'!$B$6:$B$205,0))),""))</f>
        <v>10105</v>
      </c>
      <c r="D99" s="50" t="s">
        <v>289</v>
      </c>
      <c r="E99" s="50"/>
      <c r="F99" s="50" t="s">
        <v>2830</v>
      </c>
      <c r="G99" s="52" t="n">
        <v>1555</v>
      </c>
      <c r="H99" s="52" t="n">
        <v>0</v>
      </c>
      <c r="I99" s="52" t="n">
        <f aca="false">IF(AND(G99="",H99=""),"",N(G99)-N(H99))</f>
        <v>1555</v>
      </c>
      <c r="J99" s="52" t="n">
        <f aca="false">IF(I99="","",ABS(I99))</f>
        <v>1555</v>
      </c>
      <c r="K99" s="56" t="n">
        <f aca="false">IF(S99="","",IF(IFERROR(INDEX('Expense Accounts'!$G$6:$G$75,MATCH(S99,'Expense Accounts'!$C$6:$C$75,0)),"Include")="Exclude",1,0))</f>
        <v>0</v>
      </c>
      <c r="L99" s="56" t="n">
        <f aca="false">IF(J99="","",IF(AND(J99&gt;'Expenses Testing'!$E$9,K99=0),1,0))</f>
        <v>0</v>
      </c>
      <c r="M99" s="57" t="n">
        <v>0.550801129203</v>
      </c>
      <c r="N99" s="56" t="str">
        <f aca="false">IF(OR(A99="",I99=""),"",IF(COUNTIFS($A$2:$A$800,A99,$D$2:$D$800,D99,$I$2:$I$800,I99)&gt;1,"Possible duplicate",""))</f>
        <v/>
      </c>
      <c r="O99" s="56" t="n">
        <f aca="false">IF(J99="","",IF(AND(L99=0,K99=0),1,0))</f>
        <v>1</v>
      </c>
      <c r="P99" s="56" t="str">
        <f aca="false">IF(L99=1,J99+ROW()/10^7,"")</f>
        <v/>
      </c>
      <c r="Q99" s="57" t="n">
        <f aca="false">IF(O99=1,M99,"")</f>
        <v>0.550801129203</v>
      </c>
      <c r="R99" s="56" t="str">
        <f aca="false">IF(K99=1,ROW(),"")</f>
        <v/>
      </c>
      <c r="S99" s="56" t="str">
        <f aca="false">IF(D99="","",TRIM(D99))</f>
        <v>TRAVEL EXPENSE</v>
      </c>
    </row>
    <row r="100" customFormat="false" ht="15" hidden="false" customHeight="false" outlineLevel="0" collapsed="false">
      <c r="A100" s="50" t="s">
        <v>2831</v>
      </c>
      <c r="B100" s="55" t="n">
        <v>45958</v>
      </c>
      <c r="C100" s="50" t="n">
        <f aca="false">IF(S100="","",IFERROR(IF(INDEX('Ledger Codes'!$C$6:$C$205,MATCH(S100,'Ledger Codes'!$B$6:$B$205,0))="","",INDEX('Ledger Codes'!$C$6:$C$205,MATCH(S100,'Ledger Codes'!$B$6:$B$205,0))),""))</f>
        <v>10115</v>
      </c>
      <c r="D100" s="50" t="s">
        <v>268</v>
      </c>
      <c r="E100" s="50"/>
      <c r="F100" s="58" t="s">
        <v>2832</v>
      </c>
      <c r="G100" s="52" t="n">
        <v>1500</v>
      </c>
      <c r="H100" s="52" t="n">
        <v>0</v>
      </c>
      <c r="I100" s="52" t="n">
        <f aca="false">IF(AND(G100="",H100=""),"",N(G100)-N(H100))</f>
        <v>1500</v>
      </c>
      <c r="J100" s="52" t="n">
        <f aca="false">IF(I100="","",ABS(I100))</f>
        <v>1500</v>
      </c>
      <c r="K100" s="56" t="n">
        <f aca="false">IF(S100="","",IF(IFERROR(INDEX('Expense Accounts'!$G$6:$G$75,MATCH(S100,'Expense Accounts'!$C$6:$C$75,0)),"Include")="Exclude",1,0))</f>
        <v>0</v>
      </c>
      <c r="L100" s="56" t="n">
        <f aca="false">IF(J100="","",IF(AND(J100&gt;'Expenses Testing'!$E$9,K100=0),1,0))</f>
        <v>0</v>
      </c>
      <c r="M100" s="57" t="n">
        <v>0.141787253872</v>
      </c>
      <c r="N100" s="56" t="str">
        <f aca="false">IF(OR(A100="",I100=""),"",IF(COUNTIFS($A$2:$A$800,A100,$D$2:$D$800,D100,$I$2:$I$800,I100)&gt;1,"Possible duplicate",""))</f>
        <v/>
      </c>
      <c r="O100" s="56" t="n">
        <f aca="false">IF(J100="","",IF(AND(L100=0,K100=0),1,0))</f>
        <v>1</v>
      </c>
      <c r="P100" s="56" t="str">
        <f aca="false">IF(L100=1,J100+ROW()/10^7,"")</f>
        <v/>
      </c>
      <c r="Q100" s="57" t="n">
        <f aca="false">IF(O100=1,M100,"")</f>
        <v>0.141787253872</v>
      </c>
      <c r="R100" s="56" t="str">
        <f aca="false">IF(K100=1,ROW(),"")</f>
        <v/>
      </c>
      <c r="S100" s="56" t="str">
        <f aca="false">IF(D100="","",TRIM(D100))</f>
        <v>SALARY &amp; ALLOWANCES</v>
      </c>
    </row>
    <row r="101" customFormat="false" ht="15" hidden="false" customHeight="false" outlineLevel="0" collapsed="false">
      <c r="A101" s="50" t="s">
        <v>2833</v>
      </c>
      <c r="B101" s="55" t="n">
        <v>45930</v>
      </c>
      <c r="C101" s="50" t="n">
        <f aca="false">IF(S101="","",IFERROR(IF(INDEX('Ledger Codes'!$C$6:$C$205,MATCH(S101,'Ledger Codes'!$B$6:$B$205,0))="","",INDEX('Ledger Codes'!$C$6:$C$205,MATCH(S101,'Ledger Codes'!$B$6:$B$205,0))),""))</f>
        <v>10105</v>
      </c>
      <c r="D101" s="50" t="s">
        <v>289</v>
      </c>
      <c r="E101" s="50"/>
      <c r="F101" s="50" t="s">
        <v>2834</v>
      </c>
      <c r="G101" s="52" t="n">
        <v>1495</v>
      </c>
      <c r="H101" s="52" t="n">
        <v>0</v>
      </c>
      <c r="I101" s="52" t="n">
        <f aca="false">IF(AND(G101="",H101=""),"",N(G101)-N(H101))</f>
        <v>1495</v>
      </c>
      <c r="J101" s="52" t="n">
        <f aca="false">IF(I101="","",ABS(I101))</f>
        <v>1495</v>
      </c>
      <c r="K101" s="56" t="n">
        <f aca="false">IF(S101="","",IF(IFERROR(INDEX('Expense Accounts'!$G$6:$G$75,MATCH(S101,'Expense Accounts'!$C$6:$C$75,0)),"Include")="Exclude",1,0))</f>
        <v>0</v>
      </c>
      <c r="L101" s="56" t="n">
        <f aca="false">IF(J101="","",IF(AND(J101&gt;'Expenses Testing'!$E$9,K101=0),1,0))</f>
        <v>0</v>
      </c>
      <c r="M101" s="57" t="n">
        <v>0.005518733708</v>
      </c>
      <c r="N101" s="56" t="str">
        <f aca="false">IF(OR(A101="",I101=""),"",IF(COUNTIFS($A$2:$A$800,A101,$D$2:$D$800,D101,$I$2:$I$800,I101)&gt;1,"Possible duplicate",""))</f>
        <v/>
      </c>
      <c r="O101" s="56" t="n">
        <f aca="false">IF(J101="","",IF(AND(L101=0,K101=0),1,0))</f>
        <v>1</v>
      </c>
      <c r="P101" s="56" t="str">
        <f aca="false">IF(L101=1,J101+ROW()/10^7,"")</f>
        <v/>
      </c>
      <c r="Q101" s="57" t="n">
        <f aca="false">IF(O101=1,M101,"")</f>
        <v>0.005518733708</v>
      </c>
      <c r="R101" s="56" t="str">
        <f aca="false">IF(K101=1,ROW(),"")</f>
        <v/>
      </c>
      <c r="S101" s="56" t="str">
        <f aca="false">IF(D101="","",TRIM(D101))</f>
        <v>TRAVEL EXPENSE</v>
      </c>
    </row>
    <row r="102" customFormat="false" ht="15" hidden="false" customHeight="false" outlineLevel="0" collapsed="false">
      <c r="A102" s="50" t="s">
        <v>2835</v>
      </c>
      <c r="B102" s="55" t="n">
        <v>45936</v>
      </c>
      <c r="C102" s="50" t="n">
        <f aca="false">IF(S102="","",IFERROR(IF(INDEX('Ledger Codes'!$C$6:$C$205,MATCH(S102,'Ledger Codes'!$B$6:$B$205,0))="","",INDEX('Ledger Codes'!$C$6:$C$205,MATCH(S102,'Ledger Codes'!$B$6:$B$205,0))),""))</f>
        <v>10113</v>
      </c>
      <c r="D102" s="50" t="s">
        <v>295</v>
      </c>
      <c r="E102" s="50" t="s">
        <v>2836</v>
      </c>
      <c r="F102" s="58" t="s">
        <v>2837</v>
      </c>
      <c r="G102" s="52" t="n">
        <v>1450</v>
      </c>
      <c r="H102" s="52" t="n">
        <v>0</v>
      </c>
      <c r="I102" s="52" t="n">
        <f aca="false">IF(AND(G102="",H102=""),"",N(G102)-N(H102))</f>
        <v>1450</v>
      </c>
      <c r="J102" s="52" t="n">
        <f aca="false">IF(I102="","",ABS(I102))</f>
        <v>1450</v>
      </c>
      <c r="K102" s="56" t="n">
        <f aca="false">IF(S102="","",IF(IFERROR(INDEX('Expense Accounts'!$G$6:$G$75,MATCH(S102,'Expense Accounts'!$C$6:$C$75,0)),"Include")="Exclude",1,0))</f>
        <v>0</v>
      </c>
      <c r="L102" s="56" t="n">
        <f aca="false">IF(J102="","",IF(AND(J102&gt;'Expenses Testing'!$E$9,K102=0),1,0))</f>
        <v>0</v>
      </c>
      <c r="M102" s="57" t="n">
        <v>0.066021115461</v>
      </c>
      <c r="N102" s="56" t="str">
        <f aca="false">IF(OR(A102="",I102=""),"",IF(COUNTIFS($A$2:$A$800,A102,$D$2:$D$800,D102,$I$2:$I$800,I102)&gt;1,"Possible duplicate",""))</f>
        <v/>
      </c>
      <c r="O102" s="56" t="n">
        <f aca="false">IF(J102="","",IF(AND(L102=0,K102=0),1,0))</f>
        <v>1</v>
      </c>
      <c r="P102" s="56" t="str">
        <f aca="false">IF(L102=1,J102+ROW()/10^7,"")</f>
        <v/>
      </c>
      <c r="Q102" s="57" t="n">
        <f aca="false">IF(O102=1,M102,"")</f>
        <v>0.066021115461</v>
      </c>
      <c r="R102" s="56" t="str">
        <f aca="false">IF(K102=1,ROW(),"")</f>
        <v/>
      </c>
      <c r="S102" s="56" t="str">
        <f aca="false">IF(D102="","",TRIM(D102))</f>
        <v>MOBILE &amp; INTERNET EXPENSE</v>
      </c>
    </row>
    <row r="103" customFormat="false" ht="15" hidden="false" customHeight="false" outlineLevel="0" collapsed="false">
      <c r="A103" s="50" t="s">
        <v>2838</v>
      </c>
      <c r="B103" s="55" t="n">
        <v>45967</v>
      </c>
      <c r="C103" s="50" t="n">
        <f aca="false">IF(S103="","",IFERROR(IF(INDEX('Ledger Codes'!$C$6:$C$205,MATCH(S103,'Ledger Codes'!$B$6:$B$205,0))="","",INDEX('Ledger Codes'!$C$6:$C$205,MATCH(S103,'Ledger Codes'!$B$6:$B$205,0))),""))</f>
        <v>10113</v>
      </c>
      <c r="D103" s="50" t="s">
        <v>295</v>
      </c>
      <c r="E103" s="50" t="s">
        <v>2839</v>
      </c>
      <c r="F103" s="58" t="s">
        <v>2840</v>
      </c>
      <c r="G103" s="52" t="n">
        <v>1450</v>
      </c>
      <c r="H103" s="52" t="n">
        <v>0</v>
      </c>
      <c r="I103" s="52" t="n">
        <f aca="false">IF(AND(G103="",H103=""),"",N(G103)-N(H103))</f>
        <v>1450</v>
      </c>
      <c r="J103" s="52" t="n">
        <f aca="false">IF(I103="","",ABS(I103))</f>
        <v>1450</v>
      </c>
      <c r="K103" s="56" t="n">
        <f aca="false">IF(S103="","",IF(IFERROR(INDEX('Expense Accounts'!$G$6:$G$75,MATCH(S103,'Expense Accounts'!$C$6:$C$75,0)),"Include")="Exclude",1,0))</f>
        <v>0</v>
      </c>
      <c r="L103" s="56" t="n">
        <f aca="false">IF(J103="","",IF(AND(J103&gt;'Expenses Testing'!$E$9,K103=0),1,0))</f>
        <v>0</v>
      </c>
      <c r="M103" s="57" t="n">
        <v>0.304175718108</v>
      </c>
      <c r="N103" s="56" t="str">
        <f aca="false">IF(OR(A103="",I103=""),"",IF(COUNTIFS($A$2:$A$800,A103,$D$2:$D$800,D103,$I$2:$I$800,I103)&gt;1,"Possible duplicate",""))</f>
        <v/>
      </c>
      <c r="O103" s="56" t="n">
        <f aca="false">IF(J103="","",IF(AND(L103=0,K103=0),1,0))</f>
        <v>1</v>
      </c>
      <c r="P103" s="56" t="str">
        <f aca="false">IF(L103=1,J103+ROW()/10^7,"")</f>
        <v/>
      </c>
      <c r="Q103" s="57" t="n">
        <f aca="false">IF(O103=1,M103,"")</f>
        <v>0.304175718108</v>
      </c>
      <c r="R103" s="56" t="str">
        <f aca="false">IF(K103=1,ROW(),"")</f>
        <v/>
      </c>
      <c r="S103" s="56" t="str">
        <f aca="false">IF(D103="","",TRIM(D103))</f>
        <v>MOBILE &amp; INTERNET EXPENSE</v>
      </c>
    </row>
    <row r="104" customFormat="false" ht="15" hidden="false" customHeight="false" outlineLevel="0" collapsed="false">
      <c r="A104" s="50" t="s">
        <v>2841</v>
      </c>
      <c r="B104" s="55" t="n">
        <v>45997</v>
      </c>
      <c r="C104" s="50" t="n">
        <f aca="false">IF(S104="","",IFERROR(IF(INDEX('Ledger Codes'!$C$6:$C$205,MATCH(S104,'Ledger Codes'!$B$6:$B$205,0))="","",INDEX('Ledger Codes'!$C$6:$C$205,MATCH(S104,'Ledger Codes'!$B$6:$B$205,0))),""))</f>
        <v>10113</v>
      </c>
      <c r="D104" s="50" t="s">
        <v>295</v>
      </c>
      <c r="E104" s="50" t="s">
        <v>2842</v>
      </c>
      <c r="F104" s="58" t="s">
        <v>2843</v>
      </c>
      <c r="G104" s="52" t="n">
        <v>1450</v>
      </c>
      <c r="H104" s="52" t="n">
        <v>0</v>
      </c>
      <c r="I104" s="52" t="n">
        <f aca="false">IF(AND(G104="",H104=""),"",N(G104)-N(H104))</f>
        <v>1450</v>
      </c>
      <c r="J104" s="52" t="n">
        <f aca="false">IF(I104="","",ABS(I104))</f>
        <v>1450</v>
      </c>
      <c r="K104" s="56" t="n">
        <f aca="false">IF(S104="","",IF(IFERROR(INDEX('Expense Accounts'!$G$6:$G$75,MATCH(S104,'Expense Accounts'!$C$6:$C$75,0)),"Include")="Exclude",1,0))</f>
        <v>0</v>
      </c>
      <c r="L104" s="56" t="n">
        <f aca="false">IF(J104="","",IF(AND(J104&gt;'Expenses Testing'!$E$9,K104=0),1,0))</f>
        <v>0</v>
      </c>
      <c r="M104" s="57" t="n">
        <v>0.877237094938</v>
      </c>
      <c r="N104" s="56" t="str">
        <f aca="false">IF(OR(A104="",I104=""),"",IF(COUNTIFS($A$2:$A$800,A104,$D$2:$D$800,D104,$I$2:$I$800,I104)&gt;1,"Possible duplicate",""))</f>
        <v/>
      </c>
      <c r="O104" s="56" t="n">
        <f aca="false">IF(J104="","",IF(AND(L104=0,K104=0),1,0))</f>
        <v>1</v>
      </c>
      <c r="P104" s="56" t="str">
        <f aca="false">IF(L104=1,J104+ROW()/10^7,"")</f>
        <v/>
      </c>
      <c r="Q104" s="57" t="n">
        <f aca="false">IF(O104=1,M104,"")</f>
        <v>0.877237094938</v>
      </c>
      <c r="R104" s="56" t="str">
        <f aca="false">IF(K104=1,ROW(),"")</f>
        <v/>
      </c>
      <c r="S104" s="56" t="str">
        <f aca="false">IF(D104="","",TRIM(D104))</f>
        <v>MOBILE &amp; INTERNET EXPENSE</v>
      </c>
    </row>
    <row r="105" customFormat="false" ht="15" hidden="false" customHeight="false" outlineLevel="0" collapsed="false">
      <c r="A105" s="50" t="s">
        <v>2844</v>
      </c>
      <c r="B105" s="55" t="n">
        <v>45812</v>
      </c>
      <c r="C105" s="50" t="n">
        <f aca="false">IF(S105="","",IFERROR(IF(INDEX('Ledger Codes'!$C$6:$C$205,MATCH(S105,'Ledger Codes'!$B$6:$B$205,0))="","",INDEX('Ledger Codes'!$C$6:$C$205,MATCH(S105,'Ledger Codes'!$B$6:$B$205,0))),""))</f>
        <v>10104</v>
      </c>
      <c r="D105" s="50" t="s">
        <v>272</v>
      </c>
      <c r="E105" s="50" t="s">
        <v>2845</v>
      </c>
      <c r="F105" s="50" t="s">
        <v>2846</v>
      </c>
      <c r="G105" s="52" t="n">
        <v>1402.5</v>
      </c>
      <c r="H105" s="52" t="n">
        <v>0</v>
      </c>
      <c r="I105" s="52" t="n">
        <f aca="false">IF(AND(G105="",H105=""),"",N(G105)-N(H105))</f>
        <v>1402.5</v>
      </c>
      <c r="J105" s="52" t="n">
        <f aca="false">IF(I105="","",ABS(I105))</f>
        <v>1402.5</v>
      </c>
      <c r="K105" s="56" t="n">
        <f aca="false">IF(S105="","",IF(IFERROR(INDEX('Expense Accounts'!$G$6:$G$75,MATCH(S105,'Expense Accounts'!$C$6:$C$75,0)),"Include")="Exclude",1,0))</f>
        <v>0</v>
      </c>
      <c r="L105" s="56" t="n">
        <f aca="false">IF(J105="","",IF(AND(J105&gt;'Expenses Testing'!$E$9,K105=0),1,0))</f>
        <v>0</v>
      </c>
      <c r="M105" s="57" t="n">
        <v>0.041505441174</v>
      </c>
      <c r="N105" s="56" t="str">
        <f aca="false">IF(OR(A105="",I105=""),"",IF(COUNTIFS($A$2:$A$800,A105,$D$2:$D$800,D105,$I$2:$I$800,I105)&gt;1,"Possible duplicate",""))</f>
        <v/>
      </c>
      <c r="O105" s="56" t="n">
        <f aca="false">IF(J105="","",IF(AND(L105=0,K105=0),1,0))</f>
        <v>1</v>
      </c>
      <c r="P105" s="56" t="str">
        <f aca="false">IF(L105=1,J105+ROW()/10^7,"")</f>
        <v/>
      </c>
      <c r="Q105" s="57" t="n">
        <f aca="false">IF(O105=1,M105,"")</f>
        <v>0.041505441174</v>
      </c>
      <c r="R105" s="56" t="str">
        <f aca="false">IF(K105=1,ROW(),"")</f>
        <v/>
      </c>
      <c r="S105" s="56" t="str">
        <f aca="false">IF(D105="","",TRIM(D105))</f>
        <v>OFFICE EXPENSES</v>
      </c>
    </row>
    <row r="106" customFormat="false" ht="15" hidden="false" customHeight="false" outlineLevel="0" collapsed="false">
      <c r="A106" s="50" t="s">
        <v>2847</v>
      </c>
      <c r="B106" s="55" t="n">
        <v>46000</v>
      </c>
      <c r="C106" s="50" t="n">
        <f aca="false">IF(S106="","",IFERROR(IF(INDEX('Ledger Codes'!$C$6:$C$205,MATCH(S106,'Ledger Codes'!$B$6:$B$205,0))="","",INDEX('Ledger Codes'!$C$6:$C$205,MATCH(S106,'Ledger Codes'!$B$6:$B$205,0))),""))</f>
        <v>10104</v>
      </c>
      <c r="D106" s="50" t="s">
        <v>272</v>
      </c>
      <c r="E106" s="50" t="s">
        <v>2848</v>
      </c>
      <c r="F106" s="50" t="s">
        <v>2849</v>
      </c>
      <c r="G106" s="52" t="n">
        <v>1402.5</v>
      </c>
      <c r="H106" s="52" t="n">
        <v>0</v>
      </c>
      <c r="I106" s="52" t="n">
        <f aca="false">IF(AND(G106="",H106=""),"",N(G106)-N(H106))</f>
        <v>1402.5</v>
      </c>
      <c r="J106" s="52" t="n">
        <f aca="false">IF(I106="","",ABS(I106))</f>
        <v>1402.5</v>
      </c>
      <c r="K106" s="56" t="n">
        <f aca="false">IF(S106="","",IF(IFERROR(INDEX('Expense Accounts'!$G$6:$G$75,MATCH(S106,'Expense Accounts'!$C$6:$C$75,0)),"Include")="Exclude",1,0))</f>
        <v>0</v>
      </c>
      <c r="L106" s="56" t="n">
        <f aca="false">IF(J106="","",IF(AND(J106&gt;'Expenses Testing'!$E$9,K106=0),1,0))</f>
        <v>0</v>
      </c>
      <c r="M106" s="57" t="n">
        <v>0.685948936977</v>
      </c>
      <c r="N106" s="56" t="str">
        <f aca="false">IF(OR(A106="",I106=""),"",IF(COUNTIFS($A$2:$A$800,A106,$D$2:$D$800,D106,$I$2:$I$800,I106)&gt;1,"Possible duplicate",""))</f>
        <v/>
      </c>
      <c r="O106" s="56" t="n">
        <f aca="false">IF(J106="","",IF(AND(L106=0,K106=0),1,0))</f>
        <v>1</v>
      </c>
      <c r="P106" s="56" t="str">
        <f aca="false">IF(L106=1,J106+ROW()/10^7,"")</f>
        <v/>
      </c>
      <c r="Q106" s="57" t="n">
        <f aca="false">IF(O106=1,M106,"")</f>
        <v>0.685948936977</v>
      </c>
      <c r="R106" s="56" t="str">
        <f aca="false">IF(K106=1,ROW(),"")</f>
        <v/>
      </c>
      <c r="S106" s="56" t="str">
        <f aca="false">IF(D106="","",TRIM(D106))</f>
        <v>OFFICE EXPENSES</v>
      </c>
    </row>
    <row r="107" customFormat="false" ht="15" hidden="false" customHeight="false" outlineLevel="0" collapsed="false">
      <c r="A107" s="50"/>
      <c r="B107" s="55" t="n">
        <v>45623</v>
      </c>
      <c r="C107" s="50" t="n">
        <f aca="false">IF(S107="","",IFERROR(IF(INDEX('Ledger Codes'!$C$6:$C$205,MATCH(S107,'Ledger Codes'!$B$6:$B$205,0))="","",INDEX('Ledger Codes'!$C$6:$C$205,MATCH(S107,'Ledger Codes'!$B$6:$B$205,0))),""))</f>
        <v>10115</v>
      </c>
      <c r="D107" s="50" t="s">
        <v>285</v>
      </c>
      <c r="E107" s="50"/>
      <c r="F107" s="50" t="s">
        <v>2730</v>
      </c>
      <c r="G107" s="52" t="n">
        <v>1383.22</v>
      </c>
      <c r="H107" s="52" t="n">
        <v>0</v>
      </c>
      <c r="I107" s="52" t="n">
        <f aca="false">IF(AND(G107="",H107=""),"",N(G107)-N(H107))</f>
        <v>1383.22</v>
      </c>
      <c r="J107" s="52" t="n">
        <f aca="false">IF(I107="","",ABS(I107))</f>
        <v>1383.22</v>
      </c>
      <c r="K107" s="56" t="n">
        <f aca="false">IF(S107="","",IF(IFERROR(INDEX('Expense Accounts'!$G$6:$G$75,MATCH(S107,'Expense Accounts'!$C$6:$C$75,0)),"Include")="Exclude",1,0))</f>
        <v>0</v>
      </c>
      <c r="L107" s="56" t="n">
        <f aca="false">IF(J107="","",IF(AND(J107&gt;'Expenses Testing'!$E$9,K107=0),1,0))</f>
        <v>0</v>
      </c>
      <c r="M107" s="57" t="n">
        <v>0.143841885017</v>
      </c>
      <c r="N107" s="56" t="str">
        <f aca="false">IF(OR(A107="",I107=""),"",IF(COUNTIFS($A$2:$A$800,A107,$D$2:$D$800,D107,$I$2:$I$800,I107)&gt;1,"Possible duplicate",""))</f>
        <v/>
      </c>
      <c r="O107" s="56" t="n">
        <f aca="false">IF(J107="","",IF(AND(L107=0,K107=0),1,0))</f>
        <v>1</v>
      </c>
      <c r="P107" s="56" t="str">
        <f aca="false">IF(L107=1,J107+ROW()/10^7,"")</f>
        <v/>
      </c>
      <c r="Q107" s="57" t="n">
        <f aca="false">IF(O107=1,M107,"")</f>
        <v>0.143841885017</v>
      </c>
      <c r="R107" s="56" t="str">
        <f aca="false">IF(K107=1,ROW(),"")</f>
        <v/>
      </c>
      <c r="S107" s="56" t="str">
        <f aca="false">IF(D107="","",TRIM(D107))</f>
        <v>Salary and Allowance</v>
      </c>
    </row>
    <row r="108" customFormat="false" ht="15" hidden="false" customHeight="false" outlineLevel="0" collapsed="false">
      <c r="A108" s="50" t="s">
        <v>2850</v>
      </c>
      <c r="B108" s="55" t="n">
        <v>45885</v>
      </c>
      <c r="C108" s="50" t="n">
        <f aca="false">IF(S108="","",IFERROR(IF(INDEX('Ledger Codes'!$C$6:$C$205,MATCH(S108,'Ledger Codes'!$B$6:$B$205,0))="","",INDEX('Ledger Codes'!$C$6:$C$205,MATCH(S108,'Ledger Codes'!$B$6:$B$205,0))),""))</f>
        <v>10096</v>
      </c>
      <c r="D108" s="50" t="s">
        <v>278</v>
      </c>
      <c r="E108" s="50"/>
      <c r="F108" s="58" t="s">
        <v>2851</v>
      </c>
      <c r="G108" s="52" t="n">
        <v>1380</v>
      </c>
      <c r="H108" s="52" t="n">
        <v>0</v>
      </c>
      <c r="I108" s="52" t="n">
        <f aca="false">IF(AND(G108="",H108=""),"",N(G108)-N(H108))</f>
        <v>1380</v>
      </c>
      <c r="J108" s="52" t="n">
        <f aca="false">IF(I108="","",ABS(I108))</f>
        <v>1380</v>
      </c>
      <c r="K108" s="56" t="n">
        <f aca="false">IF(S108="","",IF(IFERROR(INDEX('Expense Accounts'!$G$6:$G$75,MATCH(S108,'Expense Accounts'!$C$6:$C$75,0)),"Include")="Exclude",1,0))</f>
        <v>0</v>
      </c>
      <c r="L108" s="56" t="n">
        <f aca="false">IF(J108="","",IF(AND(J108&gt;'Expenses Testing'!$E$9,K108=0),1,0))</f>
        <v>0</v>
      </c>
      <c r="M108" s="57" t="n">
        <v>0.441379665917</v>
      </c>
      <c r="N108" s="56" t="str">
        <f aca="false">IF(OR(A108="",I108=""),"",IF(COUNTIFS($A$2:$A$800,A108,$D$2:$D$800,D108,$I$2:$I$800,I108)&gt;1,"Possible duplicate",""))</f>
        <v>Possible duplicate</v>
      </c>
      <c r="O108" s="56" t="n">
        <f aca="false">IF(J108="","",IF(AND(L108=0,K108=0),1,0))</f>
        <v>1</v>
      </c>
      <c r="P108" s="56" t="str">
        <f aca="false">IF(L108=1,J108+ROW()/10^7,"")</f>
        <v/>
      </c>
      <c r="Q108" s="57" t="n">
        <f aca="false">IF(O108=1,M108,"")</f>
        <v>0.441379665917</v>
      </c>
      <c r="R108" s="56" t="str">
        <f aca="false">IF(K108=1,ROW(),"")</f>
        <v/>
      </c>
      <c r="S108" s="56" t="str">
        <f aca="false">IF(D108="","",TRIM(D108))</f>
        <v>SADAD PAYMENTS</v>
      </c>
    </row>
    <row r="109" customFormat="false" ht="15" hidden="false" customHeight="false" outlineLevel="0" collapsed="false">
      <c r="A109" s="50" t="s">
        <v>2850</v>
      </c>
      <c r="B109" s="55" t="n">
        <v>45885</v>
      </c>
      <c r="C109" s="50" t="n">
        <f aca="false">IF(S109="","",IFERROR(IF(INDEX('Ledger Codes'!$C$6:$C$205,MATCH(S109,'Ledger Codes'!$B$6:$B$205,0))="","",INDEX('Ledger Codes'!$C$6:$C$205,MATCH(S109,'Ledger Codes'!$B$6:$B$205,0))),""))</f>
        <v>10096</v>
      </c>
      <c r="D109" s="50" t="s">
        <v>149</v>
      </c>
      <c r="E109" s="50"/>
      <c r="F109" s="50" t="s">
        <v>2852</v>
      </c>
      <c r="G109" s="52" t="n">
        <v>1380</v>
      </c>
      <c r="H109" s="52" t="n">
        <v>0</v>
      </c>
      <c r="I109" s="52" t="n">
        <f aca="false">IF(AND(G109="",H109=""),"",N(G109)-N(H109))</f>
        <v>1380</v>
      </c>
      <c r="J109" s="52" t="n">
        <f aca="false">IF(I109="","",ABS(I109))</f>
        <v>1380</v>
      </c>
      <c r="K109" s="56" t="n">
        <f aca="false">IF(S109="","",IF(IFERROR(INDEX('Expense Accounts'!$G$6:$G$75,MATCH(S109,'Expense Accounts'!$C$6:$C$75,0)),"Include")="Exclude",1,0))</f>
        <v>0</v>
      </c>
      <c r="L109" s="56" t="n">
        <f aca="false">IF(J109="","",IF(AND(J109&gt;'Expenses Testing'!$E$9,K109=0),1,0))</f>
        <v>0</v>
      </c>
      <c r="M109" s="57" t="n">
        <v>0.361405492855</v>
      </c>
      <c r="N109" s="56" t="str">
        <f aca="false">IF(OR(A109="",I109=""),"",IF(COUNTIFS($A$2:$A$800,A109,$D$2:$D$800,D109,$I$2:$I$800,I109)&gt;1,"Possible duplicate",""))</f>
        <v>Possible duplicate</v>
      </c>
      <c r="O109" s="56" t="n">
        <f aca="false">IF(J109="","",IF(AND(L109=0,K109=0),1,0))</f>
        <v>1</v>
      </c>
      <c r="P109" s="56" t="str">
        <f aca="false">IF(L109=1,J109+ROW()/10^7,"")</f>
        <v/>
      </c>
      <c r="Q109" s="57" t="n">
        <f aca="false">IF(O109=1,M109,"")</f>
        <v>0.361405492855</v>
      </c>
      <c r="R109" s="56" t="str">
        <f aca="false">IF(K109=1,ROW(),"")</f>
        <v/>
      </c>
      <c r="S109" s="56" t="str">
        <f aca="false">IF(D109="","",TRIM(D109))</f>
        <v>Sadad Payments</v>
      </c>
    </row>
    <row r="110" customFormat="false" ht="15" hidden="false" customHeight="false" outlineLevel="0" collapsed="false">
      <c r="A110" s="50" t="s">
        <v>2853</v>
      </c>
      <c r="B110" s="55" t="n">
        <v>45681</v>
      </c>
      <c r="C110" s="50" t="n">
        <f aca="false">IF(S110="","",IFERROR(IF(INDEX('Ledger Codes'!$C$6:$C$205,MATCH(S110,'Ledger Codes'!$B$6:$B$205,0))="","",INDEX('Ledger Codes'!$C$6:$C$205,MATCH(S110,'Ledger Codes'!$B$6:$B$205,0))),""))</f>
        <v>10100</v>
      </c>
      <c r="D110" s="50" t="s">
        <v>293</v>
      </c>
      <c r="E110" s="50" t="s">
        <v>2854</v>
      </c>
      <c r="F110" s="50" t="s">
        <v>2855</v>
      </c>
      <c r="G110" s="52" t="n">
        <v>1304.33</v>
      </c>
      <c r="H110" s="52" t="n">
        <v>0</v>
      </c>
      <c r="I110" s="52" t="n">
        <f aca="false">IF(AND(G110="",H110=""),"",N(G110)-N(H110))</f>
        <v>1304.33</v>
      </c>
      <c r="J110" s="52" t="n">
        <f aca="false">IF(I110="","",ABS(I110))</f>
        <v>1304.33</v>
      </c>
      <c r="K110" s="56" t="n">
        <f aca="false">IF(S110="","",IF(IFERROR(INDEX('Expense Accounts'!$G$6:$G$75,MATCH(S110,'Expense Accounts'!$C$6:$C$75,0)),"Include")="Exclude",1,0))</f>
        <v>0</v>
      </c>
      <c r="L110" s="56" t="n">
        <f aca="false">IF(J110="","",IF(AND(J110&gt;'Expenses Testing'!$E$9,K110=0),1,0))</f>
        <v>0</v>
      </c>
      <c r="M110" s="57" t="n">
        <v>0.100301132728</v>
      </c>
      <c r="N110" s="56" t="str">
        <f aca="false">IF(OR(A110="",I110=""),"",IF(COUNTIFS($A$2:$A$800,A110,$D$2:$D$800,D110,$I$2:$I$800,I110)&gt;1,"Possible duplicate",""))</f>
        <v/>
      </c>
      <c r="O110" s="56" t="n">
        <f aca="false">IF(J110="","",IF(AND(L110=0,K110=0),1,0))</f>
        <v>1</v>
      </c>
      <c r="P110" s="56" t="str">
        <f aca="false">IF(L110=1,J110+ROW()/10^7,"")</f>
        <v/>
      </c>
      <c r="Q110" s="57" t="n">
        <f aca="false">IF(O110=1,M110,"")</f>
        <v>0.100301132728</v>
      </c>
      <c r="R110" s="56" t="str">
        <f aca="false">IF(K110=1,ROW(),"")</f>
        <v/>
      </c>
      <c r="S110" s="56" t="str">
        <f aca="false">IF(D110="","",TRIM(D110))</f>
        <v>GENERAL EXPENSES</v>
      </c>
    </row>
    <row r="111" customFormat="false" ht="15" hidden="false" customHeight="false" outlineLevel="0" collapsed="false">
      <c r="A111" s="50" t="s">
        <v>2856</v>
      </c>
      <c r="B111" s="55" t="n">
        <v>45727</v>
      </c>
      <c r="C111" s="50" t="n">
        <f aca="false">IF(S111="","",IFERROR(IF(INDEX('Ledger Codes'!$C$6:$C$205,MATCH(S111,'Ledger Codes'!$B$6:$B$205,0))="","",INDEX('Ledger Codes'!$C$6:$C$205,MATCH(S111,'Ledger Codes'!$B$6:$B$205,0))),""))</f>
        <v>10112</v>
      </c>
      <c r="D111" s="50" t="s">
        <v>282</v>
      </c>
      <c r="E111" s="50"/>
      <c r="F111" s="50" t="s">
        <v>2857</v>
      </c>
      <c r="G111" s="52" t="n">
        <v>1290.22</v>
      </c>
      <c r="H111" s="52" t="n">
        <v>0</v>
      </c>
      <c r="I111" s="52" t="n">
        <f aca="false">IF(AND(G111="",H111=""),"",N(G111)-N(H111))</f>
        <v>1290.22</v>
      </c>
      <c r="J111" s="52" t="n">
        <f aca="false">IF(I111="","",ABS(I111))</f>
        <v>1290.22</v>
      </c>
      <c r="K111" s="56" t="n">
        <f aca="false">IF(S111="","",IF(IFERROR(INDEX('Expense Accounts'!$G$6:$G$75,MATCH(S111,'Expense Accounts'!$C$6:$C$75,0)),"Include")="Exclude",1,0))</f>
        <v>0</v>
      </c>
      <c r="L111" s="56" t="n">
        <f aca="false">IF(J111="","",IF(AND(J111&gt;'Expenses Testing'!$E$9,K111=0),1,0))</f>
        <v>0</v>
      </c>
      <c r="M111" s="57" t="n">
        <v>0.004224674848</v>
      </c>
      <c r="N111" s="56" t="str">
        <f aca="false">IF(OR(A111="",I111=""),"",IF(COUNTIFS($A$2:$A$800,A111,$D$2:$D$800,D111,$I$2:$I$800,I111)&gt;1,"Possible duplicate",""))</f>
        <v/>
      </c>
      <c r="O111" s="56" t="n">
        <f aca="false">IF(J111="","",IF(AND(L111=0,K111=0),1,0))</f>
        <v>1</v>
      </c>
      <c r="P111" s="56" t="str">
        <f aca="false">IF(L111=1,J111+ROW()/10^7,"")</f>
        <v/>
      </c>
      <c r="Q111" s="57" t="n">
        <f aca="false">IF(O111=1,M111,"")</f>
        <v>0.004224674848</v>
      </c>
      <c r="R111" s="56" t="str">
        <f aca="false">IF(K111=1,ROW(),"")</f>
        <v/>
      </c>
      <c r="S111" s="56" t="str">
        <f aca="false">IF(D111="","",TRIM(D111))</f>
        <v>GOSI Expense</v>
      </c>
    </row>
    <row r="112" customFormat="false" ht="15" hidden="false" customHeight="false" outlineLevel="0" collapsed="false">
      <c r="A112" s="50" t="s">
        <v>2858</v>
      </c>
      <c r="B112" s="55" t="n">
        <v>45759</v>
      </c>
      <c r="C112" s="50" t="n">
        <f aca="false">IF(S112="","",IFERROR(IF(INDEX('Ledger Codes'!$C$6:$C$205,MATCH(S112,'Ledger Codes'!$B$6:$B$205,0))="","",INDEX('Ledger Codes'!$C$6:$C$205,MATCH(S112,'Ledger Codes'!$B$6:$B$205,0))),""))</f>
        <v>10112</v>
      </c>
      <c r="D112" s="50" t="s">
        <v>282</v>
      </c>
      <c r="E112" s="50"/>
      <c r="F112" s="50" t="s">
        <v>2859</v>
      </c>
      <c r="G112" s="52" t="n">
        <v>1290.22</v>
      </c>
      <c r="H112" s="52" t="n">
        <v>0</v>
      </c>
      <c r="I112" s="52" t="n">
        <f aca="false">IF(AND(G112="",H112=""),"",N(G112)-N(H112))</f>
        <v>1290.22</v>
      </c>
      <c r="J112" s="52" t="n">
        <f aca="false">IF(I112="","",ABS(I112))</f>
        <v>1290.22</v>
      </c>
      <c r="K112" s="56" t="n">
        <f aca="false">IF(S112="","",IF(IFERROR(INDEX('Expense Accounts'!$G$6:$G$75,MATCH(S112,'Expense Accounts'!$C$6:$C$75,0)),"Include")="Exclude",1,0))</f>
        <v>0</v>
      </c>
      <c r="L112" s="56" t="n">
        <f aca="false">IF(J112="","",IF(AND(J112&gt;'Expenses Testing'!$E$9,K112=0),1,0))</f>
        <v>0</v>
      </c>
      <c r="M112" s="57" t="n">
        <v>0.011580961323</v>
      </c>
      <c r="N112" s="56" t="str">
        <f aca="false">IF(OR(A112="",I112=""),"",IF(COUNTIFS($A$2:$A$800,A112,$D$2:$D$800,D112,$I$2:$I$800,I112)&gt;1,"Possible duplicate",""))</f>
        <v/>
      </c>
      <c r="O112" s="56" t="n">
        <f aca="false">IF(J112="","",IF(AND(L112=0,K112=0),1,0))</f>
        <v>1</v>
      </c>
      <c r="P112" s="56" t="str">
        <f aca="false">IF(L112=1,J112+ROW()/10^7,"")</f>
        <v/>
      </c>
      <c r="Q112" s="57" t="n">
        <f aca="false">IF(O112=1,M112,"")</f>
        <v>0.011580961323</v>
      </c>
      <c r="R112" s="56" t="str">
        <f aca="false">IF(K112=1,ROW(),"")</f>
        <v/>
      </c>
      <c r="S112" s="56" t="str">
        <f aca="false">IF(D112="","",TRIM(D112))</f>
        <v>GOSI Expense</v>
      </c>
    </row>
    <row r="113" customFormat="false" ht="15" hidden="false" customHeight="false" outlineLevel="0" collapsed="false">
      <c r="A113" s="50" t="s">
        <v>2860</v>
      </c>
      <c r="B113" s="55" t="n">
        <v>45782</v>
      </c>
      <c r="C113" s="50" t="n">
        <f aca="false">IF(S113="","",IFERROR(IF(INDEX('Ledger Codes'!$C$6:$C$205,MATCH(S113,'Ledger Codes'!$B$6:$B$205,0))="","",INDEX('Ledger Codes'!$C$6:$C$205,MATCH(S113,'Ledger Codes'!$B$6:$B$205,0))),""))</f>
        <v>10112</v>
      </c>
      <c r="D113" s="50" t="s">
        <v>282</v>
      </c>
      <c r="E113" s="50"/>
      <c r="F113" s="50" t="s">
        <v>2861</v>
      </c>
      <c r="G113" s="52" t="n">
        <v>1290.22</v>
      </c>
      <c r="H113" s="52" t="n">
        <v>0</v>
      </c>
      <c r="I113" s="52" t="n">
        <f aca="false">IF(AND(G113="",H113=""),"",N(G113)-N(H113))</f>
        <v>1290.22</v>
      </c>
      <c r="J113" s="52" t="n">
        <f aca="false">IF(I113="","",ABS(I113))</f>
        <v>1290.22</v>
      </c>
      <c r="K113" s="56" t="n">
        <f aca="false">IF(S113="","",IF(IFERROR(INDEX('Expense Accounts'!$G$6:$G$75,MATCH(S113,'Expense Accounts'!$C$6:$C$75,0)),"Include")="Exclude",1,0))</f>
        <v>0</v>
      </c>
      <c r="L113" s="56" t="n">
        <f aca="false">IF(J113="","",IF(AND(J113&gt;'Expenses Testing'!$E$9,K113=0),1,0))</f>
        <v>0</v>
      </c>
      <c r="M113" s="57" t="n">
        <v>0.821833716022</v>
      </c>
      <c r="N113" s="56" t="str">
        <f aca="false">IF(OR(A113="",I113=""),"",IF(COUNTIFS($A$2:$A$800,A113,$D$2:$D$800,D113,$I$2:$I$800,I113)&gt;1,"Possible duplicate",""))</f>
        <v/>
      </c>
      <c r="O113" s="56" t="n">
        <f aca="false">IF(J113="","",IF(AND(L113=0,K113=0),1,0))</f>
        <v>1</v>
      </c>
      <c r="P113" s="56" t="str">
        <f aca="false">IF(L113=1,J113+ROW()/10^7,"")</f>
        <v/>
      </c>
      <c r="Q113" s="57" t="n">
        <f aca="false">IF(O113=1,M113,"")</f>
        <v>0.821833716022</v>
      </c>
      <c r="R113" s="56" t="str">
        <f aca="false">IF(K113=1,ROW(),"")</f>
        <v/>
      </c>
      <c r="S113" s="56" t="str">
        <f aca="false">IF(D113="","",TRIM(D113))</f>
        <v>GOSI Expense</v>
      </c>
    </row>
    <row r="114" customFormat="false" ht="15" hidden="false" customHeight="false" outlineLevel="0" collapsed="false">
      <c r="A114" s="50" t="s">
        <v>2862</v>
      </c>
      <c r="B114" s="55" t="n">
        <v>45810</v>
      </c>
      <c r="C114" s="50" t="n">
        <f aca="false">IF(S114="","",IFERROR(IF(INDEX('Ledger Codes'!$C$6:$C$205,MATCH(S114,'Ledger Codes'!$B$6:$B$205,0))="","",INDEX('Ledger Codes'!$C$6:$C$205,MATCH(S114,'Ledger Codes'!$B$6:$B$205,0))),""))</f>
        <v>10112</v>
      </c>
      <c r="D114" s="50" t="s">
        <v>282</v>
      </c>
      <c r="E114" s="50"/>
      <c r="F114" s="50" t="s">
        <v>2863</v>
      </c>
      <c r="G114" s="52" t="n">
        <v>1290.22</v>
      </c>
      <c r="H114" s="52" t="n">
        <v>0</v>
      </c>
      <c r="I114" s="52" t="n">
        <f aca="false">IF(AND(G114="",H114=""),"",N(G114)-N(H114))</f>
        <v>1290.22</v>
      </c>
      <c r="J114" s="52" t="n">
        <f aca="false">IF(I114="","",ABS(I114))</f>
        <v>1290.22</v>
      </c>
      <c r="K114" s="56" t="n">
        <f aca="false">IF(S114="","",IF(IFERROR(INDEX('Expense Accounts'!$G$6:$G$75,MATCH(S114,'Expense Accounts'!$C$6:$C$75,0)),"Include")="Exclude",1,0))</f>
        <v>0</v>
      </c>
      <c r="L114" s="56" t="n">
        <f aca="false">IF(J114="","",IF(AND(J114&gt;'Expenses Testing'!$E$9,K114=0),1,0))</f>
        <v>0</v>
      </c>
      <c r="M114" s="57" t="n">
        <v>0.136459534695</v>
      </c>
      <c r="N114" s="56" t="str">
        <f aca="false">IF(OR(A114="",I114=""),"",IF(COUNTIFS($A$2:$A$800,A114,$D$2:$D$800,D114,$I$2:$I$800,I114)&gt;1,"Possible duplicate",""))</f>
        <v/>
      </c>
      <c r="O114" s="56" t="n">
        <f aca="false">IF(J114="","",IF(AND(L114=0,K114=0),1,0))</f>
        <v>1</v>
      </c>
      <c r="P114" s="56" t="str">
        <f aca="false">IF(L114=1,J114+ROW()/10^7,"")</f>
        <v/>
      </c>
      <c r="Q114" s="57" t="n">
        <f aca="false">IF(O114=1,M114,"")</f>
        <v>0.136459534695</v>
      </c>
      <c r="R114" s="56" t="str">
        <f aca="false">IF(K114=1,ROW(),"")</f>
        <v/>
      </c>
      <c r="S114" s="56" t="str">
        <f aca="false">IF(D114="","",TRIM(D114))</f>
        <v>GOSI Expense</v>
      </c>
    </row>
    <row r="115" customFormat="false" ht="15" hidden="false" customHeight="false" outlineLevel="0" collapsed="false">
      <c r="A115" s="50" t="s">
        <v>2864</v>
      </c>
      <c r="B115" s="55" t="n">
        <v>45840</v>
      </c>
      <c r="C115" s="50" t="n">
        <f aca="false">IF(S115="","",IFERROR(IF(INDEX('Ledger Codes'!$C$6:$C$205,MATCH(S115,'Ledger Codes'!$B$6:$B$205,0))="","",INDEX('Ledger Codes'!$C$6:$C$205,MATCH(S115,'Ledger Codes'!$B$6:$B$205,0))),""))</f>
        <v>10112</v>
      </c>
      <c r="D115" s="50" t="s">
        <v>282</v>
      </c>
      <c r="E115" s="50"/>
      <c r="F115" s="50" t="s">
        <v>2865</v>
      </c>
      <c r="G115" s="52" t="n">
        <v>1290.22</v>
      </c>
      <c r="H115" s="52" t="n">
        <v>0</v>
      </c>
      <c r="I115" s="52" t="n">
        <f aca="false">IF(AND(G115="",H115=""),"",N(G115)-N(H115))</f>
        <v>1290.22</v>
      </c>
      <c r="J115" s="52" t="n">
        <f aca="false">IF(I115="","",ABS(I115))</f>
        <v>1290.22</v>
      </c>
      <c r="K115" s="56" t="n">
        <f aca="false">IF(S115="","",IF(IFERROR(INDEX('Expense Accounts'!$G$6:$G$75,MATCH(S115,'Expense Accounts'!$C$6:$C$75,0)),"Include")="Exclude",1,0))</f>
        <v>0</v>
      </c>
      <c r="L115" s="56" t="n">
        <f aca="false">IF(J115="","",IF(AND(J115&gt;'Expenses Testing'!$E$9,K115=0),1,0))</f>
        <v>0</v>
      </c>
      <c r="M115" s="57" t="n">
        <v>0.056724073656</v>
      </c>
      <c r="N115" s="56" t="str">
        <f aca="false">IF(OR(A115="",I115=""),"",IF(COUNTIFS($A$2:$A$800,A115,$D$2:$D$800,D115,$I$2:$I$800,I115)&gt;1,"Possible duplicate",""))</f>
        <v/>
      </c>
      <c r="O115" s="56" t="n">
        <f aca="false">IF(J115="","",IF(AND(L115=0,K115=0),1,0))</f>
        <v>1</v>
      </c>
      <c r="P115" s="56" t="str">
        <f aca="false">IF(L115=1,J115+ROW()/10^7,"")</f>
        <v/>
      </c>
      <c r="Q115" s="57" t="n">
        <f aca="false">IF(O115=1,M115,"")</f>
        <v>0.056724073656</v>
      </c>
      <c r="R115" s="56" t="str">
        <f aca="false">IF(K115=1,ROW(),"")</f>
        <v/>
      </c>
      <c r="S115" s="56" t="str">
        <f aca="false">IF(D115="","",TRIM(D115))</f>
        <v>GOSI Expense</v>
      </c>
    </row>
    <row r="116" customFormat="false" ht="15" hidden="false" customHeight="false" outlineLevel="0" collapsed="false">
      <c r="A116" s="50" t="s">
        <v>2866</v>
      </c>
      <c r="B116" s="55" t="n">
        <v>45871</v>
      </c>
      <c r="C116" s="50" t="n">
        <f aca="false">IF(S116="","",IFERROR(IF(INDEX('Ledger Codes'!$C$6:$C$205,MATCH(S116,'Ledger Codes'!$B$6:$B$205,0))="","",INDEX('Ledger Codes'!$C$6:$C$205,MATCH(S116,'Ledger Codes'!$B$6:$B$205,0))),""))</f>
        <v>10112</v>
      </c>
      <c r="D116" s="50" t="s">
        <v>282</v>
      </c>
      <c r="E116" s="50"/>
      <c r="F116" s="50" t="s">
        <v>2867</v>
      </c>
      <c r="G116" s="52" t="n">
        <v>1290.22</v>
      </c>
      <c r="H116" s="52" t="n">
        <v>0</v>
      </c>
      <c r="I116" s="52" t="n">
        <f aca="false">IF(AND(G116="",H116=""),"",N(G116)-N(H116))</f>
        <v>1290.22</v>
      </c>
      <c r="J116" s="52" t="n">
        <f aca="false">IF(I116="","",ABS(I116))</f>
        <v>1290.22</v>
      </c>
      <c r="K116" s="56" t="n">
        <f aca="false">IF(S116="","",IF(IFERROR(INDEX('Expense Accounts'!$G$6:$G$75,MATCH(S116,'Expense Accounts'!$C$6:$C$75,0)),"Include")="Exclude",1,0))</f>
        <v>0</v>
      </c>
      <c r="L116" s="56" t="n">
        <f aca="false">IF(J116="","",IF(AND(J116&gt;'Expenses Testing'!$E$9,K116=0),1,0))</f>
        <v>0</v>
      </c>
      <c r="M116" s="57" t="n">
        <v>0.972204983354</v>
      </c>
      <c r="N116" s="56" t="str">
        <f aca="false">IF(OR(A116="",I116=""),"",IF(COUNTIFS($A$2:$A$800,A116,$D$2:$D$800,D116,$I$2:$I$800,I116)&gt;1,"Possible duplicate",""))</f>
        <v/>
      </c>
      <c r="O116" s="56" t="n">
        <f aca="false">IF(J116="","",IF(AND(L116=0,K116=0),1,0))</f>
        <v>1</v>
      </c>
      <c r="P116" s="56" t="str">
        <f aca="false">IF(L116=1,J116+ROW()/10^7,"")</f>
        <v/>
      </c>
      <c r="Q116" s="57" t="n">
        <f aca="false">IF(O116=1,M116,"")</f>
        <v>0.972204983354</v>
      </c>
      <c r="R116" s="56" t="str">
        <f aca="false">IF(K116=1,ROW(),"")</f>
        <v/>
      </c>
      <c r="S116" s="56" t="str">
        <f aca="false">IF(D116="","",TRIM(D116))</f>
        <v>GOSI Expense</v>
      </c>
    </row>
    <row r="117" customFormat="false" ht="15" hidden="false" customHeight="false" outlineLevel="0" collapsed="false">
      <c r="A117" s="50" t="s">
        <v>2868</v>
      </c>
      <c r="B117" s="55" t="n">
        <v>45901</v>
      </c>
      <c r="C117" s="50" t="n">
        <f aca="false">IF(S117="","",IFERROR(IF(INDEX('Ledger Codes'!$C$6:$C$205,MATCH(S117,'Ledger Codes'!$B$6:$B$205,0))="","",INDEX('Ledger Codes'!$C$6:$C$205,MATCH(S117,'Ledger Codes'!$B$6:$B$205,0))),""))</f>
        <v>10112</v>
      </c>
      <c r="D117" s="50" t="s">
        <v>282</v>
      </c>
      <c r="E117" s="50"/>
      <c r="F117" s="50" t="s">
        <v>2869</v>
      </c>
      <c r="G117" s="52" t="n">
        <v>1290.22</v>
      </c>
      <c r="H117" s="52" t="n">
        <v>0</v>
      </c>
      <c r="I117" s="52" t="n">
        <f aca="false">IF(AND(G117="",H117=""),"",N(G117)-N(H117))</f>
        <v>1290.22</v>
      </c>
      <c r="J117" s="52" t="n">
        <f aca="false">IF(I117="","",ABS(I117))</f>
        <v>1290.22</v>
      </c>
      <c r="K117" s="56" t="n">
        <f aca="false">IF(S117="","",IF(IFERROR(INDEX('Expense Accounts'!$G$6:$G$75,MATCH(S117,'Expense Accounts'!$C$6:$C$75,0)),"Include")="Exclude",1,0))</f>
        <v>0</v>
      </c>
      <c r="L117" s="56" t="n">
        <f aca="false">IF(J117="","",IF(AND(J117&gt;'Expenses Testing'!$E$9,K117=0),1,0))</f>
        <v>0</v>
      </c>
      <c r="M117" s="57" t="n">
        <v>0.426198273586</v>
      </c>
      <c r="N117" s="56" t="str">
        <f aca="false">IF(OR(A117="",I117=""),"",IF(COUNTIFS($A$2:$A$800,A117,$D$2:$D$800,D117,$I$2:$I$800,I117)&gt;1,"Possible duplicate",""))</f>
        <v/>
      </c>
      <c r="O117" s="56" t="n">
        <f aca="false">IF(J117="","",IF(AND(L117=0,K117=0),1,0))</f>
        <v>1</v>
      </c>
      <c r="P117" s="56" t="str">
        <f aca="false">IF(L117=1,J117+ROW()/10^7,"")</f>
        <v/>
      </c>
      <c r="Q117" s="57" t="n">
        <f aca="false">IF(O117=1,M117,"")</f>
        <v>0.426198273586</v>
      </c>
      <c r="R117" s="56" t="str">
        <f aca="false">IF(K117=1,ROW(),"")</f>
        <v/>
      </c>
      <c r="S117" s="56" t="str">
        <f aca="false">IF(D117="","",TRIM(D117))</f>
        <v>GOSI Expense</v>
      </c>
    </row>
    <row r="118" customFormat="false" ht="15" hidden="false" customHeight="false" outlineLevel="0" collapsed="false">
      <c r="A118" s="50" t="s">
        <v>2870</v>
      </c>
      <c r="B118" s="55" t="n">
        <v>45931</v>
      </c>
      <c r="C118" s="50" t="n">
        <f aca="false">IF(S118="","",IFERROR(IF(INDEX('Ledger Codes'!$C$6:$C$205,MATCH(S118,'Ledger Codes'!$B$6:$B$205,0))="","",INDEX('Ledger Codes'!$C$6:$C$205,MATCH(S118,'Ledger Codes'!$B$6:$B$205,0))),""))</f>
        <v>10112</v>
      </c>
      <c r="D118" s="50" t="s">
        <v>282</v>
      </c>
      <c r="E118" s="50"/>
      <c r="F118" s="50" t="s">
        <v>2871</v>
      </c>
      <c r="G118" s="52" t="n">
        <v>1290.22</v>
      </c>
      <c r="H118" s="52" t="n">
        <v>0</v>
      </c>
      <c r="I118" s="52" t="n">
        <f aca="false">IF(AND(G118="",H118=""),"",N(G118)-N(H118))</f>
        <v>1290.22</v>
      </c>
      <c r="J118" s="52" t="n">
        <f aca="false">IF(I118="","",ABS(I118))</f>
        <v>1290.22</v>
      </c>
      <c r="K118" s="56" t="n">
        <f aca="false">IF(S118="","",IF(IFERROR(INDEX('Expense Accounts'!$G$6:$G$75,MATCH(S118,'Expense Accounts'!$C$6:$C$75,0)),"Include")="Exclude",1,0))</f>
        <v>0</v>
      </c>
      <c r="L118" s="56" t="n">
        <f aca="false">IF(J118="","",IF(AND(J118&gt;'Expenses Testing'!$E$9,K118=0),1,0))</f>
        <v>0</v>
      </c>
      <c r="M118" s="57" t="n">
        <v>0.091500609192</v>
      </c>
      <c r="N118" s="56" t="str">
        <f aca="false">IF(OR(A118="",I118=""),"",IF(COUNTIFS($A$2:$A$800,A118,$D$2:$D$800,D118,$I$2:$I$800,I118)&gt;1,"Possible duplicate",""))</f>
        <v/>
      </c>
      <c r="O118" s="56" t="n">
        <f aca="false">IF(J118="","",IF(AND(L118=0,K118=0),1,0))</f>
        <v>1</v>
      </c>
      <c r="P118" s="56" t="str">
        <f aca="false">IF(L118=1,J118+ROW()/10^7,"")</f>
        <v/>
      </c>
      <c r="Q118" s="57" t="n">
        <f aca="false">IF(O118=1,M118,"")</f>
        <v>0.091500609192</v>
      </c>
      <c r="R118" s="56" t="str">
        <f aca="false">IF(K118=1,ROW(),"")</f>
        <v/>
      </c>
      <c r="S118" s="56" t="str">
        <f aca="false">IF(D118="","",TRIM(D118))</f>
        <v>GOSI Expense</v>
      </c>
    </row>
    <row r="119" customFormat="false" ht="15" hidden="false" customHeight="false" outlineLevel="0" collapsed="false">
      <c r="A119" s="50" t="s">
        <v>2872</v>
      </c>
      <c r="B119" s="55" t="n">
        <v>45963</v>
      </c>
      <c r="C119" s="50" t="n">
        <f aca="false">IF(S119="","",IFERROR(IF(INDEX('Ledger Codes'!$C$6:$C$205,MATCH(S119,'Ledger Codes'!$B$6:$B$205,0))="","",INDEX('Ledger Codes'!$C$6:$C$205,MATCH(S119,'Ledger Codes'!$B$6:$B$205,0))),""))</f>
        <v>10112</v>
      </c>
      <c r="D119" s="50" t="s">
        <v>282</v>
      </c>
      <c r="E119" s="50"/>
      <c r="F119" s="50" t="s">
        <v>2873</v>
      </c>
      <c r="G119" s="52" t="n">
        <v>1290.22</v>
      </c>
      <c r="H119" s="52" t="n">
        <v>0</v>
      </c>
      <c r="I119" s="52" t="n">
        <f aca="false">IF(AND(G119="",H119=""),"",N(G119)-N(H119))</f>
        <v>1290.22</v>
      </c>
      <c r="J119" s="52" t="n">
        <f aca="false">IF(I119="","",ABS(I119))</f>
        <v>1290.22</v>
      </c>
      <c r="K119" s="56" t="n">
        <f aca="false">IF(S119="","",IF(IFERROR(INDEX('Expense Accounts'!$G$6:$G$75,MATCH(S119,'Expense Accounts'!$C$6:$C$75,0)),"Include")="Exclude",1,0))</f>
        <v>0</v>
      </c>
      <c r="L119" s="56" t="n">
        <f aca="false">IF(J119="","",IF(AND(J119&gt;'Expenses Testing'!$E$9,K119=0),1,0))</f>
        <v>0</v>
      </c>
      <c r="M119" s="57" t="n">
        <v>0.340665592699</v>
      </c>
      <c r="N119" s="56" t="str">
        <f aca="false">IF(OR(A119="",I119=""),"",IF(COUNTIFS($A$2:$A$800,A119,$D$2:$D$800,D119,$I$2:$I$800,I119)&gt;1,"Possible duplicate",""))</f>
        <v/>
      </c>
      <c r="O119" s="56" t="n">
        <f aca="false">IF(J119="","",IF(AND(L119=0,K119=0),1,0))</f>
        <v>1</v>
      </c>
      <c r="P119" s="56" t="str">
        <f aca="false">IF(L119=1,J119+ROW()/10^7,"")</f>
        <v/>
      </c>
      <c r="Q119" s="57" t="n">
        <f aca="false">IF(O119=1,M119,"")</f>
        <v>0.340665592699</v>
      </c>
      <c r="R119" s="56" t="str">
        <f aca="false">IF(K119=1,ROW(),"")</f>
        <v/>
      </c>
      <c r="S119" s="56" t="str">
        <f aca="false">IF(D119="","",TRIM(D119))</f>
        <v>GOSI Expense</v>
      </c>
    </row>
    <row r="120" customFormat="false" ht="15" hidden="false" customHeight="false" outlineLevel="0" collapsed="false">
      <c r="A120" s="50" t="s">
        <v>2874</v>
      </c>
      <c r="B120" s="55" t="n">
        <v>45993</v>
      </c>
      <c r="C120" s="50" t="n">
        <f aca="false">IF(S120="","",IFERROR(IF(INDEX('Ledger Codes'!$C$6:$C$205,MATCH(S120,'Ledger Codes'!$B$6:$B$205,0))="","",INDEX('Ledger Codes'!$C$6:$C$205,MATCH(S120,'Ledger Codes'!$B$6:$B$205,0))),""))</f>
        <v>10112</v>
      </c>
      <c r="D120" s="50" t="s">
        <v>282</v>
      </c>
      <c r="E120" s="50"/>
      <c r="F120" s="50" t="s">
        <v>2875</v>
      </c>
      <c r="G120" s="52" t="n">
        <v>1290.22</v>
      </c>
      <c r="H120" s="52" t="n">
        <v>0</v>
      </c>
      <c r="I120" s="52" t="n">
        <f aca="false">IF(AND(G120="",H120=""),"",N(G120)-N(H120))</f>
        <v>1290.22</v>
      </c>
      <c r="J120" s="52" t="n">
        <f aca="false">IF(I120="","",ABS(I120))</f>
        <v>1290.22</v>
      </c>
      <c r="K120" s="56" t="n">
        <f aca="false">IF(S120="","",IF(IFERROR(INDEX('Expense Accounts'!$G$6:$G$75,MATCH(S120,'Expense Accounts'!$C$6:$C$75,0)),"Include")="Exclude",1,0))</f>
        <v>0</v>
      </c>
      <c r="L120" s="56" t="n">
        <f aca="false">IF(J120="","",IF(AND(J120&gt;'Expenses Testing'!$E$9,K120=0),1,0))</f>
        <v>0</v>
      </c>
      <c r="M120" s="57" t="n">
        <v>0.234354565193</v>
      </c>
      <c r="N120" s="56" t="str">
        <f aca="false">IF(OR(A120="",I120=""),"",IF(COUNTIFS($A$2:$A$800,A120,$D$2:$D$800,D120,$I$2:$I$800,I120)&gt;1,"Possible duplicate",""))</f>
        <v/>
      </c>
      <c r="O120" s="56" t="n">
        <f aca="false">IF(J120="","",IF(AND(L120=0,K120=0),1,0))</f>
        <v>1</v>
      </c>
      <c r="P120" s="56" t="str">
        <f aca="false">IF(L120=1,J120+ROW()/10^7,"")</f>
        <v/>
      </c>
      <c r="Q120" s="57" t="n">
        <f aca="false">IF(O120=1,M120,"")</f>
        <v>0.234354565193</v>
      </c>
      <c r="R120" s="56" t="str">
        <f aca="false">IF(K120=1,ROW(),"")</f>
        <v/>
      </c>
      <c r="S120" s="56" t="str">
        <f aca="false">IF(D120="","",TRIM(D120))</f>
        <v>GOSI Expense</v>
      </c>
    </row>
    <row r="121" customFormat="false" ht="15" hidden="false" customHeight="false" outlineLevel="0" collapsed="false">
      <c r="A121" s="50" t="s">
        <v>2876</v>
      </c>
      <c r="B121" s="55" t="n">
        <v>45859</v>
      </c>
      <c r="C121" s="50" t="n">
        <f aca="false">IF(S121="","",IFERROR(IF(INDEX('Ledger Codes'!$C$6:$C$205,MATCH(S121,'Ledger Codes'!$B$6:$B$205,0))="","",INDEX('Ledger Codes'!$C$6:$C$205,MATCH(S121,'Ledger Codes'!$B$6:$B$205,0))),""))</f>
        <v>10096</v>
      </c>
      <c r="D121" s="50" t="s">
        <v>278</v>
      </c>
      <c r="E121" s="50"/>
      <c r="F121" s="58" t="s">
        <v>2877</v>
      </c>
      <c r="G121" s="52" t="n">
        <v>1265</v>
      </c>
      <c r="H121" s="52" t="n">
        <v>0</v>
      </c>
      <c r="I121" s="52" t="n">
        <f aca="false">IF(AND(G121="",H121=""),"",N(G121)-N(H121))</f>
        <v>1265</v>
      </c>
      <c r="J121" s="52" t="n">
        <f aca="false">IF(I121="","",ABS(I121))</f>
        <v>1265</v>
      </c>
      <c r="K121" s="56" t="n">
        <f aca="false">IF(S121="","",IF(IFERROR(INDEX('Expense Accounts'!$G$6:$G$75,MATCH(S121,'Expense Accounts'!$C$6:$C$75,0)),"Include")="Exclude",1,0))</f>
        <v>0</v>
      </c>
      <c r="L121" s="56" t="n">
        <f aca="false">IF(J121="","",IF(AND(J121&gt;'Expenses Testing'!$E$9,K121=0),1,0))</f>
        <v>0</v>
      </c>
      <c r="M121" s="57" t="n">
        <v>0.474360200365</v>
      </c>
      <c r="N121" s="56" t="str">
        <f aca="false">IF(OR(A121="",I121=""),"",IF(COUNTIFS($A$2:$A$800,A121,$D$2:$D$800,D121,$I$2:$I$800,I121)&gt;1,"Possible duplicate",""))</f>
        <v>Possible duplicate</v>
      </c>
      <c r="O121" s="56" t="n">
        <f aca="false">IF(J121="","",IF(AND(L121=0,K121=0),1,0))</f>
        <v>1</v>
      </c>
      <c r="P121" s="56" t="str">
        <f aca="false">IF(L121=1,J121+ROW()/10^7,"")</f>
        <v/>
      </c>
      <c r="Q121" s="57" t="n">
        <f aca="false">IF(O121=1,M121,"")</f>
        <v>0.474360200365</v>
      </c>
      <c r="R121" s="56" t="str">
        <f aca="false">IF(K121=1,ROW(),"")</f>
        <v/>
      </c>
      <c r="S121" s="56" t="str">
        <f aca="false">IF(D121="","",TRIM(D121))</f>
        <v>SADAD PAYMENTS</v>
      </c>
    </row>
    <row r="122" customFormat="false" ht="15" hidden="false" customHeight="false" outlineLevel="0" collapsed="false">
      <c r="A122" s="50" t="s">
        <v>2876</v>
      </c>
      <c r="B122" s="55" t="n">
        <v>45859</v>
      </c>
      <c r="C122" s="50" t="n">
        <f aca="false">IF(S122="","",IFERROR(IF(INDEX('Ledger Codes'!$C$6:$C$205,MATCH(S122,'Ledger Codes'!$B$6:$B$205,0))="","",INDEX('Ledger Codes'!$C$6:$C$205,MATCH(S122,'Ledger Codes'!$B$6:$B$205,0))),""))</f>
        <v>10096</v>
      </c>
      <c r="D122" s="50" t="s">
        <v>149</v>
      </c>
      <c r="E122" s="50"/>
      <c r="F122" s="50" t="s">
        <v>2878</v>
      </c>
      <c r="G122" s="52" t="n">
        <v>1265</v>
      </c>
      <c r="H122" s="52" t="n">
        <v>0</v>
      </c>
      <c r="I122" s="52" t="n">
        <f aca="false">IF(AND(G122="",H122=""),"",N(G122)-N(H122))</f>
        <v>1265</v>
      </c>
      <c r="J122" s="52" t="n">
        <f aca="false">IF(I122="","",ABS(I122))</f>
        <v>1265</v>
      </c>
      <c r="K122" s="56" t="n">
        <f aca="false">IF(S122="","",IF(IFERROR(INDEX('Expense Accounts'!$G$6:$G$75,MATCH(S122,'Expense Accounts'!$C$6:$C$75,0)),"Include")="Exclude",1,0))</f>
        <v>0</v>
      </c>
      <c r="L122" s="56" t="n">
        <f aca="false">IF(J122="","",IF(AND(J122&gt;'Expenses Testing'!$E$9,K122=0),1,0))</f>
        <v>0</v>
      </c>
      <c r="M122" s="57" t="n">
        <v>0.598984099715</v>
      </c>
      <c r="N122" s="56" t="str">
        <f aca="false">IF(OR(A122="",I122=""),"",IF(COUNTIFS($A$2:$A$800,A122,$D$2:$D$800,D122,$I$2:$I$800,I122)&gt;1,"Possible duplicate",""))</f>
        <v>Possible duplicate</v>
      </c>
      <c r="O122" s="56" t="n">
        <f aca="false">IF(J122="","",IF(AND(L122=0,K122=0),1,0))</f>
        <v>1</v>
      </c>
      <c r="P122" s="56" t="str">
        <f aca="false">IF(L122=1,J122+ROW()/10^7,"")</f>
        <v/>
      </c>
      <c r="Q122" s="57" t="n">
        <f aca="false">IF(O122=1,M122,"")</f>
        <v>0.598984099715</v>
      </c>
      <c r="R122" s="56" t="str">
        <f aca="false">IF(K122=1,ROW(),"")</f>
        <v/>
      </c>
      <c r="S122" s="56" t="str">
        <f aca="false">IF(D122="","",TRIM(D122))</f>
        <v>Sadad Payments</v>
      </c>
    </row>
    <row r="123" customFormat="false" ht="15" hidden="false" customHeight="false" outlineLevel="0" collapsed="false">
      <c r="A123" s="50" t="s">
        <v>2879</v>
      </c>
      <c r="B123" s="55" t="n">
        <v>45928</v>
      </c>
      <c r="C123" s="50" t="n">
        <f aca="false">IF(S123="","",IFERROR(IF(INDEX('Ledger Codes'!$C$6:$C$205,MATCH(S123,'Ledger Codes'!$B$6:$B$205,0))="","",INDEX('Ledger Codes'!$C$6:$C$205,MATCH(S123,'Ledger Codes'!$B$6:$B$205,0))),""))</f>
        <v>10097</v>
      </c>
      <c r="D123" s="50" t="s">
        <v>281</v>
      </c>
      <c r="E123" s="50"/>
      <c r="F123" s="58" t="s">
        <v>2880</v>
      </c>
      <c r="G123" s="52" t="n">
        <v>1200</v>
      </c>
      <c r="H123" s="52" t="n">
        <v>0</v>
      </c>
      <c r="I123" s="52" t="n">
        <f aca="false">IF(AND(G123="",H123=""),"",N(G123)-N(H123))</f>
        <v>1200</v>
      </c>
      <c r="J123" s="52" t="n">
        <f aca="false">IF(I123="","",ABS(I123))</f>
        <v>1200</v>
      </c>
      <c r="K123" s="56" t="n">
        <f aca="false">IF(S123="","",IF(IFERROR(INDEX('Expense Accounts'!$G$6:$G$75,MATCH(S123,'Expense Accounts'!$C$6:$C$75,0)),"Include")="Exclude",1,0))</f>
        <v>0</v>
      </c>
      <c r="L123" s="56" t="n">
        <f aca="false">IF(J123="","",IF(AND(J123&gt;'Expenses Testing'!$E$9,K123=0),1,0))</f>
        <v>0</v>
      </c>
      <c r="M123" s="57" t="n">
        <v>0.759928978997</v>
      </c>
      <c r="N123" s="56" t="str">
        <f aca="false">IF(OR(A123="",I123=""),"",IF(COUNTIFS($A$2:$A$800,A123,$D$2:$D$800,D123,$I$2:$I$800,I123)&gt;1,"Possible duplicate",""))</f>
        <v/>
      </c>
      <c r="O123" s="56" t="n">
        <f aca="false">IF(J123="","",IF(AND(L123=0,K123=0),1,0))</f>
        <v>1</v>
      </c>
      <c r="P123" s="56" t="str">
        <f aca="false">IF(L123=1,J123+ROW()/10^7,"")</f>
        <v/>
      </c>
      <c r="Q123" s="57" t="n">
        <f aca="false">IF(O123=1,M123,"")</f>
        <v>0.759928978997</v>
      </c>
      <c r="R123" s="56" t="str">
        <f aca="false">IF(K123=1,ROW(),"")</f>
        <v/>
      </c>
      <c r="S123" s="56" t="str">
        <f aca="false">IF(D123="","",TRIM(D123))</f>
        <v>VISA/RE-ENTRY EXPENSE</v>
      </c>
    </row>
    <row r="124" customFormat="false" ht="15" hidden="false" customHeight="false" outlineLevel="0" collapsed="false">
      <c r="A124" s="50" t="s">
        <v>2881</v>
      </c>
      <c r="B124" s="55" t="n">
        <v>46009</v>
      </c>
      <c r="C124" s="50" t="n">
        <f aca="false">IF(S124="","",IFERROR(IF(INDEX('Ledger Codes'!$C$6:$C$205,MATCH(S124,'Ledger Codes'!$B$6:$B$205,0))="","",INDEX('Ledger Codes'!$C$6:$C$205,MATCH(S124,'Ledger Codes'!$B$6:$B$205,0))),""))</f>
        <v>10092</v>
      </c>
      <c r="D124" s="50" t="s">
        <v>145</v>
      </c>
      <c r="E124" s="50"/>
      <c r="F124" s="50" t="s">
        <v>145</v>
      </c>
      <c r="G124" s="52" t="n">
        <v>1.15</v>
      </c>
      <c r="H124" s="52" t="n">
        <v>0</v>
      </c>
      <c r="I124" s="52" t="n">
        <f aca="false">IF(AND(G124="",H124=""),"",N(G124)-N(H124))</f>
        <v>1.15</v>
      </c>
      <c r="J124" s="52" t="n">
        <f aca="false">IF(I124="","",ABS(I124))</f>
        <v>1.15</v>
      </c>
      <c r="K124" s="56" t="n">
        <f aca="false">IF(S124="","",IF(IFERROR(INDEX('Expense Accounts'!$G$6:$G$75,MATCH(S124,'Expense Accounts'!$C$6:$C$75,0)),"Include")="Exclude",1,0))</f>
        <v>0</v>
      </c>
      <c r="L124" s="56" t="n">
        <f aca="false">IF(J124="","",IF(AND(J124&gt;'Expenses Testing'!$E$9,K124=0),1,0))</f>
        <v>0</v>
      </c>
      <c r="M124" s="57" t="n">
        <v>0.556280410078</v>
      </c>
      <c r="N124" s="56" t="str">
        <f aca="false">IF(OR(A124="",I124=""),"",IF(COUNTIFS($A$2:$A$800,A124,$D$2:$D$800,D124,$I$2:$I$800,I124)&gt;1,"Possible duplicate",""))</f>
        <v/>
      </c>
      <c r="O124" s="56" t="n">
        <f aca="false">IF(J124="","",IF(AND(L124=0,K124=0),1,0))</f>
        <v>1</v>
      </c>
      <c r="P124" s="56" t="str">
        <f aca="false">IF(L124=1,J124+ROW()/10^7,"")</f>
        <v/>
      </c>
      <c r="Q124" s="57" t="n">
        <f aca="false">IF(O124=1,M124,"")</f>
        <v>0.556280410078</v>
      </c>
      <c r="R124" s="56" t="str">
        <f aca="false">IF(K124=1,ROW(),"")</f>
        <v/>
      </c>
      <c r="S124" s="56" t="str">
        <f aca="false">IF(D124="","",TRIM(D124))</f>
        <v>Bank Charges</v>
      </c>
    </row>
    <row r="125" customFormat="false" ht="15" hidden="false" customHeight="false" outlineLevel="0" collapsed="false">
      <c r="A125" s="50" t="s">
        <v>2882</v>
      </c>
      <c r="B125" s="55" t="n">
        <v>45909</v>
      </c>
      <c r="C125" s="50" t="n">
        <f aca="false">IF(S125="","",IFERROR(IF(INDEX('Ledger Codes'!$C$6:$C$205,MATCH(S125,'Ledger Codes'!$B$6:$B$205,0))="","",INDEX('Ledger Codes'!$C$6:$C$205,MATCH(S125,'Ledger Codes'!$B$6:$B$205,0))),""))</f>
        <v>10104</v>
      </c>
      <c r="D125" s="50" t="s">
        <v>272</v>
      </c>
      <c r="E125" s="50"/>
      <c r="F125" s="50" t="s">
        <v>2883</v>
      </c>
      <c r="G125" s="52" t="n">
        <v>270.25</v>
      </c>
      <c r="H125" s="52" t="n">
        <v>0</v>
      </c>
      <c r="I125" s="52" t="n">
        <f aca="false">IF(AND(G125="",H125=""),"",N(G125)-N(H125))</f>
        <v>270.25</v>
      </c>
      <c r="J125" s="52" t="n">
        <f aca="false">IF(I125="","",ABS(I125))</f>
        <v>270.25</v>
      </c>
      <c r="K125" s="56" t="n">
        <f aca="false">IF(S125="","",IF(IFERROR(INDEX('Expense Accounts'!$G$6:$G$75,MATCH(S125,'Expense Accounts'!$C$6:$C$75,0)),"Include")="Exclude",1,0))</f>
        <v>0</v>
      </c>
      <c r="L125" s="56" t="n">
        <f aca="false">IF(J125="","",IF(AND(J125&gt;'Expenses Testing'!$E$9,K125=0),1,0))</f>
        <v>0</v>
      </c>
      <c r="M125" s="57" t="n">
        <v>0.175880076292</v>
      </c>
      <c r="N125" s="56" t="str">
        <f aca="false">IF(OR(A125="",I125=""),"",IF(COUNTIFS($A$2:$A$800,A125,$D$2:$D$800,D125,$I$2:$I$800,I125)&gt;1,"Possible duplicate",""))</f>
        <v/>
      </c>
      <c r="O125" s="56" t="n">
        <f aca="false">IF(J125="","",IF(AND(L125=0,K125=0),1,0))</f>
        <v>1</v>
      </c>
      <c r="P125" s="56" t="str">
        <f aca="false">IF(L125=1,J125+ROW()/10^7,"")</f>
        <v/>
      </c>
      <c r="Q125" s="57" t="n">
        <f aca="false">IF(O125=1,M125,"")</f>
        <v>0.175880076292</v>
      </c>
      <c r="R125" s="56" t="str">
        <f aca="false">IF(K125=1,ROW(),"")</f>
        <v/>
      </c>
      <c r="S125" s="56" t="str">
        <f aca="false">IF(D125="","",TRIM(D125))</f>
        <v>OFFICE EXPENSES</v>
      </c>
    </row>
    <row r="126" customFormat="false" ht="15" hidden="false" customHeight="false" outlineLevel="0" collapsed="false">
      <c r="A126" s="50" t="s">
        <v>2884</v>
      </c>
      <c r="B126" s="55" t="n">
        <v>45956</v>
      </c>
      <c r="C126" s="50" t="n">
        <f aca="false">IF(S126="","",IFERROR(IF(INDEX('Ledger Codes'!$C$6:$C$205,MATCH(S126,'Ledger Codes'!$B$6:$B$205,0))="","",INDEX('Ledger Codes'!$C$6:$C$205,MATCH(S126,'Ledger Codes'!$B$6:$B$205,0))),""))</f>
        <v>10113</v>
      </c>
      <c r="D126" s="50" t="s">
        <v>295</v>
      </c>
      <c r="E126" s="50"/>
      <c r="F126" s="58" t="s">
        <v>2885</v>
      </c>
      <c r="G126" s="52" t="n">
        <v>110</v>
      </c>
      <c r="H126" s="52" t="n">
        <v>0</v>
      </c>
      <c r="I126" s="52" t="n">
        <f aca="false">IF(AND(G126="",H126=""),"",N(G126)-N(H126))</f>
        <v>110</v>
      </c>
      <c r="J126" s="52" t="n">
        <f aca="false">IF(I126="","",ABS(I126))</f>
        <v>110</v>
      </c>
      <c r="K126" s="56" t="n">
        <f aca="false">IF(S126="","",IF(IFERROR(INDEX('Expense Accounts'!$G$6:$G$75,MATCH(S126,'Expense Accounts'!$C$6:$C$75,0)),"Include")="Exclude",1,0))</f>
        <v>0</v>
      </c>
      <c r="L126" s="56" t="n">
        <f aca="false">IF(J126="","",IF(AND(J126&gt;'Expenses Testing'!$E$9,K126=0),1,0))</f>
        <v>0</v>
      </c>
      <c r="M126" s="57" t="n">
        <v>0.280865803097</v>
      </c>
      <c r="N126" s="56" t="str">
        <f aca="false">IF(OR(A126="",I126=""),"",IF(COUNTIFS($A$2:$A$800,A126,$D$2:$D$800,D126,$I$2:$I$800,I126)&gt;1,"Possible duplicate",""))</f>
        <v/>
      </c>
      <c r="O126" s="56" t="n">
        <f aca="false">IF(J126="","",IF(AND(L126=0,K126=0),1,0))</f>
        <v>1</v>
      </c>
      <c r="P126" s="56" t="str">
        <f aca="false">IF(L126=1,J126+ROW()/10^7,"")</f>
        <v/>
      </c>
      <c r="Q126" s="57" t="n">
        <f aca="false">IF(O126=1,M126,"")</f>
        <v>0.280865803097</v>
      </c>
      <c r="R126" s="56" t="str">
        <f aca="false">IF(K126=1,ROW(),"")</f>
        <v/>
      </c>
      <c r="S126" s="56" t="str">
        <f aca="false">IF(D126="","",TRIM(D126))</f>
        <v>MOBILE &amp; INTERNET EXPENSE</v>
      </c>
    </row>
    <row r="127" customFormat="false" ht="15" hidden="false" customHeight="false" outlineLevel="0" collapsed="false">
      <c r="A127" s="50" t="s">
        <v>2886</v>
      </c>
      <c r="B127" s="55" t="n">
        <v>46013</v>
      </c>
      <c r="C127" s="50" t="n">
        <f aca="false">IF(S127="","",IFERROR(IF(INDEX('Ledger Codes'!$C$6:$C$205,MATCH(S127,'Ledger Codes'!$B$6:$B$205,0))="","",INDEX('Ledger Codes'!$C$6:$C$205,MATCH(S127,'Ledger Codes'!$B$6:$B$205,0))),""))</f>
        <v>10100</v>
      </c>
      <c r="D127" s="50" t="s">
        <v>293</v>
      </c>
      <c r="E127" s="50" t="s">
        <v>2887</v>
      </c>
      <c r="F127" s="50" t="s">
        <v>2888</v>
      </c>
      <c r="G127" s="52" t="n">
        <v>150</v>
      </c>
      <c r="H127" s="52" t="n">
        <v>0</v>
      </c>
      <c r="I127" s="52" t="n">
        <f aca="false">IF(AND(G127="",H127=""),"",N(G127)-N(H127))</f>
        <v>150</v>
      </c>
      <c r="J127" s="52" t="n">
        <f aca="false">IF(I127="","",ABS(I127))</f>
        <v>150</v>
      </c>
      <c r="K127" s="56" t="n">
        <f aca="false">IF(S127="","",IF(IFERROR(INDEX('Expense Accounts'!$G$6:$G$75,MATCH(S127,'Expense Accounts'!$C$6:$C$75,0)),"Include")="Exclude",1,0))</f>
        <v>0</v>
      </c>
      <c r="L127" s="56" t="n">
        <f aca="false">IF(J127="","",IF(AND(J127&gt;'Expenses Testing'!$E$9,K127=0),1,0))</f>
        <v>0</v>
      </c>
      <c r="M127" s="57" t="n">
        <v>0.87058702456</v>
      </c>
      <c r="N127" s="56" t="str">
        <f aca="false">IF(OR(A127="",I127=""),"",IF(COUNTIFS($A$2:$A$800,A127,$D$2:$D$800,D127,$I$2:$I$800,I127)&gt;1,"Possible duplicate",""))</f>
        <v/>
      </c>
      <c r="O127" s="56" t="n">
        <f aca="false">IF(J127="","",IF(AND(L127=0,K127=0),1,0))</f>
        <v>1</v>
      </c>
      <c r="P127" s="56" t="str">
        <f aca="false">IF(L127=1,J127+ROW()/10^7,"")</f>
        <v/>
      </c>
      <c r="Q127" s="57" t="n">
        <f aca="false">IF(O127=1,M127,"")</f>
        <v>0.87058702456</v>
      </c>
      <c r="R127" s="56" t="str">
        <f aca="false">IF(K127=1,ROW(),"")</f>
        <v/>
      </c>
      <c r="S127" s="56" t="str">
        <f aca="false">IF(D127="","",TRIM(D127))</f>
        <v>GENERAL EXPENSES</v>
      </c>
    </row>
    <row r="128" customFormat="false" ht="15" hidden="false" customHeight="false" outlineLevel="0" collapsed="false">
      <c r="A128" s="50" t="s">
        <v>2889</v>
      </c>
      <c r="B128" s="55" t="n">
        <v>45820</v>
      </c>
      <c r="C128" s="50" t="n">
        <f aca="false">IF(S128="","",IFERROR(IF(INDEX('Ledger Codes'!$C$6:$C$205,MATCH(S128,'Ledger Codes'!$B$6:$B$205,0))="","",INDEX('Ledger Codes'!$C$6:$C$205,MATCH(S128,'Ledger Codes'!$B$6:$B$205,0))),""))</f>
        <v>10104</v>
      </c>
      <c r="D128" s="50" t="s">
        <v>272</v>
      </c>
      <c r="E128" s="50" t="s">
        <v>2890</v>
      </c>
      <c r="F128" s="50" t="s">
        <v>2891</v>
      </c>
      <c r="G128" s="52" t="n">
        <v>400</v>
      </c>
      <c r="H128" s="52" t="n">
        <v>0</v>
      </c>
      <c r="I128" s="52" t="n">
        <f aca="false">IF(AND(G128="",H128=""),"",N(G128)-N(H128))</f>
        <v>400</v>
      </c>
      <c r="J128" s="52" t="n">
        <f aca="false">IF(I128="","",ABS(I128))</f>
        <v>400</v>
      </c>
      <c r="K128" s="56" t="n">
        <f aca="false">IF(S128="","",IF(IFERROR(INDEX('Expense Accounts'!$G$6:$G$75,MATCH(S128,'Expense Accounts'!$C$6:$C$75,0)),"Include")="Exclude",1,0))</f>
        <v>0</v>
      </c>
      <c r="L128" s="56" t="n">
        <f aca="false">IF(J128="","",IF(AND(J128&gt;'Expenses Testing'!$E$9,K128=0),1,0))</f>
        <v>0</v>
      </c>
      <c r="M128" s="57" t="n">
        <v>0.785169921932</v>
      </c>
      <c r="N128" s="56" t="str">
        <f aca="false">IF(OR(A128="",I128=""),"",IF(COUNTIFS($A$2:$A$800,A128,$D$2:$D$800,D128,$I$2:$I$800,I128)&gt;1,"Possible duplicate",""))</f>
        <v/>
      </c>
      <c r="O128" s="56" t="n">
        <f aca="false">IF(J128="","",IF(AND(L128=0,K128=0),1,0))</f>
        <v>1</v>
      </c>
      <c r="P128" s="56" t="str">
        <f aca="false">IF(L128=1,J128+ROW()/10^7,"")</f>
        <v/>
      </c>
      <c r="Q128" s="57" t="n">
        <f aca="false">IF(O128=1,M128,"")</f>
        <v>0.785169921932</v>
      </c>
      <c r="R128" s="56" t="str">
        <f aca="false">IF(K128=1,ROW(),"")</f>
        <v/>
      </c>
      <c r="S128" s="56" t="str">
        <f aca="false">IF(D128="","",TRIM(D128))</f>
        <v>OFFICE EXPENSES</v>
      </c>
    </row>
    <row r="129" customFormat="false" ht="15" hidden="false" customHeight="false" outlineLevel="0" collapsed="false">
      <c r="A129" s="50" t="s">
        <v>2892</v>
      </c>
      <c r="B129" s="55" t="n">
        <v>45670</v>
      </c>
      <c r="C129" s="50" t="n">
        <f aca="false">IF(S129="","",IFERROR(IF(INDEX('Ledger Codes'!$C$6:$C$205,MATCH(S129,'Ledger Codes'!$B$6:$B$205,0))="","",INDEX('Ledger Codes'!$C$6:$C$205,MATCH(S129,'Ledger Codes'!$B$6:$B$205,0))),""))</f>
        <v>10105</v>
      </c>
      <c r="D129" s="50" t="s">
        <v>289</v>
      </c>
      <c r="E129" s="50" t="s">
        <v>2893</v>
      </c>
      <c r="F129" s="50" t="s">
        <v>2894</v>
      </c>
      <c r="G129" s="52" t="n">
        <v>470</v>
      </c>
      <c r="H129" s="52" t="n">
        <v>0</v>
      </c>
      <c r="I129" s="52" t="n">
        <f aca="false">IF(AND(G129="",H129=""),"",N(G129)-N(H129))</f>
        <v>470</v>
      </c>
      <c r="J129" s="52" t="n">
        <f aca="false">IF(I129="","",ABS(I129))</f>
        <v>470</v>
      </c>
      <c r="K129" s="56" t="n">
        <f aca="false">IF(S129="","",IF(IFERROR(INDEX('Expense Accounts'!$G$6:$G$75,MATCH(S129,'Expense Accounts'!$C$6:$C$75,0)),"Include")="Exclude",1,0))</f>
        <v>0</v>
      </c>
      <c r="L129" s="56" t="n">
        <f aca="false">IF(J129="","",IF(AND(J129&gt;'Expenses Testing'!$E$9,K129=0),1,0))</f>
        <v>0</v>
      </c>
      <c r="M129" s="57" t="n">
        <v>0.624138947879</v>
      </c>
      <c r="N129" s="56" t="str">
        <f aca="false">IF(OR(A129="",I129=""),"",IF(COUNTIFS($A$2:$A$800,A129,$D$2:$D$800,D129,$I$2:$I$800,I129)&gt;1,"Possible duplicate",""))</f>
        <v/>
      </c>
      <c r="O129" s="56" t="n">
        <f aca="false">IF(J129="","",IF(AND(L129=0,K129=0),1,0))</f>
        <v>1</v>
      </c>
      <c r="P129" s="56" t="str">
        <f aca="false">IF(L129=1,J129+ROW()/10^7,"")</f>
        <v/>
      </c>
      <c r="Q129" s="57" t="n">
        <f aca="false">IF(O129=1,M129,"")</f>
        <v>0.624138947879</v>
      </c>
      <c r="R129" s="56" t="str">
        <f aca="false">IF(K129=1,ROW(),"")</f>
        <v/>
      </c>
      <c r="S129" s="56" t="str">
        <f aca="false">IF(D129="","",TRIM(D129))</f>
        <v>TRAVEL EXPENSE</v>
      </c>
    </row>
    <row r="130" customFormat="false" ht="15" hidden="false" customHeight="false" outlineLevel="0" collapsed="false">
      <c r="A130" s="50" t="s">
        <v>2895</v>
      </c>
      <c r="B130" s="55" t="n">
        <v>45951</v>
      </c>
      <c r="C130" s="50" t="n">
        <f aca="false">IF(S130="","",IFERROR(IF(INDEX('Ledger Codes'!$C$6:$C$205,MATCH(S130,'Ledger Codes'!$B$6:$B$205,0))="","",INDEX('Ledger Codes'!$C$6:$C$205,MATCH(S130,'Ledger Codes'!$B$6:$B$205,0))),""))</f>
        <v>10097</v>
      </c>
      <c r="D130" s="50" t="s">
        <v>281</v>
      </c>
      <c r="E130" s="50"/>
      <c r="F130" s="58" t="s">
        <v>2896</v>
      </c>
      <c r="G130" s="52" t="n">
        <v>200</v>
      </c>
      <c r="H130" s="52" t="n">
        <v>0</v>
      </c>
      <c r="I130" s="52" t="n">
        <f aca="false">IF(AND(G130="",H130=""),"",N(G130)-N(H130))</f>
        <v>200</v>
      </c>
      <c r="J130" s="52" t="n">
        <f aca="false">IF(I130="","",ABS(I130))</f>
        <v>200</v>
      </c>
      <c r="K130" s="56" t="n">
        <f aca="false">IF(S130="","",IF(IFERROR(INDEX('Expense Accounts'!$G$6:$G$75,MATCH(S130,'Expense Accounts'!$C$6:$C$75,0)),"Include")="Exclude",1,0))</f>
        <v>0</v>
      </c>
      <c r="L130" s="56" t="n">
        <f aca="false">IF(J130="","",IF(AND(J130&gt;'Expenses Testing'!$E$9,K130=0),1,0))</f>
        <v>0</v>
      </c>
      <c r="M130" s="57" t="n">
        <v>0.58514647484</v>
      </c>
      <c r="N130" s="56" t="str">
        <f aca="false">IF(OR(A130="",I130=""),"",IF(COUNTIFS($A$2:$A$800,A130,$D$2:$D$800,D130,$I$2:$I$800,I130)&gt;1,"Possible duplicate",""))</f>
        <v>Possible duplicate</v>
      </c>
      <c r="O130" s="56" t="n">
        <f aca="false">IF(J130="","",IF(AND(L130=0,K130=0),1,0))</f>
        <v>1</v>
      </c>
      <c r="P130" s="56" t="str">
        <f aca="false">IF(L130=1,J130+ROW()/10^7,"")</f>
        <v/>
      </c>
      <c r="Q130" s="57" t="n">
        <f aca="false">IF(O130=1,M130,"")</f>
        <v>0.58514647484</v>
      </c>
      <c r="R130" s="56" t="str">
        <f aca="false">IF(K130=1,ROW(),"")</f>
        <v/>
      </c>
      <c r="S130" s="56" t="str">
        <f aca="false">IF(D130="","",TRIM(D130))</f>
        <v>VISA/RE-ENTRY EXPENSE</v>
      </c>
    </row>
    <row r="131" customFormat="false" ht="15" hidden="false" customHeight="false" outlineLevel="0" collapsed="false">
      <c r="A131" s="50" t="s">
        <v>2897</v>
      </c>
      <c r="B131" s="55" t="n">
        <v>45999</v>
      </c>
      <c r="C131" s="50" t="n">
        <f aca="false">IF(S131="","",IFERROR(IF(INDEX('Ledger Codes'!$C$6:$C$205,MATCH(S131,'Ledger Codes'!$B$6:$B$205,0))="","",INDEX('Ledger Codes'!$C$6:$C$205,MATCH(S131,'Ledger Codes'!$B$6:$B$205,0))),""))</f>
        <v>10092</v>
      </c>
      <c r="D131" s="50" t="s">
        <v>145</v>
      </c>
      <c r="E131" s="50"/>
      <c r="F131" s="50" t="s">
        <v>145</v>
      </c>
      <c r="G131" s="52" t="n">
        <v>2.3</v>
      </c>
      <c r="H131" s="52" t="n">
        <v>0</v>
      </c>
      <c r="I131" s="52" t="n">
        <f aca="false">IF(AND(G131="",H131=""),"",N(G131)-N(H131))</f>
        <v>2.3</v>
      </c>
      <c r="J131" s="52" t="n">
        <f aca="false">IF(I131="","",ABS(I131))</f>
        <v>2.3</v>
      </c>
      <c r="K131" s="56" t="n">
        <f aca="false">IF(S131="","",IF(IFERROR(INDEX('Expense Accounts'!$G$6:$G$75,MATCH(S131,'Expense Accounts'!$C$6:$C$75,0)),"Include")="Exclude",1,0))</f>
        <v>0</v>
      </c>
      <c r="L131" s="56" t="n">
        <f aca="false">IF(J131="","",IF(AND(J131&gt;'Expenses Testing'!$E$9,K131=0),1,0))</f>
        <v>0</v>
      </c>
      <c r="M131" s="57" t="n">
        <v>0.002651367644</v>
      </c>
      <c r="N131" s="56" t="str">
        <f aca="false">IF(OR(A131="",I131=""),"",IF(COUNTIFS($A$2:$A$800,A131,$D$2:$D$800,D131,$I$2:$I$800,I131)&gt;1,"Possible duplicate",""))</f>
        <v/>
      </c>
      <c r="O131" s="56" t="n">
        <f aca="false">IF(J131="","",IF(AND(L131=0,K131=0),1,0))</f>
        <v>1</v>
      </c>
      <c r="P131" s="56" t="str">
        <f aca="false">IF(L131=1,J131+ROW()/10^7,"")</f>
        <v/>
      </c>
      <c r="Q131" s="57" t="n">
        <f aca="false">IF(O131=1,M131,"")</f>
        <v>0.002651367644</v>
      </c>
      <c r="R131" s="56" t="str">
        <f aca="false">IF(K131=1,ROW(),"")</f>
        <v/>
      </c>
      <c r="S131" s="56" t="str">
        <f aca="false">IF(D131="","",TRIM(D131))</f>
        <v>Bank Charges</v>
      </c>
    </row>
    <row r="132" customFormat="false" ht="15" hidden="false" customHeight="false" outlineLevel="0" collapsed="false">
      <c r="A132" s="50" t="s">
        <v>2898</v>
      </c>
      <c r="B132" s="55" t="n">
        <v>45862</v>
      </c>
      <c r="C132" s="50" t="n">
        <f aca="false">IF(S132="","",IFERROR(IF(INDEX('Ledger Codes'!$C$6:$C$205,MATCH(S132,'Ledger Codes'!$B$6:$B$205,0))="","",INDEX('Ledger Codes'!$C$6:$C$205,MATCH(S132,'Ledger Codes'!$B$6:$B$205,0))),""))</f>
        <v>10092</v>
      </c>
      <c r="D132" s="50" t="s">
        <v>145</v>
      </c>
      <c r="E132" s="50"/>
      <c r="F132" s="50" t="s">
        <v>145</v>
      </c>
      <c r="G132" s="52" t="n">
        <v>1.15</v>
      </c>
      <c r="H132" s="52" t="n">
        <v>0</v>
      </c>
      <c r="I132" s="52" t="n">
        <f aca="false">IF(AND(G132="",H132=""),"",N(G132)-N(H132))</f>
        <v>1.15</v>
      </c>
      <c r="J132" s="52" t="n">
        <f aca="false">IF(I132="","",ABS(I132))</f>
        <v>1.15</v>
      </c>
      <c r="K132" s="56" t="n">
        <f aca="false">IF(S132="","",IF(IFERROR(INDEX('Expense Accounts'!$G$6:$G$75,MATCH(S132,'Expense Accounts'!$C$6:$C$75,0)),"Include")="Exclude",1,0))</f>
        <v>0</v>
      </c>
      <c r="L132" s="56" t="n">
        <f aca="false">IF(J132="","",IF(AND(J132&gt;'Expenses Testing'!$E$9,K132=0),1,0))</f>
        <v>0</v>
      </c>
      <c r="M132" s="57" t="n">
        <v>0.931169755548</v>
      </c>
      <c r="N132" s="56" t="str">
        <f aca="false">IF(OR(A132="",I132=""),"",IF(COUNTIFS($A$2:$A$800,A132,$D$2:$D$800,D132,$I$2:$I$800,I132)&gt;1,"Possible duplicate",""))</f>
        <v/>
      </c>
      <c r="O132" s="56" t="n">
        <f aca="false">IF(J132="","",IF(AND(L132=0,K132=0),1,0))</f>
        <v>1</v>
      </c>
      <c r="P132" s="56" t="str">
        <f aca="false">IF(L132=1,J132+ROW()/10^7,"")</f>
        <v/>
      </c>
      <c r="Q132" s="57" t="n">
        <f aca="false">IF(O132=1,M132,"")</f>
        <v>0.931169755548</v>
      </c>
      <c r="R132" s="56" t="str">
        <f aca="false">IF(K132=1,ROW(),"")</f>
        <v/>
      </c>
      <c r="S132" s="56" t="str">
        <f aca="false">IF(D132="","",TRIM(D132))</f>
        <v>Bank Charges</v>
      </c>
    </row>
    <row r="133" customFormat="false" ht="15" hidden="false" customHeight="false" outlineLevel="0" collapsed="false">
      <c r="A133" s="50" t="s">
        <v>2899</v>
      </c>
      <c r="B133" s="55" t="n">
        <v>45825</v>
      </c>
      <c r="C133" s="50" t="n">
        <f aca="false">IF(S133="","",IFERROR(IF(INDEX('Ledger Codes'!$C$6:$C$205,MATCH(S133,'Ledger Codes'!$B$6:$B$205,0))="","",INDEX('Ledger Codes'!$C$6:$C$205,MATCH(S133,'Ledger Codes'!$B$6:$B$205,0))),""))</f>
        <v>10096</v>
      </c>
      <c r="D133" s="50" t="s">
        <v>149</v>
      </c>
      <c r="E133" s="50"/>
      <c r="F133" s="50" t="s">
        <v>2900</v>
      </c>
      <c r="G133" s="52" t="n">
        <v>100</v>
      </c>
      <c r="H133" s="52" t="n">
        <v>0</v>
      </c>
      <c r="I133" s="52" t="n">
        <f aca="false">IF(AND(G133="",H133=""),"",N(G133)-N(H133))</f>
        <v>100</v>
      </c>
      <c r="J133" s="52" t="n">
        <f aca="false">IF(I133="","",ABS(I133))</f>
        <v>100</v>
      </c>
      <c r="K133" s="56" t="n">
        <f aca="false">IF(S133="","",IF(IFERROR(INDEX('Expense Accounts'!$G$6:$G$75,MATCH(S133,'Expense Accounts'!$C$6:$C$75,0)),"Include")="Exclude",1,0))</f>
        <v>0</v>
      </c>
      <c r="L133" s="56" t="n">
        <f aca="false">IF(J133="","",IF(AND(J133&gt;'Expenses Testing'!$E$9,K133=0),1,0))</f>
        <v>0</v>
      </c>
      <c r="M133" s="57" t="n">
        <v>0.18792997907</v>
      </c>
      <c r="N133" s="56" t="str">
        <f aca="false">IF(OR(A133="",I133=""),"",IF(COUNTIFS($A$2:$A$800,A133,$D$2:$D$800,D133,$I$2:$I$800,I133)&gt;1,"Possible duplicate",""))</f>
        <v>Possible duplicate</v>
      </c>
      <c r="O133" s="56" t="n">
        <f aca="false">IF(J133="","",IF(AND(L133=0,K133=0),1,0))</f>
        <v>1</v>
      </c>
      <c r="P133" s="56" t="str">
        <f aca="false">IF(L133=1,J133+ROW()/10^7,"")</f>
        <v/>
      </c>
      <c r="Q133" s="57" t="n">
        <f aca="false">IF(O133=1,M133,"")</f>
        <v>0.18792997907</v>
      </c>
      <c r="R133" s="56" t="str">
        <f aca="false">IF(K133=1,ROW(),"")</f>
        <v/>
      </c>
      <c r="S133" s="56" t="str">
        <f aca="false">IF(D133="","",TRIM(D133))</f>
        <v>Sadad Payments</v>
      </c>
    </row>
    <row r="134" customFormat="false" ht="15" hidden="false" customHeight="false" outlineLevel="0" collapsed="false">
      <c r="A134" s="50" t="s">
        <v>2901</v>
      </c>
      <c r="B134" s="55" t="n">
        <v>45974</v>
      </c>
      <c r="C134" s="50" t="n">
        <f aca="false">IF(S134="","",IFERROR(IF(INDEX('Ledger Codes'!$C$6:$C$205,MATCH(S134,'Ledger Codes'!$B$6:$B$205,0))="","",INDEX('Ledger Codes'!$C$6:$C$205,MATCH(S134,'Ledger Codes'!$B$6:$B$205,0))),""))</f>
        <v>10100</v>
      </c>
      <c r="D134" s="50" t="s">
        <v>293</v>
      </c>
      <c r="E134" s="50"/>
      <c r="F134" s="58" t="s">
        <v>2902</v>
      </c>
      <c r="G134" s="52" t="n">
        <v>160</v>
      </c>
      <c r="H134" s="52" t="n">
        <v>0</v>
      </c>
      <c r="I134" s="52" t="n">
        <f aca="false">IF(AND(G134="",H134=""),"",N(G134)-N(H134))</f>
        <v>160</v>
      </c>
      <c r="J134" s="52" t="n">
        <f aca="false">IF(I134="","",ABS(I134))</f>
        <v>160</v>
      </c>
      <c r="K134" s="56" t="n">
        <f aca="false">IF(S134="","",IF(IFERROR(INDEX('Expense Accounts'!$G$6:$G$75,MATCH(S134,'Expense Accounts'!$C$6:$C$75,0)),"Include")="Exclude",1,0))</f>
        <v>0</v>
      </c>
      <c r="L134" s="56" t="n">
        <f aca="false">IF(J134="","",IF(AND(J134&gt;'Expenses Testing'!$E$9,K134=0),1,0))</f>
        <v>0</v>
      </c>
      <c r="M134" s="57" t="n">
        <v>0.598136289026</v>
      </c>
      <c r="N134" s="56" t="str">
        <f aca="false">IF(OR(A134="",I134=""),"",IF(COUNTIFS($A$2:$A$800,A134,$D$2:$D$800,D134,$I$2:$I$800,I134)&gt;1,"Possible duplicate",""))</f>
        <v/>
      </c>
      <c r="O134" s="56" t="n">
        <f aca="false">IF(J134="","",IF(AND(L134=0,K134=0),1,0))</f>
        <v>1</v>
      </c>
      <c r="P134" s="56" t="str">
        <f aca="false">IF(L134=1,J134+ROW()/10^7,"")</f>
        <v/>
      </c>
      <c r="Q134" s="57" t="n">
        <f aca="false">IF(O134=1,M134,"")</f>
        <v>0.598136289026</v>
      </c>
      <c r="R134" s="56" t="str">
        <f aca="false">IF(K134=1,ROW(),"")</f>
        <v/>
      </c>
      <c r="S134" s="56" t="str">
        <f aca="false">IF(D134="","",TRIM(D134))</f>
        <v>GENERAL EXPENSES</v>
      </c>
    </row>
    <row r="135" customFormat="false" ht="15" hidden="false" customHeight="false" outlineLevel="0" collapsed="false">
      <c r="A135" s="50" t="s">
        <v>2903</v>
      </c>
      <c r="B135" s="55" t="n">
        <v>45914</v>
      </c>
      <c r="C135" s="50" t="n">
        <f aca="false">IF(S135="","",IFERROR(IF(INDEX('Ledger Codes'!$C$6:$C$205,MATCH(S135,'Ledger Codes'!$B$6:$B$205,0))="","",INDEX('Ledger Codes'!$C$6:$C$205,MATCH(S135,'Ledger Codes'!$B$6:$B$205,0))),""))</f>
        <v>10104</v>
      </c>
      <c r="D135" s="50" t="s">
        <v>272</v>
      </c>
      <c r="E135" s="50"/>
      <c r="F135" s="58" t="s">
        <v>2904</v>
      </c>
      <c r="G135" s="52" t="n">
        <v>60</v>
      </c>
      <c r="H135" s="52" t="n">
        <v>0</v>
      </c>
      <c r="I135" s="52" t="n">
        <f aca="false">IF(AND(G135="",H135=""),"",N(G135)-N(H135))</f>
        <v>60</v>
      </c>
      <c r="J135" s="52" t="n">
        <f aca="false">IF(I135="","",ABS(I135))</f>
        <v>60</v>
      </c>
      <c r="K135" s="56" t="n">
        <f aca="false">IF(S135="","",IF(IFERROR(INDEX('Expense Accounts'!$G$6:$G$75,MATCH(S135,'Expense Accounts'!$C$6:$C$75,0)),"Include")="Exclude",1,0))</f>
        <v>0</v>
      </c>
      <c r="L135" s="56" t="n">
        <f aca="false">IF(J135="","",IF(AND(J135&gt;'Expenses Testing'!$E$9,K135=0),1,0))</f>
        <v>0</v>
      </c>
      <c r="M135" s="57" t="n">
        <v>0.562186822251</v>
      </c>
      <c r="N135" s="56" t="str">
        <f aca="false">IF(OR(A135="",I135=""),"",IF(COUNTIFS($A$2:$A$800,A135,$D$2:$D$800,D135,$I$2:$I$800,I135)&gt;1,"Possible duplicate",""))</f>
        <v/>
      </c>
      <c r="O135" s="56" t="n">
        <f aca="false">IF(J135="","",IF(AND(L135=0,K135=0),1,0))</f>
        <v>1</v>
      </c>
      <c r="P135" s="56" t="str">
        <f aca="false">IF(L135=1,J135+ROW()/10^7,"")</f>
        <v/>
      </c>
      <c r="Q135" s="57" t="n">
        <f aca="false">IF(O135=1,M135,"")</f>
        <v>0.562186822251</v>
      </c>
      <c r="R135" s="56" t="str">
        <f aca="false">IF(K135=1,ROW(),"")</f>
        <v/>
      </c>
      <c r="S135" s="56" t="str">
        <f aca="false">IF(D135="","",TRIM(D135))</f>
        <v>OFFICE EXPENSES</v>
      </c>
    </row>
    <row r="136" customFormat="false" ht="15" hidden="false" customHeight="false" outlineLevel="0" collapsed="false">
      <c r="A136" s="50" t="s">
        <v>2905</v>
      </c>
      <c r="B136" s="55" t="n">
        <v>45883</v>
      </c>
      <c r="C136" s="50" t="n">
        <f aca="false">IF(S136="","",IFERROR(IF(INDEX('Ledger Codes'!$C$6:$C$205,MATCH(S136,'Ledger Codes'!$B$6:$B$205,0))="","",INDEX('Ledger Codes'!$C$6:$C$205,MATCH(S136,'Ledger Codes'!$B$6:$B$205,0))),""))</f>
        <v>10116</v>
      </c>
      <c r="D136" s="50" t="s">
        <v>296</v>
      </c>
      <c r="E136" s="50"/>
      <c r="F136" s="58" t="s">
        <v>2906</v>
      </c>
      <c r="G136" s="52" t="n">
        <v>675</v>
      </c>
      <c r="H136" s="52" t="n">
        <v>0</v>
      </c>
      <c r="I136" s="52" t="n">
        <f aca="false">IF(AND(G136="",H136=""),"",N(G136)-N(H136))</f>
        <v>675</v>
      </c>
      <c r="J136" s="52" t="n">
        <f aca="false">IF(I136="","",ABS(I136))</f>
        <v>675</v>
      </c>
      <c r="K136" s="56" t="n">
        <f aca="false">IF(S136="","",IF(IFERROR(INDEX('Expense Accounts'!$G$6:$G$75,MATCH(S136,'Expense Accounts'!$C$6:$C$75,0)),"Include")="Exclude",1,0))</f>
        <v>0</v>
      </c>
      <c r="L136" s="56" t="n">
        <f aca="false">IF(J136="","",IF(AND(J136&gt;'Expenses Testing'!$E$9,K136=0),1,0))</f>
        <v>0</v>
      </c>
      <c r="M136" s="57" t="n">
        <v>0.915377018</v>
      </c>
      <c r="N136" s="56" t="str">
        <f aca="false">IF(OR(A136="",I136=""),"",IF(COUNTIFS($A$2:$A$800,A136,$D$2:$D$800,D136,$I$2:$I$800,I136)&gt;1,"Possible duplicate",""))</f>
        <v/>
      </c>
      <c r="O136" s="56" t="n">
        <f aca="false">IF(J136="","",IF(AND(L136=0,K136=0),1,0))</f>
        <v>1</v>
      </c>
      <c r="P136" s="56" t="str">
        <f aca="false">IF(L136=1,J136+ROW()/10^7,"")</f>
        <v/>
      </c>
      <c r="Q136" s="57" t="n">
        <f aca="false">IF(O136=1,M136,"")</f>
        <v>0.915377018</v>
      </c>
      <c r="R136" s="56" t="str">
        <f aca="false">IF(K136=1,ROW(),"")</f>
        <v/>
      </c>
      <c r="S136" s="56" t="str">
        <f aca="false">IF(D136="","",TRIM(D136))</f>
        <v>STATIONERY</v>
      </c>
    </row>
    <row r="137" customFormat="false" ht="15" hidden="false" customHeight="false" outlineLevel="0" collapsed="false">
      <c r="A137" s="50" t="s">
        <v>2907</v>
      </c>
      <c r="B137" s="55" t="n">
        <v>45956</v>
      </c>
      <c r="C137" s="50" t="n">
        <f aca="false">IF(S137="","",IFERROR(IF(INDEX('Ledger Codes'!$C$6:$C$205,MATCH(S137,'Ledger Codes'!$B$6:$B$205,0))="","",INDEX('Ledger Codes'!$C$6:$C$205,MATCH(S137,'Ledger Codes'!$B$6:$B$205,0))),""))</f>
        <v>10092</v>
      </c>
      <c r="D137" s="50" t="s">
        <v>145</v>
      </c>
      <c r="E137" s="50"/>
      <c r="F137" s="50" t="s">
        <v>145</v>
      </c>
      <c r="G137" s="52" t="n">
        <v>1.16</v>
      </c>
      <c r="H137" s="52" t="n">
        <v>0</v>
      </c>
      <c r="I137" s="52" t="n">
        <f aca="false">IF(AND(G137="",H137=""),"",N(G137)-N(H137))</f>
        <v>1.16</v>
      </c>
      <c r="J137" s="52" t="n">
        <f aca="false">IF(I137="","",ABS(I137))</f>
        <v>1.16</v>
      </c>
      <c r="K137" s="56" t="n">
        <f aca="false">IF(S137="","",IF(IFERROR(INDEX('Expense Accounts'!$G$6:$G$75,MATCH(S137,'Expense Accounts'!$C$6:$C$75,0)),"Include")="Exclude",1,0))</f>
        <v>0</v>
      </c>
      <c r="L137" s="56" t="n">
        <f aca="false">IF(J137="","",IF(AND(J137&gt;'Expenses Testing'!$E$9,K137=0),1,0))</f>
        <v>0</v>
      </c>
      <c r="M137" s="57" t="n">
        <v>0.595615504338</v>
      </c>
      <c r="N137" s="56" t="str">
        <f aca="false">IF(OR(A137="",I137=""),"",IF(COUNTIFS($A$2:$A$800,A137,$D$2:$D$800,D137,$I$2:$I$800,I137)&gt;1,"Possible duplicate",""))</f>
        <v/>
      </c>
      <c r="O137" s="56" t="n">
        <f aca="false">IF(J137="","",IF(AND(L137=0,K137=0),1,0))</f>
        <v>1</v>
      </c>
      <c r="P137" s="56" t="str">
        <f aca="false">IF(L137=1,J137+ROW()/10^7,"")</f>
        <v/>
      </c>
      <c r="Q137" s="57" t="n">
        <f aca="false">IF(O137=1,M137,"")</f>
        <v>0.595615504338</v>
      </c>
      <c r="R137" s="56" t="str">
        <f aca="false">IF(K137=1,ROW(),"")</f>
        <v/>
      </c>
      <c r="S137" s="56" t="str">
        <f aca="false">IF(D137="","",TRIM(D137))</f>
        <v>Bank Charges</v>
      </c>
    </row>
    <row r="138" customFormat="false" ht="15" hidden="false" customHeight="false" outlineLevel="0" collapsed="false">
      <c r="A138" s="50" t="s">
        <v>2908</v>
      </c>
      <c r="B138" s="55" t="n">
        <v>45782</v>
      </c>
      <c r="C138" s="50" t="n">
        <f aca="false">IF(S138="","",IFERROR(IF(INDEX('Ledger Codes'!$C$6:$C$205,MATCH(S138,'Ledger Codes'!$B$6:$B$205,0))="","",INDEX('Ledger Codes'!$C$6:$C$205,MATCH(S138,'Ledger Codes'!$B$6:$B$205,0))),""))</f>
        <v>10096</v>
      </c>
      <c r="D138" s="50" t="s">
        <v>149</v>
      </c>
      <c r="E138" s="50"/>
      <c r="F138" s="50" t="s">
        <v>2909</v>
      </c>
      <c r="G138" s="52" t="n">
        <v>644</v>
      </c>
      <c r="H138" s="52" t="n">
        <v>0</v>
      </c>
      <c r="I138" s="52" t="n">
        <f aca="false">IF(AND(G138="",H138=""),"",N(G138)-N(H138))</f>
        <v>644</v>
      </c>
      <c r="J138" s="52" t="n">
        <f aca="false">IF(I138="","",ABS(I138))</f>
        <v>644</v>
      </c>
      <c r="K138" s="56" t="n">
        <f aca="false">IF(S138="","",IF(IFERROR(INDEX('Expense Accounts'!$G$6:$G$75,MATCH(S138,'Expense Accounts'!$C$6:$C$75,0)),"Include")="Exclude",1,0))</f>
        <v>0</v>
      </c>
      <c r="L138" s="56" t="n">
        <f aca="false">IF(J138="","",IF(AND(J138&gt;'Expenses Testing'!$E$9,K138=0),1,0))</f>
        <v>0</v>
      </c>
      <c r="M138" s="57" t="n">
        <v>0.704646268449</v>
      </c>
      <c r="N138" s="56" t="str">
        <f aca="false">IF(OR(A138="",I138=""),"",IF(COUNTIFS($A$2:$A$800,A138,$D$2:$D$800,D138,$I$2:$I$800,I138)&gt;1,"Possible duplicate",""))</f>
        <v>Possible duplicate</v>
      </c>
      <c r="O138" s="56" t="n">
        <f aca="false">IF(J138="","",IF(AND(L138=0,K138=0),1,0))</f>
        <v>1</v>
      </c>
      <c r="P138" s="56" t="str">
        <f aca="false">IF(L138=1,J138+ROW()/10^7,"")</f>
        <v/>
      </c>
      <c r="Q138" s="57" t="n">
        <f aca="false">IF(O138=1,M138,"")</f>
        <v>0.704646268449</v>
      </c>
      <c r="R138" s="56" t="str">
        <f aca="false">IF(K138=1,ROW(),"")</f>
        <v/>
      </c>
      <c r="S138" s="56" t="str">
        <f aca="false">IF(D138="","",TRIM(D138))</f>
        <v>Sadad Payments</v>
      </c>
    </row>
    <row r="139" customFormat="false" ht="15" hidden="false" customHeight="false" outlineLevel="0" collapsed="false">
      <c r="A139" s="50" t="s">
        <v>2910</v>
      </c>
      <c r="B139" s="55" t="n">
        <v>45862</v>
      </c>
      <c r="C139" s="50" t="n">
        <f aca="false">IF(S139="","",IFERROR(IF(INDEX('Ledger Codes'!$C$6:$C$205,MATCH(S139,'Ledger Codes'!$B$6:$B$205,0))="","",INDEX('Ledger Codes'!$C$6:$C$205,MATCH(S139,'Ledger Codes'!$B$6:$B$205,0))),""))</f>
        <v>10105</v>
      </c>
      <c r="D139" s="50" t="s">
        <v>289</v>
      </c>
      <c r="E139" s="50"/>
      <c r="F139" s="50" t="s">
        <v>2911</v>
      </c>
      <c r="G139" s="52" t="n">
        <v>690</v>
      </c>
      <c r="H139" s="52" t="n">
        <v>0</v>
      </c>
      <c r="I139" s="52" t="n">
        <f aca="false">IF(AND(G139="",H139=""),"",N(G139)-N(H139))</f>
        <v>690</v>
      </c>
      <c r="J139" s="52" t="n">
        <f aca="false">IF(I139="","",ABS(I139))</f>
        <v>690</v>
      </c>
      <c r="K139" s="56" t="n">
        <f aca="false">IF(S139="","",IF(IFERROR(INDEX('Expense Accounts'!$G$6:$G$75,MATCH(S139,'Expense Accounts'!$C$6:$C$75,0)),"Include")="Exclude",1,0))</f>
        <v>0</v>
      </c>
      <c r="L139" s="56" t="n">
        <f aca="false">IF(J139="","",IF(AND(J139&gt;'Expenses Testing'!$E$9,K139=0),1,0))</f>
        <v>0</v>
      </c>
      <c r="M139" s="57" t="n">
        <v>0.583113502099</v>
      </c>
      <c r="N139" s="56" t="str">
        <f aca="false">IF(OR(A139="",I139=""),"",IF(COUNTIFS($A$2:$A$800,A139,$D$2:$D$800,D139,$I$2:$I$800,I139)&gt;1,"Possible duplicate",""))</f>
        <v/>
      </c>
      <c r="O139" s="56" t="n">
        <f aca="false">IF(J139="","",IF(AND(L139=0,K139=0),1,0))</f>
        <v>1</v>
      </c>
      <c r="P139" s="56" t="str">
        <f aca="false">IF(L139=1,J139+ROW()/10^7,"")</f>
        <v/>
      </c>
      <c r="Q139" s="57" t="n">
        <f aca="false">IF(O139=1,M139,"")</f>
        <v>0.583113502099</v>
      </c>
      <c r="R139" s="56" t="str">
        <f aca="false">IF(K139=1,ROW(),"")</f>
        <v/>
      </c>
      <c r="S139" s="56" t="str">
        <f aca="false">IF(D139="","",TRIM(D139))</f>
        <v>TRAVEL EXPENSE</v>
      </c>
    </row>
    <row r="140" customFormat="false" ht="15" hidden="false" customHeight="false" outlineLevel="0" collapsed="false">
      <c r="A140" s="50" t="s">
        <v>2912</v>
      </c>
      <c r="B140" s="55" t="n">
        <v>45959</v>
      </c>
      <c r="C140" s="50" t="n">
        <f aca="false">IF(S140="","",IFERROR(IF(INDEX('Ledger Codes'!$C$6:$C$205,MATCH(S140,'Ledger Codes'!$B$6:$B$205,0))="","",INDEX('Ledger Codes'!$C$6:$C$205,MATCH(S140,'Ledger Codes'!$B$6:$B$205,0))),""))</f>
        <v>10097</v>
      </c>
      <c r="D140" s="50" t="s">
        <v>281</v>
      </c>
      <c r="E140" s="50"/>
      <c r="F140" s="58" t="s">
        <v>2913</v>
      </c>
      <c r="G140" s="52" t="n">
        <v>115</v>
      </c>
      <c r="H140" s="52" t="n">
        <v>0</v>
      </c>
      <c r="I140" s="52" t="n">
        <f aca="false">IF(AND(G140="",H140=""),"",N(G140)-N(H140))</f>
        <v>115</v>
      </c>
      <c r="J140" s="52" t="n">
        <f aca="false">IF(I140="","",ABS(I140))</f>
        <v>115</v>
      </c>
      <c r="K140" s="56" t="n">
        <f aca="false">IF(S140="","",IF(IFERROR(INDEX('Expense Accounts'!$G$6:$G$75,MATCH(S140,'Expense Accounts'!$C$6:$C$75,0)),"Include")="Exclude",1,0))</f>
        <v>0</v>
      </c>
      <c r="L140" s="56" t="n">
        <f aca="false">IF(J140="","",IF(AND(J140&gt;'Expenses Testing'!$E$9,K140=0),1,0))</f>
        <v>0</v>
      </c>
      <c r="M140" s="57" t="n">
        <v>0.204670587468</v>
      </c>
      <c r="N140" s="56" t="str">
        <f aca="false">IF(OR(A140="",I140=""),"",IF(COUNTIFS($A$2:$A$800,A140,$D$2:$D$800,D140,$I$2:$I$800,I140)&gt;1,"Possible duplicate",""))</f>
        <v/>
      </c>
      <c r="O140" s="56" t="n">
        <f aca="false">IF(J140="","",IF(AND(L140=0,K140=0),1,0))</f>
        <v>1</v>
      </c>
      <c r="P140" s="56" t="str">
        <f aca="false">IF(L140=1,J140+ROW()/10^7,"")</f>
        <v/>
      </c>
      <c r="Q140" s="57" t="n">
        <f aca="false">IF(O140=1,M140,"")</f>
        <v>0.204670587468</v>
      </c>
      <c r="R140" s="56" t="str">
        <f aca="false">IF(K140=1,ROW(),"")</f>
        <v/>
      </c>
      <c r="S140" s="56" t="str">
        <f aca="false">IF(D140="","",TRIM(D140))</f>
        <v>VISA/RE-ENTRY EXPENSE</v>
      </c>
    </row>
    <row r="141" customFormat="false" ht="15" hidden="false" customHeight="false" outlineLevel="0" collapsed="false">
      <c r="A141" s="50" t="s">
        <v>2914</v>
      </c>
      <c r="B141" s="55" t="n">
        <v>45956</v>
      </c>
      <c r="C141" s="50" t="n">
        <f aca="false">IF(S141="","",IFERROR(IF(INDEX('Ledger Codes'!$C$6:$C$205,MATCH(S141,'Ledger Codes'!$B$6:$B$205,0))="","",INDEX('Ledger Codes'!$C$6:$C$205,MATCH(S141,'Ledger Codes'!$B$6:$B$205,0))),""))</f>
        <v>10113</v>
      </c>
      <c r="D141" s="50" t="s">
        <v>295</v>
      </c>
      <c r="E141" s="50"/>
      <c r="F141" s="58" t="s">
        <v>2915</v>
      </c>
      <c r="G141" s="52" t="n">
        <v>275</v>
      </c>
      <c r="H141" s="52" t="n">
        <v>0</v>
      </c>
      <c r="I141" s="52" t="n">
        <f aca="false">IF(AND(G141="",H141=""),"",N(G141)-N(H141))</f>
        <v>275</v>
      </c>
      <c r="J141" s="52" t="n">
        <f aca="false">IF(I141="","",ABS(I141))</f>
        <v>275</v>
      </c>
      <c r="K141" s="56" t="n">
        <f aca="false">IF(S141="","",IF(IFERROR(INDEX('Expense Accounts'!$G$6:$G$75,MATCH(S141,'Expense Accounts'!$C$6:$C$75,0)),"Include")="Exclude",1,0))</f>
        <v>0</v>
      </c>
      <c r="L141" s="56" t="n">
        <f aca="false">IF(J141="","",IF(AND(J141&gt;'Expenses Testing'!$E$9,K141=0),1,0))</f>
        <v>0</v>
      </c>
      <c r="M141" s="57" t="n">
        <v>0.478669250051</v>
      </c>
      <c r="N141" s="56" t="str">
        <f aca="false">IF(OR(A141="",I141=""),"",IF(COUNTIFS($A$2:$A$800,A141,$D$2:$D$800,D141,$I$2:$I$800,I141)&gt;1,"Possible duplicate",""))</f>
        <v/>
      </c>
      <c r="O141" s="56" t="n">
        <f aca="false">IF(J141="","",IF(AND(L141=0,K141=0),1,0))</f>
        <v>1</v>
      </c>
      <c r="P141" s="56" t="str">
        <f aca="false">IF(L141=1,J141+ROW()/10^7,"")</f>
        <v/>
      </c>
      <c r="Q141" s="57" t="n">
        <f aca="false">IF(O141=1,M141,"")</f>
        <v>0.478669250051</v>
      </c>
      <c r="R141" s="56" t="str">
        <f aca="false">IF(K141=1,ROW(),"")</f>
        <v/>
      </c>
      <c r="S141" s="56" t="str">
        <f aca="false">IF(D141="","",TRIM(D141))</f>
        <v>MOBILE &amp; INTERNET EXPENSE</v>
      </c>
    </row>
    <row r="142" customFormat="false" ht="15" hidden="false" customHeight="false" outlineLevel="0" collapsed="false">
      <c r="A142" s="50" t="s">
        <v>2916</v>
      </c>
      <c r="B142" s="55" t="n">
        <v>45825</v>
      </c>
      <c r="C142" s="50" t="n">
        <f aca="false">IF(S142="","",IFERROR(IF(INDEX('Ledger Codes'!$C$6:$C$205,MATCH(S142,'Ledger Codes'!$B$6:$B$205,0))="","",INDEX('Ledger Codes'!$C$6:$C$205,MATCH(S142,'Ledger Codes'!$B$6:$B$205,0))),""))</f>
        <v>10096</v>
      </c>
      <c r="D142" s="50" t="s">
        <v>278</v>
      </c>
      <c r="E142" s="50"/>
      <c r="F142" s="58" t="s">
        <v>2917</v>
      </c>
      <c r="G142" s="52" t="n">
        <v>650</v>
      </c>
      <c r="H142" s="52" t="n">
        <v>0</v>
      </c>
      <c r="I142" s="52" t="n">
        <f aca="false">IF(AND(G142="",H142=""),"",N(G142)-N(H142))</f>
        <v>650</v>
      </c>
      <c r="J142" s="52" t="n">
        <f aca="false">IF(I142="","",ABS(I142))</f>
        <v>650</v>
      </c>
      <c r="K142" s="56" t="n">
        <f aca="false">IF(S142="","",IF(IFERROR(INDEX('Expense Accounts'!$G$6:$G$75,MATCH(S142,'Expense Accounts'!$C$6:$C$75,0)),"Include")="Exclude",1,0))</f>
        <v>0</v>
      </c>
      <c r="L142" s="56" t="n">
        <f aca="false">IF(J142="","",IF(AND(J142&gt;'Expenses Testing'!$E$9,K142=0),1,0))</f>
        <v>0</v>
      </c>
      <c r="M142" s="57" t="n">
        <v>0.775947508942</v>
      </c>
      <c r="N142" s="56" t="str">
        <f aca="false">IF(OR(A142="",I142=""),"",IF(COUNTIFS($A$2:$A$800,A142,$D$2:$D$800,D142,$I$2:$I$800,I142)&gt;1,"Possible duplicate",""))</f>
        <v>Possible duplicate</v>
      </c>
      <c r="O142" s="56" t="n">
        <f aca="false">IF(J142="","",IF(AND(L142=0,K142=0),1,0))</f>
        <v>1</v>
      </c>
      <c r="P142" s="56" t="str">
        <f aca="false">IF(L142=1,J142+ROW()/10^7,"")</f>
        <v/>
      </c>
      <c r="Q142" s="57" t="n">
        <f aca="false">IF(O142=1,M142,"")</f>
        <v>0.775947508942</v>
      </c>
      <c r="R142" s="56" t="str">
        <f aca="false">IF(K142=1,ROW(),"")</f>
        <v/>
      </c>
      <c r="S142" s="56" t="str">
        <f aca="false">IF(D142="","",TRIM(D142))</f>
        <v>SADAD PAYMENTS</v>
      </c>
    </row>
    <row r="143" customFormat="false" ht="15" hidden="false" customHeight="false" outlineLevel="0" collapsed="false">
      <c r="A143" s="50" t="s">
        <v>2918</v>
      </c>
      <c r="B143" s="55" t="n">
        <v>45843</v>
      </c>
      <c r="C143" s="50" t="n">
        <f aca="false">IF(S143="","",IFERROR(IF(INDEX('Ledger Codes'!$C$6:$C$205,MATCH(S143,'Ledger Codes'!$B$6:$B$205,0))="","",INDEX('Ledger Codes'!$C$6:$C$205,MATCH(S143,'Ledger Codes'!$B$6:$B$205,0))),""))</f>
        <v>10093</v>
      </c>
      <c r="D143" s="50" t="s">
        <v>297</v>
      </c>
      <c r="E143" s="50"/>
      <c r="F143" s="50" t="s">
        <v>2919</v>
      </c>
      <c r="G143" s="52" t="n">
        <v>300</v>
      </c>
      <c r="H143" s="52" t="n">
        <v>0</v>
      </c>
      <c r="I143" s="52" t="n">
        <f aca="false">IF(AND(G143="",H143=""),"",N(G143)-N(H143))</f>
        <v>300</v>
      </c>
      <c r="J143" s="52" t="n">
        <f aca="false">IF(I143="","",ABS(I143))</f>
        <v>300</v>
      </c>
      <c r="K143" s="56" t="n">
        <f aca="false">IF(S143="","",IF(IFERROR(INDEX('Expense Accounts'!$G$6:$G$75,MATCH(S143,'Expense Accounts'!$C$6:$C$75,0)),"Include")="Exclude",1,0))</f>
        <v>0</v>
      </c>
      <c r="L143" s="56" t="n">
        <f aca="false">IF(J143="","",IF(AND(J143&gt;'Expenses Testing'!$E$9,K143=0),1,0))</f>
        <v>0</v>
      </c>
      <c r="M143" s="57" t="n">
        <v>0.905094918922</v>
      </c>
      <c r="N143" s="56" t="str">
        <f aca="false">IF(OR(A143="",I143=""),"",IF(COUNTIFS($A$2:$A$800,A143,$D$2:$D$800,D143,$I$2:$I$800,I143)&gt;1,"Possible duplicate",""))</f>
        <v/>
      </c>
      <c r="O143" s="56" t="n">
        <f aca="false">IF(J143="","",IF(AND(L143=0,K143=0),1,0))</f>
        <v>1</v>
      </c>
      <c r="P143" s="56" t="str">
        <f aca="false">IF(L143=1,J143+ROW()/10^7,"")</f>
        <v/>
      </c>
      <c r="Q143" s="57" t="n">
        <f aca="false">IF(O143=1,M143,"")</f>
        <v>0.905094918922</v>
      </c>
      <c r="R143" s="56" t="str">
        <f aca="false">IF(K143=1,ROW(),"")</f>
        <v/>
      </c>
      <c r="S143" s="56" t="str">
        <f aca="false">IF(D143="","",TRIM(D143))</f>
        <v>CLEANING EXPENSE</v>
      </c>
    </row>
    <row r="144" customFormat="false" ht="15" hidden="false" customHeight="false" outlineLevel="0" collapsed="false">
      <c r="A144" s="50" t="s">
        <v>2920</v>
      </c>
      <c r="B144" s="55" t="n">
        <v>46009</v>
      </c>
      <c r="C144" s="50" t="n">
        <f aca="false">IF(S144="","",IFERROR(IF(INDEX('Ledger Codes'!$C$6:$C$205,MATCH(S144,'Ledger Codes'!$B$6:$B$205,0))="","",INDEX('Ledger Codes'!$C$6:$C$205,MATCH(S144,'Ledger Codes'!$B$6:$B$205,0))),""))</f>
        <v>10104</v>
      </c>
      <c r="D144" s="50" t="s">
        <v>272</v>
      </c>
      <c r="E144" s="50" t="s">
        <v>2921</v>
      </c>
      <c r="F144" s="50" t="s">
        <v>2922</v>
      </c>
      <c r="G144" s="52" t="n">
        <v>561.55</v>
      </c>
      <c r="H144" s="52" t="n">
        <v>0</v>
      </c>
      <c r="I144" s="52" t="n">
        <f aca="false">IF(AND(G144="",H144=""),"",N(G144)-N(H144))</f>
        <v>561.55</v>
      </c>
      <c r="J144" s="52" t="n">
        <f aca="false">IF(I144="","",ABS(I144))</f>
        <v>561.55</v>
      </c>
      <c r="K144" s="56" t="n">
        <f aca="false">IF(S144="","",IF(IFERROR(INDEX('Expense Accounts'!$G$6:$G$75,MATCH(S144,'Expense Accounts'!$C$6:$C$75,0)),"Include")="Exclude",1,0))</f>
        <v>0</v>
      </c>
      <c r="L144" s="56" t="n">
        <f aca="false">IF(J144="","",IF(AND(J144&gt;'Expenses Testing'!$E$9,K144=0),1,0))</f>
        <v>0</v>
      </c>
      <c r="M144" s="57" t="n">
        <v>0.397807332107</v>
      </c>
      <c r="N144" s="56" t="str">
        <f aca="false">IF(OR(A144="",I144=""),"",IF(COUNTIFS($A$2:$A$800,A144,$D$2:$D$800,D144,$I$2:$I$800,I144)&gt;1,"Possible duplicate",""))</f>
        <v/>
      </c>
      <c r="O144" s="56" t="n">
        <f aca="false">IF(J144="","",IF(AND(L144=0,K144=0),1,0))</f>
        <v>1</v>
      </c>
      <c r="P144" s="56" t="str">
        <f aca="false">IF(L144=1,J144+ROW()/10^7,"")</f>
        <v/>
      </c>
      <c r="Q144" s="57" t="n">
        <f aca="false">IF(O144=1,M144,"")</f>
        <v>0.397807332107</v>
      </c>
      <c r="R144" s="56" t="str">
        <f aca="false">IF(K144=1,ROW(),"")</f>
        <v/>
      </c>
      <c r="S144" s="56" t="str">
        <f aca="false">IF(D144="","",TRIM(D144))</f>
        <v>OFFICE EXPENSES</v>
      </c>
    </row>
    <row r="145" customFormat="false" ht="15" hidden="false" customHeight="false" outlineLevel="0" collapsed="false">
      <c r="A145" s="50" t="s">
        <v>2923</v>
      </c>
      <c r="B145" s="55" t="n">
        <v>45792</v>
      </c>
      <c r="C145" s="50" t="n">
        <f aca="false">IF(S145="","",IFERROR(IF(INDEX('Ledger Codes'!$C$6:$C$205,MATCH(S145,'Ledger Codes'!$B$6:$B$205,0))="","",INDEX('Ledger Codes'!$C$6:$C$205,MATCH(S145,'Ledger Codes'!$B$6:$B$205,0))),""))</f>
        <v>10096</v>
      </c>
      <c r="D145" s="50" t="s">
        <v>149</v>
      </c>
      <c r="E145" s="50"/>
      <c r="F145" s="50" t="s">
        <v>2924</v>
      </c>
      <c r="G145" s="52" t="n">
        <v>411.7</v>
      </c>
      <c r="H145" s="52" t="n">
        <v>0</v>
      </c>
      <c r="I145" s="52" t="n">
        <f aca="false">IF(AND(G145="",H145=""),"",N(G145)-N(H145))</f>
        <v>411.7</v>
      </c>
      <c r="J145" s="52" t="n">
        <f aca="false">IF(I145="","",ABS(I145))</f>
        <v>411.7</v>
      </c>
      <c r="K145" s="56" t="n">
        <f aca="false">IF(S145="","",IF(IFERROR(INDEX('Expense Accounts'!$G$6:$G$75,MATCH(S145,'Expense Accounts'!$C$6:$C$75,0)),"Include")="Exclude",1,0))</f>
        <v>0</v>
      </c>
      <c r="L145" s="56" t="n">
        <f aca="false">IF(J145="","",IF(AND(J145&gt;'Expenses Testing'!$E$9,K145=0),1,0))</f>
        <v>0</v>
      </c>
      <c r="M145" s="57" t="n">
        <v>0.342789028212</v>
      </c>
      <c r="N145" s="56" t="str">
        <f aca="false">IF(OR(A145="",I145=""),"",IF(COUNTIFS($A$2:$A$800,A145,$D$2:$D$800,D145,$I$2:$I$800,I145)&gt;1,"Possible duplicate",""))</f>
        <v>Possible duplicate</v>
      </c>
      <c r="O145" s="56" t="n">
        <f aca="false">IF(J145="","",IF(AND(L145=0,K145=0),1,0))</f>
        <v>1</v>
      </c>
      <c r="P145" s="56" t="str">
        <f aca="false">IF(L145=1,J145+ROW()/10^7,"")</f>
        <v/>
      </c>
      <c r="Q145" s="57" t="n">
        <f aca="false">IF(O145=1,M145,"")</f>
        <v>0.342789028212</v>
      </c>
      <c r="R145" s="56" t="str">
        <f aca="false">IF(K145=1,ROW(),"")</f>
        <v/>
      </c>
      <c r="S145" s="56" t="str">
        <f aca="false">IF(D145="","",TRIM(D145))</f>
        <v>Sadad Payments</v>
      </c>
    </row>
    <row r="146" customFormat="false" ht="15" hidden="false" customHeight="false" outlineLevel="0" collapsed="false">
      <c r="A146" s="50" t="s">
        <v>2925</v>
      </c>
      <c r="B146" s="55" t="n">
        <v>45899</v>
      </c>
      <c r="C146" s="50" t="n">
        <f aca="false">IF(S146="","",IFERROR(IF(INDEX('Ledger Codes'!$C$6:$C$205,MATCH(S146,'Ledger Codes'!$B$6:$B$205,0))="","",INDEX('Ledger Codes'!$C$6:$C$205,MATCH(S146,'Ledger Codes'!$B$6:$B$205,0))),""))</f>
        <v>10092</v>
      </c>
      <c r="D146" s="50" t="s">
        <v>145</v>
      </c>
      <c r="E146" s="50"/>
      <c r="F146" s="50" t="s">
        <v>145</v>
      </c>
      <c r="G146" s="52" t="n">
        <v>1.15</v>
      </c>
      <c r="H146" s="52" t="n">
        <v>0</v>
      </c>
      <c r="I146" s="52" t="n">
        <f aca="false">IF(AND(G146="",H146=""),"",N(G146)-N(H146))</f>
        <v>1.15</v>
      </c>
      <c r="J146" s="52" t="n">
        <f aca="false">IF(I146="","",ABS(I146))</f>
        <v>1.15</v>
      </c>
      <c r="K146" s="56" t="n">
        <f aca="false">IF(S146="","",IF(IFERROR(INDEX('Expense Accounts'!$G$6:$G$75,MATCH(S146,'Expense Accounts'!$C$6:$C$75,0)),"Include")="Exclude",1,0))</f>
        <v>0</v>
      </c>
      <c r="L146" s="56" t="n">
        <f aca="false">IF(J146="","",IF(AND(J146&gt;'Expenses Testing'!$E$9,K146=0),1,0))</f>
        <v>0</v>
      </c>
      <c r="M146" s="57" t="n">
        <v>0.961260868369</v>
      </c>
      <c r="N146" s="56" t="str">
        <f aca="false">IF(OR(A146="",I146=""),"",IF(COUNTIFS($A$2:$A$800,A146,$D$2:$D$800,D146,$I$2:$I$800,I146)&gt;1,"Possible duplicate",""))</f>
        <v/>
      </c>
      <c r="O146" s="56" t="n">
        <f aca="false">IF(J146="","",IF(AND(L146=0,K146=0),1,0))</f>
        <v>1</v>
      </c>
      <c r="P146" s="56" t="str">
        <f aca="false">IF(L146=1,J146+ROW()/10^7,"")</f>
        <v/>
      </c>
      <c r="Q146" s="57" t="n">
        <f aca="false">IF(O146=1,M146,"")</f>
        <v>0.961260868369</v>
      </c>
      <c r="R146" s="56" t="str">
        <f aca="false">IF(K146=1,ROW(),"")</f>
        <v/>
      </c>
      <c r="S146" s="56" t="str">
        <f aca="false">IF(D146="","",TRIM(D146))</f>
        <v>Bank Charges</v>
      </c>
    </row>
    <row r="147" customFormat="false" ht="15" hidden="false" customHeight="false" outlineLevel="0" collapsed="false">
      <c r="A147" s="50" t="s">
        <v>2926</v>
      </c>
      <c r="B147" s="55" t="n">
        <v>45876</v>
      </c>
      <c r="C147" s="50" t="n">
        <f aca="false">IF(S147="","",IFERROR(IF(INDEX('Ledger Codes'!$C$6:$C$205,MATCH(S147,'Ledger Codes'!$B$6:$B$205,0))="","",INDEX('Ledger Codes'!$C$6:$C$205,MATCH(S147,'Ledger Codes'!$B$6:$B$205,0))),""))</f>
        <v>10115</v>
      </c>
      <c r="D147" s="50" t="s">
        <v>268</v>
      </c>
      <c r="E147" s="50"/>
      <c r="F147" s="58" t="s">
        <v>2927</v>
      </c>
      <c r="G147" s="52" t="n">
        <v>952</v>
      </c>
      <c r="H147" s="52" t="n">
        <v>0</v>
      </c>
      <c r="I147" s="52" t="n">
        <f aca="false">IF(AND(G147="",H147=""),"",N(G147)-N(H147))</f>
        <v>952</v>
      </c>
      <c r="J147" s="52" t="n">
        <f aca="false">IF(I147="","",ABS(I147))</f>
        <v>952</v>
      </c>
      <c r="K147" s="56" t="n">
        <f aca="false">IF(S147="","",IF(IFERROR(INDEX('Expense Accounts'!$G$6:$G$75,MATCH(S147,'Expense Accounts'!$C$6:$C$75,0)),"Include")="Exclude",1,0))</f>
        <v>0</v>
      </c>
      <c r="L147" s="56" t="n">
        <f aca="false">IF(J147="","",IF(AND(J147&gt;'Expenses Testing'!$E$9,K147=0),1,0))</f>
        <v>0</v>
      </c>
      <c r="M147" s="57" t="n">
        <v>0.145634424713</v>
      </c>
      <c r="N147" s="56" t="str">
        <f aca="false">IF(OR(A147="",I147=""),"",IF(COUNTIFS($A$2:$A$800,A147,$D$2:$D$800,D147,$I$2:$I$800,I147)&gt;1,"Possible duplicate",""))</f>
        <v/>
      </c>
      <c r="O147" s="56" t="n">
        <f aca="false">IF(J147="","",IF(AND(L147=0,K147=0),1,0))</f>
        <v>1</v>
      </c>
      <c r="P147" s="56" t="str">
        <f aca="false">IF(L147=1,J147+ROW()/10^7,"")</f>
        <v/>
      </c>
      <c r="Q147" s="57" t="n">
        <f aca="false">IF(O147=1,M147,"")</f>
        <v>0.145634424713</v>
      </c>
      <c r="R147" s="56" t="str">
        <f aca="false">IF(K147=1,ROW(),"")</f>
        <v/>
      </c>
      <c r="S147" s="56" t="str">
        <f aca="false">IF(D147="","",TRIM(D147))</f>
        <v>SALARY &amp; ALLOWANCES</v>
      </c>
    </row>
    <row r="148" customFormat="false" ht="15" hidden="false" customHeight="false" outlineLevel="0" collapsed="false">
      <c r="A148" s="50" t="s">
        <v>2926</v>
      </c>
      <c r="B148" s="55" t="n">
        <v>45876</v>
      </c>
      <c r="C148" s="50" t="n">
        <f aca="false">IF(S148="","",IFERROR(IF(INDEX('Ledger Codes'!$C$6:$C$205,MATCH(S148,'Ledger Codes'!$B$6:$B$205,0))="","",INDEX('Ledger Codes'!$C$6:$C$205,MATCH(S148,'Ledger Codes'!$B$6:$B$205,0))),""))</f>
        <v>10104</v>
      </c>
      <c r="D148" s="50" t="s">
        <v>272</v>
      </c>
      <c r="E148" s="50"/>
      <c r="F148" s="58" t="s">
        <v>2927</v>
      </c>
      <c r="G148" s="52" t="n">
        <v>197</v>
      </c>
      <c r="H148" s="52" t="n">
        <v>0</v>
      </c>
      <c r="I148" s="52" t="n">
        <f aca="false">IF(AND(G148="",H148=""),"",N(G148)-N(H148))</f>
        <v>197</v>
      </c>
      <c r="J148" s="52" t="n">
        <f aca="false">IF(I148="","",ABS(I148))</f>
        <v>197</v>
      </c>
      <c r="K148" s="56" t="n">
        <f aca="false">IF(S148="","",IF(IFERROR(INDEX('Expense Accounts'!$G$6:$G$75,MATCH(S148,'Expense Accounts'!$C$6:$C$75,0)),"Include")="Exclude",1,0))</f>
        <v>0</v>
      </c>
      <c r="L148" s="56" t="n">
        <f aca="false">IF(J148="","",IF(AND(J148&gt;'Expenses Testing'!$E$9,K148=0),1,0))</f>
        <v>0</v>
      </c>
      <c r="M148" s="57" t="n">
        <v>0.582382651436</v>
      </c>
      <c r="N148" s="56" t="str">
        <f aca="false">IF(OR(A148="",I148=""),"",IF(COUNTIFS($A$2:$A$800,A148,$D$2:$D$800,D148,$I$2:$I$800,I148)&gt;1,"Possible duplicate",""))</f>
        <v/>
      </c>
      <c r="O148" s="56" t="n">
        <f aca="false">IF(J148="","",IF(AND(L148=0,K148=0),1,0))</f>
        <v>1</v>
      </c>
      <c r="P148" s="56" t="str">
        <f aca="false">IF(L148=1,J148+ROW()/10^7,"")</f>
        <v/>
      </c>
      <c r="Q148" s="57" t="n">
        <f aca="false">IF(O148=1,M148,"")</f>
        <v>0.582382651436</v>
      </c>
      <c r="R148" s="56" t="str">
        <f aca="false">IF(K148=1,ROW(),"")</f>
        <v/>
      </c>
      <c r="S148" s="56" t="str">
        <f aca="false">IF(D148="","",TRIM(D148))</f>
        <v>OFFICE EXPENSES</v>
      </c>
    </row>
    <row r="149" customFormat="false" ht="15" hidden="false" customHeight="false" outlineLevel="0" collapsed="false">
      <c r="A149" s="50" t="s">
        <v>2928</v>
      </c>
      <c r="B149" s="55" t="n">
        <v>45988</v>
      </c>
      <c r="C149" s="50" t="n">
        <f aca="false">IF(S149="","",IFERROR(IF(INDEX('Ledger Codes'!$C$6:$C$205,MATCH(S149,'Ledger Codes'!$B$6:$B$205,0))="","",INDEX('Ledger Codes'!$C$6:$C$205,MATCH(S149,'Ledger Codes'!$B$6:$B$205,0))),""))</f>
        <v>10115</v>
      </c>
      <c r="D149" s="50" t="s">
        <v>268</v>
      </c>
      <c r="E149" s="50"/>
      <c r="F149" s="58" t="s">
        <v>2929</v>
      </c>
      <c r="G149" s="52" t="n">
        <v>1000</v>
      </c>
      <c r="H149" s="52" t="n">
        <v>0</v>
      </c>
      <c r="I149" s="52" t="n">
        <f aca="false">IF(AND(G149="",H149=""),"",N(G149)-N(H149))</f>
        <v>1000</v>
      </c>
      <c r="J149" s="52" t="n">
        <f aca="false">IF(I149="","",ABS(I149))</f>
        <v>1000</v>
      </c>
      <c r="K149" s="56" t="n">
        <f aca="false">IF(S149="","",IF(IFERROR(INDEX('Expense Accounts'!$G$6:$G$75,MATCH(S149,'Expense Accounts'!$C$6:$C$75,0)),"Include")="Exclude",1,0))</f>
        <v>0</v>
      </c>
      <c r="L149" s="56" t="n">
        <f aca="false">IF(J149="","",IF(AND(J149&gt;'Expenses Testing'!$E$9,K149=0),1,0))</f>
        <v>0</v>
      </c>
      <c r="M149" s="57" t="n">
        <v>0.552403135542</v>
      </c>
      <c r="N149" s="56" t="str">
        <f aca="false">IF(OR(A149="",I149=""),"",IF(COUNTIFS($A$2:$A$800,A149,$D$2:$D$800,D149,$I$2:$I$800,I149)&gt;1,"Possible duplicate",""))</f>
        <v/>
      </c>
      <c r="O149" s="56" t="n">
        <f aca="false">IF(J149="","",IF(AND(L149=0,K149=0),1,0))</f>
        <v>1</v>
      </c>
      <c r="P149" s="56" t="str">
        <f aca="false">IF(L149=1,J149+ROW()/10^7,"")</f>
        <v/>
      </c>
      <c r="Q149" s="57" t="n">
        <f aca="false">IF(O149=1,M149,"")</f>
        <v>0.552403135542</v>
      </c>
      <c r="R149" s="56" t="str">
        <f aca="false">IF(K149=1,ROW(),"")</f>
        <v/>
      </c>
      <c r="S149" s="56" t="str">
        <f aca="false">IF(D149="","",TRIM(D149))</f>
        <v>SALARY &amp; ALLOWANCES</v>
      </c>
    </row>
    <row r="150" customFormat="false" ht="15" hidden="false" customHeight="false" outlineLevel="0" collapsed="false">
      <c r="A150" s="50" t="s">
        <v>2930</v>
      </c>
      <c r="B150" s="55" t="n">
        <v>46022</v>
      </c>
      <c r="C150" s="50" t="n">
        <f aca="false">IF(S150="","",IFERROR(IF(INDEX('Ledger Codes'!$C$6:$C$205,MATCH(S150,'Ledger Codes'!$B$6:$B$205,0))="","",INDEX('Ledger Codes'!$C$6:$C$205,MATCH(S150,'Ledger Codes'!$B$6:$B$205,0))),""))</f>
        <v>10107</v>
      </c>
      <c r="D150" s="50" t="s">
        <v>298</v>
      </c>
      <c r="E150" s="50"/>
      <c r="F150" s="50" t="s">
        <v>2931</v>
      </c>
      <c r="G150" s="52" t="n">
        <v>182.32</v>
      </c>
      <c r="H150" s="52" t="n">
        <v>0</v>
      </c>
      <c r="I150" s="52" t="n">
        <f aca="false">IF(AND(G150="",H150=""),"",N(G150)-N(H150))</f>
        <v>182.32</v>
      </c>
      <c r="J150" s="52" t="n">
        <f aca="false">IF(I150="","",ABS(I150))</f>
        <v>182.32</v>
      </c>
      <c r="K150" s="56" t="n">
        <f aca="false">IF(S150="","",IF(IFERROR(INDEX('Expense Accounts'!$G$6:$G$75,MATCH(S150,'Expense Accounts'!$C$6:$C$75,0)),"Include")="Exclude",1,0))</f>
        <v>0</v>
      </c>
      <c r="L150" s="56" t="n">
        <f aca="false">IF(J150="","",IF(AND(J150&gt;'Expenses Testing'!$E$9,K150=0),1,0))</f>
        <v>0</v>
      </c>
      <c r="M150" s="57" t="n">
        <v>0.756606025409</v>
      </c>
      <c r="N150" s="56" t="str">
        <f aca="false">IF(OR(A150="",I150=""),"",IF(COUNTIFS($A$2:$A$800,A150,$D$2:$D$800,D150,$I$2:$I$800,I150)&gt;1,"Possible duplicate",""))</f>
        <v/>
      </c>
      <c r="O150" s="56" t="n">
        <f aca="false">IF(J150="","",IF(AND(L150=0,K150=0),1,0))</f>
        <v>1</v>
      </c>
      <c r="P150" s="56" t="str">
        <f aca="false">IF(L150=1,J150+ROW()/10^7,"")</f>
        <v/>
      </c>
      <c r="Q150" s="57" t="n">
        <f aca="false">IF(O150=1,M150,"")</f>
        <v>0.756606025409</v>
      </c>
      <c r="R150" s="56" t="str">
        <f aca="false">IF(K150=1,ROW(),"")</f>
        <v/>
      </c>
      <c r="S150" s="56" t="str">
        <f aca="false">IF(D150="","",TRIM(D150))</f>
        <v>INSURANCE EXPENSE</v>
      </c>
    </row>
    <row r="151" customFormat="false" ht="15" hidden="false" customHeight="false" outlineLevel="0" collapsed="false">
      <c r="A151" s="50" t="s">
        <v>2932</v>
      </c>
      <c r="B151" s="55" t="n">
        <v>45875</v>
      </c>
      <c r="C151" s="50" t="n">
        <f aca="false">IF(S151="","",IFERROR(IF(INDEX('Ledger Codes'!$C$6:$C$205,MATCH(S151,'Ledger Codes'!$B$6:$B$205,0))="","",INDEX('Ledger Codes'!$C$6:$C$205,MATCH(S151,'Ledger Codes'!$B$6:$B$205,0))),""))</f>
        <v>10113</v>
      </c>
      <c r="D151" s="50" t="s">
        <v>295</v>
      </c>
      <c r="E151" s="50" t="s">
        <v>2933</v>
      </c>
      <c r="F151" s="58" t="s">
        <v>2934</v>
      </c>
      <c r="G151" s="52" t="n">
        <v>617.78</v>
      </c>
      <c r="H151" s="52" t="n">
        <v>0</v>
      </c>
      <c r="I151" s="52" t="n">
        <f aca="false">IF(AND(G151="",H151=""),"",N(G151)-N(H151))</f>
        <v>617.78</v>
      </c>
      <c r="J151" s="52" t="n">
        <f aca="false">IF(I151="","",ABS(I151))</f>
        <v>617.78</v>
      </c>
      <c r="K151" s="56" t="n">
        <f aca="false">IF(S151="","",IF(IFERROR(INDEX('Expense Accounts'!$G$6:$G$75,MATCH(S151,'Expense Accounts'!$C$6:$C$75,0)),"Include")="Exclude",1,0))</f>
        <v>0</v>
      </c>
      <c r="L151" s="56" t="n">
        <f aca="false">IF(J151="","",IF(AND(J151&gt;'Expenses Testing'!$E$9,K151=0),1,0))</f>
        <v>0</v>
      </c>
      <c r="M151" s="57" t="n">
        <v>0.33580559855</v>
      </c>
      <c r="N151" s="56" t="str">
        <f aca="false">IF(OR(A151="",I151=""),"",IF(COUNTIFS($A$2:$A$800,A151,$D$2:$D$800,D151,$I$2:$I$800,I151)&gt;1,"Possible duplicate",""))</f>
        <v/>
      </c>
      <c r="O151" s="56" t="n">
        <f aca="false">IF(J151="","",IF(AND(L151=0,K151=0),1,0))</f>
        <v>1</v>
      </c>
      <c r="P151" s="56" t="str">
        <f aca="false">IF(L151=1,J151+ROW()/10^7,"")</f>
        <v/>
      </c>
      <c r="Q151" s="57" t="n">
        <f aca="false">IF(O151=1,M151,"")</f>
        <v>0.33580559855</v>
      </c>
      <c r="R151" s="56" t="str">
        <f aca="false">IF(K151=1,ROW(),"")</f>
        <v/>
      </c>
      <c r="S151" s="56" t="str">
        <f aca="false">IF(D151="","",TRIM(D151))</f>
        <v>MOBILE &amp; INTERNET EXPENSE</v>
      </c>
    </row>
    <row r="152" customFormat="false" ht="15" hidden="false" customHeight="false" outlineLevel="0" collapsed="false">
      <c r="A152" s="50" t="s">
        <v>2916</v>
      </c>
      <c r="B152" s="55" t="n">
        <v>45825</v>
      </c>
      <c r="C152" s="50" t="n">
        <f aca="false">IF(S152="","",IFERROR(IF(INDEX('Ledger Codes'!$C$6:$C$205,MATCH(S152,'Ledger Codes'!$B$6:$B$205,0))="","",INDEX('Ledger Codes'!$C$6:$C$205,MATCH(S152,'Ledger Codes'!$B$6:$B$205,0))),""))</f>
        <v>10096</v>
      </c>
      <c r="D152" s="50" t="s">
        <v>149</v>
      </c>
      <c r="E152" s="50"/>
      <c r="F152" s="50" t="s">
        <v>2935</v>
      </c>
      <c r="G152" s="52" t="n">
        <v>650</v>
      </c>
      <c r="H152" s="52" t="n">
        <v>0</v>
      </c>
      <c r="I152" s="52" t="n">
        <f aca="false">IF(AND(G152="",H152=""),"",N(G152)-N(H152))</f>
        <v>650</v>
      </c>
      <c r="J152" s="52" t="n">
        <f aca="false">IF(I152="","",ABS(I152))</f>
        <v>650</v>
      </c>
      <c r="K152" s="56" t="n">
        <f aca="false">IF(S152="","",IF(IFERROR(INDEX('Expense Accounts'!$G$6:$G$75,MATCH(S152,'Expense Accounts'!$C$6:$C$75,0)),"Include")="Exclude",1,0))</f>
        <v>0</v>
      </c>
      <c r="L152" s="56" t="n">
        <f aca="false">IF(J152="","",IF(AND(J152&gt;'Expenses Testing'!$E$9,K152=0),1,0))</f>
        <v>0</v>
      </c>
      <c r="M152" s="57" t="n">
        <v>0.694702566523</v>
      </c>
      <c r="N152" s="56" t="str">
        <f aca="false">IF(OR(A152="",I152=""),"",IF(COUNTIFS($A$2:$A$800,A152,$D$2:$D$800,D152,$I$2:$I$800,I152)&gt;1,"Possible duplicate",""))</f>
        <v>Possible duplicate</v>
      </c>
      <c r="O152" s="56" t="n">
        <f aca="false">IF(J152="","",IF(AND(L152=0,K152=0),1,0))</f>
        <v>1</v>
      </c>
      <c r="P152" s="56" t="str">
        <f aca="false">IF(L152=1,J152+ROW()/10^7,"")</f>
        <v/>
      </c>
      <c r="Q152" s="57" t="n">
        <f aca="false">IF(O152=1,M152,"")</f>
        <v>0.694702566523</v>
      </c>
      <c r="R152" s="56" t="str">
        <f aca="false">IF(K152=1,ROW(),"")</f>
        <v/>
      </c>
      <c r="S152" s="56" t="str">
        <f aca="false">IF(D152="","",TRIM(D152))</f>
        <v>Sadad Payments</v>
      </c>
    </row>
    <row r="153" customFormat="false" ht="15" hidden="false" customHeight="false" outlineLevel="0" collapsed="false">
      <c r="A153" s="50" t="s">
        <v>2936</v>
      </c>
      <c r="B153" s="55" t="n">
        <v>45985</v>
      </c>
      <c r="C153" s="50" t="n">
        <f aca="false">IF(S153="","",IFERROR(IF(INDEX('Ledger Codes'!$C$6:$C$205,MATCH(S153,'Ledger Codes'!$B$6:$B$205,0))="","",INDEX('Ledger Codes'!$C$6:$C$205,MATCH(S153,'Ledger Codes'!$B$6:$B$205,0))),""))</f>
        <v>10098</v>
      </c>
      <c r="D153" s="50" t="s">
        <v>279</v>
      </c>
      <c r="E153" s="50"/>
      <c r="F153" s="58" t="s">
        <v>2937</v>
      </c>
      <c r="G153" s="52" t="n">
        <v>650</v>
      </c>
      <c r="H153" s="52" t="n">
        <v>0</v>
      </c>
      <c r="I153" s="52" t="n">
        <f aca="false">IF(AND(G153="",H153=""),"",N(G153)-N(H153))</f>
        <v>650</v>
      </c>
      <c r="J153" s="52" t="n">
        <f aca="false">IF(I153="","",ABS(I153))</f>
        <v>650</v>
      </c>
      <c r="K153" s="56" t="n">
        <f aca="false">IF(S153="","",IF(IFERROR(INDEX('Expense Accounts'!$G$6:$G$75,MATCH(S153,'Expense Accounts'!$C$6:$C$75,0)),"Include")="Exclude",1,0))</f>
        <v>0</v>
      </c>
      <c r="L153" s="56" t="n">
        <f aca="false">IF(J153="","",IF(AND(J153&gt;'Expenses Testing'!$E$9,K153=0),1,0))</f>
        <v>0</v>
      </c>
      <c r="M153" s="57" t="n">
        <v>0.490872663978</v>
      </c>
      <c r="N153" s="56" t="str">
        <f aca="false">IF(OR(A153="",I153=""),"",IF(COUNTIFS($A$2:$A$800,A153,$D$2:$D$800,D153,$I$2:$I$800,I153)&gt;1,"Possible duplicate",""))</f>
        <v/>
      </c>
      <c r="O153" s="56" t="n">
        <f aca="false">IF(J153="","",IF(AND(L153=0,K153=0),1,0))</f>
        <v>1</v>
      </c>
      <c r="P153" s="56" t="str">
        <f aca="false">IF(L153=1,J153+ROW()/10^7,"")</f>
        <v/>
      </c>
      <c r="Q153" s="57" t="n">
        <f aca="false">IF(O153=1,M153,"")</f>
        <v>0.490872663978</v>
      </c>
      <c r="R153" s="56" t="str">
        <f aca="false">IF(K153=1,ROW(),"")</f>
        <v/>
      </c>
      <c r="S153" s="56" t="str">
        <f aca="false">IF(D153="","",TRIM(D153))</f>
        <v>IQAMA EXPENSES</v>
      </c>
    </row>
    <row r="154" customFormat="false" ht="15" hidden="false" customHeight="false" outlineLevel="0" collapsed="false">
      <c r="A154" s="50" t="s">
        <v>2938</v>
      </c>
      <c r="B154" s="55" t="n">
        <v>45979</v>
      </c>
      <c r="C154" s="50" t="n">
        <f aca="false">IF(S154="","",IFERROR(IF(INDEX('Ledger Codes'!$C$6:$C$205,MATCH(S154,'Ledger Codes'!$B$6:$B$205,0))="","",INDEX('Ledger Codes'!$C$6:$C$205,MATCH(S154,'Ledger Codes'!$B$6:$B$205,0))),""))</f>
        <v>10092</v>
      </c>
      <c r="D154" s="50" t="s">
        <v>145</v>
      </c>
      <c r="E154" s="50"/>
      <c r="F154" s="50" t="s">
        <v>145</v>
      </c>
      <c r="G154" s="52" t="n">
        <v>1.15</v>
      </c>
      <c r="H154" s="52" t="n">
        <v>0</v>
      </c>
      <c r="I154" s="52" t="n">
        <f aca="false">IF(AND(G154="",H154=""),"",N(G154)-N(H154))</f>
        <v>1.15</v>
      </c>
      <c r="J154" s="52" t="n">
        <f aca="false">IF(I154="","",ABS(I154))</f>
        <v>1.15</v>
      </c>
      <c r="K154" s="56" t="n">
        <f aca="false">IF(S154="","",IF(IFERROR(INDEX('Expense Accounts'!$G$6:$G$75,MATCH(S154,'Expense Accounts'!$C$6:$C$75,0)),"Include")="Exclude",1,0))</f>
        <v>0</v>
      </c>
      <c r="L154" s="56" t="n">
        <f aca="false">IF(J154="","",IF(AND(J154&gt;'Expenses Testing'!$E$9,K154=0),1,0))</f>
        <v>0</v>
      </c>
      <c r="M154" s="57" t="n">
        <v>0.882091476299</v>
      </c>
      <c r="N154" s="56" t="str">
        <f aca="false">IF(OR(A154="",I154=""),"",IF(COUNTIFS($A$2:$A$800,A154,$D$2:$D$800,D154,$I$2:$I$800,I154)&gt;1,"Possible duplicate",""))</f>
        <v/>
      </c>
      <c r="O154" s="56" t="n">
        <f aca="false">IF(J154="","",IF(AND(L154=0,K154=0),1,0))</f>
        <v>1</v>
      </c>
      <c r="P154" s="56" t="str">
        <f aca="false">IF(L154=1,J154+ROW()/10^7,"")</f>
        <v/>
      </c>
      <c r="Q154" s="57" t="n">
        <f aca="false">IF(O154=1,M154,"")</f>
        <v>0.882091476299</v>
      </c>
      <c r="R154" s="56" t="str">
        <f aca="false">IF(K154=1,ROW(),"")</f>
        <v/>
      </c>
      <c r="S154" s="56" t="str">
        <f aca="false">IF(D154="","",TRIM(D154))</f>
        <v>Bank Charges</v>
      </c>
    </row>
    <row r="155" customFormat="false" ht="15" hidden="false" customHeight="false" outlineLevel="0" collapsed="false">
      <c r="A155" s="50" t="s">
        <v>2939</v>
      </c>
      <c r="B155" s="55" t="n">
        <v>45827</v>
      </c>
      <c r="C155" s="50" t="n">
        <f aca="false">IF(S155="","",IFERROR(IF(INDEX('Ledger Codes'!$C$6:$C$205,MATCH(S155,'Ledger Codes'!$B$6:$B$205,0))="","",INDEX('Ledger Codes'!$C$6:$C$205,MATCH(S155,'Ledger Codes'!$B$6:$B$205,0))),""))</f>
        <v>10092</v>
      </c>
      <c r="D155" s="50" t="s">
        <v>145</v>
      </c>
      <c r="E155" s="50"/>
      <c r="F155" s="50" t="s">
        <v>145</v>
      </c>
      <c r="G155" s="52" t="n">
        <v>1.15</v>
      </c>
      <c r="H155" s="52" t="n">
        <v>0</v>
      </c>
      <c r="I155" s="52" t="n">
        <f aca="false">IF(AND(G155="",H155=""),"",N(G155)-N(H155))</f>
        <v>1.15</v>
      </c>
      <c r="J155" s="52" t="n">
        <f aca="false">IF(I155="","",ABS(I155))</f>
        <v>1.15</v>
      </c>
      <c r="K155" s="56" t="n">
        <f aca="false">IF(S155="","",IF(IFERROR(INDEX('Expense Accounts'!$G$6:$G$75,MATCH(S155,'Expense Accounts'!$C$6:$C$75,0)),"Include")="Exclude",1,0))</f>
        <v>0</v>
      </c>
      <c r="L155" s="56" t="n">
        <f aca="false">IF(J155="","",IF(AND(J155&gt;'Expenses Testing'!$E$9,K155=0),1,0))</f>
        <v>0</v>
      </c>
      <c r="M155" s="57" t="n">
        <v>0.585656409416</v>
      </c>
      <c r="N155" s="56" t="str">
        <f aca="false">IF(OR(A155="",I155=""),"",IF(COUNTIFS($A$2:$A$800,A155,$D$2:$D$800,D155,$I$2:$I$800,I155)&gt;1,"Possible duplicate",""))</f>
        <v/>
      </c>
      <c r="O155" s="56" t="n">
        <f aca="false">IF(J155="","",IF(AND(L155=0,K155=0),1,0))</f>
        <v>1</v>
      </c>
      <c r="P155" s="56" t="str">
        <f aca="false">IF(L155=1,J155+ROW()/10^7,"")</f>
        <v/>
      </c>
      <c r="Q155" s="57" t="n">
        <f aca="false">IF(O155=1,M155,"")</f>
        <v>0.585656409416</v>
      </c>
      <c r="R155" s="56" t="str">
        <f aca="false">IF(K155=1,ROW(),"")</f>
        <v/>
      </c>
      <c r="S155" s="56" t="str">
        <f aca="false">IF(D155="","",TRIM(D155))</f>
        <v>Bank Charges</v>
      </c>
    </row>
    <row r="156" customFormat="false" ht="15" hidden="false" customHeight="false" outlineLevel="0" collapsed="false">
      <c r="A156" s="50" t="s">
        <v>2940</v>
      </c>
      <c r="B156" s="55" t="n">
        <v>45709</v>
      </c>
      <c r="C156" s="50" t="n">
        <f aca="false">IF(S156="","",IFERROR(IF(INDEX('Ledger Codes'!$C$6:$C$205,MATCH(S156,'Ledger Codes'!$B$6:$B$205,0))="","",INDEX('Ledger Codes'!$C$6:$C$205,MATCH(S156,'Ledger Codes'!$B$6:$B$205,0))),""))</f>
        <v>10105</v>
      </c>
      <c r="D156" s="50" t="s">
        <v>289</v>
      </c>
      <c r="E156" s="50" t="s">
        <v>2941</v>
      </c>
      <c r="F156" s="50" t="s">
        <v>2942</v>
      </c>
      <c r="G156" s="52" t="n">
        <v>196.75</v>
      </c>
      <c r="H156" s="52" t="n">
        <v>0</v>
      </c>
      <c r="I156" s="52" t="n">
        <f aca="false">IF(AND(G156="",H156=""),"",N(G156)-N(H156))</f>
        <v>196.75</v>
      </c>
      <c r="J156" s="52" t="n">
        <f aca="false">IF(I156="","",ABS(I156))</f>
        <v>196.75</v>
      </c>
      <c r="K156" s="56" t="n">
        <f aca="false">IF(S156="","",IF(IFERROR(INDEX('Expense Accounts'!$G$6:$G$75,MATCH(S156,'Expense Accounts'!$C$6:$C$75,0)),"Include")="Exclude",1,0))</f>
        <v>0</v>
      </c>
      <c r="L156" s="56" t="n">
        <f aca="false">IF(J156="","",IF(AND(J156&gt;'Expenses Testing'!$E$9,K156=0),1,0))</f>
        <v>0</v>
      </c>
      <c r="M156" s="57" t="n">
        <v>0.938363297304</v>
      </c>
      <c r="N156" s="56" t="str">
        <f aca="false">IF(OR(A156="",I156=""),"",IF(COUNTIFS($A$2:$A$800,A156,$D$2:$D$800,D156,$I$2:$I$800,I156)&gt;1,"Possible duplicate",""))</f>
        <v/>
      </c>
      <c r="O156" s="56" t="n">
        <f aca="false">IF(J156="","",IF(AND(L156=0,K156=0),1,0))</f>
        <v>1</v>
      </c>
      <c r="P156" s="56" t="str">
        <f aca="false">IF(L156=1,J156+ROW()/10^7,"")</f>
        <v/>
      </c>
      <c r="Q156" s="57" t="n">
        <f aca="false">IF(O156=1,M156,"")</f>
        <v>0.938363297304</v>
      </c>
      <c r="R156" s="56" t="str">
        <f aca="false">IF(K156=1,ROW(),"")</f>
        <v/>
      </c>
      <c r="S156" s="56" t="str">
        <f aca="false">IF(D156="","",TRIM(D156))</f>
        <v>TRAVEL EXPENSE</v>
      </c>
    </row>
    <row r="157" customFormat="false" ht="15" hidden="false" customHeight="false" outlineLevel="0" collapsed="false">
      <c r="A157" s="50"/>
      <c r="B157" s="55" t="n">
        <v>45639</v>
      </c>
      <c r="C157" s="50" t="n">
        <f aca="false">IF(S157="","",IFERROR(IF(INDEX('Ledger Codes'!$C$6:$C$205,MATCH(S157,'Ledger Codes'!$B$6:$B$205,0))="","",INDEX('Ledger Codes'!$C$6:$C$205,MATCH(S157,'Ledger Codes'!$B$6:$B$205,0))),""))</f>
        <v>10122</v>
      </c>
      <c r="D157" s="50" t="s">
        <v>175</v>
      </c>
      <c r="E157" s="50"/>
      <c r="F157" s="50" t="s">
        <v>2943</v>
      </c>
      <c r="G157" s="52" t="n">
        <v>1174.42</v>
      </c>
      <c r="H157" s="52" t="n">
        <v>0</v>
      </c>
      <c r="I157" s="52" t="n">
        <f aca="false">IF(AND(G157="",H157=""),"",N(G157)-N(H157))</f>
        <v>1174.42</v>
      </c>
      <c r="J157" s="52" t="n">
        <f aca="false">IF(I157="","",ABS(I157))</f>
        <v>1174.42</v>
      </c>
      <c r="K157" s="56" t="n">
        <f aca="false">IF(S157="","",IF(IFERROR(INDEX('Expense Accounts'!$G$6:$G$75,MATCH(S157,'Expense Accounts'!$C$6:$C$75,0)),"Include")="Exclude",1,0))</f>
        <v>0</v>
      </c>
      <c r="L157" s="56" t="n">
        <f aca="false">IF(J157="","",IF(AND(J157&gt;'Expenses Testing'!$E$9,K157=0),1,0))</f>
        <v>0</v>
      </c>
      <c r="M157" s="57" t="n">
        <v>0.152501045877</v>
      </c>
      <c r="N157" s="56" t="str">
        <f aca="false">IF(OR(A157="",I157=""),"",IF(COUNTIFS($A$2:$A$800,A157,$D$2:$D$800,D157,$I$2:$I$800,I157)&gt;1,"Possible duplicate",""))</f>
        <v/>
      </c>
      <c r="O157" s="56" t="n">
        <f aca="false">IF(J157="","",IF(AND(L157=0,K157=0),1,0))</f>
        <v>1</v>
      </c>
      <c r="P157" s="56" t="str">
        <f aca="false">IF(L157=1,J157+ROW()/10^7,"")</f>
        <v/>
      </c>
      <c r="Q157" s="57" t="n">
        <f aca="false">IF(O157=1,M157,"")</f>
        <v>0.152501045877</v>
      </c>
      <c r="R157" s="56" t="str">
        <f aca="false">IF(K157=1,ROW(),"")</f>
        <v/>
      </c>
      <c r="S157" s="56" t="str">
        <f aca="false">IF(D157="","",TRIM(D157))</f>
        <v>Business Promotion</v>
      </c>
    </row>
    <row r="158" customFormat="false" ht="15" hidden="false" customHeight="false" outlineLevel="0" collapsed="false">
      <c r="A158" s="50" t="s">
        <v>2944</v>
      </c>
      <c r="B158" s="55" t="n">
        <v>45956</v>
      </c>
      <c r="C158" s="50" t="n">
        <f aca="false">IF(S158="","",IFERROR(IF(INDEX('Ledger Codes'!$C$6:$C$205,MATCH(S158,'Ledger Codes'!$B$6:$B$205,0))="","",INDEX('Ledger Codes'!$C$6:$C$205,MATCH(S158,'Ledger Codes'!$B$6:$B$205,0))),""))</f>
        <v>10113</v>
      </c>
      <c r="D158" s="50" t="s">
        <v>295</v>
      </c>
      <c r="E158" s="50"/>
      <c r="F158" s="58" t="s">
        <v>2945</v>
      </c>
      <c r="G158" s="52" t="n">
        <v>110</v>
      </c>
      <c r="H158" s="52" t="n">
        <v>0</v>
      </c>
      <c r="I158" s="52" t="n">
        <f aca="false">IF(AND(G158="",H158=""),"",N(G158)-N(H158))</f>
        <v>110</v>
      </c>
      <c r="J158" s="52" t="n">
        <f aca="false">IF(I158="","",ABS(I158))</f>
        <v>110</v>
      </c>
      <c r="K158" s="56" t="n">
        <f aca="false">IF(S158="","",IF(IFERROR(INDEX('Expense Accounts'!$G$6:$G$75,MATCH(S158,'Expense Accounts'!$C$6:$C$75,0)),"Include")="Exclude",1,0))</f>
        <v>0</v>
      </c>
      <c r="L158" s="56" t="n">
        <f aca="false">IF(J158="","",IF(AND(J158&gt;'Expenses Testing'!$E$9,K158=0),1,0))</f>
        <v>0</v>
      </c>
      <c r="M158" s="57" t="n">
        <v>0.830852994013</v>
      </c>
      <c r="N158" s="56" t="str">
        <f aca="false">IF(OR(A158="",I158=""),"",IF(COUNTIFS($A$2:$A$800,A158,$D$2:$D$800,D158,$I$2:$I$800,I158)&gt;1,"Possible duplicate",""))</f>
        <v/>
      </c>
      <c r="O158" s="56" t="n">
        <f aca="false">IF(J158="","",IF(AND(L158=0,K158=0),1,0))</f>
        <v>1</v>
      </c>
      <c r="P158" s="56" t="str">
        <f aca="false">IF(L158=1,J158+ROW()/10^7,"")</f>
        <v/>
      </c>
      <c r="Q158" s="57" t="n">
        <f aca="false">IF(O158=1,M158,"")</f>
        <v>0.830852994013</v>
      </c>
      <c r="R158" s="56" t="str">
        <f aca="false">IF(K158=1,ROW(),"")</f>
        <v/>
      </c>
      <c r="S158" s="56" t="str">
        <f aca="false">IF(D158="","",TRIM(D158))</f>
        <v>MOBILE &amp; INTERNET EXPENSE</v>
      </c>
    </row>
    <row r="159" customFormat="false" ht="15" hidden="false" customHeight="false" outlineLevel="0" collapsed="false">
      <c r="A159" s="50" t="s">
        <v>2946</v>
      </c>
      <c r="B159" s="55" t="n">
        <v>46020</v>
      </c>
      <c r="C159" s="50" t="n">
        <f aca="false">IF(S159="","",IFERROR(IF(INDEX('Ledger Codes'!$C$6:$C$205,MATCH(S159,'Ledger Codes'!$B$6:$B$205,0))="","",INDEX('Ledger Codes'!$C$6:$C$205,MATCH(S159,'Ledger Codes'!$B$6:$B$205,0))),""))</f>
        <v>10093</v>
      </c>
      <c r="D159" s="50" t="s">
        <v>297</v>
      </c>
      <c r="E159" s="50"/>
      <c r="F159" s="50" t="s">
        <v>2947</v>
      </c>
      <c r="G159" s="52" t="n">
        <v>300</v>
      </c>
      <c r="H159" s="52" t="n">
        <v>0</v>
      </c>
      <c r="I159" s="52" t="n">
        <f aca="false">IF(AND(G159="",H159=""),"",N(G159)-N(H159))</f>
        <v>300</v>
      </c>
      <c r="J159" s="52" t="n">
        <f aca="false">IF(I159="","",ABS(I159))</f>
        <v>300</v>
      </c>
      <c r="K159" s="56" t="n">
        <f aca="false">IF(S159="","",IF(IFERROR(INDEX('Expense Accounts'!$G$6:$G$75,MATCH(S159,'Expense Accounts'!$C$6:$C$75,0)),"Include")="Exclude",1,0))</f>
        <v>0</v>
      </c>
      <c r="L159" s="56" t="n">
        <f aca="false">IF(J159="","",IF(AND(J159&gt;'Expenses Testing'!$E$9,K159=0),1,0))</f>
        <v>0</v>
      </c>
      <c r="M159" s="57" t="n">
        <v>0.074457719506</v>
      </c>
      <c r="N159" s="56" t="str">
        <f aca="false">IF(OR(A159="",I159=""),"",IF(COUNTIFS($A$2:$A$800,A159,$D$2:$D$800,D159,$I$2:$I$800,I159)&gt;1,"Possible duplicate",""))</f>
        <v/>
      </c>
      <c r="O159" s="56" t="n">
        <f aca="false">IF(J159="","",IF(AND(L159=0,K159=0),1,0))</f>
        <v>1</v>
      </c>
      <c r="P159" s="56" t="str">
        <f aca="false">IF(L159=1,J159+ROW()/10^7,"")</f>
        <v/>
      </c>
      <c r="Q159" s="57" t="n">
        <f aca="false">IF(O159=1,M159,"")</f>
        <v>0.074457719506</v>
      </c>
      <c r="R159" s="56" t="str">
        <f aca="false">IF(K159=1,ROW(),"")</f>
        <v/>
      </c>
      <c r="S159" s="56" t="str">
        <f aca="false">IF(D159="","",TRIM(D159))</f>
        <v>CLEANING EXPENSE</v>
      </c>
    </row>
    <row r="160" customFormat="false" ht="15" hidden="false" customHeight="false" outlineLevel="0" collapsed="false">
      <c r="A160" s="50" t="s">
        <v>2948</v>
      </c>
      <c r="B160" s="55" t="n">
        <v>45994</v>
      </c>
      <c r="C160" s="50" t="n">
        <f aca="false">IF(S160="","",IFERROR(IF(INDEX('Ledger Codes'!$C$6:$C$205,MATCH(S160,'Ledger Codes'!$B$6:$B$205,0))="","",INDEX('Ledger Codes'!$C$6:$C$205,MATCH(S160,'Ledger Codes'!$B$6:$B$205,0))),""))</f>
        <v>10093</v>
      </c>
      <c r="D160" s="50" t="s">
        <v>297</v>
      </c>
      <c r="E160" s="50"/>
      <c r="F160" s="50" t="s">
        <v>2949</v>
      </c>
      <c r="G160" s="52" t="n">
        <v>300</v>
      </c>
      <c r="H160" s="52" t="n">
        <v>0</v>
      </c>
      <c r="I160" s="52" t="n">
        <f aca="false">IF(AND(G160="",H160=""),"",N(G160)-N(H160))</f>
        <v>300</v>
      </c>
      <c r="J160" s="52" t="n">
        <f aca="false">IF(I160="","",ABS(I160))</f>
        <v>300</v>
      </c>
      <c r="K160" s="56" t="n">
        <f aca="false">IF(S160="","",IF(IFERROR(INDEX('Expense Accounts'!$G$6:$G$75,MATCH(S160,'Expense Accounts'!$C$6:$C$75,0)),"Include")="Exclude",1,0))</f>
        <v>0</v>
      </c>
      <c r="L160" s="56" t="n">
        <f aca="false">IF(J160="","",IF(AND(J160&gt;'Expenses Testing'!$E$9,K160=0),1,0))</f>
        <v>0</v>
      </c>
      <c r="M160" s="57" t="n">
        <v>0.872747251378</v>
      </c>
      <c r="N160" s="56" t="str">
        <f aca="false">IF(OR(A160="",I160=""),"",IF(COUNTIFS($A$2:$A$800,A160,$D$2:$D$800,D160,$I$2:$I$800,I160)&gt;1,"Possible duplicate",""))</f>
        <v/>
      </c>
      <c r="O160" s="56" t="n">
        <f aca="false">IF(J160="","",IF(AND(L160=0,K160=0),1,0))</f>
        <v>1</v>
      </c>
      <c r="P160" s="56" t="str">
        <f aca="false">IF(L160=1,J160+ROW()/10^7,"")</f>
        <v/>
      </c>
      <c r="Q160" s="57" t="n">
        <f aca="false">IF(O160=1,M160,"")</f>
        <v>0.872747251378</v>
      </c>
      <c r="R160" s="56" t="str">
        <f aca="false">IF(K160=1,ROW(),"")</f>
        <v/>
      </c>
      <c r="S160" s="56" t="str">
        <f aca="false">IF(D160="","",TRIM(D160))</f>
        <v>CLEANING EXPENSE</v>
      </c>
    </row>
    <row r="161" customFormat="false" ht="15" hidden="false" customHeight="false" outlineLevel="0" collapsed="false">
      <c r="A161" s="50" t="s">
        <v>2950</v>
      </c>
      <c r="B161" s="55" t="n">
        <v>45897</v>
      </c>
      <c r="C161" s="50" t="n">
        <f aca="false">IF(S161="","",IFERROR(IF(INDEX('Ledger Codes'!$C$6:$C$205,MATCH(S161,'Ledger Codes'!$B$6:$B$205,0))="","",INDEX('Ledger Codes'!$C$6:$C$205,MATCH(S161,'Ledger Codes'!$B$6:$B$205,0))),""))</f>
        <v>10092</v>
      </c>
      <c r="D161" s="50" t="s">
        <v>145</v>
      </c>
      <c r="E161" s="50"/>
      <c r="F161" s="50" t="s">
        <v>145</v>
      </c>
      <c r="G161" s="52" t="n">
        <v>20.7</v>
      </c>
      <c r="H161" s="52" t="n">
        <v>0</v>
      </c>
      <c r="I161" s="52" t="n">
        <f aca="false">IF(AND(G161="",H161=""),"",N(G161)-N(H161))</f>
        <v>20.7</v>
      </c>
      <c r="J161" s="52" t="n">
        <f aca="false">IF(I161="","",ABS(I161))</f>
        <v>20.7</v>
      </c>
      <c r="K161" s="56" t="n">
        <f aca="false">IF(S161="","",IF(IFERROR(INDEX('Expense Accounts'!$G$6:$G$75,MATCH(S161,'Expense Accounts'!$C$6:$C$75,0)),"Include")="Exclude",1,0))</f>
        <v>0</v>
      </c>
      <c r="L161" s="56" t="n">
        <f aca="false">IF(J161="","",IF(AND(J161&gt;'Expenses Testing'!$E$9,K161=0),1,0))</f>
        <v>0</v>
      </c>
      <c r="M161" s="57" t="n">
        <v>0.827828122374</v>
      </c>
      <c r="N161" s="56" t="str">
        <f aca="false">IF(OR(A161="",I161=""),"",IF(COUNTIFS($A$2:$A$800,A161,$D$2:$D$800,D161,$I$2:$I$800,I161)&gt;1,"Possible duplicate",""))</f>
        <v/>
      </c>
      <c r="O161" s="56" t="n">
        <f aca="false">IF(J161="","",IF(AND(L161=0,K161=0),1,0))</f>
        <v>1</v>
      </c>
      <c r="P161" s="56" t="str">
        <f aca="false">IF(L161=1,J161+ROW()/10^7,"")</f>
        <v/>
      </c>
      <c r="Q161" s="57" t="n">
        <f aca="false">IF(O161=1,M161,"")</f>
        <v>0.827828122374</v>
      </c>
      <c r="R161" s="56" t="str">
        <f aca="false">IF(K161=1,ROW(),"")</f>
        <v/>
      </c>
      <c r="S161" s="56" t="str">
        <f aca="false">IF(D161="","",TRIM(D161))</f>
        <v>Bank Charges</v>
      </c>
    </row>
    <row r="162" customFormat="false" ht="15" hidden="false" customHeight="false" outlineLevel="0" collapsed="false">
      <c r="A162" s="50" t="s">
        <v>2895</v>
      </c>
      <c r="B162" s="55" t="n">
        <v>45951</v>
      </c>
      <c r="C162" s="50" t="n">
        <f aca="false">IF(S162="","",IFERROR(IF(INDEX('Ledger Codes'!$C$6:$C$205,MATCH(S162,'Ledger Codes'!$B$6:$B$205,0))="","",INDEX('Ledger Codes'!$C$6:$C$205,MATCH(S162,'Ledger Codes'!$B$6:$B$205,0))),""))</f>
        <v>10104</v>
      </c>
      <c r="D162" s="50" t="s">
        <v>272</v>
      </c>
      <c r="E162" s="50"/>
      <c r="F162" s="58" t="s">
        <v>2896</v>
      </c>
      <c r="G162" s="52" t="n">
        <v>20</v>
      </c>
      <c r="H162" s="52" t="n">
        <v>0</v>
      </c>
      <c r="I162" s="52" t="n">
        <f aca="false">IF(AND(G162="",H162=""),"",N(G162)-N(H162))</f>
        <v>20</v>
      </c>
      <c r="J162" s="52" t="n">
        <f aca="false">IF(I162="","",ABS(I162))</f>
        <v>20</v>
      </c>
      <c r="K162" s="56" t="n">
        <f aca="false">IF(S162="","",IF(IFERROR(INDEX('Expense Accounts'!$G$6:$G$75,MATCH(S162,'Expense Accounts'!$C$6:$C$75,0)),"Include")="Exclude",1,0))</f>
        <v>0</v>
      </c>
      <c r="L162" s="56" t="n">
        <f aca="false">IF(J162="","",IF(AND(J162&gt;'Expenses Testing'!$E$9,K162=0),1,0))</f>
        <v>0</v>
      </c>
      <c r="M162" s="57" t="n">
        <v>0.341946612131</v>
      </c>
      <c r="N162" s="56" t="str">
        <f aca="false">IF(OR(A162="",I162=""),"",IF(COUNTIFS($A$2:$A$800,A162,$D$2:$D$800,D162,$I$2:$I$800,I162)&gt;1,"Possible duplicate",""))</f>
        <v>Possible duplicate</v>
      </c>
      <c r="O162" s="56" t="n">
        <f aca="false">IF(J162="","",IF(AND(L162=0,K162=0),1,0))</f>
        <v>1</v>
      </c>
      <c r="P162" s="56" t="str">
        <f aca="false">IF(L162=1,J162+ROW()/10^7,"")</f>
        <v/>
      </c>
      <c r="Q162" s="57" t="n">
        <f aca="false">IF(O162=1,M162,"")</f>
        <v>0.341946612131</v>
      </c>
      <c r="R162" s="56" t="str">
        <f aca="false">IF(K162=1,ROW(),"")</f>
        <v/>
      </c>
      <c r="S162" s="56" t="str">
        <f aca="false">IF(D162="","",TRIM(D162))</f>
        <v>OFFICE EXPENSES</v>
      </c>
    </row>
    <row r="163" customFormat="false" ht="15" hidden="false" customHeight="false" outlineLevel="0" collapsed="false">
      <c r="A163" s="50" t="s">
        <v>2951</v>
      </c>
      <c r="B163" s="55" t="n">
        <v>45909</v>
      </c>
      <c r="C163" s="50" t="n">
        <f aca="false">IF(S163="","",IFERROR(IF(INDEX('Ledger Codes'!$C$6:$C$205,MATCH(S163,'Ledger Codes'!$B$6:$B$205,0))="","",INDEX('Ledger Codes'!$C$6:$C$205,MATCH(S163,'Ledger Codes'!$B$6:$B$205,0))),""))</f>
        <v>10092</v>
      </c>
      <c r="D163" s="50" t="s">
        <v>145</v>
      </c>
      <c r="E163" s="50"/>
      <c r="F163" s="50" t="s">
        <v>145</v>
      </c>
      <c r="G163" s="52" t="n">
        <v>1.15</v>
      </c>
      <c r="H163" s="52" t="n">
        <v>0</v>
      </c>
      <c r="I163" s="52" t="n">
        <f aca="false">IF(AND(G163="",H163=""),"",N(G163)-N(H163))</f>
        <v>1.15</v>
      </c>
      <c r="J163" s="52" t="n">
        <f aca="false">IF(I163="","",ABS(I163))</f>
        <v>1.15</v>
      </c>
      <c r="K163" s="56" t="n">
        <f aca="false">IF(S163="","",IF(IFERROR(INDEX('Expense Accounts'!$G$6:$G$75,MATCH(S163,'Expense Accounts'!$C$6:$C$75,0)),"Include")="Exclude",1,0))</f>
        <v>0</v>
      </c>
      <c r="L163" s="56" t="n">
        <f aca="false">IF(J163="","",IF(AND(J163&gt;'Expenses Testing'!$E$9,K163=0),1,0))</f>
        <v>0</v>
      </c>
      <c r="M163" s="57" t="n">
        <v>0.271977070387</v>
      </c>
      <c r="N163" s="56" t="str">
        <f aca="false">IF(OR(A163="",I163=""),"",IF(COUNTIFS($A$2:$A$800,A163,$D$2:$D$800,D163,$I$2:$I$800,I163)&gt;1,"Possible duplicate",""))</f>
        <v/>
      </c>
      <c r="O163" s="56" t="n">
        <f aca="false">IF(J163="","",IF(AND(L163=0,K163=0),1,0))</f>
        <v>1</v>
      </c>
      <c r="P163" s="56" t="str">
        <f aca="false">IF(L163=1,J163+ROW()/10^7,"")</f>
        <v/>
      </c>
      <c r="Q163" s="57" t="n">
        <f aca="false">IF(O163=1,M163,"")</f>
        <v>0.271977070387</v>
      </c>
      <c r="R163" s="56" t="str">
        <f aca="false">IF(K163=1,ROW(),"")</f>
        <v/>
      </c>
      <c r="S163" s="56" t="str">
        <f aca="false">IF(D163="","",TRIM(D163))</f>
        <v>Bank Charges</v>
      </c>
    </row>
    <row r="164" customFormat="false" ht="15" hidden="false" customHeight="false" outlineLevel="0" collapsed="false">
      <c r="A164" s="50" t="s">
        <v>2908</v>
      </c>
      <c r="B164" s="55" t="n">
        <v>45782</v>
      </c>
      <c r="C164" s="50" t="n">
        <f aca="false">IF(S164="","",IFERROR(IF(INDEX('Ledger Codes'!$C$6:$C$205,MATCH(S164,'Ledger Codes'!$B$6:$B$205,0))="","",INDEX('Ledger Codes'!$C$6:$C$205,MATCH(S164,'Ledger Codes'!$B$6:$B$205,0))),""))</f>
        <v>10096</v>
      </c>
      <c r="D164" s="50" t="s">
        <v>278</v>
      </c>
      <c r="E164" s="50"/>
      <c r="F164" s="58" t="s">
        <v>2952</v>
      </c>
      <c r="G164" s="52" t="n">
        <v>644</v>
      </c>
      <c r="H164" s="52" t="n">
        <v>0</v>
      </c>
      <c r="I164" s="52" t="n">
        <f aca="false">IF(AND(G164="",H164=""),"",N(G164)-N(H164))</f>
        <v>644</v>
      </c>
      <c r="J164" s="52" t="n">
        <f aca="false">IF(I164="","",ABS(I164))</f>
        <v>644</v>
      </c>
      <c r="K164" s="56" t="n">
        <f aca="false">IF(S164="","",IF(IFERROR(INDEX('Expense Accounts'!$G$6:$G$75,MATCH(S164,'Expense Accounts'!$C$6:$C$75,0)),"Include")="Exclude",1,0))</f>
        <v>0</v>
      </c>
      <c r="L164" s="56" t="n">
        <f aca="false">IF(J164="","",IF(AND(J164&gt;'Expenses Testing'!$E$9,K164=0),1,0))</f>
        <v>0</v>
      </c>
      <c r="M164" s="57" t="n">
        <v>0.326281993987</v>
      </c>
      <c r="N164" s="56" t="str">
        <f aca="false">IF(OR(A164="",I164=""),"",IF(COUNTIFS($A$2:$A$800,A164,$D$2:$D$800,D164,$I$2:$I$800,I164)&gt;1,"Possible duplicate",""))</f>
        <v>Possible duplicate</v>
      </c>
      <c r="O164" s="56" t="n">
        <f aca="false">IF(J164="","",IF(AND(L164=0,K164=0),1,0))</f>
        <v>1</v>
      </c>
      <c r="P164" s="56" t="str">
        <f aca="false">IF(L164=1,J164+ROW()/10^7,"")</f>
        <v/>
      </c>
      <c r="Q164" s="57" t="n">
        <f aca="false">IF(O164=1,M164,"")</f>
        <v>0.326281993987</v>
      </c>
      <c r="R164" s="56" t="str">
        <f aca="false">IF(K164=1,ROW(),"")</f>
        <v/>
      </c>
      <c r="S164" s="56" t="str">
        <f aca="false">IF(D164="","",TRIM(D164))</f>
        <v>SADAD PAYMENTS</v>
      </c>
    </row>
    <row r="165" customFormat="false" ht="15" hidden="false" customHeight="false" outlineLevel="0" collapsed="false">
      <c r="A165" s="50" t="s">
        <v>2953</v>
      </c>
      <c r="B165" s="55" t="n">
        <v>45687</v>
      </c>
      <c r="C165" s="50" t="n">
        <f aca="false">IF(S165="","",IFERROR(IF(INDEX('Ledger Codes'!$C$6:$C$205,MATCH(S165,'Ledger Codes'!$B$6:$B$205,0))="","",INDEX('Ledger Codes'!$C$6:$C$205,MATCH(S165,'Ledger Codes'!$B$6:$B$205,0))),""))</f>
        <v>10092</v>
      </c>
      <c r="D165" s="50" t="s">
        <v>145</v>
      </c>
      <c r="E165" s="50"/>
      <c r="F165" s="50" t="s">
        <v>145</v>
      </c>
      <c r="G165" s="52" t="n">
        <v>0.57</v>
      </c>
      <c r="H165" s="52" t="n">
        <v>0</v>
      </c>
      <c r="I165" s="52" t="n">
        <f aca="false">IF(AND(G165="",H165=""),"",N(G165)-N(H165))</f>
        <v>0.57</v>
      </c>
      <c r="J165" s="52" t="n">
        <f aca="false">IF(I165="","",ABS(I165))</f>
        <v>0.57</v>
      </c>
      <c r="K165" s="56" t="n">
        <f aca="false">IF(S165="","",IF(IFERROR(INDEX('Expense Accounts'!$G$6:$G$75,MATCH(S165,'Expense Accounts'!$C$6:$C$75,0)),"Include")="Exclude",1,0))</f>
        <v>0</v>
      </c>
      <c r="L165" s="56" t="n">
        <f aca="false">IF(J165="","",IF(AND(J165&gt;'Expenses Testing'!$E$9,K165=0),1,0))</f>
        <v>0</v>
      </c>
      <c r="M165" s="57" t="n">
        <v>0.148491219349</v>
      </c>
      <c r="N165" s="56" t="str">
        <f aca="false">IF(OR(A165="",I165=""),"",IF(COUNTIFS($A$2:$A$800,A165,$D$2:$D$800,D165,$I$2:$I$800,I165)&gt;1,"Possible duplicate",""))</f>
        <v/>
      </c>
      <c r="O165" s="56" t="n">
        <f aca="false">IF(J165="","",IF(AND(L165=0,K165=0),1,0))</f>
        <v>1</v>
      </c>
      <c r="P165" s="56" t="str">
        <f aca="false">IF(L165=1,J165+ROW()/10^7,"")</f>
        <v/>
      </c>
      <c r="Q165" s="57" t="n">
        <f aca="false">IF(O165=1,M165,"")</f>
        <v>0.148491219349</v>
      </c>
      <c r="R165" s="56" t="str">
        <f aca="false">IF(K165=1,ROW(),"")</f>
        <v/>
      </c>
      <c r="S165" s="56" t="str">
        <f aca="false">IF(D165="","",TRIM(D165))</f>
        <v>Bank Charges</v>
      </c>
    </row>
    <row r="166" customFormat="false" ht="15" hidden="false" customHeight="false" outlineLevel="0" collapsed="false">
      <c r="A166" s="50" t="s">
        <v>2954</v>
      </c>
      <c r="B166" s="55" t="n">
        <v>45771</v>
      </c>
      <c r="C166" s="50" t="n">
        <f aca="false">IF(S166="","",IFERROR(IF(INDEX('Ledger Codes'!$C$6:$C$205,MATCH(S166,'Ledger Codes'!$B$6:$B$205,0))="","",INDEX('Ledger Codes'!$C$6:$C$205,MATCH(S166,'Ledger Codes'!$B$6:$B$205,0))),""))</f>
        <v>10092</v>
      </c>
      <c r="D166" s="50" t="s">
        <v>145</v>
      </c>
      <c r="E166" s="50"/>
      <c r="F166" s="50" t="s">
        <v>145</v>
      </c>
      <c r="G166" s="52" t="n">
        <v>6.9</v>
      </c>
      <c r="H166" s="52" t="n">
        <v>0</v>
      </c>
      <c r="I166" s="52" t="n">
        <f aca="false">IF(AND(G166="",H166=""),"",N(G166)-N(H166))</f>
        <v>6.9</v>
      </c>
      <c r="J166" s="52" t="n">
        <f aca="false">IF(I166="","",ABS(I166))</f>
        <v>6.9</v>
      </c>
      <c r="K166" s="56" t="n">
        <f aca="false">IF(S166="","",IF(IFERROR(INDEX('Expense Accounts'!$G$6:$G$75,MATCH(S166,'Expense Accounts'!$C$6:$C$75,0)),"Include")="Exclude",1,0))</f>
        <v>0</v>
      </c>
      <c r="L166" s="56" t="n">
        <f aca="false">IF(J166="","",IF(AND(J166&gt;'Expenses Testing'!$E$9,K166=0),1,0))</f>
        <v>0</v>
      </c>
      <c r="M166" s="57" t="n">
        <v>0.462541434805</v>
      </c>
      <c r="N166" s="56" t="str">
        <f aca="false">IF(OR(A166="",I166=""),"",IF(COUNTIFS($A$2:$A$800,A166,$D$2:$D$800,D166,$I$2:$I$800,I166)&gt;1,"Possible duplicate",""))</f>
        <v/>
      </c>
      <c r="O166" s="56" t="n">
        <f aca="false">IF(J166="","",IF(AND(L166=0,K166=0),1,0))</f>
        <v>1</v>
      </c>
      <c r="P166" s="56" t="str">
        <f aca="false">IF(L166=1,J166+ROW()/10^7,"")</f>
        <v/>
      </c>
      <c r="Q166" s="57" t="n">
        <f aca="false">IF(O166=1,M166,"")</f>
        <v>0.462541434805</v>
      </c>
      <c r="R166" s="56" t="str">
        <f aca="false">IF(K166=1,ROW(),"")</f>
        <v/>
      </c>
      <c r="S166" s="56" t="str">
        <f aca="false">IF(D166="","",TRIM(D166))</f>
        <v>Bank Charges</v>
      </c>
    </row>
    <row r="167" customFormat="false" ht="15" hidden="false" customHeight="false" outlineLevel="0" collapsed="false">
      <c r="A167" s="50" t="s">
        <v>2955</v>
      </c>
      <c r="B167" s="55" t="n">
        <v>45686</v>
      </c>
      <c r="C167" s="50" t="n">
        <f aca="false">IF(S167="","",IFERROR(IF(INDEX('Ledger Codes'!$C$6:$C$205,MATCH(S167,'Ledger Codes'!$B$6:$B$205,0))="","",INDEX('Ledger Codes'!$C$6:$C$205,MATCH(S167,'Ledger Codes'!$B$6:$B$205,0))),""))</f>
        <v>10107</v>
      </c>
      <c r="D167" s="50" t="s">
        <v>298</v>
      </c>
      <c r="E167" s="50" t="s">
        <v>2956</v>
      </c>
      <c r="F167" s="50" t="s">
        <v>2957</v>
      </c>
      <c r="G167" s="52" t="n">
        <v>400</v>
      </c>
      <c r="H167" s="52" t="n">
        <v>0</v>
      </c>
      <c r="I167" s="52" t="n">
        <f aca="false">IF(AND(G167="",H167=""),"",N(G167)-N(H167))</f>
        <v>400</v>
      </c>
      <c r="J167" s="52" t="n">
        <f aca="false">IF(I167="","",ABS(I167))</f>
        <v>400</v>
      </c>
      <c r="K167" s="56" t="n">
        <f aca="false">IF(S167="","",IF(IFERROR(INDEX('Expense Accounts'!$G$6:$G$75,MATCH(S167,'Expense Accounts'!$C$6:$C$75,0)),"Include")="Exclude",1,0))</f>
        <v>0</v>
      </c>
      <c r="L167" s="56" t="n">
        <f aca="false">IF(J167="","",IF(AND(J167&gt;'Expenses Testing'!$E$9,K167=0),1,0))</f>
        <v>0</v>
      </c>
      <c r="M167" s="57" t="n">
        <v>0.241917328161</v>
      </c>
      <c r="N167" s="56" t="str">
        <f aca="false">IF(OR(A167="",I167=""),"",IF(COUNTIFS($A$2:$A$800,A167,$D$2:$D$800,D167,$I$2:$I$800,I167)&gt;1,"Possible duplicate",""))</f>
        <v/>
      </c>
      <c r="O167" s="56" t="n">
        <f aca="false">IF(J167="","",IF(AND(L167=0,K167=0),1,0))</f>
        <v>1</v>
      </c>
      <c r="P167" s="56" t="str">
        <f aca="false">IF(L167=1,J167+ROW()/10^7,"")</f>
        <v/>
      </c>
      <c r="Q167" s="57" t="n">
        <f aca="false">IF(O167=1,M167,"")</f>
        <v>0.241917328161</v>
      </c>
      <c r="R167" s="56" t="str">
        <f aca="false">IF(K167=1,ROW(),"")</f>
        <v/>
      </c>
      <c r="S167" s="56" t="str">
        <f aca="false">IF(D167="","",TRIM(D167))</f>
        <v>INSURANCE EXPENSE</v>
      </c>
    </row>
    <row r="168" customFormat="false" ht="15" hidden="false" customHeight="false" outlineLevel="0" collapsed="false">
      <c r="A168" s="50" t="s">
        <v>2958</v>
      </c>
      <c r="B168" s="55" t="n">
        <v>45702</v>
      </c>
      <c r="C168" s="50" t="n">
        <f aca="false">IF(S168="","",IFERROR(IF(INDEX('Ledger Codes'!$C$6:$C$205,MATCH(S168,'Ledger Codes'!$B$6:$B$205,0))="","",INDEX('Ledger Codes'!$C$6:$C$205,MATCH(S168,'Ledger Codes'!$B$6:$B$205,0))),""))</f>
        <v>10102</v>
      </c>
      <c r="D168" s="50" t="s">
        <v>299</v>
      </c>
      <c r="E168" s="50" t="s">
        <v>2959</v>
      </c>
      <c r="F168" s="50" t="s">
        <v>2960</v>
      </c>
      <c r="G168" s="52" t="n">
        <v>756.88</v>
      </c>
      <c r="H168" s="52" t="n">
        <v>0</v>
      </c>
      <c r="I168" s="52" t="n">
        <f aca="false">IF(AND(G168="",H168=""),"",N(G168)-N(H168))</f>
        <v>756.88</v>
      </c>
      <c r="J168" s="52" t="n">
        <f aca="false">IF(I168="","",ABS(I168))</f>
        <v>756.88</v>
      </c>
      <c r="K168" s="56" t="n">
        <f aca="false">IF(S168="","",IF(IFERROR(INDEX('Expense Accounts'!$G$6:$G$75,MATCH(S168,'Expense Accounts'!$C$6:$C$75,0)),"Include")="Exclude",1,0))</f>
        <v>0</v>
      </c>
      <c r="L168" s="56" t="n">
        <f aca="false">IF(J168="","",IF(AND(J168&gt;'Expenses Testing'!$E$9,K168=0),1,0))</f>
        <v>0</v>
      </c>
      <c r="M168" s="57" t="n">
        <v>0.364923242801</v>
      </c>
      <c r="N168" s="56" t="str">
        <f aca="false">IF(OR(A168="",I168=""),"",IF(COUNTIFS($A$2:$A$800,A168,$D$2:$D$800,D168,$I$2:$I$800,I168)&gt;1,"Possible duplicate",""))</f>
        <v/>
      </c>
      <c r="O168" s="56" t="n">
        <f aca="false">IF(J168="","",IF(AND(L168=0,K168=0),1,0))</f>
        <v>1</v>
      </c>
      <c r="P168" s="56" t="str">
        <f aca="false">IF(L168=1,J168+ROW()/10^7,"")</f>
        <v/>
      </c>
      <c r="Q168" s="57" t="n">
        <f aca="false">IF(O168=1,M168,"")</f>
        <v>0.364923242801</v>
      </c>
      <c r="R168" s="56" t="str">
        <f aca="false">IF(K168=1,ROW(),"")</f>
        <v/>
      </c>
      <c r="S168" s="56" t="str">
        <f aca="false">IF(D168="","",TRIM(D168))</f>
        <v>HOTEL ACCOMMODATION EXPENSE</v>
      </c>
    </row>
    <row r="169" customFormat="false" ht="15" hidden="false" customHeight="false" outlineLevel="0" collapsed="false">
      <c r="A169" s="50" t="s">
        <v>2961</v>
      </c>
      <c r="B169" s="55" t="n">
        <v>45868</v>
      </c>
      <c r="C169" s="50" t="n">
        <f aca="false">IF(S169="","",IFERROR(IF(INDEX('Ledger Codes'!$C$6:$C$205,MATCH(S169,'Ledger Codes'!$B$6:$B$205,0))="","",INDEX('Ledger Codes'!$C$6:$C$205,MATCH(S169,'Ledger Codes'!$B$6:$B$205,0))),""))</f>
        <v>10092</v>
      </c>
      <c r="D169" s="50" t="s">
        <v>145</v>
      </c>
      <c r="E169" s="50"/>
      <c r="F169" s="50" t="s">
        <v>145</v>
      </c>
      <c r="G169" s="52" t="n">
        <v>0.58</v>
      </c>
      <c r="H169" s="52" t="n">
        <v>0</v>
      </c>
      <c r="I169" s="52" t="n">
        <f aca="false">IF(AND(G169="",H169=""),"",N(G169)-N(H169))</f>
        <v>0.58</v>
      </c>
      <c r="J169" s="52" t="n">
        <f aca="false">IF(I169="","",ABS(I169))</f>
        <v>0.58</v>
      </c>
      <c r="K169" s="56" t="n">
        <f aca="false">IF(S169="","",IF(IFERROR(INDEX('Expense Accounts'!$G$6:$G$75,MATCH(S169,'Expense Accounts'!$C$6:$C$75,0)),"Include")="Exclude",1,0))</f>
        <v>0</v>
      </c>
      <c r="L169" s="56" t="n">
        <f aca="false">IF(J169="","",IF(AND(J169&gt;'Expenses Testing'!$E$9,K169=0),1,0))</f>
        <v>0</v>
      </c>
      <c r="M169" s="57" t="n">
        <v>0.18831912316</v>
      </c>
      <c r="N169" s="56" t="str">
        <f aca="false">IF(OR(A169="",I169=""),"",IF(COUNTIFS($A$2:$A$800,A169,$D$2:$D$800,D169,$I$2:$I$800,I169)&gt;1,"Possible duplicate",""))</f>
        <v/>
      </c>
      <c r="O169" s="56" t="n">
        <f aca="false">IF(J169="","",IF(AND(L169=0,K169=0),1,0))</f>
        <v>1</v>
      </c>
      <c r="P169" s="56" t="str">
        <f aca="false">IF(L169=1,J169+ROW()/10^7,"")</f>
        <v/>
      </c>
      <c r="Q169" s="57" t="n">
        <f aca="false">IF(O169=1,M169,"")</f>
        <v>0.18831912316</v>
      </c>
      <c r="R169" s="56" t="str">
        <f aca="false">IF(K169=1,ROW(),"")</f>
        <v/>
      </c>
      <c r="S169" s="56" t="str">
        <f aca="false">IF(D169="","",TRIM(D169))</f>
        <v>Bank Charges</v>
      </c>
    </row>
    <row r="170" customFormat="false" ht="15" hidden="false" customHeight="false" outlineLevel="0" collapsed="false">
      <c r="A170" s="50" t="s">
        <v>2962</v>
      </c>
      <c r="B170" s="55" t="n">
        <v>46001</v>
      </c>
      <c r="C170" s="50" t="n">
        <f aca="false">IF(S170="","",IFERROR(IF(INDEX('Ledger Codes'!$C$6:$C$205,MATCH(S170,'Ledger Codes'!$B$6:$B$205,0))="","",INDEX('Ledger Codes'!$C$6:$C$205,MATCH(S170,'Ledger Codes'!$B$6:$B$205,0))),""))</f>
        <v>10099</v>
      </c>
      <c r="D170" s="50" t="s">
        <v>300</v>
      </c>
      <c r="E170" s="50"/>
      <c r="F170" s="50" t="s">
        <v>2963</v>
      </c>
      <c r="G170" s="52" t="n">
        <v>150.34</v>
      </c>
      <c r="H170" s="52" t="n">
        <v>0</v>
      </c>
      <c r="I170" s="52" t="n">
        <f aca="false">IF(AND(G170="",H170=""),"",N(G170)-N(H170))</f>
        <v>150.34</v>
      </c>
      <c r="J170" s="52" t="n">
        <f aca="false">IF(I170="","",ABS(I170))</f>
        <v>150.34</v>
      </c>
      <c r="K170" s="56" t="n">
        <f aca="false">IF(S170="","",IF(IFERROR(INDEX('Expense Accounts'!$G$6:$G$75,MATCH(S170,'Expense Accounts'!$C$6:$C$75,0)),"Include")="Exclude",1,0))</f>
        <v>0</v>
      </c>
      <c r="L170" s="56" t="n">
        <f aca="false">IF(J170="","",IF(AND(J170&gt;'Expenses Testing'!$E$9,K170=0),1,0))</f>
        <v>0</v>
      </c>
      <c r="M170" s="57" t="n">
        <v>0.935814758773</v>
      </c>
      <c r="N170" s="56" t="str">
        <f aca="false">IF(OR(A170="",I170=""),"",IF(COUNTIFS($A$2:$A$800,A170,$D$2:$D$800,D170,$I$2:$I$800,I170)&gt;1,"Possible duplicate",""))</f>
        <v/>
      </c>
      <c r="O170" s="56" t="n">
        <f aca="false">IF(J170="","",IF(AND(L170=0,K170=0),1,0))</f>
        <v>1</v>
      </c>
      <c r="P170" s="56" t="str">
        <f aca="false">IF(L170=1,J170+ROW()/10^7,"")</f>
        <v/>
      </c>
      <c r="Q170" s="57" t="n">
        <f aca="false">IF(O170=1,M170,"")</f>
        <v>0.935814758773</v>
      </c>
      <c r="R170" s="56" t="str">
        <f aca="false">IF(K170=1,ROW(),"")</f>
        <v/>
      </c>
      <c r="S170" s="56" t="str">
        <f aca="false">IF(D170="","",TRIM(D170))</f>
        <v>ELECTRICITY &amp; WATER</v>
      </c>
    </row>
    <row r="171" customFormat="false" ht="15" hidden="false" customHeight="false" outlineLevel="0" collapsed="false">
      <c r="A171" s="50" t="s">
        <v>2964</v>
      </c>
      <c r="B171" s="55" t="n">
        <v>45900</v>
      </c>
      <c r="C171" s="50" t="n">
        <f aca="false">IF(S171="","",IFERROR(IF(INDEX('Ledger Codes'!$C$6:$C$205,MATCH(S171,'Ledger Codes'!$B$6:$B$205,0))="","",INDEX('Ledger Codes'!$C$6:$C$205,MATCH(S171,'Ledger Codes'!$B$6:$B$205,0))),""))</f>
        <v>10115</v>
      </c>
      <c r="D171" s="50" t="s">
        <v>268</v>
      </c>
      <c r="E171" s="50"/>
      <c r="F171" s="58" t="s">
        <v>2965</v>
      </c>
      <c r="G171" s="52" t="n">
        <v>1000</v>
      </c>
      <c r="H171" s="52" t="n">
        <v>0</v>
      </c>
      <c r="I171" s="52" t="n">
        <f aca="false">IF(AND(G171="",H171=""),"",N(G171)-N(H171))</f>
        <v>1000</v>
      </c>
      <c r="J171" s="52" t="n">
        <f aca="false">IF(I171="","",ABS(I171))</f>
        <v>1000</v>
      </c>
      <c r="K171" s="56" t="n">
        <f aca="false">IF(S171="","",IF(IFERROR(INDEX('Expense Accounts'!$G$6:$G$75,MATCH(S171,'Expense Accounts'!$C$6:$C$75,0)),"Include")="Exclude",1,0))</f>
        <v>0</v>
      </c>
      <c r="L171" s="56" t="n">
        <f aca="false">IF(J171="","",IF(AND(J171&gt;'Expenses Testing'!$E$9,K171=0),1,0))</f>
        <v>0</v>
      </c>
      <c r="M171" s="57" t="n">
        <v>0.823647022742</v>
      </c>
      <c r="N171" s="56" t="str">
        <f aca="false">IF(OR(A171="",I171=""),"",IF(COUNTIFS($A$2:$A$800,A171,$D$2:$D$800,D171,$I$2:$I$800,I171)&gt;1,"Possible duplicate",""))</f>
        <v/>
      </c>
      <c r="O171" s="56" t="n">
        <f aca="false">IF(J171="","",IF(AND(L171=0,K171=0),1,0))</f>
        <v>1</v>
      </c>
      <c r="P171" s="56" t="str">
        <f aca="false">IF(L171=1,J171+ROW()/10^7,"")</f>
        <v/>
      </c>
      <c r="Q171" s="57" t="n">
        <f aca="false">IF(O171=1,M171,"")</f>
        <v>0.823647022742</v>
      </c>
      <c r="R171" s="56" t="str">
        <f aca="false">IF(K171=1,ROW(),"")</f>
        <v/>
      </c>
      <c r="S171" s="56" t="str">
        <f aca="false">IF(D171="","",TRIM(D171))</f>
        <v>SALARY &amp; ALLOWANCES</v>
      </c>
    </row>
    <row r="172" customFormat="false" ht="15" hidden="false" customHeight="false" outlineLevel="0" collapsed="false">
      <c r="A172" s="50" t="s">
        <v>2966</v>
      </c>
      <c r="B172" s="55" t="n">
        <v>45810</v>
      </c>
      <c r="C172" s="50" t="n">
        <f aca="false">IF(S172="","",IFERROR(IF(INDEX('Ledger Codes'!$C$6:$C$205,MATCH(S172,'Ledger Codes'!$B$6:$B$205,0))="","",INDEX('Ledger Codes'!$C$6:$C$205,MATCH(S172,'Ledger Codes'!$B$6:$B$205,0))),""))</f>
        <v>10112</v>
      </c>
      <c r="D172" s="50" t="s">
        <v>282</v>
      </c>
      <c r="E172" s="50"/>
      <c r="F172" s="50" t="s">
        <v>2967</v>
      </c>
      <c r="G172" s="52" t="n">
        <v>940</v>
      </c>
      <c r="H172" s="52" t="n">
        <v>0</v>
      </c>
      <c r="I172" s="52" t="n">
        <f aca="false">IF(AND(G172="",H172=""),"",N(G172)-N(H172))</f>
        <v>940</v>
      </c>
      <c r="J172" s="52" t="n">
        <f aca="false">IF(I172="","",ABS(I172))</f>
        <v>940</v>
      </c>
      <c r="K172" s="56" t="n">
        <f aca="false">IF(S172="","",IF(IFERROR(INDEX('Expense Accounts'!$G$6:$G$75,MATCH(S172,'Expense Accounts'!$C$6:$C$75,0)),"Include")="Exclude",1,0))</f>
        <v>0</v>
      </c>
      <c r="L172" s="56" t="n">
        <f aca="false">IF(J172="","",IF(AND(J172&gt;'Expenses Testing'!$E$9,K172=0),1,0))</f>
        <v>0</v>
      </c>
      <c r="M172" s="57" t="n">
        <v>0.628255884192</v>
      </c>
      <c r="N172" s="56" t="str">
        <f aca="false">IF(OR(A172="",I172=""),"",IF(COUNTIFS($A$2:$A$800,A172,$D$2:$D$800,D172,$I$2:$I$800,I172)&gt;1,"Possible duplicate",""))</f>
        <v/>
      </c>
      <c r="O172" s="56" t="n">
        <f aca="false">IF(J172="","",IF(AND(L172=0,K172=0),1,0))</f>
        <v>1</v>
      </c>
      <c r="P172" s="56" t="str">
        <f aca="false">IF(L172=1,J172+ROW()/10^7,"")</f>
        <v/>
      </c>
      <c r="Q172" s="57" t="n">
        <f aca="false">IF(O172=1,M172,"")</f>
        <v>0.628255884192</v>
      </c>
      <c r="R172" s="56" t="str">
        <f aca="false">IF(K172=1,ROW(),"")</f>
        <v/>
      </c>
      <c r="S172" s="56" t="str">
        <f aca="false">IF(D172="","",TRIM(D172))</f>
        <v>GOSI Expense</v>
      </c>
    </row>
    <row r="173" customFormat="false" ht="15" hidden="false" customHeight="false" outlineLevel="0" collapsed="false">
      <c r="A173" s="50" t="s">
        <v>2968</v>
      </c>
      <c r="B173" s="55" t="n">
        <v>45993</v>
      </c>
      <c r="C173" s="50" t="n">
        <f aca="false">IF(S173="","",IFERROR(IF(INDEX('Ledger Codes'!$C$6:$C$205,MATCH(S173,'Ledger Codes'!$B$6:$B$205,0))="","",INDEX('Ledger Codes'!$C$6:$C$205,MATCH(S173,'Ledger Codes'!$B$6:$B$205,0))),""))</f>
        <v>10092</v>
      </c>
      <c r="D173" s="50" t="s">
        <v>145</v>
      </c>
      <c r="E173" s="50"/>
      <c r="F173" s="50" t="s">
        <v>145</v>
      </c>
      <c r="G173" s="52" t="n">
        <v>8.05</v>
      </c>
      <c r="H173" s="52" t="n">
        <v>0</v>
      </c>
      <c r="I173" s="52" t="n">
        <f aca="false">IF(AND(G173="",H173=""),"",N(G173)-N(H173))</f>
        <v>8.05</v>
      </c>
      <c r="J173" s="52" t="n">
        <f aca="false">IF(I173="","",ABS(I173))</f>
        <v>8.05</v>
      </c>
      <c r="K173" s="56" t="n">
        <f aca="false">IF(S173="","",IF(IFERROR(INDEX('Expense Accounts'!$G$6:$G$75,MATCH(S173,'Expense Accounts'!$C$6:$C$75,0)),"Include")="Exclude",1,0))</f>
        <v>0</v>
      </c>
      <c r="L173" s="56" t="n">
        <f aca="false">IF(J173="","",IF(AND(J173&gt;'Expenses Testing'!$E$9,K173=0),1,0))</f>
        <v>0</v>
      </c>
      <c r="M173" s="57" t="n">
        <v>0.098991352762</v>
      </c>
      <c r="N173" s="56" t="str">
        <f aca="false">IF(OR(A173="",I173=""),"",IF(COUNTIFS($A$2:$A$800,A173,$D$2:$D$800,D173,$I$2:$I$800,I173)&gt;1,"Possible duplicate",""))</f>
        <v/>
      </c>
      <c r="O173" s="56" t="n">
        <f aca="false">IF(J173="","",IF(AND(L173=0,K173=0),1,0))</f>
        <v>1</v>
      </c>
      <c r="P173" s="56" t="str">
        <f aca="false">IF(L173=1,J173+ROW()/10^7,"")</f>
        <v/>
      </c>
      <c r="Q173" s="57" t="n">
        <f aca="false">IF(O173=1,M173,"")</f>
        <v>0.098991352762</v>
      </c>
      <c r="R173" s="56" t="str">
        <f aca="false">IF(K173=1,ROW(),"")</f>
        <v/>
      </c>
      <c r="S173" s="56" t="str">
        <f aca="false">IF(D173="","",TRIM(D173))</f>
        <v>Bank Charges</v>
      </c>
    </row>
    <row r="174" customFormat="false" ht="15" hidden="false" customHeight="false" outlineLevel="0" collapsed="false">
      <c r="A174" s="50" t="s">
        <v>2969</v>
      </c>
      <c r="B174" s="55" t="n">
        <v>45709</v>
      </c>
      <c r="C174" s="50" t="n">
        <f aca="false">IF(S174="","",IFERROR(IF(INDEX('Ledger Codes'!$C$6:$C$205,MATCH(S174,'Ledger Codes'!$B$6:$B$205,0))="","",INDEX('Ledger Codes'!$C$6:$C$205,MATCH(S174,'Ledger Codes'!$B$6:$B$205,0))),""))</f>
        <v>10110</v>
      </c>
      <c r="D174" s="50" t="s">
        <v>301</v>
      </c>
      <c r="E174" s="50" t="s">
        <v>2970</v>
      </c>
      <c r="F174" s="50" t="s">
        <v>2971</v>
      </c>
      <c r="G174" s="52" t="n">
        <v>94</v>
      </c>
      <c r="H174" s="52" t="n">
        <v>0</v>
      </c>
      <c r="I174" s="52" t="n">
        <f aca="false">IF(AND(G174="",H174=""),"",N(G174)-N(H174))</f>
        <v>94</v>
      </c>
      <c r="J174" s="52" t="n">
        <f aca="false">IF(I174="","",ABS(I174))</f>
        <v>94</v>
      </c>
      <c r="K174" s="56" t="n">
        <f aca="false">IF(S174="","",IF(IFERROR(INDEX('Expense Accounts'!$G$6:$G$75,MATCH(S174,'Expense Accounts'!$C$6:$C$75,0)),"Include")="Exclude",1,0))</f>
        <v>0</v>
      </c>
      <c r="L174" s="56" t="n">
        <f aca="false">IF(J174="","",IF(AND(J174&gt;'Expenses Testing'!$E$9,K174=0),1,0))</f>
        <v>0</v>
      </c>
      <c r="M174" s="57" t="n">
        <v>0.319227775676</v>
      </c>
      <c r="N174" s="56" t="str">
        <f aca="false">IF(OR(A174="",I174=""),"",IF(COUNTIFS($A$2:$A$800,A174,$D$2:$D$800,D174,$I$2:$I$800,I174)&gt;1,"Possible duplicate",""))</f>
        <v/>
      </c>
      <c r="O174" s="56" t="n">
        <f aca="false">IF(J174="","",IF(AND(L174=0,K174=0),1,0))</f>
        <v>1</v>
      </c>
      <c r="P174" s="56" t="str">
        <f aca="false">IF(L174=1,J174+ROW()/10^7,"")</f>
        <v/>
      </c>
      <c r="Q174" s="57" t="n">
        <f aca="false">IF(O174=1,M174,"")</f>
        <v>0.319227775676</v>
      </c>
      <c r="R174" s="56" t="str">
        <f aca="false">IF(K174=1,ROW(),"")</f>
        <v/>
      </c>
      <c r="S174" s="56" t="str">
        <f aca="false">IF(D174="","",TRIM(D174))</f>
        <v>CONVEYENCE EXPENSES</v>
      </c>
    </row>
    <row r="175" customFormat="false" ht="15" hidden="false" customHeight="false" outlineLevel="0" collapsed="false">
      <c r="A175" s="50" t="s">
        <v>2972</v>
      </c>
      <c r="B175" s="55" t="n">
        <v>45861</v>
      </c>
      <c r="C175" s="50" t="n">
        <f aca="false">IF(S175="","",IFERROR(IF(INDEX('Ledger Codes'!$C$6:$C$205,MATCH(S175,'Ledger Codes'!$B$6:$B$205,0))="","",INDEX('Ledger Codes'!$C$6:$C$205,MATCH(S175,'Ledger Codes'!$B$6:$B$205,0))),""))</f>
        <v>10092</v>
      </c>
      <c r="D175" s="50" t="s">
        <v>145</v>
      </c>
      <c r="E175" s="50"/>
      <c r="F175" s="50" t="s">
        <v>145</v>
      </c>
      <c r="G175" s="52" t="n">
        <v>0.58</v>
      </c>
      <c r="H175" s="52" t="n">
        <v>0</v>
      </c>
      <c r="I175" s="52" t="n">
        <f aca="false">IF(AND(G175="",H175=""),"",N(G175)-N(H175))</f>
        <v>0.58</v>
      </c>
      <c r="J175" s="52" t="n">
        <f aca="false">IF(I175="","",ABS(I175))</f>
        <v>0.58</v>
      </c>
      <c r="K175" s="56" t="n">
        <f aca="false">IF(S175="","",IF(IFERROR(INDEX('Expense Accounts'!$G$6:$G$75,MATCH(S175,'Expense Accounts'!$C$6:$C$75,0)),"Include")="Exclude",1,0))</f>
        <v>0</v>
      </c>
      <c r="L175" s="56" t="n">
        <f aca="false">IF(J175="","",IF(AND(J175&gt;'Expenses Testing'!$E$9,K175=0),1,0))</f>
        <v>0</v>
      </c>
      <c r="M175" s="57" t="n">
        <v>0.634415124189</v>
      </c>
      <c r="N175" s="56" t="str">
        <f aca="false">IF(OR(A175="",I175=""),"",IF(COUNTIFS($A$2:$A$800,A175,$D$2:$D$800,D175,$I$2:$I$800,I175)&gt;1,"Possible duplicate",""))</f>
        <v/>
      </c>
      <c r="O175" s="56" t="n">
        <f aca="false">IF(J175="","",IF(AND(L175=0,K175=0),1,0))</f>
        <v>1</v>
      </c>
      <c r="P175" s="56" t="str">
        <f aca="false">IF(L175=1,J175+ROW()/10^7,"")</f>
        <v/>
      </c>
      <c r="Q175" s="57" t="n">
        <f aca="false">IF(O175=1,M175,"")</f>
        <v>0.634415124189</v>
      </c>
      <c r="R175" s="56" t="str">
        <f aca="false">IF(K175=1,ROW(),"")</f>
        <v/>
      </c>
      <c r="S175" s="56" t="str">
        <f aca="false">IF(D175="","",TRIM(D175))</f>
        <v>Bank Charges</v>
      </c>
    </row>
    <row r="176" customFormat="false" ht="15" hidden="false" customHeight="false" outlineLevel="0" collapsed="false">
      <c r="A176" s="50" t="s">
        <v>2973</v>
      </c>
      <c r="B176" s="55" t="n">
        <v>45782</v>
      </c>
      <c r="C176" s="50" t="n">
        <f aca="false">IF(S176="","",IFERROR(IF(INDEX('Ledger Codes'!$C$6:$C$205,MATCH(S176,'Ledger Codes'!$B$6:$B$205,0))="","",INDEX('Ledger Codes'!$C$6:$C$205,MATCH(S176,'Ledger Codes'!$B$6:$B$205,0))),""))</f>
        <v>10112</v>
      </c>
      <c r="D176" s="50" t="s">
        <v>282</v>
      </c>
      <c r="E176" s="50"/>
      <c r="F176" s="50" t="s">
        <v>2974</v>
      </c>
      <c r="G176" s="52" t="n">
        <v>940</v>
      </c>
      <c r="H176" s="52" t="n">
        <v>0</v>
      </c>
      <c r="I176" s="52" t="n">
        <f aca="false">IF(AND(G176="",H176=""),"",N(G176)-N(H176))</f>
        <v>940</v>
      </c>
      <c r="J176" s="52" t="n">
        <f aca="false">IF(I176="","",ABS(I176))</f>
        <v>940</v>
      </c>
      <c r="K176" s="56" t="n">
        <f aca="false">IF(S176="","",IF(IFERROR(INDEX('Expense Accounts'!$G$6:$G$75,MATCH(S176,'Expense Accounts'!$C$6:$C$75,0)),"Include")="Exclude",1,0))</f>
        <v>0</v>
      </c>
      <c r="L176" s="56" t="n">
        <f aca="false">IF(J176="","",IF(AND(J176&gt;'Expenses Testing'!$E$9,K176=0),1,0))</f>
        <v>0</v>
      </c>
      <c r="M176" s="57" t="n">
        <v>0.110180401725</v>
      </c>
      <c r="N176" s="56" t="str">
        <f aca="false">IF(OR(A176="",I176=""),"",IF(COUNTIFS($A$2:$A$800,A176,$D$2:$D$800,D176,$I$2:$I$800,I176)&gt;1,"Possible duplicate",""))</f>
        <v/>
      </c>
      <c r="O176" s="56" t="n">
        <f aca="false">IF(J176="","",IF(AND(L176=0,K176=0),1,0))</f>
        <v>1</v>
      </c>
      <c r="P176" s="56" t="str">
        <f aca="false">IF(L176=1,J176+ROW()/10^7,"")</f>
        <v/>
      </c>
      <c r="Q176" s="57" t="n">
        <f aca="false">IF(O176=1,M176,"")</f>
        <v>0.110180401725</v>
      </c>
      <c r="R176" s="56" t="str">
        <f aca="false">IF(K176=1,ROW(),"")</f>
        <v/>
      </c>
      <c r="S176" s="56" t="str">
        <f aca="false">IF(D176="","",TRIM(D176))</f>
        <v>GOSI Expense</v>
      </c>
    </row>
    <row r="177" customFormat="false" ht="15" hidden="false" customHeight="false" outlineLevel="0" collapsed="false">
      <c r="A177" s="50"/>
      <c r="B177" s="55" t="n">
        <v>45641</v>
      </c>
      <c r="C177" s="50" t="n">
        <f aca="false">IF(S177="","",IFERROR(IF(INDEX('Ledger Codes'!$C$6:$C$205,MATCH(S177,'Ledger Codes'!$B$6:$B$205,0))="","",INDEX('Ledger Codes'!$C$6:$C$205,MATCH(S177,'Ledger Codes'!$B$6:$B$205,0))),""))</f>
        <v>10107</v>
      </c>
      <c r="D177" s="50" t="s">
        <v>2975</v>
      </c>
      <c r="E177" s="50"/>
      <c r="F177" s="50"/>
      <c r="G177" s="52" t="n">
        <v>940</v>
      </c>
      <c r="H177" s="52" t="n">
        <v>0</v>
      </c>
      <c r="I177" s="52" t="n">
        <f aca="false">IF(AND(G177="",H177=""),"",N(G177)-N(H177))</f>
        <v>940</v>
      </c>
      <c r="J177" s="52" t="n">
        <f aca="false">IF(I177="","",ABS(I177))</f>
        <v>940</v>
      </c>
      <c r="K177" s="56" t="n">
        <f aca="false">IF(S177="","",IF(IFERROR(INDEX('Expense Accounts'!$G$6:$G$75,MATCH(S177,'Expense Accounts'!$C$6:$C$75,0)),"Include")="Exclude",1,0))</f>
        <v>0</v>
      </c>
      <c r="L177" s="56" t="n">
        <f aca="false">IF(J177="","",IF(AND(J177&gt;'Expenses Testing'!$E$9,K177=0),1,0))</f>
        <v>0</v>
      </c>
      <c r="M177" s="57" t="n">
        <v>0.675998399347</v>
      </c>
      <c r="N177" s="56" t="str">
        <f aca="false">IF(OR(A177="",I177=""),"",IF(COUNTIFS($A$2:$A$800,A177,$D$2:$D$800,D177,$I$2:$I$800,I177)&gt;1,"Possible duplicate",""))</f>
        <v/>
      </c>
      <c r="O177" s="56" t="n">
        <f aca="false">IF(J177="","",IF(AND(L177=0,K177=0),1,0))</f>
        <v>1</v>
      </c>
      <c r="P177" s="56" t="str">
        <f aca="false">IF(L177=1,J177+ROW()/10^7,"")</f>
        <v/>
      </c>
      <c r="Q177" s="57" t="n">
        <f aca="false">IF(O177=1,M177,"")</f>
        <v>0.675998399347</v>
      </c>
      <c r="R177" s="56" t="str">
        <f aca="false">IF(K177=1,ROW(),"")</f>
        <v/>
      </c>
      <c r="S177" s="56" t="str">
        <f aca="false">IF(D177="","",TRIM(D177))</f>
        <v>Insurance</v>
      </c>
    </row>
    <row r="178" customFormat="false" ht="15" hidden="false" customHeight="false" outlineLevel="0" collapsed="false">
      <c r="A178" s="50" t="s">
        <v>2976</v>
      </c>
      <c r="B178" s="55" t="n">
        <v>46001</v>
      </c>
      <c r="C178" s="50" t="n">
        <f aca="false">IF(S178="","",IFERROR(IF(INDEX('Ledger Codes'!$C$6:$C$205,MATCH(S178,'Ledger Codes'!$B$6:$B$205,0))="","",INDEX('Ledger Codes'!$C$6:$C$205,MATCH(S178,'Ledger Codes'!$B$6:$B$205,0))),""))</f>
        <v>10098</v>
      </c>
      <c r="D178" s="50" t="s">
        <v>279</v>
      </c>
      <c r="E178" s="50"/>
      <c r="F178" s="50" t="s">
        <v>2977</v>
      </c>
      <c r="G178" s="52" t="n">
        <v>115</v>
      </c>
      <c r="H178" s="52" t="n">
        <v>0</v>
      </c>
      <c r="I178" s="52" t="n">
        <f aca="false">IF(AND(G178="",H178=""),"",N(G178)-N(H178))</f>
        <v>115</v>
      </c>
      <c r="J178" s="52" t="n">
        <f aca="false">IF(I178="","",ABS(I178))</f>
        <v>115</v>
      </c>
      <c r="K178" s="56" t="n">
        <f aca="false">IF(S178="","",IF(IFERROR(INDEX('Expense Accounts'!$G$6:$G$75,MATCH(S178,'Expense Accounts'!$C$6:$C$75,0)),"Include")="Exclude",1,0))</f>
        <v>0</v>
      </c>
      <c r="L178" s="56" t="n">
        <f aca="false">IF(J178="","",IF(AND(J178&gt;'Expenses Testing'!$E$9,K178=0),1,0))</f>
        <v>0</v>
      </c>
      <c r="M178" s="57" t="n">
        <v>0.041084142221</v>
      </c>
      <c r="N178" s="56" t="str">
        <f aca="false">IF(OR(A178="",I178=""),"",IF(COUNTIFS($A$2:$A$800,A178,$D$2:$D$800,D178,$I$2:$I$800,I178)&gt;1,"Possible duplicate",""))</f>
        <v/>
      </c>
      <c r="O178" s="56" t="n">
        <f aca="false">IF(J178="","",IF(AND(L178=0,K178=0),1,0))</f>
        <v>1</v>
      </c>
      <c r="P178" s="56" t="str">
        <f aca="false">IF(L178=1,J178+ROW()/10^7,"")</f>
        <v/>
      </c>
      <c r="Q178" s="57" t="n">
        <f aca="false">IF(O178=1,M178,"")</f>
        <v>0.041084142221</v>
      </c>
      <c r="R178" s="56" t="str">
        <f aca="false">IF(K178=1,ROW(),"")</f>
        <v/>
      </c>
      <c r="S178" s="56" t="str">
        <f aca="false">IF(D178="","",TRIM(D178))</f>
        <v>IQAMA EXPENSES</v>
      </c>
    </row>
    <row r="179" customFormat="false" ht="15" hidden="false" customHeight="false" outlineLevel="0" collapsed="false">
      <c r="A179" s="50" t="s">
        <v>2926</v>
      </c>
      <c r="B179" s="55" t="n">
        <v>45876</v>
      </c>
      <c r="C179" s="50" t="n">
        <f aca="false">IF(S179="","",IFERROR(IF(INDEX('Ledger Codes'!$C$6:$C$205,MATCH(S179,'Ledger Codes'!$B$6:$B$205,0))="","",INDEX('Ledger Codes'!$C$6:$C$205,MATCH(S179,'Ledger Codes'!$B$6:$B$205,0))),""))</f>
        <v>10103</v>
      </c>
      <c r="D179" s="50" t="s">
        <v>304</v>
      </c>
      <c r="E179" s="50"/>
      <c r="F179" s="58" t="s">
        <v>2927</v>
      </c>
      <c r="G179" s="52" t="n">
        <v>175</v>
      </c>
      <c r="H179" s="52" t="n">
        <v>0</v>
      </c>
      <c r="I179" s="52" t="n">
        <f aca="false">IF(AND(G179="",H179=""),"",N(G179)-N(H179))</f>
        <v>175</v>
      </c>
      <c r="J179" s="52" t="n">
        <f aca="false">IF(I179="","",ABS(I179))</f>
        <v>175</v>
      </c>
      <c r="K179" s="56" t="n">
        <f aca="false">IF(S179="","",IF(IFERROR(INDEX('Expense Accounts'!$G$6:$G$75,MATCH(S179,'Expense Accounts'!$C$6:$C$75,0)),"Include")="Exclude",1,0))</f>
        <v>0</v>
      </c>
      <c r="L179" s="56" t="n">
        <f aca="false">IF(J179="","",IF(AND(J179&gt;'Expenses Testing'!$E$9,K179=0),1,0))</f>
        <v>0</v>
      </c>
      <c r="M179" s="57" t="n">
        <v>0.13534878398</v>
      </c>
      <c r="N179" s="56" t="str">
        <f aca="false">IF(OR(A179="",I179=""),"",IF(COUNTIFS($A$2:$A$800,A179,$D$2:$D$800,D179,$I$2:$I$800,I179)&gt;1,"Possible duplicate",""))</f>
        <v/>
      </c>
      <c r="O179" s="56" t="n">
        <f aca="false">IF(J179="","",IF(AND(L179=0,K179=0),1,0))</f>
        <v>1</v>
      </c>
      <c r="P179" s="56" t="str">
        <f aca="false">IF(L179=1,J179+ROW()/10^7,"")</f>
        <v/>
      </c>
      <c r="Q179" s="57" t="n">
        <f aca="false">IF(O179=1,M179,"")</f>
        <v>0.13534878398</v>
      </c>
      <c r="R179" s="56" t="str">
        <f aca="false">IF(K179=1,ROW(),"")</f>
        <v/>
      </c>
      <c r="S179" s="56" t="str">
        <f aca="false">IF(D179="","",TRIM(D179))</f>
        <v>STAFF MEDICAL EXPENSE</v>
      </c>
    </row>
    <row r="180" customFormat="false" ht="15" hidden="false" customHeight="false" outlineLevel="0" collapsed="false">
      <c r="A180" s="50" t="s">
        <v>2978</v>
      </c>
      <c r="B180" s="55" t="n">
        <v>45832</v>
      </c>
      <c r="C180" s="50" t="n">
        <f aca="false">IF(S180="","",IFERROR(IF(INDEX('Ledger Codes'!$C$6:$C$205,MATCH(S180,'Ledger Codes'!$B$6:$B$205,0))="","",INDEX('Ledger Codes'!$C$6:$C$205,MATCH(S180,'Ledger Codes'!$B$6:$B$205,0))),""))</f>
        <v>10096</v>
      </c>
      <c r="D180" s="50" t="s">
        <v>278</v>
      </c>
      <c r="E180" s="50"/>
      <c r="F180" s="58" t="s">
        <v>2979</v>
      </c>
      <c r="G180" s="52" t="n">
        <v>100</v>
      </c>
      <c r="H180" s="52" t="n">
        <v>0</v>
      </c>
      <c r="I180" s="52" t="n">
        <f aca="false">IF(AND(G180="",H180=""),"",N(G180)-N(H180))</f>
        <v>100</v>
      </c>
      <c r="J180" s="52" t="n">
        <f aca="false">IF(I180="","",ABS(I180))</f>
        <v>100</v>
      </c>
      <c r="K180" s="56" t="n">
        <f aca="false">IF(S180="","",IF(IFERROR(INDEX('Expense Accounts'!$G$6:$G$75,MATCH(S180,'Expense Accounts'!$C$6:$C$75,0)),"Include")="Exclude",1,0))</f>
        <v>0</v>
      </c>
      <c r="L180" s="56" t="n">
        <f aca="false">IF(J180="","",IF(AND(J180&gt;'Expenses Testing'!$E$9,K180=0),1,0))</f>
        <v>0</v>
      </c>
      <c r="M180" s="57" t="n">
        <v>0.872730823206</v>
      </c>
      <c r="N180" s="56" t="str">
        <f aca="false">IF(OR(A180="",I180=""),"",IF(COUNTIFS($A$2:$A$800,A180,$D$2:$D$800,D180,$I$2:$I$800,I180)&gt;1,"Possible duplicate",""))</f>
        <v>Possible duplicate</v>
      </c>
      <c r="O180" s="56" t="n">
        <f aca="false">IF(J180="","",IF(AND(L180=0,K180=0),1,0))</f>
        <v>1</v>
      </c>
      <c r="P180" s="56" t="str">
        <f aca="false">IF(L180=1,J180+ROW()/10^7,"")</f>
        <v/>
      </c>
      <c r="Q180" s="57" t="n">
        <f aca="false">IF(O180=1,M180,"")</f>
        <v>0.872730823206</v>
      </c>
      <c r="R180" s="56" t="str">
        <f aca="false">IF(K180=1,ROW(),"")</f>
        <v/>
      </c>
      <c r="S180" s="56" t="str">
        <f aca="false">IF(D180="","",TRIM(D180))</f>
        <v>SADAD PAYMENTS</v>
      </c>
    </row>
    <row r="181" customFormat="false" ht="15" hidden="false" customHeight="false" outlineLevel="0" collapsed="false">
      <c r="A181" s="50" t="s">
        <v>2980</v>
      </c>
      <c r="B181" s="55" t="n">
        <v>45797</v>
      </c>
      <c r="C181" s="50" t="n">
        <f aca="false">IF(S181="","",IFERROR(IF(INDEX('Ledger Codes'!$C$6:$C$205,MATCH(S181,'Ledger Codes'!$B$6:$B$205,0))="","",INDEX('Ledger Codes'!$C$6:$C$205,MATCH(S181,'Ledger Codes'!$B$6:$B$205,0))),""))</f>
        <v>10096</v>
      </c>
      <c r="D181" s="50" t="s">
        <v>149</v>
      </c>
      <c r="E181" s="50"/>
      <c r="F181" s="50" t="s">
        <v>2981</v>
      </c>
      <c r="G181" s="52" t="n">
        <v>350</v>
      </c>
      <c r="H181" s="52" t="n">
        <v>0</v>
      </c>
      <c r="I181" s="52" t="n">
        <f aca="false">IF(AND(G181="",H181=""),"",N(G181)-N(H181))</f>
        <v>350</v>
      </c>
      <c r="J181" s="52" t="n">
        <f aca="false">IF(I181="","",ABS(I181))</f>
        <v>350</v>
      </c>
      <c r="K181" s="56" t="n">
        <f aca="false">IF(S181="","",IF(IFERROR(INDEX('Expense Accounts'!$G$6:$G$75,MATCH(S181,'Expense Accounts'!$C$6:$C$75,0)),"Include")="Exclude",1,0))</f>
        <v>0</v>
      </c>
      <c r="L181" s="56" t="n">
        <f aca="false">IF(J181="","",IF(AND(J181&gt;'Expenses Testing'!$E$9,K181=0),1,0))</f>
        <v>0</v>
      </c>
      <c r="M181" s="57" t="n">
        <v>0.30608084904</v>
      </c>
      <c r="N181" s="56" t="str">
        <f aca="false">IF(OR(A181="",I181=""),"",IF(COUNTIFS($A$2:$A$800,A181,$D$2:$D$800,D181,$I$2:$I$800,I181)&gt;1,"Possible duplicate",""))</f>
        <v>Possible duplicate</v>
      </c>
      <c r="O181" s="56" t="n">
        <f aca="false">IF(J181="","",IF(AND(L181=0,K181=0),1,0))</f>
        <v>1</v>
      </c>
      <c r="P181" s="56" t="str">
        <f aca="false">IF(L181=1,J181+ROW()/10^7,"")</f>
        <v/>
      </c>
      <c r="Q181" s="57" t="n">
        <f aca="false">IF(O181=1,M181,"")</f>
        <v>0.30608084904</v>
      </c>
      <c r="R181" s="56" t="str">
        <f aca="false">IF(K181=1,ROW(),"")</f>
        <v/>
      </c>
      <c r="S181" s="56" t="str">
        <f aca="false">IF(D181="","",TRIM(D181))</f>
        <v>Sadad Payments</v>
      </c>
    </row>
    <row r="182" customFormat="false" ht="15" hidden="false" customHeight="false" outlineLevel="0" collapsed="false">
      <c r="A182" s="50"/>
      <c r="B182" s="55" t="n">
        <v>45636</v>
      </c>
      <c r="C182" s="50" t="n">
        <f aca="false">IF(S182="","",IFERROR(IF(INDEX('Ledger Codes'!$C$6:$C$205,MATCH(S182,'Ledger Codes'!$B$6:$B$205,0))="","",INDEX('Ledger Codes'!$C$6:$C$205,MATCH(S182,'Ledger Codes'!$B$6:$B$205,0))),""))</f>
        <v>10092</v>
      </c>
      <c r="D182" s="50" t="s">
        <v>2982</v>
      </c>
      <c r="E182" s="50"/>
      <c r="F182" s="50"/>
      <c r="G182" s="52" t="n">
        <v>8.05</v>
      </c>
      <c r="H182" s="52" t="n">
        <v>0</v>
      </c>
      <c r="I182" s="52" t="n">
        <f aca="false">IF(AND(G182="",H182=""),"",N(G182)-N(H182))</f>
        <v>8.05</v>
      </c>
      <c r="J182" s="52" t="n">
        <f aca="false">IF(I182="","",ABS(I182))</f>
        <v>8.05</v>
      </c>
      <c r="K182" s="56" t="n">
        <f aca="false">IF(S182="","",IF(IFERROR(INDEX('Expense Accounts'!$G$6:$G$75,MATCH(S182,'Expense Accounts'!$C$6:$C$75,0)),"Include")="Exclude",1,0))</f>
        <v>0</v>
      </c>
      <c r="L182" s="56" t="n">
        <f aca="false">IF(J182="","",IF(AND(J182&gt;'Expenses Testing'!$E$9,K182=0),1,0))</f>
        <v>0</v>
      </c>
      <c r="M182" s="57" t="n">
        <v>0.838088080955</v>
      </c>
      <c r="N182" s="56" t="str">
        <f aca="false">IF(OR(A182="",I182=""),"",IF(COUNTIFS($A$2:$A$800,A182,$D$2:$D$800,D182,$I$2:$I$800,I182)&gt;1,"Possible duplicate",""))</f>
        <v/>
      </c>
      <c r="O182" s="56" t="n">
        <f aca="false">IF(J182="","",IF(AND(L182=0,K182=0),1,0))</f>
        <v>1</v>
      </c>
      <c r="P182" s="56" t="str">
        <f aca="false">IF(L182=1,J182+ROW()/10^7,"")</f>
        <v/>
      </c>
      <c r="Q182" s="57" t="n">
        <f aca="false">IF(O182=1,M182,"")</f>
        <v>0.838088080955</v>
      </c>
      <c r="R182" s="56" t="str">
        <f aca="false">IF(K182=1,ROW(),"")</f>
        <v/>
      </c>
      <c r="S182" s="56" t="str">
        <f aca="false">IF(D182="","",TRIM(D182))</f>
        <v>Bank charges</v>
      </c>
    </row>
    <row r="183" customFormat="false" ht="15" hidden="false" customHeight="false" outlineLevel="0" collapsed="false">
      <c r="A183" s="50" t="s">
        <v>2983</v>
      </c>
      <c r="B183" s="55" t="n">
        <v>45843</v>
      </c>
      <c r="C183" s="50" t="n">
        <f aca="false">IF(S183="","",IFERROR(IF(INDEX('Ledger Codes'!$C$6:$C$205,MATCH(S183,'Ledger Codes'!$B$6:$B$205,0))="","",INDEX('Ledger Codes'!$C$6:$C$205,MATCH(S183,'Ledger Codes'!$B$6:$B$205,0))),""))</f>
        <v>10092</v>
      </c>
      <c r="D183" s="50" t="s">
        <v>145</v>
      </c>
      <c r="E183" s="50"/>
      <c r="F183" s="50" t="s">
        <v>145</v>
      </c>
      <c r="G183" s="52" t="n">
        <v>6.9</v>
      </c>
      <c r="H183" s="52" t="n">
        <v>0</v>
      </c>
      <c r="I183" s="52" t="n">
        <f aca="false">IF(AND(G183="",H183=""),"",N(G183)-N(H183))</f>
        <v>6.9</v>
      </c>
      <c r="J183" s="52" t="n">
        <f aca="false">IF(I183="","",ABS(I183))</f>
        <v>6.9</v>
      </c>
      <c r="K183" s="56" t="n">
        <f aca="false">IF(S183="","",IF(IFERROR(INDEX('Expense Accounts'!$G$6:$G$75,MATCH(S183,'Expense Accounts'!$C$6:$C$75,0)),"Include")="Exclude",1,0))</f>
        <v>0</v>
      </c>
      <c r="L183" s="56" t="n">
        <f aca="false">IF(J183="","",IF(AND(J183&gt;'Expenses Testing'!$E$9,K183=0),1,0))</f>
        <v>0</v>
      </c>
      <c r="M183" s="57" t="n">
        <v>0.522994481618</v>
      </c>
      <c r="N183" s="56" t="str">
        <f aca="false">IF(OR(A183="",I183=""),"",IF(COUNTIFS($A$2:$A$800,A183,$D$2:$D$800,D183,$I$2:$I$800,I183)&gt;1,"Possible duplicate",""))</f>
        <v/>
      </c>
      <c r="O183" s="56" t="n">
        <f aca="false">IF(J183="","",IF(AND(L183=0,K183=0),1,0))</f>
        <v>1</v>
      </c>
      <c r="P183" s="56" t="str">
        <f aca="false">IF(L183=1,J183+ROW()/10^7,"")</f>
        <v/>
      </c>
      <c r="Q183" s="57" t="n">
        <f aca="false">IF(O183=1,M183,"")</f>
        <v>0.522994481618</v>
      </c>
      <c r="R183" s="56" t="str">
        <f aca="false">IF(K183=1,ROW(),"")</f>
        <v/>
      </c>
      <c r="S183" s="56" t="str">
        <f aca="false">IF(D183="","",TRIM(D183))</f>
        <v>Bank Charges</v>
      </c>
    </row>
    <row r="184" customFormat="false" ht="15" hidden="false" customHeight="false" outlineLevel="0" collapsed="false">
      <c r="A184" s="50" t="s">
        <v>2964</v>
      </c>
      <c r="B184" s="55" t="n">
        <v>45900</v>
      </c>
      <c r="C184" s="50" t="n">
        <f aca="false">IF(S184="","",IFERROR(IF(INDEX('Ledger Codes'!$C$6:$C$205,MATCH(S184,'Ledger Codes'!$B$6:$B$205,0))="","",INDEX('Ledger Codes'!$C$6:$C$205,MATCH(S184,'Ledger Codes'!$B$6:$B$205,0))),""))</f>
        <v>10104</v>
      </c>
      <c r="D184" s="50" t="s">
        <v>272</v>
      </c>
      <c r="E184" s="50"/>
      <c r="F184" s="58" t="s">
        <v>2965</v>
      </c>
      <c r="G184" s="52" t="n">
        <v>80</v>
      </c>
      <c r="H184" s="52" t="n">
        <v>0</v>
      </c>
      <c r="I184" s="52" t="n">
        <f aca="false">IF(AND(G184="",H184=""),"",N(G184)-N(H184))</f>
        <v>80</v>
      </c>
      <c r="J184" s="52" t="n">
        <f aca="false">IF(I184="","",ABS(I184))</f>
        <v>80</v>
      </c>
      <c r="K184" s="56" t="n">
        <f aca="false">IF(S184="","",IF(IFERROR(INDEX('Expense Accounts'!$G$6:$G$75,MATCH(S184,'Expense Accounts'!$C$6:$C$75,0)),"Include")="Exclude",1,0))</f>
        <v>0</v>
      </c>
      <c r="L184" s="56" t="n">
        <f aca="false">IF(J184="","",IF(AND(J184&gt;'Expenses Testing'!$E$9,K184=0),1,0))</f>
        <v>0</v>
      </c>
      <c r="M184" s="57" t="n">
        <v>0.708256879757</v>
      </c>
      <c r="N184" s="56" t="str">
        <f aca="false">IF(OR(A184="",I184=""),"",IF(COUNTIFS($A$2:$A$800,A184,$D$2:$D$800,D184,$I$2:$I$800,I184)&gt;1,"Possible duplicate",""))</f>
        <v/>
      </c>
      <c r="O184" s="56" t="n">
        <f aca="false">IF(J184="","",IF(AND(L184=0,K184=0),1,0))</f>
        <v>1</v>
      </c>
      <c r="P184" s="56" t="str">
        <f aca="false">IF(L184=1,J184+ROW()/10^7,"")</f>
        <v/>
      </c>
      <c r="Q184" s="57" t="n">
        <f aca="false">IF(O184=1,M184,"")</f>
        <v>0.708256879757</v>
      </c>
      <c r="R184" s="56" t="str">
        <f aca="false">IF(K184=1,ROW(),"")</f>
        <v/>
      </c>
      <c r="S184" s="56" t="str">
        <f aca="false">IF(D184="","",TRIM(D184))</f>
        <v>OFFICE EXPENSES</v>
      </c>
    </row>
    <row r="185" customFormat="false" ht="15" hidden="false" customHeight="false" outlineLevel="0" collapsed="false">
      <c r="A185" s="50" t="s">
        <v>2984</v>
      </c>
      <c r="B185" s="55" t="n">
        <v>45832</v>
      </c>
      <c r="C185" s="50" t="n">
        <f aca="false">IF(S185="","",IFERROR(IF(INDEX('Ledger Codes'!$C$6:$C$205,MATCH(S185,'Ledger Codes'!$B$6:$B$205,0))="","",INDEX('Ledger Codes'!$C$6:$C$205,MATCH(S185,'Ledger Codes'!$B$6:$B$205,0))),""))</f>
        <v>10096</v>
      </c>
      <c r="D185" s="50" t="s">
        <v>278</v>
      </c>
      <c r="E185" s="50"/>
      <c r="F185" s="58" t="s">
        <v>2985</v>
      </c>
      <c r="G185" s="52" t="n">
        <v>1150</v>
      </c>
      <c r="H185" s="52" t="n">
        <v>0</v>
      </c>
      <c r="I185" s="52" t="n">
        <f aca="false">IF(AND(G185="",H185=""),"",N(G185)-N(H185))</f>
        <v>1150</v>
      </c>
      <c r="J185" s="52" t="n">
        <f aca="false">IF(I185="","",ABS(I185))</f>
        <v>1150</v>
      </c>
      <c r="K185" s="56" t="n">
        <f aca="false">IF(S185="","",IF(IFERROR(INDEX('Expense Accounts'!$G$6:$G$75,MATCH(S185,'Expense Accounts'!$C$6:$C$75,0)),"Include")="Exclude",1,0))</f>
        <v>0</v>
      </c>
      <c r="L185" s="56" t="n">
        <f aca="false">IF(J185="","",IF(AND(J185&gt;'Expenses Testing'!$E$9,K185=0),1,0))</f>
        <v>0</v>
      </c>
      <c r="M185" s="57" t="n">
        <v>0.989478075646</v>
      </c>
      <c r="N185" s="56" t="str">
        <f aca="false">IF(OR(A185="",I185=""),"",IF(COUNTIFS($A$2:$A$800,A185,$D$2:$D$800,D185,$I$2:$I$800,I185)&gt;1,"Possible duplicate",""))</f>
        <v>Possible duplicate</v>
      </c>
      <c r="O185" s="56" t="n">
        <f aca="false">IF(J185="","",IF(AND(L185=0,K185=0),1,0))</f>
        <v>1</v>
      </c>
      <c r="P185" s="56" t="str">
        <f aca="false">IF(L185=1,J185+ROW()/10^7,"")</f>
        <v/>
      </c>
      <c r="Q185" s="57" t="n">
        <f aca="false">IF(O185=1,M185,"")</f>
        <v>0.989478075646</v>
      </c>
      <c r="R185" s="56" t="str">
        <f aca="false">IF(K185=1,ROW(),"")</f>
        <v/>
      </c>
      <c r="S185" s="56" t="str">
        <f aca="false">IF(D185="","",TRIM(D185))</f>
        <v>SADAD PAYMENTS</v>
      </c>
    </row>
    <row r="186" customFormat="false" ht="15" hidden="false" customHeight="false" outlineLevel="0" collapsed="false">
      <c r="A186" s="50" t="s">
        <v>2986</v>
      </c>
      <c r="B186" s="55" t="n">
        <v>45901</v>
      </c>
      <c r="C186" s="50" t="n">
        <f aca="false">IF(S186="","",IFERROR(IF(INDEX('Ledger Codes'!$C$6:$C$205,MATCH(S186,'Ledger Codes'!$B$6:$B$205,0))="","",INDEX('Ledger Codes'!$C$6:$C$205,MATCH(S186,'Ledger Codes'!$B$6:$B$205,0))),""))</f>
        <v>10092</v>
      </c>
      <c r="D186" s="50" t="s">
        <v>145</v>
      </c>
      <c r="E186" s="50"/>
      <c r="F186" s="50" t="s">
        <v>145</v>
      </c>
      <c r="G186" s="52" t="n">
        <v>2.3</v>
      </c>
      <c r="H186" s="52" t="n">
        <v>0</v>
      </c>
      <c r="I186" s="52" t="n">
        <f aca="false">IF(AND(G186="",H186=""),"",N(G186)-N(H186))</f>
        <v>2.3</v>
      </c>
      <c r="J186" s="52" t="n">
        <f aca="false">IF(I186="","",ABS(I186))</f>
        <v>2.3</v>
      </c>
      <c r="K186" s="56" t="n">
        <f aca="false">IF(S186="","",IF(IFERROR(INDEX('Expense Accounts'!$G$6:$G$75,MATCH(S186,'Expense Accounts'!$C$6:$C$75,0)),"Include")="Exclude",1,0))</f>
        <v>0</v>
      </c>
      <c r="L186" s="56" t="n">
        <f aca="false">IF(J186="","",IF(AND(J186&gt;'Expenses Testing'!$E$9,K186=0),1,0))</f>
        <v>0</v>
      </c>
      <c r="M186" s="57" t="n">
        <v>0.617817046409</v>
      </c>
      <c r="N186" s="56" t="str">
        <f aca="false">IF(OR(A186="",I186=""),"",IF(COUNTIFS($A$2:$A$800,A186,$D$2:$D$800,D186,$I$2:$I$800,I186)&gt;1,"Possible duplicate",""))</f>
        <v/>
      </c>
      <c r="O186" s="56" t="n">
        <f aca="false">IF(J186="","",IF(AND(L186=0,K186=0),1,0))</f>
        <v>1</v>
      </c>
      <c r="P186" s="56" t="str">
        <f aca="false">IF(L186=1,J186+ROW()/10^7,"")</f>
        <v/>
      </c>
      <c r="Q186" s="57" t="n">
        <f aca="false">IF(O186=1,M186,"")</f>
        <v>0.617817046409</v>
      </c>
      <c r="R186" s="56" t="str">
        <f aca="false">IF(K186=1,ROW(),"")</f>
        <v/>
      </c>
      <c r="S186" s="56" t="str">
        <f aca="false">IF(D186="","",TRIM(D186))</f>
        <v>Bank Charges</v>
      </c>
    </row>
    <row r="187" customFormat="false" ht="15" hidden="false" customHeight="false" outlineLevel="0" collapsed="false">
      <c r="A187" s="50" t="s">
        <v>2987</v>
      </c>
      <c r="B187" s="55" t="n">
        <v>45848</v>
      </c>
      <c r="C187" s="50" t="n">
        <f aca="false">IF(S187="","",IFERROR(IF(INDEX('Ledger Codes'!$C$6:$C$205,MATCH(S187,'Ledger Codes'!$B$6:$B$205,0))="","",INDEX('Ledger Codes'!$C$6:$C$205,MATCH(S187,'Ledger Codes'!$B$6:$B$205,0))),""))</f>
        <v>10098</v>
      </c>
      <c r="D187" s="50" t="s">
        <v>279</v>
      </c>
      <c r="E187" s="50"/>
      <c r="F187" s="50" t="s">
        <v>2988</v>
      </c>
      <c r="G187" s="52" t="n">
        <v>480.42</v>
      </c>
      <c r="H187" s="52" t="n">
        <v>0</v>
      </c>
      <c r="I187" s="52" t="n">
        <f aca="false">IF(AND(G187="",H187=""),"",N(G187)-N(H187))</f>
        <v>480.42</v>
      </c>
      <c r="J187" s="52" t="n">
        <f aca="false">IF(I187="","",ABS(I187))</f>
        <v>480.42</v>
      </c>
      <c r="K187" s="56" t="n">
        <f aca="false">IF(S187="","",IF(IFERROR(INDEX('Expense Accounts'!$G$6:$G$75,MATCH(S187,'Expense Accounts'!$C$6:$C$75,0)),"Include")="Exclude",1,0))</f>
        <v>0</v>
      </c>
      <c r="L187" s="56" t="n">
        <f aca="false">IF(J187="","",IF(AND(J187&gt;'Expenses Testing'!$E$9,K187=0),1,0))</f>
        <v>0</v>
      </c>
      <c r="M187" s="57" t="n">
        <v>0.689793012982</v>
      </c>
      <c r="N187" s="56" t="str">
        <f aca="false">IF(OR(A187="",I187=""),"",IF(COUNTIFS($A$2:$A$800,A187,$D$2:$D$800,D187,$I$2:$I$800,I187)&gt;1,"Possible duplicate",""))</f>
        <v/>
      </c>
      <c r="O187" s="56" t="n">
        <f aca="false">IF(J187="","",IF(AND(L187=0,K187=0),1,0))</f>
        <v>1</v>
      </c>
      <c r="P187" s="56" t="str">
        <f aca="false">IF(L187=1,J187+ROW()/10^7,"")</f>
        <v/>
      </c>
      <c r="Q187" s="57" t="n">
        <f aca="false">IF(O187=1,M187,"")</f>
        <v>0.689793012982</v>
      </c>
      <c r="R187" s="56" t="str">
        <f aca="false">IF(K187=1,ROW(),"")</f>
        <v/>
      </c>
      <c r="S187" s="56" t="str">
        <f aca="false">IF(D187="","",TRIM(D187))</f>
        <v>IQAMA EXPENSES</v>
      </c>
    </row>
    <row r="188" customFormat="false" ht="15" hidden="false" customHeight="false" outlineLevel="0" collapsed="false">
      <c r="A188" s="50"/>
      <c r="B188" s="55" t="n">
        <v>45639</v>
      </c>
      <c r="C188" s="50" t="n">
        <f aca="false">IF(S188="","",IFERROR(IF(INDEX('Ledger Codes'!$C$6:$C$205,MATCH(S188,'Ledger Codes'!$B$6:$B$205,0))="","",INDEX('Ledger Codes'!$C$6:$C$205,MATCH(S188,'Ledger Codes'!$B$6:$B$205,0))),""))</f>
        <v>10122</v>
      </c>
      <c r="D188" s="50" t="s">
        <v>175</v>
      </c>
      <c r="E188" s="50"/>
      <c r="F188" s="50" t="s">
        <v>2943</v>
      </c>
      <c r="G188" s="52" t="n">
        <v>1065</v>
      </c>
      <c r="H188" s="52" t="n">
        <v>0</v>
      </c>
      <c r="I188" s="52" t="n">
        <f aca="false">IF(AND(G188="",H188=""),"",N(G188)-N(H188))</f>
        <v>1065</v>
      </c>
      <c r="J188" s="52" t="n">
        <f aca="false">IF(I188="","",ABS(I188))</f>
        <v>1065</v>
      </c>
      <c r="K188" s="56" t="n">
        <f aca="false">IF(S188="","",IF(IFERROR(INDEX('Expense Accounts'!$G$6:$G$75,MATCH(S188,'Expense Accounts'!$C$6:$C$75,0)),"Include")="Exclude",1,0))</f>
        <v>0</v>
      </c>
      <c r="L188" s="56" t="n">
        <f aca="false">IF(J188="","",IF(AND(J188&gt;'Expenses Testing'!$E$9,K188=0),1,0))</f>
        <v>0</v>
      </c>
      <c r="M188" s="57" t="n">
        <v>0.179712665316</v>
      </c>
      <c r="N188" s="56" t="str">
        <f aca="false">IF(OR(A188="",I188=""),"",IF(COUNTIFS($A$2:$A$800,A188,$D$2:$D$800,D188,$I$2:$I$800,I188)&gt;1,"Possible duplicate",""))</f>
        <v/>
      </c>
      <c r="O188" s="56" t="n">
        <f aca="false">IF(J188="","",IF(AND(L188=0,K188=0),1,0))</f>
        <v>1</v>
      </c>
      <c r="P188" s="56" t="str">
        <f aca="false">IF(L188=1,J188+ROW()/10^7,"")</f>
        <v/>
      </c>
      <c r="Q188" s="57" t="n">
        <f aca="false">IF(O188=1,M188,"")</f>
        <v>0.179712665316</v>
      </c>
      <c r="R188" s="56" t="str">
        <f aca="false">IF(K188=1,ROW(),"")</f>
        <v/>
      </c>
      <c r="S188" s="56" t="str">
        <f aca="false">IF(D188="","",TRIM(D188))</f>
        <v>Business Promotion</v>
      </c>
    </row>
    <row r="189" customFormat="false" ht="15" hidden="false" customHeight="false" outlineLevel="0" collapsed="false">
      <c r="A189" s="50" t="s">
        <v>2989</v>
      </c>
      <c r="B189" s="55" t="n">
        <v>45906</v>
      </c>
      <c r="C189" s="50" t="n">
        <f aca="false">IF(S189="","",IFERROR(IF(INDEX('Ledger Codes'!$C$6:$C$205,MATCH(S189,'Ledger Codes'!$B$6:$B$205,0))="","",INDEX('Ledger Codes'!$C$6:$C$205,MATCH(S189,'Ledger Codes'!$B$6:$B$205,0))),""))</f>
        <v>10113</v>
      </c>
      <c r="D189" s="50" t="s">
        <v>295</v>
      </c>
      <c r="E189" s="50" t="s">
        <v>2990</v>
      </c>
      <c r="F189" s="50" t="s">
        <v>2991</v>
      </c>
      <c r="G189" s="52" t="n">
        <v>1062.92</v>
      </c>
      <c r="H189" s="52" t="n">
        <v>0</v>
      </c>
      <c r="I189" s="52" t="n">
        <f aca="false">IF(AND(G189="",H189=""),"",N(G189)-N(H189))</f>
        <v>1062.92</v>
      </c>
      <c r="J189" s="52" t="n">
        <f aca="false">IF(I189="","",ABS(I189))</f>
        <v>1062.92</v>
      </c>
      <c r="K189" s="56" t="n">
        <f aca="false">IF(S189="","",IF(IFERROR(INDEX('Expense Accounts'!$G$6:$G$75,MATCH(S189,'Expense Accounts'!$C$6:$C$75,0)),"Include")="Exclude",1,0))</f>
        <v>0</v>
      </c>
      <c r="L189" s="56" t="n">
        <f aca="false">IF(J189="","",IF(AND(J189&gt;'Expenses Testing'!$E$9,K189=0),1,0))</f>
        <v>0</v>
      </c>
      <c r="M189" s="57" t="n">
        <v>0.435693515061</v>
      </c>
      <c r="N189" s="56" t="str">
        <f aca="false">IF(OR(A189="",I189=""),"",IF(COUNTIFS($A$2:$A$800,A189,$D$2:$D$800,D189,$I$2:$I$800,I189)&gt;1,"Possible duplicate",""))</f>
        <v/>
      </c>
      <c r="O189" s="56" t="n">
        <f aca="false">IF(J189="","",IF(AND(L189=0,K189=0),1,0))</f>
        <v>1</v>
      </c>
      <c r="P189" s="56" t="str">
        <f aca="false">IF(L189=1,J189+ROW()/10^7,"")</f>
        <v/>
      </c>
      <c r="Q189" s="57" t="n">
        <f aca="false">IF(O189=1,M189,"")</f>
        <v>0.435693515061</v>
      </c>
      <c r="R189" s="56" t="str">
        <f aca="false">IF(K189=1,ROW(),"")</f>
        <v/>
      </c>
      <c r="S189" s="56" t="str">
        <f aca="false">IF(D189="","",TRIM(D189))</f>
        <v>MOBILE &amp; INTERNET EXPENSE</v>
      </c>
    </row>
    <row r="190" customFormat="false" ht="15" hidden="false" customHeight="false" outlineLevel="0" collapsed="false">
      <c r="A190" s="50" t="s">
        <v>2992</v>
      </c>
      <c r="B190" s="55" t="n">
        <v>46013</v>
      </c>
      <c r="C190" s="50" t="n">
        <f aca="false">IF(S190="","",IFERROR(IF(INDEX('Ledger Codes'!$C$6:$C$205,MATCH(S190,'Ledger Codes'!$B$6:$B$205,0))="","",INDEX('Ledger Codes'!$C$6:$C$205,MATCH(S190,'Ledger Codes'!$B$6:$B$205,0))),""))</f>
        <v>10100</v>
      </c>
      <c r="D190" s="50" t="s">
        <v>293</v>
      </c>
      <c r="E190" s="50" t="s">
        <v>2993</v>
      </c>
      <c r="F190" s="50" t="s">
        <v>2994</v>
      </c>
      <c r="G190" s="52" t="n">
        <v>375</v>
      </c>
      <c r="H190" s="52" t="n">
        <v>0</v>
      </c>
      <c r="I190" s="52" t="n">
        <f aca="false">IF(AND(G190="",H190=""),"",N(G190)-N(H190))</f>
        <v>375</v>
      </c>
      <c r="J190" s="52" t="n">
        <f aca="false">IF(I190="","",ABS(I190))</f>
        <v>375</v>
      </c>
      <c r="K190" s="56" t="n">
        <f aca="false">IF(S190="","",IF(IFERROR(INDEX('Expense Accounts'!$G$6:$G$75,MATCH(S190,'Expense Accounts'!$C$6:$C$75,0)),"Include")="Exclude",1,0))</f>
        <v>0</v>
      </c>
      <c r="L190" s="56" t="n">
        <f aca="false">IF(J190="","",IF(AND(J190&gt;'Expenses Testing'!$E$9,K190=0),1,0))</f>
        <v>0</v>
      </c>
      <c r="M190" s="57" t="n">
        <v>0.428461667788</v>
      </c>
      <c r="N190" s="56" t="str">
        <f aca="false">IF(OR(A190="",I190=""),"",IF(COUNTIFS($A$2:$A$800,A190,$D$2:$D$800,D190,$I$2:$I$800,I190)&gt;1,"Possible duplicate",""))</f>
        <v/>
      </c>
      <c r="O190" s="56" t="n">
        <f aca="false">IF(J190="","",IF(AND(L190=0,K190=0),1,0))</f>
        <v>1</v>
      </c>
      <c r="P190" s="56" t="str">
        <f aca="false">IF(L190=1,J190+ROW()/10^7,"")</f>
        <v/>
      </c>
      <c r="Q190" s="57" t="n">
        <f aca="false">IF(O190=1,M190,"")</f>
        <v>0.428461667788</v>
      </c>
      <c r="R190" s="56" t="str">
        <f aca="false">IF(K190=1,ROW(),"")</f>
        <v/>
      </c>
      <c r="S190" s="56" t="str">
        <f aca="false">IF(D190="","",TRIM(D190))</f>
        <v>GENERAL EXPENSES</v>
      </c>
    </row>
    <row r="191" customFormat="false" ht="15" hidden="false" customHeight="false" outlineLevel="0" collapsed="false">
      <c r="A191" s="50" t="s">
        <v>2995</v>
      </c>
      <c r="B191" s="55" t="n">
        <v>45930</v>
      </c>
      <c r="C191" s="50" t="n">
        <f aca="false">IF(S191="","",IFERROR(IF(INDEX('Ledger Codes'!$C$6:$C$205,MATCH(S191,'Ledger Codes'!$B$6:$B$205,0))="","",INDEX('Ledger Codes'!$C$6:$C$205,MATCH(S191,'Ledger Codes'!$B$6:$B$205,0))),""))</f>
        <v>10093</v>
      </c>
      <c r="D191" s="50" t="s">
        <v>297</v>
      </c>
      <c r="E191" s="50"/>
      <c r="F191" s="58" t="s">
        <v>2996</v>
      </c>
      <c r="G191" s="52" t="n">
        <v>300</v>
      </c>
      <c r="H191" s="52" t="n">
        <v>0</v>
      </c>
      <c r="I191" s="52" t="n">
        <f aca="false">IF(AND(G191="",H191=""),"",N(G191)-N(H191))</f>
        <v>300</v>
      </c>
      <c r="J191" s="52" t="n">
        <f aca="false">IF(I191="","",ABS(I191))</f>
        <v>300</v>
      </c>
      <c r="K191" s="56" t="n">
        <f aca="false">IF(S191="","",IF(IFERROR(INDEX('Expense Accounts'!$G$6:$G$75,MATCH(S191,'Expense Accounts'!$C$6:$C$75,0)),"Include")="Exclude",1,0))</f>
        <v>0</v>
      </c>
      <c r="L191" s="56" t="n">
        <f aca="false">IF(J191="","",IF(AND(J191&gt;'Expenses Testing'!$E$9,K191=0),1,0))</f>
        <v>0</v>
      </c>
      <c r="M191" s="57" t="n">
        <v>0.93146913635</v>
      </c>
      <c r="N191" s="56" t="str">
        <f aca="false">IF(OR(A191="",I191=""),"",IF(COUNTIFS($A$2:$A$800,A191,$D$2:$D$800,D191,$I$2:$I$800,I191)&gt;1,"Possible duplicate",""))</f>
        <v/>
      </c>
      <c r="O191" s="56" t="n">
        <f aca="false">IF(J191="","",IF(AND(L191=0,K191=0),1,0))</f>
        <v>1</v>
      </c>
      <c r="P191" s="56" t="str">
        <f aca="false">IF(L191=1,J191+ROW()/10^7,"")</f>
        <v/>
      </c>
      <c r="Q191" s="57" t="n">
        <f aca="false">IF(O191=1,M191,"")</f>
        <v>0.93146913635</v>
      </c>
      <c r="R191" s="56" t="str">
        <f aca="false">IF(K191=1,ROW(),"")</f>
        <v/>
      </c>
      <c r="S191" s="56" t="str">
        <f aca="false">IF(D191="","",TRIM(D191))</f>
        <v>CLEANING EXPENSE</v>
      </c>
    </row>
    <row r="192" customFormat="false" ht="15" hidden="false" customHeight="false" outlineLevel="0" collapsed="false">
      <c r="A192" s="50" t="s">
        <v>2997</v>
      </c>
      <c r="B192" s="55" t="n">
        <v>45662</v>
      </c>
      <c r="C192" s="50" t="n">
        <f aca="false">IF(S192="","",IFERROR(IF(INDEX('Ledger Codes'!$C$6:$C$205,MATCH(S192,'Ledger Codes'!$B$6:$B$205,0))="","",INDEX('Ledger Codes'!$C$6:$C$205,MATCH(S192,'Ledger Codes'!$B$6:$B$205,0))),""))</f>
        <v>10092</v>
      </c>
      <c r="D192" s="50" t="s">
        <v>145</v>
      </c>
      <c r="E192" s="50"/>
      <c r="F192" s="50" t="s">
        <v>145</v>
      </c>
      <c r="G192" s="52" t="n">
        <v>0</v>
      </c>
      <c r="H192" s="52" t="n">
        <v>0</v>
      </c>
      <c r="I192" s="52" t="n">
        <f aca="false">IF(AND(G192="",H192=""),"",N(G192)-N(H192))</f>
        <v>0</v>
      </c>
      <c r="J192" s="52" t="n">
        <f aca="false">IF(I192="","",ABS(I192))</f>
        <v>0</v>
      </c>
      <c r="K192" s="56" t="n">
        <f aca="false">IF(S192="","",IF(IFERROR(INDEX('Expense Accounts'!$G$6:$G$75,MATCH(S192,'Expense Accounts'!$C$6:$C$75,0)),"Include")="Exclude",1,0))</f>
        <v>0</v>
      </c>
      <c r="L192" s="56" t="n">
        <f aca="false">IF(J192="","",IF(AND(J192&gt;'Expenses Testing'!$E$9,K192=0),1,0))</f>
        <v>0</v>
      </c>
      <c r="M192" s="57" t="n">
        <v>0.643186702444</v>
      </c>
      <c r="N192" s="56" t="str">
        <f aca="false">IF(OR(A192="",I192=""),"",IF(COUNTIFS($A$2:$A$800,A192,$D$2:$D$800,D192,$I$2:$I$800,I192)&gt;1,"Possible duplicate",""))</f>
        <v/>
      </c>
      <c r="O192" s="56" t="n">
        <f aca="false">IF(J192="","",IF(AND(L192=0,K192=0),1,0))</f>
        <v>1</v>
      </c>
      <c r="P192" s="56" t="str">
        <f aca="false">IF(L192=1,J192+ROW()/10^7,"")</f>
        <v/>
      </c>
      <c r="Q192" s="57" t="n">
        <f aca="false">IF(O192=1,M192,"")</f>
        <v>0.643186702444</v>
      </c>
      <c r="R192" s="56" t="str">
        <f aca="false">IF(K192=1,ROW(),"")</f>
        <v/>
      </c>
      <c r="S192" s="56" t="str">
        <f aca="false">IF(D192="","",TRIM(D192))</f>
        <v>Bank Charges</v>
      </c>
    </row>
    <row r="193" customFormat="false" ht="15" hidden="false" customHeight="false" outlineLevel="0" collapsed="false">
      <c r="A193" s="50" t="s">
        <v>2998</v>
      </c>
      <c r="B193" s="55" t="n">
        <v>45805</v>
      </c>
      <c r="C193" s="50" t="n">
        <f aca="false">IF(S193="","",IFERROR(IF(INDEX('Ledger Codes'!$C$6:$C$205,MATCH(S193,'Ledger Codes'!$B$6:$B$205,0))="","",INDEX('Ledger Codes'!$C$6:$C$205,MATCH(S193,'Ledger Codes'!$B$6:$B$205,0))),""))</f>
        <v>10092</v>
      </c>
      <c r="D193" s="50" t="s">
        <v>145</v>
      </c>
      <c r="E193" s="50"/>
      <c r="F193" s="50" t="s">
        <v>145</v>
      </c>
      <c r="G193" s="52" t="n">
        <v>1.15</v>
      </c>
      <c r="H193" s="52" t="n">
        <v>0</v>
      </c>
      <c r="I193" s="52" t="n">
        <f aca="false">IF(AND(G193="",H193=""),"",N(G193)-N(H193))</f>
        <v>1.15</v>
      </c>
      <c r="J193" s="52" t="n">
        <f aca="false">IF(I193="","",ABS(I193))</f>
        <v>1.15</v>
      </c>
      <c r="K193" s="56" t="n">
        <f aca="false">IF(S193="","",IF(IFERROR(INDEX('Expense Accounts'!$G$6:$G$75,MATCH(S193,'Expense Accounts'!$C$6:$C$75,0)),"Include")="Exclude",1,0))</f>
        <v>0</v>
      </c>
      <c r="L193" s="56" t="n">
        <f aca="false">IF(J193="","",IF(AND(J193&gt;'Expenses Testing'!$E$9,K193=0),1,0))</f>
        <v>0</v>
      </c>
      <c r="M193" s="57" t="n">
        <v>0.787551788027</v>
      </c>
      <c r="N193" s="56" t="str">
        <f aca="false">IF(OR(A193="",I193=""),"",IF(COUNTIFS($A$2:$A$800,A193,$D$2:$D$800,D193,$I$2:$I$800,I193)&gt;1,"Possible duplicate",""))</f>
        <v/>
      </c>
      <c r="O193" s="56" t="n">
        <f aca="false">IF(J193="","",IF(AND(L193=0,K193=0),1,0))</f>
        <v>1</v>
      </c>
      <c r="P193" s="56" t="str">
        <f aca="false">IF(L193=1,J193+ROW()/10^7,"")</f>
        <v/>
      </c>
      <c r="Q193" s="57" t="n">
        <f aca="false">IF(O193=1,M193,"")</f>
        <v>0.787551788027</v>
      </c>
      <c r="R193" s="56" t="str">
        <f aca="false">IF(K193=1,ROW(),"")</f>
        <v/>
      </c>
      <c r="S193" s="56" t="str">
        <f aca="false">IF(D193="","",TRIM(D193))</f>
        <v>Bank Charges</v>
      </c>
    </row>
    <row r="194" customFormat="false" ht="15" hidden="false" customHeight="false" outlineLevel="0" collapsed="false">
      <c r="A194" s="50" t="s">
        <v>2999</v>
      </c>
      <c r="B194" s="55" t="n">
        <v>45667</v>
      </c>
      <c r="C194" s="50" t="n">
        <f aca="false">IF(S194="","",IFERROR(IF(INDEX('Ledger Codes'!$C$6:$C$205,MATCH(S194,'Ledger Codes'!$B$6:$B$205,0))="","",INDEX('Ledger Codes'!$C$6:$C$205,MATCH(S194,'Ledger Codes'!$B$6:$B$205,0))),""))</f>
        <v>10097</v>
      </c>
      <c r="D194" s="50" t="s">
        <v>281</v>
      </c>
      <c r="E194" s="50" t="s">
        <v>3000</v>
      </c>
      <c r="F194" s="50" t="s">
        <v>3001</v>
      </c>
      <c r="G194" s="52" t="n">
        <v>470</v>
      </c>
      <c r="H194" s="52" t="n">
        <v>0</v>
      </c>
      <c r="I194" s="52" t="n">
        <f aca="false">IF(AND(G194="",H194=""),"",N(G194)-N(H194))</f>
        <v>470</v>
      </c>
      <c r="J194" s="52" t="n">
        <f aca="false">IF(I194="","",ABS(I194))</f>
        <v>470</v>
      </c>
      <c r="K194" s="56" t="n">
        <f aca="false">IF(S194="","",IF(IFERROR(INDEX('Expense Accounts'!$G$6:$G$75,MATCH(S194,'Expense Accounts'!$C$6:$C$75,0)),"Include")="Exclude",1,0))</f>
        <v>0</v>
      </c>
      <c r="L194" s="56" t="n">
        <f aca="false">IF(J194="","",IF(AND(J194&gt;'Expenses Testing'!$E$9,K194=0),1,0))</f>
        <v>0</v>
      </c>
      <c r="M194" s="57" t="n">
        <v>0.210322995799</v>
      </c>
      <c r="N194" s="56" t="str">
        <f aca="false">IF(OR(A194="",I194=""),"",IF(COUNTIFS($A$2:$A$800,A194,$D$2:$D$800,D194,$I$2:$I$800,I194)&gt;1,"Possible duplicate",""))</f>
        <v/>
      </c>
      <c r="O194" s="56" t="n">
        <f aca="false">IF(J194="","",IF(AND(L194=0,K194=0),1,0))</f>
        <v>1</v>
      </c>
      <c r="P194" s="56" t="str">
        <f aca="false">IF(L194=1,J194+ROW()/10^7,"")</f>
        <v/>
      </c>
      <c r="Q194" s="57" t="n">
        <f aca="false">IF(O194=1,M194,"")</f>
        <v>0.210322995799</v>
      </c>
      <c r="R194" s="56" t="str">
        <f aca="false">IF(K194=1,ROW(),"")</f>
        <v/>
      </c>
      <c r="S194" s="56" t="str">
        <f aca="false">IF(D194="","",TRIM(D194))</f>
        <v>VISA/RE-ENTRY EXPENSE</v>
      </c>
    </row>
    <row r="195" customFormat="false" ht="15" hidden="false" customHeight="false" outlineLevel="0" collapsed="false">
      <c r="A195" s="50" t="s">
        <v>3002</v>
      </c>
      <c r="B195" s="55" t="n">
        <v>45880</v>
      </c>
      <c r="C195" s="50" t="n">
        <f aca="false">IF(S195="","",IFERROR(IF(INDEX('Ledger Codes'!$C$6:$C$205,MATCH(S195,'Ledger Codes'!$B$6:$B$205,0))="","",INDEX('Ledger Codes'!$C$6:$C$205,MATCH(S195,'Ledger Codes'!$B$6:$B$205,0))),""))</f>
        <v>10092</v>
      </c>
      <c r="D195" s="50" t="s">
        <v>145</v>
      </c>
      <c r="E195" s="50"/>
      <c r="F195" s="50" t="s">
        <v>145</v>
      </c>
      <c r="G195" s="52" t="n">
        <v>14.95</v>
      </c>
      <c r="H195" s="52" t="n">
        <v>0</v>
      </c>
      <c r="I195" s="52" t="n">
        <f aca="false">IF(AND(G195="",H195=""),"",N(G195)-N(H195))</f>
        <v>14.95</v>
      </c>
      <c r="J195" s="52" t="n">
        <f aca="false">IF(I195="","",ABS(I195))</f>
        <v>14.95</v>
      </c>
      <c r="K195" s="56" t="n">
        <f aca="false">IF(S195="","",IF(IFERROR(INDEX('Expense Accounts'!$G$6:$G$75,MATCH(S195,'Expense Accounts'!$C$6:$C$75,0)),"Include")="Exclude",1,0))</f>
        <v>0</v>
      </c>
      <c r="L195" s="56" t="n">
        <f aca="false">IF(J195="","",IF(AND(J195&gt;'Expenses Testing'!$E$9,K195=0),1,0))</f>
        <v>0</v>
      </c>
      <c r="M195" s="57" t="n">
        <v>0.738424212041</v>
      </c>
      <c r="N195" s="56" t="str">
        <f aca="false">IF(OR(A195="",I195=""),"",IF(COUNTIFS($A$2:$A$800,A195,$D$2:$D$800,D195,$I$2:$I$800,I195)&gt;1,"Possible duplicate",""))</f>
        <v/>
      </c>
      <c r="O195" s="56" t="n">
        <f aca="false">IF(J195="","",IF(AND(L195=0,K195=0),1,0))</f>
        <v>1</v>
      </c>
      <c r="P195" s="56" t="str">
        <f aca="false">IF(L195=1,J195+ROW()/10^7,"")</f>
        <v/>
      </c>
      <c r="Q195" s="57" t="n">
        <f aca="false">IF(O195=1,M195,"")</f>
        <v>0.738424212041</v>
      </c>
      <c r="R195" s="56" t="str">
        <f aca="false">IF(K195=1,ROW(),"")</f>
        <v/>
      </c>
      <c r="S195" s="56" t="str">
        <f aca="false">IF(D195="","",TRIM(D195))</f>
        <v>Bank Charges</v>
      </c>
    </row>
    <row r="196" customFormat="false" ht="15" hidden="false" customHeight="false" outlineLevel="0" collapsed="false">
      <c r="A196" s="50" t="s">
        <v>3003</v>
      </c>
      <c r="B196" s="55" t="n">
        <v>46019</v>
      </c>
      <c r="C196" s="50" t="n">
        <f aca="false">IF(S196="","",IFERROR(IF(INDEX('Ledger Codes'!$C$6:$C$205,MATCH(S196,'Ledger Codes'!$B$6:$B$205,0))="","",INDEX('Ledger Codes'!$C$6:$C$205,MATCH(S196,'Ledger Codes'!$B$6:$B$205,0))),""))</f>
        <v>10092</v>
      </c>
      <c r="D196" s="50" t="s">
        <v>145</v>
      </c>
      <c r="E196" s="50"/>
      <c r="F196" s="50" t="s">
        <v>145</v>
      </c>
      <c r="G196" s="52" t="n">
        <v>27.6</v>
      </c>
      <c r="H196" s="52" t="n">
        <v>0</v>
      </c>
      <c r="I196" s="52" t="n">
        <f aca="false">IF(AND(G196="",H196=""),"",N(G196)-N(H196))</f>
        <v>27.6</v>
      </c>
      <c r="J196" s="52" t="n">
        <f aca="false">IF(I196="","",ABS(I196))</f>
        <v>27.6</v>
      </c>
      <c r="K196" s="56" t="n">
        <f aca="false">IF(S196="","",IF(IFERROR(INDEX('Expense Accounts'!$G$6:$G$75,MATCH(S196,'Expense Accounts'!$C$6:$C$75,0)),"Include")="Exclude",1,0))</f>
        <v>0</v>
      </c>
      <c r="L196" s="56" t="n">
        <f aca="false">IF(J196="","",IF(AND(J196&gt;'Expenses Testing'!$E$9,K196=0),1,0))</f>
        <v>0</v>
      </c>
      <c r="M196" s="57" t="n">
        <v>0.013031467511</v>
      </c>
      <c r="N196" s="56" t="str">
        <f aca="false">IF(OR(A196="",I196=""),"",IF(COUNTIFS($A$2:$A$800,A196,$D$2:$D$800,D196,$I$2:$I$800,I196)&gt;1,"Possible duplicate",""))</f>
        <v/>
      </c>
      <c r="O196" s="56" t="n">
        <f aca="false">IF(J196="","",IF(AND(L196=0,K196=0),1,0))</f>
        <v>1</v>
      </c>
      <c r="P196" s="56" t="str">
        <f aca="false">IF(L196=1,J196+ROW()/10^7,"")</f>
        <v/>
      </c>
      <c r="Q196" s="57" t="n">
        <f aca="false">IF(O196=1,M196,"")</f>
        <v>0.013031467511</v>
      </c>
      <c r="R196" s="56" t="str">
        <f aca="false">IF(K196=1,ROW(),"")</f>
        <v/>
      </c>
      <c r="S196" s="56" t="str">
        <f aca="false">IF(D196="","",TRIM(D196))</f>
        <v>Bank Charges</v>
      </c>
    </row>
    <row r="197" customFormat="false" ht="15" hidden="false" customHeight="false" outlineLevel="0" collapsed="false">
      <c r="A197" s="50" t="s">
        <v>3004</v>
      </c>
      <c r="B197" s="55" t="n">
        <v>45883</v>
      </c>
      <c r="C197" s="50" t="n">
        <f aca="false">IF(S197="","",IFERROR(IF(INDEX('Ledger Codes'!$C$6:$C$205,MATCH(S197,'Ledger Codes'!$B$6:$B$205,0))="","",INDEX('Ledger Codes'!$C$6:$C$205,MATCH(S197,'Ledger Codes'!$B$6:$B$205,0))),""))</f>
        <v>10092</v>
      </c>
      <c r="D197" s="50" t="s">
        <v>145</v>
      </c>
      <c r="E197" s="50"/>
      <c r="F197" s="50" t="s">
        <v>145</v>
      </c>
      <c r="G197" s="52" t="n">
        <v>1.15</v>
      </c>
      <c r="H197" s="52" t="n">
        <v>0</v>
      </c>
      <c r="I197" s="52" t="n">
        <f aca="false">IF(AND(G197="",H197=""),"",N(G197)-N(H197))</f>
        <v>1.15</v>
      </c>
      <c r="J197" s="52" t="n">
        <f aca="false">IF(I197="","",ABS(I197))</f>
        <v>1.15</v>
      </c>
      <c r="K197" s="56" t="n">
        <f aca="false">IF(S197="","",IF(IFERROR(INDEX('Expense Accounts'!$G$6:$G$75,MATCH(S197,'Expense Accounts'!$C$6:$C$75,0)),"Include")="Exclude",1,0))</f>
        <v>0</v>
      </c>
      <c r="L197" s="56" t="n">
        <f aca="false">IF(J197="","",IF(AND(J197&gt;'Expenses Testing'!$E$9,K197=0),1,0))</f>
        <v>0</v>
      </c>
      <c r="M197" s="57" t="n">
        <v>0.444569626518</v>
      </c>
      <c r="N197" s="56" t="str">
        <f aca="false">IF(OR(A197="",I197=""),"",IF(COUNTIFS($A$2:$A$800,A197,$D$2:$D$800,D197,$I$2:$I$800,I197)&gt;1,"Possible duplicate",""))</f>
        <v/>
      </c>
      <c r="O197" s="56" t="n">
        <f aca="false">IF(J197="","",IF(AND(L197=0,K197=0),1,0))</f>
        <v>1</v>
      </c>
      <c r="P197" s="56" t="str">
        <f aca="false">IF(L197=1,J197+ROW()/10^7,"")</f>
        <v/>
      </c>
      <c r="Q197" s="57" t="n">
        <f aca="false">IF(O197=1,M197,"")</f>
        <v>0.444569626518</v>
      </c>
      <c r="R197" s="56" t="str">
        <f aca="false">IF(K197=1,ROW(),"")</f>
        <v/>
      </c>
      <c r="S197" s="56" t="str">
        <f aca="false">IF(D197="","",TRIM(D197))</f>
        <v>Bank Charges</v>
      </c>
    </row>
    <row r="198" customFormat="false" ht="15" hidden="false" customHeight="false" outlineLevel="0" collapsed="false">
      <c r="A198" s="50" t="s">
        <v>3005</v>
      </c>
      <c r="B198" s="55" t="n">
        <v>45946</v>
      </c>
      <c r="C198" s="50" t="n">
        <f aca="false">IF(S198="","",IFERROR(IF(INDEX('Ledger Codes'!$C$6:$C$205,MATCH(S198,'Ledger Codes'!$B$6:$B$205,0))="","",INDEX('Ledger Codes'!$C$6:$C$205,MATCH(S198,'Ledger Codes'!$B$6:$B$205,0))),""))</f>
        <v>10115</v>
      </c>
      <c r="D198" s="50" t="s">
        <v>268</v>
      </c>
      <c r="E198" s="50"/>
      <c r="F198" s="58" t="s">
        <v>3006</v>
      </c>
      <c r="G198" s="52" t="n">
        <v>1150</v>
      </c>
      <c r="H198" s="52" t="n">
        <v>0</v>
      </c>
      <c r="I198" s="52" t="n">
        <f aca="false">IF(AND(G198="",H198=""),"",N(G198)-N(H198))</f>
        <v>1150</v>
      </c>
      <c r="J198" s="52" t="n">
        <f aca="false">IF(I198="","",ABS(I198))</f>
        <v>1150</v>
      </c>
      <c r="K198" s="56" t="n">
        <f aca="false">IF(S198="","",IF(IFERROR(INDEX('Expense Accounts'!$G$6:$G$75,MATCH(S198,'Expense Accounts'!$C$6:$C$75,0)),"Include")="Exclude",1,0))</f>
        <v>0</v>
      </c>
      <c r="L198" s="56" t="n">
        <f aca="false">IF(J198="","",IF(AND(J198&gt;'Expenses Testing'!$E$9,K198=0),1,0))</f>
        <v>0</v>
      </c>
      <c r="M198" s="57" t="n">
        <v>0.952858195699</v>
      </c>
      <c r="N198" s="56" t="str">
        <f aca="false">IF(OR(A198="",I198=""),"",IF(COUNTIFS($A$2:$A$800,A198,$D$2:$D$800,D198,$I$2:$I$800,I198)&gt;1,"Possible duplicate",""))</f>
        <v/>
      </c>
      <c r="O198" s="56" t="n">
        <f aca="false">IF(J198="","",IF(AND(L198=0,K198=0),1,0))</f>
        <v>1</v>
      </c>
      <c r="P198" s="56" t="str">
        <f aca="false">IF(L198=1,J198+ROW()/10^7,"")</f>
        <v/>
      </c>
      <c r="Q198" s="57" t="n">
        <f aca="false">IF(O198=1,M198,"")</f>
        <v>0.952858195699</v>
      </c>
      <c r="R198" s="56" t="str">
        <f aca="false">IF(K198=1,ROW(),"")</f>
        <v/>
      </c>
      <c r="S198" s="56" t="str">
        <f aca="false">IF(D198="","",TRIM(D198))</f>
        <v>SALARY &amp; ALLOWANCES</v>
      </c>
    </row>
    <row r="199" customFormat="false" ht="15" hidden="false" customHeight="false" outlineLevel="0" collapsed="false">
      <c r="A199" s="50" t="s">
        <v>3007</v>
      </c>
      <c r="B199" s="55" t="n">
        <v>45900</v>
      </c>
      <c r="C199" s="50" t="n">
        <f aca="false">IF(S199="","",IFERROR(IF(INDEX('Ledger Codes'!$C$6:$C$205,MATCH(S199,'Ledger Codes'!$B$6:$B$205,0))="","",INDEX('Ledger Codes'!$C$6:$C$205,MATCH(S199,'Ledger Codes'!$B$6:$B$205,0))),""))</f>
        <v>10092</v>
      </c>
      <c r="D199" s="50" t="s">
        <v>145</v>
      </c>
      <c r="E199" s="50"/>
      <c r="F199" s="50" t="s">
        <v>145</v>
      </c>
      <c r="G199" s="52" t="n">
        <v>0.58</v>
      </c>
      <c r="H199" s="52" t="n">
        <v>0</v>
      </c>
      <c r="I199" s="52" t="n">
        <f aca="false">IF(AND(G199="",H199=""),"",N(G199)-N(H199))</f>
        <v>0.58</v>
      </c>
      <c r="J199" s="52" t="n">
        <f aca="false">IF(I199="","",ABS(I199))</f>
        <v>0.58</v>
      </c>
      <c r="K199" s="56" t="n">
        <f aca="false">IF(S199="","",IF(IFERROR(INDEX('Expense Accounts'!$G$6:$G$75,MATCH(S199,'Expense Accounts'!$C$6:$C$75,0)),"Include")="Exclude",1,0))</f>
        <v>0</v>
      </c>
      <c r="L199" s="56" t="n">
        <f aca="false">IF(J199="","",IF(AND(J199&gt;'Expenses Testing'!$E$9,K199=0),1,0))</f>
        <v>0</v>
      </c>
      <c r="M199" s="57" t="n">
        <v>0.040882779852</v>
      </c>
      <c r="N199" s="56" t="str">
        <f aca="false">IF(OR(A199="",I199=""),"",IF(COUNTIFS($A$2:$A$800,A199,$D$2:$D$800,D199,$I$2:$I$800,I199)&gt;1,"Possible duplicate",""))</f>
        <v/>
      </c>
      <c r="O199" s="56" t="n">
        <f aca="false">IF(J199="","",IF(AND(L199=0,K199=0),1,0))</f>
        <v>1</v>
      </c>
      <c r="P199" s="56" t="str">
        <f aca="false">IF(L199=1,J199+ROW()/10^7,"")</f>
        <v/>
      </c>
      <c r="Q199" s="57" t="n">
        <f aca="false">IF(O199=1,M199,"")</f>
        <v>0.040882779852</v>
      </c>
      <c r="R199" s="56" t="str">
        <f aca="false">IF(K199=1,ROW(),"")</f>
        <v/>
      </c>
      <c r="S199" s="56" t="str">
        <f aca="false">IF(D199="","",TRIM(D199))</f>
        <v>Bank Charges</v>
      </c>
    </row>
    <row r="200" customFormat="false" ht="15" hidden="false" customHeight="false" outlineLevel="0" collapsed="false">
      <c r="A200" s="50" t="s">
        <v>3008</v>
      </c>
      <c r="B200" s="55" t="n">
        <v>45925</v>
      </c>
      <c r="C200" s="50" t="n">
        <f aca="false">IF(S200="","",IFERROR(IF(INDEX('Ledger Codes'!$C$6:$C$205,MATCH(S200,'Ledger Codes'!$B$6:$B$205,0))="","",INDEX('Ledger Codes'!$C$6:$C$205,MATCH(S200,'Ledger Codes'!$B$6:$B$205,0))),""))</f>
        <v>10092</v>
      </c>
      <c r="D200" s="50" t="s">
        <v>145</v>
      </c>
      <c r="E200" s="50"/>
      <c r="F200" s="50" t="s">
        <v>145</v>
      </c>
      <c r="G200" s="52" t="n">
        <v>1.15</v>
      </c>
      <c r="H200" s="52" t="n">
        <v>0</v>
      </c>
      <c r="I200" s="52" t="n">
        <f aca="false">IF(AND(G200="",H200=""),"",N(G200)-N(H200))</f>
        <v>1.15</v>
      </c>
      <c r="J200" s="52" t="n">
        <f aca="false">IF(I200="","",ABS(I200))</f>
        <v>1.15</v>
      </c>
      <c r="K200" s="56" t="n">
        <f aca="false">IF(S200="","",IF(IFERROR(INDEX('Expense Accounts'!$G$6:$G$75,MATCH(S200,'Expense Accounts'!$C$6:$C$75,0)),"Include")="Exclude",1,0))</f>
        <v>0</v>
      </c>
      <c r="L200" s="56" t="n">
        <f aca="false">IF(J200="","",IF(AND(J200&gt;'Expenses Testing'!$E$9,K200=0),1,0))</f>
        <v>0</v>
      </c>
      <c r="M200" s="57" t="n">
        <v>0.368809920555</v>
      </c>
      <c r="N200" s="56" t="str">
        <f aca="false">IF(OR(A200="",I200=""),"",IF(COUNTIFS($A$2:$A$800,A200,$D$2:$D$800,D200,$I$2:$I$800,I200)&gt;1,"Possible duplicate",""))</f>
        <v/>
      </c>
      <c r="O200" s="56" t="n">
        <f aca="false">IF(J200="","",IF(AND(L200=0,K200=0),1,0))</f>
        <v>1</v>
      </c>
      <c r="P200" s="56" t="str">
        <f aca="false">IF(L200=1,J200+ROW()/10^7,"")</f>
        <v/>
      </c>
      <c r="Q200" s="57" t="n">
        <f aca="false">IF(O200=1,M200,"")</f>
        <v>0.368809920555</v>
      </c>
      <c r="R200" s="56" t="str">
        <f aca="false">IF(K200=1,ROW(),"")</f>
        <v/>
      </c>
      <c r="S200" s="56" t="str">
        <f aca="false">IF(D200="","",TRIM(D200))</f>
        <v>Bank Charges</v>
      </c>
    </row>
    <row r="201" customFormat="false" ht="15" hidden="false" customHeight="false" outlineLevel="0" collapsed="false">
      <c r="A201" s="50" t="s">
        <v>2895</v>
      </c>
      <c r="B201" s="55" t="n">
        <v>45951</v>
      </c>
      <c r="C201" s="50" t="n">
        <f aca="false">IF(S201="","",IFERROR(IF(INDEX('Ledger Codes'!$C$6:$C$205,MATCH(S201,'Ledger Codes'!$B$6:$B$205,0))="","",INDEX('Ledger Codes'!$C$6:$C$205,MATCH(S201,'Ledger Codes'!$B$6:$B$205,0))),""))</f>
        <v>10097</v>
      </c>
      <c r="D201" s="50" t="s">
        <v>281</v>
      </c>
      <c r="E201" s="50"/>
      <c r="F201" s="58" t="s">
        <v>2896</v>
      </c>
      <c r="G201" s="52" t="n">
        <v>200</v>
      </c>
      <c r="H201" s="52" t="n">
        <v>0</v>
      </c>
      <c r="I201" s="52" t="n">
        <f aca="false">IF(AND(G201="",H201=""),"",N(G201)-N(H201))</f>
        <v>200</v>
      </c>
      <c r="J201" s="52" t="n">
        <f aca="false">IF(I201="","",ABS(I201))</f>
        <v>200</v>
      </c>
      <c r="K201" s="56" t="n">
        <f aca="false">IF(S201="","",IF(IFERROR(INDEX('Expense Accounts'!$G$6:$G$75,MATCH(S201,'Expense Accounts'!$C$6:$C$75,0)),"Include")="Exclude",1,0))</f>
        <v>0</v>
      </c>
      <c r="L201" s="56" t="n">
        <f aca="false">IF(J201="","",IF(AND(J201&gt;'Expenses Testing'!$E$9,K201=0),1,0))</f>
        <v>0</v>
      </c>
      <c r="M201" s="57" t="n">
        <v>0.628945058139</v>
      </c>
      <c r="N201" s="56" t="str">
        <f aca="false">IF(OR(A201="",I201=""),"",IF(COUNTIFS($A$2:$A$800,A201,$D$2:$D$800,D201,$I$2:$I$800,I201)&gt;1,"Possible duplicate",""))</f>
        <v>Possible duplicate</v>
      </c>
      <c r="O201" s="56" t="n">
        <f aca="false">IF(J201="","",IF(AND(L201=0,K201=0),1,0))</f>
        <v>1</v>
      </c>
      <c r="P201" s="56" t="str">
        <f aca="false">IF(L201=1,J201+ROW()/10^7,"")</f>
        <v/>
      </c>
      <c r="Q201" s="57" t="n">
        <f aca="false">IF(O201=1,M201,"")</f>
        <v>0.628945058139</v>
      </c>
      <c r="R201" s="56" t="str">
        <f aca="false">IF(K201=1,ROW(),"")</f>
        <v/>
      </c>
      <c r="S201" s="56" t="str">
        <f aca="false">IF(D201="","",TRIM(D201))</f>
        <v>VISA/RE-ENTRY EXPENSE</v>
      </c>
    </row>
    <row r="202" customFormat="false" ht="15" hidden="false" customHeight="false" outlineLevel="0" collapsed="false">
      <c r="A202" s="50" t="s">
        <v>3009</v>
      </c>
      <c r="B202" s="55" t="n">
        <v>45801</v>
      </c>
      <c r="C202" s="50" t="n">
        <f aca="false">IF(S202="","",IFERROR(IF(INDEX('Ledger Codes'!$C$6:$C$205,MATCH(S202,'Ledger Codes'!$B$6:$B$205,0))="","",INDEX('Ledger Codes'!$C$6:$C$205,MATCH(S202,'Ledger Codes'!$B$6:$B$205,0))),""))</f>
        <v>10092</v>
      </c>
      <c r="D202" s="50" t="s">
        <v>145</v>
      </c>
      <c r="E202" s="50"/>
      <c r="F202" s="50" t="s">
        <v>145</v>
      </c>
      <c r="G202" s="52" t="n">
        <v>6.9</v>
      </c>
      <c r="H202" s="52" t="n">
        <v>0</v>
      </c>
      <c r="I202" s="52" t="n">
        <f aca="false">IF(AND(G202="",H202=""),"",N(G202)-N(H202))</f>
        <v>6.9</v>
      </c>
      <c r="J202" s="52" t="n">
        <f aca="false">IF(I202="","",ABS(I202))</f>
        <v>6.9</v>
      </c>
      <c r="K202" s="56" t="n">
        <f aca="false">IF(S202="","",IF(IFERROR(INDEX('Expense Accounts'!$G$6:$G$75,MATCH(S202,'Expense Accounts'!$C$6:$C$75,0)),"Include")="Exclude",1,0))</f>
        <v>0</v>
      </c>
      <c r="L202" s="56" t="n">
        <f aca="false">IF(J202="","",IF(AND(J202&gt;'Expenses Testing'!$E$9,K202=0),1,0))</f>
        <v>0</v>
      </c>
      <c r="M202" s="57" t="n">
        <v>0.135216074154</v>
      </c>
      <c r="N202" s="56" t="str">
        <f aca="false">IF(OR(A202="",I202=""),"",IF(COUNTIFS($A$2:$A$800,A202,$D$2:$D$800,D202,$I$2:$I$800,I202)&gt;1,"Possible duplicate",""))</f>
        <v/>
      </c>
      <c r="O202" s="56" t="n">
        <f aca="false">IF(J202="","",IF(AND(L202=0,K202=0),1,0))</f>
        <v>1</v>
      </c>
      <c r="P202" s="56" t="str">
        <f aca="false">IF(L202=1,J202+ROW()/10^7,"")</f>
        <v/>
      </c>
      <c r="Q202" s="57" t="n">
        <f aca="false">IF(O202=1,M202,"")</f>
        <v>0.135216074154</v>
      </c>
      <c r="R202" s="56" t="str">
        <f aca="false">IF(K202=1,ROW(),"")</f>
        <v/>
      </c>
      <c r="S202" s="56" t="str">
        <f aca="false">IF(D202="","",TRIM(D202))</f>
        <v>Bank Charges</v>
      </c>
    </row>
    <row r="203" customFormat="false" ht="15" hidden="false" customHeight="false" outlineLevel="0" collapsed="false">
      <c r="A203" s="50" t="s">
        <v>3010</v>
      </c>
      <c r="B203" s="55" t="n">
        <v>45868</v>
      </c>
      <c r="C203" s="50" t="n">
        <f aca="false">IF(S203="","",IFERROR(IF(INDEX('Ledger Codes'!$C$6:$C$205,MATCH(S203,'Ledger Codes'!$B$6:$B$205,0))="","",INDEX('Ledger Codes'!$C$6:$C$205,MATCH(S203,'Ledger Codes'!$B$6:$B$205,0))),""))</f>
        <v>10092</v>
      </c>
      <c r="D203" s="50" t="s">
        <v>145</v>
      </c>
      <c r="E203" s="50"/>
      <c r="F203" s="50" t="s">
        <v>145</v>
      </c>
      <c r="G203" s="52" t="n">
        <v>1.15</v>
      </c>
      <c r="H203" s="52" t="n">
        <v>0</v>
      </c>
      <c r="I203" s="52" t="n">
        <f aca="false">IF(AND(G203="",H203=""),"",N(G203)-N(H203))</f>
        <v>1.15</v>
      </c>
      <c r="J203" s="52" t="n">
        <f aca="false">IF(I203="","",ABS(I203))</f>
        <v>1.15</v>
      </c>
      <c r="K203" s="56" t="n">
        <f aca="false">IF(S203="","",IF(IFERROR(INDEX('Expense Accounts'!$G$6:$G$75,MATCH(S203,'Expense Accounts'!$C$6:$C$75,0)),"Include")="Exclude",1,0))</f>
        <v>0</v>
      </c>
      <c r="L203" s="56" t="n">
        <f aca="false">IF(J203="","",IF(AND(J203&gt;'Expenses Testing'!$E$9,K203=0),1,0))</f>
        <v>0</v>
      </c>
      <c r="M203" s="57" t="n">
        <v>0.128159574495</v>
      </c>
      <c r="N203" s="56" t="str">
        <f aca="false">IF(OR(A203="",I203=""),"",IF(COUNTIFS($A$2:$A$800,A203,$D$2:$D$800,D203,$I$2:$I$800,I203)&gt;1,"Possible duplicate",""))</f>
        <v/>
      </c>
      <c r="O203" s="56" t="n">
        <f aca="false">IF(J203="","",IF(AND(L203=0,K203=0),1,0))</f>
        <v>1</v>
      </c>
      <c r="P203" s="56" t="str">
        <f aca="false">IF(L203=1,J203+ROW()/10^7,"")</f>
        <v/>
      </c>
      <c r="Q203" s="57" t="n">
        <f aca="false">IF(O203=1,M203,"")</f>
        <v>0.128159574495</v>
      </c>
      <c r="R203" s="56" t="str">
        <f aca="false">IF(K203=1,ROW(),"")</f>
        <v/>
      </c>
      <c r="S203" s="56" t="str">
        <f aca="false">IF(D203="","",TRIM(D203))</f>
        <v>Bank Charges</v>
      </c>
    </row>
    <row r="204" customFormat="false" ht="15" hidden="false" customHeight="false" outlineLevel="0" collapsed="false">
      <c r="A204" s="50" t="s">
        <v>2903</v>
      </c>
      <c r="B204" s="55" t="n">
        <v>45914</v>
      </c>
      <c r="C204" s="50" t="n">
        <f aca="false">IF(S204="","",IFERROR(IF(INDEX('Ledger Codes'!$C$6:$C$205,MATCH(S204,'Ledger Codes'!$B$6:$B$205,0))="","",INDEX('Ledger Codes'!$C$6:$C$205,MATCH(S204,'Ledger Codes'!$B$6:$B$205,0))),""))</f>
        <v>10104</v>
      </c>
      <c r="D204" s="50" t="s">
        <v>272</v>
      </c>
      <c r="E204" s="50"/>
      <c r="F204" s="58" t="s">
        <v>2904</v>
      </c>
      <c r="G204" s="52" t="n">
        <v>175</v>
      </c>
      <c r="H204" s="52" t="n">
        <v>0</v>
      </c>
      <c r="I204" s="52" t="n">
        <f aca="false">IF(AND(G204="",H204=""),"",N(G204)-N(H204))</f>
        <v>175</v>
      </c>
      <c r="J204" s="52" t="n">
        <f aca="false">IF(I204="","",ABS(I204))</f>
        <v>175</v>
      </c>
      <c r="K204" s="56" t="n">
        <f aca="false">IF(S204="","",IF(IFERROR(INDEX('Expense Accounts'!$G$6:$G$75,MATCH(S204,'Expense Accounts'!$C$6:$C$75,0)),"Include")="Exclude",1,0))</f>
        <v>0</v>
      </c>
      <c r="L204" s="56" t="n">
        <f aca="false">IF(J204="","",IF(AND(J204&gt;'Expenses Testing'!$E$9,K204=0),1,0))</f>
        <v>0</v>
      </c>
      <c r="M204" s="57" t="n">
        <v>0.970240996406</v>
      </c>
      <c r="N204" s="56" t="str">
        <f aca="false">IF(OR(A204="",I204=""),"",IF(COUNTIFS($A$2:$A$800,A204,$D$2:$D$800,D204,$I$2:$I$800,I204)&gt;1,"Possible duplicate",""))</f>
        <v/>
      </c>
      <c r="O204" s="56" t="n">
        <f aca="false">IF(J204="","",IF(AND(L204=0,K204=0),1,0))</f>
        <v>1</v>
      </c>
      <c r="P204" s="56" t="str">
        <f aca="false">IF(L204=1,J204+ROW()/10^7,"")</f>
        <v/>
      </c>
      <c r="Q204" s="57" t="n">
        <f aca="false">IF(O204=1,M204,"")</f>
        <v>0.970240996406</v>
      </c>
      <c r="R204" s="56" t="str">
        <f aca="false">IF(K204=1,ROW(),"")</f>
        <v/>
      </c>
      <c r="S204" s="56" t="str">
        <f aca="false">IF(D204="","",TRIM(D204))</f>
        <v>OFFICE EXPENSES</v>
      </c>
    </row>
    <row r="205" customFormat="false" ht="15" hidden="false" customHeight="false" outlineLevel="0" collapsed="false">
      <c r="A205" s="50" t="s">
        <v>3011</v>
      </c>
      <c r="B205" s="55" t="n">
        <v>45859</v>
      </c>
      <c r="C205" s="50" t="n">
        <f aca="false">IF(S205="","",IFERROR(IF(INDEX('Ledger Codes'!$C$6:$C$205,MATCH(S205,'Ledger Codes'!$B$6:$B$205,0))="","",INDEX('Ledger Codes'!$C$6:$C$205,MATCH(S205,'Ledger Codes'!$B$6:$B$205,0))),""))</f>
        <v>10096</v>
      </c>
      <c r="D205" s="50" t="s">
        <v>149</v>
      </c>
      <c r="E205" s="50"/>
      <c r="F205" s="50" t="s">
        <v>3012</v>
      </c>
      <c r="G205" s="52" t="n">
        <v>243.01</v>
      </c>
      <c r="H205" s="52" t="n">
        <v>0</v>
      </c>
      <c r="I205" s="52" t="n">
        <f aca="false">IF(AND(G205="",H205=""),"",N(G205)-N(H205))</f>
        <v>243.01</v>
      </c>
      <c r="J205" s="52" t="n">
        <f aca="false">IF(I205="","",ABS(I205))</f>
        <v>243.01</v>
      </c>
      <c r="K205" s="56" t="n">
        <f aca="false">IF(S205="","",IF(IFERROR(INDEX('Expense Accounts'!$G$6:$G$75,MATCH(S205,'Expense Accounts'!$C$6:$C$75,0)),"Include")="Exclude",1,0))</f>
        <v>0</v>
      </c>
      <c r="L205" s="56" t="n">
        <f aca="false">IF(J205="","",IF(AND(J205&gt;'Expenses Testing'!$E$9,K205=0),1,0))</f>
        <v>0</v>
      </c>
      <c r="M205" s="57" t="n">
        <v>0.301105554293</v>
      </c>
      <c r="N205" s="56" t="str">
        <f aca="false">IF(OR(A205="",I205=""),"",IF(COUNTIFS($A$2:$A$800,A205,$D$2:$D$800,D205,$I$2:$I$800,I205)&gt;1,"Possible duplicate",""))</f>
        <v>Possible duplicate</v>
      </c>
      <c r="O205" s="56" t="n">
        <f aca="false">IF(J205="","",IF(AND(L205=0,K205=0),1,0))</f>
        <v>1</v>
      </c>
      <c r="P205" s="56" t="str">
        <f aca="false">IF(L205=1,J205+ROW()/10^7,"")</f>
        <v/>
      </c>
      <c r="Q205" s="57" t="n">
        <f aca="false">IF(O205=1,M205,"")</f>
        <v>0.301105554293</v>
      </c>
      <c r="R205" s="56" t="str">
        <f aca="false">IF(K205=1,ROW(),"")</f>
        <v/>
      </c>
      <c r="S205" s="56" t="str">
        <f aca="false">IF(D205="","",TRIM(D205))</f>
        <v>Sadad Payments</v>
      </c>
    </row>
    <row r="206" customFormat="false" ht="15" hidden="false" customHeight="false" outlineLevel="0" collapsed="false">
      <c r="A206" s="50" t="s">
        <v>3013</v>
      </c>
      <c r="B206" s="55" t="n">
        <v>45946</v>
      </c>
      <c r="C206" s="50" t="n">
        <f aca="false">IF(S206="","",IFERROR(IF(INDEX('Ledger Codes'!$C$6:$C$205,MATCH(S206,'Ledger Codes'!$B$6:$B$205,0))="","",INDEX('Ledger Codes'!$C$6:$C$205,MATCH(S206,'Ledger Codes'!$B$6:$B$205,0))),""))</f>
        <v>10092</v>
      </c>
      <c r="D206" s="50" t="s">
        <v>145</v>
      </c>
      <c r="E206" s="50"/>
      <c r="F206" s="50" t="s">
        <v>145</v>
      </c>
      <c r="G206" s="52" t="n">
        <v>1.15</v>
      </c>
      <c r="H206" s="52" t="n">
        <v>0</v>
      </c>
      <c r="I206" s="52" t="n">
        <f aca="false">IF(AND(G206="",H206=""),"",N(G206)-N(H206))</f>
        <v>1.15</v>
      </c>
      <c r="J206" s="52" t="n">
        <f aca="false">IF(I206="","",ABS(I206))</f>
        <v>1.15</v>
      </c>
      <c r="K206" s="56" t="n">
        <f aca="false">IF(S206="","",IF(IFERROR(INDEX('Expense Accounts'!$G$6:$G$75,MATCH(S206,'Expense Accounts'!$C$6:$C$75,0)),"Include")="Exclude",1,0))</f>
        <v>0</v>
      </c>
      <c r="L206" s="56" t="n">
        <f aca="false">IF(J206="","",IF(AND(J206&gt;'Expenses Testing'!$E$9,K206=0),1,0))</f>
        <v>0</v>
      </c>
      <c r="M206" s="57" t="n">
        <v>0.944912688467</v>
      </c>
      <c r="N206" s="56" t="str">
        <f aca="false">IF(OR(A206="",I206=""),"",IF(COUNTIFS($A$2:$A$800,A206,$D$2:$D$800,D206,$I$2:$I$800,I206)&gt;1,"Possible duplicate",""))</f>
        <v/>
      </c>
      <c r="O206" s="56" t="n">
        <f aca="false">IF(J206="","",IF(AND(L206=0,K206=0),1,0))</f>
        <v>1</v>
      </c>
      <c r="P206" s="56" t="str">
        <f aca="false">IF(L206=1,J206+ROW()/10^7,"")</f>
        <v/>
      </c>
      <c r="Q206" s="57" t="n">
        <f aca="false">IF(O206=1,M206,"")</f>
        <v>0.944912688467</v>
      </c>
      <c r="R206" s="56" t="str">
        <f aca="false">IF(K206=1,ROW(),"")</f>
        <v/>
      </c>
      <c r="S206" s="56" t="str">
        <f aca="false">IF(D206="","",TRIM(D206))</f>
        <v>Bank Charges</v>
      </c>
    </row>
    <row r="207" customFormat="false" ht="15" hidden="false" customHeight="false" outlineLevel="0" collapsed="false">
      <c r="A207" s="50" t="s">
        <v>3014</v>
      </c>
      <c r="B207" s="55" t="n">
        <v>45689</v>
      </c>
      <c r="C207" s="50" t="n">
        <f aca="false">IF(S207="","",IFERROR(IF(INDEX('Ledger Codes'!$C$6:$C$205,MATCH(S207,'Ledger Codes'!$B$6:$B$205,0))="","",INDEX('Ledger Codes'!$C$6:$C$205,MATCH(S207,'Ledger Codes'!$B$6:$B$205,0))),""))</f>
        <v>10112</v>
      </c>
      <c r="D207" s="50" t="s">
        <v>282</v>
      </c>
      <c r="E207" s="50"/>
      <c r="F207" s="50" t="s">
        <v>3015</v>
      </c>
      <c r="G207" s="52" t="n">
        <v>940</v>
      </c>
      <c r="H207" s="52" t="n">
        <v>0</v>
      </c>
      <c r="I207" s="52" t="n">
        <f aca="false">IF(AND(G207="",H207=""),"",N(G207)-N(H207))</f>
        <v>940</v>
      </c>
      <c r="J207" s="52" t="n">
        <f aca="false">IF(I207="","",ABS(I207))</f>
        <v>940</v>
      </c>
      <c r="K207" s="56" t="n">
        <f aca="false">IF(S207="","",IF(IFERROR(INDEX('Expense Accounts'!$G$6:$G$75,MATCH(S207,'Expense Accounts'!$C$6:$C$75,0)),"Include")="Exclude",1,0))</f>
        <v>0</v>
      </c>
      <c r="L207" s="56" t="n">
        <f aca="false">IF(J207="","",IF(AND(J207&gt;'Expenses Testing'!$E$9,K207=0),1,0))</f>
        <v>0</v>
      </c>
      <c r="M207" s="57" t="n">
        <v>0.209463710484</v>
      </c>
      <c r="N207" s="56" t="str">
        <f aca="false">IF(OR(A207="",I207=""),"",IF(COUNTIFS($A$2:$A$800,A207,$D$2:$D$800,D207,$I$2:$I$800,I207)&gt;1,"Possible duplicate",""))</f>
        <v/>
      </c>
      <c r="O207" s="56" t="n">
        <f aca="false">IF(J207="","",IF(AND(L207=0,K207=0),1,0))</f>
        <v>1</v>
      </c>
      <c r="P207" s="56" t="str">
        <f aca="false">IF(L207=1,J207+ROW()/10^7,"")</f>
        <v/>
      </c>
      <c r="Q207" s="57" t="n">
        <f aca="false">IF(O207=1,M207,"")</f>
        <v>0.209463710484</v>
      </c>
      <c r="R207" s="56" t="str">
        <f aca="false">IF(K207=1,ROW(),"")</f>
        <v/>
      </c>
      <c r="S207" s="56" t="str">
        <f aca="false">IF(D207="","",TRIM(D207))</f>
        <v>GOSI Expense</v>
      </c>
    </row>
    <row r="208" customFormat="false" ht="15" hidden="false" customHeight="false" outlineLevel="0" collapsed="false">
      <c r="A208" s="50" t="s">
        <v>3016</v>
      </c>
      <c r="B208" s="55" t="n">
        <v>45960</v>
      </c>
      <c r="C208" s="50" t="n">
        <f aca="false">IF(S208="","",IFERROR(IF(INDEX('Ledger Codes'!$C$6:$C$205,MATCH(S208,'Ledger Codes'!$B$6:$B$205,0))="","",INDEX('Ledger Codes'!$C$6:$C$205,MATCH(S208,'Ledger Codes'!$B$6:$B$205,0))),""))</f>
        <v>10092</v>
      </c>
      <c r="D208" s="50" t="s">
        <v>145</v>
      </c>
      <c r="E208" s="50"/>
      <c r="F208" s="50" t="s">
        <v>145</v>
      </c>
      <c r="G208" s="52" t="n">
        <v>1.15</v>
      </c>
      <c r="H208" s="52" t="n">
        <v>0</v>
      </c>
      <c r="I208" s="52" t="n">
        <f aca="false">IF(AND(G208="",H208=""),"",N(G208)-N(H208))</f>
        <v>1.15</v>
      </c>
      <c r="J208" s="52" t="n">
        <f aca="false">IF(I208="","",ABS(I208))</f>
        <v>1.15</v>
      </c>
      <c r="K208" s="56" t="n">
        <f aca="false">IF(S208="","",IF(IFERROR(INDEX('Expense Accounts'!$G$6:$G$75,MATCH(S208,'Expense Accounts'!$C$6:$C$75,0)),"Include")="Exclude",1,0))</f>
        <v>0</v>
      </c>
      <c r="L208" s="56" t="n">
        <f aca="false">IF(J208="","",IF(AND(J208&gt;'Expenses Testing'!$E$9,K208=0),1,0))</f>
        <v>0</v>
      </c>
      <c r="M208" s="57" t="n">
        <v>0.054686414937</v>
      </c>
      <c r="N208" s="56" t="str">
        <f aca="false">IF(OR(A208="",I208=""),"",IF(COUNTIFS($A$2:$A$800,A208,$D$2:$D$800,D208,$I$2:$I$800,I208)&gt;1,"Possible duplicate",""))</f>
        <v/>
      </c>
      <c r="O208" s="56" t="n">
        <f aca="false">IF(J208="","",IF(AND(L208=0,K208=0),1,0))</f>
        <v>1</v>
      </c>
      <c r="P208" s="56" t="str">
        <f aca="false">IF(L208=1,J208+ROW()/10^7,"")</f>
        <v/>
      </c>
      <c r="Q208" s="57" t="n">
        <f aca="false">IF(O208=1,M208,"")</f>
        <v>0.054686414937</v>
      </c>
      <c r="R208" s="56" t="str">
        <f aca="false">IF(K208=1,ROW(),"")</f>
        <v/>
      </c>
      <c r="S208" s="56" t="str">
        <f aca="false">IF(D208="","",TRIM(D208))</f>
        <v>Bank Charges</v>
      </c>
    </row>
    <row r="209" customFormat="false" ht="15" hidden="false" customHeight="false" outlineLevel="0" collapsed="false">
      <c r="A209" s="50" t="s">
        <v>3017</v>
      </c>
      <c r="B209" s="55" t="n">
        <v>45871</v>
      </c>
      <c r="C209" s="50" t="n">
        <f aca="false">IF(S209="","",IFERROR(IF(INDEX('Ledger Codes'!$C$6:$C$205,MATCH(S209,'Ledger Codes'!$B$6:$B$205,0))="","",INDEX('Ledger Codes'!$C$6:$C$205,MATCH(S209,'Ledger Codes'!$B$6:$B$205,0))),""))</f>
        <v>10092</v>
      </c>
      <c r="D209" s="50" t="s">
        <v>145</v>
      </c>
      <c r="E209" s="50"/>
      <c r="F209" s="50" t="s">
        <v>145</v>
      </c>
      <c r="G209" s="52" t="n">
        <v>3.45</v>
      </c>
      <c r="H209" s="52" t="n">
        <v>0</v>
      </c>
      <c r="I209" s="52" t="n">
        <f aca="false">IF(AND(G209="",H209=""),"",N(G209)-N(H209))</f>
        <v>3.45</v>
      </c>
      <c r="J209" s="52" t="n">
        <f aca="false">IF(I209="","",ABS(I209))</f>
        <v>3.45</v>
      </c>
      <c r="K209" s="56" t="n">
        <f aca="false">IF(S209="","",IF(IFERROR(INDEX('Expense Accounts'!$G$6:$G$75,MATCH(S209,'Expense Accounts'!$C$6:$C$75,0)),"Include")="Exclude",1,0))</f>
        <v>0</v>
      </c>
      <c r="L209" s="56" t="n">
        <f aca="false">IF(J209="","",IF(AND(J209&gt;'Expenses Testing'!$E$9,K209=0),1,0))</f>
        <v>0</v>
      </c>
      <c r="M209" s="57" t="n">
        <v>0.414009265228</v>
      </c>
      <c r="N209" s="56" t="str">
        <f aca="false">IF(OR(A209="",I209=""),"",IF(COUNTIFS($A$2:$A$800,A209,$D$2:$D$800,D209,$I$2:$I$800,I209)&gt;1,"Possible duplicate",""))</f>
        <v/>
      </c>
      <c r="O209" s="56" t="n">
        <f aca="false">IF(J209="","",IF(AND(L209=0,K209=0),1,0))</f>
        <v>1</v>
      </c>
      <c r="P209" s="56" t="str">
        <f aca="false">IF(L209=1,J209+ROW()/10^7,"")</f>
        <v/>
      </c>
      <c r="Q209" s="57" t="n">
        <f aca="false">IF(O209=1,M209,"")</f>
        <v>0.414009265228</v>
      </c>
      <c r="R209" s="56" t="str">
        <f aca="false">IF(K209=1,ROW(),"")</f>
        <v/>
      </c>
      <c r="S209" s="56" t="str">
        <f aca="false">IF(D209="","",TRIM(D209))</f>
        <v>Bank Charges</v>
      </c>
    </row>
    <row r="210" customFormat="false" ht="15" hidden="false" customHeight="false" outlineLevel="0" collapsed="false">
      <c r="A210" s="50" t="s">
        <v>3018</v>
      </c>
      <c r="B210" s="55" t="n">
        <v>45901</v>
      </c>
      <c r="C210" s="50" t="n">
        <f aca="false">IF(S210="","",IFERROR(IF(INDEX('Ledger Codes'!$C$6:$C$205,MATCH(S210,'Ledger Codes'!$B$6:$B$205,0))="","",INDEX('Ledger Codes'!$C$6:$C$205,MATCH(S210,'Ledger Codes'!$B$6:$B$205,0))),""))</f>
        <v>10099</v>
      </c>
      <c r="D210" s="50" t="s">
        <v>300</v>
      </c>
      <c r="E210" s="50"/>
      <c r="F210" s="50"/>
      <c r="G210" s="52" t="n">
        <v>139.5</v>
      </c>
      <c r="H210" s="52" t="n">
        <v>0</v>
      </c>
      <c r="I210" s="52" t="n">
        <f aca="false">IF(AND(G210="",H210=""),"",N(G210)-N(H210))</f>
        <v>139.5</v>
      </c>
      <c r="J210" s="52" t="n">
        <f aca="false">IF(I210="","",ABS(I210))</f>
        <v>139.5</v>
      </c>
      <c r="K210" s="56" t="n">
        <f aca="false">IF(S210="","",IF(IFERROR(INDEX('Expense Accounts'!$G$6:$G$75,MATCH(S210,'Expense Accounts'!$C$6:$C$75,0)),"Include")="Exclude",1,0))</f>
        <v>0</v>
      </c>
      <c r="L210" s="56" t="n">
        <f aca="false">IF(J210="","",IF(AND(J210&gt;'Expenses Testing'!$E$9,K210=0),1,0))</f>
        <v>0</v>
      </c>
      <c r="M210" s="57" t="n">
        <v>0.261263812307</v>
      </c>
      <c r="N210" s="56" t="str">
        <f aca="false">IF(OR(A210="",I210=""),"",IF(COUNTIFS($A$2:$A$800,A210,$D$2:$D$800,D210,$I$2:$I$800,I210)&gt;1,"Possible duplicate",""))</f>
        <v/>
      </c>
      <c r="O210" s="56" t="n">
        <f aca="false">IF(J210="","",IF(AND(L210=0,K210=0),1,0))</f>
        <v>1</v>
      </c>
      <c r="P210" s="56" t="str">
        <f aca="false">IF(L210=1,J210+ROW()/10^7,"")</f>
        <v/>
      </c>
      <c r="Q210" s="57" t="n">
        <f aca="false">IF(O210=1,M210,"")</f>
        <v>0.261263812307</v>
      </c>
      <c r="R210" s="56" t="str">
        <f aca="false">IF(K210=1,ROW(),"")</f>
        <v/>
      </c>
      <c r="S210" s="56" t="str">
        <f aca="false">IF(D210="","",TRIM(D210))</f>
        <v>ELECTRICITY &amp; WATER</v>
      </c>
    </row>
    <row r="211" customFormat="false" ht="15" hidden="false" customHeight="false" outlineLevel="0" collapsed="false">
      <c r="A211" s="50" t="s">
        <v>3019</v>
      </c>
      <c r="B211" s="55" t="n">
        <v>45734</v>
      </c>
      <c r="C211" s="50" t="n">
        <f aca="false">IF(S211="","",IFERROR(IF(INDEX('Ledger Codes'!$C$6:$C$205,MATCH(S211,'Ledger Codes'!$B$6:$B$205,0))="","",INDEX('Ledger Codes'!$C$6:$C$205,MATCH(S211,'Ledger Codes'!$B$6:$B$205,0))),""))</f>
        <v>10092</v>
      </c>
      <c r="D211" s="50" t="s">
        <v>145</v>
      </c>
      <c r="E211" s="50"/>
      <c r="F211" s="50" t="s">
        <v>145</v>
      </c>
      <c r="G211" s="52" t="n">
        <v>8.05</v>
      </c>
      <c r="H211" s="52" t="n">
        <v>0</v>
      </c>
      <c r="I211" s="52" t="n">
        <f aca="false">IF(AND(G211="",H211=""),"",N(G211)-N(H211))</f>
        <v>8.05</v>
      </c>
      <c r="J211" s="52" t="n">
        <f aca="false">IF(I211="","",ABS(I211))</f>
        <v>8.05</v>
      </c>
      <c r="K211" s="56" t="n">
        <f aca="false">IF(S211="","",IF(IFERROR(INDEX('Expense Accounts'!$G$6:$G$75,MATCH(S211,'Expense Accounts'!$C$6:$C$75,0)),"Include")="Exclude",1,0))</f>
        <v>0</v>
      </c>
      <c r="L211" s="56" t="n">
        <f aca="false">IF(J211="","",IF(AND(J211&gt;'Expenses Testing'!$E$9,K211=0),1,0))</f>
        <v>0</v>
      </c>
      <c r="M211" s="57" t="n">
        <v>0.799057344139</v>
      </c>
      <c r="N211" s="56" t="str">
        <f aca="false">IF(OR(A211="",I211=""),"",IF(COUNTIFS($A$2:$A$800,A211,$D$2:$D$800,D211,$I$2:$I$800,I211)&gt;1,"Possible duplicate",""))</f>
        <v/>
      </c>
      <c r="O211" s="56" t="n">
        <f aca="false">IF(J211="","",IF(AND(L211=0,K211=0),1,0))</f>
        <v>1</v>
      </c>
      <c r="P211" s="56" t="str">
        <f aca="false">IF(L211=1,J211+ROW()/10^7,"")</f>
        <v/>
      </c>
      <c r="Q211" s="57" t="n">
        <f aca="false">IF(O211=1,M211,"")</f>
        <v>0.799057344139</v>
      </c>
      <c r="R211" s="56" t="str">
        <f aca="false">IF(K211=1,ROW(),"")</f>
        <v/>
      </c>
      <c r="S211" s="56" t="str">
        <f aca="false">IF(D211="","",TRIM(D211))</f>
        <v>Bank Charges</v>
      </c>
    </row>
    <row r="212" customFormat="false" ht="15" hidden="false" customHeight="false" outlineLevel="0" collapsed="false">
      <c r="A212" s="50" t="s">
        <v>3020</v>
      </c>
      <c r="B212" s="55" t="n">
        <v>45902</v>
      </c>
      <c r="C212" s="50" t="n">
        <f aca="false">IF(S212="","",IFERROR(IF(INDEX('Ledger Codes'!$C$6:$C$205,MATCH(S212,'Ledger Codes'!$B$6:$B$205,0))="","",INDEX('Ledger Codes'!$C$6:$C$205,MATCH(S212,'Ledger Codes'!$B$6:$B$205,0))),""))</f>
        <v>10092</v>
      </c>
      <c r="D212" s="50" t="s">
        <v>145</v>
      </c>
      <c r="E212" s="50"/>
      <c r="F212" s="50" t="s">
        <v>3021</v>
      </c>
      <c r="G212" s="52" t="n">
        <v>2.3</v>
      </c>
      <c r="H212" s="52" t="n">
        <v>0</v>
      </c>
      <c r="I212" s="52" t="n">
        <f aca="false">IF(AND(G212="",H212=""),"",N(G212)-N(H212))</f>
        <v>2.3</v>
      </c>
      <c r="J212" s="52" t="n">
        <f aca="false">IF(I212="","",ABS(I212))</f>
        <v>2.3</v>
      </c>
      <c r="K212" s="56" t="n">
        <f aca="false">IF(S212="","",IF(IFERROR(INDEX('Expense Accounts'!$G$6:$G$75,MATCH(S212,'Expense Accounts'!$C$6:$C$75,0)),"Include")="Exclude",1,0))</f>
        <v>0</v>
      </c>
      <c r="L212" s="56" t="n">
        <f aca="false">IF(J212="","",IF(AND(J212&gt;'Expenses Testing'!$E$9,K212=0),1,0))</f>
        <v>0</v>
      </c>
      <c r="M212" s="57" t="n">
        <v>0.023601007046</v>
      </c>
      <c r="N212" s="56" t="str">
        <f aca="false">IF(OR(A212="",I212=""),"",IF(COUNTIFS($A$2:$A$800,A212,$D$2:$D$800,D212,$I$2:$I$800,I212)&gt;1,"Possible duplicate",""))</f>
        <v/>
      </c>
      <c r="O212" s="56" t="n">
        <f aca="false">IF(J212="","",IF(AND(L212=0,K212=0),1,0))</f>
        <v>1</v>
      </c>
      <c r="P212" s="56" t="str">
        <f aca="false">IF(L212=1,J212+ROW()/10^7,"")</f>
        <v/>
      </c>
      <c r="Q212" s="57" t="n">
        <f aca="false">IF(O212=1,M212,"")</f>
        <v>0.023601007046</v>
      </c>
      <c r="R212" s="56" t="str">
        <f aca="false">IF(K212=1,ROW(),"")</f>
        <v/>
      </c>
      <c r="S212" s="56" t="str">
        <f aca="false">IF(D212="","",TRIM(D212))</f>
        <v>Bank Charges</v>
      </c>
    </row>
    <row r="213" customFormat="false" ht="15" hidden="false" customHeight="false" outlineLevel="0" collapsed="false">
      <c r="A213" s="50"/>
      <c r="B213" s="55" t="n">
        <v>45639</v>
      </c>
      <c r="C213" s="50" t="n">
        <f aca="false">IF(S213="","",IFERROR(IF(INDEX('Ledger Codes'!$C$6:$C$205,MATCH(S213,'Ledger Codes'!$B$6:$B$205,0))="","",INDEX('Ledger Codes'!$C$6:$C$205,MATCH(S213,'Ledger Codes'!$B$6:$B$205,0))),""))</f>
        <v>10122</v>
      </c>
      <c r="D213" s="50" t="s">
        <v>175</v>
      </c>
      <c r="E213" s="50"/>
      <c r="F213" s="50" t="s">
        <v>2943</v>
      </c>
      <c r="G213" s="52" t="n">
        <v>1134</v>
      </c>
      <c r="H213" s="52" t="n">
        <v>0</v>
      </c>
      <c r="I213" s="52" t="n">
        <f aca="false">IF(AND(G213="",H213=""),"",N(G213)-N(H213))</f>
        <v>1134</v>
      </c>
      <c r="J213" s="52" t="n">
        <f aca="false">IF(I213="","",ABS(I213))</f>
        <v>1134</v>
      </c>
      <c r="K213" s="56" t="n">
        <f aca="false">IF(S213="","",IF(IFERROR(INDEX('Expense Accounts'!$G$6:$G$75,MATCH(S213,'Expense Accounts'!$C$6:$C$75,0)),"Include")="Exclude",1,0))</f>
        <v>0</v>
      </c>
      <c r="L213" s="56" t="n">
        <f aca="false">IF(J213="","",IF(AND(J213&gt;'Expenses Testing'!$E$9,K213=0),1,0))</f>
        <v>0</v>
      </c>
      <c r="M213" s="57" t="n">
        <v>0.126886315487</v>
      </c>
      <c r="N213" s="56" t="str">
        <f aca="false">IF(OR(A213="",I213=""),"",IF(COUNTIFS($A$2:$A$800,A213,$D$2:$D$800,D213,$I$2:$I$800,I213)&gt;1,"Possible duplicate",""))</f>
        <v/>
      </c>
      <c r="O213" s="56" t="n">
        <f aca="false">IF(J213="","",IF(AND(L213=0,K213=0),1,0))</f>
        <v>1</v>
      </c>
      <c r="P213" s="56" t="str">
        <f aca="false">IF(L213=1,J213+ROW()/10^7,"")</f>
        <v/>
      </c>
      <c r="Q213" s="57" t="n">
        <f aca="false">IF(O213=1,M213,"")</f>
        <v>0.126886315487</v>
      </c>
      <c r="R213" s="56" t="str">
        <f aca="false">IF(K213=1,ROW(),"")</f>
        <v/>
      </c>
      <c r="S213" s="56" t="str">
        <f aca="false">IF(D213="","",TRIM(D213))</f>
        <v>Business Promotion</v>
      </c>
    </row>
    <row r="214" customFormat="false" ht="15" hidden="false" customHeight="false" outlineLevel="0" collapsed="false">
      <c r="A214" s="50" t="s">
        <v>3022</v>
      </c>
      <c r="B214" s="55" t="n">
        <v>45843</v>
      </c>
      <c r="C214" s="50" t="n">
        <f aca="false">IF(S214="","",IFERROR(IF(INDEX('Ledger Codes'!$C$6:$C$205,MATCH(S214,'Ledger Codes'!$B$6:$B$205,0))="","",INDEX('Ledger Codes'!$C$6:$C$205,MATCH(S214,'Ledger Codes'!$B$6:$B$205,0))),""))</f>
        <v>10092</v>
      </c>
      <c r="D214" s="50" t="s">
        <v>145</v>
      </c>
      <c r="E214" s="50"/>
      <c r="F214" s="50" t="s">
        <v>145</v>
      </c>
      <c r="G214" s="52" t="n">
        <v>0.58</v>
      </c>
      <c r="H214" s="52" t="n">
        <v>0</v>
      </c>
      <c r="I214" s="52" t="n">
        <f aca="false">IF(AND(G214="",H214=""),"",N(G214)-N(H214))</f>
        <v>0.58</v>
      </c>
      <c r="J214" s="52" t="n">
        <f aca="false">IF(I214="","",ABS(I214))</f>
        <v>0.58</v>
      </c>
      <c r="K214" s="56" t="n">
        <f aca="false">IF(S214="","",IF(IFERROR(INDEX('Expense Accounts'!$G$6:$G$75,MATCH(S214,'Expense Accounts'!$C$6:$C$75,0)),"Include")="Exclude",1,0))</f>
        <v>0</v>
      </c>
      <c r="L214" s="56" t="n">
        <f aca="false">IF(J214="","",IF(AND(J214&gt;'Expenses Testing'!$E$9,K214=0),1,0))</f>
        <v>0</v>
      </c>
      <c r="M214" s="57" t="n">
        <v>0.107886564414</v>
      </c>
      <c r="N214" s="56" t="str">
        <f aca="false">IF(OR(A214="",I214=""),"",IF(COUNTIFS($A$2:$A$800,A214,$D$2:$D$800,D214,$I$2:$I$800,I214)&gt;1,"Possible duplicate",""))</f>
        <v/>
      </c>
      <c r="O214" s="56" t="n">
        <f aca="false">IF(J214="","",IF(AND(L214=0,K214=0),1,0))</f>
        <v>1</v>
      </c>
      <c r="P214" s="56" t="str">
        <f aca="false">IF(L214=1,J214+ROW()/10^7,"")</f>
        <v/>
      </c>
      <c r="Q214" s="57" t="n">
        <f aca="false">IF(O214=1,M214,"")</f>
        <v>0.107886564414</v>
      </c>
      <c r="R214" s="56" t="str">
        <f aca="false">IF(K214=1,ROW(),"")</f>
        <v/>
      </c>
      <c r="S214" s="56" t="str">
        <f aca="false">IF(D214="","",TRIM(D214))</f>
        <v>Bank Charges</v>
      </c>
    </row>
    <row r="215" customFormat="false" ht="15" hidden="false" customHeight="false" outlineLevel="0" collapsed="false">
      <c r="A215" s="50" t="s">
        <v>3023</v>
      </c>
      <c r="B215" s="55" t="n">
        <v>45691</v>
      </c>
      <c r="C215" s="50" t="n">
        <f aca="false">IF(S215="","",IFERROR(IF(INDEX('Ledger Codes'!$C$6:$C$205,MATCH(S215,'Ledger Codes'!$B$6:$B$205,0))="","",INDEX('Ledger Codes'!$C$6:$C$205,MATCH(S215,'Ledger Codes'!$B$6:$B$205,0))),""))</f>
        <v>10112</v>
      </c>
      <c r="D215" s="50" t="s">
        <v>282</v>
      </c>
      <c r="E215" s="50"/>
      <c r="F215" s="50" t="s">
        <v>3024</v>
      </c>
      <c r="G215" s="52" t="n">
        <v>958.8</v>
      </c>
      <c r="H215" s="52" t="n">
        <v>0</v>
      </c>
      <c r="I215" s="52" t="n">
        <f aca="false">IF(AND(G215="",H215=""),"",N(G215)-N(H215))</f>
        <v>958.8</v>
      </c>
      <c r="J215" s="52" t="n">
        <f aca="false">IF(I215="","",ABS(I215))</f>
        <v>958.8</v>
      </c>
      <c r="K215" s="56" t="n">
        <f aca="false">IF(S215="","",IF(IFERROR(INDEX('Expense Accounts'!$G$6:$G$75,MATCH(S215,'Expense Accounts'!$C$6:$C$75,0)),"Include")="Exclude",1,0))</f>
        <v>0</v>
      </c>
      <c r="L215" s="56" t="n">
        <f aca="false">IF(J215="","",IF(AND(J215&gt;'Expenses Testing'!$E$9,K215=0),1,0))</f>
        <v>0</v>
      </c>
      <c r="M215" s="57" t="n">
        <v>0.243602918491</v>
      </c>
      <c r="N215" s="56" t="str">
        <f aca="false">IF(OR(A215="",I215=""),"",IF(COUNTIFS($A$2:$A$800,A215,$D$2:$D$800,D215,$I$2:$I$800,I215)&gt;1,"Possible duplicate",""))</f>
        <v/>
      </c>
      <c r="O215" s="56" t="n">
        <f aca="false">IF(J215="","",IF(AND(L215=0,K215=0),1,0))</f>
        <v>1</v>
      </c>
      <c r="P215" s="56" t="str">
        <f aca="false">IF(L215=1,J215+ROW()/10^7,"")</f>
        <v/>
      </c>
      <c r="Q215" s="57" t="n">
        <f aca="false">IF(O215=1,M215,"")</f>
        <v>0.243602918491</v>
      </c>
      <c r="R215" s="56" t="str">
        <f aca="false">IF(K215=1,ROW(),"")</f>
        <v/>
      </c>
      <c r="S215" s="56" t="str">
        <f aca="false">IF(D215="","",TRIM(D215))</f>
        <v>GOSI Expense</v>
      </c>
    </row>
    <row r="216" customFormat="false" ht="15" hidden="false" customHeight="false" outlineLevel="0" collapsed="false">
      <c r="A216" s="50" t="s">
        <v>3011</v>
      </c>
      <c r="B216" s="55" t="n">
        <v>45859</v>
      </c>
      <c r="C216" s="50" t="n">
        <f aca="false">IF(S216="","",IFERROR(IF(INDEX('Ledger Codes'!$C$6:$C$205,MATCH(S216,'Ledger Codes'!$B$6:$B$205,0))="","",INDEX('Ledger Codes'!$C$6:$C$205,MATCH(S216,'Ledger Codes'!$B$6:$B$205,0))),""))</f>
        <v>10096</v>
      </c>
      <c r="D216" s="50" t="s">
        <v>278</v>
      </c>
      <c r="E216" s="50"/>
      <c r="F216" s="58" t="s">
        <v>3025</v>
      </c>
      <c r="G216" s="52" t="n">
        <v>243.01</v>
      </c>
      <c r="H216" s="52" t="n">
        <v>0</v>
      </c>
      <c r="I216" s="52" t="n">
        <f aca="false">IF(AND(G216="",H216=""),"",N(G216)-N(H216))</f>
        <v>243.01</v>
      </c>
      <c r="J216" s="52" t="n">
        <f aca="false">IF(I216="","",ABS(I216))</f>
        <v>243.01</v>
      </c>
      <c r="K216" s="56" t="n">
        <f aca="false">IF(S216="","",IF(IFERROR(INDEX('Expense Accounts'!$G$6:$G$75,MATCH(S216,'Expense Accounts'!$C$6:$C$75,0)),"Include")="Exclude",1,0))</f>
        <v>0</v>
      </c>
      <c r="L216" s="56" t="n">
        <f aca="false">IF(J216="","",IF(AND(J216&gt;'Expenses Testing'!$E$9,K216=0),1,0))</f>
        <v>0</v>
      </c>
      <c r="M216" s="57" t="n">
        <v>0.132868302159</v>
      </c>
      <c r="N216" s="56" t="str">
        <f aca="false">IF(OR(A216="",I216=""),"",IF(COUNTIFS($A$2:$A$800,A216,$D$2:$D$800,D216,$I$2:$I$800,I216)&gt;1,"Possible duplicate",""))</f>
        <v>Possible duplicate</v>
      </c>
      <c r="O216" s="56" t="n">
        <f aca="false">IF(J216="","",IF(AND(L216=0,K216=0),1,0))</f>
        <v>1</v>
      </c>
      <c r="P216" s="56" t="str">
        <f aca="false">IF(L216=1,J216+ROW()/10^7,"")</f>
        <v/>
      </c>
      <c r="Q216" s="57" t="n">
        <f aca="false">IF(O216=1,M216,"")</f>
        <v>0.132868302159</v>
      </c>
      <c r="R216" s="56" t="str">
        <f aca="false">IF(K216=1,ROW(),"")</f>
        <v/>
      </c>
      <c r="S216" s="56" t="str">
        <f aca="false">IF(D216="","",TRIM(D216))</f>
        <v>SADAD PAYMENTS</v>
      </c>
    </row>
    <row r="217" customFormat="false" ht="15" hidden="false" customHeight="false" outlineLevel="0" collapsed="false">
      <c r="A217" s="50" t="s">
        <v>3026</v>
      </c>
      <c r="B217" s="55" t="n">
        <v>45833</v>
      </c>
      <c r="C217" s="50" t="n">
        <f aca="false">IF(S217="","",IFERROR(IF(INDEX('Ledger Codes'!$C$6:$C$205,MATCH(S217,'Ledger Codes'!$B$6:$B$205,0))="","",INDEX('Ledger Codes'!$C$6:$C$205,MATCH(S217,'Ledger Codes'!$B$6:$B$205,0))),""))</f>
        <v>10092</v>
      </c>
      <c r="D217" s="50" t="s">
        <v>145</v>
      </c>
      <c r="E217" s="50"/>
      <c r="F217" s="50" t="s">
        <v>145</v>
      </c>
      <c r="G217" s="52" t="n">
        <v>1.15</v>
      </c>
      <c r="H217" s="52" t="n">
        <v>0</v>
      </c>
      <c r="I217" s="52" t="n">
        <f aca="false">IF(AND(G217="",H217=""),"",N(G217)-N(H217))</f>
        <v>1.15</v>
      </c>
      <c r="J217" s="52" t="n">
        <f aca="false">IF(I217="","",ABS(I217))</f>
        <v>1.15</v>
      </c>
      <c r="K217" s="56" t="n">
        <f aca="false">IF(S217="","",IF(IFERROR(INDEX('Expense Accounts'!$G$6:$G$75,MATCH(S217,'Expense Accounts'!$C$6:$C$75,0)),"Include")="Exclude",1,0))</f>
        <v>0</v>
      </c>
      <c r="L217" s="56" t="n">
        <f aca="false">IF(J217="","",IF(AND(J217&gt;'Expenses Testing'!$E$9,K217=0),1,0))</f>
        <v>0</v>
      </c>
      <c r="M217" s="57" t="n">
        <v>0.227700333446</v>
      </c>
      <c r="N217" s="56" t="str">
        <f aca="false">IF(OR(A217="",I217=""),"",IF(COUNTIFS($A$2:$A$800,A217,$D$2:$D$800,D217,$I$2:$I$800,I217)&gt;1,"Possible duplicate",""))</f>
        <v/>
      </c>
      <c r="O217" s="56" t="n">
        <f aca="false">IF(J217="","",IF(AND(L217=0,K217=0),1,0))</f>
        <v>1</v>
      </c>
      <c r="P217" s="56" t="str">
        <f aca="false">IF(L217=1,J217+ROW()/10^7,"")</f>
        <v/>
      </c>
      <c r="Q217" s="57" t="n">
        <f aca="false">IF(O217=1,M217,"")</f>
        <v>0.227700333446</v>
      </c>
      <c r="R217" s="56" t="str">
        <f aca="false">IF(K217=1,ROW(),"")</f>
        <v/>
      </c>
      <c r="S217" s="56" t="str">
        <f aca="false">IF(D217="","",TRIM(D217))</f>
        <v>Bank Charges</v>
      </c>
    </row>
    <row r="218" customFormat="false" ht="15" hidden="false" customHeight="false" outlineLevel="0" collapsed="false">
      <c r="A218" s="50" t="s">
        <v>3027</v>
      </c>
      <c r="B218" s="55" t="n">
        <v>45848</v>
      </c>
      <c r="C218" s="50" t="n">
        <f aca="false">IF(S218="","",IFERROR(IF(INDEX('Ledger Codes'!$C$6:$C$205,MATCH(S218,'Ledger Codes'!$B$6:$B$205,0))="","",INDEX('Ledger Codes'!$C$6:$C$205,MATCH(S218,'Ledger Codes'!$B$6:$B$205,0))),""))</f>
        <v>10092</v>
      </c>
      <c r="D218" s="50" t="s">
        <v>145</v>
      </c>
      <c r="E218" s="50"/>
      <c r="F218" s="50" t="s">
        <v>145</v>
      </c>
      <c r="G218" s="52" t="n">
        <v>5.75</v>
      </c>
      <c r="H218" s="52" t="n">
        <v>0</v>
      </c>
      <c r="I218" s="52" t="n">
        <f aca="false">IF(AND(G218="",H218=""),"",N(G218)-N(H218))</f>
        <v>5.75</v>
      </c>
      <c r="J218" s="52" t="n">
        <f aca="false">IF(I218="","",ABS(I218))</f>
        <v>5.75</v>
      </c>
      <c r="K218" s="56" t="n">
        <f aca="false">IF(S218="","",IF(IFERROR(INDEX('Expense Accounts'!$G$6:$G$75,MATCH(S218,'Expense Accounts'!$C$6:$C$75,0)),"Include")="Exclude",1,0))</f>
        <v>0</v>
      </c>
      <c r="L218" s="56" t="n">
        <f aca="false">IF(J218="","",IF(AND(J218&gt;'Expenses Testing'!$E$9,K218=0),1,0))</f>
        <v>0</v>
      </c>
      <c r="M218" s="57" t="n">
        <v>0.817574103977</v>
      </c>
      <c r="N218" s="56" t="str">
        <f aca="false">IF(OR(A218="",I218=""),"",IF(COUNTIFS($A$2:$A$800,A218,$D$2:$D$800,D218,$I$2:$I$800,I218)&gt;1,"Possible duplicate",""))</f>
        <v/>
      </c>
      <c r="O218" s="56" t="n">
        <f aca="false">IF(J218="","",IF(AND(L218=0,K218=0),1,0))</f>
        <v>1</v>
      </c>
      <c r="P218" s="56" t="str">
        <f aca="false">IF(L218=1,J218+ROW()/10^7,"")</f>
        <v/>
      </c>
      <c r="Q218" s="57" t="n">
        <f aca="false">IF(O218=1,M218,"")</f>
        <v>0.817574103977</v>
      </c>
      <c r="R218" s="56" t="str">
        <f aca="false">IF(K218=1,ROW(),"")</f>
        <v/>
      </c>
      <c r="S218" s="56" t="str">
        <f aca="false">IF(D218="","",TRIM(D218))</f>
        <v>Bank Charges</v>
      </c>
    </row>
    <row r="219" customFormat="false" ht="15" hidden="false" customHeight="false" outlineLevel="0" collapsed="false">
      <c r="A219" s="50" t="s">
        <v>2978</v>
      </c>
      <c r="B219" s="55" t="n">
        <v>45832</v>
      </c>
      <c r="C219" s="50" t="n">
        <f aca="false">IF(S219="","",IFERROR(IF(INDEX('Ledger Codes'!$C$6:$C$205,MATCH(S219,'Ledger Codes'!$B$6:$B$205,0))="","",INDEX('Ledger Codes'!$C$6:$C$205,MATCH(S219,'Ledger Codes'!$B$6:$B$205,0))),""))</f>
        <v>10096</v>
      </c>
      <c r="D219" s="50" t="s">
        <v>149</v>
      </c>
      <c r="E219" s="50"/>
      <c r="F219" s="50" t="s">
        <v>2900</v>
      </c>
      <c r="G219" s="52" t="n">
        <v>100</v>
      </c>
      <c r="H219" s="52" t="n">
        <v>0</v>
      </c>
      <c r="I219" s="52" t="n">
        <f aca="false">IF(AND(G219="",H219=""),"",N(G219)-N(H219))</f>
        <v>100</v>
      </c>
      <c r="J219" s="52" t="n">
        <f aca="false">IF(I219="","",ABS(I219))</f>
        <v>100</v>
      </c>
      <c r="K219" s="56" t="n">
        <f aca="false">IF(S219="","",IF(IFERROR(INDEX('Expense Accounts'!$G$6:$G$75,MATCH(S219,'Expense Accounts'!$C$6:$C$75,0)),"Include")="Exclude",1,0))</f>
        <v>0</v>
      </c>
      <c r="L219" s="56" t="n">
        <f aca="false">IF(J219="","",IF(AND(J219&gt;'Expenses Testing'!$E$9,K219=0),1,0))</f>
        <v>0</v>
      </c>
      <c r="M219" s="57" t="n">
        <v>0.710417056008</v>
      </c>
      <c r="N219" s="56" t="str">
        <f aca="false">IF(OR(A219="",I219=""),"",IF(COUNTIFS($A$2:$A$800,A219,$D$2:$D$800,D219,$I$2:$I$800,I219)&gt;1,"Possible duplicate",""))</f>
        <v>Possible duplicate</v>
      </c>
      <c r="O219" s="56" t="n">
        <f aca="false">IF(J219="","",IF(AND(L219=0,K219=0),1,0))</f>
        <v>1</v>
      </c>
      <c r="P219" s="56" t="str">
        <f aca="false">IF(L219=1,J219+ROW()/10^7,"")</f>
        <v/>
      </c>
      <c r="Q219" s="57" t="n">
        <f aca="false">IF(O219=1,M219,"")</f>
        <v>0.710417056008</v>
      </c>
      <c r="R219" s="56" t="str">
        <f aca="false">IF(K219=1,ROW(),"")</f>
        <v/>
      </c>
      <c r="S219" s="56" t="str">
        <f aca="false">IF(D219="","",TRIM(D219))</f>
        <v>Sadad Payments</v>
      </c>
    </row>
    <row r="220" customFormat="false" ht="15" hidden="false" customHeight="false" outlineLevel="0" collapsed="false">
      <c r="A220" s="50" t="s">
        <v>3028</v>
      </c>
      <c r="B220" s="55" t="n">
        <v>45791</v>
      </c>
      <c r="C220" s="50" t="n">
        <f aca="false">IF(S220="","",IFERROR(IF(INDEX('Ledger Codes'!$C$6:$C$205,MATCH(S220,'Ledger Codes'!$B$6:$B$205,0))="","",INDEX('Ledger Codes'!$C$6:$C$205,MATCH(S220,'Ledger Codes'!$B$6:$B$205,0))),""))</f>
        <v>10104</v>
      </c>
      <c r="D220" s="50" t="s">
        <v>272</v>
      </c>
      <c r="E220" s="50" t="s">
        <v>3029</v>
      </c>
      <c r="F220" s="50" t="s">
        <v>3030</v>
      </c>
      <c r="G220" s="52" t="n">
        <v>200</v>
      </c>
      <c r="H220" s="52" t="n">
        <v>0</v>
      </c>
      <c r="I220" s="52" t="n">
        <f aca="false">IF(AND(G220="",H220=""),"",N(G220)-N(H220))</f>
        <v>200</v>
      </c>
      <c r="J220" s="52" t="n">
        <f aca="false">IF(I220="","",ABS(I220))</f>
        <v>200</v>
      </c>
      <c r="K220" s="56" t="n">
        <f aca="false">IF(S220="","",IF(IFERROR(INDEX('Expense Accounts'!$G$6:$G$75,MATCH(S220,'Expense Accounts'!$C$6:$C$75,0)),"Include")="Exclude",1,0))</f>
        <v>0</v>
      </c>
      <c r="L220" s="56" t="n">
        <f aca="false">IF(J220="","",IF(AND(J220&gt;'Expenses Testing'!$E$9,K220=0),1,0))</f>
        <v>0</v>
      </c>
      <c r="M220" s="57" t="n">
        <v>0.586334079945</v>
      </c>
      <c r="N220" s="56" t="str">
        <f aca="false">IF(OR(A220="",I220=""),"",IF(COUNTIFS($A$2:$A$800,A220,$D$2:$D$800,D220,$I$2:$I$800,I220)&gt;1,"Possible duplicate",""))</f>
        <v/>
      </c>
      <c r="O220" s="56" t="n">
        <f aca="false">IF(J220="","",IF(AND(L220=0,K220=0),1,0))</f>
        <v>1</v>
      </c>
      <c r="P220" s="56" t="str">
        <f aca="false">IF(L220=1,J220+ROW()/10^7,"")</f>
        <v/>
      </c>
      <c r="Q220" s="57" t="n">
        <f aca="false">IF(O220=1,M220,"")</f>
        <v>0.586334079945</v>
      </c>
      <c r="R220" s="56" t="str">
        <f aca="false">IF(K220=1,ROW(),"")</f>
        <v/>
      </c>
      <c r="S220" s="56" t="str">
        <f aca="false">IF(D220="","",TRIM(D220))</f>
        <v>OFFICE EXPENSES</v>
      </c>
    </row>
    <row r="221" customFormat="false" ht="15" hidden="false" customHeight="false" outlineLevel="0" collapsed="false">
      <c r="A221" s="50" t="s">
        <v>3031</v>
      </c>
      <c r="B221" s="55" t="n">
        <v>45880</v>
      </c>
      <c r="C221" s="50" t="n">
        <f aca="false">IF(S221="","",IFERROR(IF(INDEX('Ledger Codes'!$C$6:$C$205,MATCH(S221,'Ledger Codes'!$B$6:$B$205,0))="","",INDEX('Ledger Codes'!$C$6:$C$205,MATCH(S221,'Ledger Codes'!$B$6:$B$205,0))),""))</f>
        <v>10107</v>
      </c>
      <c r="D221" s="50" t="s">
        <v>298</v>
      </c>
      <c r="E221" s="50"/>
      <c r="F221" s="50" t="s">
        <v>3032</v>
      </c>
      <c r="G221" s="52" t="n">
        <v>650</v>
      </c>
      <c r="H221" s="52" t="n">
        <v>0</v>
      </c>
      <c r="I221" s="52" t="n">
        <f aca="false">IF(AND(G221="",H221=""),"",N(G221)-N(H221))</f>
        <v>650</v>
      </c>
      <c r="J221" s="52" t="n">
        <f aca="false">IF(I221="","",ABS(I221))</f>
        <v>650</v>
      </c>
      <c r="K221" s="56" t="n">
        <f aca="false">IF(S221="","",IF(IFERROR(INDEX('Expense Accounts'!$G$6:$G$75,MATCH(S221,'Expense Accounts'!$C$6:$C$75,0)),"Include")="Exclude",1,0))</f>
        <v>0</v>
      </c>
      <c r="L221" s="56" t="n">
        <f aca="false">IF(J221="","",IF(AND(J221&gt;'Expenses Testing'!$E$9,K221=0),1,0))</f>
        <v>0</v>
      </c>
      <c r="M221" s="57" t="n">
        <v>0.810605814211</v>
      </c>
      <c r="N221" s="56" t="str">
        <f aca="false">IF(OR(A221="",I221=""),"",IF(COUNTIFS($A$2:$A$800,A221,$D$2:$D$800,D221,$I$2:$I$800,I221)&gt;1,"Possible duplicate",""))</f>
        <v/>
      </c>
      <c r="O221" s="56" t="n">
        <f aca="false">IF(J221="","",IF(AND(L221=0,K221=0),1,0))</f>
        <v>1</v>
      </c>
      <c r="P221" s="56" t="str">
        <f aca="false">IF(L221=1,J221+ROW()/10^7,"")</f>
        <v/>
      </c>
      <c r="Q221" s="57" t="n">
        <f aca="false">IF(O221=1,M221,"")</f>
        <v>0.810605814211</v>
      </c>
      <c r="R221" s="56" t="str">
        <f aca="false">IF(K221=1,ROW(),"")</f>
        <v/>
      </c>
      <c r="S221" s="56" t="str">
        <f aca="false">IF(D221="","",TRIM(D221))</f>
        <v>INSURANCE EXPENSE</v>
      </c>
    </row>
    <row r="222" customFormat="false" ht="15" hidden="false" customHeight="false" outlineLevel="0" collapsed="false">
      <c r="A222" s="50" t="s">
        <v>3033</v>
      </c>
      <c r="B222" s="55" t="n">
        <v>46014</v>
      </c>
      <c r="C222" s="50" t="n">
        <f aca="false">IF(S222="","",IFERROR(IF(INDEX('Ledger Codes'!$C$6:$C$205,MATCH(S222,'Ledger Codes'!$B$6:$B$205,0))="","",INDEX('Ledger Codes'!$C$6:$C$205,MATCH(S222,'Ledger Codes'!$B$6:$B$205,0))),""))</f>
        <v>10098</v>
      </c>
      <c r="D222" s="50" t="s">
        <v>279</v>
      </c>
      <c r="E222" s="50"/>
      <c r="F222" s="58" t="s">
        <v>3034</v>
      </c>
      <c r="G222" s="52" t="n">
        <v>808.33</v>
      </c>
      <c r="H222" s="52" t="n">
        <v>0</v>
      </c>
      <c r="I222" s="52" t="n">
        <f aca="false">IF(AND(G222="",H222=""),"",N(G222)-N(H222))</f>
        <v>808.33</v>
      </c>
      <c r="J222" s="52" t="n">
        <f aca="false">IF(I222="","",ABS(I222))</f>
        <v>808.33</v>
      </c>
      <c r="K222" s="56" t="n">
        <f aca="false">IF(S222="","",IF(IFERROR(INDEX('Expense Accounts'!$G$6:$G$75,MATCH(S222,'Expense Accounts'!$C$6:$C$75,0)),"Include")="Exclude",1,0))</f>
        <v>0</v>
      </c>
      <c r="L222" s="56" t="n">
        <f aca="false">IF(J222="","",IF(AND(J222&gt;'Expenses Testing'!$E$9,K222=0),1,0))</f>
        <v>0</v>
      </c>
      <c r="M222" s="57" t="n">
        <v>0.537717597047</v>
      </c>
      <c r="N222" s="56" t="str">
        <f aca="false">IF(OR(A222="",I222=""),"",IF(COUNTIFS($A$2:$A$800,A222,$D$2:$D$800,D222,$I$2:$I$800,I222)&gt;1,"Possible duplicate",""))</f>
        <v/>
      </c>
      <c r="O222" s="56" t="n">
        <f aca="false">IF(J222="","",IF(AND(L222=0,K222=0),1,0))</f>
        <v>1</v>
      </c>
      <c r="P222" s="56" t="str">
        <f aca="false">IF(L222=1,J222+ROW()/10^7,"")</f>
        <v/>
      </c>
      <c r="Q222" s="57" t="n">
        <f aca="false">IF(O222=1,M222,"")</f>
        <v>0.537717597047</v>
      </c>
      <c r="R222" s="56" t="str">
        <f aca="false">IF(K222=1,ROW(),"")</f>
        <v/>
      </c>
      <c r="S222" s="56" t="str">
        <f aca="false">IF(D222="","",TRIM(D222))</f>
        <v>IQAMA EXPENSES</v>
      </c>
    </row>
    <row r="223" customFormat="false" ht="15" hidden="false" customHeight="false" outlineLevel="0" collapsed="false">
      <c r="A223" s="50" t="s">
        <v>3035</v>
      </c>
      <c r="B223" s="55" t="n">
        <v>46015</v>
      </c>
      <c r="C223" s="50" t="n">
        <f aca="false">IF(S223="","",IFERROR(IF(INDEX('Ledger Codes'!$C$6:$C$205,MATCH(S223,'Ledger Codes'!$B$6:$B$205,0))="","",INDEX('Ledger Codes'!$C$6:$C$205,MATCH(S223,'Ledger Codes'!$B$6:$B$205,0))),""))</f>
        <v>10094</v>
      </c>
      <c r="D223" s="50" t="s">
        <v>294</v>
      </c>
      <c r="E223" s="50" t="s">
        <v>3036</v>
      </c>
      <c r="F223" s="50" t="s">
        <v>3037</v>
      </c>
      <c r="G223" s="52" t="n">
        <v>500</v>
      </c>
      <c r="H223" s="52" t="n">
        <v>0</v>
      </c>
      <c r="I223" s="52" t="n">
        <f aca="false">IF(AND(G223="",H223=""),"",N(G223)-N(H223))</f>
        <v>500</v>
      </c>
      <c r="J223" s="52" t="n">
        <f aca="false">IF(I223="","",ABS(I223))</f>
        <v>500</v>
      </c>
      <c r="K223" s="56" t="n">
        <f aca="false">IF(S223="","",IF(IFERROR(INDEX('Expense Accounts'!$G$6:$G$75,MATCH(S223,'Expense Accounts'!$C$6:$C$75,0)),"Include")="Exclude",1,0))</f>
        <v>0</v>
      </c>
      <c r="L223" s="56" t="n">
        <f aca="false">IF(J223="","",IF(AND(J223&gt;'Expenses Testing'!$E$9,K223=0),1,0))</f>
        <v>0</v>
      </c>
      <c r="M223" s="57" t="n">
        <v>0.616913843574</v>
      </c>
      <c r="N223" s="56" t="str">
        <f aca="false">IF(OR(A223="",I223=""),"",IF(COUNTIFS($A$2:$A$800,A223,$D$2:$D$800,D223,$I$2:$I$800,I223)&gt;1,"Possible duplicate",""))</f>
        <v/>
      </c>
      <c r="O223" s="56" t="n">
        <f aca="false">IF(J223="","",IF(AND(L223=0,K223=0),1,0))</f>
        <v>1</v>
      </c>
      <c r="P223" s="56" t="str">
        <f aca="false">IF(L223=1,J223+ROW()/10^7,"")</f>
        <v/>
      </c>
      <c r="Q223" s="57" t="n">
        <f aca="false">IF(O223=1,M223,"")</f>
        <v>0.616913843574</v>
      </c>
      <c r="R223" s="56" t="str">
        <f aca="false">IF(K223=1,ROW(),"")</f>
        <v/>
      </c>
      <c r="S223" s="56" t="str">
        <f aca="false">IF(D223="","",TRIM(D223))</f>
        <v>CR RENEWAL</v>
      </c>
    </row>
    <row r="224" customFormat="false" ht="15" hidden="false" customHeight="false" outlineLevel="0" collapsed="false">
      <c r="A224" s="50" t="s">
        <v>3038</v>
      </c>
      <c r="B224" s="55" t="n">
        <v>46022</v>
      </c>
      <c r="C224" s="50" t="n">
        <f aca="false">IF(S224="","",IFERROR(IF(INDEX('Ledger Codes'!$C$6:$C$205,MATCH(S224,'Ledger Codes'!$B$6:$B$205,0))="","",INDEX('Ledger Codes'!$C$6:$C$205,MATCH(S224,'Ledger Codes'!$B$6:$B$205,0))),""))</f>
        <v>10103</v>
      </c>
      <c r="D224" s="50" t="s">
        <v>304</v>
      </c>
      <c r="E224" s="50"/>
      <c r="F224" s="58" t="s">
        <v>3039</v>
      </c>
      <c r="G224" s="52" t="n">
        <v>175</v>
      </c>
      <c r="H224" s="52" t="n">
        <v>0</v>
      </c>
      <c r="I224" s="52" t="n">
        <f aca="false">IF(AND(G224="",H224=""),"",N(G224)-N(H224))</f>
        <v>175</v>
      </c>
      <c r="J224" s="52" t="n">
        <f aca="false">IF(I224="","",ABS(I224))</f>
        <v>175</v>
      </c>
      <c r="K224" s="56" t="n">
        <f aca="false">IF(S224="","",IF(IFERROR(INDEX('Expense Accounts'!$G$6:$G$75,MATCH(S224,'Expense Accounts'!$C$6:$C$75,0)),"Include")="Exclude",1,0))</f>
        <v>0</v>
      </c>
      <c r="L224" s="56" t="n">
        <f aca="false">IF(J224="","",IF(AND(J224&gt;'Expenses Testing'!$E$9,K224=0),1,0))</f>
        <v>0</v>
      </c>
      <c r="M224" s="57" t="n">
        <v>0.256646980589</v>
      </c>
      <c r="N224" s="56" t="str">
        <f aca="false">IF(OR(A224="",I224=""),"",IF(COUNTIFS($A$2:$A$800,A224,$D$2:$D$800,D224,$I$2:$I$800,I224)&gt;1,"Possible duplicate",""))</f>
        <v/>
      </c>
      <c r="O224" s="56" t="n">
        <f aca="false">IF(J224="","",IF(AND(L224=0,K224=0),1,0))</f>
        <v>1</v>
      </c>
      <c r="P224" s="56" t="str">
        <f aca="false">IF(L224=1,J224+ROW()/10^7,"")</f>
        <v/>
      </c>
      <c r="Q224" s="57" t="n">
        <f aca="false">IF(O224=1,M224,"")</f>
        <v>0.256646980589</v>
      </c>
      <c r="R224" s="56" t="str">
        <f aca="false">IF(K224=1,ROW(),"")</f>
        <v/>
      </c>
      <c r="S224" s="56" t="str">
        <f aca="false">IF(D224="","",TRIM(D224))</f>
        <v>STAFF MEDICAL EXPENSE</v>
      </c>
    </row>
    <row r="225" customFormat="false" ht="15" hidden="false" customHeight="false" outlineLevel="0" collapsed="false">
      <c r="A225" s="50" t="s">
        <v>3040</v>
      </c>
      <c r="B225" s="55" t="n">
        <v>45713</v>
      </c>
      <c r="C225" s="50" t="n">
        <f aca="false">IF(S225="","",IFERROR(IF(INDEX('Ledger Codes'!$C$6:$C$205,MATCH(S225,'Ledger Codes'!$B$6:$B$205,0))="","",INDEX('Ledger Codes'!$C$6:$C$205,MATCH(S225,'Ledger Codes'!$B$6:$B$205,0))),""))</f>
        <v>10092</v>
      </c>
      <c r="D225" s="50" t="s">
        <v>145</v>
      </c>
      <c r="E225" s="50"/>
      <c r="F225" s="50" t="s">
        <v>145</v>
      </c>
      <c r="G225" s="52" t="n">
        <v>6.9</v>
      </c>
      <c r="H225" s="52" t="n">
        <v>0</v>
      </c>
      <c r="I225" s="52" t="n">
        <f aca="false">IF(AND(G225="",H225=""),"",N(G225)-N(H225))</f>
        <v>6.9</v>
      </c>
      <c r="J225" s="52" t="n">
        <f aca="false">IF(I225="","",ABS(I225))</f>
        <v>6.9</v>
      </c>
      <c r="K225" s="56" t="n">
        <f aca="false">IF(S225="","",IF(IFERROR(INDEX('Expense Accounts'!$G$6:$G$75,MATCH(S225,'Expense Accounts'!$C$6:$C$75,0)),"Include")="Exclude",1,0))</f>
        <v>0</v>
      </c>
      <c r="L225" s="56" t="n">
        <f aca="false">IF(J225="","",IF(AND(J225&gt;'Expenses Testing'!$E$9,K225=0),1,0))</f>
        <v>0</v>
      </c>
      <c r="M225" s="57" t="n">
        <v>0.707454460675</v>
      </c>
      <c r="N225" s="56" t="str">
        <f aca="false">IF(OR(A225="",I225=""),"",IF(COUNTIFS($A$2:$A$800,A225,$D$2:$D$800,D225,$I$2:$I$800,I225)&gt;1,"Possible duplicate",""))</f>
        <v/>
      </c>
      <c r="O225" s="56" t="n">
        <f aca="false">IF(J225="","",IF(AND(L225=0,K225=0),1,0))</f>
        <v>1</v>
      </c>
      <c r="P225" s="56" t="str">
        <f aca="false">IF(L225=1,J225+ROW()/10^7,"")</f>
        <v/>
      </c>
      <c r="Q225" s="57" t="n">
        <f aca="false">IF(O225=1,M225,"")</f>
        <v>0.707454460675</v>
      </c>
      <c r="R225" s="56" t="str">
        <f aca="false">IF(K225=1,ROW(),"")</f>
        <v/>
      </c>
      <c r="S225" s="56" t="str">
        <f aca="false">IF(D225="","",TRIM(D225))</f>
        <v>Bank Charges</v>
      </c>
    </row>
    <row r="226" customFormat="false" ht="15" hidden="false" customHeight="false" outlineLevel="0" collapsed="false">
      <c r="A226" s="50" t="s">
        <v>3041</v>
      </c>
      <c r="B226" s="55" t="n">
        <v>45890</v>
      </c>
      <c r="C226" s="50" t="n">
        <f aca="false">IF(S226="","",IFERROR(IF(INDEX('Ledger Codes'!$C$6:$C$205,MATCH(S226,'Ledger Codes'!$B$6:$B$205,0))="","",INDEX('Ledger Codes'!$C$6:$C$205,MATCH(S226,'Ledger Codes'!$B$6:$B$205,0))),""))</f>
        <v>10092</v>
      </c>
      <c r="D226" s="50" t="s">
        <v>145</v>
      </c>
      <c r="E226" s="50"/>
      <c r="F226" s="50" t="s">
        <v>145</v>
      </c>
      <c r="G226" s="52" t="n">
        <v>34.5</v>
      </c>
      <c r="H226" s="52" t="n">
        <v>0</v>
      </c>
      <c r="I226" s="52" t="n">
        <f aca="false">IF(AND(G226="",H226=""),"",N(G226)-N(H226))</f>
        <v>34.5</v>
      </c>
      <c r="J226" s="52" t="n">
        <f aca="false">IF(I226="","",ABS(I226))</f>
        <v>34.5</v>
      </c>
      <c r="K226" s="56" t="n">
        <f aca="false">IF(S226="","",IF(IFERROR(INDEX('Expense Accounts'!$G$6:$G$75,MATCH(S226,'Expense Accounts'!$C$6:$C$75,0)),"Include")="Exclude",1,0))</f>
        <v>0</v>
      </c>
      <c r="L226" s="56" t="n">
        <f aca="false">IF(J226="","",IF(AND(J226&gt;'Expenses Testing'!$E$9,K226=0),1,0))</f>
        <v>0</v>
      </c>
      <c r="M226" s="57" t="n">
        <v>0.578906559723</v>
      </c>
      <c r="N226" s="56" t="str">
        <f aca="false">IF(OR(A226="",I226=""),"",IF(COUNTIFS($A$2:$A$800,A226,$D$2:$D$800,D226,$I$2:$I$800,I226)&gt;1,"Possible duplicate",""))</f>
        <v/>
      </c>
      <c r="O226" s="56" t="n">
        <f aca="false">IF(J226="","",IF(AND(L226=0,K226=0),1,0))</f>
        <v>1</v>
      </c>
      <c r="P226" s="56" t="str">
        <f aca="false">IF(L226=1,J226+ROW()/10^7,"")</f>
        <v/>
      </c>
      <c r="Q226" s="57" t="n">
        <f aca="false">IF(O226=1,M226,"")</f>
        <v>0.578906559723</v>
      </c>
      <c r="R226" s="56" t="str">
        <f aca="false">IF(K226=1,ROW(),"")</f>
        <v/>
      </c>
      <c r="S226" s="56" t="str">
        <f aca="false">IF(D226="","",TRIM(D226))</f>
        <v>Bank Charges</v>
      </c>
    </row>
    <row r="227" customFormat="false" ht="15" hidden="false" customHeight="false" outlineLevel="0" collapsed="false">
      <c r="A227" s="50" t="s">
        <v>3042</v>
      </c>
      <c r="B227" s="55" t="n">
        <v>45881</v>
      </c>
      <c r="C227" s="50" t="n">
        <f aca="false">IF(S227="","",IFERROR(IF(INDEX('Ledger Codes'!$C$6:$C$205,MATCH(S227,'Ledger Codes'!$B$6:$B$205,0))="","",INDEX('Ledger Codes'!$C$6:$C$205,MATCH(S227,'Ledger Codes'!$B$6:$B$205,0))),""))</f>
        <v>10098</v>
      </c>
      <c r="D227" s="50" t="s">
        <v>279</v>
      </c>
      <c r="E227" s="50"/>
      <c r="F227" s="50" t="s">
        <v>3043</v>
      </c>
      <c r="G227" s="52" t="n">
        <v>650</v>
      </c>
      <c r="H227" s="52" t="n">
        <v>0</v>
      </c>
      <c r="I227" s="52" t="n">
        <f aca="false">IF(AND(G227="",H227=""),"",N(G227)-N(H227))</f>
        <v>650</v>
      </c>
      <c r="J227" s="52" t="n">
        <f aca="false">IF(I227="","",ABS(I227))</f>
        <v>650</v>
      </c>
      <c r="K227" s="56" t="n">
        <f aca="false">IF(S227="","",IF(IFERROR(INDEX('Expense Accounts'!$G$6:$G$75,MATCH(S227,'Expense Accounts'!$C$6:$C$75,0)),"Include")="Exclude",1,0))</f>
        <v>0</v>
      </c>
      <c r="L227" s="56" t="n">
        <f aca="false">IF(J227="","",IF(AND(J227&gt;'Expenses Testing'!$E$9,K227=0),1,0))</f>
        <v>0</v>
      </c>
      <c r="M227" s="57" t="n">
        <v>0.564513911877</v>
      </c>
      <c r="N227" s="56" t="str">
        <f aca="false">IF(OR(A227="",I227=""),"",IF(COUNTIFS($A$2:$A$800,A227,$D$2:$D$800,D227,$I$2:$I$800,I227)&gt;1,"Possible duplicate",""))</f>
        <v/>
      </c>
      <c r="O227" s="56" t="n">
        <f aca="false">IF(J227="","",IF(AND(L227=0,K227=0),1,0))</f>
        <v>1</v>
      </c>
      <c r="P227" s="56" t="str">
        <f aca="false">IF(L227=1,J227+ROW()/10^7,"")</f>
        <v/>
      </c>
      <c r="Q227" s="57" t="n">
        <f aca="false">IF(O227=1,M227,"")</f>
        <v>0.564513911877</v>
      </c>
      <c r="R227" s="56" t="str">
        <f aca="false">IF(K227=1,ROW(),"")</f>
        <v/>
      </c>
      <c r="S227" s="56" t="str">
        <f aca="false">IF(D227="","",TRIM(D227))</f>
        <v>IQAMA EXPENSES</v>
      </c>
    </row>
    <row r="228" customFormat="false" ht="15" hidden="false" customHeight="false" outlineLevel="0" collapsed="false">
      <c r="A228" s="50" t="s">
        <v>3044</v>
      </c>
      <c r="B228" s="55" t="n">
        <v>45960</v>
      </c>
      <c r="C228" s="50" t="n">
        <f aca="false">IF(S228="","",IFERROR(IF(INDEX('Ledger Codes'!$C$6:$C$205,MATCH(S228,'Ledger Codes'!$B$6:$B$205,0))="","",INDEX('Ledger Codes'!$C$6:$C$205,MATCH(S228,'Ledger Codes'!$B$6:$B$205,0))),""))</f>
        <v>10100</v>
      </c>
      <c r="D228" s="50" t="s">
        <v>293</v>
      </c>
      <c r="E228" s="50"/>
      <c r="F228" s="50" t="s">
        <v>3045</v>
      </c>
      <c r="G228" s="52" t="n">
        <v>356.84</v>
      </c>
      <c r="H228" s="52" t="n">
        <v>0</v>
      </c>
      <c r="I228" s="52" t="n">
        <f aca="false">IF(AND(G228="",H228=""),"",N(G228)-N(H228))</f>
        <v>356.84</v>
      </c>
      <c r="J228" s="52" t="n">
        <f aca="false">IF(I228="","",ABS(I228))</f>
        <v>356.84</v>
      </c>
      <c r="K228" s="56" t="n">
        <f aca="false">IF(S228="","",IF(IFERROR(INDEX('Expense Accounts'!$G$6:$G$75,MATCH(S228,'Expense Accounts'!$C$6:$C$75,0)),"Include")="Exclude",1,0))</f>
        <v>0</v>
      </c>
      <c r="L228" s="56" t="n">
        <f aca="false">IF(J228="","",IF(AND(J228&gt;'Expenses Testing'!$E$9,K228=0),1,0))</f>
        <v>0</v>
      </c>
      <c r="M228" s="57" t="n">
        <v>0.363642810977</v>
      </c>
      <c r="N228" s="56" t="str">
        <f aca="false">IF(OR(A228="",I228=""),"",IF(COUNTIFS($A$2:$A$800,A228,$D$2:$D$800,D228,$I$2:$I$800,I228)&gt;1,"Possible duplicate",""))</f>
        <v/>
      </c>
      <c r="O228" s="56" t="n">
        <f aca="false">IF(J228="","",IF(AND(L228=0,K228=0),1,0))</f>
        <v>1</v>
      </c>
      <c r="P228" s="56" t="str">
        <f aca="false">IF(L228=1,J228+ROW()/10^7,"")</f>
        <v/>
      </c>
      <c r="Q228" s="57" t="n">
        <f aca="false">IF(O228=1,M228,"")</f>
        <v>0.363642810977</v>
      </c>
      <c r="R228" s="56" t="str">
        <f aca="false">IF(K228=1,ROW(),"")</f>
        <v/>
      </c>
      <c r="S228" s="56" t="str">
        <f aca="false">IF(D228="","",TRIM(D228))</f>
        <v>GENERAL EXPENSES</v>
      </c>
    </row>
    <row r="229" customFormat="false" ht="15" hidden="false" customHeight="false" outlineLevel="0" collapsed="false">
      <c r="A229" s="50" t="s">
        <v>3038</v>
      </c>
      <c r="B229" s="55" t="n">
        <v>46022</v>
      </c>
      <c r="C229" s="50" t="n">
        <f aca="false">IF(S229="","",IFERROR(IF(INDEX('Ledger Codes'!$C$6:$C$205,MATCH(S229,'Ledger Codes'!$B$6:$B$205,0))="","",INDEX('Ledger Codes'!$C$6:$C$205,MATCH(S229,'Ledger Codes'!$B$6:$B$205,0))),""))</f>
        <v>10104</v>
      </c>
      <c r="D229" s="50" t="s">
        <v>272</v>
      </c>
      <c r="E229" s="50"/>
      <c r="F229" s="58" t="s">
        <v>3039</v>
      </c>
      <c r="G229" s="52" t="n">
        <v>49</v>
      </c>
      <c r="H229" s="52" t="n">
        <v>0</v>
      </c>
      <c r="I229" s="52" t="n">
        <f aca="false">IF(AND(G229="",H229=""),"",N(G229)-N(H229))</f>
        <v>49</v>
      </c>
      <c r="J229" s="52" t="n">
        <f aca="false">IF(I229="","",ABS(I229))</f>
        <v>49</v>
      </c>
      <c r="K229" s="56" t="n">
        <f aca="false">IF(S229="","",IF(IFERROR(INDEX('Expense Accounts'!$G$6:$G$75,MATCH(S229,'Expense Accounts'!$C$6:$C$75,0)),"Include")="Exclude",1,0))</f>
        <v>0</v>
      </c>
      <c r="L229" s="56" t="n">
        <f aca="false">IF(J229="","",IF(AND(J229&gt;'Expenses Testing'!$E$9,K229=0),1,0))</f>
        <v>0</v>
      </c>
      <c r="M229" s="57" t="n">
        <v>0.00431596092</v>
      </c>
      <c r="N229" s="56" t="str">
        <f aca="false">IF(OR(A229="",I229=""),"",IF(COUNTIFS($A$2:$A$800,A229,$D$2:$D$800,D229,$I$2:$I$800,I229)&gt;1,"Possible duplicate",""))</f>
        <v/>
      </c>
      <c r="O229" s="56" t="n">
        <f aca="false">IF(J229="","",IF(AND(L229=0,K229=0),1,0))</f>
        <v>1</v>
      </c>
      <c r="P229" s="56" t="str">
        <f aca="false">IF(L229=1,J229+ROW()/10^7,"")</f>
        <v/>
      </c>
      <c r="Q229" s="57" t="n">
        <f aca="false">IF(O229=1,M229,"")</f>
        <v>0.00431596092</v>
      </c>
      <c r="R229" s="56" t="str">
        <f aca="false">IF(K229=1,ROW(),"")</f>
        <v/>
      </c>
      <c r="S229" s="56" t="str">
        <f aca="false">IF(D229="","",TRIM(D229))</f>
        <v>OFFICE EXPENSES</v>
      </c>
    </row>
    <row r="230" customFormat="false" ht="15" hidden="false" customHeight="false" outlineLevel="0" collapsed="false">
      <c r="A230" s="50" t="s">
        <v>3046</v>
      </c>
      <c r="B230" s="55" t="n">
        <v>45686</v>
      </c>
      <c r="C230" s="50" t="n">
        <f aca="false">IF(S230="","",IFERROR(IF(INDEX('Ledger Codes'!$C$6:$C$205,MATCH(S230,'Ledger Codes'!$B$6:$B$205,0))="","",INDEX('Ledger Codes'!$C$6:$C$205,MATCH(S230,'Ledger Codes'!$B$6:$B$205,0))),""))</f>
        <v>10092</v>
      </c>
      <c r="D230" s="50" t="s">
        <v>145</v>
      </c>
      <c r="E230" s="50"/>
      <c r="F230" s="50" t="s">
        <v>145</v>
      </c>
      <c r="G230" s="52" t="n">
        <v>8.05</v>
      </c>
      <c r="H230" s="52" t="n">
        <v>0</v>
      </c>
      <c r="I230" s="52" t="n">
        <f aca="false">IF(AND(G230="",H230=""),"",N(G230)-N(H230))</f>
        <v>8.05</v>
      </c>
      <c r="J230" s="52" t="n">
        <f aca="false">IF(I230="","",ABS(I230))</f>
        <v>8.05</v>
      </c>
      <c r="K230" s="56" t="n">
        <f aca="false">IF(S230="","",IF(IFERROR(INDEX('Expense Accounts'!$G$6:$G$75,MATCH(S230,'Expense Accounts'!$C$6:$C$75,0)),"Include")="Exclude",1,0))</f>
        <v>0</v>
      </c>
      <c r="L230" s="56" t="n">
        <f aca="false">IF(J230="","",IF(AND(J230&gt;'Expenses Testing'!$E$9,K230=0),1,0))</f>
        <v>0</v>
      </c>
      <c r="M230" s="57" t="n">
        <v>0.068863034969</v>
      </c>
      <c r="N230" s="56" t="str">
        <f aca="false">IF(OR(A230="",I230=""),"",IF(COUNTIFS($A$2:$A$800,A230,$D$2:$D$800,D230,$I$2:$I$800,I230)&gt;1,"Possible duplicate",""))</f>
        <v/>
      </c>
      <c r="O230" s="56" t="n">
        <f aca="false">IF(J230="","",IF(AND(L230=0,K230=0),1,0))</f>
        <v>1</v>
      </c>
      <c r="P230" s="56" t="str">
        <f aca="false">IF(L230=1,J230+ROW()/10^7,"")</f>
        <v/>
      </c>
      <c r="Q230" s="57" t="n">
        <f aca="false">IF(O230=1,M230,"")</f>
        <v>0.068863034969</v>
      </c>
      <c r="R230" s="56" t="str">
        <f aca="false">IF(K230=1,ROW(),"")</f>
        <v/>
      </c>
      <c r="S230" s="56" t="str">
        <f aca="false">IF(D230="","",TRIM(D230))</f>
        <v>Bank Charges</v>
      </c>
    </row>
    <row r="231" customFormat="false" ht="15" hidden="false" customHeight="false" outlineLevel="0" collapsed="false">
      <c r="A231" s="50" t="s">
        <v>3047</v>
      </c>
      <c r="B231" s="55" t="n">
        <v>45930</v>
      </c>
      <c r="C231" s="50" t="n">
        <f aca="false">IF(S231="","",IFERROR(IF(INDEX('Ledger Codes'!$C$6:$C$205,MATCH(S231,'Ledger Codes'!$B$6:$B$205,0))="","",INDEX('Ledger Codes'!$C$6:$C$205,MATCH(S231,'Ledger Codes'!$B$6:$B$205,0))),""))</f>
        <v>10116</v>
      </c>
      <c r="D231" s="50" t="s">
        <v>296</v>
      </c>
      <c r="E231" s="50" t="s">
        <v>3048</v>
      </c>
      <c r="F231" s="50" t="s">
        <v>3049</v>
      </c>
      <c r="G231" s="52" t="n">
        <v>150</v>
      </c>
      <c r="H231" s="52" t="n">
        <v>0</v>
      </c>
      <c r="I231" s="52" t="n">
        <f aca="false">IF(AND(G231="",H231=""),"",N(G231)-N(H231))</f>
        <v>150</v>
      </c>
      <c r="J231" s="52" t="n">
        <f aca="false">IF(I231="","",ABS(I231))</f>
        <v>150</v>
      </c>
      <c r="K231" s="56" t="n">
        <f aca="false">IF(S231="","",IF(IFERROR(INDEX('Expense Accounts'!$G$6:$G$75,MATCH(S231,'Expense Accounts'!$C$6:$C$75,0)),"Include")="Exclude",1,0))</f>
        <v>0</v>
      </c>
      <c r="L231" s="56" t="n">
        <f aca="false">IF(J231="","",IF(AND(J231&gt;'Expenses Testing'!$E$9,K231=0),1,0))</f>
        <v>0</v>
      </c>
      <c r="M231" s="57" t="n">
        <v>0.271033359652</v>
      </c>
      <c r="N231" s="56" t="str">
        <f aca="false">IF(OR(A231="",I231=""),"",IF(COUNTIFS($A$2:$A$800,A231,$D$2:$D$800,D231,$I$2:$I$800,I231)&gt;1,"Possible duplicate",""))</f>
        <v/>
      </c>
      <c r="O231" s="56" t="n">
        <f aca="false">IF(J231="","",IF(AND(L231=0,K231=0),1,0))</f>
        <v>1</v>
      </c>
      <c r="P231" s="56" t="str">
        <f aca="false">IF(L231=1,J231+ROW()/10^7,"")</f>
        <v/>
      </c>
      <c r="Q231" s="57" t="n">
        <f aca="false">IF(O231=1,M231,"")</f>
        <v>0.271033359652</v>
      </c>
      <c r="R231" s="56" t="str">
        <f aca="false">IF(K231=1,ROW(),"")</f>
        <v/>
      </c>
      <c r="S231" s="56" t="str">
        <f aca="false">IF(D231="","",TRIM(D231))</f>
        <v>STATIONERY</v>
      </c>
    </row>
    <row r="232" customFormat="false" ht="15" hidden="false" customHeight="false" outlineLevel="0" collapsed="false">
      <c r="A232" s="50" t="s">
        <v>3050</v>
      </c>
      <c r="B232" s="55" t="n">
        <v>45963</v>
      </c>
      <c r="C232" s="50" t="n">
        <f aca="false">IF(S232="","",IFERROR(IF(INDEX('Ledger Codes'!$C$6:$C$205,MATCH(S232,'Ledger Codes'!$B$6:$B$205,0))="","",INDEX('Ledger Codes'!$C$6:$C$205,MATCH(S232,'Ledger Codes'!$B$6:$B$205,0))),""))</f>
        <v>10092</v>
      </c>
      <c r="D232" s="50" t="s">
        <v>145</v>
      </c>
      <c r="E232" s="50"/>
      <c r="F232" s="50" t="s">
        <v>145</v>
      </c>
      <c r="G232" s="52" t="n">
        <v>1.73</v>
      </c>
      <c r="H232" s="52" t="n">
        <v>0</v>
      </c>
      <c r="I232" s="52" t="n">
        <f aca="false">IF(AND(G232="",H232=""),"",N(G232)-N(H232))</f>
        <v>1.73</v>
      </c>
      <c r="J232" s="52" t="n">
        <f aca="false">IF(I232="","",ABS(I232))</f>
        <v>1.73</v>
      </c>
      <c r="K232" s="56" t="n">
        <f aca="false">IF(S232="","",IF(IFERROR(INDEX('Expense Accounts'!$G$6:$G$75,MATCH(S232,'Expense Accounts'!$C$6:$C$75,0)),"Include")="Exclude",1,0))</f>
        <v>0</v>
      </c>
      <c r="L232" s="56" t="n">
        <f aca="false">IF(J232="","",IF(AND(J232&gt;'Expenses Testing'!$E$9,K232=0),1,0))</f>
        <v>0</v>
      </c>
      <c r="M232" s="57" t="n">
        <v>0.781362670505</v>
      </c>
      <c r="N232" s="56" t="str">
        <f aca="false">IF(OR(A232="",I232=""),"",IF(COUNTIFS($A$2:$A$800,A232,$D$2:$D$800,D232,$I$2:$I$800,I232)&gt;1,"Possible duplicate",""))</f>
        <v/>
      </c>
      <c r="O232" s="56" t="n">
        <f aca="false">IF(J232="","",IF(AND(L232=0,K232=0),1,0))</f>
        <v>1</v>
      </c>
      <c r="P232" s="56" t="str">
        <f aca="false">IF(L232=1,J232+ROW()/10^7,"")</f>
        <v/>
      </c>
      <c r="Q232" s="57" t="n">
        <f aca="false">IF(O232=1,M232,"")</f>
        <v>0.781362670505</v>
      </c>
      <c r="R232" s="56" t="str">
        <f aca="false">IF(K232=1,ROW(),"")</f>
        <v/>
      </c>
      <c r="S232" s="56" t="str">
        <f aca="false">IF(D232="","",TRIM(D232))</f>
        <v>Bank Charges</v>
      </c>
    </row>
    <row r="233" customFormat="false" ht="15" hidden="false" customHeight="false" outlineLevel="0" collapsed="false">
      <c r="A233" s="50" t="s">
        <v>3051</v>
      </c>
      <c r="B233" s="55" t="n">
        <v>45930</v>
      </c>
      <c r="C233" s="50" t="n">
        <f aca="false">IF(S233="","",IFERROR(IF(INDEX('Ledger Codes'!$C$6:$C$205,MATCH(S233,'Ledger Codes'!$B$6:$B$205,0))="","",INDEX('Ledger Codes'!$C$6:$C$205,MATCH(S233,'Ledger Codes'!$B$6:$B$205,0))),""))</f>
        <v>10092</v>
      </c>
      <c r="D233" s="50" t="s">
        <v>145</v>
      </c>
      <c r="E233" s="50"/>
      <c r="F233" s="50" t="s">
        <v>3052</v>
      </c>
      <c r="G233" s="52" t="n">
        <v>27.6</v>
      </c>
      <c r="H233" s="52" t="n">
        <v>0</v>
      </c>
      <c r="I233" s="52" t="n">
        <f aca="false">IF(AND(G233="",H233=""),"",N(G233)-N(H233))</f>
        <v>27.6</v>
      </c>
      <c r="J233" s="52" t="n">
        <f aca="false">IF(I233="","",ABS(I233))</f>
        <v>27.6</v>
      </c>
      <c r="K233" s="56" t="n">
        <f aca="false">IF(S233="","",IF(IFERROR(INDEX('Expense Accounts'!$G$6:$G$75,MATCH(S233,'Expense Accounts'!$C$6:$C$75,0)),"Include")="Exclude",1,0))</f>
        <v>0</v>
      </c>
      <c r="L233" s="56" t="n">
        <f aca="false">IF(J233="","",IF(AND(J233&gt;'Expenses Testing'!$E$9,K233=0),1,0))</f>
        <v>0</v>
      </c>
      <c r="M233" s="57" t="n">
        <v>0.65830640047</v>
      </c>
      <c r="N233" s="56" t="str">
        <f aca="false">IF(OR(A233="",I233=""),"",IF(COUNTIFS($A$2:$A$800,A233,$D$2:$D$800,D233,$I$2:$I$800,I233)&gt;1,"Possible duplicate",""))</f>
        <v/>
      </c>
      <c r="O233" s="56" t="n">
        <f aca="false">IF(J233="","",IF(AND(L233=0,K233=0),1,0))</f>
        <v>1</v>
      </c>
      <c r="P233" s="56" t="str">
        <f aca="false">IF(L233=1,J233+ROW()/10^7,"")</f>
        <v/>
      </c>
      <c r="Q233" s="57" t="n">
        <f aca="false">IF(O233=1,M233,"")</f>
        <v>0.65830640047</v>
      </c>
      <c r="R233" s="56" t="str">
        <f aca="false">IF(K233=1,ROW(),"")</f>
        <v/>
      </c>
      <c r="S233" s="56" t="str">
        <f aca="false">IF(D233="","",TRIM(D233))</f>
        <v>Bank Charges</v>
      </c>
    </row>
    <row r="234" customFormat="false" ht="15" hidden="false" customHeight="false" outlineLevel="0" collapsed="false">
      <c r="A234" s="50" t="s">
        <v>3053</v>
      </c>
      <c r="B234" s="55" t="n">
        <v>45985</v>
      </c>
      <c r="C234" s="50" t="n">
        <f aca="false">IF(S234="","",IFERROR(IF(INDEX('Ledger Codes'!$C$6:$C$205,MATCH(S234,'Ledger Codes'!$B$6:$B$205,0))="","",INDEX('Ledger Codes'!$C$6:$C$205,MATCH(S234,'Ledger Codes'!$B$6:$B$205,0))),""))</f>
        <v>10092</v>
      </c>
      <c r="D234" s="50" t="s">
        <v>145</v>
      </c>
      <c r="E234" s="50"/>
      <c r="F234" s="50" t="s">
        <v>145</v>
      </c>
      <c r="G234" s="52" t="n">
        <v>42.55</v>
      </c>
      <c r="H234" s="52" t="n">
        <v>0</v>
      </c>
      <c r="I234" s="52" t="n">
        <f aca="false">IF(AND(G234="",H234=""),"",N(G234)-N(H234))</f>
        <v>42.55</v>
      </c>
      <c r="J234" s="52" t="n">
        <f aca="false">IF(I234="","",ABS(I234))</f>
        <v>42.55</v>
      </c>
      <c r="K234" s="56" t="n">
        <f aca="false">IF(S234="","",IF(IFERROR(INDEX('Expense Accounts'!$G$6:$G$75,MATCH(S234,'Expense Accounts'!$C$6:$C$75,0)),"Include")="Exclude",1,0))</f>
        <v>0</v>
      </c>
      <c r="L234" s="56" t="n">
        <f aca="false">IF(J234="","",IF(AND(J234&gt;'Expenses Testing'!$E$9,K234=0),1,0))</f>
        <v>0</v>
      </c>
      <c r="M234" s="57" t="n">
        <v>0.554295148706</v>
      </c>
      <c r="N234" s="56" t="str">
        <f aca="false">IF(OR(A234="",I234=""),"",IF(COUNTIFS($A$2:$A$800,A234,$D$2:$D$800,D234,$I$2:$I$800,I234)&gt;1,"Possible duplicate",""))</f>
        <v/>
      </c>
      <c r="O234" s="56" t="n">
        <f aca="false">IF(J234="","",IF(AND(L234=0,K234=0),1,0))</f>
        <v>1</v>
      </c>
      <c r="P234" s="56" t="str">
        <f aca="false">IF(L234=1,J234+ROW()/10^7,"")</f>
        <v/>
      </c>
      <c r="Q234" s="57" t="n">
        <f aca="false">IF(O234=1,M234,"")</f>
        <v>0.554295148706</v>
      </c>
      <c r="R234" s="56" t="str">
        <f aca="false">IF(K234=1,ROW(),"")</f>
        <v/>
      </c>
      <c r="S234" s="56" t="str">
        <f aca="false">IF(D234="","",TRIM(D234))</f>
        <v>Bank Charges</v>
      </c>
    </row>
    <row r="235" customFormat="false" ht="15" hidden="false" customHeight="false" outlineLevel="0" collapsed="false">
      <c r="A235" s="50" t="s">
        <v>2905</v>
      </c>
      <c r="B235" s="55" t="n">
        <v>45883</v>
      </c>
      <c r="C235" s="50" t="n">
        <f aca="false">IF(S235="","",IFERROR(IF(INDEX('Ledger Codes'!$C$6:$C$205,MATCH(S235,'Ledger Codes'!$B$6:$B$205,0))="","",INDEX('Ledger Codes'!$C$6:$C$205,MATCH(S235,'Ledger Codes'!$B$6:$B$205,0))),""))</f>
        <v>10104</v>
      </c>
      <c r="D235" s="50" t="s">
        <v>272</v>
      </c>
      <c r="E235" s="50"/>
      <c r="F235" s="58" t="s">
        <v>2906</v>
      </c>
      <c r="G235" s="52" t="n">
        <v>280</v>
      </c>
      <c r="H235" s="52" t="n">
        <v>0</v>
      </c>
      <c r="I235" s="52" t="n">
        <f aca="false">IF(AND(G235="",H235=""),"",N(G235)-N(H235))</f>
        <v>280</v>
      </c>
      <c r="J235" s="52" t="n">
        <f aca="false">IF(I235="","",ABS(I235))</f>
        <v>280</v>
      </c>
      <c r="K235" s="56" t="n">
        <f aca="false">IF(S235="","",IF(IFERROR(INDEX('Expense Accounts'!$G$6:$G$75,MATCH(S235,'Expense Accounts'!$C$6:$C$75,0)),"Include")="Exclude",1,0))</f>
        <v>0</v>
      </c>
      <c r="L235" s="56" t="n">
        <f aca="false">IF(J235="","",IF(AND(J235&gt;'Expenses Testing'!$E$9,K235=0),1,0))</f>
        <v>0</v>
      </c>
      <c r="M235" s="57" t="n">
        <v>0.465812128695</v>
      </c>
      <c r="N235" s="56" t="str">
        <f aca="false">IF(OR(A235="",I235=""),"",IF(COUNTIFS($A$2:$A$800,A235,$D$2:$D$800,D235,$I$2:$I$800,I235)&gt;1,"Possible duplicate",""))</f>
        <v/>
      </c>
      <c r="O235" s="56" t="n">
        <f aca="false">IF(J235="","",IF(AND(L235=0,K235=0),1,0))</f>
        <v>1</v>
      </c>
      <c r="P235" s="56" t="str">
        <f aca="false">IF(L235=1,J235+ROW()/10^7,"")</f>
        <v/>
      </c>
      <c r="Q235" s="57" t="n">
        <f aca="false">IF(O235=1,M235,"")</f>
        <v>0.465812128695</v>
      </c>
      <c r="R235" s="56" t="str">
        <f aca="false">IF(K235=1,ROW(),"")</f>
        <v/>
      </c>
      <c r="S235" s="56" t="str">
        <f aca="false">IF(D235="","",TRIM(D235))</f>
        <v>OFFICE EXPENSES</v>
      </c>
    </row>
    <row r="236" customFormat="false" ht="15" hidden="false" customHeight="false" outlineLevel="0" collapsed="false">
      <c r="A236" s="50" t="s">
        <v>3054</v>
      </c>
      <c r="B236" s="55" t="n">
        <v>45897</v>
      </c>
      <c r="C236" s="50" t="n">
        <f aca="false">IF(S236="","",IFERROR(IF(INDEX('Ledger Codes'!$C$6:$C$205,MATCH(S236,'Ledger Codes'!$B$6:$B$205,0))="","",INDEX('Ledger Codes'!$C$6:$C$205,MATCH(S236,'Ledger Codes'!$B$6:$B$205,0))),""))</f>
        <v>10098</v>
      </c>
      <c r="D236" s="50" t="s">
        <v>279</v>
      </c>
      <c r="E236" s="50"/>
      <c r="F236" s="58" t="s">
        <v>3055</v>
      </c>
      <c r="G236" s="52" t="n">
        <v>115</v>
      </c>
      <c r="H236" s="52" t="n">
        <v>0</v>
      </c>
      <c r="I236" s="52" t="n">
        <f aca="false">IF(AND(G236="",H236=""),"",N(G236)-N(H236))</f>
        <v>115</v>
      </c>
      <c r="J236" s="52" t="n">
        <f aca="false">IF(I236="","",ABS(I236))</f>
        <v>115</v>
      </c>
      <c r="K236" s="56" t="n">
        <f aca="false">IF(S236="","",IF(IFERROR(INDEX('Expense Accounts'!$G$6:$G$75,MATCH(S236,'Expense Accounts'!$C$6:$C$75,0)),"Include")="Exclude",1,0))</f>
        <v>0</v>
      </c>
      <c r="L236" s="56" t="n">
        <f aca="false">IF(J236="","",IF(AND(J236&gt;'Expenses Testing'!$E$9,K236=0),1,0))</f>
        <v>0</v>
      </c>
      <c r="M236" s="57" t="n">
        <v>0.047794980337</v>
      </c>
      <c r="N236" s="56" t="str">
        <f aca="false">IF(OR(A236="",I236=""),"",IF(COUNTIFS($A$2:$A$800,A236,$D$2:$D$800,D236,$I$2:$I$800,I236)&gt;1,"Possible duplicate",""))</f>
        <v/>
      </c>
      <c r="O236" s="56" t="n">
        <f aca="false">IF(J236="","",IF(AND(L236=0,K236=0),1,0))</f>
        <v>1</v>
      </c>
      <c r="P236" s="56" t="str">
        <f aca="false">IF(L236=1,J236+ROW()/10^7,"")</f>
        <v/>
      </c>
      <c r="Q236" s="57" t="n">
        <f aca="false">IF(O236=1,M236,"")</f>
        <v>0.047794980337</v>
      </c>
      <c r="R236" s="56" t="str">
        <f aca="false">IF(K236=1,ROW(),"")</f>
        <v/>
      </c>
      <c r="S236" s="56" t="str">
        <f aca="false">IF(D236="","",TRIM(D236))</f>
        <v>IQAMA EXPENSES</v>
      </c>
    </row>
    <row r="237" customFormat="false" ht="15" hidden="false" customHeight="false" outlineLevel="0" collapsed="false">
      <c r="A237" s="50" t="s">
        <v>3056</v>
      </c>
      <c r="B237" s="55" t="n">
        <v>45870</v>
      </c>
      <c r="C237" s="50" t="n">
        <f aca="false">IF(S237="","",IFERROR(IF(INDEX('Ledger Codes'!$C$6:$C$205,MATCH(S237,'Ledger Codes'!$B$6:$B$205,0))="","",INDEX('Ledger Codes'!$C$6:$C$205,MATCH(S237,'Ledger Codes'!$B$6:$B$205,0))),""))</f>
        <v>10105</v>
      </c>
      <c r="D237" s="50" t="s">
        <v>289</v>
      </c>
      <c r="E237" s="50"/>
      <c r="F237" s="50" t="s">
        <v>3057</v>
      </c>
      <c r="G237" s="52" t="n">
        <v>641.5</v>
      </c>
      <c r="H237" s="52" t="n">
        <v>0</v>
      </c>
      <c r="I237" s="52" t="n">
        <f aca="false">IF(AND(G237="",H237=""),"",N(G237)-N(H237))</f>
        <v>641.5</v>
      </c>
      <c r="J237" s="52" t="n">
        <f aca="false">IF(I237="","",ABS(I237))</f>
        <v>641.5</v>
      </c>
      <c r="K237" s="56" t="n">
        <f aca="false">IF(S237="","",IF(IFERROR(INDEX('Expense Accounts'!$G$6:$G$75,MATCH(S237,'Expense Accounts'!$C$6:$C$75,0)),"Include")="Exclude",1,0))</f>
        <v>0</v>
      </c>
      <c r="L237" s="56" t="n">
        <f aca="false">IF(J237="","",IF(AND(J237&gt;'Expenses Testing'!$E$9,K237=0),1,0))</f>
        <v>0</v>
      </c>
      <c r="M237" s="57" t="n">
        <v>0.711892342016</v>
      </c>
      <c r="N237" s="56" t="str">
        <f aca="false">IF(OR(A237="",I237=""),"",IF(COUNTIFS($A$2:$A$800,A237,$D$2:$D$800,D237,$I$2:$I$800,I237)&gt;1,"Possible duplicate",""))</f>
        <v/>
      </c>
      <c r="O237" s="56" t="n">
        <f aca="false">IF(J237="","",IF(AND(L237=0,K237=0),1,0))</f>
        <v>1</v>
      </c>
      <c r="P237" s="56" t="str">
        <f aca="false">IF(L237=1,J237+ROW()/10^7,"")</f>
        <v/>
      </c>
      <c r="Q237" s="57" t="n">
        <f aca="false">IF(O237=1,M237,"")</f>
        <v>0.711892342016</v>
      </c>
      <c r="R237" s="56" t="str">
        <f aca="false">IF(K237=1,ROW(),"")</f>
        <v/>
      </c>
      <c r="S237" s="56" t="str">
        <f aca="false">IF(D237="","",TRIM(D237))</f>
        <v>TRAVEL EXPENSE</v>
      </c>
    </row>
    <row r="238" customFormat="false" ht="15" hidden="false" customHeight="false" outlineLevel="0" collapsed="false">
      <c r="A238" s="50" t="s">
        <v>3058</v>
      </c>
      <c r="B238" s="55" t="n">
        <v>45805</v>
      </c>
      <c r="C238" s="50" t="n">
        <f aca="false">IF(S238="","",IFERROR(IF(INDEX('Ledger Codes'!$C$6:$C$205,MATCH(S238,'Ledger Codes'!$B$6:$B$205,0))="","",INDEX('Ledger Codes'!$C$6:$C$205,MATCH(S238,'Ledger Codes'!$B$6:$B$205,0))),""))</f>
        <v>10092</v>
      </c>
      <c r="D238" s="50" t="s">
        <v>145</v>
      </c>
      <c r="E238" s="50"/>
      <c r="F238" s="50" t="s">
        <v>145</v>
      </c>
      <c r="G238" s="52" t="n">
        <v>6.9</v>
      </c>
      <c r="H238" s="52" t="n">
        <v>0</v>
      </c>
      <c r="I238" s="52" t="n">
        <f aca="false">IF(AND(G238="",H238=""),"",N(G238)-N(H238))</f>
        <v>6.9</v>
      </c>
      <c r="J238" s="52" t="n">
        <f aca="false">IF(I238="","",ABS(I238))</f>
        <v>6.9</v>
      </c>
      <c r="K238" s="56" t="n">
        <f aca="false">IF(S238="","",IF(IFERROR(INDEX('Expense Accounts'!$G$6:$G$75,MATCH(S238,'Expense Accounts'!$C$6:$C$75,0)),"Include")="Exclude",1,0))</f>
        <v>0</v>
      </c>
      <c r="L238" s="56" t="n">
        <f aca="false">IF(J238="","",IF(AND(J238&gt;'Expenses Testing'!$E$9,K238=0),1,0))</f>
        <v>0</v>
      </c>
      <c r="M238" s="57" t="n">
        <v>0.05402905865</v>
      </c>
      <c r="N238" s="56" t="str">
        <f aca="false">IF(OR(A238="",I238=""),"",IF(COUNTIFS($A$2:$A$800,A238,$D$2:$D$800,D238,$I$2:$I$800,I238)&gt;1,"Possible duplicate",""))</f>
        <v/>
      </c>
      <c r="O238" s="56" t="n">
        <f aca="false">IF(J238="","",IF(AND(L238=0,K238=0),1,0))</f>
        <v>1</v>
      </c>
      <c r="P238" s="56" t="str">
        <f aca="false">IF(L238=1,J238+ROW()/10^7,"")</f>
        <v/>
      </c>
      <c r="Q238" s="57" t="n">
        <f aca="false">IF(O238=1,M238,"")</f>
        <v>0.05402905865</v>
      </c>
      <c r="R238" s="56" t="str">
        <f aca="false">IF(K238=1,ROW(),"")</f>
        <v/>
      </c>
      <c r="S238" s="56" t="str">
        <f aca="false">IF(D238="","",TRIM(D238))</f>
        <v>Bank Charges</v>
      </c>
    </row>
    <row r="239" customFormat="false" ht="15" hidden="false" customHeight="false" outlineLevel="0" collapsed="false">
      <c r="A239" s="50" t="s">
        <v>3059</v>
      </c>
      <c r="B239" s="55" t="n">
        <v>46021</v>
      </c>
      <c r="C239" s="50" t="n">
        <f aca="false">IF(S239="","",IFERROR(IF(INDEX('Ledger Codes'!$C$6:$C$205,MATCH(S239,'Ledger Codes'!$B$6:$B$205,0))="","",INDEX('Ledger Codes'!$C$6:$C$205,MATCH(S239,'Ledger Codes'!$B$6:$B$205,0))),""))</f>
        <v>10092</v>
      </c>
      <c r="D239" s="50" t="s">
        <v>145</v>
      </c>
      <c r="E239" s="50"/>
      <c r="F239" s="50" t="s">
        <v>145</v>
      </c>
      <c r="G239" s="52" t="n">
        <v>0.58</v>
      </c>
      <c r="H239" s="52" t="n">
        <v>0</v>
      </c>
      <c r="I239" s="52" t="n">
        <f aca="false">IF(AND(G239="",H239=""),"",N(G239)-N(H239))</f>
        <v>0.58</v>
      </c>
      <c r="J239" s="52" t="n">
        <f aca="false">IF(I239="","",ABS(I239))</f>
        <v>0.58</v>
      </c>
      <c r="K239" s="56" t="n">
        <f aca="false">IF(S239="","",IF(IFERROR(INDEX('Expense Accounts'!$G$6:$G$75,MATCH(S239,'Expense Accounts'!$C$6:$C$75,0)),"Include")="Exclude",1,0))</f>
        <v>0</v>
      </c>
      <c r="L239" s="56" t="n">
        <f aca="false">IF(J239="","",IF(AND(J239&gt;'Expenses Testing'!$E$9,K239=0),1,0))</f>
        <v>0</v>
      </c>
      <c r="M239" s="57" t="n">
        <v>0.902653921852</v>
      </c>
      <c r="N239" s="56" t="str">
        <f aca="false">IF(OR(A239="",I239=""),"",IF(COUNTIFS($A$2:$A$800,A239,$D$2:$D$800,D239,$I$2:$I$800,I239)&gt;1,"Possible duplicate",""))</f>
        <v/>
      </c>
      <c r="O239" s="56" t="n">
        <f aca="false">IF(J239="","",IF(AND(L239=0,K239=0),1,0))</f>
        <v>1</v>
      </c>
      <c r="P239" s="56" t="str">
        <f aca="false">IF(L239=1,J239+ROW()/10^7,"")</f>
        <v/>
      </c>
      <c r="Q239" s="57" t="n">
        <f aca="false">IF(O239=1,M239,"")</f>
        <v>0.902653921852</v>
      </c>
      <c r="R239" s="56" t="str">
        <f aca="false">IF(K239=1,ROW(),"")</f>
        <v/>
      </c>
      <c r="S239" s="56" t="str">
        <f aca="false">IF(D239="","",TRIM(D239))</f>
        <v>Bank Charges</v>
      </c>
    </row>
    <row r="240" customFormat="false" ht="15" hidden="false" customHeight="false" outlineLevel="0" collapsed="false">
      <c r="A240" s="50"/>
      <c r="B240" s="55" t="n">
        <v>45657</v>
      </c>
      <c r="C240" s="50" t="n">
        <f aca="false">IF(S240="","",IFERROR(IF(INDEX('Ledger Codes'!$C$6:$C$205,MATCH(S240,'Ledger Codes'!$B$6:$B$205,0))="","",INDEX('Ledger Codes'!$C$6:$C$205,MATCH(S240,'Ledger Codes'!$B$6:$B$205,0))),""))</f>
        <v>10092</v>
      </c>
      <c r="D240" s="50" t="s">
        <v>2982</v>
      </c>
      <c r="E240" s="50"/>
      <c r="F240" s="50"/>
      <c r="G240" s="52" t="n">
        <v>5.75</v>
      </c>
      <c r="H240" s="52" t="n">
        <v>0</v>
      </c>
      <c r="I240" s="52" t="n">
        <f aca="false">IF(AND(G240="",H240=""),"",N(G240)-N(H240))</f>
        <v>5.75</v>
      </c>
      <c r="J240" s="52" t="n">
        <f aca="false">IF(I240="","",ABS(I240))</f>
        <v>5.75</v>
      </c>
      <c r="K240" s="56" t="n">
        <f aca="false">IF(S240="","",IF(IFERROR(INDEX('Expense Accounts'!$G$6:$G$75,MATCH(S240,'Expense Accounts'!$C$6:$C$75,0)),"Include")="Exclude",1,0))</f>
        <v>0</v>
      </c>
      <c r="L240" s="56" t="n">
        <f aca="false">IF(J240="","",IF(AND(J240&gt;'Expenses Testing'!$E$9,K240=0),1,0))</f>
        <v>0</v>
      </c>
      <c r="M240" s="57" t="n">
        <v>0.341547840526</v>
      </c>
      <c r="N240" s="56" t="str">
        <f aca="false">IF(OR(A240="",I240=""),"",IF(COUNTIFS($A$2:$A$800,A240,$D$2:$D$800,D240,$I$2:$I$800,I240)&gt;1,"Possible duplicate",""))</f>
        <v/>
      </c>
      <c r="O240" s="56" t="n">
        <f aca="false">IF(J240="","",IF(AND(L240=0,K240=0),1,0))</f>
        <v>1</v>
      </c>
      <c r="P240" s="56" t="str">
        <f aca="false">IF(L240=1,J240+ROW()/10^7,"")</f>
        <v/>
      </c>
      <c r="Q240" s="57" t="n">
        <f aca="false">IF(O240=1,M240,"")</f>
        <v>0.341547840526</v>
      </c>
      <c r="R240" s="56" t="str">
        <f aca="false">IF(K240=1,ROW(),"")</f>
        <v/>
      </c>
      <c r="S240" s="56" t="str">
        <f aca="false">IF(D240="","",TRIM(D240))</f>
        <v>Bank charges</v>
      </c>
    </row>
    <row r="241" customFormat="false" ht="15" hidden="false" customHeight="false" outlineLevel="0" collapsed="false">
      <c r="A241" s="50" t="s">
        <v>2903</v>
      </c>
      <c r="B241" s="55" t="n">
        <v>45914</v>
      </c>
      <c r="C241" s="50" t="n">
        <f aca="false">IF(S241="","",IFERROR(IF(INDEX('Ledger Codes'!$C$6:$C$205,MATCH(S241,'Ledger Codes'!$B$6:$B$205,0))="","",INDEX('Ledger Codes'!$C$6:$C$205,MATCH(S241,'Ledger Codes'!$B$6:$B$205,0))),""))</f>
        <v>10104</v>
      </c>
      <c r="D241" s="50" t="s">
        <v>272</v>
      </c>
      <c r="E241" s="50"/>
      <c r="F241" s="58" t="s">
        <v>2904</v>
      </c>
      <c r="G241" s="52" t="n">
        <v>9</v>
      </c>
      <c r="H241" s="52" t="n">
        <v>0</v>
      </c>
      <c r="I241" s="52" t="n">
        <f aca="false">IF(AND(G241="",H241=""),"",N(G241)-N(H241))</f>
        <v>9</v>
      </c>
      <c r="J241" s="52" t="n">
        <f aca="false">IF(I241="","",ABS(I241))</f>
        <v>9</v>
      </c>
      <c r="K241" s="56" t="n">
        <f aca="false">IF(S241="","",IF(IFERROR(INDEX('Expense Accounts'!$G$6:$G$75,MATCH(S241,'Expense Accounts'!$C$6:$C$75,0)),"Include")="Exclude",1,0))</f>
        <v>0</v>
      </c>
      <c r="L241" s="56" t="n">
        <f aca="false">IF(J241="","",IF(AND(J241&gt;'Expenses Testing'!$E$9,K241=0),1,0))</f>
        <v>0</v>
      </c>
      <c r="M241" s="57" t="n">
        <v>0.651114203682</v>
      </c>
      <c r="N241" s="56" t="str">
        <f aca="false">IF(OR(A241="",I241=""),"",IF(COUNTIFS($A$2:$A$800,A241,$D$2:$D$800,D241,$I$2:$I$800,I241)&gt;1,"Possible duplicate",""))</f>
        <v/>
      </c>
      <c r="O241" s="56" t="n">
        <f aca="false">IF(J241="","",IF(AND(L241=0,K241=0),1,0))</f>
        <v>1</v>
      </c>
      <c r="P241" s="56" t="str">
        <f aca="false">IF(L241=1,J241+ROW()/10^7,"")</f>
        <v/>
      </c>
      <c r="Q241" s="57" t="n">
        <f aca="false">IF(O241=1,M241,"")</f>
        <v>0.651114203682</v>
      </c>
      <c r="R241" s="56" t="str">
        <f aca="false">IF(K241=1,ROW(),"")</f>
        <v/>
      </c>
      <c r="S241" s="56" t="str">
        <f aca="false">IF(D241="","",TRIM(D241))</f>
        <v>OFFICE EXPENSES</v>
      </c>
    </row>
    <row r="242" customFormat="false" ht="15" hidden="false" customHeight="false" outlineLevel="0" collapsed="false">
      <c r="A242" s="50" t="s">
        <v>2980</v>
      </c>
      <c r="B242" s="55" t="n">
        <v>45797</v>
      </c>
      <c r="C242" s="50" t="n">
        <f aca="false">IF(S242="","",IFERROR(IF(INDEX('Ledger Codes'!$C$6:$C$205,MATCH(S242,'Ledger Codes'!$B$6:$B$205,0))="","",INDEX('Ledger Codes'!$C$6:$C$205,MATCH(S242,'Ledger Codes'!$B$6:$B$205,0))),""))</f>
        <v>10096</v>
      </c>
      <c r="D242" s="50" t="s">
        <v>278</v>
      </c>
      <c r="E242" s="50"/>
      <c r="F242" s="58" t="s">
        <v>3060</v>
      </c>
      <c r="G242" s="52" t="n">
        <v>350</v>
      </c>
      <c r="H242" s="52" t="n">
        <v>0</v>
      </c>
      <c r="I242" s="52" t="n">
        <f aca="false">IF(AND(G242="",H242=""),"",N(G242)-N(H242))</f>
        <v>350</v>
      </c>
      <c r="J242" s="52" t="n">
        <f aca="false">IF(I242="","",ABS(I242))</f>
        <v>350</v>
      </c>
      <c r="K242" s="56" t="n">
        <f aca="false">IF(S242="","",IF(IFERROR(INDEX('Expense Accounts'!$G$6:$G$75,MATCH(S242,'Expense Accounts'!$C$6:$C$75,0)),"Include")="Exclude",1,0))</f>
        <v>0</v>
      </c>
      <c r="L242" s="56" t="n">
        <f aca="false">IF(J242="","",IF(AND(J242&gt;'Expenses Testing'!$E$9,K242=0),1,0))</f>
        <v>0</v>
      </c>
      <c r="M242" s="57" t="n">
        <v>0.183931701065</v>
      </c>
      <c r="N242" s="56" t="str">
        <f aca="false">IF(OR(A242="",I242=""),"",IF(COUNTIFS($A$2:$A$800,A242,$D$2:$D$800,D242,$I$2:$I$800,I242)&gt;1,"Possible duplicate",""))</f>
        <v>Possible duplicate</v>
      </c>
      <c r="O242" s="56" t="n">
        <f aca="false">IF(J242="","",IF(AND(L242=0,K242=0),1,0))</f>
        <v>1</v>
      </c>
      <c r="P242" s="56" t="str">
        <f aca="false">IF(L242=1,J242+ROW()/10^7,"")</f>
        <v/>
      </c>
      <c r="Q242" s="57" t="n">
        <f aca="false">IF(O242=1,M242,"")</f>
        <v>0.183931701065</v>
      </c>
      <c r="R242" s="56" t="str">
        <f aca="false">IF(K242=1,ROW(),"")</f>
        <v/>
      </c>
      <c r="S242" s="56" t="str">
        <f aca="false">IF(D242="","",TRIM(D242))</f>
        <v>SADAD PAYMENTS</v>
      </c>
    </row>
    <row r="243" customFormat="false" ht="15" hidden="false" customHeight="false" outlineLevel="0" collapsed="false">
      <c r="A243" s="50" t="s">
        <v>3061</v>
      </c>
      <c r="B243" s="55" t="n">
        <v>45958</v>
      </c>
      <c r="C243" s="50" t="n">
        <f aca="false">IF(S243="","",IFERROR(IF(INDEX('Ledger Codes'!$C$6:$C$205,MATCH(S243,'Ledger Codes'!$B$6:$B$205,0))="","",INDEX('Ledger Codes'!$C$6:$C$205,MATCH(S243,'Ledger Codes'!$B$6:$B$205,0))),""))</f>
        <v>10092</v>
      </c>
      <c r="D243" s="50" t="s">
        <v>145</v>
      </c>
      <c r="E243" s="50"/>
      <c r="F243" s="50" t="s">
        <v>145</v>
      </c>
      <c r="G243" s="52" t="n">
        <v>27.6</v>
      </c>
      <c r="H243" s="52" t="n">
        <v>0</v>
      </c>
      <c r="I243" s="52" t="n">
        <f aca="false">IF(AND(G243="",H243=""),"",N(G243)-N(H243))</f>
        <v>27.6</v>
      </c>
      <c r="J243" s="52" t="n">
        <f aca="false">IF(I243="","",ABS(I243))</f>
        <v>27.6</v>
      </c>
      <c r="K243" s="56" t="n">
        <f aca="false">IF(S243="","",IF(IFERROR(INDEX('Expense Accounts'!$G$6:$G$75,MATCH(S243,'Expense Accounts'!$C$6:$C$75,0)),"Include")="Exclude",1,0))</f>
        <v>0</v>
      </c>
      <c r="L243" s="56" t="n">
        <f aca="false">IF(J243="","",IF(AND(J243&gt;'Expenses Testing'!$E$9,K243=0),1,0))</f>
        <v>0</v>
      </c>
      <c r="M243" s="57" t="n">
        <v>0.602194887225</v>
      </c>
      <c r="N243" s="56" t="str">
        <f aca="false">IF(OR(A243="",I243=""),"",IF(COUNTIFS($A$2:$A$800,A243,$D$2:$D$800,D243,$I$2:$I$800,I243)&gt;1,"Possible duplicate",""))</f>
        <v/>
      </c>
      <c r="O243" s="56" t="n">
        <f aca="false">IF(J243="","",IF(AND(L243=0,K243=0),1,0))</f>
        <v>1</v>
      </c>
      <c r="P243" s="56" t="str">
        <f aca="false">IF(L243=1,J243+ROW()/10^7,"")</f>
        <v/>
      </c>
      <c r="Q243" s="57" t="n">
        <f aca="false">IF(O243=1,M243,"")</f>
        <v>0.602194887225</v>
      </c>
      <c r="R243" s="56" t="str">
        <f aca="false">IF(K243=1,ROW(),"")</f>
        <v/>
      </c>
      <c r="S243" s="56" t="str">
        <f aca="false">IF(D243="","",TRIM(D243))</f>
        <v>Bank Charges</v>
      </c>
    </row>
    <row r="244" customFormat="false" ht="15" hidden="false" customHeight="false" outlineLevel="0" collapsed="false">
      <c r="A244" s="50" t="s">
        <v>3062</v>
      </c>
      <c r="B244" s="55" t="n">
        <v>45892</v>
      </c>
      <c r="C244" s="50" t="n">
        <f aca="false">IF(S244="","",IFERROR(IF(INDEX('Ledger Codes'!$C$6:$C$205,MATCH(S244,'Ledger Codes'!$B$6:$B$205,0))="","",INDEX('Ledger Codes'!$C$6:$C$205,MATCH(S244,'Ledger Codes'!$B$6:$B$205,0))),""))</f>
        <v>10104</v>
      </c>
      <c r="D244" s="50" t="s">
        <v>272</v>
      </c>
      <c r="E244" s="50" t="s">
        <v>3063</v>
      </c>
      <c r="F244" s="50" t="s">
        <v>3064</v>
      </c>
      <c r="G244" s="52" t="n">
        <v>800</v>
      </c>
      <c r="H244" s="52" t="n">
        <v>0</v>
      </c>
      <c r="I244" s="52" t="n">
        <f aca="false">IF(AND(G244="",H244=""),"",N(G244)-N(H244))</f>
        <v>800</v>
      </c>
      <c r="J244" s="52" t="n">
        <f aca="false">IF(I244="","",ABS(I244))</f>
        <v>800</v>
      </c>
      <c r="K244" s="56" t="n">
        <f aca="false">IF(S244="","",IF(IFERROR(INDEX('Expense Accounts'!$G$6:$G$75,MATCH(S244,'Expense Accounts'!$C$6:$C$75,0)),"Include")="Exclude",1,0))</f>
        <v>0</v>
      </c>
      <c r="L244" s="56" t="n">
        <f aca="false">IF(J244="","",IF(AND(J244&gt;'Expenses Testing'!$E$9,K244=0),1,0))</f>
        <v>0</v>
      </c>
      <c r="M244" s="57" t="n">
        <v>0.120085987038</v>
      </c>
      <c r="N244" s="56" t="str">
        <f aca="false">IF(OR(A244="",I244=""),"",IF(COUNTIFS($A$2:$A$800,A244,$D$2:$D$800,D244,$I$2:$I$800,I244)&gt;1,"Possible duplicate",""))</f>
        <v/>
      </c>
      <c r="O244" s="56" t="n">
        <f aca="false">IF(J244="","",IF(AND(L244=0,K244=0),1,0))</f>
        <v>1</v>
      </c>
      <c r="P244" s="56" t="str">
        <f aca="false">IF(L244=1,J244+ROW()/10^7,"")</f>
        <v/>
      </c>
      <c r="Q244" s="57" t="n">
        <f aca="false">IF(O244=1,M244,"")</f>
        <v>0.120085987038</v>
      </c>
      <c r="R244" s="56" t="str">
        <f aca="false">IF(K244=1,ROW(),"")</f>
        <v/>
      </c>
      <c r="S244" s="56" t="str">
        <f aca="false">IF(D244="","",TRIM(D244))</f>
        <v>OFFICE EXPENSES</v>
      </c>
    </row>
    <row r="245" customFormat="false" ht="15" hidden="false" customHeight="false" outlineLevel="0" collapsed="false">
      <c r="A245" s="50" t="s">
        <v>2895</v>
      </c>
      <c r="B245" s="55" t="n">
        <v>45951</v>
      </c>
      <c r="C245" s="50" t="n">
        <f aca="false">IF(S245="","",IFERROR(IF(INDEX('Ledger Codes'!$C$6:$C$205,MATCH(S245,'Ledger Codes'!$B$6:$B$205,0))="","",INDEX('Ledger Codes'!$C$6:$C$205,MATCH(S245,'Ledger Codes'!$B$6:$B$205,0))),""))</f>
        <v>10104</v>
      </c>
      <c r="D245" s="50" t="s">
        <v>272</v>
      </c>
      <c r="E245" s="50"/>
      <c r="F245" s="58" t="s">
        <v>2896</v>
      </c>
      <c r="G245" s="52" t="n">
        <v>20</v>
      </c>
      <c r="H245" s="52" t="n">
        <v>0</v>
      </c>
      <c r="I245" s="52" t="n">
        <f aca="false">IF(AND(G245="",H245=""),"",N(G245)-N(H245))</f>
        <v>20</v>
      </c>
      <c r="J245" s="52" t="n">
        <f aca="false">IF(I245="","",ABS(I245))</f>
        <v>20</v>
      </c>
      <c r="K245" s="56" t="n">
        <f aca="false">IF(S245="","",IF(IFERROR(INDEX('Expense Accounts'!$G$6:$G$75,MATCH(S245,'Expense Accounts'!$C$6:$C$75,0)),"Include")="Exclude",1,0))</f>
        <v>0</v>
      </c>
      <c r="L245" s="56" t="n">
        <f aca="false">IF(J245="","",IF(AND(J245&gt;'Expenses Testing'!$E$9,K245=0),1,0))</f>
        <v>0</v>
      </c>
      <c r="M245" s="57" t="n">
        <v>0.68462996307</v>
      </c>
      <c r="N245" s="56" t="str">
        <f aca="false">IF(OR(A245="",I245=""),"",IF(COUNTIFS($A$2:$A$800,A245,$D$2:$D$800,D245,$I$2:$I$800,I245)&gt;1,"Possible duplicate",""))</f>
        <v>Possible duplicate</v>
      </c>
      <c r="O245" s="56" t="n">
        <f aca="false">IF(J245="","",IF(AND(L245=0,K245=0),1,0))</f>
        <v>1</v>
      </c>
      <c r="P245" s="56" t="str">
        <f aca="false">IF(L245=1,J245+ROW()/10^7,"")</f>
        <v/>
      </c>
      <c r="Q245" s="57" t="n">
        <f aca="false">IF(O245=1,M245,"")</f>
        <v>0.68462996307</v>
      </c>
      <c r="R245" s="56" t="str">
        <f aca="false">IF(K245=1,ROW(),"")</f>
        <v/>
      </c>
      <c r="S245" s="56" t="str">
        <f aca="false">IF(D245="","",TRIM(D245))</f>
        <v>OFFICE EXPENSES</v>
      </c>
    </row>
    <row r="246" customFormat="false" ht="15" hidden="false" customHeight="false" outlineLevel="0" collapsed="false">
      <c r="A246" s="50" t="s">
        <v>3065</v>
      </c>
      <c r="B246" s="55" t="n">
        <v>45887</v>
      </c>
      <c r="C246" s="50" t="n">
        <f aca="false">IF(S246="","",IFERROR(IF(INDEX('Ledger Codes'!$C$6:$C$205,MATCH(S246,'Ledger Codes'!$B$6:$B$205,0))="","",INDEX('Ledger Codes'!$C$6:$C$205,MATCH(S246,'Ledger Codes'!$B$6:$B$205,0))),""))</f>
        <v>10104</v>
      </c>
      <c r="D246" s="50" t="s">
        <v>272</v>
      </c>
      <c r="E246" s="50"/>
      <c r="F246" s="50" t="s">
        <v>3066</v>
      </c>
      <c r="G246" s="52" t="n">
        <v>250</v>
      </c>
      <c r="H246" s="52" t="n">
        <v>0</v>
      </c>
      <c r="I246" s="52" t="n">
        <f aca="false">IF(AND(G246="",H246=""),"",N(G246)-N(H246))</f>
        <v>250</v>
      </c>
      <c r="J246" s="52" t="n">
        <f aca="false">IF(I246="","",ABS(I246))</f>
        <v>250</v>
      </c>
      <c r="K246" s="56" t="n">
        <f aca="false">IF(S246="","",IF(IFERROR(INDEX('Expense Accounts'!$G$6:$G$75,MATCH(S246,'Expense Accounts'!$C$6:$C$75,0)),"Include")="Exclude",1,0))</f>
        <v>0</v>
      </c>
      <c r="L246" s="56" t="n">
        <f aca="false">IF(J246="","",IF(AND(J246&gt;'Expenses Testing'!$E$9,K246=0),1,0))</f>
        <v>0</v>
      </c>
      <c r="M246" s="57" t="n">
        <v>0.091736641237</v>
      </c>
      <c r="N246" s="56" t="str">
        <f aca="false">IF(OR(A246="",I246=""),"",IF(COUNTIFS($A$2:$A$800,A246,$D$2:$D$800,D246,$I$2:$I$800,I246)&gt;1,"Possible duplicate",""))</f>
        <v/>
      </c>
      <c r="O246" s="56" t="n">
        <f aca="false">IF(J246="","",IF(AND(L246=0,K246=0),1,0))</f>
        <v>1</v>
      </c>
      <c r="P246" s="56" t="str">
        <f aca="false">IF(L246=1,J246+ROW()/10^7,"")</f>
        <v/>
      </c>
      <c r="Q246" s="57" t="n">
        <f aca="false">IF(O246=1,M246,"")</f>
        <v>0.091736641237</v>
      </c>
      <c r="R246" s="56" t="str">
        <f aca="false">IF(K246=1,ROW(),"")</f>
        <v/>
      </c>
      <c r="S246" s="56" t="str">
        <f aca="false">IF(D246="","",TRIM(D246))</f>
        <v>OFFICE EXPENSES</v>
      </c>
    </row>
    <row r="247" customFormat="false" ht="15" hidden="false" customHeight="false" outlineLevel="0" collapsed="false">
      <c r="A247" s="50" t="s">
        <v>3067</v>
      </c>
      <c r="B247" s="55" t="n">
        <v>45839</v>
      </c>
      <c r="C247" s="50" t="n">
        <f aca="false">IF(S247="","",IFERROR(IF(INDEX('Ledger Codes'!$C$6:$C$205,MATCH(S247,'Ledger Codes'!$B$6:$B$205,0))="","",INDEX('Ledger Codes'!$C$6:$C$205,MATCH(S247,'Ledger Codes'!$B$6:$B$205,0))),""))</f>
        <v>10112</v>
      </c>
      <c r="D247" s="50" t="s">
        <v>282</v>
      </c>
      <c r="E247" s="50"/>
      <c r="F247" s="50" t="s">
        <v>3068</v>
      </c>
      <c r="G247" s="52" t="n">
        <v>968.67</v>
      </c>
      <c r="H247" s="52" t="n">
        <v>0</v>
      </c>
      <c r="I247" s="52" t="n">
        <f aca="false">IF(AND(G247="",H247=""),"",N(G247)-N(H247))</f>
        <v>968.67</v>
      </c>
      <c r="J247" s="52" t="n">
        <f aca="false">IF(I247="","",ABS(I247))</f>
        <v>968.67</v>
      </c>
      <c r="K247" s="56" t="n">
        <f aca="false">IF(S247="","",IF(IFERROR(INDEX('Expense Accounts'!$G$6:$G$75,MATCH(S247,'Expense Accounts'!$C$6:$C$75,0)),"Include")="Exclude",1,0))</f>
        <v>0</v>
      </c>
      <c r="L247" s="56" t="n">
        <f aca="false">IF(J247="","",IF(AND(J247&gt;'Expenses Testing'!$E$9,K247=0),1,0))</f>
        <v>0</v>
      </c>
      <c r="M247" s="57" t="n">
        <v>0.864957527977</v>
      </c>
      <c r="N247" s="56" t="str">
        <f aca="false">IF(OR(A247="",I247=""),"",IF(COUNTIFS($A$2:$A$800,A247,$D$2:$D$800,D247,$I$2:$I$800,I247)&gt;1,"Possible duplicate",""))</f>
        <v/>
      </c>
      <c r="O247" s="56" t="n">
        <f aca="false">IF(J247="","",IF(AND(L247=0,K247=0),1,0))</f>
        <v>1</v>
      </c>
      <c r="P247" s="56" t="str">
        <f aca="false">IF(L247=1,J247+ROW()/10^7,"")</f>
        <v/>
      </c>
      <c r="Q247" s="57" t="n">
        <f aca="false">IF(O247=1,M247,"")</f>
        <v>0.864957527977</v>
      </c>
      <c r="R247" s="56" t="str">
        <f aca="false">IF(K247=1,ROW(),"")</f>
        <v/>
      </c>
      <c r="S247" s="56" t="str">
        <f aca="false">IF(D247="","",TRIM(D247))</f>
        <v>GOSI Expense</v>
      </c>
    </row>
    <row r="248" customFormat="false" ht="15" hidden="false" customHeight="false" outlineLevel="0" collapsed="false">
      <c r="A248" s="50" t="s">
        <v>3069</v>
      </c>
      <c r="B248" s="55" t="n">
        <v>46022</v>
      </c>
      <c r="C248" s="50" t="n">
        <f aca="false">IF(S248="","",IFERROR(IF(INDEX('Ledger Codes'!$C$6:$C$205,MATCH(S248,'Ledger Codes'!$B$6:$B$205,0))="","",INDEX('Ledger Codes'!$C$6:$C$205,MATCH(S248,'Ledger Codes'!$B$6:$B$205,0))),""))</f>
        <v>10092</v>
      </c>
      <c r="D248" s="50" t="s">
        <v>145</v>
      </c>
      <c r="E248" s="50"/>
      <c r="F248" s="50" t="s">
        <v>145</v>
      </c>
      <c r="G248" s="52" t="n">
        <v>6.9</v>
      </c>
      <c r="H248" s="52" t="n">
        <v>0</v>
      </c>
      <c r="I248" s="52" t="n">
        <f aca="false">IF(AND(G248="",H248=""),"",N(G248)-N(H248))</f>
        <v>6.9</v>
      </c>
      <c r="J248" s="52" t="n">
        <f aca="false">IF(I248="","",ABS(I248))</f>
        <v>6.9</v>
      </c>
      <c r="K248" s="56" t="n">
        <f aca="false">IF(S248="","",IF(IFERROR(INDEX('Expense Accounts'!$G$6:$G$75,MATCH(S248,'Expense Accounts'!$C$6:$C$75,0)),"Include")="Exclude",1,0))</f>
        <v>0</v>
      </c>
      <c r="L248" s="56" t="n">
        <f aca="false">IF(J248="","",IF(AND(J248&gt;'Expenses Testing'!$E$9,K248=0),1,0))</f>
        <v>0</v>
      </c>
      <c r="M248" s="57" t="n">
        <v>0.833308558674</v>
      </c>
      <c r="N248" s="56" t="str">
        <f aca="false">IF(OR(A248="",I248=""),"",IF(COUNTIFS($A$2:$A$800,A248,$D$2:$D$800,D248,$I$2:$I$800,I248)&gt;1,"Possible duplicate",""))</f>
        <v/>
      </c>
      <c r="O248" s="56" t="n">
        <f aca="false">IF(J248="","",IF(AND(L248=0,K248=0),1,0))</f>
        <v>1</v>
      </c>
      <c r="P248" s="56" t="str">
        <f aca="false">IF(L248=1,J248+ROW()/10^7,"")</f>
        <v/>
      </c>
      <c r="Q248" s="57" t="n">
        <f aca="false">IF(O248=1,M248,"")</f>
        <v>0.833308558674</v>
      </c>
      <c r="R248" s="56" t="str">
        <f aca="false">IF(K248=1,ROW(),"")</f>
        <v/>
      </c>
      <c r="S248" s="56" t="str">
        <f aca="false">IF(D248="","",TRIM(D248))</f>
        <v>Bank Charges</v>
      </c>
    </row>
    <row r="249" customFormat="false" ht="15" hidden="false" customHeight="false" outlineLevel="0" collapsed="false">
      <c r="A249" s="50" t="s">
        <v>3070</v>
      </c>
      <c r="B249" s="55" t="n">
        <v>45832</v>
      </c>
      <c r="C249" s="50" t="n">
        <f aca="false">IF(S249="","",IFERROR(IF(INDEX('Ledger Codes'!$C$6:$C$205,MATCH(S249,'Ledger Codes'!$B$6:$B$205,0))="","",INDEX('Ledger Codes'!$C$6:$C$205,MATCH(S249,'Ledger Codes'!$B$6:$B$205,0))),""))</f>
        <v>10096</v>
      </c>
      <c r="D249" s="50" t="s">
        <v>278</v>
      </c>
      <c r="E249" s="50"/>
      <c r="F249" s="58" t="s">
        <v>3071</v>
      </c>
      <c r="G249" s="52" t="n">
        <v>172.5</v>
      </c>
      <c r="H249" s="52" t="n">
        <v>0</v>
      </c>
      <c r="I249" s="52" t="n">
        <f aca="false">IF(AND(G249="",H249=""),"",N(G249)-N(H249))</f>
        <v>172.5</v>
      </c>
      <c r="J249" s="52" t="n">
        <f aca="false">IF(I249="","",ABS(I249))</f>
        <v>172.5</v>
      </c>
      <c r="K249" s="56" t="n">
        <f aca="false">IF(S249="","",IF(IFERROR(INDEX('Expense Accounts'!$G$6:$G$75,MATCH(S249,'Expense Accounts'!$C$6:$C$75,0)),"Include")="Exclude",1,0))</f>
        <v>0</v>
      </c>
      <c r="L249" s="56" t="n">
        <f aca="false">IF(J249="","",IF(AND(J249&gt;'Expenses Testing'!$E$9,K249=0),1,0))</f>
        <v>0</v>
      </c>
      <c r="M249" s="57" t="n">
        <v>0.416992801533</v>
      </c>
      <c r="N249" s="56" t="str">
        <f aca="false">IF(OR(A249="",I249=""),"",IF(COUNTIFS($A$2:$A$800,A249,$D$2:$D$800,D249,$I$2:$I$800,I249)&gt;1,"Possible duplicate",""))</f>
        <v>Possible duplicate</v>
      </c>
      <c r="O249" s="56" t="n">
        <f aca="false">IF(J249="","",IF(AND(L249=0,K249=0),1,0))</f>
        <v>1</v>
      </c>
      <c r="P249" s="56" t="str">
        <f aca="false">IF(L249=1,J249+ROW()/10^7,"")</f>
        <v/>
      </c>
      <c r="Q249" s="57" t="n">
        <f aca="false">IF(O249=1,M249,"")</f>
        <v>0.416992801533</v>
      </c>
      <c r="R249" s="56" t="str">
        <f aca="false">IF(K249=1,ROW(),"")</f>
        <v/>
      </c>
      <c r="S249" s="56" t="str">
        <f aca="false">IF(D249="","",TRIM(D249))</f>
        <v>SADAD PAYMENTS</v>
      </c>
    </row>
    <row r="250" customFormat="false" ht="15" hidden="false" customHeight="false" outlineLevel="0" collapsed="false">
      <c r="A250" s="50" t="s">
        <v>3072</v>
      </c>
      <c r="B250" s="55" t="n">
        <v>45759</v>
      </c>
      <c r="C250" s="50" t="n">
        <f aca="false">IF(S250="","",IFERROR(IF(INDEX('Ledger Codes'!$C$6:$C$205,MATCH(S250,'Ledger Codes'!$B$6:$B$205,0))="","",INDEX('Ledger Codes'!$C$6:$C$205,MATCH(S250,'Ledger Codes'!$B$6:$B$205,0))),""))</f>
        <v>10112</v>
      </c>
      <c r="D250" s="50" t="s">
        <v>282</v>
      </c>
      <c r="E250" s="50"/>
      <c r="F250" s="50" t="s">
        <v>3073</v>
      </c>
      <c r="G250" s="52" t="n">
        <v>940</v>
      </c>
      <c r="H250" s="52" t="n">
        <v>0</v>
      </c>
      <c r="I250" s="52" t="n">
        <f aca="false">IF(AND(G250="",H250=""),"",N(G250)-N(H250))</f>
        <v>940</v>
      </c>
      <c r="J250" s="52" t="n">
        <f aca="false">IF(I250="","",ABS(I250))</f>
        <v>940</v>
      </c>
      <c r="K250" s="56" t="n">
        <f aca="false">IF(S250="","",IF(IFERROR(INDEX('Expense Accounts'!$G$6:$G$75,MATCH(S250,'Expense Accounts'!$C$6:$C$75,0)),"Include")="Exclude",1,0))</f>
        <v>0</v>
      </c>
      <c r="L250" s="56" t="n">
        <f aca="false">IF(J250="","",IF(AND(J250&gt;'Expenses Testing'!$E$9,K250=0),1,0))</f>
        <v>0</v>
      </c>
      <c r="M250" s="57" t="n">
        <v>0.994420880081</v>
      </c>
      <c r="N250" s="56" t="str">
        <f aca="false">IF(OR(A250="",I250=""),"",IF(COUNTIFS($A$2:$A$800,A250,$D$2:$D$800,D250,$I$2:$I$800,I250)&gt;1,"Possible duplicate",""))</f>
        <v/>
      </c>
      <c r="O250" s="56" t="n">
        <f aca="false">IF(J250="","",IF(AND(L250=0,K250=0),1,0))</f>
        <v>1</v>
      </c>
      <c r="P250" s="56" t="str">
        <f aca="false">IF(L250=1,J250+ROW()/10^7,"")</f>
        <v/>
      </c>
      <c r="Q250" s="57" t="n">
        <f aca="false">IF(O250=1,M250,"")</f>
        <v>0.994420880081</v>
      </c>
      <c r="R250" s="56" t="str">
        <f aca="false">IF(K250=1,ROW(),"")</f>
        <v/>
      </c>
      <c r="S250" s="56" t="str">
        <f aca="false">IF(D250="","",TRIM(D250))</f>
        <v>GOSI Expense</v>
      </c>
    </row>
    <row r="251" customFormat="false" ht="15" hidden="false" customHeight="false" outlineLevel="0" collapsed="false">
      <c r="A251" s="50" t="s">
        <v>3074</v>
      </c>
      <c r="B251" s="55" t="n">
        <v>45960</v>
      </c>
      <c r="C251" s="50" t="n">
        <f aca="false">IF(S251="","",IFERROR(IF(INDEX('Ledger Codes'!$C$6:$C$205,MATCH(S251,'Ledger Codes'!$B$6:$B$205,0))="","",INDEX('Ledger Codes'!$C$6:$C$205,MATCH(S251,'Ledger Codes'!$B$6:$B$205,0))),""))</f>
        <v>10093</v>
      </c>
      <c r="D251" s="50" t="s">
        <v>297</v>
      </c>
      <c r="E251" s="50"/>
      <c r="F251" s="58" t="s">
        <v>3075</v>
      </c>
      <c r="G251" s="52" t="n">
        <v>300</v>
      </c>
      <c r="H251" s="52" t="n">
        <v>0</v>
      </c>
      <c r="I251" s="52" t="n">
        <f aca="false">IF(AND(G251="",H251=""),"",N(G251)-N(H251))</f>
        <v>300</v>
      </c>
      <c r="J251" s="52" t="n">
        <f aca="false">IF(I251="","",ABS(I251))</f>
        <v>300</v>
      </c>
      <c r="K251" s="56" t="n">
        <f aca="false">IF(S251="","",IF(IFERROR(INDEX('Expense Accounts'!$G$6:$G$75,MATCH(S251,'Expense Accounts'!$C$6:$C$75,0)),"Include")="Exclude",1,0))</f>
        <v>0</v>
      </c>
      <c r="L251" s="56" t="n">
        <f aca="false">IF(J251="","",IF(AND(J251&gt;'Expenses Testing'!$E$9,K251=0),1,0))</f>
        <v>0</v>
      </c>
      <c r="M251" s="57" t="n">
        <v>0.029905504656</v>
      </c>
      <c r="N251" s="56" t="str">
        <f aca="false">IF(OR(A251="",I251=""),"",IF(COUNTIFS($A$2:$A$800,A251,$D$2:$D$800,D251,$I$2:$I$800,I251)&gt;1,"Possible duplicate",""))</f>
        <v/>
      </c>
      <c r="O251" s="56" t="n">
        <f aca="false">IF(J251="","",IF(AND(L251=0,K251=0),1,0))</f>
        <v>1</v>
      </c>
      <c r="P251" s="56" t="str">
        <f aca="false">IF(L251=1,J251+ROW()/10^7,"")</f>
        <v/>
      </c>
      <c r="Q251" s="57" t="n">
        <f aca="false">IF(O251=1,M251,"")</f>
        <v>0.029905504656</v>
      </c>
      <c r="R251" s="56" t="str">
        <f aca="false">IF(K251=1,ROW(),"")</f>
        <v/>
      </c>
      <c r="S251" s="56" t="str">
        <f aca="false">IF(D251="","",TRIM(D251))</f>
        <v>CLEANING EXPENSE</v>
      </c>
    </row>
    <row r="252" customFormat="false" ht="15" hidden="false" customHeight="false" outlineLevel="0" collapsed="false">
      <c r="A252" s="50" t="s">
        <v>2923</v>
      </c>
      <c r="B252" s="55" t="n">
        <v>45792</v>
      </c>
      <c r="C252" s="50" t="n">
        <f aca="false">IF(S252="","",IFERROR(IF(INDEX('Ledger Codes'!$C$6:$C$205,MATCH(S252,'Ledger Codes'!$B$6:$B$205,0))="","",INDEX('Ledger Codes'!$C$6:$C$205,MATCH(S252,'Ledger Codes'!$B$6:$B$205,0))),""))</f>
        <v>10096</v>
      </c>
      <c r="D252" s="50" t="s">
        <v>278</v>
      </c>
      <c r="E252" s="50"/>
      <c r="F252" s="58" t="s">
        <v>3076</v>
      </c>
      <c r="G252" s="52" t="n">
        <v>411.7</v>
      </c>
      <c r="H252" s="52" t="n">
        <v>0</v>
      </c>
      <c r="I252" s="52" t="n">
        <f aca="false">IF(AND(G252="",H252=""),"",N(G252)-N(H252))</f>
        <v>411.7</v>
      </c>
      <c r="J252" s="52" t="n">
        <f aca="false">IF(I252="","",ABS(I252))</f>
        <v>411.7</v>
      </c>
      <c r="K252" s="56" t="n">
        <f aca="false">IF(S252="","",IF(IFERROR(INDEX('Expense Accounts'!$G$6:$G$75,MATCH(S252,'Expense Accounts'!$C$6:$C$75,0)),"Include")="Exclude",1,0))</f>
        <v>0</v>
      </c>
      <c r="L252" s="56" t="n">
        <f aca="false">IF(J252="","",IF(AND(J252&gt;'Expenses Testing'!$E$9,K252=0),1,0))</f>
        <v>0</v>
      </c>
      <c r="M252" s="57" t="n">
        <v>0.08856053772</v>
      </c>
      <c r="N252" s="56" t="str">
        <f aca="false">IF(OR(A252="",I252=""),"",IF(COUNTIFS($A$2:$A$800,A252,$D$2:$D$800,D252,$I$2:$I$800,I252)&gt;1,"Possible duplicate",""))</f>
        <v>Possible duplicate</v>
      </c>
      <c r="O252" s="56" t="n">
        <f aca="false">IF(J252="","",IF(AND(L252=0,K252=0),1,0))</f>
        <v>1</v>
      </c>
      <c r="P252" s="56" t="str">
        <f aca="false">IF(L252=1,J252+ROW()/10^7,"")</f>
        <v/>
      </c>
      <c r="Q252" s="57" t="n">
        <f aca="false">IF(O252=1,M252,"")</f>
        <v>0.08856053772</v>
      </c>
      <c r="R252" s="56" t="str">
        <f aca="false">IF(K252=1,ROW(),"")</f>
        <v/>
      </c>
      <c r="S252" s="56" t="str">
        <f aca="false">IF(D252="","",TRIM(D252))</f>
        <v>SADAD PAYMENTS</v>
      </c>
    </row>
    <row r="253" customFormat="false" ht="15" hidden="false" customHeight="false" outlineLevel="0" collapsed="false">
      <c r="A253" s="50" t="s">
        <v>3077</v>
      </c>
      <c r="B253" s="55" t="n">
        <v>45680</v>
      </c>
      <c r="C253" s="50" t="n">
        <f aca="false">IF(S253="","",IFERROR(IF(INDEX('Ledger Codes'!$C$6:$C$205,MATCH(S253,'Ledger Codes'!$B$6:$B$205,0))="","",INDEX('Ledger Codes'!$C$6:$C$205,MATCH(S253,'Ledger Codes'!$B$6:$B$205,0))),""))</f>
        <v>10092</v>
      </c>
      <c r="D253" s="50" t="s">
        <v>145</v>
      </c>
      <c r="E253" s="50"/>
      <c r="F253" s="50" t="s">
        <v>145</v>
      </c>
      <c r="G253" s="52" t="n">
        <v>3.45</v>
      </c>
      <c r="H253" s="52" t="n">
        <v>0</v>
      </c>
      <c r="I253" s="52" t="n">
        <f aca="false">IF(AND(G253="",H253=""),"",N(G253)-N(H253))</f>
        <v>3.45</v>
      </c>
      <c r="J253" s="52" t="n">
        <f aca="false">IF(I253="","",ABS(I253))</f>
        <v>3.45</v>
      </c>
      <c r="K253" s="56" t="n">
        <f aca="false">IF(S253="","",IF(IFERROR(INDEX('Expense Accounts'!$G$6:$G$75,MATCH(S253,'Expense Accounts'!$C$6:$C$75,0)),"Include")="Exclude",1,0))</f>
        <v>0</v>
      </c>
      <c r="L253" s="56" t="n">
        <f aca="false">IF(J253="","",IF(AND(J253&gt;'Expenses Testing'!$E$9,K253=0),1,0))</f>
        <v>0</v>
      </c>
      <c r="M253" s="57" t="n">
        <v>0.527871125066</v>
      </c>
      <c r="N253" s="56" t="str">
        <f aca="false">IF(OR(A253="",I253=""),"",IF(COUNTIFS($A$2:$A$800,A253,$D$2:$D$800,D253,$I$2:$I$800,I253)&gt;1,"Possible duplicate",""))</f>
        <v/>
      </c>
      <c r="O253" s="56" t="n">
        <f aca="false">IF(J253="","",IF(AND(L253=0,K253=0),1,0))</f>
        <v>1</v>
      </c>
      <c r="P253" s="56" t="str">
        <f aca="false">IF(L253=1,J253+ROW()/10^7,"")</f>
        <v/>
      </c>
      <c r="Q253" s="57" t="n">
        <f aca="false">IF(O253=1,M253,"")</f>
        <v>0.527871125066</v>
      </c>
      <c r="R253" s="56" t="str">
        <f aca="false">IF(K253=1,ROW(),"")</f>
        <v/>
      </c>
      <c r="S253" s="56" t="str">
        <f aca="false">IF(D253="","",TRIM(D253))</f>
        <v>Bank Charges</v>
      </c>
    </row>
    <row r="254" customFormat="false" ht="15" hidden="false" customHeight="false" outlineLevel="0" collapsed="false">
      <c r="A254" s="50" t="s">
        <v>2984</v>
      </c>
      <c r="B254" s="55" t="n">
        <v>45832</v>
      </c>
      <c r="C254" s="50" t="n">
        <f aca="false">IF(S254="","",IFERROR(IF(INDEX('Ledger Codes'!$C$6:$C$205,MATCH(S254,'Ledger Codes'!$B$6:$B$205,0))="","",INDEX('Ledger Codes'!$C$6:$C$205,MATCH(S254,'Ledger Codes'!$B$6:$B$205,0))),""))</f>
        <v>10096</v>
      </c>
      <c r="D254" s="50" t="s">
        <v>149</v>
      </c>
      <c r="E254" s="50"/>
      <c r="F254" s="50" t="s">
        <v>3078</v>
      </c>
      <c r="G254" s="52" t="n">
        <v>1150</v>
      </c>
      <c r="H254" s="52" t="n">
        <v>0</v>
      </c>
      <c r="I254" s="52" t="n">
        <f aca="false">IF(AND(G254="",H254=""),"",N(G254)-N(H254))</f>
        <v>1150</v>
      </c>
      <c r="J254" s="52" t="n">
        <f aca="false">IF(I254="","",ABS(I254))</f>
        <v>1150</v>
      </c>
      <c r="K254" s="56" t="n">
        <f aca="false">IF(S254="","",IF(IFERROR(INDEX('Expense Accounts'!$G$6:$G$75,MATCH(S254,'Expense Accounts'!$C$6:$C$75,0)),"Include")="Exclude",1,0))</f>
        <v>0</v>
      </c>
      <c r="L254" s="56" t="n">
        <f aca="false">IF(J254="","",IF(AND(J254&gt;'Expenses Testing'!$E$9,K254=0),1,0))</f>
        <v>0</v>
      </c>
      <c r="M254" s="57" t="n">
        <v>0.70540386093</v>
      </c>
      <c r="N254" s="56" t="str">
        <f aca="false">IF(OR(A254="",I254=""),"",IF(COUNTIFS($A$2:$A$800,A254,$D$2:$D$800,D254,$I$2:$I$800,I254)&gt;1,"Possible duplicate",""))</f>
        <v>Possible duplicate</v>
      </c>
      <c r="O254" s="56" t="n">
        <f aca="false">IF(J254="","",IF(AND(L254=0,K254=0),1,0))</f>
        <v>1</v>
      </c>
      <c r="P254" s="56" t="str">
        <f aca="false">IF(L254=1,J254+ROW()/10^7,"")</f>
        <v/>
      </c>
      <c r="Q254" s="57" t="n">
        <f aca="false">IF(O254=1,M254,"")</f>
        <v>0.70540386093</v>
      </c>
      <c r="R254" s="56" t="str">
        <f aca="false">IF(K254=1,ROW(),"")</f>
        <v/>
      </c>
      <c r="S254" s="56" t="str">
        <f aca="false">IF(D254="","",TRIM(D254))</f>
        <v>Sadad Payments</v>
      </c>
    </row>
    <row r="255" customFormat="false" ht="15" hidden="false" customHeight="false" outlineLevel="0" collapsed="false">
      <c r="A255" s="50" t="s">
        <v>3079</v>
      </c>
      <c r="B255" s="55" t="n">
        <v>45915</v>
      </c>
      <c r="C255" s="50" t="n">
        <f aca="false">IF(S255="","",IFERROR(IF(INDEX('Ledger Codes'!$C$6:$C$205,MATCH(S255,'Ledger Codes'!$B$6:$B$205,0))="","",INDEX('Ledger Codes'!$C$6:$C$205,MATCH(S255,'Ledger Codes'!$B$6:$B$205,0))),""))</f>
        <v>10116</v>
      </c>
      <c r="D255" s="50" t="s">
        <v>296</v>
      </c>
      <c r="E255" s="50"/>
      <c r="F255" s="58" t="s">
        <v>3080</v>
      </c>
      <c r="G255" s="52" t="n">
        <v>50</v>
      </c>
      <c r="H255" s="52" t="n">
        <v>0</v>
      </c>
      <c r="I255" s="52" t="n">
        <f aca="false">IF(AND(G255="",H255=""),"",N(G255)-N(H255))</f>
        <v>50</v>
      </c>
      <c r="J255" s="52" t="n">
        <f aca="false">IF(I255="","",ABS(I255))</f>
        <v>50</v>
      </c>
      <c r="K255" s="56" t="n">
        <f aca="false">IF(S255="","",IF(IFERROR(INDEX('Expense Accounts'!$G$6:$G$75,MATCH(S255,'Expense Accounts'!$C$6:$C$75,0)),"Include")="Exclude",1,0))</f>
        <v>0</v>
      </c>
      <c r="L255" s="56" t="n">
        <f aca="false">IF(J255="","",IF(AND(J255&gt;'Expenses Testing'!$E$9,K255=0),1,0))</f>
        <v>0</v>
      </c>
      <c r="M255" s="57" t="n">
        <v>0.486753060648</v>
      </c>
      <c r="N255" s="56" t="str">
        <f aca="false">IF(OR(A255="",I255=""),"",IF(COUNTIFS($A$2:$A$800,A255,$D$2:$D$800,D255,$I$2:$I$800,I255)&gt;1,"Possible duplicate",""))</f>
        <v/>
      </c>
      <c r="O255" s="56" t="n">
        <f aca="false">IF(J255="","",IF(AND(L255=0,K255=0),1,0))</f>
        <v>1</v>
      </c>
      <c r="P255" s="56" t="str">
        <f aca="false">IF(L255=1,J255+ROW()/10^7,"")</f>
        <v/>
      </c>
      <c r="Q255" s="57" t="n">
        <f aca="false">IF(O255=1,M255,"")</f>
        <v>0.486753060648</v>
      </c>
      <c r="R255" s="56" t="str">
        <f aca="false">IF(K255=1,ROW(),"")</f>
        <v/>
      </c>
      <c r="S255" s="56" t="str">
        <f aca="false">IF(D255="","",TRIM(D255))</f>
        <v>STATIONERY</v>
      </c>
    </row>
    <row r="256" customFormat="false" ht="15" hidden="false" customHeight="false" outlineLevel="0" collapsed="false">
      <c r="A256" s="50" t="s">
        <v>3081</v>
      </c>
      <c r="B256" s="55" t="n">
        <v>46015</v>
      </c>
      <c r="C256" s="50" t="n">
        <f aca="false">IF(S256="","",IFERROR(IF(INDEX('Ledger Codes'!$C$6:$C$205,MATCH(S256,'Ledger Codes'!$B$6:$B$205,0))="","",INDEX('Ledger Codes'!$C$6:$C$205,MATCH(S256,'Ledger Codes'!$B$6:$B$205,0))),""))</f>
        <v>10092</v>
      </c>
      <c r="D256" s="50" t="s">
        <v>145</v>
      </c>
      <c r="E256" s="50"/>
      <c r="F256" s="50" t="s">
        <v>3082</v>
      </c>
      <c r="G256" s="52" t="n">
        <v>1.15</v>
      </c>
      <c r="H256" s="52" t="n">
        <v>0</v>
      </c>
      <c r="I256" s="52" t="n">
        <f aca="false">IF(AND(G256="",H256=""),"",N(G256)-N(H256))</f>
        <v>1.15</v>
      </c>
      <c r="J256" s="52" t="n">
        <f aca="false">IF(I256="","",ABS(I256))</f>
        <v>1.15</v>
      </c>
      <c r="K256" s="56" t="n">
        <f aca="false">IF(S256="","",IF(IFERROR(INDEX('Expense Accounts'!$G$6:$G$75,MATCH(S256,'Expense Accounts'!$C$6:$C$75,0)),"Include")="Exclude",1,0))</f>
        <v>0</v>
      </c>
      <c r="L256" s="56" t="n">
        <f aca="false">IF(J256="","",IF(AND(J256&gt;'Expenses Testing'!$E$9,K256=0),1,0))</f>
        <v>0</v>
      </c>
      <c r="M256" s="57" t="n">
        <v>0.175344462472</v>
      </c>
      <c r="N256" s="56" t="str">
        <f aca="false">IF(OR(A256="",I256=""),"",IF(COUNTIFS($A$2:$A$800,A256,$D$2:$D$800,D256,$I$2:$I$800,I256)&gt;1,"Possible duplicate",""))</f>
        <v/>
      </c>
      <c r="O256" s="56" t="n">
        <f aca="false">IF(J256="","",IF(AND(L256=0,K256=0),1,0))</f>
        <v>1</v>
      </c>
      <c r="P256" s="56" t="str">
        <f aca="false">IF(L256=1,J256+ROW()/10^7,"")</f>
        <v/>
      </c>
      <c r="Q256" s="57" t="n">
        <f aca="false">IF(O256=1,M256,"")</f>
        <v>0.175344462472</v>
      </c>
      <c r="R256" s="56" t="str">
        <f aca="false">IF(K256=1,ROW(),"")</f>
        <v/>
      </c>
      <c r="S256" s="56" t="str">
        <f aca="false">IF(D256="","",TRIM(D256))</f>
        <v>Bank Charges</v>
      </c>
    </row>
    <row r="257" customFormat="false" ht="15" hidden="false" customHeight="false" outlineLevel="0" collapsed="false">
      <c r="A257" s="50" t="s">
        <v>3083</v>
      </c>
      <c r="B257" s="55" t="n">
        <v>45986</v>
      </c>
      <c r="C257" s="50" t="n">
        <f aca="false">IF(S257="","",IFERROR(IF(INDEX('Ledger Codes'!$C$6:$C$205,MATCH(S257,'Ledger Codes'!$B$6:$B$205,0))="","",INDEX('Ledger Codes'!$C$6:$C$205,MATCH(S257,'Ledger Codes'!$B$6:$B$205,0))),""))</f>
        <v>10092</v>
      </c>
      <c r="D257" s="50" t="s">
        <v>145</v>
      </c>
      <c r="E257" s="50"/>
      <c r="F257" s="50" t="s">
        <v>145</v>
      </c>
      <c r="G257" s="52" t="n">
        <v>1.15</v>
      </c>
      <c r="H257" s="52" t="n">
        <v>0</v>
      </c>
      <c r="I257" s="52" t="n">
        <f aca="false">IF(AND(G257="",H257=""),"",N(G257)-N(H257))</f>
        <v>1.15</v>
      </c>
      <c r="J257" s="52" t="n">
        <f aca="false">IF(I257="","",ABS(I257))</f>
        <v>1.15</v>
      </c>
      <c r="K257" s="56" t="n">
        <f aca="false">IF(S257="","",IF(IFERROR(INDEX('Expense Accounts'!$G$6:$G$75,MATCH(S257,'Expense Accounts'!$C$6:$C$75,0)),"Include")="Exclude",1,0))</f>
        <v>0</v>
      </c>
      <c r="L257" s="56" t="n">
        <f aca="false">IF(J257="","",IF(AND(J257&gt;'Expenses Testing'!$E$9,K257=0),1,0))</f>
        <v>0</v>
      </c>
      <c r="M257" s="57" t="n">
        <v>0.766034153723</v>
      </c>
      <c r="N257" s="56" t="str">
        <f aca="false">IF(OR(A257="",I257=""),"",IF(COUNTIFS($A$2:$A$800,A257,$D$2:$D$800,D257,$I$2:$I$800,I257)&gt;1,"Possible duplicate",""))</f>
        <v/>
      </c>
      <c r="O257" s="56" t="n">
        <f aca="false">IF(J257="","",IF(AND(L257=0,K257=0),1,0))</f>
        <v>1</v>
      </c>
      <c r="P257" s="56" t="str">
        <f aca="false">IF(L257=1,J257+ROW()/10^7,"")</f>
        <v/>
      </c>
      <c r="Q257" s="57" t="n">
        <f aca="false">IF(O257=1,M257,"")</f>
        <v>0.766034153723</v>
      </c>
      <c r="R257" s="56" t="str">
        <f aca="false">IF(K257=1,ROW(),"")</f>
        <v/>
      </c>
      <c r="S257" s="56" t="str">
        <f aca="false">IF(D257="","",TRIM(D257))</f>
        <v>Bank Charges</v>
      </c>
    </row>
    <row r="258" customFormat="false" ht="15" hidden="false" customHeight="false" outlineLevel="0" collapsed="false">
      <c r="A258" s="50" t="s">
        <v>3084</v>
      </c>
      <c r="B258" s="55" t="n">
        <v>45868</v>
      </c>
      <c r="C258" s="50" t="n">
        <f aca="false">IF(S258="","",IFERROR(IF(INDEX('Ledger Codes'!$C$6:$C$205,MATCH(S258,'Ledger Codes'!$B$6:$B$205,0))="","",INDEX('Ledger Codes'!$C$6:$C$205,MATCH(S258,'Ledger Codes'!$B$6:$B$205,0))),""))</f>
        <v>10107</v>
      </c>
      <c r="D258" s="50" t="s">
        <v>298</v>
      </c>
      <c r="E258" s="50"/>
      <c r="F258" s="50" t="s">
        <v>3085</v>
      </c>
      <c r="G258" s="52" t="n">
        <v>650</v>
      </c>
      <c r="H258" s="52" t="n">
        <v>0</v>
      </c>
      <c r="I258" s="52" t="n">
        <f aca="false">IF(AND(G258="",H258=""),"",N(G258)-N(H258))</f>
        <v>650</v>
      </c>
      <c r="J258" s="52" t="n">
        <f aca="false">IF(I258="","",ABS(I258))</f>
        <v>650</v>
      </c>
      <c r="K258" s="56" t="n">
        <f aca="false">IF(S258="","",IF(IFERROR(INDEX('Expense Accounts'!$G$6:$G$75,MATCH(S258,'Expense Accounts'!$C$6:$C$75,0)),"Include")="Exclude",1,0))</f>
        <v>0</v>
      </c>
      <c r="L258" s="56" t="n">
        <f aca="false">IF(J258="","",IF(AND(J258&gt;'Expenses Testing'!$E$9,K258=0),1,0))</f>
        <v>0</v>
      </c>
      <c r="M258" s="57" t="n">
        <v>0.067633447752</v>
      </c>
      <c r="N258" s="56" t="str">
        <f aca="false">IF(OR(A258="",I258=""),"",IF(COUNTIFS($A$2:$A$800,A258,$D$2:$D$800,D258,$I$2:$I$800,I258)&gt;1,"Possible duplicate",""))</f>
        <v/>
      </c>
      <c r="O258" s="56" t="n">
        <f aca="false">IF(J258="","",IF(AND(L258=0,K258=0),1,0))</f>
        <v>1</v>
      </c>
      <c r="P258" s="56" t="str">
        <f aca="false">IF(L258=1,J258+ROW()/10^7,"")</f>
        <v/>
      </c>
      <c r="Q258" s="57" t="n">
        <f aca="false">IF(O258=1,M258,"")</f>
        <v>0.067633447752</v>
      </c>
      <c r="R258" s="56" t="str">
        <f aca="false">IF(K258=1,ROW(),"")</f>
        <v/>
      </c>
      <c r="S258" s="56" t="str">
        <f aca="false">IF(D258="","",TRIM(D258))</f>
        <v>INSURANCE EXPENSE</v>
      </c>
    </row>
    <row r="259" customFormat="false" ht="15" hidden="false" customHeight="false" outlineLevel="0" collapsed="false">
      <c r="A259" s="50" t="s">
        <v>2903</v>
      </c>
      <c r="B259" s="55" t="n">
        <v>45914</v>
      </c>
      <c r="C259" s="50" t="n">
        <f aca="false">IF(S259="","",IFERROR(IF(INDEX('Ledger Codes'!$C$6:$C$205,MATCH(S259,'Ledger Codes'!$B$6:$B$205,0))="","",INDEX('Ledger Codes'!$C$6:$C$205,MATCH(S259,'Ledger Codes'!$B$6:$B$205,0))),""))</f>
        <v>10104</v>
      </c>
      <c r="D259" s="50" t="s">
        <v>272</v>
      </c>
      <c r="E259" s="50"/>
      <c r="F259" s="58" t="s">
        <v>2904</v>
      </c>
      <c r="G259" s="52" t="n">
        <v>40</v>
      </c>
      <c r="H259" s="52" t="n">
        <v>0</v>
      </c>
      <c r="I259" s="52" t="n">
        <f aca="false">IF(AND(G259="",H259=""),"",N(G259)-N(H259))</f>
        <v>40</v>
      </c>
      <c r="J259" s="52" t="n">
        <f aca="false">IF(I259="","",ABS(I259))</f>
        <v>40</v>
      </c>
      <c r="K259" s="56" t="n">
        <f aca="false">IF(S259="","",IF(IFERROR(INDEX('Expense Accounts'!$G$6:$G$75,MATCH(S259,'Expense Accounts'!$C$6:$C$75,0)),"Include")="Exclude",1,0))</f>
        <v>0</v>
      </c>
      <c r="L259" s="56" t="n">
        <f aca="false">IF(J259="","",IF(AND(J259&gt;'Expenses Testing'!$E$9,K259=0),1,0))</f>
        <v>0</v>
      </c>
      <c r="M259" s="57" t="n">
        <v>0.901607232266</v>
      </c>
      <c r="N259" s="56" t="str">
        <f aca="false">IF(OR(A259="",I259=""),"",IF(COUNTIFS($A$2:$A$800,A259,$D$2:$D$800,D259,$I$2:$I$800,I259)&gt;1,"Possible duplicate",""))</f>
        <v/>
      </c>
      <c r="O259" s="56" t="n">
        <f aca="false">IF(J259="","",IF(AND(L259=0,K259=0),1,0))</f>
        <v>1</v>
      </c>
      <c r="P259" s="56" t="str">
        <f aca="false">IF(L259=1,J259+ROW()/10^7,"")</f>
        <v/>
      </c>
      <c r="Q259" s="57" t="n">
        <f aca="false">IF(O259=1,M259,"")</f>
        <v>0.901607232266</v>
      </c>
      <c r="R259" s="56" t="str">
        <f aca="false">IF(K259=1,ROW(),"")</f>
        <v/>
      </c>
      <c r="S259" s="56" t="str">
        <f aca="false">IF(D259="","",TRIM(D259))</f>
        <v>OFFICE EXPENSES</v>
      </c>
    </row>
    <row r="260" customFormat="false" ht="15" hidden="false" customHeight="false" outlineLevel="0" collapsed="false">
      <c r="A260" s="50"/>
      <c r="B260" s="55" t="n">
        <v>45630</v>
      </c>
      <c r="C260" s="50" t="n">
        <f aca="false">IF(S260="","",IFERROR(IF(INDEX('Ledger Codes'!$C$6:$C$205,MATCH(S260,'Ledger Codes'!$B$6:$B$205,0))="","",INDEX('Ledger Codes'!$C$6:$C$205,MATCH(S260,'Ledger Codes'!$B$6:$B$205,0))),""))</f>
        <v>10101</v>
      </c>
      <c r="D260" s="50" t="s">
        <v>154</v>
      </c>
      <c r="E260" s="50"/>
      <c r="F260" s="50" t="s">
        <v>2729</v>
      </c>
      <c r="G260" s="52" t="n">
        <v>1075.25</v>
      </c>
      <c r="H260" s="52" t="n">
        <v>0</v>
      </c>
      <c r="I260" s="52" t="n">
        <f aca="false">IF(AND(G260="",H260=""),"",N(G260)-N(H260))</f>
        <v>1075.25</v>
      </c>
      <c r="J260" s="52" t="n">
        <f aca="false">IF(I260="","",ABS(I260))</f>
        <v>1075.25</v>
      </c>
      <c r="K260" s="56" t="n">
        <f aca="false">IF(S260="","",IF(IFERROR(INDEX('Expense Accounts'!$G$6:$G$75,MATCH(S260,'Expense Accounts'!$C$6:$C$75,0)),"Include")="Exclude",1,0))</f>
        <v>0</v>
      </c>
      <c r="L260" s="56" t="n">
        <f aca="false">IF(J260="","",IF(AND(J260&gt;'Expenses Testing'!$E$9,K260=0),1,0))</f>
        <v>0</v>
      </c>
      <c r="M260" s="57" t="n">
        <v>0.552084388206</v>
      </c>
      <c r="N260" s="56" t="str">
        <f aca="false">IF(OR(A260="",I260=""),"",IF(COUNTIFS($A$2:$A$800,A260,$D$2:$D$800,D260,$I$2:$I$800,I260)&gt;1,"Possible duplicate",""))</f>
        <v/>
      </c>
      <c r="O260" s="56" t="n">
        <f aca="false">IF(J260="","",IF(AND(L260=0,K260=0),1,0))</f>
        <v>1</v>
      </c>
      <c r="P260" s="56" t="str">
        <f aca="false">IF(L260=1,J260+ROW()/10^7,"")</f>
        <v/>
      </c>
      <c r="Q260" s="57" t="n">
        <f aca="false">IF(O260=1,M260,"")</f>
        <v>0.552084388206</v>
      </c>
      <c r="R260" s="56" t="str">
        <f aca="false">IF(K260=1,ROW(),"")</f>
        <v/>
      </c>
      <c r="S260" s="56" t="str">
        <f aca="false">IF(D260="","",TRIM(D260))</f>
        <v>Other Expense</v>
      </c>
    </row>
    <row r="261" customFormat="false" ht="15" hidden="false" customHeight="false" outlineLevel="0" collapsed="false">
      <c r="A261" s="50"/>
      <c r="B261" s="55" t="n">
        <v>45630</v>
      </c>
      <c r="C261" s="50" t="n">
        <f aca="false">IF(S261="","",IFERROR(IF(INDEX('Ledger Codes'!$C$6:$C$205,MATCH(S261,'Ledger Codes'!$B$6:$B$205,0))="","",INDEX('Ledger Codes'!$C$6:$C$205,MATCH(S261,'Ledger Codes'!$B$6:$B$205,0))),""))</f>
        <v>10092</v>
      </c>
      <c r="D261" s="50" t="s">
        <v>2982</v>
      </c>
      <c r="E261" s="50"/>
      <c r="F261" s="50"/>
      <c r="G261" s="52" t="n">
        <v>3.45</v>
      </c>
      <c r="H261" s="52" t="n">
        <v>0</v>
      </c>
      <c r="I261" s="52" t="n">
        <f aca="false">IF(AND(G261="",H261=""),"",N(G261)-N(H261))</f>
        <v>3.45</v>
      </c>
      <c r="J261" s="52" t="n">
        <f aca="false">IF(I261="","",ABS(I261))</f>
        <v>3.45</v>
      </c>
      <c r="K261" s="56" t="n">
        <f aca="false">IF(S261="","",IF(IFERROR(INDEX('Expense Accounts'!$G$6:$G$75,MATCH(S261,'Expense Accounts'!$C$6:$C$75,0)),"Include")="Exclude",1,0))</f>
        <v>0</v>
      </c>
      <c r="L261" s="56" t="n">
        <f aca="false">IF(J261="","",IF(AND(J261&gt;'Expenses Testing'!$E$9,K261=0),1,0))</f>
        <v>0</v>
      </c>
      <c r="M261" s="57" t="n">
        <v>0.778906065583</v>
      </c>
      <c r="N261" s="56" t="str">
        <f aca="false">IF(OR(A261="",I261=""),"",IF(COUNTIFS($A$2:$A$800,A261,$D$2:$D$800,D261,$I$2:$I$800,I261)&gt;1,"Possible duplicate",""))</f>
        <v/>
      </c>
      <c r="O261" s="56" t="n">
        <f aca="false">IF(J261="","",IF(AND(L261=0,K261=0),1,0))</f>
        <v>1</v>
      </c>
      <c r="P261" s="56" t="str">
        <f aca="false">IF(L261=1,J261+ROW()/10^7,"")</f>
        <v/>
      </c>
      <c r="Q261" s="57" t="n">
        <f aca="false">IF(O261=1,M261,"")</f>
        <v>0.778906065583</v>
      </c>
      <c r="R261" s="56" t="str">
        <f aca="false">IF(K261=1,ROW(),"")</f>
        <v/>
      </c>
      <c r="S261" s="56" t="str">
        <f aca="false">IF(D261="","",TRIM(D261))</f>
        <v>Bank charges</v>
      </c>
    </row>
    <row r="262" customFormat="false" ht="15" hidden="false" customHeight="false" outlineLevel="0" collapsed="false">
      <c r="A262" s="50" t="s">
        <v>3086</v>
      </c>
      <c r="B262" s="55" t="n">
        <v>45727</v>
      </c>
      <c r="C262" s="50" t="n">
        <f aca="false">IF(S262="","",IFERROR(IF(INDEX('Ledger Codes'!$C$6:$C$205,MATCH(S262,'Ledger Codes'!$B$6:$B$205,0))="","",INDEX('Ledger Codes'!$C$6:$C$205,MATCH(S262,'Ledger Codes'!$B$6:$B$205,0))),""))</f>
        <v>10112</v>
      </c>
      <c r="D262" s="50" t="s">
        <v>282</v>
      </c>
      <c r="E262" s="50"/>
      <c r="F262" s="50" t="s">
        <v>3087</v>
      </c>
      <c r="G262" s="52" t="n">
        <v>940</v>
      </c>
      <c r="H262" s="52" t="n">
        <v>0</v>
      </c>
      <c r="I262" s="52" t="n">
        <f aca="false">IF(AND(G262="",H262=""),"",N(G262)-N(H262))</f>
        <v>940</v>
      </c>
      <c r="J262" s="52" t="n">
        <f aca="false">IF(I262="","",ABS(I262))</f>
        <v>940</v>
      </c>
      <c r="K262" s="56" t="n">
        <f aca="false">IF(S262="","",IF(IFERROR(INDEX('Expense Accounts'!$G$6:$G$75,MATCH(S262,'Expense Accounts'!$C$6:$C$75,0)),"Include")="Exclude",1,0))</f>
        <v>0</v>
      </c>
      <c r="L262" s="56" t="n">
        <f aca="false">IF(J262="","",IF(AND(J262&gt;'Expenses Testing'!$E$9,K262=0),1,0))</f>
        <v>0</v>
      </c>
      <c r="M262" s="57" t="n">
        <v>0.123609808428</v>
      </c>
      <c r="N262" s="56" t="str">
        <f aca="false">IF(OR(A262="",I262=""),"",IF(COUNTIFS($A$2:$A$800,A262,$D$2:$D$800,D262,$I$2:$I$800,I262)&gt;1,"Possible duplicate",""))</f>
        <v/>
      </c>
      <c r="O262" s="56" t="n">
        <f aca="false">IF(J262="","",IF(AND(L262=0,K262=0),1,0))</f>
        <v>1</v>
      </c>
      <c r="P262" s="56" t="str">
        <f aca="false">IF(L262=1,J262+ROW()/10^7,"")</f>
        <v/>
      </c>
      <c r="Q262" s="57" t="n">
        <f aca="false">IF(O262=1,M262,"")</f>
        <v>0.123609808428</v>
      </c>
      <c r="R262" s="56" t="str">
        <f aca="false">IF(K262=1,ROW(),"")</f>
        <v/>
      </c>
      <c r="S262" s="56" t="str">
        <f aca="false">IF(D262="","",TRIM(D262))</f>
        <v>GOSI Expense</v>
      </c>
    </row>
    <row r="263" customFormat="false" ht="15" hidden="false" customHeight="false" outlineLevel="0" collapsed="false">
      <c r="A263" s="50" t="s">
        <v>3088</v>
      </c>
      <c r="B263" s="55" t="n">
        <v>45999</v>
      </c>
      <c r="C263" s="50" t="n">
        <f aca="false">IF(S263="","",IFERROR(IF(INDEX('Ledger Codes'!$C$6:$C$205,MATCH(S263,'Ledger Codes'!$B$6:$B$205,0))="","",INDEX('Ledger Codes'!$C$6:$C$205,MATCH(S263,'Ledger Codes'!$B$6:$B$205,0))),""))</f>
        <v>10098</v>
      </c>
      <c r="D263" s="50" t="s">
        <v>279</v>
      </c>
      <c r="E263" s="50"/>
      <c r="F263" s="50" t="s">
        <v>3089</v>
      </c>
      <c r="G263" s="52" t="n">
        <v>570</v>
      </c>
      <c r="H263" s="52" t="n">
        <v>0</v>
      </c>
      <c r="I263" s="52" t="n">
        <f aca="false">IF(AND(G263="",H263=""),"",N(G263)-N(H263))</f>
        <v>570</v>
      </c>
      <c r="J263" s="52" t="n">
        <f aca="false">IF(I263="","",ABS(I263))</f>
        <v>570</v>
      </c>
      <c r="K263" s="56" t="n">
        <f aca="false">IF(S263="","",IF(IFERROR(INDEX('Expense Accounts'!$G$6:$G$75,MATCH(S263,'Expense Accounts'!$C$6:$C$75,0)),"Include")="Exclude",1,0))</f>
        <v>0</v>
      </c>
      <c r="L263" s="56" t="n">
        <f aca="false">IF(J263="","",IF(AND(J263&gt;'Expenses Testing'!$E$9,K263=0),1,0))</f>
        <v>0</v>
      </c>
      <c r="M263" s="57" t="n">
        <v>0.557494529461</v>
      </c>
      <c r="N263" s="56" t="str">
        <f aca="false">IF(OR(A263="",I263=""),"",IF(COUNTIFS($A$2:$A$800,A263,$D$2:$D$800,D263,$I$2:$I$800,I263)&gt;1,"Possible duplicate",""))</f>
        <v/>
      </c>
      <c r="O263" s="56" t="n">
        <f aca="false">IF(J263="","",IF(AND(L263=0,K263=0),1,0))</f>
        <v>1</v>
      </c>
      <c r="P263" s="56" t="str">
        <f aca="false">IF(L263=1,J263+ROW()/10^7,"")</f>
        <v/>
      </c>
      <c r="Q263" s="57" t="n">
        <f aca="false">IF(O263=1,M263,"")</f>
        <v>0.557494529461</v>
      </c>
      <c r="R263" s="56" t="str">
        <f aca="false">IF(K263=1,ROW(),"")</f>
        <v/>
      </c>
      <c r="S263" s="56" t="str">
        <f aca="false">IF(D263="","",TRIM(D263))</f>
        <v>IQAMA EXPENSES</v>
      </c>
    </row>
    <row r="264" customFormat="false" ht="15" hidden="false" customHeight="false" outlineLevel="0" collapsed="false">
      <c r="A264" s="50" t="s">
        <v>3090</v>
      </c>
      <c r="B264" s="55" t="n">
        <v>45971</v>
      </c>
      <c r="C264" s="50" t="n">
        <f aca="false">IF(S264="","",IFERROR(IF(INDEX('Ledger Codes'!$C$6:$C$205,MATCH(S264,'Ledger Codes'!$B$6:$B$205,0))="","",INDEX('Ledger Codes'!$C$6:$C$205,MATCH(S264,'Ledger Codes'!$B$6:$B$205,0))),""))</f>
        <v>10092</v>
      </c>
      <c r="D264" s="50" t="s">
        <v>145</v>
      </c>
      <c r="E264" s="50"/>
      <c r="F264" s="50" t="s">
        <v>145</v>
      </c>
      <c r="G264" s="52" t="n">
        <v>34.5</v>
      </c>
      <c r="H264" s="52" t="n">
        <v>0</v>
      </c>
      <c r="I264" s="52" t="n">
        <f aca="false">IF(AND(G264="",H264=""),"",N(G264)-N(H264))</f>
        <v>34.5</v>
      </c>
      <c r="J264" s="52" t="n">
        <f aca="false">IF(I264="","",ABS(I264))</f>
        <v>34.5</v>
      </c>
      <c r="K264" s="56" t="n">
        <f aca="false">IF(S264="","",IF(IFERROR(INDEX('Expense Accounts'!$G$6:$G$75,MATCH(S264,'Expense Accounts'!$C$6:$C$75,0)),"Include")="Exclude",1,0))</f>
        <v>0</v>
      </c>
      <c r="L264" s="56" t="n">
        <f aca="false">IF(J264="","",IF(AND(J264&gt;'Expenses Testing'!$E$9,K264=0),1,0))</f>
        <v>0</v>
      </c>
      <c r="M264" s="57" t="n">
        <v>0.870439159502</v>
      </c>
      <c r="N264" s="56" t="str">
        <f aca="false">IF(OR(A264="",I264=""),"",IF(COUNTIFS($A$2:$A$800,A264,$D$2:$D$800,D264,$I$2:$I$800,I264)&gt;1,"Possible duplicate",""))</f>
        <v/>
      </c>
      <c r="O264" s="56" t="n">
        <f aca="false">IF(J264="","",IF(AND(L264=0,K264=0),1,0))</f>
        <v>1</v>
      </c>
      <c r="P264" s="56" t="str">
        <f aca="false">IF(L264=1,J264+ROW()/10^7,"")</f>
        <v/>
      </c>
      <c r="Q264" s="57" t="n">
        <f aca="false">IF(O264=1,M264,"")</f>
        <v>0.870439159502</v>
      </c>
      <c r="R264" s="56" t="str">
        <f aca="false">IF(K264=1,ROW(),"")</f>
        <v/>
      </c>
      <c r="S264" s="56" t="str">
        <f aca="false">IF(D264="","",TRIM(D264))</f>
        <v>Bank Charges</v>
      </c>
    </row>
    <row r="265" customFormat="false" ht="15" hidden="false" customHeight="false" outlineLevel="0" collapsed="false">
      <c r="A265" s="50" t="s">
        <v>3091</v>
      </c>
      <c r="B265" s="55" t="n">
        <v>45945</v>
      </c>
      <c r="C265" s="50" t="n">
        <f aca="false">IF(S265="","",IFERROR(IF(INDEX('Ledger Codes'!$C$6:$C$205,MATCH(S265,'Ledger Codes'!$B$6:$B$205,0))="","",INDEX('Ledger Codes'!$C$6:$C$205,MATCH(S265,'Ledger Codes'!$B$6:$B$205,0))),""))</f>
        <v>10092</v>
      </c>
      <c r="D265" s="50" t="s">
        <v>145</v>
      </c>
      <c r="E265" s="50"/>
      <c r="F265" s="50" t="s">
        <v>145</v>
      </c>
      <c r="G265" s="52" t="n">
        <v>9.13</v>
      </c>
      <c r="H265" s="52" t="n">
        <v>0</v>
      </c>
      <c r="I265" s="52" t="n">
        <f aca="false">IF(AND(G265="",H265=""),"",N(G265)-N(H265))</f>
        <v>9.13</v>
      </c>
      <c r="J265" s="52" t="n">
        <f aca="false">IF(I265="","",ABS(I265))</f>
        <v>9.13</v>
      </c>
      <c r="K265" s="56" t="n">
        <f aca="false">IF(S265="","",IF(IFERROR(INDEX('Expense Accounts'!$G$6:$G$75,MATCH(S265,'Expense Accounts'!$C$6:$C$75,0)),"Include")="Exclude",1,0))</f>
        <v>0</v>
      </c>
      <c r="L265" s="56" t="n">
        <f aca="false">IF(J265="","",IF(AND(J265&gt;'Expenses Testing'!$E$9,K265=0),1,0))</f>
        <v>0</v>
      </c>
      <c r="M265" s="57" t="n">
        <v>0.750064761954</v>
      </c>
      <c r="N265" s="56" t="str">
        <f aca="false">IF(OR(A265="",I265=""),"",IF(COUNTIFS($A$2:$A$800,A265,$D$2:$D$800,D265,$I$2:$I$800,I265)&gt;1,"Possible duplicate",""))</f>
        <v/>
      </c>
      <c r="O265" s="56" t="n">
        <f aca="false">IF(J265="","",IF(AND(L265=0,K265=0),1,0))</f>
        <v>1</v>
      </c>
      <c r="P265" s="56" t="str">
        <f aca="false">IF(L265=1,J265+ROW()/10^7,"")</f>
        <v/>
      </c>
      <c r="Q265" s="57" t="n">
        <f aca="false">IF(O265=1,M265,"")</f>
        <v>0.750064761954</v>
      </c>
      <c r="R265" s="56" t="str">
        <f aca="false">IF(K265=1,ROW(),"")</f>
        <v/>
      </c>
      <c r="S265" s="56" t="str">
        <f aca="false">IF(D265="","",TRIM(D265))</f>
        <v>Bank Charges</v>
      </c>
    </row>
    <row r="266" customFormat="false" ht="15" hidden="false" customHeight="false" outlineLevel="0" collapsed="false">
      <c r="A266" s="50" t="s">
        <v>3092</v>
      </c>
      <c r="B266" s="55" t="n">
        <v>45992</v>
      </c>
      <c r="C266" s="50" t="n">
        <f aca="false">IF(S266="","",IFERROR(IF(INDEX('Ledger Codes'!$C$6:$C$205,MATCH(S266,'Ledger Codes'!$B$6:$B$205,0))="","",INDEX('Ledger Codes'!$C$6:$C$205,MATCH(S266,'Ledger Codes'!$B$6:$B$205,0))),""))</f>
        <v>10107</v>
      </c>
      <c r="D266" s="50" t="s">
        <v>298</v>
      </c>
      <c r="E266" s="50"/>
      <c r="F266" s="50" t="s">
        <v>3093</v>
      </c>
      <c r="G266" s="52" t="n">
        <v>638.92</v>
      </c>
      <c r="H266" s="52" t="n">
        <v>0</v>
      </c>
      <c r="I266" s="52" t="n">
        <f aca="false">IF(AND(G266="",H266=""),"",N(G266)-N(H266))</f>
        <v>638.92</v>
      </c>
      <c r="J266" s="52" t="n">
        <f aca="false">IF(I266="","",ABS(I266))</f>
        <v>638.92</v>
      </c>
      <c r="K266" s="56" t="n">
        <f aca="false">IF(S266="","",IF(IFERROR(INDEX('Expense Accounts'!$G$6:$G$75,MATCH(S266,'Expense Accounts'!$C$6:$C$75,0)),"Include")="Exclude",1,0))</f>
        <v>0</v>
      </c>
      <c r="L266" s="56" t="n">
        <f aca="false">IF(J266="","",IF(AND(J266&gt;'Expenses Testing'!$E$9,K266=0),1,0))</f>
        <v>0</v>
      </c>
      <c r="M266" s="57" t="n">
        <v>0.752624627806</v>
      </c>
      <c r="N266" s="56" t="str">
        <f aca="false">IF(OR(A266="",I266=""),"",IF(COUNTIFS($A$2:$A$800,A266,$D$2:$D$800,D266,$I$2:$I$800,I266)&gt;1,"Possible duplicate",""))</f>
        <v/>
      </c>
      <c r="O266" s="56" t="n">
        <f aca="false">IF(J266="","",IF(AND(L266=0,K266=0),1,0))</f>
        <v>1</v>
      </c>
      <c r="P266" s="56" t="str">
        <f aca="false">IF(L266=1,J266+ROW()/10^7,"")</f>
        <v/>
      </c>
      <c r="Q266" s="57" t="n">
        <f aca="false">IF(O266=1,M266,"")</f>
        <v>0.752624627806</v>
      </c>
      <c r="R266" s="56" t="str">
        <f aca="false">IF(K266=1,ROW(),"")</f>
        <v/>
      </c>
      <c r="S266" s="56" t="str">
        <f aca="false">IF(D266="","",TRIM(D266))</f>
        <v>INSURANCE EXPENSE</v>
      </c>
    </row>
    <row r="267" customFormat="false" ht="15" hidden="false" customHeight="false" outlineLevel="0" collapsed="false">
      <c r="A267" s="50" t="s">
        <v>3094</v>
      </c>
      <c r="B267" s="55" t="n">
        <v>45881</v>
      </c>
      <c r="C267" s="50" t="n">
        <f aca="false">IF(S267="","",IFERROR(IF(INDEX('Ledger Codes'!$C$6:$C$205,MATCH(S267,'Ledger Codes'!$B$6:$B$205,0))="","",INDEX('Ledger Codes'!$C$6:$C$205,MATCH(S267,'Ledger Codes'!$B$6:$B$205,0))),""))</f>
        <v>10098</v>
      </c>
      <c r="D267" s="50" t="s">
        <v>279</v>
      </c>
      <c r="E267" s="50"/>
      <c r="F267" s="50" t="s">
        <v>3095</v>
      </c>
      <c r="G267" s="52" t="n">
        <v>650</v>
      </c>
      <c r="H267" s="52" t="n">
        <v>0</v>
      </c>
      <c r="I267" s="52" t="n">
        <f aca="false">IF(AND(G267="",H267=""),"",N(G267)-N(H267))</f>
        <v>650</v>
      </c>
      <c r="J267" s="52" t="n">
        <f aca="false">IF(I267="","",ABS(I267))</f>
        <v>650</v>
      </c>
      <c r="K267" s="56" t="n">
        <f aca="false">IF(S267="","",IF(IFERROR(INDEX('Expense Accounts'!$G$6:$G$75,MATCH(S267,'Expense Accounts'!$C$6:$C$75,0)),"Include")="Exclude",1,0))</f>
        <v>0</v>
      </c>
      <c r="L267" s="56" t="n">
        <f aca="false">IF(J267="","",IF(AND(J267&gt;'Expenses Testing'!$E$9,K267=0),1,0))</f>
        <v>0</v>
      </c>
      <c r="M267" s="57" t="n">
        <v>0.804531199112</v>
      </c>
      <c r="N267" s="56" t="str">
        <f aca="false">IF(OR(A267="",I267=""),"",IF(COUNTIFS($A$2:$A$800,A267,$D$2:$D$800,D267,$I$2:$I$800,I267)&gt;1,"Possible duplicate",""))</f>
        <v/>
      </c>
      <c r="O267" s="56" t="n">
        <f aca="false">IF(J267="","",IF(AND(L267=0,K267=0),1,0))</f>
        <v>1</v>
      </c>
      <c r="P267" s="56" t="str">
        <f aca="false">IF(L267=1,J267+ROW()/10^7,"")</f>
        <v/>
      </c>
      <c r="Q267" s="57" t="n">
        <f aca="false">IF(O267=1,M267,"")</f>
        <v>0.804531199112</v>
      </c>
      <c r="R267" s="56" t="str">
        <f aca="false">IF(K267=1,ROW(),"")</f>
        <v/>
      </c>
      <c r="S267" s="56" t="str">
        <f aca="false">IF(D267="","",TRIM(D267))</f>
        <v>IQAMA EXPENSES</v>
      </c>
    </row>
    <row r="268" customFormat="false" ht="15" hidden="false" customHeight="false" outlineLevel="0" collapsed="false">
      <c r="A268" s="50" t="s">
        <v>3096</v>
      </c>
      <c r="B268" s="55" t="n">
        <v>45887</v>
      </c>
      <c r="C268" s="50" t="n">
        <f aca="false">IF(S268="","",IFERROR(IF(INDEX('Ledger Codes'!$C$6:$C$205,MATCH(S268,'Ledger Codes'!$B$6:$B$205,0))="","",INDEX('Ledger Codes'!$C$6:$C$205,MATCH(S268,'Ledger Codes'!$B$6:$B$205,0))),""))</f>
        <v>10096</v>
      </c>
      <c r="D268" s="50" t="s">
        <v>149</v>
      </c>
      <c r="E268" s="50"/>
      <c r="F268" s="50" t="s">
        <v>3097</v>
      </c>
      <c r="G268" s="52" t="n">
        <v>1182.25</v>
      </c>
      <c r="H268" s="52" t="n">
        <v>0</v>
      </c>
      <c r="I268" s="52" t="n">
        <f aca="false">IF(AND(G268="",H268=""),"",N(G268)-N(H268))</f>
        <v>1182.25</v>
      </c>
      <c r="J268" s="52" t="n">
        <f aca="false">IF(I268="","",ABS(I268))</f>
        <v>1182.25</v>
      </c>
      <c r="K268" s="56" t="n">
        <f aca="false">IF(S268="","",IF(IFERROR(INDEX('Expense Accounts'!$G$6:$G$75,MATCH(S268,'Expense Accounts'!$C$6:$C$75,0)),"Include")="Exclude",1,0))</f>
        <v>0</v>
      </c>
      <c r="L268" s="56" t="n">
        <f aca="false">IF(J268="","",IF(AND(J268&gt;'Expenses Testing'!$E$9,K268=0),1,0))</f>
        <v>0</v>
      </c>
      <c r="M268" s="57" t="n">
        <v>0.61744435972</v>
      </c>
      <c r="N268" s="56" t="str">
        <f aca="false">IF(OR(A268="",I268=""),"",IF(COUNTIFS($A$2:$A$800,A268,$D$2:$D$800,D268,$I$2:$I$800,I268)&gt;1,"Possible duplicate",""))</f>
        <v>Possible duplicate</v>
      </c>
      <c r="O268" s="56" t="n">
        <f aca="false">IF(J268="","",IF(AND(L268=0,K268=0),1,0))</f>
        <v>1</v>
      </c>
      <c r="P268" s="56" t="str">
        <f aca="false">IF(L268=1,J268+ROW()/10^7,"")</f>
        <v/>
      </c>
      <c r="Q268" s="57" t="n">
        <f aca="false">IF(O268=1,M268,"")</f>
        <v>0.61744435972</v>
      </c>
      <c r="R268" s="56" t="str">
        <f aca="false">IF(K268=1,ROW(),"")</f>
        <v/>
      </c>
      <c r="S268" s="56" t="str">
        <f aca="false">IF(D268="","",TRIM(D268))</f>
        <v>Sadad Payments</v>
      </c>
    </row>
    <row r="269" customFormat="false" ht="15" hidden="false" customHeight="false" outlineLevel="0" collapsed="false">
      <c r="A269" s="50" t="s">
        <v>3098</v>
      </c>
      <c r="B269" s="55" t="n">
        <v>45868</v>
      </c>
      <c r="C269" s="50" t="n">
        <f aca="false">IF(S269="","",IFERROR(IF(INDEX('Ledger Codes'!$C$6:$C$205,MATCH(S269,'Ledger Codes'!$B$6:$B$205,0))="","",INDEX('Ledger Codes'!$C$6:$C$205,MATCH(S269,'Ledger Codes'!$B$6:$B$205,0))),""))</f>
        <v>10116</v>
      </c>
      <c r="D269" s="50" t="s">
        <v>296</v>
      </c>
      <c r="E269" s="50" t="s">
        <v>3099</v>
      </c>
      <c r="F269" s="58" t="s">
        <v>3100</v>
      </c>
      <c r="G269" s="52" t="n">
        <v>70</v>
      </c>
      <c r="H269" s="52" t="n">
        <v>0</v>
      </c>
      <c r="I269" s="52" t="n">
        <f aca="false">IF(AND(G269="",H269=""),"",N(G269)-N(H269))</f>
        <v>70</v>
      </c>
      <c r="J269" s="52" t="n">
        <f aca="false">IF(I269="","",ABS(I269))</f>
        <v>70</v>
      </c>
      <c r="K269" s="56" t="n">
        <f aca="false">IF(S269="","",IF(IFERROR(INDEX('Expense Accounts'!$G$6:$G$75,MATCH(S269,'Expense Accounts'!$C$6:$C$75,0)),"Include")="Exclude",1,0))</f>
        <v>0</v>
      </c>
      <c r="L269" s="56" t="n">
        <f aca="false">IF(J269="","",IF(AND(J269&gt;'Expenses Testing'!$E$9,K269=0),1,0))</f>
        <v>0</v>
      </c>
      <c r="M269" s="57" t="n">
        <v>0.685252571736</v>
      </c>
      <c r="N269" s="56" t="str">
        <f aca="false">IF(OR(A269="",I269=""),"",IF(COUNTIFS($A$2:$A$800,A269,$D$2:$D$800,D269,$I$2:$I$800,I269)&gt;1,"Possible duplicate",""))</f>
        <v/>
      </c>
      <c r="O269" s="56" t="n">
        <f aca="false">IF(J269="","",IF(AND(L269=0,K269=0),1,0))</f>
        <v>1</v>
      </c>
      <c r="P269" s="56" t="str">
        <f aca="false">IF(L269=1,J269+ROW()/10^7,"")</f>
        <v/>
      </c>
      <c r="Q269" s="57" t="n">
        <f aca="false">IF(O269=1,M269,"")</f>
        <v>0.685252571736</v>
      </c>
      <c r="R269" s="56" t="str">
        <f aca="false">IF(K269=1,ROW(),"")</f>
        <v/>
      </c>
      <c r="S269" s="56" t="str">
        <f aca="false">IF(D269="","",TRIM(D269))</f>
        <v>STATIONERY</v>
      </c>
    </row>
    <row r="270" customFormat="false" ht="15" hidden="false" customHeight="false" outlineLevel="0" collapsed="false">
      <c r="A270" s="50" t="s">
        <v>3101</v>
      </c>
      <c r="B270" s="55" t="n">
        <v>45868</v>
      </c>
      <c r="C270" s="50" t="n">
        <f aca="false">IF(S270="","",IFERROR(IF(INDEX('Ledger Codes'!$C$6:$C$205,MATCH(S270,'Ledger Codes'!$B$6:$B$205,0))="","",INDEX('Ledger Codes'!$C$6:$C$205,MATCH(S270,'Ledger Codes'!$B$6:$B$205,0))),""))</f>
        <v>10104</v>
      </c>
      <c r="D270" s="50" t="s">
        <v>272</v>
      </c>
      <c r="E270" s="50"/>
      <c r="F270" s="50"/>
      <c r="G270" s="52" t="n">
        <v>80.5</v>
      </c>
      <c r="H270" s="52" t="n">
        <v>0</v>
      </c>
      <c r="I270" s="52" t="n">
        <f aca="false">IF(AND(G270="",H270=""),"",N(G270)-N(H270))</f>
        <v>80.5</v>
      </c>
      <c r="J270" s="52" t="n">
        <f aca="false">IF(I270="","",ABS(I270))</f>
        <v>80.5</v>
      </c>
      <c r="K270" s="56" t="n">
        <f aca="false">IF(S270="","",IF(IFERROR(INDEX('Expense Accounts'!$G$6:$G$75,MATCH(S270,'Expense Accounts'!$C$6:$C$75,0)),"Include")="Exclude",1,0))</f>
        <v>0</v>
      </c>
      <c r="L270" s="56" t="n">
        <f aca="false">IF(J270="","",IF(AND(J270&gt;'Expenses Testing'!$E$9,K270=0),1,0))</f>
        <v>0</v>
      </c>
      <c r="M270" s="57" t="n">
        <v>0.419244142015</v>
      </c>
      <c r="N270" s="56" t="str">
        <f aca="false">IF(OR(A270="",I270=""),"",IF(COUNTIFS($A$2:$A$800,A270,$D$2:$D$800,D270,$I$2:$I$800,I270)&gt;1,"Possible duplicate",""))</f>
        <v/>
      </c>
      <c r="O270" s="56" t="n">
        <f aca="false">IF(J270="","",IF(AND(L270=0,K270=0),1,0))</f>
        <v>1</v>
      </c>
      <c r="P270" s="56" t="str">
        <f aca="false">IF(L270=1,J270+ROW()/10^7,"")</f>
        <v/>
      </c>
      <c r="Q270" s="57" t="n">
        <f aca="false">IF(O270=1,M270,"")</f>
        <v>0.419244142015</v>
      </c>
      <c r="R270" s="56" t="str">
        <f aca="false">IF(K270=1,ROW(),"")</f>
        <v/>
      </c>
      <c r="S270" s="56" t="str">
        <f aca="false">IF(D270="","",TRIM(D270))</f>
        <v>OFFICE EXPENSES</v>
      </c>
    </row>
    <row r="271" customFormat="false" ht="15" hidden="false" customHeight="false" outlineLevel="0" collapsed="false">
      <c r="A271" s="50" t="s">
        <v>3102</v>
      </c>
      <c r="B271" s="55" t="n">
        <v>45868</v>
      </c>
      <c r="C271" s="50" t="n">
        <f aca="false">IF(S271="","",IFERROR(IF(INDEX('Ledger Codes'!$C$6:$C$205,MATCH(S271,'Ledger Codes'!$B$6:$B$205,0))="","",INDEX('Ledger Codes'!$C$6:$C$205,MATCH(S271,'Ledger Codes'!$B$6:$B$205,0))),""))</f>
        <v>10092</v>
      </c>
      <c r="D271" s="50" t="s">
        <v>145</v>
      </c>
      <c r="E271" s="50"/>
      <c r="F271" s="50" t="s">
        <v>145</v>
      </c>
      <c r="G271" s="52" t="n">
        <v>0.58</v>
      </c>
      <c r="H271" s="52" t="n">
        <v>0</v>
      </c>
      <c r="I271" s="52" t="n">
        <f aca="false">IF(AND(G271="",H271=""),"",N(G271)-N(H271))</f>
        <v>0.58</v>
      </c>
      <c r="J271" s="52" t="n">
        <f aca="false">IF(I271="","",ABS(I271))</f>
        <v>0.58</v>
      </c>
      <c r="K271" s="56" t="n">
        <f aca="false">IF(S271="","",IF(IFERROR(INDEX('Expense Accounts'!$G$6:$G$75,MATCH(S271,'Expense Accounts'!$C$6:$C$75,0)),"Include")="Exclude",1,0))</f>
        <v>0</v>
      </c>
      <c r="L271" s="56" t="n">
        <f aca="false">IF(J271="","",IF(AND(J271&gt;'Expenses Testing'!$E$9,K271=0),1,0))</f>
        <v>0</v>
      </c>
      <c r="M271" s="57" t="n">
        <v>0.695767385857</v>
      </c>
      <c r="N271" s="56" t="str">
        <f aca="false">IF(OR(A271="",I271=""),"",IF(COUNTIFS($A$2:$A$800,A271,$D$2:$D$800,D271,$I$2:$I$800,I271)&gt;1,"Possible duplicate",""))</f>
        <v/>
      </c>
      <c r="O271" s="56" t="n">
        <f aca="false">IF(J271="","",IF(AND(L271=0,K271=0),1,0))</f>
        <v>1</v>
      </c>
      <c r="P271" s="56" t="str">
        <f aca="false">IF(L271=1,J271+ROW()/10^7,"")</f>
        <v/>
      </c>
      <c r="Q271" s="57" t="n">
        <f aca="false">IF(O271=1,M271,"")</f>
        <v>0.695767385857</v>
      </c>
      <c r="R271" s="56" t="str">
        <f aca="false">IF(K271=1,ROW(),"")</f>
        <v/>
      </c>
      <c r="S271" s="56" t="str">
        <f aca="false">IF(D271="","",TRIM(D271))</f>
        <v>Bank Charges</v>
      </c>
    </row>
    <row r="272" customFormat="false" ht="15" hidden="false" customHeight="false" outlineLevel="0" collapsed="false">
      <c r="A272" s="50" t="s">
        <v>3103</v>
      </c>
      <c r="B272" s="55" t="n">
        <v>45994</v>
      </c>
      <c r="C272" s="50" t="n">
        <f aca="false">IF(S272="","",IFERROR(IF(INDEX('Ledger Codes'!$C$6:$C$205,MATCH(S272,'Ledger Codes'!$B$6:$B$205,0))="","",INDEX('Ledger Codes'!$C$6:$C$205,MATCH(S272,'Ledger Codes'!$B$6:$B$205,0))),""))</f>
        <v>10092</v>
      </c>
      <c r="D272" s="50" t="s">
        <v>145</v>
      </c>
      <c r="E272" s="50"/>
      <c r="F272" s="50" t="s">
        <v>145</v>
      </c>
      <c r="G272" s="52" t="n">
        <v>0.58</v>
      </c>
      <c r="H272" s="52" t="n">
        <v>0</v>
      </c>
      <c r="I272" s="52" t="n">
        <f aca="false">IF(AND(G272="",H272=""),"",N(G272)-N(H272))</f>
        <v>0.58</v>
      </c>
      <c r="J272" s="52" t="n">
        <f aca="false">IF(I272="","",ABS(I272))</f>
        <v>0.58</v>
      </c>
      <c r="K272" s="56" t="n">
        <f aca="false">IF(S272="","",IF(IFERROR(INDEX('Expense Accounts'!$G$6:$G$75,MATCH(S272,'Expense Accounts'!$C$6:$C$75,0)),"Include")="Exclude",1,0))</f>
        <v>0</v>
      </c>
      <c r="L272" s="56" t="n">
        <f aca="false">IF(J272="","",IF(AND(J272&gt;'Expenses Testing'!$E$9,K272=0),1,0))</f>
        <v>0</v>
      </c>
      <c r="M272" s="57" t="n">
        <v>0.238964036598</v>
      </c>
      <c r="N272" s="56" t="str">
        <f aca="false">IF(OR(A272="",I272=""),"",IF(COUNTIFS($A$2:$A$800,A272,$D$2:$D$800,D272,$I$2:$I$800,I272)&gt;1,"Possible duplicate",""))</f>
        <v/>
      </c>
      <c r="O272" s="56" t="n">
        <f aca="false">IF(J272="","",IF(AND(L272=0,K272=0),1,0))</f>
        <v>1</v>
      </c>
      <c r="P272" s="56" t="str">
        <f aca="false">IF(L272=1,J272+ROW()/10^7,"")</f>
        <v/>
      </c>
      <c r="Q272" s="57" t="n">
        <f aca="false">IF(O272=1,M272,"")</f>
        <v>0.238964036598</v>
      </c>
      <c r="R272" s="56" t="str">
        <f aca="false">IF(K272=1,ROW(),"")</f>
        <v/>
      </c>
      <c r="S272" s="56" t="str">
        <f aca="false">IF(D272="","",TRIM(D272))</f>
        <v>Bank Charges</v>
      </c>
    </row>
    <row r="273" customFormat="false" ht="15" hidden="false" customHeight="false" outlineLevel="0" collapsed="false">
      <c r="A273" s="50" t="s">
        <v>3104</v>
      </c>
      <c r="B273" s="55" t="n">
        <v>45988</v>
      </c>
      <c r="C273" s="50" t="n">
        <f aca="false">IF(S273="","",IFERROR(IF(INDEX('Ledger Codes'!$C$6:$C$205,MATCH(S273,'Ledger Codes'!$B$6:$B$205,0))="","",INDEX('Ledger Codes'!$C$6:$C$205,MATCH(S273,'Ledger Codes'!$B$6:$B$205,0))),""))</f>
        <v>10102</v>
      </c>
      <c r="D273" s="50" t="s">
        <v>299</v>
      </c>
      <c r="E273" s="50"/>
      <c r="F273" s="58" t="s">
        <v>3105</v>
      </c>
      <c r="G273" s="52" t="n">
        <v>1148</v>
      </c>
      <c r="H273" s="52" t="n">
        <v>0</v>
      </c>
      <c r="I273" s="52" t="n">
        <f aca="false">IF(AND(G273="",H273=""),"",N(G273)-N(H273))</f>
        <v>1148</v>
      </c>
      <c r="J273" s="52" t="n">
        <f aca="false">IF(I273="","",ABS(I273))</f>
        <v>1148</v>
      </c>
      <c r="K273" s="56" t="n">
        <f aca="false">IF(S273="","",IF(IFERROR(INDEX('Expense Accounts'!$G$6:$G$75,MATCH(S273,'Expense Accounts'!$C$6:$C$75,0)),"Include")="Exclude",1,0))</f>
        <v>0</v>
      </c>
      <c r="L273" s="56" t="n">
        <f aca="false">IF(J273="","",IF(AND(J273&gt;'Expenses Testing'!$E$9,K273=0),1,0))</f>
        <v>0</v>
      </c>
      <c r="M273" s="57" t="n">
        <v>0.502142941493</v>
      </c>
      <c r="N273" s="56" t="str">
        <f aca="false">IF(OR(A273="",I273=""),"",IF(COUNTIFS($A$2:$A$800,A273,$D$2:$D$800,D273,$I$2:$I$800,I273)&gt;1,"Possible duplicate",""))</f>
        <v/>
      </c>
      <c r="O273" s="56" t="n">
        <f aca="false">IF(J273="","",IF(AND(L273=0,K273=0),1,0))</f>
        <v>1</v>
      </c>
      <c r="P273" s="56" t="str">
        <f aca="false">IF(L273=1,J273+ROW()/10^7,"")</f>
        <v/>
      </c>
      <c r="Q273" s="57" t="n">
        <f aca="false">IF(O273=1,M273,"")</f>
        <v>0.502142941493</v>
      </c>
      <c r="R273" s="56" t="str">
        <f aca="false">IF(K273=1,ROW(),"")</f>
        <v/>
      </c>
      <c r="S273" s="56" t="str">
        <f aca="false">IF(D273="","",TRIM(D273))</f>
        <v>HOTEL ACCOMMODATION EXPENSE</v>
      </c>
    </row>
    <row r="274" customFormat="false" ht="15" hidden="false" customHeight="false" outlineLevel="0" collapsed="false">
      <c r="A274" s="50" t="s">
        <v>3106</v>
      </c>
      <c r="B274" s="55" t="n">
        <v>45910</v>
      </c>
      <c r="C274" s="50" t="n">
        <f aca="false">IF(S274="","",IFERROR(IF(INDEX('Ledger Codes'!$C$6:$C$205,MATCH(S274,'Ledger Codes'!$B$6:$B$205,0))="","",INDEX('Ledger Codes'!$C$6:$C$205,MATCH(S274,'Ledger Codes'!$B$6:$B$205,0))),""))</f>
        <v>10092</v>
      </c>
      <c r="D274" s="50" t="s">
        <v>145</v>
      </c>
      <c r="E274" s="50"/>
      <c r="F274" s="50" t="s">
        <v>145</v>
      </c>
      <c r="G274" s="52" t="n">
        <v>2.88</v>
      </c>
      <c r="H274" s="52" t="n">
        <v>0</v>
      </c>
      <c r="I274" s="52" t="n">
        <f aca="false">IF(AND(G274="",H274=""),"",N(G274)-N(H274))</f>
        <v>2.88</v>
      </c>
      <c r="J274" s="52" t="n">
        <f aca="false">IF(I274="","",ABS(I274))</f>
        <v>2.88</v>
      </c>
      <c r="K274" s="56" t="n">
        <f aca="false">IF(S274="","",IF(IFERROR(INDEX('Expense Accounts'!$G$6:$G$75,MATCH(S274,'Expense Accounts'!$C$6:$C$75,0)),"Include")="Exclude",1,0))</f>
        <v>0</v>
      </c>
      <c r="L274" s="56" t="n">
        <f aca="false">IF(J274="","",IF(AND(J274&gt;'Expenses Testing'!$E$9,K274=0),1,0))</f>
        <v>0</v>
      </c>
      <c r="M274" s="57" t="n">
        <v>0.164466905142</v>
      </c>
      <c r="N274" s="56" t="str">
        <f aca="false">IF(OR(A274="",I274=""),"",IF(COUNTIFS($A$2:$A$800,A274,$D$2:$D$800,D274,$I$2:$I$800,I274)&gt;1,"Possible duplicate",""))</f>
        <v/>
      </c>
      <c r="O274" s="56" t="n">
        <f aca="false">IF(J274="","",IF(AND(L274=0,K274=0),1,0))</f>
        <v>1</v>
      </c>
      <c r="P274" s="56" t="str">
        <f aca="false">IF(L274=1,J274+ROW()/10^7,"")</f>
        <v/>
      </c>
      <c r="Q274" s="57" t="n">
        <f aca="false">IF(O274=1,M274,"")</f>
        <v>0.164466905142</v>
      </c>
      <c r="R274" s="56" t="str">
        <f aca="false">IF(K274=1,ROW(),"")</f>
        <v/>
      </c>
      <c r="S274" s="56" t="str">
        <f aca="false">IF(D274="","",TRIM(D274))</f>
        <v>Bank Charges</v>
      </c>
    </row>
    <row r="275" customFormat="false" ht="15" hidden="false" customHeight="false" outlineLevel="0" collapsed="false">
      <c r="A275" s="50" t="s">
        <v>2926</v>
      </c>
      <c r="B275" s="55" t="n">
        <v>45876</v>
      </c>
      <c r="C275" s="50" t="n">
        <f aca="false">IF(S275="","",IFERROR(IF(INDEX('Ledger Codes'!$C$6:$C$205,MATCH(S275,'Ledger Codes'!$B$6:$B$205,0))="","",INDEX('Ledger Codes'!$C$6:$C$205,MATCH(S275,'Ledger Codes'!$B$6:$B$205,0))),""))</f>
        <v>10104</v>
      </c>
      <c r="D275" s="50" t="s">
        <v>272</v>
      </c>
      <c r="E275" s="50"/>
      <c r="F275" s="58" t="s">
        <v>2927</v>
      </c>
      <c r="G275" s="52" t="n">
        <v>150</v>
      </c>
      <c r="H275" s="52" t="n">
        <v>0</v>
      </c>
      <c r="I275" s="52" t="n">
        <f aca="false">IF(AND(G275="",H275=""),"",N(G275)-N(H275))</f>
        <v>150</v>
      </c>
      <c r="J275" s="52" t="n">
        <f aca="false">IF(I275="","",ABS(I275))</f>
        <v>150</v>
      </c>
      <c r="K275" s="56" t="n">
        <f aca="false">IF(S275="","",IF(IFERROR(INDEX('Expense Accounts'!$G$6:$G$75,MATCH(S275,'Expense Accounts'!$C$6:$C$75,0)),"Include")="Exclude",1,0))</f>
        <v>0</v>
      </c>
      <c r="L275" s="56" t="n">
        <f aca="false">IF(J275="","",IF(AND(J275&gt;'Expenses Testing'!$E$9,K275=0),1,0))</f>
        <v>0</v>
      </c>
      <c r="M275" s="57" t="n">
        <v>0.457316478991</v>
      </c>
      <c r="N275" s="56" t="str">
        <f aca="false">IF(OR(A275="",I275=""),"",IF(COUNTIFS($A$2:$A$800,A275,$D$2:$D$800,D275,$I$2:$I$800,I275)&gt;1,"Possible duplicate",""))</f>
        <v/>
      </c>
      <c r="O275" s="56" t="n">
        <f aca="false">IF(J275="","",IF(AND(L275=0,K275=0),1,0))</f>
        <v>1</v>
      </c>
      <c r="P275" s="56" t="str">
        <f aca="false">IF(L275=1,J275+ROW()/10^7,"")</f>
        <v/>
      </c>
      <c r="Q275" s="57" t="n">
        <f aca="false">IF(O275=1,M275,"")</f>
        <v>0.457316478991</v>
      </c>
      <c r="R275" s="56" t="str">
        <f aca="false">IF(K275=1,ROW(),"")</f>
        <v/>
      </c>
      <c r="S275" s="56" t="str">
        <f aca="false">IF(D275="","",TRIM(D275))</f>
        <v>OFFICE EXPENSES</v>
      </c>
    </row>
    <row r="276" customFormat="false" ht="15" hidden="false" customHeight="false" outlineLevel="0" collapsed="false">
      <c r="A276" s="50" t="s">
        <v>3107</v>
      </c>
      <c r="B276" s="55" t="n">
        <v>45988</v>
      </c>
      <c r="C276" s="50" t="n">
        <f aca="false">IF(S276="","",IFERROR(IF(INDEX('Ledger Codes'!$C$6:$C$205,MATCH(S276,'Ledger Codes'!$B$6:$B$205,0))="","",INDEX('Ledger Codes'!$C$6:$C$205,MATCH(S276,'Ledger Codes'!$B$6:$B$205,0))),""))</f>
        <v>10092</v>
      </c>
      <c r="D276" s="50" t="s">
        <v>145</v>
      </c>
      <c r="E276" s="50"/>
      <c r="F276" s="50" t="s">
        <v>145</v>
      </c>
      <c r="G276" s="52" t="n">
        <v>27.6</v>
      </c>
      <c r="H276" s="52" t="n">
        <v>0</v>
      </c>
      <c r="I276" s="52" t="n">
        <f aca="false">IF(AND(G276="",H276=""),"",N(G276)-N(H276))</f>
        <v>27.6</v>
      </c>
      <c r="J276" s="52" t="n">
        <f aca="false">IF(I276="","",ABS(I276))</f>
        <v>27.6</v>
      </c>
      <c r="K276" s="56" t="n">
        <f aca="false">IF(S276="","",IF(IFERROR(INDEX('Expense Accounts'!$G$6:$G$75,MATCH(S276,'Expense Accounts'!$C$6:$C$75,0)),"Include")="Exclude",1,0))</f>
        <v>0</v>
      </c>
      <c r="L276" s="56" t="n">
        <f aca="false">IF(J276="","",IF(AND(J276&gt;'Expenses Testing'!$E$9,K276=0),1,0))</f>
        <v>0</v>
      </c>
      <c r="M276" s="57" t="n">
        <v>0.502157545014</v>
      </c>
      <c r="N276" s="56" t="str">
        <f aca="false">IF(OR(A276="",I276=""),"",IF(COUNTIFS($A$2:$A$800,A276,$D$2:$D$800,D276,$I$2:$I$800,I276)&gt;1,"Possible duplicate",""))</f>
        <v/>
      </c>
      <c r="O276" s="56" t="n">
        <f aca="false">IF(J276="","",IF(AND(L276=0,K276=0),1,0))</f>
        <v>1</v>
      </c>
      <c r="P276" s="56" t="str">
        <f aca="false">IF(L276=1,J276+ROW()/10^7,"")</f>
        <v/>
      </c>
      <c r="Q276" s="57" t="n">
        <f aca="false">IF(O276=1,M276,"")</f>
        <v>0.502157545014</v>
      </c>
      <c r="R276" s="56" t="str">
        <f aca="false">IF(K276=1,ROW(),"")</f>
        <v/>
      </c>
      <c r="S276" s="56" t="str">
        <f aca="false">IF(D276="","",TRIM(D276))</f>
        <v>Bank Charges</v>
      </c>
    </row>
    <row r="277" customFormat="false" ht="15" hidden="false" customHeight="false" outlineLevel="0" collapsed="false">
      <c r="A277" s="50" t="s">
        <v>3038</v>
      </c>
      <c r="B277" s="55" t="n">
        <v>46022</v>
      </c>
      <c r="C277" s="50" t="n">
        <f aca="false">IF(S277="","",IFERROR(IF(INDEX('Ledger Codes'!$C$6:$C$205,MATCH(S277,'Ledger Codes'!$B$6:$B$205,0))="","",INDEX('Ledger Codes'!$C$6:$C$205,MATCH(S277,'Ledger Codes'!$B$6:$B$205,0))),""))</f>
        <v>10104</v>
      </c>
      <c r="D277" s="50" t="s">
        <v>272</v>
      </c>
      <c r="E277" s="50"/>
      <c r="F277" s="58" t="s">
        <v>3039</v>
      </c>
      <c r="G277" s="52" t="n">
        <v>17</v>
      </c>
      <c r="H277" s="52" t="n">
        <v>0</v>
      </c>
      <c r="I277" s="52" t="n">
        <f aca="false">IF(AND(G277="",H277=""),"",N(G277)-N(H277))</f>
        <v>17</v>
      </c>
      <c r="J277" s="52" t="n">
        <f aca="false">IF(I277="","",ABS(I277))</f>
        <v>17</v>
      </c>
      <c r="K277" s="56" t="n">
        <f aca="false">IF(S277="","",IF(IFERROR(INDEX('Expense Accounts'!$G$6:$G$75,MATCH(S277,'Expense Accounts'!$C$6:$C$75,0)),"Include")="Exclude",1,0))</f>
        <v>0</v>
      </c>
      <c r="L277" s="56" t="n">
        <f aca="false">IF(J277="","",IF(AND(J277&gt;'Expenses Testing'!$E$9,K277=0),1,0))</f>
        <v>0</v>
      </c>
      <c r="M277" s="57" t="n">
        <v>0.617530940527</v>
      </c>
      <c r="N277" s="56" t="str">
        <f aca="false">IF(OR(A277="",I277=""),"",IF(COUNTIFS($A$2:$A$800,A277,$D$2:$D$800,D277,$I$2:$I$800,I277)&gt;1,"Possible duplicate",""))</f>
        <v/>
      </c>
      <c r="O277" s="56" t="n">
        <f aca="false">IF(J277="","",IF(AND(L277=0,K277=0),1,0))</f>
        <v>1</v>
      </c>
      <c r="P277" s="56" t="str">
        <f aca="false">IF(L277=1,J277+ROW()/10^7,"")</f>
        <v/>
      </c>
      <c r="Q277" s="57" t="n">
        <f aca="false">IF(O277=1,M277,"")</f>
        <v>0.617530940527</v>
      </c>
      <c r="R277" s="56" t="str">
        <f aca="false">IF(K277=1,ROW(),"")</f>
        <v/>
      </c>
      <c r="S277" s="56" t="str">
        <f aca="false">IF(D277="","",TRIM(D277))</f>
        <v>OFFICE EXPENSES</v>
      </c>
    </row>
    <row r="278" customFormat="false" ht="15" hidden="false" customHeight="false" outlineLevel="0" collapsed="false">
      <c r="A278" s="50" t="s">
        <v>3070</v>
      </c>
      <c r="B278" s="55" t="n">
        <v>45832</v>
      </c>
      <c r="C278" s="50" t="n">
        <f aca="false">IF(S278="","",IFERROR(IF(INDEX('Ledger Codes'!$C$6:$C$205,MATCH(S278,'Ledger Codes'!$B$6:$B$205,0))="","",INDEX('Ledger Codes'!$C$6:$C$205,MATCH(S278,'Ledger Codes'!$B$6:$B$205,0))),""))</f>
        <v>10096</v>
      </c>
      <c r="D278" s="50" t="s">
        <v>149</v>
      </c>
      <c r="E278" s="50"/>
      <c r="F278" s="50" t="s">
        <v>3108</v>
      </c>
      <c r="G278" s="52" t="n">
        <v>172.5</v>
      </c>
      <c r="H278" s="52" t="n">
        <v>0</v>
      </c>
      <c r="I278" s="52" t="n">
        <f aca="false">IF(AND(G278="",H278=""),"",N(G278)-N(H278))</f>
        <v>172.5</v>
      </c>
      <c r="J278" s="52" t="n">
        <f aca="false">IF(I278="","",ABS(I278))</f>
        <v>172.5</v>
      </c>
      <c r="K278" s="56" t="n">
        <f aca="false">IF(S278="","",IF(IFERROR(INDEX('Expense Accounts'!$G$6:$G$75,MATCH(S278,'Expense Accounts'!$C$6:$C$75,0)),"Include")="Exclude",1,0))</f>
        <v>0</v>
      </c>
      <c r="L278" s="56" t="n">
        <f aca="false">IF(J278="","",IF(AND(J278&gt;'Expenses Testing'!$E$9,K278=0),1,0))</f>
        <v>0</v>
      </c>
      <c r="M278" s="57" t="n">
        <v>0.32108311715</v>
      </c>
      <c r="N278" s="56" t="str">
        <f aca="false">IF(OR(A278="",I278=""),"",IF(COUNTIFS($A$2:$A$800,A278,$D$2:$D$800,D278,$I$2:$I$800,I278)&gt;1,"Possible duplicate",""))</f>
        <v>Possible duplicate</v>
      </c>
      <c r="O278" s="56" t="n">
        <f aca="false">IF(J278="","",IF(AND(L278=0,K278=0),1,0))</f>
        <v>1</v>
      </c>
      <c r="P278" s="56" t="str">
        <f aca="false">IF(L278=1,J278+ROW()/10^7,"")</f>
        <v/>
      </c>
      <c r="Q278" s="57" t="n">
        <f aca="false">IF(O278=1,M278,"")</f>
        <v>0.32108311715</v>
      </c>
      <c r="R278" s="56" t="str">
        <f aca="false">IF(K278=1,ROW(),"")</f>
        <v/>
      </c>
      <c r="S278" s="56" t="str">
        <f aca="false">IF(D278="","",TRIM(D278))</f>
        <v>Sadad Payments</v>
      </c>
    </row>
    <row r="279" customFormat="false" ht="15" hidden="false" customHeight="false" outlineLevel="0" collapsed="false">
      <c r="A279" s="50" t="s">
        <v>3109</v>
      </c>
      <c r="B279" s="55" t="n">
        <v>45864</v>
      </c>
      <c r="C279" s="50" t="n">
        <f aca="false">IF(S279="","",IFERROR(IF(INDEX('Ledger Codes'!$C$6:$C$205,MATCH(S279,'Ledger Codes'!$B$6:$B$205,0))="","",INDEX('Ledger Codes'!$C$6:$C$205,MATCH(S279,'Ledger Codes'!$B$6:$B$205,0))),""))</f>
        <v>10092</v>
      </c>
      <c r="D279" s="50" t="s">
        <v>145</v>
      </c>
      <c r="E279" s="50"/>
      <c r="F279" s="50" t="s">
        <v>145</v>
      </c>
      <c r="G279" s="52" t="n">
        <v>6.9</v>
      </c>
      <c r="H279" s="52" t="n">
        <v>0</v>
      </c>
      <c r="I279" s="52" t="n">
        <f aca="false">IF(AND(G279="",H279=""),"",N(G279)-N(H279))</f>
        <v>6.9</v>
      </c>
      <c r="J279" s="52" t="n">
        <f aca="false">IF(I279="","",ABS(I279))</f>
        <v>6.9</v>
      </c>
      <c r="K279" s="56" t="n">
        <f aca="false">IF(S279="","",IF(IFERROR(INDEX('Expense Accounts'!$G$6:$G$75,MATCH(S279,'Expense Accounts'!$C$6:$C$75,0)),"Include")="Exclude",1,0))</f>
        <v>0</v>
      </c>
      <c r="L279" s="56" t="n">
        <f aca="false">IF(J279="","",IF(AND(J279&gt;'Expenses Testing'!$E$9,K279=0),1,0))</f>
        <v>0</v>
      </c>
      <c r="M279" s="57" t="n">
        <v>0.129081275209</v>
      </c>
      <c r="N279" s="56" t="str">
        <f aca="false">IF(OR(A279="",I279=""),"",IF(COUNTIFS($A$2:$A$800,A279,$D$2:$D$800,D279,$I$2:$I$800,I279)&gt;1,"Possible duplicate",""))</f>
        <v/>
      </c>
      <c r="O279" s="56" t="n">
        <f aca="false">IF(J279="","",IF(AND(L279=0,K279=0),1,0))</f>
        <v>1</v>
      </c>
      <c r="P279" s="56" t="str">
        <f aca="false">IF(L279=1,J279+ROW()/10^7,"")</f>
        <v/>
      </c>
      <c r="Q279" s="57" t="n">
        <f aca="false">IF(O279=1,M279,"")</f>
        <v>0.129081275209</v>
      </c>
      <c r="R279" s="56" t="str">
        <f aca="false">IF(K279=1,ROW(),"")</f>
        <v/>
      </c>
      <c r="S279" s="56" t="str">
        <f aca="false">IF(D279="","",TRIM(D279))</f>
        <v>Bank Charges</v>
      </c>
    </row>
    <row r="280" customFormat="false" ht="15" hidden="false" customHeight="false" outlineLevel="0" collapsed="false">
      <c r="A280" s="50" t="s">
        <v>2899</v>
      </c>
      <c r="B280" s="55" t="n">
        <v>45825</v>
      </c>
      <c r="C280" s="50" t="n">
        <f aca="false">IF(S280="","",IFERROR(IF(INDEX('Ledger Codes'!$C$6:$C$205,MATCH(S280,'Ledger Codes'!$B$6:$B$205,0))="","",INDEX('Ledger Codes'!$C$6:$C$205,MATCH(S280,'Ledger Codes'!$B$6:$B$205,0))),""))</f>
        <v>10096</v>
      </c>
      <c r="D280" s="50" t="s">
        <v>278</v>
      </c>
      <c r="E280" s="50"/>
      <c r="F280" s="58" t="s">
        <v>2979</v>
      </c>
      <c r="G280" s="52" t="n">
        <v>100</v>
      </c>
      <c r="H280" s="52" t="n">
        <v>0</v>
      </c>
      <c r="I280" s="52" t="n">
        <f aca="false">IF(AND(G280="",H280=""),"",N(G280)-N(H280))</f>
        <v>100</v>
      </c>
      <c r="J280" s="52" t="n">
        <f aca="false">IF(I280="","",ABS(I280))</f>
        <v>100</v>
      </c>
      <c r="K280" s="56" t="n">
        <f aca="false">IF(S280="","",IF(IFERROR(INDEX('Expense Accounts'!$G$6:$G$75,MATCH(S280,'Expense Accounts'!$C$6:$C$75,0)),"Include")="Exclude",1,0))</f>
        <v>0</v>
      </c>
      <c r="L280" s="56" t="n">
        <f aca="false">IF(J280="","",IF(AND(J280&gt;'Expenses Testing'!$E$9,K280=0),1,0))</f>
        <v>0</v>
      </c>
      <c r="M280" s="57" t="n">
        <v>0.676517569021</v>
      </c>
      <c r="N280" s="56" t="str">
        <f aca="false">IF(OR(A280="",I280=""),"",IF(COUNTIFS($A$2:$A$800,A280,$D$2:$D$800,D280,$I$2:$I$800,I280)&gt;1,"Possible duplicate",""))</f>
        <v>Possible duplicate</v>
      </c>
      <c r="O280" s="56" t="n">
        <f aca="false">IF(J280="","",IF(AND(L280=0,K280=0),1,0))</f>
        <v>1</v>
      </c>
      <c r="P280" s="56" t="str">
        <f aca="false">IF(L280=1,J280+ROW()/10^7,"")</f>
        <v/>
      </c>
      <c r="Q280" s="57" t="n">
        <f aca="false">IF(O280=1,M280,"")</f>
        <v>0.676517569021</v>
      </c>
      <c r="R280" s="56" t="str">
        <f aca="false">IF(K280=1,ROW(),"")</f>
        <v/>
      </c>
      <c r="S280" s="56" t="str">
        <f aca="false">IF(D280="","",TRIM(D280))</f>
        <v>SADAD PAYMENTS</v>
      </c>
    </row>
    <row r="281" customFormat="false" ht="15" hidden="false" customHeight="false" outlineLevel="0" collapsed="false">
      <c r="A281" s="50" t="s">
        <v>3110</v>
      </c>
      <c r="B281" s="55" t="n">
        <v>45956</v>
      </c>
      <c r="C281" s="50" t="n">
        <f aca="false">IF(S281="","",IFERROR(IF(INDEX('Ledger Codes'!$C$6:$C$205,MATCH(S281,'Ledger Codes'!$B$6:$B$205,0))="","",INDEX('Ledger Codes'!$C$6:$C$205,MATCH(S281,'Ledger Codes'!$B$6:$B$205,0))),""))</f>
        <v>10092</v>
      </c>
      <c r="D281" s="50" t="s">
        <v>145</v>
      </c>
      <c r="E281" s="50"/>
      <c r="F281" s="50" t="s">
        <v>145</v>
      </c>
      <c r="G281" s="52" t="n">
        <v>1.15</v>
      </c>
      <c r="H281" s="52" t="n">
        <v>0</v>
      </c>
      <c r="I281" s="52" t="n">
        <f aca="false">IF(AND(G281="",H281=""),"",N(G281)-N(H281))</f>
        <v>1.15</v>
      </c>
      <c r="J281" s="52" t="n">
        <f aca="false">IF(I281="","",ABS(I281))</f>
        <v>1.15</v>
      </c>
      <c r="K281" s="56" t="n">
        <f aca="false">IF(S281="","",IF(IFERROR(INDEX('Expense Accounts'!$G$6:$G$75,MATCH(S281,'Expense Accounts'!$C$6:$C$75,0)),"Include")="Exclude",1,0))</f>
        <v>0</v>
      </c>
      <c r="L281" s="56" t="n">
        <f aca="false">IF(J281="","",IF(AND(J281&gt;'Expenses Testing'!$E$9,K281=0),1,0))</f>
        <v>0</v>
      </c>
      <c r="M281" s="57" t="n">
        <v>0.244816354776</v>
      </c>
      <c r="N281" s="56" t="str">
        <f aca="false">IF(OR(A281="",I281=""),"",IF(COUNTIFS($A$2:$A$800,A281,$D$2:$D$800,D281,$I$2:$I$800,I281)&gt;1,"Possible duplicate",""))</f>
        <v/>
      </c>
      <c r="O281" s="56" t="n">
        <f aca="false">IF(J281="","",IF(AND(L281=0,K281=0),1,0))</f>
        <v>1</v>
      </c>
      <c r="P281" s="56" t="str">
        <f aca="false">IF(L281=1,J281+ROW()/10^7,"")</f>
        <v/>
      </c>
      <c r="Q281" s="57" t="n">
        <f aca="false">IF(O281=1,M281,"")</f>
        <v>0.244816354776</v>
      </c>
      <c r="R281" s="56" t="str">
        <f aca="false">IF(K281=1,ROW(),"")</f>
        <v/>
      </c>
      <c r="S281" s="56" t="str">
        <f aca="false">IF(D281="","",TRIM(D281))</f>
        <v>Bank Charges</v>
      </c>
    </row>
    <row r="282" customFormat="false" ht="15" hidden="false" customHeight="false" outlineLevel="0" collapsed="false">
      <c r="A282" s="50"/>
      <c r="B282" s="55" t="n">
        <v>45639</v>
      </c>
      <c r="C282" s="50" t="n">
        <f aca="false">IF(S282="","",IFERROR(IF(INDEX('Ledger Codes'!$C$6:$C$205,MATCH(S282,'Ledger Codes'!$B$6:$B$205,0))="","",INDEX('Ledger Codes'!$C$6:$C$205,MATCH(S282,'Ledger Codes'!$B$6:$B$205,0))),""))</f>
        <v>10122</v>
      </c>
      <c r="D282" s="50" t="s">
        <v>175</v>
      </c>
      <c r="E282" s="50"/>
      <c r="F282" s="50" t="s">
        <v>2943</v>
      </c>
      <c r="G282" s="52" t="n">
        <v>1056</v>
      </c>
      <c r="H282" s="52" t="n">
        <v>0</v>
      </c>
      <c r="I282" s="52" t="n">
        <f aca="false">IF(AND(G282="",H282=""),"",N(G282)-N(H282))</f>
        <v>1056</v>
      </c>
      <c r="J282" s="52" t="n">
        <f aca="false">IF(I282="","",ABS(I282))</f>
        <v>1056</v>
      </c>
      <c r="K282" s="56" t="n">
        <f aca="false">IF(S282="","",IF(IFERROR(INDEX('Expense Accounts'!$G$6:$G$75,MATCH(S282,'Expense Accounts'!$C$6:$C$75,0)),"Include")="Exclude",1,0))</f>
        <v>0</v>
      </c>
      <c r="L282" s="56" t="n">
        <f aca="false">IF(J282="","",IF(AND(J282&gt;'Expenses Testing'!$E$9,K282=0),1,0))</f>
        <v>0</v>
      </c>
      <c r="M282" s="57" t="n">
        <v>0.183282777307</v>
      </c>
      <c r="N282" s="56" t="str">
        <f aca="false">IF(OR(A282="",I282=""),"",IF(COUNTIFS($A$2:$A$800,A282,$D$2:$D$800,D282,$I$2:$I$800,I282)&gt;1,"Possible duplicate",""))</f>
        <v/>
      </c>
      <c r="O282" s="56" t="n">
        <f aca="false">IF(J282="","",IF(AND(L282=0,K282=0),1,0))</f>
        <v>1</v>
      </c>
      <c r="P282" s="56" t="str">
        <f aca="false">IF(L282=1,J282+ROW()/10^7,"")</f>
        <v/>
      </c>
      <c r="Q282" s="57" t="n">
        <f aca="false">IF(O282=1,M282,"")</f>
        <v>0.183282777307</v>
      </c>
      <c r="R282" s="56" t="str">
        <f aca="false">IF(K282=1,ROW(),"")</f>
        <v/>
      </c>
      <c r="S282" s="56" t="str">
        <f aca="false">IF(D282="","",TRIM(D282))</f>
        <v>Business Promotion</v>
      </c>
    </row>
    <row r="283" customFormat="false" ht="15" hidden="false" customHeight="false" outlineLevel="0" collapsed="false">
      <c r="A283" s="50" t="s">
        <v>3111</v>
      </c>
      <c r="B283" s="55" t="n">
        <v>45800</v>
      </c>
      <c r="C283" s="50" t="n">
        <f aca="false">IF(S283="","",IFERROR(IF(INDEX('Ledger Codes'!$C$6:$C$205,MATCH(S283,'Ledger Codes'!$B$6:$B$205,0))="","",INDEX('Ledger Codes'!$C$6:$C$205,MATCH(S283,'Ledger Codes'!$B$6:$B$205,0))),""))</f>
        <v>10104</v>
      </c>
      <c r="D283" s="50" t="s">
        <v>272</v>
      </c>
      <c r="E283" s="50" t="s">
        <v>3112</v>
      </c>
      <c r="F283" s="50" t="s">
        <v>3113</v>
      </c>
      <c r="G283" s="52" t="n">
        <v>150</v>
      </c>
      <c r="H283" s="52" t="n">
        <v>0</v>
      </c>
      <c r="I283" s="52" t="n">
        <f aca="false">IF(AND(G283="",H283=""),"",N(G283)-N(H283))</f>
        <v>150</v>
      </c>
      <c r="J283" s="52" t="n">
        <f aca="false">IF(I283="","",ABS(I283))</f>
        <v>150</v>
      </c>
      <c r="K283" s="56" t="n">
        <f aca="false">IF(S283="","",IF(IFERROR(INDEX('Expense Accounts'!$G$6:$G$75,MATCH(S283,'Expense Accounts'!$C$6:$C$75,0)),"Include")="Exclude",1,0))</f>
        <v>0</v>
      </c>
      <c r="L283" s="56" t="n">
        <f aca="false">IF(J283="","",IF(AND(J283&gt;'Expenses Testing'!$E$9,K283=0),1,0))</f>
        <v>0</v>
      </c>
      <c r="M283" s="57" t="n">
        <v>0.205508635582</v>
      </c>
      <c r="N283" s="56" t="str">
        <f aca="false">IF(OR(A283="",I283=""),"",IF(COUNTIFS($A$2:$A$800,A283,$D$2:$D$800,D283,$I$2:$I$800,I283)&gt;1,"Possible duplicate",""))</f>
        <v/>
      </c>
      <c r="O283" s="56" t="n">
        <f aca="false">IF(J283="","",IF(AND(L283=0,K283=0),1,0))</f>
        <v>1</v>
      </c>
      <c r="P283" s="56" t="str">
        <f aca="false">IF(L283=1,J283+ROW()/10^7,"")</f>
        <v/>
      </c>
      <c r="Q283" s="57" t="n">
        <f aca="false">IF(O283=1,M283,"")</f>
        <v>0.205508635582</v>
      </c>
      <c r="R283" s="56" t="str">
        <f aca="false">IF(K283=1,ROW(),"")</f>
        <v/>
      </c>
      <c r="S283" s="56" t="str">
        <f aca="false">IF(D283="","",TRIM(D283))</f>
        <v>OFFICE EXPENSES</v>
      </c>
    </row>
    <row r="284" customFormat="false" ht="15" hidden="false" customHeight="false" outlineLevel="0" collapsed="false">
      <c r="A284" s="50" t="s">
        <v>3114</v>
      </c>
      <c r="B284" s="55" t="n">
        <v>45957</v>
      </c>
      <c r="C284" s="50" t="n">
        <f aca="false">IF(S284="","",IFERROR(IF(INDEX('Ledger Codes'!$C$6:$C$205,MATCH(S284,'Ledger Codes'!$B$6:$B$205,0))="","",INDEX('Ledger Codes'!$C$6:$C$205,MATCH(S284,'Ledger Codes'!$B$6:$B$205,0))),""))</f>
        <v>10092</v>
      </c>
      <c r="D284" s="50" t="s">
        <v>145</v>
      </c>
      <c r="E284" s="50"/>
      <c r="F284" s="50" t="s">
        <v>145</v>
      </c>
      <c r="G284" s="52" t="n">
        <v>0.58</v>
      </c>
      <c r="H284" s="52" t="n">
        <v>0</v>
      </c>
      <c r="I284" s="52" t="n">
        <f aca="false">IF(AND(G284="",H284=""),"",N(G284)-N(H284))</f>
        <v>0.58</v>
      </c>
      <c r="J284" s="52" t="n">
        <f aca="false">IF(I284="","",ABS(I284))</f>
        <v>0.58</v>
      </c>
      <c r="K284" s="56" t="n">
        <f aca="false">IF(S284="","",IF(IFERROR(INDEX('Expense Accounts'!$G$6:$G$75,MATCH(S284,'Expense Accounts'!$C$6:$C$75,0)),"Include")="Exclude",1,0))</f>
        <v>0</v>
      </c>
      <c r="L284" s="56" t="n">
        <f aca="false">IF(J284="","",IF(AND(J284&gt;'Expenses Testing'!$E$9,K284=0),1,0))</f>
        <v>0</v>
      </c>
      <c r="M284" s="57" t="n">
        <v>0.856957992321</v>
      </c>
      <c r="N284" s="56" t="str">
        <f aca="false">IF(OR(A284="",I284=""),"",IF(COUNTIFS($A$2:$A$800,A284,$D$2:$D$800,D284,$I$2:$I$800,I284)&gt;1,"Possible duplicate",""))</f>
        <v/>
      </c>
      <c r="O284" s="56" t="n">
        <f aca="false">IF(J284="","",IF(AND(L284=0,K284=0),1,0))</f>
        <v>1</v>
      </c>
      <c r="P284" s="56" t="str">
        <f aca="false">IF(L284=1,J284+ROW()/10^7,"")</f>
        <v/>
      </c>
      <c r="Q284" s="57" t="n">
        <f aca="false">IF(O284=1,M284,"")</f>
        <v>0.856957992321</v>
      </c>
      <c r="R284" s="56" t="str">
        <f aca="false">IF(K284=1,ROW(),"")</f>
        <v/>
      </c>
      <c r="S284" s="56" t="str">
        <f aca="false">IF(D284="","",TRIM(D284))</f>
        <v>Bank Charges</v>
      </c>
    </row>
    <row r="285" customFormat="false" ht="15" hidden="false" customHeight="false" outlineLevel="0" collapsed="false">
      <c r="A285" s="50" t="s">
        <v>3115</v>
      </c>
      <c r="B285" s="55" t="n">
        <v>45994</v>
      </c>
      <c r="C285" s="50" t="n">
        <f aca="false">IF(S285="","",IFERROR(IF(INDEX('Ledger Codes'!$C$6:$C$205,MATCH(S285,'Ledger Codes'!$B$6:$B$205,0))="","",INDEX('Ledger Codes'!$C$6:$C$205,MATCH(S285,'Ledger Codes'!$B$6:$B$205,0))),""))</f>
        <v>10092</v>
      </c>
      <c r="D285" s="50" t="s">
        <v>145</v>
      </c>
      <c r="E285" s="50"/>
      <c r="F285" s="50" t="s">
        <v>145</v>
      </c>
      <c r="G285" s="52" t="n">
        <v>8.05</v>
      </c>
      <c r="H285" s="52" t="n">
        <v>0</v>
      </c>
      <c r="I285" s="52" t="n">
        <f aca="false">IF(AND(G285="",H285=""),"",N(G285)-N(H285))</f>
        <v>8.05</v>
      </c>
      <c r="J285" s="52" t="n">
        <f aca="false">IF(I285="","",ABS(I285))</f>
        <v>8.05</v>
      </c>
      <c r="K285" s="56" t="n">
        <f aca="false">IF(S285="","",IF(IFERROR(INDEX('Expense Accounts'!$G$6:$G$75,MATCH(S285,'Expense Accounts'!$C$6:$C$75,0)),"Include")="Exclude",1,0))</f>
        <v>0</v>
      </c>
      <c r="L285" s="56" t="n">
        <f aca="false">IF(J285="","",IF(AND(J285&gt;'Expenses Testing'!$E$9,K285=0),1,0))</f>
        <v>0</v>
      </c>
      <c r="M285" s="57" t="n">
        <v>0.868189325978</v>
      </c>
      <c r="N285" s="56" t="str">
        <f aca="false">IF(OR(A285="",I285=""),"",IF(COUNTIFS($A$2:$A$800,A285,$D$2:$D$800,D285,$I$2:$I$800,I285)&gt;1,"Possible duplicate",""))</f>
        <v/>
      </c>
      <c r="O285" s="56" t="n">
        <f aca="false">IF(J285="","",IF(AND(L285=0,K285=0),1,0))</f>
        <v>1</v>
      </c>
      <c r="P285" s="56" t="str">
        <f aca="false">IF(L285=1,J285+ROW()/10^7,"")</f>
        <v/>
      </c>
      <c r="Q285" s="57" t="n">
        <f aca="false">IF(O285=1,M285,"")</f>
        <v>0.868189325978</v>
      </c>
      <c r="R285" s="56" t="str">
        <f aca="false">IF(K285=1,ROW(),"")</f>
        <v/>
      </c>
      <c r="S285" s="56" t="str">
        <f aca="false">IF(D285="","",TRIM(D285))</f>
        <v>Bank Charges</v>
      </c>
    </row>
    <row r="286" customFormat="false" ht="15" hidden="false" customHeight="false" outlineLevel="0" collapsed="false">
      <c r="A286" s="50" t="s">
        <v>3116</v>
      </c>
      <c r="B286" s="55" t="n">
        <v>45939</v>
      </c>
      <c r="C286" s="50" t="n">
        <f aca="false">IF(S286="","",IFERROR(IF(INDEX('Ledger Codes'!$C$6:$C$205,MATCH(S286,'Ledger Codes'!$B$6:$B$205,0))="","",INDEX('Ledger Codes'!$C$6:$C$205,MATCH(S286,'Ledger Codes'!$B$6:$B$205,0))),""))</f>
        <v>10104</v>
      </c>
      <c r="D286" s="50" t="s">
        <v>272</v>
      </c>
      <c r="E286" s="50"/>
      <c r="F286" s="58" t="s">
        <v>3117</v>
      </c>
      <c r="G286" s="52" t="n">
        <v>100</v>
      </c>
      <c r="H286" s="52" t="n">
        <v>0</v>
      </c>
      <c r="I286" s="52" t="n">
        <f aca="false">IF(AND(G286="",H286=""),"",N(G286)-N(H286))</f>
        <v>100</v>
      </c>
      <c r="J286" s="52" t="n">
        <f aca="false">IF(I286="","",ABS(I286))</f>
        <v>100</v>
      </c>
      <c r="K286" s="56" t="n">
        <f aca="false">IF(S286="","",IF(IFERROR(INDEX('Expense Accounts'!$G$6:$G$75,MATCH(S286,'Expense Accounts'!$C$6:$C$75,0)),"Include")="Exclude",1,0))</f>
        <v>0</v>
      </c>
      <c r="L286" s="56" t="n">
        <f aca="false">IF(J286="","",IF(AND(J286&gt;'Expenses Testing'!$E$9,K286=0),1,0))</f>
        <v>0</v>
      </c>
      <c r="M286" s="57" t="n">
        <v>0.272292869472</v>
      </c>
      <c r="N286" s="56" t="str">
        <f aca="false">IF(OR(A286="",I286=""),"",IF(COUNTIFS($A$2:$A$800,A286,$D$2:$D$800,D286,$I$2:$I$800,I286)&gt;1,"Possible duplicate",""))</f>
        <v/>
      </c>
      <c r="O286" s="56" t="n">
        <f aca="false">IF(J286="","",IF(AND(L286=0,K286=0),1,0))</f>
        <v>1</v>
      </c>
      <c r="P286" s="56" t="str">
        <f aca="false">IF(L286=1,J286+ROW()/10^7,"")</f>
        <v/>
      </c>
      <c r="Q286" s="57" t="n">
        <f aca="false">IF(O286=1,M286,"")</f>
        <v>0.272292869472</v>
      </c>
      <c r="R286" s="56" t="str">
        <f aca="false">IF(K286=1,ROW(),"")</f>
        <v/>
      </c>
      <c r="S286" s="56" t="str">
        <f aca="false">IF(D286="","",TRIM(D286))</f>
        <v>OFFICE EXPENSES</v>
      </c>
    </row>
    <row r="287" customFormat="false" ht="15" hidden="false" customHeight="false" outlineLevel="0" collapsed="false">
      <c r="A287" s="50" t="s">
        <v>3118</v>
      </c>
      <c r="B287" s="55" t="n">
        <v>45868</v>
      </c>
      <c r="C287" s="50" t="n">
        <f aca="false">IF(S287="","",IFERROR(IF(INDEX('Ledger Codes'!$C$6:$C$205,MATCH(S287,'Ledger Codes'!$B$6:$B$205,0))="","",INDEX('Ledger Codes'!$C$6:$C$205,MATCH(S287,'Ledger Codes'!$B$6:$B$205,0))),""))</f>
        <v>10093</v>
      </c>
      <c r="D287" s="50" t="s">
        <v>297</v>
      </c>
      <c r="E287" s="50"/>
      <c r="F287" s="50"/>
      <c r="G287" s="52" t="n">
        <v>300</v>
      </c>
      <c r="H287" s="52" t="n">
        <v>0</v>
      </c>
      <c r="I287" s="52" t="n">
        <f aca="false">IF(AND(G287="",H287=""),"",N(G287)-N(H287))</f>
        <v>300</v>
      </c>
      <c r="J287" s="52" t="n">
        <f aca="false">IF(I287="","",ABS(I287))</f>
        <v>300</v>
      </c>
      <c r="K287" s="56" t="n">
        <f aca="false">IF(S287="","",IF(IFERROR(INDEX('Expense Accounts'!$G$6:$G$75,MATCH(S287,'Expense Accounts'!$C$6:$C$75,0)),"Include")="Exclude",1,0))</f>
        <v>0</v>
      </c>
      <c r="L287" s="56" t="n">
        <f aca="false">IF(J287="","",IF(AND(J287&gt;'Expenses Testing'!$E$9,K287=0),1,0))</f>
        <v>0</v>
      </c>
      <c r="M287" s="57" t="n">
        <v>0.698595899577</v>
      </c>
      <c r="N287" s="56" t="str">
        <f aca="false">IF(OR(A287="",I287=""),"",IF(COUNTIFS($A$2:$A$800,A287,$D$2:$D$800,D287,$I$2:$I$800,I287)&gt;1,"Possible duplicate",""))</f>
        <v/>
      </c>
      <c r="O287" s="56" t="n">
        <f aca="false">IF(J287="","",IF(AND(L287=0,K287=0),1,0))</f>
        <v>1</v>
      </c>
      <c r="P287" s="56" t="str">
        <f aca="false">IF(L287=1,J287+ROW()/10^7,"")</f>
        <v/>
      </c>
      <c r="Q287" s="57" t="n">
        <f aca="false">IF(O287=1,M287,"")</f>
        <v>0.698595899577</v>
      </c>
      <c r="R287" s="56" t="str">
        <f aca="false">IF(K287=1,ROW(),"")</f>
        <v/>
      </c>
      <c r="S287" s="56" t="str">
        <f aca="false">IF(D287="","",TRIM(D287))</f>
        <v>CLEANING EXPENSE</v>
      </c>
    </row>
    <row r="288" customFormat="false" ht="15" hidden="false" customHeight="false" outlineLevel="0" collapsed="false">
      <c r="A288" s="50" t="s">
        <v>3119</v>
      </c>
      <c r="B288" s="55" t="n">
        <v>46014</v>
      </c>
      <c r="C288" s="50" t="n">
        <f aca="false">IF(S288="","",IFERROR(IF(INDEX('Ledger Codes'!$C$6:$C$205,MATCH(S288,'Ledger Codes'!$B$6:$B$205,0))="","",INDEX('Ledger Codes'!$C$6:$C$205,MATCH(S288,'Ledger Codes'!$B$6:$B$205,0))),""))</f>
        <v>10092</v>
      </c>
      <c r="D288" s="50" t="s">
        <v>145</v>
      </c>
      <c r="E288" s="50"/>
      <c r="F288" s="50" t="s">
        <v>145</v>
      </c>
      <c r="G288" s="52" t="n">
        <v>1.15</v>
      </c>
      <c r="H288" s="52" t="n">
        <v>0</v>
      </c>
      <c r="I288" s="52" t="n">
        <f aca="false">IF(AND(G288="",H288=""),"",N(G288)-N(H288))</f>
        <v>1.15</v>
      </c>
      <c r="J288" s="52" t="n">
        <f aca="false">IF(I288="","",ABS(I288))</f>
        <v>1.15</v>
      </c>
      <c r="K288" s="56" t="n">
        <f aca="false">IF(S288="","",IF(IFERROR(INDEX('Expense Accounts'!$G$6:$G$75,MATCH(S288,'Expense Accounts'!$C$6:$C$75,0)),"Include")="Exclude",1,0))</f>
        <v>0</v>
      </c>
      <c r="L288" s="56" t="n">
        <f aca="false">IF(J288="","",IF(AND(J288&gt;'Expenses Testing'!$E$9,K288=0),1,0))</f>
        <v>0</v>
      </c>
      <c r="M288" s="57" t="n">
        <v>0.544714558205</v>
      </c>
      <c r="N288" s="56" t="str">
        <f aca="false">IF(OR(A288="",I288=""),"",IF(COUNTIFS($A$2:$A$800,A288,$D$2:$D$800,D288,$I$2:$I$800,I288)&gt;1,"Possible duplicate",""))</f>
        <v/>
      </c>
      <c r="O288" s="56" t="n">
        <f aca="false">IF(J288="","",IF(AND(L288=0,K288=0),1,0))</f>
        <v>1</v>
      </c>
      <c r="P288" s="56" t="str">
        <f aca="false">IF(L288=1,J288+ROW()/10^7,"")</f>
        <v/>
      </c>
      <c r="Q288" s="57" t="n">
        <f aca="false">IF(O288=1,M288,"")</f>
        <v>0.544714558205</v>
      </c>
      <c r="R288" s="56" t="str">
        <f aca="false">IF(K288=1,ROW(),"")</f>
        <v/>
      </c>
      <c r="S288" s="56" t="str">
        <f aca="false">IF(D288="","",TRIM(D288))</f>
        <v>Bank Charges</v>
      </c>
    </row>
    <row r="289" customFormat="false" ht="15" hidden="false" customHeight="false" outlineLevel="0" collapsed="false">
      <c r="A289" s="50" t="s">
        <v>3120</v>
      </c>
      <c r="B289" s="55" t="n">
        <v>45956</v>
      </c>
      <c r="C289" s="50" t="n">
        <f aca="false">IF(S289="","",IFERROR(IF(INDEX('Ledger Codes'!$C$6:$C$205,MATCH(S289,'Ledger Codes'!$B$6:$B$205,0))="","",INDEX('Ledger Codes'!$C$6:$C$205,MATCH(S289,'Ledger Codes'!$B$6:$B$205,0))),""))</f>
        <v>10099</v>
      </c>
      <c r="D289" s="50" t="s">
        <v>300</v>
      </c>
      <c r="E289" s="50"/>
      <c r="F289" s="58" t="s">
        <v>3121</v>
      </c>
      <c r="G289" s="52" t="n">
        <v>317.94</v>
      </c>
      <c r="H289" s="52" t="n">
        <v>0</v>
      </c>
      <c r="I289" s="52" t="n">
        <f aca="false">IF(AND(G289="",H289=""),"",N(G289)-N(H289))</f>
        <v>317.94</v>
      </c>
      <c r="J289" s="52" t="n">
        <f aca="false">IF(I289="","",ABS(I289))</f>
        <v>317.94</v>
      </c>
      <c r="K289" s="56" t="n">
        <f aca="false">IF(S289="","",IF(IFERROR(INDEX('Expense Accounts'!$G$6:$G$75,MATCH(S289,'Expense Accounts'!$C$6:$C$75,0)),"Include")="Exclude",1,0))</f>
        <v>0</v>
      </c>
      <c r="L289" s="56" t="n">
        <f aca="false">IF(J289="","",IF(AND(J289&gt;'Expenses Testing'!$E$9,K289=0),1,0))</f>
        <v>0</v>
      </c>
      <c r="M289" s="57" t="n">
        <v>0.389467847304</v>
      </c>
      <c r="N289" s="56" t="str">
        <f aca="false">IF(OR(A289="",I289=""),"",IF(COUNTIFS($A$2:$A$800,A289,$D$2:$D$800,D289,$I$2:$I$800,I289)&gt;1,"Possible duplicate",""))</f>
        <v/>
      </c>
      <c r="O289" s="56" t="n">
        <f aca="false">IF(J289="","",IF(AND(L289=0,K289=0),1,0))</f>
        <v>1</v>
      </c>
      <c r="P289" s="56" t="str">
        <f aca="false">IF(L289=1,J289+ROW()/10^7,"")</f>
        <v/>
      </c>
      <c r="Q289" s="57" t="n">
        <f aca="false">IF(O289=1,M289,"")</f>
        <v>0.389467847304</v>
      </c>
      <c r="R289" s="56" t="str">
        <f aca="false">IF(K289=1,ROW(),"")</f>
        <v/>
      </c>
      <c r="S289" s="56" t="str">
        <f aca="false">IF(D289="","",TRIM(D289))</f>
        <v>ELECTRICITY &amp; WATER</v>
      </c>
    </row>
    <row r="290" customFormat="false" ht="15" hidden="false" customHeight="false" outlineLevel="0" collapsed="false">
      <c r="A290" s="50" t="s">
        <v>3122</v>
      </c>
      <c r="B290" s="55" t="n">
        <v>45827</v>
      </c>
      <c r="C290" s="50" t="n">
        <f aca="false">IF(S290="","",IFERROR(IF(INDEX('Ledger Codes'!$C$6:$C$205,MATCH(S290,'Ledger Codes'!$B$6:$B$205,0))="","",INDEX('Ledger Codes'!$C$6:$C$205,MATCH(S290,'Ledger Codes'!$B$6:$B$205,0))),""))</f>
        <v>10107</v>
      </c>
      <c r="D290" s="50" t="s">
        <v>298</v>
      </c>
      <c r="E290" s="50"/>
      <c r="F290" s="50" t="s">
        <v>3123</v>
      </c>
      <c r="G290" s="52" t="n">
        <v>650</v>
      </c>
      <c r="H290" s="52" t="n">
        <v>0</v>
      </c>
      <c r="I290" s="52" t="n">
        <f aca="false">IF(AND(G290="",H290=""),"",N(G290)-N(H290))</f>
        <v>650</v>
      </c>
      <c r="J290" s="52" t="n">
        <f aca="false">IF(I290="","",ABS(I290))</f>
        <v>650</v>
      </c>
      <c r="K290" s="56" t="n">
        <f aca="false">IF(S290="","",IF(IFERROR(INDEX('Expense Accounts'!$G$6:$G$75,MATCH(S290,'Expense Accounts'!$C$6:$C$75,0)),"Include")="Exclude",1,0))</f>
        <v>0</v>
      </c>
      <c r="L290" s="56" t="n">
        <f aca="false">IF(J290="","",IF(AND(J290&gt;'Expenses Testing'!$E$9,K290=0),1,0))</f>
        <v>0</v>
      </c>
      <c r="M290" s="57" t="n">
        <v>0.083918598172</v>
      </c>
      <c r="N290" s="56" t="str">
        <f aca="false">IF(OR(A290="",I290=""),"",IF(COUNTIFS($A$2:$A$800,A290,$D$2:$D$800,D290,$I$2:$I$800,I290)&gt;1,"Possible duplicate",""))</f>
        <v/>
      </c>
      <c r="O290" s="56" t="n">
        <f aca="false">IF(J290="","",IF(AND(L290=0,K290=0),1,0))</f>
        <v>1</v>
      </c>
      <c r="P290" s="56" t="str">
        <f aca="false">IF(L290=1,J290+ROW()/10^7,"")</f>
        <v/>
      </c>
      <c r="Q290" s="57" t="n">
        <f aca="false">IF(O290=1,M290,"")</f>
        <v>0.083918598172</v>
      </c>
      <c r="R290" s="56" t="str">
        <f aca="false">IF(K290=1,ROW(),"")</f>
        <v/>
      </c>
      <c r="S290" s="56" t="str">
        <f aca="false">IF(D290="","",TRIM(D290))</f>
        <v>INSURANCE EXPENSE</v>
      </c>
    </row>
    <row r="291" customFormat="false" ht="15" hidden="false" customHeight="false" outlineLevel="0" collapsed="false">
      <c r="A291" s="50" t="s">
        <v>3124</v>
      </c>
      <c r="B291" s="55" t="n">
        <v>45907</v>
      </c>
      <c r="C291" s="50" t="n">
        <f aca="false">IF(S291="","",IFERROR(IF(INDEX('Ledger Codes'!$C$6:$C$205,MATCH(S291,'Ledger Codes'!$B$6:$B$205,0))="","",INDEX('Ledger Codes'!$C$6:$C$205,MATCH(S291,'Ledger Codes'!$B$6:$B$205,0))),""))</f>
        <v>10092</v>
      </c>
      <c r="D291" s="50" t="s">
        <v>145</v>
      </c>
      <c r="E291" s="50"/>
      <c r="F291" s="50" t="s">
        <v>145</v>
      </c>
      <c r="G291" s="52" t="n">
        <v>0.58</v>
      </c>
      <c r="H291" s="52" t="n">
        <v>0</v>
      </c>
      <c r="I291" s="52" t="n">
        <f aca="false">IF(AND(G291="",H291=""),"",N(G291)-N(H291))</f>
        <v>0.58</v>
      </c>
      <c r="J291" s="52" t="n">
        <f aca="false">IF(I291="","",ABS(I291))</f>
        <v>0.58</v>
      </c>
      <c r="K291" s="56" t="n">
        <f aca="false">IF(S291="","",IF(IFERROR(INDEX('Expense Accounts'!$G$6:$G$75,MATCH(S291,'Expense Accounts'!$C$6:$C$75,0)),"Include")="Exclude",1,0))</f>
        <v>0</v>
      </c>
      <c r="L291" s="56" t="n">
        <f aca="false">IF(J291="","",IF(AND(J291&gt;'Expenses Testing'!$E$9,K291=0),1,0))</f>
        <v>0</v>
      </c>
      <c r="M291" s="57" t="n">
        <v>0.356746064532</v>
      </c>
      <c r="N291" s="56" t="str">
        <f aca="false">IF(OR(A291="",I291=""),"",IF(COUNTIFS($A$2:$A$800,A291,$D$2:$D$800,D291,$I$2:$I$800,I291)&gt;1,"Possible duplicate",""))</f>
        <v/>
      </c>
      <c r="O291" s="56" t="n">
        <f aca="false">IF(J291="","",IF(AND(L291=0,K291=0),1,0))</f>
        <v>1</v>
      </c>
      <c r="P291" s="56" t="str">
        <f aca="false">IF(L291=1,J291+ROW()/10^7,"")</f>
        <v/>
      </c>
      <c r="Q291" s="57" t="n">
        <f aca="false">IF(O291=1,M291,"")</f>
        <v>0.356746064532</v>
      </c>
      <c r="R291" s="56" t="str">
        <f aca="false">IF(K291=1,ROW(),"")</f>
        <v/>
      </c>
      <c r="S291" s="56" t="str">
        <f aca="false">IF(D291="","",TRIM(D291))</f>
        <v>Bank Charges</v>
      </c>
    </row>
    <row r="292" customFormat="false" ht="15" hidden="false" customHeight="false" outlineLevel="0" collapsed="false">
      <c r="A292" s="50" t="s">
        <v>3125</v>
      </c>
      <c r="B292" s="55" t="n">
        <v>45985</v>
      </c>
      <c r="C292" s="50" t="n">
        <f aca="false">IF(S292="","",IFERROR(IF(INDEX('Ledger Codes'!$C$6:$C$205,MATCH(S292,'Ledger Codes'!$B$6:$B$205,0))="","",INDEX('Ledger Codes'!$C$6:$C$205,MATCH(S292,'Ledger Codes'!$B$6:$B$205,0))),""))</f>
        <v>10107</v>
      </c>
      <c r="D292" s="50" t="s">
        <v>298</v>
      </c>
      <c r="E292" s="50"/>
      <c r="F292" s="58" t="s">
        <v>3126</v>
      </c>
      <c r="G292" s="52" t="n">
        <v>660</v>
      </c>
      <c r="H292" s="52" t="n">
        <v>0</v>
      </c>
      <c r="I292" s="52" t="n">
        <f aca="false">IF(AND(G292="",H292=""),"",N(G292)-N(H292))</f>
        <v>660</v>
      </c>
      <c r="J292" s="52" t="n">
        <f aca="false">IF(I292="","",ABS(I292))</f>
        <v>660</v>
      </c>
      <c r="K292" s="56" t="n">
        <f aca="false">IF(S292="","",IF(IFERROR(INDEX('Expense Accounts'!$G$6:$G$75,MATCH(S292,'Expense Accounts'!$C$6:$C$75,0)),"Include")="Exclude",1,0))</f>
        <v>0</v>
      </c>
      <c r="L292" s="56" t="n">
        <f aca="false">IF(J292="","",IF(AND(J292&gt;'Expenses Testing'!$E$9,K292=0),1,0))</f>
        <v>0</v>
      </c>
      <c r="M292" s="57" t="n">
        <v>0.656334346434</v>
      </c>
      <c r="N292" s="56" t="str">
        <f aca="false">IF(OR(A292="",I292=""),"",IF(COUNTIFS($A$2:$A$800,A292,$D$2:$D$800,D292,$I$2:$I$800,I292)&gt;1,"Possible duplicate",""))</f>
        <v/>
      </c>
      <c r="O292" s="56" t="n">
        <f aca="false">IF(J292="","",IF(AND(L292=0,K292=0),1,0))</f>
        <v>1</v>
      </c>
      <c r="P292" s="56" t="str">
        <f aca="false">IF(L292=1,J292+ROW()/10^7,"")</f>
        <v/>
      </c>
      <c r="Q292" s="57" t="n">
        <f aca="false">IF(O292=1,M292,"")</f>
        <v>0.656334346434</v>
      </c>
      <c r="R292" s="56" t="str">
        <f aca="false">IF(K292=1,ROW(),"")</f>
        <v/>
      </c>
      <c r="S292" s="56" t="str">
        <f aca="false">IF(D292="","",TRIM(D292))</f>
        <v>INSURANCE EXPENSE</v>
      </c>
    </row>
    <row r="293" customFormat="false" ht="15" hidden="false" customHeight="false" outlineLevel="0" collapsed="false">
      <c r="A293" s="50" t="s">
        <v>3127</v>
      </c>
      <c r="B293" s="55" t="n">
        <v>45894</v>
      </c>
      <c r="C293" s="50" t="n">
        <f aca="false">IF(S293="","",IFERROR(IF(INDEX('Ledger Codes'!$C$6:$C$205,MATCH(S293,'Ledger Codes'!$B$6:$B$205,0))="","",INDEX('Ledger Codes'!$C$6:$C$205,MATCH(S293,'Ledger Codes'!$B$6:$B$205,0))),""))</f>
        <v>10092</v>
      </c>
      <c r="D293" s="50" t="s">
        <v>145</v>
      </c>
      <c r="E293" s="50"/>
      <c r="F293" s="50" t="s">
        <v>145</v>
      </c>
      <c r="G293" s="52" t="n">
        <v>1.15</v>
      </c>
      <c r="H293" s="52" t="n">
        <v>0</v>
      </c>
      <c r="I293" s="52" t="n">
        <f aca="false">IF(AND(G293="",H293=""),"",N(G293)-N(H293))</f>
        <v>1.15</v>
      </c>
      <c r="J293" s="52" t="n">
        <f aca="false">IF(I293="","",ABS(I293))</f>
        <v>1.15</v>
      </c>
      <c r="K293" s="56" t="n">
        <f aca="false">IF(S293="","",IF(IFERROR(INDEX('Expense Accounts'!$G$6:$G$75,MATCH(S293,'Expense Accounts'!$C$6:$C$75,0)),"Include")="Exclude",1,0))</f>
        <v>0</v>
      </c>
      <c r="L293" s="56" t="n">
        <f aca="false">IF(J293="","",IF(AND(J293&gt;'Expenses Testing'!$E$9,K293=0),1,0))</f>
        <v>0</v>
      </c>
      <c r="M293" s="57" t="n">
        <v>0.013400743242</v>
      </c>
      <c r="N293" s="56" t="str">
        <f aca="false">IF(OR(A293="",I293=""),"",IF(COUNTIFS($A$2:$A$800,A293,$D$2:$D$800,D293,$I$2:$I$800,I293)&gt;1,"Possible duplicate",""))</f>
        <v/>
      </c>
      <c r="O293" s="56" t="n">
        <f aca="false">IF(J293="","",IF(AND(L293=0,K293=0),1,0))</f>
        <v>1</v>
      </c>
      <c r="P293" s="56" t="str">
        <f aca="false">IF(L293=1,J293+ROW()/10^7,"")</f>
        <v/>
      </c>
      <c r="Q293" s="57" t="n">
        <f aca="false">IF(O293=1,M293,"")</f>
        <v>0.013400743242</v>
      </c>
      <c r="R293" s="56" t="str">
        <f aca="false">IF(K293=1,ROW(),"")</f>
        <v/>
      </c>
      <c r="S293" s="56" t="str">
        <f aca="false">IF(D293="","",TRIM(D293))</f>
        <v>Bank Charges</v>
      </c>
    </row>
    <row r="294" customFormat="false" ht="15" hidden="false" customHeight="false" outlineLevel="0" collapsed="false">
      <c r="A294" s="50" t="s">
        <v>3128</v>
      </c>
      <c r="B294" s="55" t="n">
        <v>46001</v>
      </c>
      <c r="C294" s="50" t="n">
        <f aca="false">IF(S294="","",IFERROR(IF(INDEX('Ledger Codes'!$C$6:$C$205,MATCH(S294,'Ledger Codes'!$B$6:$B$205,0))="","",INDEX('Ledger Codes'!$C$6:$C$205,MATCH(S294,'Ledger Codes'!$B$6:$B$205,0))),""))</f>
        <v>10098</v>
      </c>
      <c r="D294" s="50" t="s">
        <v>279</v>
      </c>
      <c r="E294" s="50"/>
      <c r="F294" s="50" t="s">
        <v>3129</v>
      </c>
      <c r="G294" s="52" t="n">
        <v>650</v>
      </c>
      <c r="H294" s="52" t="n">
        <v>0</v>
      </c>
      <c r="I294" s="52" t="n">
        <f aca="false">IF(AND(G294="",H294=""),"",N(G294)-N(H294))</f>
        <v>650</v>
      </c>
      <c r="J294" s="52" t="n">
        <f aca="false">IF(I294="","",ABS(I294))</f>
        <v>650</v>
      </c>
      <c r="K294" s="56" t="n">
        <f aca="false">IF(S294="","",IF(IFERROR(INDEX('Expense Accounts'!$G$6:$G$75,MATCH(S294,'Expense Accounts'!$C$6:$C$75,0)),"Include")="Exclude",1,0))</f>
        <v>0</v>
      </c>
      <c r="L294" s="56" t="n">
        <f aca="false">IF(J294="","",IF(AND(J294&gt;'Expenses Testing'!$E$9,K294=0),1,0))</f>
        <v>0</v>
      </c>
      <c r="M294" s="57" t="n">
        <v>0.408094573619</v>
      </c>
      <c r="N294" s="56" t="str">
        <f aca="false">IF(OR(A294="",I294=""),"",IF(COUNTIFS($A$2:$A$800,A294,$D$2:$D$800,D294,$I$2:$I$800,I294)&gt;1,"Possible duplicate",""))</f>
        <v/>
      </c>
      <c r="O294" s="56" t="n">
        <f aca="false">IF(J294="","",IF(AND(L294=0,K294=0),1,0))</f>
        <v>1</v>
      </c>
      <c r="P294" s="56" t="str">
        <f aca="false">IF(L294=1,J294+ROW()/10^7,"")</f>
        <v/>
      </c>
      <c r="Q294" s="57" t="n">
        <f aca="false">IF(O294=1,M294,"")</f>
        <v>0.408094573619</v>
      </c>
      <c r="R294" s="56" t="str">
        <f aca="false">IF(K294=1,ROW(),"")</f>
        <v/>
      </c>
      <c r="S294" s="56" t="str">
        <f aca="false">IF(D294="","",TRIM(D294))</f>
        <v>IQAMA EXPENSES</v>
      </c>
    </row>
    <row r="295" customFormat="false" ht="15" hidden="false" customHeight="false" outlineLevel="0" collapsed="false">
      <c r="A295" s="50" t="s">
        <v>3130</v>
      </c>
      <c r="B295" s="55" t="n">
        <v>45981</v>
      </c>
      <c r="C295" s="50" t="n">
        <f aca="false">IF(S295="","",IFERROR(IF(INDEX('Ledger Codes'!$C$6:$C$205,MATCH(S295,'Ledger Codes'!$B$6:$B$205,0))="","",INDEX('Ledger Codes'!$C$6:$C$205,MATCH(S295,'Ledger Codes'!$B$6:$B$205,0))),""))</f>
        <v>10092</v>
      </c>
      <c r="D295" s="50" t="s">
        <v>145</v>
      </c>
      <c r="E295" s="50"/>
      <c r="F295" s="50" t="s">
        <v>145</v>
      </c>
      <c r="G295" s="52" t="n">
        <v>5.75</v>
      </c>
      <c r="H295" s="52" t="n">
        <v>0</v>
      </c>
      <c r="I295" s="52" t="n">
        <f aca="false">IF(AND(G295="",H295=""),"",N(G295)-N(H295))</f>
        <v>5.75</v>
      </c>
      <c r="J295" s="52" t="n">
        <f aca="false">IF(I295="","",ABS(I295))</f>
        <v>5.75</v>
      </c>
      <c r="K295" s="56" t="n">
        <f aca="false">IF(S295="","",IF(IFERROR(INDEX('Expense Accounts'!$G$6:$G$75,MATCH(S295,'Expense Accounts'!$C$6:$C$75,0)),"Include")="Exclude",1,0))</f>
        <v>0</v>
      </c>
      <c r="L295" s="56" t="n">
        <f aca="false">IF(J295="","",IF(AND(J295&gt;'Expenses Testing'!$E$9,K295=0),1,0))</f>
        <v>0</v>
      </c>
      <c r="M295" s="57" t="n">
        <v>0.079930006658</v>
      </c>
      <c r="N295" s="56" t="str">
        <f aca="false">IF(OR(A295="",I295=""),"",IF(COUNTIFS($A$2:$A$800,A295,$D$2:$D$800,D295,$I$2:$I$800,I295)&gt;1,"Possible duplicate",""))</f>
        <v/>
      </c>
      <c r="O295" s="56" t="n">
        <f aca="false">IF(J295="","",IF(AND(L295=0,K295=0),1,0))</f>
        <v>1</v>
      </c>
      <c r="P295" s="56" t="str">
        <f aca="false">IF(L295=1,J295+ROW()/10^7,"")</f>
        <v/>
      </c>
      <c r="Q295" s="57" t="n">
        <f aca="false">IF(O295=1,M295,"")</f>
        <v>0.079930006658</v>
      </c>
      <c r="R295" s="56" t="str">
        <f aca="false">IF(K295=1,ROW(),"")</f>
        <v/>
      </c>
      <c r="S295" s="56" t="str">
        <f aca="false">IF(D295="","",TRIM(D295))</f>
        <v>Bank Charges</v>
      </c>
    </row>
    <row r="296" customFormat="false" ht="15" hidden="false" customHeight="false" outlineLevel="0" collapsed="false">
      <c r="A296" s="50" t="s">
        <v>3131</v>
      </c>
      <c r="B296" s="55" t="n">
        <v>46015</v>
      </c>
      <c r="C296" s="50" t="n">
        <f aca="false">IF(S296="","",IFERROR(IF(INDEX('Ledger Codes'!$C$6:$C$205,MATCH(S296,'Ledger Codes'!$B$6:$B$205,0))="","",INDEX('Ledger Codes'!$C$6:$C$205,MATCH(S296,'Ledger Codes'!$B$6:$B$205,0))),""))</f>
        <v>10092</v>
      </c>
      <c r="D296" s="50" t="s">
        <v>145</v>
      </c>
      <c r="E296" s="50"/>
      <c r="F296" s="50" t="s">
        <v>145</v>
      </c>
      <c r="G296" s="52" t="n">
        <v>1.15</v>
      </c>
      <c r="H296" s="52" t="n">
        <v>0</v>
      </c>
      <c r="I296" s="52" t="n">
        <f aca="false">IF(AND(G296="",H296=""),"",N(G296)-N(H296))</f>
        <v>1.15</v>
      </c>
      <c r="J296" s="52" t="n">
        <f aca="false">IF(I296="","",ABS(I296))</f>
        <v>1.15</v>
      </c>
      <c r="K296" s="56" t="n">
        <f aca="false">IF(S296="","",IF(IFERROR(INDEX('Expense Accounts'!$G$6:$G$75,MATCH(S296,'Expense Accounts'!$C$6:$C$75,0)),"Include")="Exclude",1,0))</f>
        <v>0</v>
      </c>
      <c r="L296" s="56" t="n">
        <f aca="false">IF(J296="","",IF(AND(J296&gt;'Expenses Testing'!$E$9,K296=0),1,0))</f>
        <v>0</v>
      </c>
      <c r="M296" s="57" t="n">
        <v>0.440651944149</v>
      </c>
      <c r="N296" s="56" t="str">
        <f aca="false">IF(OR(A296="",I296=""),"",IF(COUNTIFS($A$2:$A$800,A296,$D$2:$D$800,D296,$I$2:$I$800,I296)&gt;1,"Possible duplicate",""))</f>
        <v/>
      </c>
      <c r="O296" s="56" t="n">
        <f aca="false">IF(J296="","",IF(AND(L296=0,K296=0),1,0))</f>
        <v>1</v>
      </c>
      <c r="P296" s="56" t="str">
        <f aca="false">IF(L296=1,J296+ROW()/10^7,"")</f>
        <v/>
      </c>
      <c r="Q296" s="57" t="n">
        <f aca="false">IF(O296=1,M296,"")</f>
        <v>0.440651944149</v>
      </c>
      <c r="R296" s="56" t="str">
        <f aca="false">IF(K296=1,ROW(),"")</f>
        <v/>
      </c>
      <c r="S296" s="56" t="str">
        <f aca="false">IF(D296="","",TRIM(D296))</f>
        <v>Bank Charges</v>
      </c>
    </row>
    <row r="297" customFormat="false" ht="15" hidden="false" customHeight="false" outlineLevel="0" collapsed="false">
      <c r="A297" s="50"/>
      <c r="B297" s="55" t="n">
        <v>45579</v>
      </c>
      <c r="C297" s="50" t="n">
        <f aca="false">IF(S297="","",IFERROR(IF(INDEX('Ledger Codes'!$C$6:$C$205,MATCH(S297,'Ledger Codes'!$B$6:$B$205,0))="","",INDEX('Ledger Codes'!$C$6:$C$205,MATCH(S297,'Ledger Codes'!$B$6:$B$205,0))),""))</f>
        <v>10104</v>
      </c>
      <c r="D297" s="50" t="s">
        <v>305</v>
      </c>
      <c r="E297" s="50"/>
      <c r="F297" s="50" t="s">
        <v>3132</v>
      </c>
      <c r="G297" s="52" t="n">
        <v>85.68</v>
      </c>
      <c r="H297" s="52" t="n">
        <v>0</v>
      </c>
      <c r="I297" s="52" t="n">
        <f aca="false">IF(AND(G297="",H297=""),"",N(G297)-N(H297))</f>
        <v>85.68</v>
      </c>
      <c r="J297" s="52" t="n">
        <f aca="false">IF(I297="","",ABS(I297))</f>
        <v>85.68</v>
      </c>
      <c r="K297" s="56" t="n">
        <f aca="false">IF(S297="","",IF(IFERROR(INDEX('Expense Accounts'!$G$6:$G$75,MATCH(S297,'Expense Accounts'!$C$6:$C$75,0)),"Include")="Exclude",1,0))</f>
        <v>0</v>
      </c>
      <c r="L297" s="56" t="n">
        <f aca="false">IF(J297="","",IF(AND(J297&gt;'Expenses Testing'!$E$9,K297=0),1,0))</f>
        <v>0</v>
      </c>
      <c r="M297" s="57" t="n">
        <v>0.200970726905</v>
      </c>
      <c r="N297" s="56" t="str">
        <f aca="false">IF(OR(A297="",I297=""),"",IF(COUNTIFS($A$2:$A$800,A297,$D$2:$D$800,D297,$I$2:$I$800,I297)&gt;1,"Possible duplicate",""))</f>
        <v/>
      </c>
      <c r="O297" s="56" t="n">
        <f aca="false">IF(J297="","",IF(AND(L297=0,K297=0),1,0))</f>
        <v>1</v>
      </c>
      <c r="P297" s="56" t="str">
        <f aca="false">IF(L297=1,J297+ROW()/10^7,"")</f>
        <v/>
      </c>
      <c r="Q297" s="57" t="n">
        <f aca="false">IF(O297=1,M297,"")</f>
        <v>0.200970726905</v>
      </c>
      <c r="R297" s="56" t="str">
        <f aca="false">IF(K297=1,ROW(),"")</f>
        <v/>
      </c>
      <c r="S297" s="56" t="str">
        <f aca="false">IF(D297="","",TRIM(D297))</f>
        <v>Office expense</v>
      </c>
    </row>
    <row r="298" customFormat="false" ht="15" hidden="false" customHeight="false" outlineLevel="0" collapsed="false">
      <c r="A298" s="50" t="s">
        <v>3133</v>
      </c>
      <c r="B298" s="55" t="n">
        <v>45902</v>
      </c>
      <c r="C298" s="50" t="n">
        <f aca="false">IF(S298="","",IFERROR(IF(INDEX('Ledger Codes'!$C$6:$C$205,MATCH(S298,'Ledger Codes'!$B$6:$B$205,0))="","",INDEX('Ledger Codes'!$C$6:$C$205,MATCH(S298,'Ledger Codes'!$B$6:$B$205,0))),""))</f>
        <v>10093</v>
      </c>
      <c r="D298" s="50" t="s">
        <v>297</v>
      </c>
      <c r="E298" s="50"/>
      <c r="F298" s="50"/>
      <c r="G298" s="52" t="n">
        <v>300</v>
      </c>
      <c r="H298" s="52" t="n">
        <v>0</v>
      </c>
      <c r="I298" s="52" t="n">
        <f aca="false">IF(AND(G298="",H298=""),"",N(G298)-N(H298))</f>
        <v>300</v>
      </c>
      <c r="J298" s="52" t="n">
        <f aca="false">IF(I298="","",ABS(I298))</f>
        <v>300</v>
      </c>
      <c r="K298" s="56" t="n">
        <f aca="false">IF(S298="","",IF(IFERROR(INDEX('Expense Accounts'!$G$6:$G$75,MATCH(S298,'Expense Accounts'!$C$6:$C$75,0)),"Include")="Exclude",1,0))</f>
        <v>0</v>
      </c>
      <c r="L298" s="56" t="n">
        <f aca="false">IF(J298="","",IF(AND(J298&gt;'Expenses Testing'!$E$9,K298=0),1,0))</f>
        <v>0</v>
      </c>
      <c r="M298" s="57" t="n">
        <v>0.520149348834</v>
      </c>
      <c r="N298" s="56" t="str">
        <f aca="false">IF(OR(A298="",I298=""),"",IF(COUNTIFS($A$2:$A$800,A298,$D$2:$D$800,D298,$I$2:$I$800,I298)&gt;1,"Possible duplicate",""))</f>
        <v/>
      </c>
      <c r="O298" s="56" t="n">
        <f aca="false">IF(J298="","",IF(AND(L298=0,K298=0),1,0))</f>
        <v>1</v>
      </c>
      <c r="P298" s="56" t="str">
        <f aca="false">IF(L298=1,J298+ROW()/10^7,"")</f>
        <v/>
      </c>
      <c r="Q298" s="57" t="n">
        <f aca="false">IF(O298=1,M298,"")</f>
        <v>0.520149348834</v>
      </c>
      <c r="R298" s="56" t="str">
        <f aca="false">IF(K298=1,ROW(),"")</f>
        <v/>
      </c>
      <c r="S298" s="56" t="str">
        <f aca="false">IF(D298="","",TRIM(D298))</f>
        <v>CLEANING EXPENSE</v>
      </c>
    </row>
    <row r="299" customFormat="false" ht="15" hidden="false" customHeight="false" outlineLevel="0" collapsed="false">
      <c r="A299" s="50"/>
      <c r="B299" s="55" t="n">
        <v>45639</v>
      </c>
      <c r="C299" s="50" t="n">
        <f aca="false">IF(S299="","",IFERROR(IF(INDEX('Ledger Codes'!$C$6:$C$205,MATCH(S299,'Ledger Codes'!$B$6:$B$205,0))="","",INDEX('Ledger Codes'!$C$6:$C$205,MATCH(S299,'Ledger Codes'!$B$6:$B$205,0))),""))</f>
        <v>10122</v>
      </c>
      <c r="D299" s="50" t="s">
        <v>175</v>
      </c>
      <c r="E299" s="50"/>
      <c r="F299" s="50" t="s">
        <v>2943</v>
      </c>
      <c r="G299" s="52" t="n">
        <v>1170</v>
      </c>
      <c r="H299" s="52" t="n">
        <v>0</v>
      </c>
      <c r="I299" s="52" t="n">
        <f aca="false">IF(AND(G299="",H299=""),"",N(G299)-N(H299))</f>
        <v>1170</v>
      </c>
      <c r="J299" s="52" t="n">
        <f aca="false">IF(I299="","",ABS(I299))</f>
        <v>1170</v>
      </c>
      <c r="K299" s="56" t="n">
        <f aca="false">IF(S299="","",IF(IFERROR(INDEX('Expense Accounts'!$G$6:$G$75,MATCH(S299,'Expense Accounts'!$C$6:$C$75,0)),"Include")="Exclude",1,0))</f>
        <v>0</v>
      </c>
      <c r="L299" s="56" t="n">
        <f aca="false">IF(J299="","",IF(AND(J299&gt;'Expenses Testing'!$E$9,K299=0),1,0))</f>
        <v>0</v>
      </c>
      <c r="M299" s="57" t="n">
        <v>0.12571621888</v>
      </c>
      <c r="N299" s="56" t="str">
        <f aca="false">IF(OR(A299="",I299=""),"",IF(COUNTIFS($A$2:$A$800,A299,$D$2:$D$800,D299,$I$2:$I$800,I299)&gt;1,"Possible duplicate",""))</f>
        <v/>
      </c>
      <c r="O299" s="56" t="n">
        <f aca="false">IF(J299="","",IF(AND(L299=0,K299=0),1,0))</f>
        <v>1</v>
      </c>
      <c r="P299" s="56" t="str">
        <f aca="false">IF(L299=1,J299+ROW()/10^7,"")</f>
        <v/>
      </c>
      <c r="Q299" s="57" t="n">
        <f aca="false">IF(O299=1,M299,"")</f>
        <v>0.12571621888</v>
      </c>
      <c r="R299" s="56" t="str">
        <f aca="false">IF(K299=1,ROW(),"")</f>
        <v/>
      </c>
      <c r="S299" s="56" t="str">
        <f aca="false">IF(D299="","",TRIM(D299))</f>
        <v>Business Promotion</v>
      </c>
    </row>
    <row r="300" customFormat="false" ht="15" hidden="false" customHeight="false" outlineLevel="0" collapsed="false">
      <c r="A300" s="50" t="s">
        <v>3134</v>
      </c>
      <c r="B300" s="55" t="n">
        <v>46020</v>
      </c>
      <c r="C300" s="50" t="n">
        <f aca="false">IF(S300="","",IFERROR(IF(INDEX('Ledger Codes'!$C$6:$C$205,MATCH(S300,'Ledger Codes'!$B$6:$B$205,0))="","",INDEX('Ledger Codes'!$C$6:$C$205,MATCH(S300,'Ledger Codes'!$B$6:$B$205,0))),""))</f>
        <v>10092</v>
      </c>
      <c r="D300" s="50" t="s">
        <v>145</v>
      </c>
      <c r="E300" s="50"/>
      <c r="F300" s="50" t="s">
        <v>145</v>
      </c>
      <c r="G300" s="52" t="n">
        <v>10.35</v>
      </c>
      <c r="H300" s="52" t="n">
        <v>0</v>
      </c>
      <c r="I300" s="52" t="n">
        <f aca="false">IF(AND(G300="",H300=""),"",N(G300)-N(H300))</f>
        <v>10.35</v>
      </c>
      <c r="J300" s="52" t="n">
        <f aca="false">IF(I300="","",ABS(I300))</f>
        <v>10.35</v>
      </c>
      <c r="K300" s="56" t="n">
        <f aca="false">IF(S300="","",IF(IFERROR(INDEX('Expense Accounts'!$G$6:$G$75,MATCH(S300,'Expense Accounts'!$C$6:$C$75,0)),"Include")="Exclude",1,0))</f>
        <v>0</v>
      </c>
      <c r="L300" s="56" t="n">
        <f aca="false">IF(J300="","",IF(AND(J300&gt;'Expenses Testing'!$E$9,K300=0),1,0))</f>
        <v>0</v>
      </c>
      <c r="M300" s="57" t="n">
        <v>0.985289218066</v>
      </c>
      <c r="N300" s="56" t="str">
        <f aca="false">IF(OR(A300="",I300=""),"",IF(COUNTIFS($A$2:$A$800,A300,$D$2:$D$800,D300,$I$2:$I$800,I300)&gt;1,"Possible duplicate",""))</f>
        <v/>
      </c>
      <c r="O300" s="56" t="n">
        <f aca="false">IF(J300="","",IF(AND(L300=0,K300=0),1,0))</f>
        <v>1</v>
      </c>
      <c r="P300" s="56" t="str">
        <f aca="false">IF(L300=1,J300+ROW()/10^7,"")</f>
        <v/>
      </c>
      <c r="Q300" s="57" t="n">
        <f aca="false">IF(O300=1,M300,"")</f>
        <v>0.985289218066</v>
      </c>
      <c r="R300" s="56" t="str">
        <f aca="false">IF(K300=1,ROW(),"")</f>
        <v/>
      </c>
      <c r="S300" s="56" t="str">
        <f aca="false">IF(D300="","",TRIM(D300))</f>
        <v>Bank Charges</v>
      </c>
    </row>
    <row r="301" customFormat="false" ht="15" hidden="false" customHeight="false" outlineLevel="0" collapsed="false">
      <c r="A301" s="50" t="s">
        <v>3135</v>
      </c>
      <c r="B301" s="55" t="n">
        <v>45658</v>
      </c>
      <c r="C301" s="50" t="n">
        <f aca="false">IF(S301="","",IFERROR(IF(INDEX('Ledger Codes'!$C$6:$C$205,MATCH(S301,'Ledger Codes'!$B$6:$B$205,0))="","",INDEX('Ledger Codes'!$C$6:$C$205,MATCH(S301,'Ledger Codes'!$B$6:$B$205,0))),""))</f>
        <v>10115</v>
      </c>
      <c r="D301" s="50" t="s">
        <v>268</v>
      </c>
      <c r="E301" s="50"/>
      <c r="F301" s="50" t="s">
        <v>3136</v>
      </c>
      <c r="G301" s="52" t="n">
        <v>0</v>
      </c>
      <c r="H301" s="52" t="n">
        <v>0</v>
      </c>
      <c r="I301" s="52" t="n">
        <f aca="false">IF(AND(G301="",H301=""),"",N(G301)-N(H301))</f>
        <v>0</v>
      </c>
      <c r="J301" s="52" t="n">
        <f aca="false">IF(I301="","",ABS(I301))</f>
        <v>0</v>
      </c>
      <c r="K301" s="56" t="n">
        <f aca="false">IF(S301="","",IF(IFERROR(INDEX('Expense Accounts'!$G$6:$G$75,MATCH(S301,'Expense Accounts'!$C$6:$C$75,0)),"Include")="Exclude",1,0))</f>
        <v>0</v>
      </c>
      <c r="L301" s="56" t="n">
        <f aca="false">IF(J301="","",IF(AND(J301&gt;'Expenses Testing'!$E$9,K301=0),1,0))</f>
        <v>0</v>
      </c>
      <c r="M301" s="57" t="n">
        <v>0.981388555478</v>
      </c>
      <c r="N301" s="56" t="str">
        <f aca="false">IF(OR(A301="",I301=""),"",IF(COUNTIFS($A$2:$A$800,A301,$D$2:$D$800,D301,$I$2:$I$800,I301)&gt;1,"Possible duplicate",""))</f>
        <v/>
      </c>
      <c r="O301" s="56" t="n">
        <f aca="false">IF(J301="","",IF(AND(L301=0,K301=0),1,0))</f>
        <v>1</v>
      </c>
      <c r="P301" s="56" t="str">
        <f aca="false">IF(L301=1,J301+ROW()/10^7,"")</f>
        <v/>
      </c>
      <c r="Q301" s="57" t="n">
        <f aca="false">IF(O301=1,M301,"")</f>
        <v>0.981388555478</v>
      </c>
      <c r="R301" s="56" t="str">
        <f aca="false">IF(K301=1,ROW(),"")</f>
        <v/>
      </c>
      <c r="S301" s="56" t="str">
        <f aca="false">IF(D301="","",TRIM(D301))</f>
        <v>SALARY &amp; ALLOWANCES</v>
      </c>
    </row>
    <row r="302" customFormat="false" ht="15" hidden="false" customHeight="false" outlineLevel="0" collapsed="false">
      <c r="A302" s="50" t="s">
        <v>3137</v>
      </c>
      <c r="B302" s="55" t="n">
        <v>45894</v>
      </c>
      <c r="C302" s="50" t="n">
        <f aca="false">IF(S302="","",IFERROR(IF(INDEX('Ledger Codes'!$C$6:$C$205,MATCH(S302,'Ledger Codes'!$B$6:$B$205,0))="","",INDEX('Ledger Codes'!$C$6:$C$205,MATCH(S302,'Ledger Codes'!$B$6:$B$205,0))),""))</f>
        <v>10092</v>
      </c>
      <c r="D302" s="50" t="s">
        <v>145</v>
      </c>
      <c r="E302" s="50"/>
      <c r="F302" s="50" t="s">
        <v>145</v>
      </c>
      <c r="G302" s="52" t="n">
        <v>1.15</v>
      </c>
      <c r="H302" s="52" t="n">
        <v>0</v>
      </c>
      <c r="I302" s="52" t="n">
        <f aca="false">IF(AND(G302="",H302=""),"",N(G302)-N(H302))</f>
        <v>1.15</v>
      </c>
      <c r="J302" s="52" t="n">
        <f aca="false">IF(I302="","",ABS(I302))</f>
        <v>1.15</v>
      </c>
      <c r="K302" s="56" t="n">
        <f aca="false">IF(S302="","",IF(IFERROR(INDEX('Expense Accounts'!$G$6:$G$75,MATCH(S302,'Expense Accounts'!$C$6:$C$75,0)),"Include")="Exclude",1,0))</f>
        <v>0</v>
      </c>
      <c r="L302" s="56" t="n">
        <f aca="false">IF(J302="","",IF(AND(J302&gt;'Expenses Testing'!$E$9,K302=0),1,0))</f>
        <v>0</v>
      </c>
      <c r="M302" s="57" t="n">
        <v>0.830852846528</v>
      </c>
      <c r="N302" s="56" t="str">
        <f aca="false">IF(OR(A302="",I302=""),"",IF(COUNTIFS($A$2:$A$800,A302,$D$2:$D$800,D302,$I$2:$I$800,I302)&gt;1,"Possible duplicate",""))</f>
        <v/>
      </c>
      <c r="O302" s="56" t="n">
        <f aca="false">IF(J302="","",IF(AND(L302=0,K302=0),1,0))</f>
        <v>1</v>
      </c>
      <c r="P302" s="56" t="str">
        <f aca="false">IF(L302=1,J302+ROW()/10^7,"")</f>
        <v/>
      </c>
      <c r="Q302" s="57" t="n">
        <f aca="false">IF(O302=1,M302,"")</f>
        <v>0.830852846528</v>
      </c>
      <c r="R302" s="56" t="str">
        <f aca="false">IF(K302=1,ROW(),"")</f>
        <v/>
      </c>
      <c r="S302" s="56" t="str">
        <f aca="false">IF(D302="","",TRIM(D302))</f>
        <v>Bank Charges</v>
      </c>
    </row>
    <row r="303" customFormat="false" ht="15" hidden="false" customHeight="false" outlineLevel="0" collapsed="false">
      <c r="A303" s="50" t="s">
        <v>3138</v>
      </c>
      <c r="B303" s="55" t="n">
        <v>45992</v>
      </c>
      <c r="C303" s="50" t="n">
        <f aca="false">IF(S303="","",IFERROR(IF(INDEX('Ledger Codes'!$C$6:$C$205,MATCH(S303,'Ledger Codes'!$B$6:$B$205,0))="","",INDEX('Ledger Codes'!$C$6:$C$205,MATCH(S303,'Ledger Codes'!$B$6:$B$205,0))),""))</f>
        <v>10107</v>
      </c>
      <c r="D303" s="50" t="s">
        <v>298</v>
      </c>
      <c r="E303" s="50"/>
      <c r="F303" s="50" t="s">
        <v>3139</v>
      </c>
      <c r="G303" s="52" t="n">
        <v>354.33</v>
      </c>
      <c r="H303" s="52" t="n">
        <v>0</v>
      </c>
      <c r="I303" s="52" t="n">
        <f aca="false">IF(AND(G303="",H303=""),"",N(G303)-N(H303))</f>
        <v>354.33</v>
      </c>
      <c r="J303" s="52" t="n">
        <f aca="false">IF(I303="","",ABS(I303))</f>
        <v>354.33</v>
      </c>
      <c r="K303" s="56" t="n">
        <f aca="false">IF(S303="","",IF(IFERROR(INDEX('Expense Accounts'!$G$6:$G$75,MATCH(S303,'Expense Accounts'!$C$6:$C$75,0)),"Include")="Exclude",1,0))</f>
        <v>0</v>
      </c>
      <c r="L303" s="56" t="n">
        <f aca="false">IF(J303="","",IF(AND(J303&gt;'Expenses Testing'!$E$9,K303=0),1,0))</f>
        <v>0</v>
      </c>
      <c r="M303" s="57" t="n">
        <v>0.967278649589</v>
      </c>
      <c r="N303" s="56" t="str">
        <f aca="false">IF(OR(A303="",I303=""),"",IF(COUNTIFS($A$2:$A$800,A303,$D$2:$D$800,D303,$I$2:$I$800,I303)&gt;1,"Possible duplicate",""))</f>
        <v/>
      </c>
      <c r="O303" s="56" t="n">
        <f aca="false">IF(J303="","",IF(AND(L303=0,K303=0),1,0))</f>
        <v>1</v>
      </c>
      <c r="P303" s="56" t="str">
        <f aca="false">IF(L303=1,J303+ROW()/10^7,"")</f>
        <v/>
      </c>
      <c r="Q303" s="57" t="n">
        <f aca="false">IF(O303=1,M303,"")</f>
        <v>0.967278649589</v>
      </c>
      <c r="R303" s="56" t="str">
        <f aca="false">IF(K303=1,ROW(),"")</f>
        <v/>
      </c>
      <c r="S303" s="56" t="str">
        <f aca="false">IF(D303="","",TRIM(D303))</f>
        <v>INSURANCE EXPENSE</v>
      </c>
    </row>
    <row r="304" customFormat="false" ht="15" hidden="false" customHeight="false" outlineLevel="0" collapsed="false">
      <c r="A304" s="50" t="s">
        <v>3140</v>
      </c>
      <c r="B304" s="55" t="n">
        <v>45719</v>
      </c>
      <c r="C304" s="50" t="n">
        <f aca="false">IF(S304="","",IFERROR(IF(INDEX('Ledger Codes'!$C$6:$C$205,MATCH(S304,'Ledger Codes'!$B$6:$B$205,0))="","",INDEX('Ledger Codes'!$C$6:$C$205,MATCH(S304,'Ledger Codes'!$B$6:$B$205,0))),""))</f>
        <v>10092</v>
      </c>
      <c r="D304" s="50" t="s">
        <v>145</v>
      </c>
      <c r="E304" s="50"/>
      <c r="F304" s="50" t="s">
        <v>145</v>
      </c>
      <c r="G304" s="52" t="n">
        <v>6.9</v>
      </c>
      <c r="H304" s="52" t="n">
        <v>0</v>
      </c>
      <c r="I304" s="52" t="n">
        <f aca="false">IF(AND(G304="",H304=""),"",N(G304)-N(H304))</f>
        <v>6.9</v>
      </c>
      <c r="J304" s="52" t="n">
        <f aca="false">IF(I304="","",ABS(I304))</f>
        <v>6.9</v>
      </c>
      <c r="K304" s="56" t="n">
        <f aca="false">IF(S304="","",IF(IFERROR(INDEX('Expense Accounts'!$G$6:$G$75,MATCH(S304,'Expense Accounts'!$C$6:$C$75,0)),"Include")="Exclude",1,0))</f>
        <v>0</v>
      </c>
      <c r="L304" s="56" t="n">
        <f aca="false">IF(J304="","",IF(AND(J304&gt;'Expenses Testing'!$E$9,K304=0),1,0))</f>
        <v>0</v>
      </c>
      <c r="M304" s="57" t="n">
        <v>0.175502169369</v>
      </c>
      <c r="N304" s="56" t="str">
        <f aca="false">IF(OR(A304="",I304=""),"",IF(COUNTIFS($A$2:$A$800,A304,$D$2:$D$800,D304,$I$2:$I$800,I304)&gt;1,"Possible duplicate",""))</f>
        <v/>
      </c>
      <c r="O304" s="56" t="n">
        <f aca="false">IF(J304="","",IF(AND(L304=0,K304=0),1,0))</f>
        <v>1</v>
      </c>
      <c r="P304" s="56" t="str">
        <f aca="false">IF(L304=1,J304+ROW()/10^7,"")</f>
        <v/>
      </c>
      <c r="Q304" s="57" t="n">
        <f aca="false">IF(O304=1,M304,"")</f>
        <v>0.175502169369</v>
      </c>
      <c r="R304" s="56" t="str">
        <f aca="false">IF(K304=1,ROW(),"")</f>
        <v/>
      </c>
      <c r="S304" s="56" t="str">
        <f aca="false">IF(D304="","",TRIM(D304))</f>
        <v>Bank Charges</v>
      </c>
    </row>
    <row r="305" customFormat="false" ht="15" hidden="false" customHeight="false" outlineLevel="0" collapsed="false">
      <c r="A305" s="50" t="s">
        <v>3096</v>
      </c>
      <c r="B305" s="55" t="n">
        <v>45887</v>
      </c>
      <c r="C305" s="50" t="n">
        <f aca="false">IF(S305="","",IFERROR(IF(INDEX('Ledger Codes'!$C$6:$C$205,MATCH(S305,'Ledger Codes'!$B$6:$B$205,0))="","",INDEX('Ledger Codes'!$C$6:$C$205,MATCH(S305,'Ledger Codes'!$B$6:$B$205,0))),""))</f>
        <v>10096</v>
      </c>
      <c r="D305" s="50" t="s">
        <v>278</v>
      </c>
      <c r="E305" s="50"/>
      <c r="F305" s="58" t="s">
        <v>3141</v>
      </c>
      <c r="G305" s="52" t="n">
        <v>1182.25</v>
      </c>
      <c r="H305" s="52" t="n">
        <v>0</v>
      </c>
      <c r="I305" s="52" t="n">
        <f aca="false">IF(AND(G305="",H305=""),"",N(G305)-N(H305))</f>
        <v>1182.25</v>
      </c>
      <c r="J305" s="52" t="n">
        <f aca="false">IF(I305="","",ABS(I305))</f>
        <v>1182.25</v>
      </c>
      <c r="K305" s="56" t="n">
        <f aca="false">IF(S305="","",IF(IFERROR(INDEX('Expense Accounts'!$G$6:$G$75,MATCH(S305,'Expense Accounts'!$C$6:$C$75,0)),"Include")="Exclude",1,0))</f>
        <v>0</v>
      </c>
      <c r="L305" s="56" t="n">
        <f aca="false">IF(J305="","",IF(AND(J305&gt;'Expenses Testing'!$E$9,K305=0),1,0))</f>
        <v>0</v>
      </c>
      <c r="M305" s="57" t="n">
        <v>0.242603021612</v>
      </c>
      <c r="N305" s="56" t="str">
        <f aca="false">IF(OR(A305="",I305=""),"",IF(COUNTIFS($A$2:$A$800,A305,$D$2:$D$800,D305,$I$2:$I$800,I305)&gt;1,"Possible duplicate",""))</f>
        <v>Possible duplicate</v>
      </c>
      <c r="O305" s="56" t="n">
        <f aca="false">IF(J305="","",IF(AND(L305=0,K305=0),1,0))</f>
        <v>1</v>
      </c>
      <c r="P305" s="56" t="str">
        <f aca="false">IF(L305=1,J305+ROW()/10^7,"")</f>
        <v/>
      </c>
      <c r="Q305" s="57" t="n">
        <f aca="false">IF(O305=1,M305,"")</f>
        <v>0.242603021612</v>
      </c>
      <c r="R305" s="56" t="str">
        <f aca="false">IF(K305=1,ROW(),"")</f>
        <v/>
      </c>
      <c r="S305" s="56" t="str">
        <f aca="false">IF(D305="","",TRIM(D305))</f>
        <v>SADAD PAYMENTS</v>
      </c>
    </row>
    <row r="306" customFormat="false" ht="15" hidden="false" customHeight="false" outlineLevel="0" collapsed="false">
      <c r="A306" s="50" t="s">
        <v>3142</v>
      </c>
      <c r="B306" s="55" t="n">
        <v>45769</v>
      </c>
      <c r="C306" s="50" t="n">
        <f aca="false">IF(S306="","",IFERROR(IF(INDEX('Ledger Codes'!$C$6:$C$205,MATCH(S306,'Ledger Codes'!$B$6:$B$205,0))="","",INDEX('Ledger Codes'!$C$6:$C$205,MATCH(S306,'Ledger Codes'!$B$6:$B$205,0))),""))</f>
        <v>10107</v>
      </c>
      <c r="D306" s="50" t="s">
        <v>298</v>
      </c>
      <c r="E306" s="50"/>
      <c r="F306" s="50" t="s">
        <v>3143</v>
      </c>
      <c r="G306" s="52" t="n">
        <v>575</v>
      </c>
      <c r="H306" s="52" t="n">
        <v>0</v>
      </c>
      <c r="I306" s="52" t="n">
        <f aca="false">IF(AND(G306="",H306=""),"",N(G306)-N(H306))</f>
        <v>575</v>
      </c>
      <c r="J306" s="52" t="n">
        <f aca="false">IF(I306="","",ABS(I306))</f>
        <v>575</v>
      </c>
      <c r="K306" s="56" t="n">
        <f aca="false">IF(S306="","",IF(IFERROR(INDEX('Expense Accounts'!$G$6:$G$75,MATCH(S306,'Expense Accounts'!$C$6:$C$75,0)),"Include")="Exclude",1,0))</f>
        <v>0</v>
      </c>
      <c r="L306" s="56" t="n">
        <f aca="false">IF(J306="","",IF(AND(J306&gt;'Expenses Testing'!$E$9,K306=0),1,0))</f>
        <v>0</v>
      </c>
      <c r="M306" s="57" t="n">
        <v>0.175383483865</v>
      </c>
      <c r="N306" s="56" t="str">
        <f aca="false">IF(OR(A306="",I306=""),"",IF(COUNTIFS($A$2:$A$800,A306,$D$2:$D$800,D306,$I$2:$I$800,I306)&gt;1,"Possible duplicate",""))</f>
        <v/>
      </c>
      <c r="O306" s="56" t="n">
        <f aca="false">IF(J306="","",IF(AND(L306=0,K306=0),1,0))</f>
        <v>1</v>
      </c>
      <c r="P306" s="56" t="str">
        <f aca="false">IF(L306=1,J306+ROW()/10^7,"")</f>
        <v/>
      </c>
      <c r="Q306" s="57" t="n">
        <f aca="false">IF(O306=1,M306,"")</f>
        <v>0.175383483865</v>
      </c>
      <c r="R306" s="56" t="str">
        <f aca="false">IF(K306=1,ROW(),"")</f>
        <v/>
      </c>
      <c r="S306" s="56" t="str">
        <f aca="false">IF(D306="","",TRIM(D306))</f>
        <v>INSURANCE EXPENSE</v>
      </c>
    </row>
    <row r="307" customFormat="false" ht="15" hidden="false" customHeight="false" outlineLevel="0" collapsed="false">
      <c r="A307" s="50" t="s">
        <v>2905</v>
      </c>
      <c r="B307" s="55" t="n">
        <v>45883</v>
      </c>
      <c r="C307" s="50" t="n">
        <f aca="false">IF(S307="","",IFERROR(IF(INDEX('Ledger Codes'!$C$6:$C$205,MATCH(S307,'Ledger Codes'!$B$6:$B$205,0))="","",INDEX('Ledger Codes'!$C$6:$C$205,MATCH(S307,'Ledger Codes'!$B$6:$B$205,0))),""))</f>
        <v>10104</v>
      </c>
      <c r="D307" s="50" t="s">
        <v>272</v>
      </c>
      <c r="E307" s="50"/>
      <c r="F307" s="58" t="s">
        <v>2906</v>
      </c>
      <c r="G307" s="52" t="n">
        <v>70</v>
      </c>
      <c r="H307" s="52" t="n">
        <v>0</v>
      </c>
      <c r="I307" s="52" t="n">
        <f aca="false">IF(AND(G307="",H307=""),"",N(G307)-N(H307))</f>
        <v>70</v>
      </c>
      <c r="J307" s="52" t="n">
        <f aca="false">IF(I307="","",ABS(I307))</f>
        <v>70</v>
      </c>
      <c r="K307" s="56" t="n">
        <f aca="false">IF(S307="","",IF(IFERROR(INDEX('Expense Accounts'!$G$6:$G$75,MATCH(S307,'Expense Accounts'!$C$6:$C$75,0)),"Include")="Exclude",1,0))</f>
        <v>0</v>
      </c>
      <c r="L307" s="56" t="n">
        <f aca="false">IF(J307="","",IF(AND(J307&gt;'Expenses Testing'!$E$9,K307=0),1,0))</f>
        <v>0</v>
      </c>
      <c r="M307" s="57" t="n">
        <v>0.75941439676</v>
      </c>
      <c r="N307" s="56" t="str">
        <f aca="false">IF(OR(A307="",I307=""),"",IF(COUNTIFS($A$2:$A$800,A307,$D$2:$D$800,D307,$I$2:$I$800,I307)&gt;1,"Possible duplicate",""))</f>
        <v/>
      </c>
      <c r="O307" s="56" t="n">
        <f aca="false">IF(J307="","",IF(AND(L307=0,K307=0),1,0))</f>
        <v>1</v>
      </c>
      <c r="P307" s="56" t="str">
        <f aca="false">IF(L307=1,J307+ROW()/10^7,"")</f>
        <v/>
      </c>
      <c r="Q307" s="57" t="n">
        <f aca="false">IF(O307=1,M307,"")</f>
        <v>0.75941439676</v>
      </c>
      <c r="R307" s="56" t="str">
        <f aca="false">IF(K307=1,ROW(),"")</f>
        <v/>
      </c>
      <c r="S307" s="56" t="str">
        <f aca="false">IF(D307="","",TRIM(D307))</f>
        <v>OFFICE EXPENSES</v>
      </c>
    </row>
    <row r="308" customFormat="false" ht="15" hidden="false" customHeight="false" outlineLevel="0" collapsed="false">
      <c r="A308" s="50"/>
      <c r="B308" s="50"/>
      <c r="C308" s="50" t="str">
        <f aca="false">IF(S308="","",IFERROR(IF(INDEX('Ledger Codes'!$C$6:$C$205,MATCH(S308,'Ledger Codes'!$B$6:$B$205,0))="","",INDEX('Ledger Codes'!$C$6:$C$205,MATCH(S308,'Ledger Codes'!$B$6:$B$205,0))),""))</f>
        <v/>
      </c>
      <c r="D308" s="50"/>
      <c r="E308" s="50"/>
      <c r="F308" s="50"/>
      <c r="G308" s="50"/>
      <c r="H308" s="50"/>
      <c r="I308" s="52" t="str">
        <f aca="false">IF(AND(G308="",H308=""),"",N(G308)-N(H308))</f>
        <v/>
      </c>
      <c r="J308" s="52" t="str">
        <f aca="false">IF(I308="","",ABS(I308))</f>
        <v/>
      </c>
      <c r="K308" s="56" t="str">
        <f aca="false">IF(S308="","",IF(IFERROR(INDEX('Expense Accounts'!$G$6:$G$75,MATCH(S308,'Expense Accounts'!$C$6:$C$75,0)),"Include")="Exclude",1,0))</f>
        <v/>
      </c>
      <c r="L308" s="56" t="str">
        <f aca="false">IF(J308="","",IF(AND(J308&gt;'Expenses Testing'!$E$9,K308=0),1,0))</f>
        <v/>
      </c>
      <c r="M308" s="57" t="n">
        <v>0.059581635117</v>
      </c>
      <c r="N308" s="56" t="str">
        <f aca="false">IF(OR(A308="",I308=""),"",IF(COUNTIFS($A$2:$A$800,A308,$D$2:$D$800,D308,$I$2:$I$800,I308)&gt;1,"Possible duplicate",""))</f>
        <v/>
      </c>
      <c r="O308" s="56" t="str">
        <f aca="false">IF(J308="","",IF(AND(L308=0,K308=0),1,0))</f>
        <v/>
      </c>
      <c r="P308" s="56" t="str">
        <f aca="false">IF(L308=1,J308+ROW()/10^7,"")</f>
        <v/>
      </c>
      <c r="Q308" s="56" t="str">
        <f aca="false">IF(O308=1,M308,"")</f>
        <v/>
      </c>
      <c r="R308" s="56" t="str">
        <f aca="false">IF(K308=1,ROW(),"")</f>
        <v/>
      </c>
      <c r="S308" s="56" t="str">
        <f aca="false">IF(D308="","",TRIM(D308))</f>
        <v/>
      </c>
    </row>
    <row r="309" customFormat="false" ht="15" hidden="false" customHeight="false" outlineLevel="0" collapsed="false">
      <c r="A309" s="50"/>
      <c r="B309" s="50"/>
      <c r="C309" s="50" t="str">
        <f aca="false">IF(S309="","",IFERROR(IF(INDEX('Ledger Codes'!$C$6:$C$205,MATCH(S309,'Ledger Codes'!$B$6:$B$205,0))="","",INDEX('Ledger Codes'!$C$6:$C$205,MATCH(S309,'Ledger Codes'!$B$6:$B$205,0))),""))</f>
        <v/>
      </c>
      <c r="D309" s="50"/>
      <c r="E309" s="50"/>
      <c r="F309" s="50"/>
      <c r="G309" s="50"/>
      <c r="H309" s="50"/>
      <c r="I309" s="52" t="str">
        <f aca="false">IF(AND(G309="",H309=""),"",N(G309)-N(H309))</f>
        <v/>
      </c>
      <c r="J309" s="52" t="str">
        <f aca="false">IF(I309="","",ABS(I309))</f>
        <v/>
      </c>
      <c r="K309" s="56" t="str">
        <f aca="false">IF(S309="","",IF(IFERROR(INDEX('Expense Accounts'!$G$6:$G$75,MATCH(S309,'Expense Accounts'!$C$6:$C$75,0)),"Include")="Exclude",1,0))</f>
        <v/>
      </c>
      <c r="L309" s="56" t="str">
        <f aca="false">IF(J309="","",IF(AND(J309&gt;'Expenses Testing'!$E$9,K309=0),1,0))</f>
        <v/>
      </c>
      <c r="M309" s="57" t="n">
        <v>0.006054797655</v>
      </c>
      <c r="N309" s="56" t="str">
        <f aca="false">IF(OR(A309="",I309=""),"",IF(COUNTIFS($A$2:$A$800,A309,$D$2:$D$800,D309,$I$2:$I$800,I309)&gt;1,"Possible duplicate",""))</f>
        <v/>
      </c>
      <c r="O309" s="56" t="str">
        <f aca="false">IF(J309="","",IF(AND(L309=0,K309=0),1,0))</f>
        <v/>
      </c>
      <c r="P309" s="56" t="str">
        <f aca="false">IF(L309=1,J309+ROW()/10^7,"")</f>
        <v/>
      </c>
      <c r="Q309" s="56" t="str">
        <f aca="false">IF(O309=1,M309,"")</f>
        <v/>
      </c>
      <c r="R309" s="56" t="str">
        <f aca="false">IF(K309=1,ROW(),"")</f>
        <v/>
      </c>
      <c r="S309" s="56" t="str">
        <f aca="false">IF(D309="","",TRIM(D309))</f>
        <v/>
      </c>
    </row>
    <row r="310" customFormat="false" ht="15" hidden="false" customHeight="false" outlineLevel="0" collapsed="false">
      <c r="A310" s="50"/>
      <c r="B310" s="50"/>
      <c r="C310" s="50" t="str">
        <f aca="false">IF(S310="","",IFERROR(IF(INDEX('Ledger Codes'!$C$6:$C$205,MATCH(S310,'Ledger Codes'!$B$6:$B$205,0))="","",INDEX('Ledger Codes'!$C$6:$C$205,MATCH(S310,'Ledger Codes'!$B$6:$B$205,0))),""))</f>
        <v/>
      </c>
      <c r="D310" s="50"/>
      <c r="E310" s="50"/>
      <c r="F310" s="50"/>
      <c r="G310" s="50"/>
      <c r="H310" s="50"/>
      <c r="I310" s="52" t="str">
        <f aca="false">IF(AND(G310="",H310=""),"",N(G310)-N(H310))</f>
        <v/>
      </c>
      <c r="J310" s="52" t="str">
        <f aca="false">IF(I310="","",ABS(I310))</f>
        <v/>
      </c>
      <c r="K310" s="56" t="str">
        <f aca="false">IF(S310="","",IF(IFERROR(INDEX('Expense Accounts'!$G$6:$G$75,MATCH(S310,'Expense Accounts'!$C$6:$C$75,0)),"Include")="Exclude",1,0))</f>
        <v/>
      </c>
      <c r="L310" s="56" t="str">
        <f aca="false">IF(J310="","",IF(AND(J310&gt;'Expenses Testing'!$E$9,K310=0),1,0))</f>
        <v/>
      </c>
      <c r="M310" s="57" t="n">
        <v>0.627263690066</v>
      </c>
      <c r="N310" s="56" t="str">
        <f aca="false">IF(OR(A310="",I310=""),"",IF(COUNTIFS($A$2:$A$800,A310,$D$2:$D$800,D310,$I$2:$I$800,I310)&gt;1,"Possible duplicate",""))</f>
        <v/>
      </c>
      <c r="O310" s="56" t="str">
        <f aca="false">IF(J310="","",IF(AND(L310=0,K310=0),1,0))</f>
        <v/>
      </c>
      <c r="P310" s="56" t="str">
        <f aca="false">IF(L310=1,J310+ROW()/10^7,"")</f>
        <v/>
      </c>
      <c r="Q310" s="56" t="str">
        <f aca="false">IF(O310=1,M310,"")</f>
        <v/>
      </c>
      <c r="R310" s="56" t="str">
        <f aca="false">IF(K310=1,ROW(),"")</f>
        <v/>
      </c>
      <c r="S310" s="56" t="str">
        <f aca="false">IF(D310="","",TRIM(D310))</f>
        <v/>
      </c>
    </row>
    <row r="311" customFormat="false" ht="15" hidden="false" customHeight="false" outlineLevel="0" collapsed="false">
      <c r="A311" s="50"/>
      <c r="B311" s="50"/>
      <c r="C311" s="50" t="str">
        <f aca="false">IF(S311="","",IFERROR(IF(INDEX('Ledger Codes'!$C$6:$C$205,MATCH(S311,'Ledger Codes'!$B$6:$B$205,0))="","",INDEX('Ledger Codes'!$C$6:$C$205,MATCH(S311,'Ledger Codes'!$B$6:$B$205,0))),""))</f>
        <v/>
      </c>
      <c r="D311" s="50"/>
      <c r="E311" s="50"/>
      <c r="F311" s="50"/>
      <c r="G311" s="50"/>
      <c r="H311" s="50"/>
      <c r="I311" s="52" t="str">
        <f aca="false">IF(AND(G311="",H311=""),"",N(G311)-N(H311))</f>
        <v/>
      </c>
      <c r="J311" s="52" t="str">
        <f aca="false">IF(I311="","",ABS(I311))</f>
        <v/>
      </c>
      <c r="K311" s="56" t="str">
        <f aca="false">IF(S311="","",IF(IFERROR(INDEX('Expense Accounts'!$G$6:$G$75,MATCH(S311,'Expense Accounts'!$C$6:$C$75,0)),"Include")="Exclude",1,0))</f>
        <v/>
      </c>
      <c r="L311" s="56" t="str">
        <f aca="false">IF(J311="","",IF(AND(J311&gt;'Expenses Testing'!$E$9,K311=0),1,0))</f>
        <v/>
      </c>
      <c r="M311" s="57" t="n">
        <v>0.415030135711</v>
      </c>
      <c r="N311" s="56" t="str">
        <f aca="false">IF(OR(A311="",I311=""),"",IF(COUNTIFS($A$2:$A$800,A311,$D$2:$D$800,D311,$I$2:$I$800,I311)&gt;1,"Possible duplicate",""))</f>
        <v/>
      </c>
      <c r="O311" s="56" t="str">
        <f aca="false">IF(J311="","",IF(AND(L311=0,K311=0),1,0))</f>
        <v/>
      </c>
      <c r="P311" s="56" t="str">
        <f aca="false">IF(L311=1,J311+ROW()/10^7,"")</f>
        <v/>
      </c>
      <c r="Q311" s="56" t="str">
        <f aca="false">IF(O311=1,M311,"")</f>
        <v/>
      </c>
      <c r="R311" s="56" t="str">
        <f aca="false">IF(K311=1,ROW(),"")</f>
        <v/>
      </c>
      <c r="S311" s="56" t="str">
        <f aca="false">IF(D311="","",TRIM(D311))</f>
        <v/>
      </c>
    </row>
    <row r="312" customFormat="false" ht="15" hidden="false" customHeight="false" outlineLevel="0" collapsed="false">
      <c r="A312" s="50"/>
      <c r="B312" s="50"/>
      <c r="C312" s="50" t="str">
        <f aca="false">IF(S312="","",IFERROR(IF(INDEX('Ledger Codes'!$C$6:$C$205,MATCH(S312,'Ledger Codes'!$B$6:$B$205,0))="","",INDEX('Ledger Codes'!$C$6:$C$205,MATCH(S312,'Ledger Codes'!$B$6:$B$205,0))),""))</f>
        <v/>
      </c>
      <c r="D312" s="50"/>
      <c r="E312" s="50"/>
      <c r="F312" s="50"/>
      <c r="G312" s="50"/>
      <c r="H312" s="50"/>
      <c r="I312" s="52" t="str">
        <f aca="false">IF(AND(G312="",H312=""),"",N(G312)-N(H312))</f>
        <v/>
      </c>
      <c r="J312" s="52" t="str">
        <f aca="false">IF(I312="","",ABS(I312))</f>
        <v/>
      </c>
      <c r="K312" s="56" t="str">
        <f aca="false">IF(S312="","",IF(IFERROR(INDEX('Expense Accounts'!$G$6:$G$75,MATCH(S312,'Expense Accounts'!$C$6:$C$75,0)),"Include")="Exclude",1,0))</f>
        <v/>
      </c>
      <c r="L312" s="56" t="str">
        <f aca="false">IF(J312="","",IF(AND(J312&gt;'Expenses Testing'!$E$9,K312=0),1,0))</f>
        <v/>
      </c>
      <c r="M312" s="57" t="n">
        <v>0.729635464657</v>
      </c>
      <c r="N312" s="56" t="str">
        <f aca="false">IF(OR(A312="",I312=""),"",IF(COUNTIFS($A$2:$A$800,A312,$D$2:$D$800,D312,$I$2:$I$800,I312)&gt;1,"Possible duplicate",""))</f>
        <v/>
      </c>
      <c r="O312" s="56" t="str">
        <f aca="false">IF(J312="","",IF(AND(L312=0,K312=0),1,0))</f>
        <v/>
      </c>
      <c r="P312" s="56" t="str">
        <f aca="false">IF(L312=1,J312+ROW()/10^7,"")</f>
        <v/>
      </c>
      <c r="Q312" s="56" t="str">
        <f aca="false">IF(O312=1,M312,"")</f>
        <v/>
      </c>
      <c r="R312" s="56" t="str">
        <f aca="false">IF(K312=1,ROW(),"")</f>
        <v/>
      </c>
      <c r="S312" s="56" t="str">
        <f aca="false">IF(D312="","",TRIM(D312))</f>
        <v/>
      </c>
    </row>
    <row r="313" customFormat="false" ht="15" hidden="false" customHeight="false" outlineLevel="0" collapsed="false">
      <c r="A313" s="50"/>
      <c r="B313" s="50"/>
      <c r="C313" s="50" t="str">
        <f aca="false">IF(S313="","",IFERROR(IF(INDEX('Ledger Codes'!$C$6:$C$205,MATCH(S313,'Ledger Codes'!$B$6:$B$205,0))="","",INDEX('Ledger Codes'!$C$6:$C$205,MATCH(S313,'Ledger Codes'!$B$6:$B$205,0))),""))</f>
        <v/>
      </c>
      <c r="D313" s="50"/>
      <c r="E313" s="50"/>
      <c r="F313" s="50"/>
      <c r="G313" s="50"/>
      <c r="H313" s="50"/>
      <c r="I313" s="52" t="str">
        <f aca="false">IF(AND(G313="",H313=""),"",N(G313)-N(H313))</f>
        <v/>
      </c>
      <c r="J313" s="52" t="str">
        <f aca="false">IF(I313="","",ABS(I313))</f>
        <v/>
      </c>
      <c r="K313" s="56" t="str">
        <f aca="false">IF(S313="","",IF(IFERROR(INDEX('Expense Accounts'!$G$6:$G$75,MATCH(S313,'Expense Accounts'!$C$6:$C$75,0)),"Include")="Exclude",1,0))</f>
        <v/>
      </c>
      <c r="L313" s="56" t="str">
        <f aca="false">IF(J313="","",IF(AND(J313&gt;'Expenses Testing'!$E$9,K313=0),1,0))</f>
        <v/>
      </c>
      <c r="M313" s="57" t="n">
        <v>0.65499658537</v>
      </c>
      <c r="N313" s="56" t="str">
        <f aca="false">IF(OR(A313="",I313=""),"",IF(COUNTIFS($A$2:$A$800,A313,$D$2:$D$800,D313,$I$2:$I$800,I313)&gt;1,"Possible duplicate",""))</f>
        <v/>
      </c>
      <c r="O313" s="56" t="str">
        <f aca="false">IF(J313="","",IF(AND(L313=0,K313=0),1,0))</f>
        <v/>
      </c>
      <c r="P313" s="56" t="str">
        <f aca="false">IF(L313=1,J313+ROW()/10^7,"")</f>
        <v/>
      </c>
      <c r="Q313" s="56" t="str">
        <f aca="false">IF(O313=1,M313,"")</f>
        <v/>
      </c>
      <c r="R313" s="56" t="str">
        <f aca="false">IF(K313=1,ROW(),"")</f>
        <v/>
      </c>
      <c r="S313" s="56" t="str">
        <f aca="false">IF(D313="","",TRIM(D313))</f>
        <v/>
      </c>
    </row>
    <row r="314" customFormat="false" ht="15" hidden="false" customHeight="false" outlineLevel="0" collapsed="false">
      <c r="A314" s="50"/>
      <c r="B314" s="50"/>
      <c r="C314" s="50" t="str">
        <f aca="false">IF(S314="","",IFERROR(IF(INDEX('Ledger Codes'!$C$6:$C$205,MATCH(S314,'Ledger Codes'!$B$6:$B$205,0))="","",INDEX('Ledger Codes'!$C$6:$C$205,MATCH(S314,'Ledger Codes'!$B$6:$B$205,0))),""))</f>
        <v/>
      </c>
      <c r="D314" s="50"/>
      <c r="E314" s="50"/>
      <c r="F314" s="50"/>
      <c r="G314" s="50"/>
      <c r="H314" s="50"/>
      <c r="I314" s="52" t="str">
        <f aca="false">IF(AND(G314="",H314=""),"",N(G314)-N(H314))</f>
        <v/>
      </c>
      <c r="J314" s="52" t="str">
        <f aca="false">IF(I314="","",ABS(I314))</f>
        <v/>
      </c>
      <c r="K314" s="56" t="str">
        <f aca="false">IF(S314="","",IF(IFERROR(INDEX('Expense Accounts'!$G$6:$G$75,MATCH(S314,'Expense Accounts'!$C$6:$C$75,0)),"Include")="Exclude",1,0))</f>
        <v/>
      </c>
      <c r="L314" s="56" t="str">
        <f aca="false">IF(J314="","",IF(AND(J314&gt;'Expenses Testing'!$E$9,K314=0),1,0))</f>
        <v/>
      </c>
      <c r="M314" s="57" t="n">
        <v>0.421489795134</v>
      </c>
      <c r="N314" s="56" t="str">
        <f aca="false">IF(OR(A314="",I314=""),"",IF(COUNTIFS($A$2:$A$800,A314,$D$2:$D$800,D314,$I$2:$I$800,I314)&gt;1,"Possible duplicate",""))</f>
        <v/>
      </c>
      <c r="O314" s="56" t="str">
        <f aca="false">IF(J314="","",IF(AND(L314=0,K314=0),1,0))</f>
        <v/>
      </c>
      <c r="P314" s="56" t="str">
        <f aca="false">IF(L314=1,J314+ROW()/10^7,"")</f>
        <v/>
      </c>
      <c r="Q314" s="56" t="str">
        <f aca="false">IF(O314=1,M314,"")</f>
        <v/>
      </c>
      <c r="R314" s="56" t="str">
        <f aca="false">IF(K314=1,ROW(),"")</f>
        <v/>
      </c>
      <c r="S314" s="56" t="str">
        <f aca="false">IF(D314="","",TRIM(D314))</f>
        <v/>
      </c>
    </row>
    <row r="315" customFormat="false" ht="15" hidden="false" customHeight="false" outlineLevel="0" collapsed="false">
      <c r="A315" s="50"/>
      <c r="B315" s="50"/>
      <c r="C315" s="50" t="str">
        <f aca="false">IF(S315="","",IFERROR(IF(INDEX('Ledger Codes'!$C$6:$C$205,MATCH(S315,'Ledger Codes'!$B$6:$B$205,0))="","",INDEX('Ledger Codes'!$C$6:$C$205,MATCH(S315,'Ledger Codes'!$B$6:$B$205,0))),""))</f>
        <v/>
      </c>
      <c r="D315" s="50"/>
      <c r="E315" s="50"/>
      <c r="F315" s="50"/>
      <c r="G315" s="50"/>
      <c r="H315" s="50"/>
      <c r="I315" s="52" t="str">
        <f aca="false">IF(AND(G315="",H315=""),"",N(G315)-N(H315))</f>
        <v/>
      </c>
      <c r="J315" s="52" t="str">
        <f aca="false">IF(I315="","",ABS(I315))</f>
        <v/>
      </c>
      <c r="K315" s="56" t="str">
        <f aca="false">IF(S315="","",IF(IFERROR(INDEX('Expense Accounts'!$G$6:$G$75,MATCH(S315,'Expense Accounts'!$C$6:$C$75,0)),"Include")="Exclude",1,0))</f>
        <v/>
      </c>
      <c r="L315" s="56" t="str">
        <f aca="false">IF(J315="","",IF(AND(J315&gt;'Expenses Testing'!$E$9,K315=0),1,0))</f>
        <v/>
      </c>
      <c r="M315" s="57" t="n">
        <v>0.216298135419</v>
      </c>
      <c r="N315" s="56" t="str">
        <f aca="false">IF(OR(A315="",I315=""),"",IF(COUNTIFS($A$2:$A$800,A315,$D$2:$D$800,D315,$I$2:$I$800,I315)&gt;1,"Possible duplicate",""))</f>
        <v/>
      </c>
      <c r="O315" s="56" t="str">
        <f aca="false">IF(J315="","",IF(AND(L315=0,K315=0),1,0))</f>
        <v/>
      </c>
      <c r="P315" s="56" t="str">
        <f aca="false">IF(L315=1,J315+ROW()/10^7,"")</f>
        <v/>
      </c>
      <c r="Q315" s="56" t="str">
        <f aca="false">IF(O315=1,M315,"")</f>
        <v/>
      </c>
      <c r="R315" s="56" t="str">
        <f aca="false">IF(K315=1,ROW(),"")</f>
        <v/>
      </c>
      <c r="S315" s="56" t="str">
        <f aca="false">IF(D315="","",TRIM(D315))</f>
        <v/>
      </c>
    </row>
    <row r="316" customFormat="false" ht="15" hidden="false" customHeight="false" outlineLevel="0" collapsed="false">
      <c r="A316" s="50"/>
      <c r="B316" s="50"/>
      <c r="C316" s="50" t="str">
        <f aca="false">IF(S316="","",IFERROR(IF(INDEX('Ledger Codes'!$C$6:$C$205,MATCH(S316,'Ledger Codes'!$B$6:$B$205,0))="","",INDEX('Ledger Codes'!$C$6:$C$205,MATCH(S316,'Ledger Codes'!$B$6:$B$205,0))),""))</f>
        <v/>
      </c>
      <c r="D316" s="50"/>
      <c r="E316" s="50"/>
      <c r="F316" s="50"/>
      <c r="G316" s="50"/>
      <c r="H316" s="50"/>
      <c r="I316" s="52" t="str">
        <f aca="false">IF(AND(G316="",H316=""),"",N(G316)-N(H316))</f>
        <v/>
      </c>
      <c r="J316" s="52" t="str">
        <f aca="false">IF(I316="","",ABS(I316))</f>
        <v/>
      </c>
      <c r="K316" s="56" t="str">
        <f aca="false">IF(S316="","",IF(IFERROR(INDEX('Expense Accounts'!$G$6:$G$75,MATCH(S316,'Expense Accounts'!$C$6:$C$75,0)),"Include")="Exclude",1,0))</f>
        <v/>
      </c>
      <c r="L316" s="56" t="str">
        <f aca="false">IF(J316="","",IF(AND(J316&gt;'Expenses Testing'!$E$9,K316=0),1,0))</f>
        <v/>
      </c>
      <c r="M316" s="57" t="n">
        <v>0.843733708671</v>
      </c>
      <c r="N316" s="56" t="str">
        <f aca="false">IF(OR(A316="",I316=""),"",IF(COUNTIFS($A$2:$A$800,A316,$D$2:$D$800,D316,$I$2:$I$800,I316)&gt;1,"Possible duplicate",""))</f>
        <v/>
      </c>
      <c r="O316" s="56" t="str">
        <f aca="false">IF(J316="","",IF(AND(L316=0,K316=0),1,0))</f>
        <v/>
      </c>
      <c r="P316" s="56" t="str">
        <f aca="false">IF(L316=1,J316+ROW()/10^7,"")</f>
        <v/>
      </c>
      <c r="Q316" s="56" t="str">
        <f aca="false">IF(O316=1,M316,"")</f>
        <v/>
      </c>
      <c r="R316" s="56" t="str">
        <f aca="false">IF(K316=1,ROW(),"")</f>
        <v/>
      </c>
      <c r="S316" s="56" t="str">
        <f aca="false">IF(D316="","",TRIM(D316))</f>
        <v/>
      </c>
    </row>
    <row r="317" customFormat="false" ht="15" hidden="false" customHeight="false" outlineLevel="0" collapsed="false">
      <c r="A317" s="50"/>
      <c r="B317" s="50"/>
      <c r="C317" s="50" t="str">
        <f aca="false">IF(S317="","",IFERROR(IF(INDEX('Ledger Codes'!$C$6:$C$205,MATCH(S317,'Ledger Codes'!$B$6:$B$205,0))="","",INDEX('Ledger Codes'!$C$6:$C$205,MATCH(S317,'Ledger Codes'!$B$6:$B$205,0))),""))</f>
        <v/>
      </c>
      <c r="D317" s="50"/>
      <c r="E317" s="50"/>
      <c r="F317" s="50"/>
      <c r="G317" s="50"/>
      <c r="H317" s="50"/>
      <c r="I317" s="52" t="str">
        <f aca="false">IF(AND(G317="",H317=""),"",N(G317)-N(H317))</f>
        <v/>
      </c>
      <c r="J317" s="52" t="str">
        <f aca="false">IF(I317="","",ABS(I317))</f>
        <v/>
      </c>
      <c r="K317" s="56" t="str">
        <f aca="false">IF(S317="","",IF(IFERROR(INDEX('Expense Accounts'!$G$6:$G$75,MATCH(S317,'Expense Accounts'!$C$6:$C$75,0)),"Include")="Exclude",1,0))</f>
        <v/>
      </c>
      <c r="L317" s="56" t="str">
        <f aca="false">IF(J317="","",IF(AND(J317&gt;'Expenses Testing'!$E$9,K317=0),1,0))</f>
        <v/>
      </c>
      <c r="M317" s="57" t="n">
        <v>0.298789230927</v>
      </c>
      <c r="N317" s="56" t="str">
        <f aca="false">IF(OR(A317="",I317=""),"",IF(COUNTIFS($A$2:$A$800,A317,$D$2:$D$800,D317,$I$2:$I$800,I317)&gt;1,"Possible duplicate",""))</f>
        <v/>
      </c>
      <c r="O317" s="56" t="str">
        <f aca="false">IF(J317="","",IF(AND(L317=0,K317=0),1,0))</f>
        <v/>
      </c>
      <c r="P317" s="56" t="str">
        <f aca="false">IF(L317=1,J317+ROW()/10^7,"")</f>
        <v/>
      </c>
      <c r="Q317" s="56" t="str">
        <f aca="false">IF(O317=1,M317,"")</f>
        <v/>
      </c>
      <c r="R317" s="56" t="str">
        <f aca="false">IF(K317=1,ROW(),"")</f>
        <v/>
      </c>
      <c r="S317" s="56" t="str">
        <f aca="false">IF(D317="","",TRIM(D317))</f>
        <v/>
      </c>
    </row>
    <row r="318" customFormat="false" ht="15" hidden="false" customHeight="false" outlineLevel="0" collapsed="false">
      <c r="A318" s="50"/>
      <c r="B318" s="50"/>
      <c r="C318" s="50" t="str">
        <f aca="false">IF(S318="","",IFERROR(IF(INDEX('Ledger Codes'!$C$6:$C$205,MATCH(S318,'Ledger Codes'!$B$6:$B$205,0))="","",INDEX('Ledger Codes'!$C$6:$C$205,MATCH(S318,'Ledger Codes'!$B$6:$B$205,0))),""))</f>
        <v/>
      </c>
      <c r="D318" s="50"/>
      <c r="E318" s="50"/>
      <c r="F318" s="50"/>
      <c r="G318" s="50"/>
      <c r="H318" s="50"/>
      <c r="I318" s="52" t="str">
        <f aca="false">IF(AND(G318="",H318=""),"",N(G318)-N(H318))</f>
        <v/>
      </c>
      <c r="J318" s="52" t="str">
        <f aca="false">IF(I318="","",ABS(I318))</f>
        <v/>
      </c>
      <c r="K318" s="56" t="str">
        <f aca="false">IF(S318="","",IF(IFERROR(INDEX('Expense Accounts'!$G$6:$G$75,MATCH(S318,'Expense Accounts'!$C$6:$C$75,0)),"Include")="Exclude",1,0))</f>
        <v/>
      </c>
      <c r="L318" s="56" t="str">
        <f aca="false">IF(J318="","",IF(AND(J318&gt;'Expenses Testing'!$E$9,K318=0),1,0))</f>
        <v/>
      </c>
      <c r="M318" s="57" t="n">
        <v>0.749835004854</v>
      </c>
      <c r="N318" s="56" t="str">
        <f aca="false">IF(OR(A318="",I318=""),"",IF(COUNTIFS($A$2:$A$800,A318,$D$2:$D$800,D318,$I$2:$I$800,I318)&gt;1,"Possible duplicate",""))</f>
        <v/>
      </c>
      <c r="O318" s="56" t="str">
        <f aca="false">IF(J318="","",IF(AND(L318=0,K318=0),1,0))</f>
        <v/>
      </c>
      <c r="P318" s="56" t="str">
        <f aca="false">IF(L318=1,J318+ROW()/10^7,"")</f>
        <v/>
      </c>
      <c r="Q318" s="56" t="str">
        <f aca="false">IF(O318=1,M318,"")</f>
        <v/>
      </c>
      <c r="R318" s="56" t="str">
        <f aca="false">IF(K318=1,ROW(),"")</f>
        <v/>
      </c>
      <c r="S318" s="56" t="str">
        <f aca="false">IF(D318="","",TRIM(D318))</f>
        <v/>
      </c>
    </row>
    <row r="319" customFormat="false" ht="15" hidden="false" customHeight="false" outlineLevel="0" collapsed="false">
      <c r="A319" s="50"/>
      <c r="B319" s="50"/>
      <c r="C319" s="50" t="str">
        <f aca="false">IF(S319="","",IFERROR(IF(INDEX('Ledger Codes'!$C$6:$C$205,MATCH(S319,'Ledger Codes'!$B$6:$B$205,0))="","",INDEX('Ledger Codes'!$C$6:$C$205,MATCH(S319,'Ledger Codes'!$B$6:$B$205,0))),""))</f>
        <v/>
      </c>
      <c r="D319" s="50"/>
      <c r="E319" s="50"/>
      <c r="F319" s="50"/>
      <c r="G319" s="50"/>
      <c r="H319" s="50"/>
      <c r="I319" s="52" t="str">
        <f aca="false">IF(AND(G319="",H319=""),"",N(G319)-N(H319))</f>
        <v/>
      </c>
      <c r="J319" s="52" t="str">
        <f aca="false">IF(I319="","",ABS(I319))</f>
        <v/>
      </c>
      <c r="K319" s="56" t="str">
        <f aca="false">IF(S319="","",IF(IFERROR(INDEX('Expense Accounts'!$G$6:$G$75,MATCH(S319,'Expense Accounts'!$C$6:$C$75,0)),"Include")="Exclude",1,0))</f>
        <v/>
      </c>
      <c r="L319" s="56" t="str">
        <f aca="false">IF(J319="","",IF(AND(J319&gt;'Expenses Testing'!$E$9,K319=0),1,0))</f>
        <v/>
      </c>
      <c r="M319" s="57" t="n">
        <v>0.289035919447</v>
      </c>
      <c r="N319" s="56" t="str">
        <f aca="false">IF(OR(A319="",I319=""),"",IF(COUNTIFS($A$2:$A$800,A319,$D$2:$D$800,D319,$I$2:$I$800,I319)&gt;1,"Possible duplicate",""))</f>
        <v/>
      </c>
      <c r="O319" s="56" t="str">
        <f aca="false">IF(J319="","",IF(AND(L319=0,K319=0),1,0))</f>
        <v/>
      </c>
      <c r="P319" s="56" t="str">
        <f aca="false">IF(L319=1,J319+ROW()/10^7,"")</f>
        <v/>
      </c>
      <c r="Q319" s="56" t="str">
        <f aca="false">IF(O319=1,M319,"")</f>
        <v/>
      </c>
      <c r="R319" s="56" t="str">
        <f aca="false">IF(K319=1,ROW(),"")</f>
        <v/>
      </c>
      <c r="S319" s="56" t="str">
        <f aca="false">IF(D319="","",TRIM(D319))</f>
        <v/>
      </c>
    </row>
    <row r="320" customFormat="false" ht="15" hidden="false" customHeight="false" outlineLevel="0" collapsed="false">
      <c r="A320" s="50"/>
      <c r="B320" s="50"/>
      <c r="C320" s="50" t="str">
        <f aca="false">IF(S320="","",IFERROR(IF(INDEX('Ledger Codes'!$C$6:$C$205,MATCH(S320,'Ledger Codes'!$B$6:$B$205,0))="","",INDEX('Ledger Codes'!$C$6:$C$205,MATCH(S320,'Ledger Codes'!$B$6:$B$205,0))),""))</f>
        <v/>
      </c>
      <c r="D320" s="50"/>
      <c r="E320" s="50"/>
      <c r="F320" s="50"/>
      <c r="G320" s="50"/>
      <c r="H320" s="50"/>
      <c r="I320" s="52" t="str">
        <f aca="false">IF(AND(G320="",H320=""),"",N(G320)-N(H320))</f>
        <v/>
      </c>
      <c r="J320" s="52" t="str">
        <f aca="false">IF(I320="","",ABS(I320))</f>
        <v/>
      </c>
      <c r="K320" s="56" t="str">
        <f aca="false">IF(S320="","",IF(IFERROR(INDEX('Expense Accounts'!$G$6:$G$75,MATCH(S320,'Expense Accounts'!$C$6:$C$75,0)),"Include")="Exclude",1,0))</f>
        <v/>
      </c>
      <c r="L320" s="56" t="str">
        <f aca="false">IF(J320="","",IF(AND(J320&gt;'Expenses Testing'!$E$9,K320=0),1,0))</f>
        <v/>
      </c>
      <c r="M320" s="57" t="n">
        <v>0.990594679582</v>
      </c>
      <c r="N320" s="56" t="str">
        <f aca="false">IF(OR(A320="",I320=""),"",IF(COUNTIFS($A$2:$A$800,A320,$D$2:$D$800,D320,$I$2:$I$800,I320)&gt;1,"Possible duplicate",""))</f>
        <v/>
      </c>
      <c r="O320" s="56" t="str">
        <f aca="false">IF(J320="","",IF(AND(L320=0,K320=0),1,0))</f>
        <v/>
      </c>
      <c r="P320" s="56" t="str">
        <f aca="false">IF(L320=1,J320+ROW()/10^7,"")</f>
        <v/>
      </c>
      <c r="Q320" s="56" t="str">
        <f aca="false">IF(O320=1,M320,"")</f>
        <v/>
      </c>
      <c r="R320" s="56" t="str">
        <f aca="false">IF(K320=1,ROW(),"")</f>
        <v/>
      </c>
      <c r="S320" s="56" t="str">
        <f aca="false">IF(D320="","",TRIM(D320))</f>
        <v/>
      </c>
    </row>
    <row r="321" customFormat="false" ht="15" hidden="false" customHeight="false" outlineLevel="0" collapsed="false">
      <c r="A321" s="50"/>
      <c r="B321" s="50"/>
      <c r="C321" s="50" t="str">
        <f aca="false">IF(S321="","",IFERROR(IF(INDEX('Ledger Codes'!$C$6:$C$205,MATCH(S321,'Ledger Codes'!$B$6:$B$205,0))="","",INDEX('Ledger Codes'!$C$6:$C$205,MATCH(S321,'Ledger Codes'!$B$6:$B$205,0))),""))</f>
        <v/>
      </c>
      <c r="D321" s="50"/>
      <c r="E321" s="50"/>
      <c r="F321" s="50"/>
      <c r="G321" s="50"/>
      <c r="H321" s="50"/>
      <c r="I321" s="52" t="str">
        <f aca="false">IF(AND(G321="",H321=""),"",N(G321)-N(H321))</f>
        <v/>
      </c>
      <c r="J321" s="52" t="str">
        <f aca="false">IF(I321="","",ABS(I321))</f>
        <v/>
      </c>
      <c r="K321" s="56" t="str">
        <f aca="false">IF(S321="","",IF(IFERROR(INDEX('Expense Accounts'!$G$6:$G$75,MATCH(S321,'Expense Accounts'!$C$6:$C$75,0)),"Include")="Exclude",1,0))</f>
        <v/>
      </c>
      <c r="L321" s="56" t="str">
        <f aca="false">IF(J321="","",IF(AND(J321&gt;'Expenses Testing'!$E$9,K321=0),1,0))</f>
        <v/>
      </c>
      <c r="M321" s="57" t="n">
        <v>0.66352474016</v>
      </c>
      <c r="N321" s="56" t="str">
        <f aca="false">IF(OR(A321="",I321=""),"",IF(COUNTIFS($A$2:$A$800,A321,$D$2:$D$800,D321,$I$2:$I$800,I321)&gt;1,"Possible duplicate",""))</f>
        <v/>
      </c>
      <c r="O321" s="56" t="str">
        <f aca="false">IF(J321="","",IF(AND(L321=0,K321=0),1,0))</f>
        <v/>
      </c>
      <c r="P321" s="56" t="str">
        <f aca="false">IF(L321=1,J321+ROW()/10^7,"")</f>
        <v/>
      </c>
      <c r="Q321" s="56" t="str">
        <f aca="false">IF(O321=1,M321,"")</f>
        <v/>
      </c>
      <c r="R321" s="56" t="str">
        <f aca="false">IF(K321=1,ROW(),"")</f>
        <v/>
      </c>
      <c r="S321" s="56" t="str">
        <f aca="false">IF(D321="","",TRIM(D321))</f>
        <v/>
      </c>
    </row>
    <row r="322" customFormat="false" ht="15" hidden="false" customHeight="false" outlineLevel="0" collapsed="false">
      <c r="A322" s="50"/>
      <c r="B322" s="50"/>
      <c r="C322" s="50" t="str">
        <f aca="false">IF(S322="","",IFERROR(IF(INDEX('Ledger Codes'!$C$6:$C$205,MATCH(S322,'Ledger Codes'!$B$6:$B$205,0))="","",INDEX('Ledger Codes'!$C$6:$C$205,MATCH(S322,'Ledger Codes'!$B$6:$B$205,0))),""))</f>
        <v/>
      </c>
      <c r="D322" s="50"/>
      <c r="E322" s="50"/>
      <c r="F322" s="50"/>
      <c r="G322" s="50"/>
      <c r="H322" s="50"/>
      <c r="I322" s="52" t="str">
        <f aca="false">IF(AND(G322="",H322=""),"",N(G322)-N(H322))</f>
        <v/>
      </c>
      <c r="J322" s="52" t="str">
        <f aca="false">IF(I322="","",ABS(I322))</f>
        <v/>
      </c>
      <c r="K322" s="56" t="str">
        <f aca="false">IF(S322="","",IF(IFERROR(INDEX('Expense Accounts'!$G$6:$G$75,MATCH(S322,'Expense Accounts'!$C$6:$C$75,0)),"Include")="Exclude",1,0))</f>
        <v/>
      </c>
      <c r="L322" s="56" t="str">
        <f aca="false">IF(J322="","",IF(AND(J322&gt;'Expenses Testing'!$E$9,K322=0),1,0))</f>
        <v/>
      </c>
      <c r="M322" s="57" t="n">
        <v>0.19556978796</v>
      </c>
      <c r="N322" s="56" t="str">
        <f aca="false">IF(OR(A322="",I322=""),"",IF(COUNTIFS($A$2:$A$800,A322,$D$2:$D$800,D322,$I$2:$I$800,I322)&gt;1,"Possible duplicate",""))</f>
        <v/>
      </c>
      <c r="O322" s="56" t="str">
        <f aca="false">IF(J322="","",IF(AND(L322=0,K322=0),1,0))</f>
        <v/>
      </c>
      <c r="P322" s="56" t="str">
        <f aca="false">IF(L322=1,J322+ROW()/10^7,"")</f>
        <v/>
      </c>
      <c r="Q322" s="56" t="str">
        <f aca="false">IF(O322=1,M322,"")</f>
        <v/>
      </c>
      <c r="R322" s="56" t="str">
        <f aca="false">IF(K322=1,ROW(),"")</f>
        <v/>
      </c>
      <c r="S322" s="56" t="str">
        <f aca="false">IF(D322="","",TRIM(D322))</f>
        <v/>
      </c>
    </row>
    <row r="323" customFormat="false" ht="15" hidden="false" customHeight="false" outlineLevel="0" collapsed="false">
      <c r="A323" s="50"/>
      <c r="B323" s="50"/>
      <c r="C323" s="50" t="str">
        <f aca="false">IF(S323="","",IFERROR(IF(INDEX('Ledger Codes'!$C$6:$C$205,MATCH(S323,'Ledger Codes'!$B$6:$B$205,0))="","",INDEX('Ledger Codes'!$C$6:$C$205,MATCH(S323,'Ledger Codes'!$B$6:$B$205,0))),""))</f>
        <v/>
      </c>
      <c r="D323" s="50"/>
      <c r="E323" s="50"/>
      <c r="F323" s="50"/>
      <c r="G323" s="50"/>
      <c r="H323" s="50"/>
      <c r="I323" s="52" t="str">
        <f aca="false">IF(AND(G323="",H323=""),"",N(G323)-N(H323))</f>
        <v/>
      </c>
      <c r="J323" s="52" t="str">
        <f aca="false">IF(I323="","",ABS(I323))</f>
        <v/>
      </c>
      <c r="K323" s="56" t="str">
        <f aca="false">IF(S323="","",IF(IFERROR(INDEX('Expense Accounts'!$G$6:$G$75,MATCH(S323,'Expense Accounts'!$C$6:$C$75,0)),"Include")="Exclude",1,0))</f>
        <v/>
      </c>
      <c r="L323" s="56" t="str">
        <f aca="false">IF(J323="","",IF(AND(J323&gt;'Expenses Testing'!$E$9,K323=0),1,0))</f>
        <v/>
      </c>
      <c r="M323" s="57" t="n">
        <v>0.717506625293</v>
      </c>
      <c r="N323" s="56" t="str">
        <f aca="false">IF(OR(A323="",I323=""),"",IF(COUNTIFS($A$2:$A$800,A323,$D$2:$D$800,D323,$I$2:$I$800,I323)&gt;1,"Possible duplicate",""))</f>
        <v/>
      </c>
      <c r="O323" s="56" t="str">
        <f aca="false">IF(J323="","",IF(AND(L323=0,K323=0),1,0))</f>
        <v/>
      </c>
      <c r="P323" s="56" t="str">
        <f aca="false">IF(L323=1,J323+ROW()/10^7,"")</f>
        <v/>
      </c>
      <c r="Q323" s="56" t="str">
        <f aca="false">IF(O323=1,M323,"")</f>
        <v/>
      </c>
      <c r="R323" s="56" t="str">
        <f aca="false">IF(K323=1,ROW(),"")</f>
        <v/>
      </c>
      <c r="S323" s="56" t="str">
        <f aca="false">IF(D323="","",TRIM(D323))</f>
        <v/>
      </c>
    </row>
    <row r="324" customFormat="false" ht="15" hidden="false" customHeight="false" outlineLevel="0" collapsed="false">
      <c r="A324" s="50"/>
      <c r="B324" s="50"/>
      <c r="C324" s="50" t="str">
        <f aca="false">IF(S324="","",IFERROR(IF(INDEX('Ledger Codes'!$C$6:$C$205,MATCH(S324,'Ledger Codes'!$B$6:$B$205,0))="","",INDEX('Ledger Codes'!$C$6:$C$205,MATCH(S324,'Ledger Codes'!$B$6:$B$205,0))),""))</f>
        <v/>
      </c>
      <c r="D324" s="50"/>
      <c r="E324" s="50"/>
      <c r="F324" s="50"/>
      <c r="G324" s="50"/>
      <c r="H324" s="50"/>
      <c r="I324" s="52" t="str">
        <f aca="false">IF(AND(G324="",H324=""),"",N(G324)-N(H324))</f>
        <v/>
      </c>
      <c r="J324" s="52" t="str">
        <f aca="false">IF(I324="","",ABS(I324))</f>
        <v/>
      </c>
      <c r="K324" s="56" t="str">
        <f aca="false">IF(S324="","",IF(IFERROR(INDEX('Expense Accounts'!$G$6:$G$75,MATCH(S324,'Expense Accounts'!$C$6:$C$75,0)),"Include")="Exclude",1,0))</f>
        <v/>
      </c>
      <c r="L324" s="56" t="str">
        <f aca="false">IF(J324="","",IF(AND(J324&gt;'Expenses Testing'!$E$9,K324=0),1,0))</f>
        <v/>
      </c>
      <c r="M324" s="57" t="n">
        <v>0.325485051809</v>
      </c>
      <c r="N324" s="56" t="str">
        <f aca="false">IF(OR(A324="",I324=""),"",IF(COUNTIFS($A$2:$A$800,A324,$D$2:$D$800,D324,$I$2:$I$800,I324)&gt;1,"Possible duplicate",""))</f>
        <v/>
      </c>
      <c r="O324" s="56" t="str">
        <f aca="false">IF(J324="","",IF(AND(L324=0,K324=0),1,0))</f>
        <v/>
      </c>
      <c r="P324" s="56" t="str">
        <f aca="false">IF(L324=1,J324+ROW()/10^7,"")</f>
        <v/>
      </c>
      <c r="Q324" s="56" t="str">
        <f aca="false">IF(O324=1,M324,"")</f>
        <v/>
      </c>
      <c r="R324" s="56" t="str">
        <f aca="false">IF(K324=1,ROW(),"")</f>
        <v/>
      </c>
      <c r="S324" s="56" t="str">
        <f aca="false">IF(D324="","",TRIM(D324))</f>
        <v/>
      </c>
    </row>
    <row r="325" customFormat="false" ht="15" hidden="false" customHeight="false" outlineLevel="0" collapsed="false">
      <c r="A325" s="50"/>
      <c r="B325" s="50"/>
      <c r="C325" s="50" t="str">
        <f aca="false">IF(S325="","",IFERROR(IF(INDEX('Ledger Codes'!$C$6:$C$205,MATCH(S325,'Ledger Codes'!$B$6:$B$205,0))="","",INDEX('Ledger Codes'!$C$6:$C$205,MATCH(S325,'Ledger Codes'!$B$6:$B$205,0))),""))</f>
        <v/>
      </c>
      <c r="D325" s="50"/>
      <c r="E325" s="50"/>
      <c r="F325" s="50"/>
      <c r="G325" s="50"/>
      <c r="H325" s="50"/>
      <c r="I325" s="52" t="str">
        <f aca="false">IF(AND(G325="",H325=""),"",N(G325)-N(H325))</f>
        <v/>
      </c>
      <c r="J325" s="52" t="str">
        <f aca="false">IF(I325="","",ABS(I325))</f>
        <v/>
      </c>
      <c r="K325" s="56" t="str">
        <f aca="false">IF(S325="","",IF(IFERROR(INDEX('Expense Accounts'!$G$6:$G$75,MATCH(S325,'Expense Accounts'!$C$6:$C$75,0)),"Include")="Exclude",1,0))</f>
        <v/>
      </c>
      <c r="L325" s="56" t="str">
        <f aca="false">IF(J325="","",IF(AND(J325&gt;'Expenses Testing'!$E$9,K325=0),1,0))</f>
        <v/>
      </c>
      <c r="M325" s="57" t="n">
        <v>0.119647675044</v>
      </c>
      <c r="N325" s="56" t="str">
        <f aca="false">IF(OR(A325="",I325=""),"",IF(COUNTIFS($A$2:$A$800,A325,$D$2:$D$800,D325,$I$2:$I$800,I325)&gt;1,"Possible duplicate",""))</f>
        <v/>
      </c>
      <c r="O325" s="56" t="str">
        <f aca="false">IF(J325="","",IF(AND(L325=0,K325=0),1,0))</f>
        <v/>
      </c>
      <c r="P325" s="56" t="str">
        <f aca="false">IF(L325=1,J325+ROW()/10^7,"")</f>
        <v/>
      </c>
      <c r="Q325" s="56" t="str">
        <f aca="false">IF(O325=1,M325,"")</f>
        <v/>
      </c>
      <c r="R325" s="56" t="str">
        <f aca="false">IF(K325=1,ROW(),"")</f>
        <v/>
      </c>
      <c r="S325" s="56" t="str">
        <f aca="false">IF(D325="","",TRIM(D325))</f>
        <v/>
      </c>
    </row>
    <row r="326" customFormat="false" ht="15" hidden="false" customHeight="false" outlineLevel="0" collapsed="false">
      <c r="A326" s="50"/>
      <c r="B326" s="50"/>
      <c r="C326" s="50" t="str">
        <f aca="false">IF(S326="","",IFERROR(IF(INDEX('Ledger Codes'!$C$6:$C$205,MATCH(S326,'Ledger Codes'!$B$6:$B$205,0))="","",INDEX('Ledger Codes'!$C$6:$C$205,MATCH(S326,'Ledger Codes'!$B$6:$B$205,0))),""))</f>
        <v/>
      </c>
      <c r="D326" s="50"/>
      <c r="E326" s="50"/>
      <c r="F326" s="50"/>
      <c r="G326" s="50"/>
      <c r="H326" s="50"/>
      <c r="I326" s="52" t="str">
        <f aca="false">IF(AND(G326="",H326=""),"",N(G326)-N(H326))</f>
        <v/>
      </c>
      <c r="J326" s="52" t="str">
        <f aca="false">IF(I326="","",ABS(I326))</f>
        <v/>
      </c>
      <c r="K326" s="56" t="str">
        <f aca="false">IF(S326="","",IF(IFERROR(INDEX('Expense Accounts'!$G$6:$G$75,MATCH(S326,'Expense Accounts'!$C$6:$C$75,0)),"Include")="Exclude",1,0))</f>
        <v/>
      </c>
      <c r="L326" s="56" t="str">
        <f aca="false">IF(J326="","",IF(AND(J326&gt;'Expenses Testing'!$E$9,K326=0),1,0))</f>
        <v/>
      </c>
      <c r="M326" s="57" t="n">
        <v>0.865790342196</v>
      </c>
      <c r="N326" s="56" t="str">
        <f aca="false">IF(OR(A326="",I326=""),"",IF(COUNTIFS($A$2:$A$800,A326,$D$2:$D$800,D326,$I$2:$I$800,I326)&gt;1,"Possible duplicate",""))</f>
        <v/>
      </c>
      <c r="O326" s="56" t="str">
        <f aca="false">IF(J326="","",IF(AND(L326=0,K326=0),1,0))</f>
        <v/>
      </c>
      <c r="P326" s="56" t="str">
        <f aca="false">IF(L326=1,J326+ROW()/10^7,"")</f>
        <v/>
      </c>
      <c r="Q326" s="56" t="str">
        <f aca="false">IF(O326=1,M326,"")</f>
        <v/>
      </c>
      <c r="R326" s="56" t="str">
        <f aca="false">IF(K326=1,ROW(),"")</f>
        <v/>
      </c>
      <c r="S326" s="56" t="str">
        <f aca="false">IF(D326="","",TRIM(D326))</f>
        <v/>
      </c>
    </row>
    <row r="327" customFormat="false" ht="15" hidden="false" customHeight="false" outlineLevel="0" collapsed="false">
      <c r="A327" s="50"/>
      <c r="B327" s="50"/>
      <c r="C327" s="50" t="str">
        <f aca="false">IF(S327="","",IFERROR(IF(INDEX('Ledger Codes'!$C$6:$C$205,MATCH(S327,'Ledger Codes'!$B$6:$B$205,0))="","",INDEX('Ledger Codes'!$C$6:$C$205,MATCH(S327,'Ledger Codes'!$B$6:$B$205,0))),""))</f>
        <v/>
      </c>
      <c r="D327" s="50"/>
      <c r="E327" s="50"/>
      <c r="F327" s="50"/>
      <c r="G327" s="50"/>
      <c r="H327" s="50"/>
      <c r="I327" s="52" t="str">
        <f aca="false">IF(AND(G327="",H327=""),"",N(G327)-N(H327))</f>
        <v/>
      </c>
      <c r="J327" s="52" t="str">
        <f aca="false">IF(I327="","",ABS(I327))</f>
        <v/>
      </c>
      <c r="K327" s="56" t="str">
        <f aca="false">IF(S327="","",IF(IFERROR(INDEX('Expense Accounts'!$G$6:$G$75,MATCH(S327,'Expense Accounts'!$C$6:$C$75,0)),"Include")="Exclude",1,0))</f>
        <v/>
      </c>
      <c r="L327" s="56" t="str">
        <f aca="false">IF(J327="","",IF(AND(J327&gt;'Expenses Testing'!$E$9,K327=0),1,0))</f>
        <v/>
      </c>
      <c r="M327" s="57" t="n">
        <v>0.957415946981</v>
      </c>
      <c r="N327" s="56" t="str">
        <f aca="false">IF(OR(A327="",I327=""),"",IF(COUNTIFS($A$2:$A$800,A327,$D$2:$D$800,D327,$I$2:$I$800,I327)&gt;1,"Possible duplicate",""))</f>
        <v/>
      </c>
      <c r="O327" s="56" t="str">
        <f aca="false">IF(J327="","",IF(AND(L327=0,K327=0),1,0))</f>
        <v/>
      </c>
      <c r="P327" s="56" t="str">
        <f aca="false">IF(L327=1,J327+ROW()/10^7,"")</f>
        <v/>
      </c>
      <c r="Q327" s="56" t="str">
        <f aca="false">IF(O327=1,M327,"")</f>
        <v/>
      </c>
      <c r="R327" s="56" t="str">
        <f aca="false">IF(K327=1,ROW(),"")</f>
        <v/>
      </c>
      <c r="S327" s="56" t="str">
        <f aca="false">IF(D327="","",TRIM(D327))</f>
        <v/>
      </c>
    </row>
    <row r="328" customFormat="false" ht="15" hidden="false" customHeight="false" outlineLevel="0" collapsed="false">
      <c r="A328" s="50"/>
      <c r="B328" s="50"/>
      <c r="C328" s="50" t="str">
        <f aca="false">IF(S328="","",IFERROR(IF(INDEX('Ledger Codes'!$C$6:$C$205,MATCH(S328,'Ledger Codes'!$B$6:$B$205,0))="","",INDEX('Ledger Codes'!$C$6:$C$205,MATCH(S328,'Ledger Codes'!$B$6:$B$205,0))),""))</f>
        <v/>
      </c>
      <c r="D328" s="50"/>
      <c r="E328" s="50"/>
      <c r="F328" s="50"/>
      <c r="G328" s="50"/>
      <c r="H328" s="50"/>
      <c r="I328" s="52" t="str">
        <f aca="false">IF(AND(G328="",H328=""),"",N(G328)-N(H328))</f>
        <v/>
      </c>
      <c r="J328" s="52" t="str">
        <f aca="false">IF(I328="","",ABS(I328))</f>
        <v/>
      </c>
      <c r="K328" s="56" t="str">
        <f aca="false">IF(S328="","",IF(IFERROR(INDEX('Expense Accounts'!$G$6:$G$75,MATCH(S328,'Expense Accounts'!$C$6:$C$75,0)),"Include")="Exclude",1,0))</f>
        <v/>
      </c>
      <c r="L328" s="56" t="str">
        <f aca="false">IF(J328="","",IF(AND(J328&gt;'Expenses Testing'!$E$9,K328=0),1,0))</f>
        <v/>
      </c>
      <c r="M328" s="57" t="n">
        <v>0.213314880761</v>
      </c>
      <c r="N328" s="56" t="str">
        <f aca="false">IF(OR(A328="",I328=""),"",IF(COUNTIFS($A$2:$A$800,A328,$D$2:$D$800,D328,$I$2:$I$800,I328)&gt;1,"Possible duplicate",""))</f>
        <v/>
      </c>
      <c r="O328" s="56" t="str">
        <f aca="false">IF(J328="","",IF(AND(L328=0,K328=0),1,0))</f>
        <v/>
      </c>
      <c r="P328" s="56" t="str">
        <f aca="false">IF(L328=1,J328+ROW()/10^7,"")</f>
        <v/>
      </c>
      <c r="Q328" s="56" t="str">
        <f aca="false">IF(O328=1,M328,"")</f>
        <v/>
      </c>
      <c r="R328" s="56" t="str">
        <f aca="false">IF(K328=1,ROW(),"")</f>
        <v/>
      </c>
      <c r="S328" s="56" t="str">
        <f aca="false">IF(D328="","",TRIM(D328))</f>
        <v/>
      </c>
    </row>
    <row r="329" customFormat="false" ht="15" hidden="false" customHeight="false" outlineLevel="0" collapsed="false">
      <c r="A329" s="50"/>
      <c r="B329" s="50"/>
      <c r="C329" s="50" t="str">
        <f aca="false">IF(S329="","",IFERROR(IF(INDEX('Ledger Codes'!$C$6:$C$205,MATCH(S329,'Ledger Codes'!$B$6:$B$205,0))="","",INDEX('Ledger Codes'!$C$6:$C$205,MATCH(S329,'Ledger Codes'!$B$6:$B$205,0))),""))</f>
        <v/>
      </c>
      <c r="D329" s="50"/>
      <c r="E329" s="50"/>
      <c r="F329" s="50"/>
      <c r="G329" s="50"/>
      <c r="H329" s="50"/>
      <c r="I329" s="52" t="str">
        <f aca="false">IF(AND(G329="",H329=""),"",N(G329)-N(H329))</f>
        <v/>
      </c>
      <c r="J329" s="52" t="str">
        <f aca="false">IF(I329="","",ABS(I329))</f>
        <v/>
      </c>
      <c r="K329" s="56" t="str">
        <f aca="false">IF(S329="","",IF(IFERROR(INDEX('Expense Accounts'!$G$6:$G$75,MATCH(S329,'Expense Accounts'!$C$6:$C$75,0)),"Include")="Exclude",1,0))</f>
        <v/>
      </c>
      <c r="L329" s="56" t="str">
        <f aca="false">IF(J329="","",IF(AND(J329&gt;'Expenses Testing'!$E$9,K329=0),1,0))</f>
        <v/>
      </c>
      <c r="M329" s="57" t="n">
        <v>0.504952066718</v>
      </c>
      <c r="N329" s="56" t="str">
        <f aca="false">IF(OR(A329="",I329=""),"",IF(COUNTIFS($A$2:$A$800,A329,$D$2:$D$800,D329,$I$2:$I$800,I329)&gt;1,"Possible duplicate",""))</f>
        <v/>
      </c>
      <c r="O329" s="56" t="str">
        <f aca="false">IF(J329="","",IF(AND(L329=0,K329=0),1,0))</f>
        <v/>
      </c>
      <c r="P329" s="56" t="str">
        <f aca="false">IF(L329=1,J329+ROW()/10^7,"")</f>
        <v/>
      </c>
      <c r="Q329" s="56" t="str">
        <f aca="false">IF(O329=1,M329,"")</f>
        <v/>
      </c>
      <c r="R329" s="56" t="str">
        <f aca="false">IF(K329=1,ROW(),"")</f>
        <v/>
      </c>
      <c r="S329" s="56" t="str">
        <f aca="false">IF(D329="","",TRIM(D329))</f>
        <v/>
      </c>
    </row>
    <row r="330" customFormat="false" ht="15" hidden="false" customHeight="false" outlineLevel="0" collapsed="false">
      <c r="A330" s="50"/>
      <c r="B330" s="50"/>
      <c r="C330" s="50" t="str">
        <f aca="false">IF(S330="","",IFERROR(IF(INDEX('Ledger Codes'!$C$6:$C$205,MATCH(S330,'Ledger Codes'!$B$6:$B$205,0))="","",INDEX('Ledger Codes'!$C$6:$C$205,MATCH(S330,'Ledger Codes'!$B$6:$B$205,0))),""))</f>
        <v/>
      </c>
      <c r="D330" s="50"/>
      <c r="E330" s="50"/>
      <c r="F330" s="50"/>
      <c r="G330" s="50"/>
      <c r="H330" s="50"/>
      <c r="I330" s="52" t="str">
        <f aca="false">IF(AND(G330="",H330=""),"",N(G330)-N(H330))</f>
        <v/>
      </c>
      <c r="J330" s="52" t="str">
        <f aca="false">IF(I330="","",ABS(I330))</f>
        <v/>
      </c>
      <c r="K330" s="56" t="str">
        <f aca="false">IF(S330="","",IF(IFERROR(INDEX('Expense Accounts'!$G$6:$G$75,MATCH(S330,'Expense Accounts'!$C$6:$C$75,0)),"Include")="Exclude",1,0))</f>
        <v/>
      </c>
      <c r="L330" s="56" t="str">
        <f aca="false">IF(J330="","",IF(AND(J330&gt;'Expenses Testing'!$E$9,K330=0),1,0))</f>
        <v/>
      </c>
      <c r="M330" s="57" t="n">
        <v>0.392340618459</v>
      </c>
      <c r="N330" s="56" t="str">
        <f aca="false">IF(OR(A330="",I330=""),"",IF(COUNTIFS($A$2:$A$800,A330,$D$2:$D$800,D330,$I$2:$I$800,I330)&gt;1,"Possible duplicate",""))</f>
        <v/>
      </c>
      <c r="O330" s="56" t="str">
        <f aca="false">IF(J330="","",IF(AND(L330=0,K330=0),1,0))</f>
        <v/>
      </c>
      <c r="P330" s="56" t="str">
        <f aca="false">IF(L330=1,J330+ROW()/10^7,"")</f>
        <v/>
      </c>
      <c r="Q330" s="56" t="str">
        <f aca="false">IF(O330=1,M330,"")</f>
        <v/>
      </c>
      <c r="R330" s="56" t="str">
        <f aca="false">IF(K330=1,ROW(),"")</f>
        <v/>
      </c>
      <c r="S330" s="56" t="str">
        <f aca="false">IF(D330="","",TRIM(D330))</f>
        <v/>
      </c>
    </row>
    <row r="331" customFormat="false" ht="15" hidden="false" customHeight="false" outlineLevel="0" collapsed="false">
      <c r="A331" s="50"/>
      <c r="B331" s="50"/>
      <c r="C331" s="50" t="str">
        <f aca="false">IF(S331="","",IFERROR(IF(INDEX('Ledger Codes'!$C$6:$C$205,MATCH(S331,'Ledger Codes'!$B$6:$B$205,0))="","",INDEX('Ledger Codes'!$C$6:$C$205,MATCH(S331,'Ledger Codes'!$B$6:$B$205,0))),""))</f>
        <v/>
      </c>
      <c r="D331" s="50"/>
      <c r="E331" s="50"/>
      <c r="F331" s="50"/>
      <c r="G331" s="50"/>
      <c r="H331" s="50"/>
      <c r="I331" s="52" t="str">
        <f aca="false">IF(AND(G331="",H331=""),"",N(G331)-N(H331))</f>
        <v/>
      </c>
      <c r="J331" s="52" t="str">
        <f aca="false">IF(I331="","",ABS(I331))</f>
        <v/>
      </c>
      <c r="K331" s="56" t="str">
        <f aca="false">IF(S331="","",IF(IFERROR(INDEX('Expense Accounts'!$G$6:$G$75,MATCH(S331,'Expense Accounts'!$C$6:$C$75,0)),"Include")="Exclude",1,0))</f>
        <v/>
      </c>
      <c r="L331" s="56" t="str">
        <f aca="false">IF(J331="","",IF(AND(J331&gt;'Expenses Testing'!$E$9,K331=0),1,0))</f>
        <v/>
      </c>
      <c r="M331" s="57" t="n">
        <v>0.711255163319</v>
      </c>
      <c r="N331" s="56" t="str">
        <f aca="false">IF(OR(A331="",I331=""),"",IF(COUNTIFS($A$2:$A$800,A331,$D$2:$D$800,D331,$I$2:$I$800,I331)&gt;1,"Possible duplicate",""))</f>
        <v/>
      </c>
      <c r="O331" s="56" t="str">
        <f aca="false">IF(J331="","",IF(AND(L331=0,K331=0),1,0))</f>
        <v/>
      </c>
      <c r="P331" s="56" t="str">
        <f aca="false">IF(L331=1,J331+ROW()/10^7,"")</f>
        <v/>
      </c>
      <c r="Q331" s="56" t="str">
        <f aca="false">IF(O331=1,M331,"")</f>
        <v/>
      </c>
      <c r="R331" s="56" t="str">
        <f aca="false">IF(K331=1,ROW(),"")</f>
        <v/>
      </c>
      <c r="S331" s="56" t="str">
        <f aca="false">IF(D331="","",TRIM(D331))</f>
        <v/>
      </c>
    </row>
    <row r="332" customFormat="false" ht="15" hidden="false" customHeight="false" outlineLevel="0" collapsed="false">
      <c r="A332" s="50"/>
      <c r="B332" s="50"/>
      <c r="C332" s="50" t="str">
        <f aca="false">IF(S332="","",IFERROR(IF(INDEX('Ledger Codes'!$C$6:$C$205,MATCH(S332,'Ledger Codes'!$B$6:$B$205,0))="","",INDEX('Ledger Codes'!$C$6:$C$205,MATCH(S332,'Ledger Codes'!$B$6:$B$205,0))),""))</f>
        <v/>
      </c>
      <c r="D332" s="50"/>
      <c r="E332" s="50"/>
      <c r="F332" s="50"/>
      <c r="G332" s="50"/>
      <c r="H332" s="50"/>
      <c r="I332" s="52" t="str">
        <f aca="false">IF(AND(G332="",H332=""),"",N(G332)-N(H332))</f>
        <v/>
      </c>
      <c r="J332" s="52" t="str">
        <f aca="false">IF(I332="","",ABS(I332))</f>
        <v/>
      </c>
      <c r="K332" s="56" t="str">
        <f aca="false">IF(S332="","",IF(IFERROR(INDEX('Expense Accounts'!$G$6:$G$75,MATCH(S332,'Expense Accounts'!$C$6:$C$75,0)),"Include")="Exclude",1,0))</f>
        <v/>
      </c>
      <c r="L332" s="56" t="str">
        <f aca="false">IF(J332="","",IF(AND(J332&gt;'Expenses Testing'!$E$9,K332=0),1,0))</f>
        <v/>
      </c>
      <c r="M332" s="57" t="n">
        <v>0.487422971068</v>
      </c>
      <c r="N332" s="56" t="str">
        <f aca="false">IF(OR(A332="",I332=""),"",IF(COUNTIFS($A$2:$A$800,A332,$D$2:$D$800,D332,$I$2:$I$800,I332)&gt;1,"Possible duplicate",""))</f>
        <v/>
      </c>
      <c r="O332" s="56" t="str">
        <f aca="false">IF(J332="","",IF(AND(L332=0,K332=0),1,0))</f>
        <v/>
      </c>
      <c r="P332" s="56" t="str">
        <f aca="false">IF(L332=1,J332+ROW()/10^7,"")</f>
        <v/>
      </c>
      <c r="Q332" s="56" t="str">
        <f aca="false">IF(O332=1,M332,"")</f>
        <v/>
      </c>
      <c r="R332" s="56" t="str">
        <f aca="false">IF(K332=1,ROW(),"")</f>
        <v/>
      </c>
      <c r="S332" s="56" t="str">
        <f aca="false">IF(D332="","",TRIM(D332))</f>
        <v/>
      </c>
    </row>
    <row r="333" customFormat="false" ht="15" hidden="false" customHeight="false" outlineLevel="0" collapsed="false">
      <c r="A333" s="50"/>
      <c r="B333" s="50"/>
      <c r="C333" s="50" t="str">
        <f aca="false">IF(S333="","",IFERROR(IF(INDEX('Ledger Codes'!$C$6:$C$205,MATCH(S333,'Ledger Codes'!$B$6:$B$205,0))="","",INDEX('Ledger Codes'!$C$6:$C$205,MATCH(S333,'Ledger Codes'!$B$6:$B$205,0))),""))</f>
        <v/>
      </c>
      <c r="D333" s="50"/>
      <c r="E333" s="50"/>
      <c r="F333" s="50"/>
      <c r="G333" s="50"/>
      <c r="H333" s="50"/>
      <c r="I333" s="52" t="str">
        <f aca="false">IF(AND(G333="",H333=""),"",N(G333)-N(H333))</f>
        <v/>
      </c>
      <c r="J333" s="52" t="str">
        <f aca="false">IF(I333="","",ABS(I333))</f>
        <v/>
      </c>
      <c r="K333" s="56" t="str">
        <f aca="false">IF(S333="","",IF(IFERROR(INDEX('Expense Accounts'!$G$6:$G$75,MATCH(S333,'Expense Accounts'!$C$6:$C$75,0)),"Include")="Exclude",1,0))</f>
        <v/>
      </c>
      <c r="L333" s="56" t="str">
        <f aca="false">IF(J333="","",IF(AND(J333&gt;'Expenses Testing'!$E$9,K333=0),1,0))</f>
        <v/>
      </c>
      <c r="M333" s="57" t="n">
        <v>0.323539920409</v>
      </c>
      <c r="N333" s="56" t="str">
        <f aca="false">IF(OR(A333="",I333=""),"",IF(COUNTIFS($A$2:$A$800,A333,$D$2:$D$800,D333,$I$2:$I$800,I333)&gt;1,"Possible duplicate",""))</f>
        <v/>
      </c>
      <c r="O333" s="56" t="str">
        <f aca="false">IF(J333="","",IF(AND(L333=0,K333=0),1,0))</f>
        <v/>
      </c>
      <c r="P333" s="56" t="str">
        <f aca="false">IF(L333=1,J333+ROW()/10^7,"")</f>
        <v/>
      </c>
      <c r="Q333" s="56" t="str">
        <f aca="false">IF(O333=1,M333,"")</f>
        <v/>
      </c>
      <c r="R333" s="56" t="str">
        <f aca="false">IF(K333=1,ROW(),"")</f>
        <v/>
      </c>
      <c r="S333" s="56" t="str">
        <f aca="false">IF(D333="","",TRIM(D333))</f>
        <v/>
      </c>
    </row>
    <row r="334" customFormat="false" ht="15" hidden="false" customHeight="false" outlineLevel="0" collapsed="false">
      <c r="A334" s="50"/>
      <c r="B334" s="50"/>
      <c r="C334" s="50" t="str">
        <f aca="false">IF(S334="","",IFERROR(IF(INDEX('Ledger Codes'!$C$6:$C$205,MATCH(S334,'Ledger Codes'!$B$6:$B$205,0))="","",INDEX('Ledger Codes'!$C$6:$C$205,MATCH(S334,'Ledger Codes'!$B$6:$B$205,0))),""))</f>
        <v/>
      </c>
      <c r="D334" s="50"/>
      <c r="E334" s="50"/>
      <c r="F334" s="50"/>
      <c r="G334" s="50"/>
      <c r="H334" s="50"/>
      <c r="I334" s="52" t="str">
        <f aca="false">IF(AND(G334="",H334=""),"",N(G334)-N(H334))</f>
        <v/>
      </c>
      <c r="J334" s="52" t="str">
        <f aca="false">IF(I334="","",ABS(I334))</f>
        <v/>
      </c>
      <c r="K334" s="56" t="str">
        <f aca="false">IF(S334="","",IF(IFERROR(INDEX('Expense Accounts'!$G$6:$G$75,MATCH(S334,'Expense Accounts'!$C$6:$C$75,0)),"Include")="Exclude",1,0))</f>
        <v/>
      </c>
      <c r="L334" s="56" t="str">
        <f aca="false">IF(J334="","",IF(AND(J334&gt;'Expenses Testing'!$E$9,K334=0),1,0))</f>
        <v/>
      </c>
      <c r="M334" s="57" t="n">
        <v>0.827314117027</v>
      </c>
      <c r="N334" s="56" t="str">
        <f aca="false">IF(OR(A334="",I334=""),"",IF(COUNTIFS($A$2:$A$800,A334,$D$2:$D$800,D334,$I$2:$I$800,I334)&gt;1,"Possible duplicate",""))</f>
        <v/>
      </c>
      <c r="O334" s="56" t="str">
        <f aca="false">IF(J334="","",IF(AND(L334=0,K334=0),1,0))</f>
        <v/>
      </c>
      <c r="P334" s="56" t="str">
        <f aca="false">IF(L334=1,J334+ROW()/10^7,"")</f>
        <v/>
      </c>
      <c r="Q334" s="56" t="str">
        <f aca="false">IF(O334=1,M334,"")</f>
        <v/>
      </c>
      <c r="R334" s="56" t="str">
        <f aca="false">IF(K334=1,ROW(),"")</f>
        <v/>
      </c>
      <c r="S334" s="56" t="str">
        <f aca="false">IF(D334="","",TRIM(D334))</f>
        <v/>
      </c>
    </row>
    <row r="335" customFormat="false" ht="15" hidden="false" customHeight="false" outlineLevel="0" collapsed="false">
      <c r="A335" s="50"/>
      <c r="B335" s="50"/>
      <c r="C335" s="50" t="str">
        <f aca="false">IF(S335="","",IFERROR(IF(INDEX('Ledger Codes'!$C$6:$C$205,MATCH(S335,'Ledger Codes'!$B$6:$B$205,0))="","",INDEX('Ledger Codes'!$C$6:$C$205,MATCH(S335,'Ledger Codes'!$B$6:$B$205,0))),""))</f>
        <v/>
      </c>
      <c r="D335" s="50"/>
      <c r="E335" s="50"/>
      <c r="F335" s="50"/>
      <c r="G335" s="50"/>
      <c r="H335" s="50"/>
      <c r="I335" s="52" t="str">
        <f aca="false">IF(AND(G335="",H335=""),"",N(G335)-N(H335))</f>
        <v/>
      </c>
      <c r="J335" s="52" t="str">
        <f aca="false">IF(I335="","",ABS(I335))</f>
        <v/>
      </c>
      <c r="K335" s="56" t="str">
        <f aca="false">IF(S335="","",IF(IFERROR(INDEX('Expense Accounts'!$G$6:$G$75,MATCH(S335,'Expense Accounts'!$C$6:$C$75,0)),"Include")="Exclude",1,0))</f>
        <v/>
      </c>
      <c r="L335" s="56" t="str">
        <f aca="false">IF(J335="","",IF(AND(J335&gt;'Expenses Testing'!$E$9,K335=0),1,0))</f>
        <v/>
      </c>
      <c r="M335" s="57" t="n">
        <v>0.239104983741</v>
      </c>
      <c r="N335" s="56" t="str">
        <f aca="false">IF(OR(A335="",I335=""),"",IF(COUNTIFS($A$2:$A$800,A335,$D$2:$D$800,D335,$I$2:$I$800,I335)&gt;1,"Possible duplicate",""))</f>
        <v/>
      </c>
      <c r="O335" s="56" t="str">
        <f aca="false">IF(J335="","",IF(AND(L335=0,K335=0),1,0))</f>
        <v/>
      </c>
      <c r="P335" s="56" t="str">
        <f aca="false">IF(L335=1,J335+ROW()/10^7,"")</f>
        <v/>
      </c>
      <c r="Q335" s="56" t="str">
        <f aca="false">IF(O335=1,M335,"")</f>
        <v/>
      </c>
      <c r="R335" s="56" t="str">
        <f aca="false">IF(K335=1,ROW(),"")</f>
        <v/>
      </c>
      <c r="S335" s="56" t="str">
        <f aca="false">IF(D335="","",TRIM(D335))</f>
        <v/>
      </c>
    </row>
    <row r="336" customFormat="false" ht="15" hidden="false" customHeight="false" outlineLevel="0" collapsed="false">
      <c r="A336" s="50"/>
      <c r="B336" s="50"/>
      <c r="C336" s="50" t="str">
        <f aca="false">IF(S336="","",IFERROR(IF(INDEX('Ledger Codes'!$C$6:$C$205,MATCH(S336,'Ledger Codes'!$B$6:$B$205,0))="","",INDEX('Ledger Codes'!$C$6:$C$205,MATCH(S336,'Ledger Codes'!$B$6:$B$205,0))),""))</f>
        <v/>
      </c>
      <c r="D336" s="50"/>
      <c r="E336" s="50"/>
      <c r="F336" s="50"/>
      <c r="G336" s="50"/>
      <c r="H336" s="50"/>
      <c r="I336" s="52" t="str">
        <f aca="false">IF(AND(G336="",H336=""),"",N(G336)-N(H336))</f>
        <v/>
      </c>
      <c r="J336" s="52" t="str">
        <f aca="false">IF(I336="","",ABS(I336))</f>
        <v/>
      </c>
      <c r="K336" s="56" t="str">
        <f aca="false">IF(S336="","",IF(IFERROR(INDEX('Expense Accounts'!$G$6:$G$75,MATCH(S336,'Expense Accounts'!$C$6:$C$75,0)),"Include")="Exclude",1,0))</f>
        <v/>
      </c>
      <c r="L336" s="56" t="str">
        <f aca="false">IF(J336="","",IF(AND(J336&gt;'Expenses Testing'!$E$9,K336=0),1,0))</f>
        <v/>
      </c>
      <c r="M336" s="57" t="n">
        <v>0.142335874932</v>
      </c>
      <c r="N336" s="56" t="str">
        <f aca="false">IF(OR(A336="",I336=""),"",IF(COUNTIFS($A$2:$A$800,A336,$D$2:$D$800,D336,$I$2:$I$800,I336)&gt;1,"Possible duplicate",""))</f>
        <v/>
      </c>
      <c r="O336" s="56" t="str">
        <f aca="false">IF(J336="","",IF(AND(L336=0,K336=0),1,0))</f>
        <v/>
      </c>
      <c r="P336" s="56" t="str">
        <f aca="false">IF(L336=1,J336+ROW()/10^7,"")</f>
        <v/>
      </c>
      <c r="Q336" s="56" t="str">
        <f aca="false">IF(O336=1,M336,"")</f>
        <v/>
      </c>
      <c r="R336" s="56" t="str">
        <f aca="false">IF(K336=1,ROW(),"")</f>
        <v/>
      </c>
      <c r="S336" s="56" t="str">
        <f aca="false">IF(D336="","",TRIM(D336))</f>
        <v/>
      </c>
    </row>
    <row r="337" customFormat="false" ht="15" hidden="false" customHeight="false" outlineLevel="0" collapsed="false">
      <c r="A337" s="50"/>
      <c r="B337" s="50"/>
      <c r="C337" s="50" t="str">
        <f aca="false">IF(S337="","",IFERROR(IF(INDEX('Ledger Codes'!$C$6:$C$205,MATCH(S337,'Ledger Codes'!$B$6:$B$205,0))="","",INDEX('Ledger Codes'!$C$6:$C$205,MATCH(S337,'Ledger Codes'!$B$6:$B$205,0))),""))</f>
        <v/>
      </c>
      <c r="D337" s="50"/>
      <c r="E337" s="50"/>
      <c r="F337" s="50"/>
      <c r="G337" s="50"/>
      <c r="H337" s="50"/>
      <c r="I337" s="52" t="str">
        <f aca="false">IF(AND(G337="",H337=""),"",N(G337)-N(H337))</f>
        <v/>
      </c>
      <c r="J337" s="52" t="str">
        <f aca="false">IF(I337="","",ABS(I337))</f>
        <v/>
      </c>
      <c r="K337" s="56" t="str">
        <f aca="false">IF(S337="","",IF(IFERROR(INDEX('Expense Accounts'!$G$6:$G$75,MATCH(S337,'Expense Accounts'!$C$6:$C$75,0)),"Include")="Exclude",1,0))</f>
        <v/>
      </c>
      <c r="L337" s="56" t="str">
        <f aca="false">IF(J337="","",IF(AND(J337&gt;'Expenses Testing'!$E$9,K337=0),1,0))</f>
        <v/>
      </c>
      <c r="M337" s="57" t="n">
        <v>0.005188419358</v>
      </c>
      <c r="N337" s="56" t="str">
        <f aca="false">IF(OR(A337="",I337=""),"",IF(COUNTIFS($A$2:$A$800,A337,$D$2:$D$800,D337,$I$2:$I$800,I337)&gt;1,"Possible duplicate",""))</f>
        <v/>
      </c>
      <c r="O337" s="56" t="str">
        <f aca="false">IF(J337="","",IF(AND(L337=0,K337=0),1,0))</f>
        <v/>
      </c>
      <c r="P337" s="56" t="str">
        <f aca="false">IF(L337=1,J337+ROW()/10^7,"")</f>
        <v/>
      </c>
      <c r="Q337" s="56" t="str">
        <f aca="false">IF(O337=1,M337,"")</f>
        <v/>
      </c>
      <c r="R337" s="56" t="str">
        <f aca="false">IF(K337=1,ROW(),"")</f>
        <v/>
      </c>
      <c r="S337" s="56" t="str">
        <f aca="false">IF(D337="","",TRIM(D337))</f>
        <v/>
      </c>
    </row>
    <row r="338" customFormat="false" ht="15" hidden="false" customHeight="false" outlineLevel="0" collapsed="false">
      <c r="A338" s="50"/>
      <c r="B338" s="50"/>
      <c r="C338" s="50" t="str">
        <f aca="false">IF(S338="","",IFERROR(IF(INDEX('Ledger Codes'!$C$6:$C$205,MATCH(S338,'Ledger Codes'!$B$6:$B$205,0))="","",INDEX('Ledger Codes'!$C$6:$C$205,MATCH(S338,'Ledger Codes'!$B$6:$B$205,0))),""))</f>
        <v/>
      </c>
      <c r="D338" s="50"/>
      <c r="E338" s="50"/>
      <c r="F338" s="50"/>
      <c r="G338" s="50"/>
      <c r="H338" s="50"/>
      <c r="I338" s="52" t="str">
        <f aca="false">IF(AND(G338="",H338=""),"",N(G338)-N(H338))</f>
        <v/>
      </c>
      <c r="J338" s="52" t="str">
        <f aca="false">IF(I338="","",ABS(I338))</f>
        <v/>
      </c>
      <c r="K338" s="56" t="str">
        <f aca="false">IF(S338="","",IF(IFERROR(INDEX('Expense Accounts'!$G$6:$G$75,MATCH(S338,'Expense Accounts'!$C$6:$C$75,0)),"Include")="Exclude",1,0))</f>
        <v/>
      </c>
      <c r="L338" s="56" t="str">
        <f aca="false">IF(J338="","",IF(AND(J338&gt;'Expenses Testing'!$E$9,K338=0),1,0))</f>
        <v/>
      </c>
      <c r="M338" s="57" t="n">
        <v>0.086476034855</v>
      </c>
      <c r="N338" s="56" t="str">
        <f aca="false">IF(OR(A338="",I338=""),"",IF(COUNTIFS($A$2:$A$800,A338,$D$2:$D$800,D338,$I$2:$I$800,I338)&gt;1,"Possible duplicate",""))</f>
        <v/>
      </c>
      <c r="O338" s="56" t="str">
        <f aca="false">IF(J338="","",IF(AND(L338=0,K338=0),1,0))</f>
        <v/>
      </c>
      <c r="P338" s="56" t="str">
        <f aca="false">IF(L338=1,J338+ROW()/10^7,"")</f>
        <v/>
      </c>
      <c r="Q338" s="56" t="str">
        <f aca="false">IF(O338=1,M338,"")</f>
        <v/>
      </c>
      <c r="R338" s="56" t="str">
        <f aca="false">IF(K338=1,ROW(),"")</f>
        <v/>
      </c>
      <c r="S338" s="56" t="str">
        <f aca="false">IF(D338="","",TRIM(D338))</f>
        <v/>
      </c>
    </row>
    <row r="339" customFormat="false" ht="15" hidden="false" customHeight="false" outlineLevel="0" collapsed="false">
      <c r="A339" s="50"/>
      <c r="B339" s="50"/>
      <c r="C339" s="50" t="str">
        <f aca="false">IF(S339="","",IFERROR(IF(INDEX('Ledger Codes'!$C$6:$C$205,MATCH(S339,'Ledger Codes'!$B$6:$B$205,0))="","",INDEX('Ledger Codes'!$C$6:$C$205,MATCH(S339,'Ledger Codes'!$B$6:$B$205,0))),""))</f>
        <v/>
      </c>
      <c r="D339" s="50"/>
      <c r="E339" s="50"/>
      <c r="F339" s="50"/>
      <c r="G339" s="50"/>
      <c r="H339" s="50"/>
      <c r="I339" s="52" t="str">
        <f aca="false">IF(AND(G339="",H339=""),"",N(G339)-N(H339))</f>
        <v/>
      </c>
      <c r="J339" s="52" t="str">
        <f aca="false">IF(I339="","",ABS(I339))</f>
        <v/>
      </c>
      <c r="K339" s="56" t="str">
        <f aca="false">IF(S339="","",IF(IFERROR(INDEX('Expense Accounts'!$G$6:$G$75,MATCH(S339,'Expense Accounts'!$C$6:$C$75,0)),"Include")="Exclude",1,0))</f>
        <v/>
      </c>
      <c r="L339" s="56" t="str">
        <f aca="false">IF(J339="","",IF(AND(J339&gt;'Expenses Testing'!$E$9,K339=0),1,0))</f>
        <v/>
      </c>
      <c r="M339" s="57" t="n">
        <v>0.410276396398</v>
      </c>
      <c r="N339" s="56" t="str">
        <f aca="false">IF(OR(A339="",I339=""),"",IF(COUNTIFS($A$2:$A$800,A339,$D$2:$D$800,D339,$I$2:$I$800,I339)&gt;1,"Possible duplicate",""))</f>
        <v/>
      </c>
      <c r="O339" s="56" t="str">
        <f aca="false">IF(J339="","",IF(AND(L339=0,K339=0),1,0))</f>
        <v/>
      </c>
      <c r="P339" s="56" t="str">
        <f aca="false">IF(L339=1,J339+ROW()/10^7,"")</f>
        <v/>
      </c>
      <c r="Q339" s="56" t="str">
        <f aca="false">IF(O339=1,M339,"")</f>
        <v/>
      </c>
      <c r="R339" s="56" t="str">
        <f aca="false">IF(K339=1,ROW(),"")</f>
        <v/>
      </c>
      <c r="S339" s="56" t="str">
        <f aca="false">IF(D339="","",TRIM(D339))</f>
        <v/>
      </c>
    </row>
    <row r="340" customFormat="false" ht="15" hidden="false" customHeight="false" outlineLevel="0" collapsed="false">
      <c r="A340" s="50"/>
      <c r="B340" s="50"/>
      <c r="C340" s="50" t="str">
        <f aca="false">IF(S340="","",IFERROR(IF(INDEX('Ledger Codes'!$C$6:$C$205,MATCH(S340,'Ledger Codes'!$B$6:$B$205,0))="","",INDEX('Ledger Codes'!$C$6:$C$205,MATCH(S340,'Ledger Codes'!$B$6:$B$205,0))),""))</f>
        <v/>
      </c>
      <c r="D340" s="50"/>
      <c r="E340" s="50"/>
      <c r="F340" s="50"/>
      <c r="G340" s="50"/>
      <c r="H340" s="50"/>
      <c r="I340" s="52" t="str">
        <f aca="false">IF(AND(G340="",H340=""),"",N(G340)-N(H340))</f>
        <v/>
      </c>
      <c r="J340" s="52" t="str">
        <f aca="false">IF(I340="","",ABS(I340))</f>
        <v/>
      </c>
      <c r="K340" s="56" t="str">
        <f aca="false">IF(S340="","",IF(IFERROR(INDEX('Expense Accounts'!$G$6:$G$75,MATCH(S340,'Expense Accounts'!$C$6:$C$75,0)),"Include")="Exclude",1,0))</f>
        <v/>
      </c>
      <c r="L340" s="56" t="str">
        <f aca="false">IF(J340="","",IF(AND(J340&gt;'Expenses Testing'!$E$9,K340=0),1,0))</f>
        <v/>
      </c>
      <c r="M340" s="57" t="n">
        <v>0.936347028859</v>
      </c>
      <c r="N340" s="56" t="str">
        <f aca="false">IF(OR(A340="",I340=""),"",IF(COUNTIFS($A$2:$A$800,A340,$D$2:$D$800,D340,$I$2:$I$800,I340)&gt;1,"Possible duplicate",""))</f>
        <v/>
      </c>
      <c r="O340" s="56" t="str">
        <f aca="false">IF(J340="","",IF(AND(L340=0,K340=0),1,0))</f>
        <v/>
      </c>
      <c r="P340" s="56" t="str">
        <f aca="false">IF(L340=1,J340+ROW()/10^7,"")</f>
        <v/>
      </c>
      <c r="Q340" s="56" t="str">
        <f aca="false">IF(O340=1,M340,"")</f>
        <v/>
      </c>
      <c r="R340" s="56" t="str">
        <f aca="false">IF(K340=1,ROW(),"")</f>
        <v/>
      </c>
      <c r="S340" s="56" t="str">
        <f aca="false">IF(D340="","",TRIM(D340))</f>
        <v/>
      </c>
    </row>
    <row r="341" customFormat="false" ht="15" hidden="false" customHeight="false" outlineLevel="0" collapsed="false">
      <c r="A341" s="50"/>
      <c r="B341" s="50"/>
      <c r="C341" s="50" t="str">
        <f aca="false">IF(S341="","",IFERROR(IF(INDEX('Ledger Codes'!$C$6:$C$205,MATCH(S341,'Ledger Codes'!$B$6:$B$205,0))="","",INDEX('Ledger Codes'!$C$6:$C$205,MATCH(S341,'Ledger Codes'!$B$6:$B$205,0))),""))</f>
        <v/>
      </c>
      <c r="D341" s="50"/>
      <c r="E341" s="50"/>
      <c r="F341" s="50"/>
      <c r="G341" s="50"/>
      <c r="H341" s="50"/>
      <c r="I341" s="52" t="str">
        <f aca="false">IF(AND(G341="",H341=""),"",N(G341)-N(H341))</f>
        <v/>
      </c>
      <c r="J341" s="52" t="str">
        <f aca="false">IF(I341="","",ABS(I341))</f>
        <v/>
      </c>
      <c r="K341" s="56" t="str">
        <f aca="false">IF(S341="","",IF(IFERROR(INDEX('Expense Accounts'!$G$6:$G$75,MATCH(S341,'Expense Accounts'!$C$6:$C$75,0)),"Include")="Exclude",1,0))</f>
        <v/>
      </c>
      <c r="L341" s="56" t="str">
        <f aca="false">IF(J341="","",IF(AND(J341&gt;'Expenses Testing'!$E$9,K341=0),1,0))</f>
        <v/>
      </c>
      <c r="M341" s="57" t="n">
        <v>0.392998101425</v>
      </c>
      <c r="N341" s="56" t="str">
        <f aca="false">IF(OR(A341="",I341=""),"",IF(COUNTIFS($A$2:$A$800,A341,$D$2:$D$800,D341,$I$2:$I$800,I341)&gt;1,"Possible duplicate",""))</f>
        <v/>
      </c>
      <c r="O341" s="56" t="str">
        <f aca="false">IF(J341="","",IF(AND(L341=0,K341=0),1,0))</f>
        <v/>
      </c>
      <c r="P341" s="56" t="str">
        <f aca="false">IF(L341=1,J341+ROW()/10^7,"")</f>
        <v/>
      </c>
      <c r="Q341" s="56" t="str">
        <f aca="false">IF(O341=1,M341,"")</f>
        <v/>
      </c>
      <c r="R341" s="56" t="str">
        <f aca="false">IF(K341=1,ROW(),"")</f>
        <v/>
      </c>
      <c r="S341" s="56" t="str">
        <f aca="false">IF(D341="","",TRIM(D341))</f>
        <v/>
      </c>
    </row>
    <row r="342" customFormat="false" ht="15" hidden="false" customHeight="false" outlineLevel="0" collapsed="false">
      <c r="A342" s="50"/>
      <c r="B342" s="50"/>
      <c r="C342" s="50" t="str">
        <f aca="false">IF(S342="","",IFERROR(IF(INDEX('Ledger Codes'!$C$6:$C$205,MATCH(S342,'Ledger Codes'!$B$6:$B$205,0))="","",INDEX('Ledger Codes'!$C$6:$C$205,MATCH(S342,'Ledger Codes'!$B$6:$B$205,0))),""))</f>
        <v/>
      </c>
      <c r="D342" s="50"/>
      <c r="E342" s="50"/>
      <c r="F342" s="50"/>
      <c r="G342" s="50"/>
      <c r="H342" s="50"/>
      <c r="I342" s="52" t="str">
        <f aca="false">IF(AND(G342="",H342=""),"",N(G342)-N(H342))</f>
        <v/>
      </c>
      <c r="J342" s="52" t="str">
        <f aca="false">IF(I342="","",ABS(I342))</f>
        <v/>
      </c>
      <c r="K342" s="56" t="str">
        <f aca="false">IF(S342="","",IF(IFERROR(INDEX('Expense Accounts'!$G$6:$G$75,MATCH(S342,'Expense Accounts'!$C$6:$C$75,0)),"Include")="Exclude",1,0))</f>
        <v/>
      </c>
      <c r="L342" s="56" t="str">
        <f aca="false">IF(J342="","",IF(AND(J342&gt;'Expenses Testing'!$E$9,K342=0),1,0))</f>
        <v/>
      </c>
      <c r="M342" s="57" t="n">
        <v>0.99454990285</v>
      </c>
      <c r="N342" s="56" t="str">
        <f aca="false">IF(OR(A342="",I342=""),"",IF(COUNTIFS($A$2:$A$800,A342,$D$2:$D$800,D342,$I$2:$I$800,I342)&gt;1,"Possible duplicate",""))</f>
        <v/>
      </c>
      <c r="O342" s="56" t="str">
        <f aca="false">IF(J342="","",IF(AND(L342=0,K342=0),1,0))</f>
        <v/>
      </c>
      <c r="P342" s="56" t="str">
        <f aca="false">IF(L342=1,J342+ROW()/10^7,"")</f>
        <v/>
      </c>
      <c r="Q342" s="56" t="str">
        <f aca="false">IF(O342=1,M342,"")</f>
        <v/>
      </c>
      <c r="R342" s="56" t="str">
        <f aca="false">IF(K342=1,ROW(),"")</f>
        <v/>
      </c>
      <c r="S342" s="56" t="str">
        <f aca="false">IF(D342="","",TRIM(D342))</f>
        <v/>
      </c>
    </row>
    <row r="343" customFormat="false" ht="15" hidden="false" customHeight="false" outlineLevel="0" collapsed="false">
      <c r="A343" s="50"/>
      <c r="B343" s="50"/>
      <c r="C343" s="50" t="str">
        <f aca="false">IF(S343="","",IFERROR(IF(INDEX('Ledger Codes'!$C$6:$C$205,MATCH(S343,'Ledger Codes'!$B$6:$B$205,0))="","",INDEX('Ledger Codes'!$C$6:$C$205,MATCH(S343,'Ledger Codes'!$B$6:$B$205,0))),""))</f>
        <v/>
      </c>
      <c r="D343" s="50"/>
      <c r="E343" s="50"/>
      <c r="F343" s="50"/>
      <c r="G343" s="50"/>
      <c r="H343" s="50"/>
      <c r="I343" s="52" t="str">
        <f aca="false">IF(AND(G343="",H343=""),"",N(G343)-N(H343))</f>
        <v/>
      </c>
      <c r="J343" s="52" t="str">
        <f aca="false">IF(I343="","",ABS(I343))</f>
        <v/>
      </c>
      <c r="K343" s="56" t="str">
        <f aca="false">IF(S343="","",IF(IFERROR(INDEX('Expense Accounts'!$G$6:$G$75,MATCH(S343,'Expense Accounts'!$C$6:$C$75,0)),"Include")="Exclude",1,0))</f>
        <v/>
      </c>
      <c r="L343" s="56" t="str">
        <f aca="false">IF(J343="","",IF(AND(J343&gt;'Expenses Testing'!$E$9,K343=0),1,0))</f>
        <v/>
      </c>
      <c r="M343" s="57" t="n">
        <v>0.921769366591</v>
      </c>
      <c r="N343" s="56" t="str">
        <f aca="false">IF(OR(A343="",I343=""),"",IF(COUNTIFS($A$2:$A$800,A343,$D$2:$D$800,D343,$I$2:$I$800,I343)&gt;1,"Possible duplicate",""))</f>
        <v/>
      </c>
      <c r="O343" s="56" t="str">
        <f aca="false">IF(J343="","",IF(AND(L343=0,K343=0),1,0))</f>
        <v/>
      </c>
      <c r="P343" s="56" t="str">
        <f aca="false">IF(L343=1,J343+ROW()/10^7,"")</f>
        <v/>
      </c>
      <c r="Q343" s="56" t="str">
        <f aca="false">IF(O343=1,M343,"")</f>
        <v/>
      </c>
      <c r="R343" s="56" t="str">
        <f aca="false">IF(K343=1,ROW(),"")</f>
        <v/>
      </c>
      <c r="S343" s="56" t="str">
        <f aca="false">IF(D343="","",TRIM(D343))</f>
        <v/>
      </c>
    </row>
    <row r="344" customFormat="false" ht="15" hidden="false" customHeight="false" outlineLevel="0" collapsed="false">
      <c r="A344" s="50"/>
      <c r="B344" s="50"/>
      <c r="C344" s="50" t="str">
        <f aca="false">IF(S344="","",IFERROR(IF(INDEX('Ledger Codes'!$C$6:$C$205,MATCH(S344,'Ledger Codes'!$B$6:$B$205,0))="","",INDEX('Ledger Codes'!$C$6:$C$205,MATCH(S344,'Ledger Codes'!$B$6:$B$205,0))),""))</f>
        <v/>
      </c>
      <c r="D344" s="50"/>
      <c r="E344" s="50"/>
      <c r="F344" s="50"/>
      <c r="G344" s="50"/>
      <c r="H344" s="50"/>
      <c r="I344" s="52" t="str">
        <f aca="false">IF(AND(G344="",H344=""),"",N(G344)-N(H344))</f>
        <v/>
      </c>
      <c r="J344" s="52" t="str">
        <f aca="false">IF(I344="","",ABS(I344))</f>
        <v/>
      </c>
      <c r="K344" s="56" t="str">
        <f aca="false">IF(S344="","",IF(IFERROR(INDEX('Expense Accounts'!$G$6:$G$75,MATCH(S344,'Expense Accounts'!$C$6:$C$75,0)),"Include")="Exclude",1,0))</f>
        <v/>
      </c>
      <c r="L344" s="56" t="str">
        <f aca="false">IF(J344="","",IF(AND(J344&gt;'Expenses Testing'!$E$9,K344=0),1,0))</f>
        <v/>
      </c>
      <c r="M344" s="57" t="n">
        <v>0.827502819435</v>
      </c>
      <c r="N344" s="56" t="str">
        <f aca="false">IF(OR(A344="",I344=""),"",IF(COUNTIFS($A$2:$A$800,A344,$D$2:$D$800,D344,$I$2:$I$800,I344)&gt;1,"Possible duplicate",""))</f>
        <v/>
      </c>
      <c r="O344" s="56" t="str">
        <f aca="false">IF(J344="","",IF(AND(L344=0,K344=0),1,0))</f>
        <v/>
      </c>
      <c r="P344" s="56" t="str">
        <f aca="false">IF(L344=1,J344+ROW()/10^7,"")</f>
        <v/>
      </c>
      <c r="Q344" s="56" t="str">
        <f aca="false">IF(O344=1,M344,"")</f>
        <v/>
      </c>
      <c r="R344" s="56" t="str">
        <f aca="false">IF(K344=1,ROW(),"")</f>
        <v/>
      </c>
      <c r="S344" s="56" t="str">
        <f aca="false">IF(D344="","",TRIM(D344))</f>
        <v/>
      </c>
    </row>
    <row r="345" customFormat="false" ht="15" hidden="false" customHeight="false" outlineLevel="0" collapsed="false">
      <c r="A345" s="50"/>
      <c r="B345" s="50"/>
      <c r="C345" s="50" t="str">
        <f aca="false">IF(S345="","",IFERROR(IF(INDEX('Ledger Codes'!$C$6:$C$205,MATCH(S345,'Ledger Codes'!$B$6:$B$205,0))="","",INDEX('Ledger Codes'!$C$6:$C$205,MATCH(S345,'Ledger Codes'!$B$6:$B$205,0))),""))</f>
        <v/>
      </c>
      <c r="D345" s="50"/>
      <c r="E345" s="50"/>
      <c r="F345" s="50"/>
      <c r="G345" s="50"/>
      <c r="H345" s="50"/>
      <c r="I345" s="52" t="str">
        <f aca="false">IF(AND(G345="",H345=""),"",N(G345)-N(H345))</f>
        <v/>
      </c>
      <c r="J345" s="52" t="str">
        <f aca="false">IF(I345="","",ABS(I345))</f>
        <v/>
      </c>
      <c r="K345" s="56" t="str">
        <f aca="false">IF(S345="","",IF(IFERROR(INDEX('Expense Accounts'!$G$6:$G$75,MATCH(S345,'Expense Accounts'!$C$6:$C$75,0)),"Include")="Exclude",1,0))</f>
        <v/>
      </c>
      <c r="L345" s="56" t="str">
        <f aca="false">IF(J345="","",IF(AND(J345&gt;'Expenses Testing'!$E$9,K345=0),1,0))</f>
        <v/>
      </c>
      <c r="M345" s="57" t="n">
        <v>0.961950495257</v>
      </c>
      <c r="N345" s="56" t="str">
        <f aca="false">IF(OR(A345="",I345=""),"",IF(COUNTIFS($A$2:$A$800,A345,$D$2:$D$800,D345,$I$2:$I$800,I345)&gt;1,"Possible duplicate",""))</f>
        <v/>
      </c>
      <c r="O345" s="56" t="str">
        <f aca="false">IF(J345="","",IF(AND(L345=0,K345=0),1,0))</f>
        <v/>
      </c>
      <c r="P345" s="56" t="str">
        <f aca="false">IF(L345=1,J345+ROW()/10^7,"")</f>
        <v/>
      </c>
      <c r="Q345" s="56" t="str">
        <f aca="false">IF(O345=1,M345,"")</f>
        <v/>
      </c>
      <c r="R345" s="56" t="str">
        <f aca="false">IF(K345=1,ROW(),"")</f>
        <v/>
      </c>
      <c r="S345" s="56" t="str">
        <f aca="false">IF(D345="","",TRIM(D345))</f>
        <v/>
      </c>
    </row>
    <row r="346" customFormat="false" ht="15" hidden="false" customHeight="false" outlineLevel="0" collapsed="false">
      <c r="A346" s="50"/>
      <c r="B346" s="50"/>
      <c r="C346" s="50" t="str">
        <f aca="false">IF(S346="","",IFERROR(IF(INDEX('Ledger Codes'!$C$6:$C$205,MATCH(S346,'Ledger Codes'!$B$6:$B$205,0))="","",INDEX('Ledger Codes'!$C$6:$C$205,MATCH(S346,'Ledger Codes'!$B$6:$B$205,0))),""))</f>
        <v/>
      </c>
      <c r="D346" s="50"/>
      <c r="E346" s="50"/>
      <c r="F346" s="50"/>
      <c r="G346" s="50"/>
      <c r="H346" s="50"/>
      <c r="I346" s="52" t="str">
        <f aca="false">IF(AND(G346="",H346=""),"",N(G346)-N(H346))</f>
        <v/>
      </c>
      <c r="J346" s="52" t="str">
        <f aca="false">IF(I346="","",ABS(I346))</f>
        <v/>
      </c>
      <c r="K346" s="56" t="str">
        <f aca="false">IF(S346="","",IF(IFERROR(INDEX('Expense Accounts'!$G$6:$G$75,MATCH(S346,'Expense Accounts'!$C$6:$C$75,0)),"Include")="Exclude",1,0))</f>
        <v/>
      </c>
      <c r="L346" s="56" t="str">
        <f aca="false">IF(J346="","",IF(AND(J346&gt;'Expenses Testing'!$E$9,K346=0),1,0))</f>
        <v/>
      </c>
      <c r="M346" s="57" t="n">
        <v>0.682416087126</v>
      </c>
      <c r="N346" s="56" t="str">
        <f aca="false">IF(OR(A346="",I346=""),"",IF(COUNTIFS($A$2:$A$800,A346,$D$2:$D$800,D346,$I$2:$I$800,I346)&gt;1,"Possible duplicate",""))</f>
        <v/>
      </c>
      <c r="O346" s="56" t="str">
        <f aca="false">IF(J346="","",IF(AND(L346=0,K346=0),1,0))</f>
        <v/>
      </c>
      <c r="P346" s="56" t="str">
        <f aca="false">IF(L346=1,J346+ROW()/10^7,"")</f>
        <v/>
      </c>
      <c r="Q346" s="56" t="str">
        <f aca="false">IF(O346=1,M346,"")</f>
        <v/>
      </c>
      <c r="R346" s="56" t="str">
        <f aca="false">IF(K346=1,ROW(),"")</f>
        <v/>
      </c>
      <c r="S346" s="56" t="str">
        <f aca="false">IF(D346="","",TRIM(D346))</f>
        <v/>
      </c>
    </row>
    <row r="347" customFormat="false" ht="15" hidden="false" customHeight="false" outlineLevel="0" collapsed="false">
      <c r="A347" s="50"/>
      <c r="B347" s="50"/>
      <c r="C347" s="50" t="str">
        <f aca="false">IF(S347="","",IFERROR(IF(INDEX('Ledger Codes'!$C$6:$C$205,MATCH(S347,'Ledger Codes'!$B$6:$B$205,0))="","",INDEX('Ledger Codes'!$C$6:$C$205,MATCH(S347,'Ledger Codes'!$B$6:$B$205,0))),""))</f>
        <v/>
      </c>
      <c r="D347" s="50"/>
      <c r="E347" s="50"/>
      <c r="F347" s="50"/>
      <c r="G347" s="50"/>
      <c r="H347" s="50"/>
      <c r="I347" s="52" t="str">
        <f aca="false">IF(AND(G347="",H347=""),"",N(G347)-N(H347))</f>
        <v/>
      </c>
      <c r="J347" s="52" t="str">
        <f aca="false">IF(I347="","",ABS(I347))</f>
        <v/>
      </c>
      <c r="K347" s="56" t="str">
        <f aca="false">IF(S347="","",IF(IFERROR(INDEX('Expense Accounts'!$G$6:$G$75,MATCH(S347,'Expense Accounts'!$C$6:$C$75,0)),"Include")="Exclude",1,0))</f>
        <v/>
      </c>
      <c r="L347" s="56" t="str">
        <f aca="false">IF(J347="","",IF(AND(J347&gt;'Expenses Testing'!$E$9,K347=0),1,0))</f>
        <v/>
      </c>
      <c r="M347" s="57" t="n">
        <v>0.404406658113</v>
      </c>
      <c r="N347" s="56" t="str">
        <f aca="false">IF(OR(A347="",I347=""),"",IF(COUNTIFS($A$2:$A$800,A347,$D$2:$D$800,D347,$I$2:$I$800,I347)&gt;1,"Possible duplicate",""))</f>
        <v/>
      </c>
      <c r="O347" s="56" t="str">
        <f aca="false">IF(J347="","",IF(AND(L347=0,K347=0),1,0))</f>
        <v/>
      </c>
      <c r="P347" s="56" t="str">
        <f aca="false">IF(L347=1,J347+ROW()/10^7,"")</f>
        <v/>
      </c>
      <c r="Q347" s="56" t="str">
        <f aca="false">IF(O347=1,M347,"")</f>
        <v/>
      </c>
      <c r="R347" s="56" t="str">
        <f aca="false">IF(K347=1,ROW(),"")</f>
        <v/>
      </c>
      <c r="S347" s="56" t="str">
        <f aca="false">IF(D347="","",TRIM(D347))</f>
        <v/>
      </c>
    </row>
    <row r="348" customFormat="false" ht="15" hidden="false" customHeight="false" outlineLevel="0" collapsed="false">
      <c r="A348" s="50"/>
      <c r="B348" s="50"/>
      <c r="C348" s="50" t="str">
        <f aca="false">IF(S348="","",IFERROR(IF(INDEX('Ledger Codes'!$C$6:$C$205,MATCH(S348,'Ledger Codes'!$B$6:$B$205,0))="","",INDEX('Ledger Codes'!$C$6:$C$205,MATCH(S348,'Ledger Codes'!$B$6:$B$205,0))),""))</f>
        <v/>
      </c>
      <c r="D348" s="50"/>
      <c r="E348" s="50"/>
      <c r="F348" s="50"/>
      <c r="G348" s="50"/>
      <c r="H348" s="50"/>
      <c r="I348" s="52" t="str">
        <f aca="false">IF(AND(G348="",H348=""),"",N(G348)-N(H348))</f>
        <v/>
      </c>
      <c r="J348" s="52" t="str">
        <f aca="false">IF(I348="","",ABS(I348))</f>
        <v/>
      </c>
      <c r="K348" s="56" t="str">
        <f aca="false">IF(S348="","",IF(IFERROR(INDEX('Expense Accounts'!$G$6:$G$75,MATCH(S348,'Expense Accounts'!$C$6:$C$75,0)),"Include")="Exclude",1,0))</f>
        <v/>
      </c>
      <c r="L348" s="56" t="str">
        <f aca="false">IF(J348="","",IF(AND(J348&gt;'Expenses Testing'!$E$9,K348=0),1,0))</f>
        <v/>
      </c>
      <c r="M348" s="57" t="n">
        <v>0.367599513814</v>
      </c>
      <c r="N348" s="56" t="str">
        <f aca="false">IF(OR(A348="",I348=""),"",IF(COUNTIFS($A$2:$A$800,A348,$D$2:$D$800,D348,$I$2:$I$800,I348)&gt;1,"Possible duplicate",""))</f>
        <v/>
      </c>
      <c r="O348" s="56" t="str">
        <f aca="false">IF(J348="","",IF(AND(L348=0,K348=0),1,0))</f>
        <v/>
      </c>
      <c r="P348" s="56" t="str">
        <f aca="false">IF(L348=1,J348+ROW()/10^7,"")</f>
        <v/>
      </c>
      <c r="Q348" s="56" t="str">
        <f aca="false">IF(O348=1,M348,"")</f>
        <v/>
      </c>
      <c r="R348" s="56" t="str">
        <f aca="false">IF(K348=1,ROW(),"")</f>
        <v/>
      </c>
      <c r="S348" s="56" t="str">
        <f aca="false">IF(D348="","",TRIM(D348))</f>
        <v/>
      </c>
    </row>
    <row r="349" customFormat="false" ht="15" hidden="false" customHeight="false" outlineLevel="0" collapsed="false">
      <c r="A349" s="50"/>
      <c r="B349" s="50"/>
      <c r="C349" s="50" t="str">
        <f aca="false">IF(S349="","",IFERROR(IF(INDEX('Ledger Codes'!$C$6:$C$205,MATCH(S349,'Ledger Codes'!$B$6:$B$205,0))="","",INDEX('Ledger Codes'!$C$6:$C$205,MATCH(S349,'Ledger Codes'!$B$6:$B$205,0))),""))</f>
        <v/>
      </c>
      <c r="D349" s="50"/>
      <c r="E349" s="50"/>
      <c r="F349" s="50"/>
      <c r="G349" s="50"/>
      <c r="H349" s="50"/>
      <c r="I349" s="52" t="str">
        <f aca="false">IF(AND(G349="",H349=""),"",N(G349)-N(H349))</f>
        <v/>
      </c>
      <c r="J349" s="52" t="str">
        <f aca="false">IF(I349="","",ABS(I349))</f>
        <v/>
      </c>
      <c r="K349" s="56" t="str">
        <f aca="false">IF(S349="","",IF(IFERROR(INDEX('Expense Accounts'!$G$6:$G$75,MATCH(S349,'Expense Accounts'!$C$6:$C$75,0)),"Include")="Exclude",1,0))</f>
        <v/>
      </c>
      <c r="L349" s="56" t="str">
        <f aca="false">IF(J349="","",IF(AND(J349&gt;'Expenses Testing'!$E$9,K349=0),1,0))</f>
        <v/>
      </c>
      <c r="M349" s="57" t="n">
        <v>0.794377479769</v>
      </c>
      <c r="N349" s="56" t="str">
        <f aca="false">IF(OR(A349="",I349=""),"",IF(COUNTIFS($A$2:$A$800,A349,$D$2:$D$800,D349,$I$2:$I$800,I349)&gt;1,"Possible duplicate",""))</f>
        <v/>
      </c>
      <c r="O349" s="56" t="str">
        <f aca="false">IF(J349="","",IF(AND(L349=0,K349=0),1,0))</f>
        <v/>
      </c>
      <c r="P349" s="56" t="str">
        <f aca="false">IF(L349=1,J349+ROW()/10^7,"")</f>
        <v/>
      </c>
      <c r="Q349" s="56" t="str">
        <f aca="false">IF(O349=1,M349,"")</f>
        <v/>
      </c>
      <c r="R349" s="56" t="str">
        <f aca="false">IF(K349=1,ROW(),"")</f>
        <v/>
      </c>
      <c r="S349" s="56" t="str">
        <f aca="false">IF(D349="","",TRIM(D349))</f>
        <v/>
      </c>
    </row>
    <row r="350" customFormat="false" ht="15" hidden="false" customHeight="false" outlineLevel="0" collapsed="false">
      <c r="A350" s="50"/>
      <c r="B350" s="50"/>
      <c r="C350" s="50" t="str">
        <f aca="false">IF(S350="","",IFERROR(IF(INDEX('Ledger Codes'!$C$6:$C$205,MATCH(S350,'Ledger Codes'!$B$6:$B$205,0))="","",INDEX('Ledger Codes'!$C$6:$C$205,MATCH(S350,'Ledger Codes'!$B$6:$B$205,0))),""))</f>
        <v/>
      </c>
      <c r="D350" s="50"/>
      <c r="E350" s="50"/>
      <c r="F350" s="50"/>
      <c r="G350" s="50"/>
      <c r="H350" s="50"/>
      <c r="I350" s="52" t="str">
        <f aca="false">IF(AND(G350="",H350=""),"",N(G350)-N(H350))</f>
        <v/>
      </c>
      <c r="J350" s="52" t="str">
        <f aca="false">IF(I350="","",ABS(I350))</f>
        <v/>
      </c>
      <c r="K350" s="56" t="str">
        <f aca="false">IF(S350="","",IF(IFERROR(INDEX('Expense Accounts'!$G$6:$G$75,MATCH(S350,'Expense Accounts'!$C$6:$C$75,0)),"Include")="Exclude",1,0))</f>
        <v/>
      </c>
      <c r="L350" s="56" t="str">
        <f aca="false">IF(J350="","",IF(AND(J350&gt;'Expenses Testing'!$E$9,K350=0),1,0))</f>
        <v/>
      </c>
      <c r="M350" s="57" t="n">
        <v>0.121746378634</v>
      </c>
      <c r="N350" s="56" t="str">
        <f aca="false">IF(OR(A350="",I350=""),"",IF(COUNTIFS($A$2:$A$800,A350,$D$2:$D$800,D350,$I$2:$I$800,I350)&gt;1,"Possible duplicate",""))</f>
        <v/>
      </c>
      <c r="O350" s="56" t="str">
        <f aca="false">IF(J350="","",IF(AND(L350=0,K350=0),1,0))</f>
        <v/>
      </c>
      <c r="P350" s="56" t="str">
        <f aca="false">IF(L350=1,J350+ROW()/10^7,"")</f>
        <v/>
      </c>
      <c r="Q350" s="56" t="str">
        <f aca="false">IF(O350=1,M350,"")</f>
        <v/>
      </c>
      <c r="R350" s="56" t="str">
        <f aca="false">IF(K350=1,ROW(),"")</f>
        <v/>
      </c>
      <c r="S350" s="56" t="str">
        <f aca="false">IF(D350="","",TRIM(D350))</f>
        <v/>
      </c>
    </row>
    <row r="351" customFormat="false" ht="15" hidden="false" customHeight="false" outlineLevel="0" collapsed="false">
      <c r="A351" s="50"/>
      <c r="B351" s="50"/>
      <c r="C351" s="50" t="str">
        <f aca="false">IF(S351="","",IFERROR(IF(INDEX('Ledger Codes'!$C$6:$C$205,MATCH(S351,'Ledger Codes'!$B$6:$B$205,0))="","",INDEX('Ledger Codes'!$C$6:$C$205,MATCH(S351,'Ledger Codes'!$B$6:$B$205,0))),""))</f>
        <v/>
      </c>
      <c r="D351" s="50"/>
      <c r="E351" s="50"/>
      <c r="F351" s="50"/>
      <c r="G351" s="50"/>
      <c r="H351" s="50"/>
      <c r="I351" s="52" t="str">
        <f aca="false">IF(AND(G351="",H351=""),"",N(G351)-N(H351))</f>
        <v/>
      </c>
      <c r="J351" s="52" t="str">
        <f aca="false">IF(I351="","",ABS(I351))</f>
        <v/>
      </c>
      <c r="K351" s="56" t="str">
        <f aca="false">IF(S351="","",IF(IFERROR(INDEX('Expense Accounts'!$G$6:$G$75,MATCH(S351,'Expense Accounts'!$C$6:$C$75,0)),"Include")="Exclude",1,0))</f>
        <v/>
      </c>
      <c r="L351" s="56" t="str">
        <f aca="false">IF(J351="","",IF(AND(J351&gt;'Expenses Testing'!$E$9,K351=0),1,0))</f>
        <v/>
      </c>
      <c r="M351" s="57" t="n">
        <v>0.749235713994</v>
      </c>
      <c r="N351" s="56" t="str">
        <f aca="false">IF(OR(A351="",I351=""),"",IF(COUNTIFS($A$2:$A$800,A351,$D$2:$D$800,D351,$I$2:$I$800,I351)&gt;1,"Possible duplicate",""))</f>
        <v/>
      </c>
      <c r="O351" s="56" t="str">
        <f aca="false">IF(J351="","",IF(AND(L351=0,K351=0),1,0))</f>
        <v/>
      </c>
      <c r="P351" s="56" t="str">
        <f aca="false">IF(L351=1,J351+ROW()/10^7,"")</f>
        <v/>
      </c>
      <c r="Q351" s="56" t="str">
        <f aca="false">IF(O351=1,M351,"")</f>
        <v/>
      </c>
      <c r="R351" s="56" t="str">
        <f aca="false">IF(K351=1,ROW(),"")</f>
        <v/>
      </c>
      <c r="S351" s="56" t="str">
        <f aca="false">IF(D351="","",TRIM(D351))</f>
        <v/>
      </c>
    </row>
    <row r="352" customFormat="false" ht="15" hidden="false" customHeight="false" outlineLevel="0" collapsed="false">
      <c r="A352" s="50"/>
      <c r="B352" s="50"/>
      <c r="C352" s="50" t="str">
        <f aca="false">IF(S352="","",IFERROR(IF(INDEX('Ledger Codes'!$C$6:$C$205,MATCH(S352,'Ledger Codes'!$B$6:$B$205,0))="","",INDEX('Ledger Codes'!$C$6:$C$205,MATCH(S352,'Ledger Codes'!$B$6:$B$205,0))),""))</f>
        <v/>
      </c>
      <c r="D352" s="50"/>
      <c r="E352" s="50"/>
      <c r="F352" s="50"/>
      <c r="G352" s="50"/>
      <c r="H352" s="50"/>
      <c r="I352" s="52" t="str">
        <f aca="false">IF(AND(G352="",H352=""),"",N(G352)-N(H352))</f>
        <v/>
      </c>
      <c r="J352" s="52" t="str">
        <f aca="false">IF(I352="","",ABS(I352))</f>
        <v/>
      </c>
      <c r="K352" s="56" t="str">
        <f aca="false">IF(S352="","",IF(IFERROR(INDEX('Expense Accounts'!$G$6:$G$75,MATCH(S352,'Expense Accounts'!$C$6:$C$75,0)),"Include")="Exclude",1,0))</f>
        <v/>
      </c>
      <c r="L352" s="56" t="str">
        <f aca="false">IF(J352="","",IF(AND(J352&gt;'Expenses Testing'!$E$9,K352=0),1,0))</f>
        <v/>
      </c>
      <c r="M352" s="57" t="n">
        <v>0.515665792034</v>
      </c>
      <c r="N352" s="56" t="str">
        <f aca="false">IF(OR(A352="",I352=""),"",IF(COUNTIFS($A$2:$A$800,A352,$D$2:$D$800,D352,$I$2:$I$800,I352)&gt;1,"Possible duplicate",""))</f>
        <v/>
      </c>
      <c r="O352" s="56" t="str">
        <f aca="false">IF(J352="","",IF(AND(L352=0,K352=0),1,0))</f>
        <v/>
      </c>
      <c r="P352" s="56" t="str">
        <f aca="false">IF(L352=1,J352+ROW()/10^7,"")</f>
        <v/>
      </c>
      <c r="Q352" s="56" t="str">
        <f aca="false">IF(O352=1,M352,"")</f>
        <v/>
      </c>
      <c r="R352" s="56" t="str">
        <f aca="false">IF(K352=1,ROW(),"")</f>
        <v/>
      </c>
      <c r="S352" s="56" t="str">
        <f aca="false">IF(D352="","",TRIM(D352))</f>
        <v/>
      </c>
    </row>
    <row r="353" customFormat="false" ht="15" hidden="false" customHeight="false" outlineLevel="0" collapsed="false">
      <c r="A353" s="50"/>
      <c r="B353" s="50"/>
      <c r="C353" s="50" t="str">
        <f aca="false">IF(S353="","",IFERROR(IF(INDEX('Ledger Codes'!$C$6:$C$205,MATCH(S353,'Ledger Codes'!$B$6:$B$205,0))="","",INDEX('Ledger Codes'!$C$6:$C$205,MATCH(S353,'Ledger Codes'!$B$6:$B$205,0))),""))</f>
        <v/>
      </c>
      <c r="D353" s="50"/>
      <c r="E353" s="50"/>
      <c r="F353" s="50"/>
      <c r="G353" s="50"/>
      <c r="H353" s="50"/>
      <c r="I353" s="52" t="str">
        <f aca="false">IF(AND(G353="",H353=""),"",N(G353)-N(H353))</f>
        <v/>
      </c>
      <c r="J353" s="52" t="str">
        <f aca="false">IF(I353="","",ABS(I353))</f>
        <v/>
      </c>
      <c r="K353" s="56" t="str">
        <f aca="false">IF(S353="","",IF(IFERROR(INDEX('Expense Accounts'!$G$6:$G$75,MATCH(S353,'Expense Accounts'!$C$6:$C$75,0)),"Include")="Exclude",1,0))</f>
        <v/>
      </c>
      <c r="L353" s="56" t="str">
        <f aca="false">IF(J353="","",IF(AND(J353&gt;'Expenses Testing'!$E$9,K353=0),1,0))</f>
        <v/>
      </c>
      <c r="M353" s="57" t="n">
        <v>0.687666851149</v>
      </c>
      <c r="N353" s="56" t="str">
        <f aca="false">IF(OR(A353="",I353=""),"",IF(COUNTIFS($A$2:$A$800,A353,$D$2:$D$800,D353,$I$2:$I$800,I353)&gt;1,"Possible duplicate",""))</f>
        <v/>
      </c>
      <c r="O353" s="56" t="str">
        <f aca="false">IF(J353="","",IF(AND(L353=0,K353=0),1,0))</f>
        <v/>
      </c>
      <c r="P353" s="56" t="str">
        <f aca="false">IF(L353=1,J353+ROW()/10^7,"")</f>
        <v/>
      </c>
      <c r="Q353" s="56" t="str">
        <f aca="false">IF(O353=1,M353,"")</f>
        <v/>
      </c>
      <c r="R353" s="56" t="str">
        <f aca="false">IF(K353=1,ROW(),"")</f>
        <v/>
      </c>
      <c r="S353" s="56" t="str">
        <f aca="false">IF(D353="","",TRIM(D353))</f>
        <v/>
      </c>
    </row>
    <row r="354" customFormat="false" ht="15" hidden="false" customHeight="false" outlineLevel="0" collapsed="false">
      <c r="A354" s="50"/>
      <c r="B354" s="50"/>
      <c r="C354" s="50" t="str">
        <f aca="false">IF(S354="","",IFERROR(IF(INDEX('Ledger Codes'!$C$6:$C$205,MATCH(S354,'Ledger Codes'!$B$6:$B$205,0))="","",INDEX('Ledger Codes'!$C$6:$C$205,MATCH(S354,'Ledger Codes'!$B$6:$B$205,0))),""))</f>
        <v/>
      </c>
      <c r="D354" s="50"/>
      <c r="E354" s="50"/>
      <c r="F354" s="50"/>
      <c r="G354" s="50"/>
      <c r="H354" s="50"/>
      <c r="I354" s="52" t="str">
        <f aca="false">IF(AND(G354="",H354=""),"",N(G354)-N(H354))</f>
        <v/>
      </c>
      <c r="J354" s="52" t="str">
        <f aca="false">IF(I354="","",ABS(I354))</f>
        <v/>
      </c>
      <c r="K354" s="56" t="str">
        <f aca="false">IF(S354="","",IF(IFERROR(INDEX('Expense Accounts'!$G$6:$G$75,MATCH(S354,'Expense Accounts'!$C$6:$C$75,0)),"Include")="Exclude",1,0))</f>
        <v/>
      </c>
      <c r="L354" s="56" t="str">
        <f aca="false">IF(J354="","",IF(AND(J354&gt;'Expenses Testing'!$E$9,K354=0),1,0))</f>
        <v/>
      </c>
      <c r="M354" s="57" t="n">
        <v>0.93451260666</v>
      </c>
      <c r="N354" s="56" t="str">
        <f aca="false">IF(OR(A354="",I354=""),"",IF(COUNTIFS($A$2:$A$800,A354,$D$2:$D$800,D354,$I$2:$I$800,I354)&gt;1,"Possible duplicate",""))</f>
        <v/>
      </c>
      <c r="O354" s="56" t="str">
        <f aca="false">IF(J354="","",IF(AND(L354=0,K354=0),1,0))</f>
        <v/>
      </c>
      <c r="P354" s="56" t="str">
        <f aca="false">IF(L354=1,J354+ROW()/10^7,"")</f>
        <v/>
      </c>
      <c r="Q354" s="56" t="str">
        <f aca="false">IF(O354=1,M354,"")</f>
        <v/>
      </c>
      <c r="R354" s="56" t="str">
        <f aca="false">IF(K354=1,ROW(),"")</f>
        <v/>
      </c>
      <c r="S354" s="56" t="str">
        <f aca="false">IF(D354="","",TRIM(D354))</f>
        <v/>
      </c>
    </row>
    <row r="355" customFormat="false" ht="15" hidden="false" customHeight="false" outlineLevel="0" collapsed="false">
      <c r="A355" s="50"/>
      <c r="B355" s="50"/>
      <c r="C355" s="50" t="str">
        <f aca="false">IF(S355="","",IFERROR(IF(INDEX('Ledger Codes'!$C$6:$C$205,MATCH(S355,'Ledger Codes'!$B$6:$B$205,0))="","",INDEX('Ledger Codes'!$C$6:$C$205,MATCH(S355,'Ledger Codes'!$B$6:$B$205,0))),""))</f>
        <v/>
      </c>
      <c r="D355" s="50"/>
      <c r="E355" s="50"/>
      <c r="F355" s="50"/>
      <c r="G355" s="50"/>
      <c r="H355" s="50"/>
      <c r="I355" s="52" t="str">
        <f aca="false">IF(AND(G355="",H355=""),"",N(G355)-N(H355))</f>
        <v/>
      </c>
      <c r="J355" s="52" t="str">
        <f aca="false">IF(I355="","",ABS(I355))</f>
        <v/>
      </c>
      <c r="K355" s="56" t="str">
        <f aca="false">IF(S355="","",IF(IFERROR(INDEX('Expense Accounts'!$G$6:$G$75,MATCH(S355,'Expense Accounts'!$C$6:$C$75,0)),"Include")="Exclude",1,0))</f>
        <v/>
      </c>
      <c r="L355" s="56" t="str">
        <f aca="false">IF(J355="","",IF(AND(J355&gt;'Expenses Testing'!$E$9,K355=0),1,0))</f>
        <v/>
      </c>
      <c r="M355" s="57" t="n">
        <v>0.528498675096</v>
      </c>
      <c r="N355" s="56" t="str">
        <f aca="false">IF(OR(A355="",I355=""),"",IF(COUNTIFS($A$2:$A$800,A355,$D$2:$D$800,D355,$I$2:$I$800,I355)&gt;1,"Possible duplicate",""))</f>
        <v/>
      </c>
      <c r="O355" s="56" t="str">
        <f aca="false">IF(J355="","",IF(AND(L355=0,K355=0),1,0))</f>
        <v/>
      </c>
      <c r="P355" s="56" t="str">
        <f aca="false">IF(L355=1,J355+ROW()/10^7,"")</f>
        <v/>
      </c>
      <c r="Q355" s="56" t="str">
        <f aca="false">IF(O355=1,M355,"")</f>
        <v/>
      </c>
      <c r="R355" s="56" t="str">
        <f aca="false">IF(K355=1,ROW(),"")</f>
        <v/>
      </c>
      <c r="S355" s="56" t="str">
        <f aca="false">IF(D355="","",TRIM(D355))</f>
        <v/>
      </c>
    </row>
    <row r="356" customFormat="false" ht="15" hidden="false" customHeight="false" outlineLevel="0" collapsed="false">
      <c r="A356" s="50"/>
      <c r="B356" s="50"/>
      <c r="C356" s="50" t="str">
        <f aca="false">IF(S356="","",IFERROR(IF(INDEX('Ledger Codes'!$C$6:$C$205,MATCH(S356,'Ledger Codes'!$B$6:$B$205,0))="","",INDEX('Ledger Codes'!$C$6:$C$205,MATCH(S356,'Ledger Codes'!$B$6:$B$205,0))),""))</f>
        <v/>
      </c>
      <c r="D356" s="50"/>
      <c r="E356" s="50"/>
      <c r="F356" s="50"/>
      <c r="G356" s="50"/>
      <c r="H356" s="50"/>
      <c r="I356" s="52" t="str">
        <f aca="false">IF(AND(G356="",H356=""),"",N(G356)-N(H356))</f>
        <v/>
      </c>
      <c r="J356" s="52" t="str">
        <f aca="false">IF(I356="","",ABS(I356))</f>
        <v/>
      </c>
      <c r="K356" s="56" t="str">
        <f aca="false">IF(S356="","",IF(IFERROR(INDEX('Expense Accounts'!$G$6:$G$75,MATCH(S356,'Expense Accounts'!$C$6:$C$75,0)),"Include")="Exclude",1,0))</f>
        <v/>
      </c>
      <c r="L356" s="56" t="str">
        <f aca="false">IF(J356="","",IF(AND(J356&gt;'Expenses Testing'!$E$9,K356=0),1,0))</f>
        <v/>
      </c>
      <c r="M356" s="57" t="n">
        <v>0.941636338894</v>
      </c>
      <c r="N356" s="56" t="str">
        <f aca="false">IF(OR(A356="",I356=""),"",IF(COUNTIFS($A$2:$A$800,A356,$D$2:$D$800,D356,$I$2:$I$800,I356)&gt;1,"Possible duplicate",""))</f>
        <v/>
      </c>
      <c r="O356" s="56" t="str">
        <f aca="false">IF(J356="","",IF(AND(L356=0,K356=0),1,0))</f>
        <v/>
      </c>
      <c r="P356" s="56" t="str">
        <f aca="false">IF(L356=1,J356+ROW()/10^7,"")</f>
        <v/>
      </c>
      <c r="Q356" s="56" t="str">
        <f aca="false">IF(O356=1,M356,"")</f>
        <v/>
      </c>
      <c r="R356" s="56" t="str">
        <f aca="false">IF(K356=1,ROW(),"")</f>
        <v/>
      </c>
      <c r="S356" s="56" t="str">
        <f aca="false">IF(D356="","",TRIM(D356))</f>
        <v/>
      </c>
    </row>
    <row r="357" customFormat="false" ht="15" hidden="false" customHeight="false" outlineLevel="0" collapsed="false">
      <c r="A357" s="50"/>
      <c r="B357" s="50"/>
      <c r="C357" s="50" t="str">
        <f aca="false">IF(S357="","",IFERROR(IF(INDEX('Ledger Codes'!$C$6:$C$205,MATCH(S357,'Ledger Codes'!$B$6:$B$205,0))="","",INDEX('Ledger Codes'!$C$6:$C$205,MATCH(S357,'Ledger Codes'!$B$6:$B$205,0))),""))</f>
        <v/>
      </c>
      <c r="D357" s="50"/>
      <c r="E357" s="50"/>
      <c r="F357" s="50"/>
      <c r="G357" s="50"/>
      <c r="H357" s="50"/>
      <c r="I357" s="52" t="str">
        <f aca="false">IF(AND(G357="",H357=""),"",N(G357)-N(H357))</f>
        <v/>
      </c>
      <c r="J357" s="52" t="str">
        <f aca="false">IF(I357="","",ABS(I357))</f>
        <v/>
      </c>
      <c r="K357" s="56" t="str">
        <f aca="false">IF(S357="","",IF(IFERROR(INDEX('Expense Accounts'!$G$6:$G$75,MATCH(S357,'Expense Accounts'!$C$6:$C$75,0)),"Include")="Exclude",1,0))</f>
        <v/>
      </c>
      <c r="L357" s="56" t="str">
        <f aca="false">IF(J357="","",IF(AND(J357&gt;'Expenses Testing'!$E$9,K357=0),1,0))</f>
        <v/>
      </c>
      <c r="M357" s="57" t="n">
        <v>0.09205894022</v>
      </c>
      <c r="N357" s="56" t="str">
        <f aca="false">IF(OR(A357="",I357=""),"",IF(COUNTIFS($A$2:$A$800,A357,$D$2:$D$800,D357,$I$2:$I$800,I357)&gt;1,"Possible duplicate",""))</f>
        <v/>
      </c>
      <c r="O357" s="56" t="str">
        <f aca="false">IF(J357="","",IF(AND(L357=0,K357=0),1,0))</f>
        <v/>
      </c>
      <c r="P357" s="56" t="str">
        <f aca="false">IF(L357=1,J357+ROW()/10^7,"")</f>
        <v/>
      </c>
      <c r="Q357" s="56" t="str">
        <f aca="false">IF(O357=1,M357,"")</f>
        <v/>
      </c>
      <c r="R357" s="56" t="str">
        <f aca="false">IF(K357=1,ROW(),"")</f>
        <v/>
      </c>
      <c r="S357" s="56" t="str">
        <f aca="false">IF(D357="","",TRIM(D357))</f>
        <v/>
      </c>
    </row>
    <row r="358" customFormat="false" ht="15" hidden="false" customHeight="false" outlineLevel="0" collapsed="false">
      <c r="A358" s="50"/>
      <c r="B358" s="50"/>
      <c r="C358" s="50" t="str">
        <f aca="false">IF(S358="","",IFERROR(IF(INDEX('Ledger Codes'!$C$6:$C$205,MATCH(S358,'Ledger Codes'!$B$6:$B$205,0))="","",INDEX('Ledger Codes'!$C$6:$C$205,MATCH(S358,'Ledger Codes'!$B$6:$B$205,0))),""))</f>
        <v/>
      </c>
      <c r="D358" s="50"/>
      <c r="E358" s="50"/>
      <c r="F358" s="50"/>
      <c r="G358" s="50"/>
      <c r="H358" s="50"/>
      <c r="I358" s="52" t="str">
        <f aca="false">IF(AND(G358="",H358=""),"",N(G358)-N(H358))</f>
        <v/>
      </c>
      <c r="J358" s="52" t="str">
        <f aca="false">IF(I358="","",ABS(I358))</f>
        <v/>
      </c>
      <c r="K358" s="56" t="str">
        <f aca="false">IF(S358="","",IF(IFERROR(INDEX('Expense Accounts'!$G$6:$G$75,MATCH(S358,'Expense Accounts'!$C$6:$C$75,0)),"Include")="Exclude",1,0))</f>
        <v/>
      </c>
      <c r="L358" s="56" t="str">
        <f aca="false">IF(J358="","",IF(AND(J358&gt;'Expenses Testing'!$E$9,K358=0),1,0))</f>
        <v/>
      </c>
      <c r="M358" s="57" t="n">
        <v>0.581712186318</v>
      </c>
      <c r="N358" s="56" t="str">
        <f aca="false">IF(OR(A358="",I358=""),"",IF(COUNTIFS($A$2:$A$800,A358,$D$2:$D$800,D358,$I$2:$I$800,I358)&gt;1,"Possible duplicate",""))</f>
        <v/>
      </c>
      <c r="O358" s="56" t="str">
        <f aca="false">IF(J358="","",IF(AND(L358=0,K358=0),1,0))</f>
        <v/>
      </c>
      <c r="P358" s="56" t="str">
        <f aca="false">IF(L358=1,J358+ROW()/10^7,"")</f>
        <v/>
      </c>
      <c r="Q358" s="56" t="str">
        <f aca="false">IF(O358=1,M358,"")</f>
        <v/>
      </c>
      <c r="R358" s="56" t="str">
        <f aca="false">IF(K358=1,ROW(),"")</f>
        <v/>
      </c>
      <c r="S358" s="56" t="str">
        <f aca="false">IF(D358="","",TRIM(D358))</f>
        <v/>
      </c>
    </row>
    <row r="359" customFormat="false" ht="15" hidden="false" customHeight="false" outlineLevel="0" collapsed="false">
      <c r="A359" s="50"/>
      <c r="B359" s="50"/>
      <c r="C359" s="50" t="str">
        <f aca="false">IF(S359="","",IFERROR(IF(INDEX('Ledger Codes'!$C$6:$C$205,MATCH(S359,'Ledger Codes'!$B$6:$B$205,0))="","",INDEX('Ledger Codes'!$C$6:$C$205,MATCH(S359,'Ledger Codes'!$B$6:$B$205,0))),""))</f>
        <v/>
      </c>
      <c r="D359" s="50"/>
      <c r="E359" s="50"/>
      <c r="F359" s="50"/>
      <c r="G359" s="50"/>
      <c r="H359" s="50"/>
      <c r="I359" s="52" t="str">
        <f aca="false">IF(AND(G359="",H359=""),"",N(G359)-N(H359))</f>
        <v/>
      </c>
      <c r="J359" s="52" t="str">
        <f aca="false">IF(I359="","",ABS(I359))</f>
        <v/>
      </c>
      <c r="K359" s="56" t="str">
        <f aca="false">IF(S359="","",IF(IFERROR(INDEX('Expense Accounts'!$G$6:$G$75,MATCH(S359,'Expense Accounts'!$C$6:$C$75,0)),"Include")="Exclude",1,0))</f>
        <v/>
      </c>
      <c r="L359" s="56" t="str">
        <f aca="false">IF(J359="","",IF(AND(J359&gt;'Expenses Testing'!$E$9,K359=0),1,0))</f>
        <v/>
      </c>
      <c r="M359" s="57" t="n">
        <v>0.924646778721</v>
      </c>
      <c r="N359" s="56" t="str">
        <f aca="false">IF(OR(A359="",I359=""),"",IF(COUNTIFS($A$2:$A$800,A359,$D$2:$D$800,D359,$I$2:$I$800,I359)&gt;1,"Possible duplicate",""))</f>
        <v/>
      </c>
      <c r="O359" s="56" t="str">
        <f aca="false">IF(J359="","",IF(AND(L359=0,K359=0),1,0))</f>
        <v/>
      </c>
      <c r="P359" s="56" t="str">
        <f aca="false">IF(L359=1,J359+ROW()/10^7,"")</f>
        <v/>
      </c>
      <c r="Q359" s="56" t="str">
        <f aca="false">IF(O359=1,M359,"")</f>
        <v/>
      </c>
      <c r="R359" s="56" t="str">
        <f aca="false">IF(K359=1,ROW(),"")</f>
        <v/>
      </c>
      <c r="S359" s="56" t="str">
        <f aca="false">IF(D359="","",TRIM(D359))</f>
        <v/>
      </c>
    </row>
    <row r="360" customFormat="false" ht="15" hidden="false" customHeight="false" outlineLevel="0" collapsed="false">
      <c r="A360" s="50"/>
      <c r="B360" s="50"/>
      <c r="C360" s="50" t="str">
        <f aca="false">IF(S360="","",IFERROR(IF(INDEX('Ledger Codes'!$C$6:$C$205,MATCH(S360,'Ledger Codes'!$B$6:$B$205,0))="","",INDEX('Ledger Codes'!$C$6:$C$205,MATCH(S360,'Ledger Codes'!$B$6:$B$205,0))),""))</f>
        <v/>
      </c>
      <c r="D360" s="50"/>
      <c r="E360" s="50"/>
      <c r="F360" s="50"/>
      <c r="G360" s="50"/>
      <c r="H360" s="50"/>
      <c r="I360" s="52" t="str">
        <f aca="false">IF(AND(G360="",H360=""),"",N(G360)-N(H360))</f>
        <v/>
      </c>
      <c r="J360" s="52" t="str">
        <f aca="false">IF(I360="","",ABS(I360))</f>
        <v/>
      </c>
      <c r="K360" s="56" t="str">
        <f aca="false">IF(S360="","",IF(IFERROR(INDEX('Expense Accounts'!$G$6:$G$75,MATCH(S360,'Expense Accounts'!$C$6:$C$75,0)),"Include")="Exclude",1,0))</f>
        <v/>
      </c>
      <c r="L360" s="56" t="str">
        <f aca="false">IF(J360="","",IF(AND(J360&gt;'Expenses Testing'!$E$9,K360=0),1,0))</f>
        <v/>
      </c>
      <c r="M360" s="57" t="n">
        <v>0.706364306418</v>
      </c>
      <c r="N360" s="56" t="str">
        <f aca="false">IF(OR(A360="",I360=""),"",IF(COUNTIFS($A$2:$A$800,A360,$D$2:$D$800,D360,$I$2:$I$800,I360)&gt;1,"Possible duplicate",""))</f>
        <v/>
      </c>
      <c r="O360" s="56" t="str">
        <f aca="false">IF(J360="","",IF(AND(L360=0,K360=0),1,0))</f>
        <v/>
      </c>
      <c r="P360" s="56" t="str">
        <f aca="false">IF(L360=1,J360+ROW()/10^7,"")</f>
        <v/>
      </c>
      <c r="Q360" s="56" t="str">
        <f aca="false">IF(O360=1,M360,"")</f>
        <v/>
      </c>
      <c r="R360" s="56" t="str">
        <f aca="false">IF(K360=1,ROW(),"")</f>
        <v/>
      </c>
      <c r="S360" s="56" t="str">
        <f aca="false">IF(D360="","",TRIM(D360))</f>
        <v/>
      </c>
    </row>
    <row r="361" customFormat="false" ht="15" hidden="false" customHeight="false" outlineLevel="0" collapsed="false">
      <c r="A361" s="50"/>
      <c r="B361" s="50"/>
      <c r="C361" s="50" t="str">
        <f aca="false">IF(S361="","",IFERROR(IF(INDEX('Ledger Codes'!$C$6:$C$205,MATCH(S361,'Ledger Codes'!$B$6:$B$205,0))="","",INDEX('Ledger Codes'!$C$6:$C$205,MATCH(S361,'Ledger Codes'!$B$6:$B$205,0))),""))</f>
        <v/>
      </c>
      <c r="D361" s="50"/>
      <c r="E361" s="50"/>
      <c r="F361" s="50"/>
      <c r="G361" s="50"/>
      <c r="H361" s="50"/>
      <c r="I361" s="52" t="str">
        <f aca="false">IF(AND(G361="",H361=""),"",N(G361)-N(H361))</f>
        <v/>
      </c>
      <c r="J361" s="52" t="str">
        <f aca="false">IF(I361="","",ABS(I361))</f>
        <v/>
      </c>
      <c r="K361" s="56" t="str">
        <f aca="false">IF(S361="","",IF(IFERROR(INDEX('Expense Accounts'!$G$6:$G$75,MATCH(S361,'Expense Accounts'!$C$6:$C$75,0)),"Include")="Exclude",1,0))</f>
        <v/>
      </c>
      <c r="L361" s="56" t="str">
        <f aca="false">IF(J361="","",IF(AND(J361&gt;'Expenses Testing'!$E$9,K361=0),1,0))</f>
        <v/>
      </c>
      <c r="M361" s="57" t="n">
        <v>0.686774381693</v>
      </c>
      <c r="N361" s="56" t="str">
        <f aca="false">IF(OR(A361="",I361=""),"",IF(COUNTIFS($A$2:$A$800,A361,$D$2:$D$800,D361,$I$2:$I$800,I361)&gt;1,"Possible duplicate",""))</f>
        <v/>
      </c>
      <c r="O361" s="56" t="str">
        <f aca="false">IF(J361="","",IF(AND(L361=0,K361=0),1,0))</f>
        <v/>
      </c>
      <c r="P361" s="56" t="str">
        <f aca="false">IF(L361=1,J361+ROW()/10^7,"")</f>
        <v/>
      </c>
      <c r="Q361" s="56" t="str">
        <f aca="false">IF(O361=1,M361,"")</f>
        <v/>
      </c>
      <c r="R361" s="56" t="str">
        <f aca="false">IF(K361=1,ROW(),"")</f>
        <v/>
      </c>
      <c r="S361" s="56" t="str">
        <f aca="false">IF(D361="","",TRIM(D361))</f>
        <v/>
      </c>
    </row>
    <row r="362" customFormat="false" ht="15" hidden="false" customHeight="false" outlineLevel="0" collapsed="false">
      <c r="A362" s="50"/>
      <c r="B362" s="50"/>
      <c r="C362" s="50" t="str">
        <f aca="false">IF(S362="","",IFERROR(IF(INDEX('Ledger Codes'!$C$6:$C$205,MATCH(S362,'Ledger Codes'!$B$6:$B$205,0))="","",INDEX('Ledger Codes'!$C$6:$C$205,MATCH(S362,'Ledger Codes'!$B$6:$B$205,0))),""))</f>
        <v/>
      </c>
      <c r="D362" s="50"/>
      <c r="E362" s="50"/>
      <c r="F362" s="50"/>
      <c r="G362" s="50"/>
      <c r="H362" s="50"/>
      <c r="I362" s="52" t="str">
        <f aca="false">IF(AND(G362="",H362=""),"",N(G362)-N(H362))</f>
        <v/>
      </c>
      <c r="J362" s="52" t="str">
        <f aca="false">IF(I362="","",ABS(I362))</f>
        <v/>
      </c>
      <c r="K362" s="56" t="str">
        <f aca="false">IF(S362="","",IF(IFERROR(INDEX('Expense Accounts'!$G$6:$G$75,MATCH(S362,'Expense Accounts'!$C$6:$C$75,0)),"Include")="Exclude",1,0))</f>
        <v/>
      </c>
      <c r="L362" s="56" t="str">
        <f aca="false">IF(J362="","",IF(AND(J362&gt;'Expenses Testing'!$E$9,K362=0),1,0))</f>
        <v/>
      </c>
      <c r="M362" s="57" t="n">
        <v>0.909294576226</v>
      </c>
      <c r="N362" s="56" t="str">
        <f aca="false">IF(OR(A362="",I362=""),"",IF(COUNTIFS($A$2:$A$800,A362,$D$2:$D$800,D362,$I$2:$I$800,I362)&gt;1,"Possible duplicate",""))</f>
        <v/>
      </c>
      <c r="O362" s="56" t="str">
        <f aca="false">IF(J362="","",IF(AND(L362=0,K362=0),1,0))</f>
        <v/>
      </c>
      <c r="P362" s="56" t="str">
        <f aca="false">IF(L362=1,J362+ROW()/10^7,"")</f>
        <v/>
      </c>
      <c r="Q362" s="56" t="str">
        <f aca="false">IF(O362=1,M362,"")</f>
        <v/>
      </c>
      <c r="R362" s="56" t="str">
        <f aca="false">IF(K362=1,ROW(),"")</f>
        <v/>
      </c>
      <c r="S362" s="56" t="str">
        <f aca="false">IF(D362="","",TRIM(D362))</f>
        <v/>
      </c>
    </row>
    <row r="363" customFormat="false" ht="15" hidden="false" customHeight="false" outlineLevel="0" collapsed="false">
      <c r="A363" s="50"/>
      <c r="B363" s="50"/>
      <c r="C363" s="50" t="str">
        <f aca="false">IF(S363="","",IFERROR(IF(INDEX('Ledger Codes'!$C$6:$C$205,MATCH(S363,'Ledger Codes'!$B$6:$B$205,0))="","",INDEX('Ledger Codes'!$C$6:$C$205,MATCH(S363,'Ledger Codes'!$B$6:$B$205,0))),""))</f>
        <v/>
      </c>
      <c r="D363" s="50"/>
      <c r="E363" s="50"/>
      <c r="F363" s="50"/>
      <c r="G363" s="50"/>
      <c r="H363" s="50"/>
      <c r="I363" s="52" t="str">
        <f aca="false">IF(AND(G363="",H363=""),"",N(G363)-N(H363))</f>
        <v/>
      </c>
      <c r="J363" s="52" t="str">
        <f aca="false">IF(I363="","",ABS(I363))</f>
        <v/>
      </c>
      <c r="K363" s="56" t="str">
        <f aca="false">IF(S363="","",IF(IFERROR(INDEX('Expense Accounts'!$G$6:$G$75,MATCH(S363,'Expense Accounts'!$C$6:$C$75,0)),"Include")="Exclude",1,0))</f>
        <v/>
      </c>
      <c r="L363" s="56" t="str">
        <f aca="false">IF(J363="","",IF(AND(J363&gt;'Expenses Testing'!$E$9,K363=0),1,0))</f>
        <v/>
      </c>
      <c r="M363" s="57" t="n">
        <v>0.573618288509</v>
      </c>
      <c r="N363" s="56" t="str">
        <f aca="false">IF(OR(A363="",I363=""),"",IF(COUNTIFS($A$2:$A$800,A363,$D$2:$D$800,D363,$I$2:$I$800,I363)&gt;1,"Possible duplicate",""))</f>
        <v/>
      </c>
      <c r="O363" s="56" t="str">
        <f aca="false">IF(J363="","",IF(AND(L363=0,K363=0),1,0))</f>
        <v/>
      </c>
      <c r="P363" s="56" t="str">
        <f aca="false">IF(L363=1,J363+ROW()/10^7,"")</f>
        <v/>
      </c>
      <c r="Q363" s="56" t="str">
        <f aca="false">IF(O363=1,M363,"")</f>
        <v/>
      </c>
      <c r="R363" s="56" t="str">
        <f aca="false">IF(K363=1,ROW(),"")</f>
        <v/>
      </c>
      <c r="S363" s="56" t="str">
        <f aca="false">IF(D363="","",TRIM(D363))</f>
        <v/>
      </c>
    </row>
    <row r="364" customFormat="false" ht="15" hidden="false" customHeight="false" outlineLevel="0" collapsed="false">
      <c r="A364" s="50"/>
      <c r="B364" s="50"/>
      <c r="C364" s="50" t="str">
        <f aca="false">IF(S364="","",IFERROR(IF(INDEX('Ledger Codes'!$C$6:$C$205,MATCH(S364,'Ledger Codes'!$B$6:$B$205,0))="","",INDEX('Ledger Codes'!$C$6:$C$205,MATCH(S364,'Ledger Codes'!$B$6:$B$205,0))),""))</f>
        <v/>
      </c>
      <c r="D364" s="50"/>
      <c r="E364" s="50"/>
      <c r="F364" s="50"/>
      <c r="G364" s="50"/>
      <c r="H364" s="50"/>
      <c r="I364" s="52" t="str">
        <f aca="false">IF(AND(G364="",H364=""),"",N(G364)-N(H364))</f>
        <v/>
      </c>
      <c r="J364" s="52" t="str">
        <f aca="false">IF(I364="","",ABS(I364))</f>
        <v/>
      </c>
      <c r="K364" s="56" t="str">
        <f aca="false">IF(S364="","",IF(IFERROR(INDEX('Expense Accounts'!$G$6:$G$75,MATCH(S364,'Expense Accounts'!$C$6:$C$75,0)),"Include")="Exclude",1,0))</f>
        <v/>
      </c>
      <c r="L364" s="56" t="str">
        <f aca="false">IF(J364="","",IF(AND(J364&gt;'Expenses Testing'!$E$9,K364=0),1,0))</f>
        <v/>
      </c>
      <c r="M364" s="57" t="n">
        <v>0.21401167148</v>
      </c>
      <c r="N364" s="56" t="str">
        <f aca="false">IF(OR(A364="",I364=""),"",IF(COUNTIFS($A$2:$A$800,A364,$D$2:$D$800,D364,$I$2:$I$800,I364)&gt;1,"Possible duplicate",""))</f>
        <v/>
      </c>
      <c r="O364" s="56" t="str">
        <f aca="false">IF(J364="","",IF(AND(L364=0,K364=0),1,0))</f>
        <v/>
      </c>
      <c r="P364" s="56" t="str">
        <f aca="false">IF(L364=1,J364+ROW()/10^7,"")</f>
        <v/>
      </c>
      <c r="Q364" s="56" t="str">
        <f aca="false">IF(O364=1,M364,"")</f>
        <v/>
      </c>
      <c r="R364" s="56" t="str">
        <f aca="false">IF(K364=1,ROW(),"")</f>
        <v/>
      </c>
      <c r="S364" s="56" t="str">
        <f aca="false">IF(D364="","",TRIM(D364))</f>
        <v/>
      </c>
    </row>
    <row r="365" customFormat="false" ht="15" hidden="false" customHeight="false" outlineLevel="0" collapsed="false">
      <c r="A365" s="50"/>
      <c r="B365" s="50"/>
      <c r="C365" s="50" t="str">
        <f aca="false">IF(S365="","",IFERROR(IF(INDEX('Ledger Codes'!$C$6:$C$205,MATCH(S365,'Ledger Codes'!$B$6:$B$205,0))="","",INDEX('Ledger Codes'!$C$6:$C$205,MATCH(S365,'Ledger Codes'!$B$6:$B$205,0))),""))</f>
        <v/>
      </c>
      <c r="D365" s="50"/>
      <c r="E365" s="50"/>
      <c r="F365" s="50"/>
      <c r="G365" s="50"/>
      <c r="H365" s="50"/>
      <c r="I365" s="52" t="str">
        <f aca="false">IF(AND(G365="",H365=""),"",N(G365)-N(H365))</f>
        <v/>
      </c>
      <c r="J365" s="52" t="str">
        <f aca="false">IF(I365="","",ABS(I365))</f>
        <v/>
      </c>
      <c r="K365" s="56" t="str">
        <f aca="false">IF(S365="","",IF(IFERROR(INDEX('Expense Accounts'!$G$6:$G$75,MATCH(S365,'Expense Accounts'!$C$6:$C$75,0)),"Include")="Exclude",1,0))</f>
        <v/>
      </c>
      <c r="L365" s="56" t="str">
        <f aca="false">IF(J365="","",IF(AND(J365&gt;'Expenses Testing'!$E$9,K365=0),1,0))</f>
        <v/>
      </c>
      <c r="M365" s="57" t="n">
        <v>0.791514218541</v>
      </c>
      <c r="N365" s="56" t="str">
        <f aca="false">IF(OR(A365="",I365=""),"",IF(COUNTIFS($A$2:$A$800,A365,$D$2:$D$800,D365,$I$2:$I$800,I365)&gt;1,"Possible duplicate",""))</f>
        <v/>
      </c>
      <c r="O365" s="56" t="str">
        <f aca="false">IF(J365="","",IF(AND(L365=0,K365=0),1,0))</f>
        <v/>
      </c>
      <c r="P365" s="56" t="str">
        <f aca="false">IF(L365=1,J365+ROW()/10^7,"")</f>
        <v/>
      </c>
      <c r="Q365" s="56" t="str">
        <f aca="false">IF(O365=1,M365,"")</f>
        <v/>
      </c>
      <c r="R365" s="56" t="str">
        <f aca="false">IF(K365=1,ROW(),"")</f>
        <v/>
      </c>
      <c r="S365" s="56" t="str">
        <f aca="false">IF(D365="","",TRIM(D365))</f>
        <v/>
      </c>
    </row>
    <row r="366" customFormat="false" ht="15" hidden="false" customHeight="false" outlineLevel="0" collapsed="false">
      <c r="A366" s="50"/>
      <c r="B366" s="50"/>
      <c r="C366" s="50" t="str">
        <f aca="false">IF(S366="","",IFERROR(IF(INDEX('Ledger Codes'!$C$6:$C$205,MATCH(S366,'Ledger Codes'!$B$6:$B$205,0))="","",INDEX('Ledger Codes'!$C$6:$C$205,MATCH(S366,'Ledger Codes'!$B$6:$B$205,0))),""))</f>
        <v/>
      </c>
      <c r="D366" s="50"/>
      <c r="E366" s="50"/>
      <c r="F366" s="50"/>
      <c r="G366" s="50"/>
      <c r="H366" s="50"/>
      <c r="I366" s="52" t="str">
        <f aca="false">IF(AND(G366="",H366=""),"",N(G366)-N(H366))</f>
        <v/>
      </c>
      <c r="J366" s="52" t="str">
        <f aca="false">IF(I366="","",ABS(I366))</f>
        <v/>
      </c>
      <c r="K366" s="56" t="str">
        <f aca="false">IF(S366="","",IF(IFERROR(INDEX('Expense Accounts'!$G$6:$G$75,MATCH(S366,'Expense Accounts'!$C$6:$C$75,0)),"Include")="Exclude",1,0))</f>
        <v/>
      </c>
      <c r="L366" s="56" t="str">
        <f aca="false">IF(J366="","",IF(AND(J366&gt;'Expenses Testing'!$E$9,K366=0),1,0))</f>
        <v/>
      </c>
      <c r="M366" s="57" t="n">
        <v>0.30651931105</v>
      </c>
      <c r="N366" s="56" t="str">
        <f aca="false">IF(OR(A366="",I366=""),"",IF(COUNTIFS($A$2:$A$800,A366,$D$2:$D$800,D366,$I$2:$I$800,I366)&gt;1,"Possible duplicate",""))</f>
        <v/>
      </c>
      <c r="O366" s="56" t="str">
        <f aca="false">IF(J366="","",IF(AND(L366=0,K366=0),1,0))</f>
        <v/>
      </c>
      <c r="P366" s="56" t="str">
        <f aca="false">IF(L366=1,J366+ROW()/10^7,"")</f>
        <v/>
      </c>
      <c r="Q366" s="56" t="str">
        <f aca="false">IF(O366=1,M366,"")</f>
        <v/>
      </c>
      <c r="R366" s="56" t="str">
        <f aca="false">IF(K366=1,ROW(),"")</f>
        <v/>
      </c>
      <c r="S366" s="56" t="str">
        <f aca="false">IF(D366="","",TRIM(D366))</f>
        <v/>
      </c>
    </row>
    <row r="367" customFormat="false" ht="15" hidden="false" customHeight="false" outlineLevel="0" collapsed="false">
      <c r="A367" s="50"/>
      <c r="B367" s="50"/>
      <c r="C367" s="50" t="str">
        <f aca="false">IF(S367="","",IFERROR(IF(INDEX('Ledger Codes'!$C$6:$C$205,MATCH(S367,'Ledger Codes'!$B$6:$B$205,0))="","",INDEX('Ledger Codes'!$C$6:$C$205,MATCH(S367,'Ledger Codes'!$B$6:$B$205,0))),""))</f>
        <v/>
      </c>
      <c r="D367" s="50"/>
      <c r="E367" s="50"/>
      <c r="F367" s="50"/>
      <c r="G367" s="50"/>
      <c r="H367" s="50"/>
      <c r="I367" s="52" t="str">
        <f aca="false">IF(AND(G367="",H367=""),"",N(G367)-N(H367))</f>
        <v/>
      </c>
      <c r="J367" s="52" t="str">
        <f aca="false">IF(I367="","",ABS(I367))</f>
        <v/>
      </c>
      <c r="K367" s="56" t="str">
        <f aca="false">IF(S367="","",IF(IFERROR(INDEX('Expense Accounts'!$G$6:$G$75,MATCH(S367,'Expense Accounts'!$C$6:$C$75,0)),"Include")="Exclude",1,0))</f>
        <v/>
      </c>
      <c r="L367" s="56" t="str">
        <f aca="false">IF(J367="","",IF(AND(J367&gt;'Expenses Testing'!$E$9,K367=0),1,0))</f>
        <v/>
      </c>
      <c r="M367" s="57" t="n">
        <v>0.252487191717</v>
      </c>
      <c r="N367" s="56" t="str">
        <f aca="false">IF(OR(A367="",I367=""),"",IF(COUNTIFS($A$2:$A$800,A367,$D$2:$D$800,D367,$I$2:$I$800,I367)&gt;1,"Possible duplicate",""))</f>
        <v/>
      </c>
      <c r="O367" s="56" t="str">
        <f aca="false">IF(J367="","",IF(AND(L367=0,K367=0),1,0))</f>
        <v/>
      </c>
      <c r="P367" s="56" t="str">
        <f aca="false">IF(L367=1,J367+ROW()/10^7,"")</f>
        <v/>
      </c>
      <c r="Q367" s="56" t="str">
        <f aca="false">IF(O367=1,M367,"")</f>
        <v/>
      </c>
      <c r="R367" s="56" t="str">
        <f aca="false">IF(K367=1,ROW(),"")</f>
        <v/>
      </c>
      <c r="S367" s="56" t="str">
        <f aca="false">IF(D367="","",TRIM(D367))</f>
        <v/>
      </c>
    </row>
    <row r="368" customFormat="false" ht="15" hidden="false" customHeight="false" outlineLevel="0" collapsed="false">
      <c r="A368" s="50"/>
      <c r="B368" s="50"/>
      <c r="C368" s="50" t="str">
        <f aca="false">IF(S368="","",IFERROR(IF(INDEX('Ledger Codes'!$C$6:$C$205,MATCH(S368,'Ledger Codes'!$B$6:$B$205,0))="","",INDEX('Ledger Codes'!$C$6:$C$205,MATCH(S368,'Ledger Codes'!$B$6:$B$205,0))),""))</f>
        <v/>
      </c>
      <c r="D368" s="50"/>
      <c r="E368" s="50"/>
      <c r="F368" s="50"/>
      <c r="G368" s="50"/>
      <c r="H368" s="50"/>
      <c r="I368" s="52" t="str">
        <f aca="false">IF(AND(G368="",H368=""),"",N(G368)-N(H368))</f>
        <v/>
      </c>
      <c r="J368" s="52" t="str">
        <f aca="false">IF(I368="","",ABS(I368))</f>
        <v/>
      </c>
      <c r="K368" s="56" t="str">
        <f aca="false">IF(S368="","",IF(IFERROR(INDEX('Expense Accounts'!$G$6:$G$75,MATCH(S368,'Expense Accounts'!$C$6:$C$75,0)),"Include")="Exclude",1,0))</f>
        <v/>
      </c>
      <c r="L368" s="56" t="str">
        <f aca="false">IF(J368="","",IF(AND(J368&gt;'Expenses Testing'!$E$9,K368=0),1,0))</f>
        <v/>
      </c>
      <c r="M368" s="57" t="n">
        <v>0.032039100006</v>
      </c>
      <c r="N368" s="56" t="str">
        <f aca="false">IF(OR(A368="",I368=""),"",IF(COUNTIFS($A$2:$A$800,A368,$D$2:$D$800,D368,$I$2:$I$800,I368)&gt;1,"Possible duplicate",""))</f>
        <v/>
      </c>
      <c r="O368" s="56" t="str">
        <f aca="false">IF(J368="","",IF(AND(L368=0,K368=0),1,0))</f>
        <v/>
      </c>
      <c r="P368" s="56" t="str">
        <f aca="false">IF(L368=1,J368+ROW()/10^7,"")</f>
        <v/>
      </c>
      <c r="Q368" s="56" t="str">
        <f aca="false">IF(O368=1,M368,"")</f>
        <v/>
      </c>
      <c r="R368" s="56" t="str">
        <f aca="false">IF(K368=1,ROW(),"")</f>
        <v/>
      </c>
      <c r="S368" s="56" t="str">
        <f aca="false">IF(D368="","",TRIM(D368))</f>
        <v/>
      </c>
    </row>
    <row r="369" customFormat="false" ht="15" hidden="false" customHeight="false" outlineLevel="0" collapsed="false">
      <c r="A369" s="50"/>
      <c r="B369" s="50"/>
      <c r="C369" s="50" t="str">
        <f aca="false">IF(S369="","",IFERROR(IF(INDEX('Ledger Codes'!$C$6:$C$205,MATCH(S369,'Ledger Codes'!$B$6:$B$205,0))="","",INDEX('Ledger Codes'!$C$6:$C$205,MATCH(S369,'Ledger Codes'!$B$6:$B$205,0))),""))</f>
        <v/>
      </c>
      <c r="D369" s="50"/>
      <c r="E369" s="50"/>
      <c r="F369" s="50"/>
      <c r="G369" s="50"/>
      <c r="H369" s="50"/>
      <c r="I369" s="52" t="str">
        <f aca="false">IF(AND(G369="",H369=""),"",N(G369)-N(H369))</f>
        <v/>
      </c>
      <c r="J369" s="52" t="str">
        <f aca="false">IF(I369="","",ABS(I369))</f>
        <v/>
      </c>
      <c r="K369" s="56" t="str">
        <f aca="false">IF(S369="","",IF(IFERROR(INDEX('Expense Accounts'!$G$6:$G$75,MATCH(S369,'Expense Accounts'!$C$6:$C$75,0)),"Include")="Exclude",1,0))</f>
        <v/>
      </c>
      <c r="L369" s="56" t="str">
        <f aca="false">IF(J369="","",IF(AND(J369&gt;'Expenses Testing'!$E$9,K369=0),1,0))</f>
        <v/>
      </c>
      <c r="M369" s="57" t="n">
        <v>0.74429993647</v>
      </c>
      <c r="N369" s="56" t="str">
        <f aca="false">IF(OR(A369="",I369=""),"",IF(COUNTIFS($A$2:$A$800,A369,$D$2:$D$800,D369,$I$2:$I$800,I369)&gt;1,"Possible duplicate",""))</f>
        <v/>
      </c>
      <c r="O369" s="56" t="str">
        <f aca="false">IF(J369="","",IF(AND(L369=0,K369=0),1,0))</f>
        <v/>
      </c>
      <c r="P369" s="56" t="str">
        <f aca="false">IF(L369=1,J369+ROW()/10^7,"")</f>
        <v/>
      </c>
      <c r="Q369" s="56" t="str">
        <f aca="false">IF(O369=1,M369,"")</f>
        <v/>
      </c>
      <c r="R369" s="56" t="str">
        <f aca="false">IF(K369=1,ROW(),"")</f>
        <v/>
      </c>
      <c r="S369" s="56" t="str">
        <f aca="false">IF(D369="","",TRIM(D369))</f>
        <v/>
      </c>
    </row>
    <row r="370" customFormat="false" ht="15" hidden="false" customHeight="false" outlineLevel="0" collapsed="false">
      <c r="A370" s="50"/>
      <c r="B370" s="50"/>
      <c r="C370" s="50" t="str">
        <f aca="false">IF(S370="","",IFERROR(IF(INDEX('Ledger Codes'!$C$6:$C$205,MATCH(S370,'Ledger Codes'!$B$6:$B$205,0))="","",INDEX('Ledger Codes'!$C$6:$C$205,MATCH(S370,'Ledger Codes'!$B$6:$B$205,0))),""))</f>
        <v/>
      </c>
      <c r="D370" s="50"/>
      <c r="E370" s="50"/>
      <c r="F370" s="50"/>
      <c r="G370" s="50"/>
      <c r="H370" s="50"/>
      <c r="I370" s="52" t="str">
        <f aca="false">IF(AND(G370="",H370=""),"",N(G370)-N(H370))</f>
        <v/>
      </c>
      <c r="J370" s="52" t="str">
        <f aca="false">IF(I370="","",ABS(I370))</f>
        <v/>
      </c>
      <c r="K370" s="56" t="str">
        <f aca="false">IF(S370="","",IF(IFERROR(INDEX('Expense Accounts'!$G$6:$G$75,MATCH(S370,'Expense Accounts'!$C$6:$C$75,0)),"Include")="Exclude",1,0))</f>
        <v/>
      </c>
      <c r="L370" s="56" t="str">
        <f aca="false">IF(J370="","",IF(AND(J370&gt;'Expenses Testing'!$E$9,K370=0),1,0))</f>
        <v/>
      </c>
      <c r="M370" s="57" t="n">
        <v>0.355476068195</v>
      </c>
      <c r="N370" s="56" t="str">
        <f aca="false">IF(OR(A370="",I370=""),"",IF(COUNTIFS($A$2:$A$800,A370,$D$2:$D$800,D370,$I$2:$I$800,I370)&gt;1,"Possible duplicate",""))</f>
        <v/>
      </c>
      <c r="O370" s="56" t="str">
        <f aca="false">IF(J370="","",IF(AND(L370=0,K370=0),1,0))</f>
        <v/>
      </c>
      <c r="P370" s="56" t="str">
        <f aca="false">IF(L370=1,J370+ROW()/10^7,"")</f>
        <v/>
      </c>
      <c r="Q370" s="56" t="str">
        <f aca="false">IF(O370=1,M370,"")</f>
        <v/>
      </c>
      <c r="R370" s="56" t="str">
        <f aca="false">IF(K370=1,ROW(),"")</f>
        <v/>
      </c>
      <c r="S370" s="56" t="str">
        <f aca="false">IF(D370="","",TRIM(D370))</f>
        <v/>
      </c>
    </row>
    <row r="371" customFormat="false" ht="15" hidden="false" customHeight="false" outlineLevel="0" collapsed="false">
      <c r="A371" s="50"/>
      <c r="B371" s="50"/>
      <c r="C371" s="50" t="str">
        <f aca="false">IF(S371="","",IFERROR(IF(INDEX('Ledger Codes'!$C$6:$C$205,MATCH(S371,'Ledger Codes'!$B$6:$B$205,0))="","",INDEX('Ledger Codes'!$C$6:$C$205,MATCH(S371,'Ledger Codes'!$B$6:$B$205,0))),""))</f>
        <v/>
      </c>
      <c r="D371" s="50"/>
      <c r="E371" s="50"/>
      <c r="F371" s="50"/>
      <c r="G371" s="50"/>
      <c r="H371" s="50"/>
      <c r="I371" s="52" t="str">
        <f aca="false">IF(AND(G371="",H371=""),"",N(G371)-N(H371))</f>
        <v/>
      </c>
      <c r="J371" s="52" t="str">
        <f aca="false">IF(I371="","",ABS(I371))</f>
        <v/>
      </c>
      <c r="K371" s="56" t="str">
        <f aca="false">IF(S371="","",IF(IFERROR(INDEX('Expense Accounts'!$G$6:$G$75,MATCH(S371,'Expense Accounts'!$C$6:$C$75,0)),"Include")="Exclude",1,0))</f>
        <v/>
      </c>
      <c r="L371" s="56" t="str">
        <f aca="false">IF(J371="","",IF(AND(J371&gt;'Expenses Testing'!$E$9,K371=0),1,0))</f>
        <v/>
      </c>
      <c r="M371" s="57" t="n">
        <v>0.169131065493</v>
      </c>
      <c r="N371" s="56" t="str">
        <f aca="false">IF(OR(A371="",I371=""),"",IF(COUNTIFS($A$2:$A$800,A371,$D$2:$D$800,D371,$I$2:$I$800,I371)&gt;1,"Possible duplicate",""))</f>
        <v/>
      </c>
      <c r="O371" s="56" t="str">
        <f aca="false">IF(J371="","",IF(AND(L371=0,K371=0),1,0))</f>
        <v/>
      </c>
      <c r="P371" s="56" t="str">
        <f aca="false">IF(L371=1,J371+ROW()/10^7,"")</f>
        <v/>
      </c>
      <c r="Q371" s="56" t="str">
        <f aca="false">IF(O371=1,M371,"")</f>
        <v/>
      </c>
      <c r="R371" s="56" t="str">
        <f aca="false">IF(K371=1,ROW(),"")</f>
        <v/>
      </c>
      <c r="S371" s="56" t="str">
        <f aca="false">IF(D371="","",TRIM(D371))</f>
        <v/>
      </c>
    </row>
    <row r="372" customFormat="false" ht="15" hidden="false" customHeight="false" outlineLevel="0" collapsed="false">
      <c r="A372" s="50"/>
      <c r="B372" s="50"/>
      <c r="C372" s="50" t="str">
        <f aca="false">IF(S372="","",IFERROR(IF(INDEX('Ledger Codes'!$C$6:$C$205,MATCH(S372,'Ledger Codes'!$B$6:$B$205,0))="","",INDEX('Ledger Codes'!$C$6:$C$205,MATCH(S372,'Ledger Codes'!$B$6:$B$205,0))),""))</f>
        <v/>
      </c>
      <c r="D372" s="50"/>
      <c r="E372" s="50"/>
      <c r="F372" s="50"/>
      <c r="G372" s="50"/>
      <c r="H372" s="50"/>
      <c r="I372" s="52" t="str">
        <f aca="false">IF(AND(G372="",H372=""),"",N(G372)-N(H372))</f>
        <v/>
      </c>
      <c r="J372" s="52" t="str">
        <f aca="false">IF(I372="","",ABS(I372))</f>
        <v/>
      </c>
      <c r="K372" s="56" t="str">
        <f aca="false">IF(S372="","",IF(IFERROR(INDEX('Expense Accounts'!$G$6:$G$75,MATCH(S372,'Expense Accounts'!$C$6:$C$75,0)),"Include")="Exclude",1,0))</f>
        <v/>
      </c>
      <c r="L372" s="56" t="str">
        <f aca="false">IF(J372="","",IF(AND(J372&gt;'Expenses Testing'!$E$9,K372=0),1,0))</f>
        <v/>
      </c>
      <c r="M372" s="57" t="n">
        <v>0.803768041413</v>
      </c>
      <c r="N372" s="56" t="str">
        <f aca="false">IF(OR(A372="",I372=""),"",IF(COUNTIFS($A$2:$A$800,A372,$D$2:$D$800,D372,$I$2:$I$800,I372)&gt;1,"Possible duplicate",""))</f>
        <v/>
      </c>
      <c r="O372" s="56" t="str">
        <f aca="false">IF(J372="","",IF(AND(L372=0,K372=0),1,0))</f>
        <v/>
      </c>
      <c r="P372" s="56" t="str">
        <f aca="false">IF(L372=1,J372+ROW()/10^7,"")</f>
        <v/>
      </c>
      <c r="Q372" s="56" t="str">
        <f aca="false">IF(O372=1,M372,"")</f>
        <v/>
      </c>
      <c r="R372" s="56" t="str">
        <f aca="false">IF(K372=1,ROW(),"")</f>
        <v/>
      </c>
      <c r="S372" s="56" t="str">
        <f aca="false">IF(D372="","",TRIM(D372))</f>
        <v/>
      </c>
    </row>
    <row r="373" customFormat="false" ht="15" hidden="false" customHeight="false" outlineLevel="0" collapsed="false">
      <c r="A373" s="50"/>
      <c r="B373" s="50"/>
      <c r="C373" s="50" t="str">
        <f aca="false">IF(S373="","",IFERROR(IF(INDEX('Ledger Codes'!$C$6:$C$205,MATCH(S373,'Ledger Codes'!$B$6:$B$205,0))="","",INDEX('Ledger Codes'!$C$6:$C$205,MATCH(S373,'Ledger Codes'!$B$6:$B$205,0))),""))</f>
        <v/>
      </c>
      <c r="D373" s="50"/>
      <c r="E373" s="50"/>
      <c r="F373" s="50"/>
      <c r="G373" s="50"/>
      <c r="H373" s="50"/>
      <c r="I373" s="52" t="str">
        <f aca="false">IF(AND(G373="",H373=""),"",N(G373)-N(H373))</f>
        <v/>
      </c>
      <c r="J373" s="52" t="str">
        <f aca="false">IF(I373="","",ABS(I373))</f>
        <v/>
      </c>
      <c r="K373" s="56" t="str">
        <f aca="false">IF(S373="","",IF(IFERROR(INDEX('Expense Accounts'!$G$6:$G$75,MATCH(S373,'Expense Accounts'!$C$6:$C$75,0)),"Include")="Exclude",1,0))</f>
        <v/>
      </c>
      <c r="L373" s="56" t="str">
        <f aca="false">IF(J373="","",IF(AND(J373&gt;'Expenses Testing'!$E$9,K373=0),1,0))</f>
        <v/>
      </c>
      <c r="M373" s="57" t="n">
        <v>0.745726980113</v>
      </c>
      <c r="N373" s="56" t="str">
        <f aca="false">IF(OR(A373="",I373=""),"",IF(COUNTIFS($A$2:$A$800,A373,$D$2:$D$800,D373,$I$2:$I$800,I373)&gt;1,"Possible duplicate",""))</f>
        <v/>
      </c>
      <c r="O373" s="56" t="str">
        <f aca="false">IF(J373="","",IF(AND(L373=0,K373=0),1,0))</f>
        <v/>
      </c>
      <c r="P373" s="56" t="str">
        <f aca="false">IF(L373=1,J373+ROW()/10^7,"")</f>
        <v/>
      </c>
      <c r="Q373" s="56" t="str">
        <f aca="false">IF(O373=1,M373,"")</f>
        <v/>
      </c>
      <c r="R373" s="56" t="str">
        <f aca="false">IF(K373=1,ROW(),"")</f>
        <v/>
      </c>
      <c r="S373" s="56" t="str">
        <f aca="false">IF(D373="","",TRIM(D373))</f>
        <v/>
      </c>
    </row>
    <row r="374" customFormat="false" ht="15" hidden="false" customHeight="false" outlineLevel="0" collapsed="false">
      <c r="A374" s="50"/>
      <c r="B374" s="50"/>
      <c r="C374" s="50" t="str">
        <f aca="false">IF(S374="","",IFERROR(IF(INDEX('Ledger Codes'!$C$6:$C$205,MATCH(S374,'Ledger Codes'!$B$6:$B$205,0))="","",INDEX('Ledger Codes'!$C$6:$C$205,MATCH(S374,'Ledger Codes'!$B$6:$B$205,0))),""))</f>
        <v/>
      </c>
      <c r="D374" s="50"/>
      <c r="E374" s="50"/>
      <c r="F374" s="50"/>
      <c r="G374" s="50"/>
      <c r="H374" s="50"/>
      <c r="I374" s="52" t="str">
        <f aca="false">IF(AND(G374="",H374=""),"",N(G374)-N(H374))</f>
        <v/>
      </c>
      <c r="J374" s="52" t="str">
        <f aca="false">IF(I374="","",ABS(I374))</f>
        <v/>
      </c>
      <c r="K374" s="56" t="str">
        <f aca="false">IF(S374="","",IF(IFERROR(INDEX('Expense Accounts'!$G$6:$G$75,MATCH(S374,'Expense Accounts'!$C$6:$C$75,0)),"Include")="Exclude",1,0))</f>
        <v/>
      </c>
      <c r="L374" s="56" t="str">
        <f aca="false">IF(J374="","",IF(AND(J374&gt;'Expenses Testing'!$E$9,K374=0),1,0))</f>
        <v/>
      </c>
      <c r="M374" s="57" t="n">
        <v>0.266154249764</v>
      </c>
      <c r="N374" s="56" t="str">
        <f aca="false">IF(OR(A374="",I374=""),"",IF(COUNTIFS($A$2:$A$800,A374,$D$2:$D$800,D374,$I$2:$I$800,I374)&gt;1,"Possible duplicate",""))</f>
        <v/>
      </c>
      <c r="O374" s="56" t="str">
        <f aca="false">IF(J374="","",IF(AND(L374=0,K374=0),1,0))</f>
        <v/>
      </c>
      <c r="P374" s="56" t="str">
        <f aca="false">IF(L374=1,J374+ROW()/10^7,"")</f>
        <v/>
      </c>
      <c r="Q374" s="56" t="str">
        <f aca="false">IF(O374=1,M374,"")</f>
        <v/>
      </c>
      <c r="R374" s="56" t="str">
        <f aca="false">IF(K374=1,ROW(),"")</f>
        <v/>
      </c>
      <c r="S374" s="56" t="str">
        <f aca="false">IF(D374="","",TRIM(D374))</f>
        <v/>
      </c>
    </row>
    <row r="375" customFormat="false" ht="15" hidden="false" customHeight="false" outlineLevel="0" collapsed="false">
      <c r="A375" s="50"/>
      <c r="B375" s="50"/>
      <c r="C375" s="50" t="str">
        <f aca="false">IF(S375="","",IFERROR(IF(INDEX('Ledger Codes'!$C$6:$C$205,MATCH(S375,'Ledger Codes'!$B$6:$B$205,0))="","",INDEX('Ledger Codes'!$C$6:$C$205,MATCH(S375,'Ledger Codes'!$B$6:$B$205,0))),""))</f>
        <v/>
      </c>
      <c r="D375" s="50"/>
      <c r="E375" s="50"/>
      <c r="F375" s="50"/>
      <c r="G375" s="50"/>
      <c r="H375" s="50"/>
      <c r="I375" s="52" t="str">
        <f aca="false">IF(AND(G375="",H375=""),"",N(G375)-N(H375))</f>
        <v/>
      </c>
      <c r="J375" s="52" t="str">
        <f aca="false">IF(I375="","",ABS(I375))</f>
        <v/>
      </c>
      <c r="K375" s="56" t="str">
        <f aca="false">IF(S375="","",IF(IFERROR(INDEX('Expense Accounts'!$G$6:$G$75,MATCH(S375,'Expense Accounts'!$C$6:$C$75,0)),"Include")="Exclude",1,0))</f>
        <v/>
      </c>
      <c r="L375" s="56" t="str">
        <f aca="false">IF(J375="","",IF(AND(J375&gt;'Expenses Testing'!$E$9,K375=0),1,0))</f>
        <v/>
      </c>
      <c r="M375" s="57" t="n">
        <v>0.060917676617</v>
      </c>
      <c r="N375" s="56" t="str">
        <f aca="false">IF(OR(A375="",I375=""),"",IF(COUNTIFS($A$2:$A$800,A375,$D$2:$D$800,D375,$I$2:$I$800,I375)&gt;1,"Possible duplicate",""))</f>
        <v/>
      </c>
      <c r="O375" s="56" t="str">
        <f aca="false">IF(J375="","",IF(AND(L375=0,K375=0),1,0))</f>
        <v/>
      </c>
      <c r="P375" s="56" t="str">
        <f aca="false">IF(L375=1,J375+ROW()/10^7,"")</f>
        <v/>
      </c>
      <c r="Q375" s="56" t="str">
        <f aca="false">IF(O375=1,M375,"")</f>
        <v/>
      </c>
      <c r="R375" s="56" t="str">
        <f aca="false">IF(K375=1,ROW(),"")</f>
        <v/>
      </c>
      <c r="S375" s="56" t="str">
        <f aca="false">IF(D375="","",TRIM(D375))</f>
        <v/>
      </c>
    </row>
    <row r="376" customFormat="false" ht="15" hidden="false" customHeight="false" outlineLevel="0" collapsed="false">
      <c r="A376" s="50"/>
      <c r="B376" s="50"/>
      <c r="C376" s="50" t="str">
        <f aca="false">IF(S376="","",IFERROR(IF(INDEX('Ledger Codes'!$C$6:$C$205,MATCH(S376,'Ledger Codes'!$B$6:$B$205,0))="","",INDEX('Ledger Codes'!$C$6:$C$205,MATCH(S376,'Ledger Codes'!$B$6:$B$205,0))),""))</f>
        <v/>
      </c>
      <c r="D376" s="50"/>
      <c r="E376" s="50"/>
      <c r="F376" s="50"/>
      <c r="G376" s="50"/>
      <c r="H376" s="50"/>
      <c r="I376" s="52" t="str">
        <f aca="false">IF(AND(G376="",H376=""),"",N(G376)-N(H376))</f>
        <v/>
      </c>
      <c r="J376" s="52" t="str">
        <f aca="false">IF(I376="","",ABS(I376))</f>
        <v/>
      </c>
      <c r="K376" s="56" t="str">
        <f aca="false">IF(S376="","",IF(IFERROR(INDEX('Expense Accounts'!$G$6:$G$75,MATCH(S376,'Expense Accounts'!$C$6:$C$75,0)),"Include")="Exclude",1,0))</f>
        <v/>
      </c>
      <c r="L376" s="56" t="str">
        <f aca="false">IF(J376="","",IF(AND(J376&gt;'Expenses Testing'!$E$9,K376=0),1,0))</f>
        <v/>
      </c>
      <c r="M376" s="57" t="n">
        <v>0.061941078388</v>
      </c>
      <c r="N376" s="56" t="str">
        <f aca="false">IF(OR(A376="",I376=""),"",IF(COUNTIFS($A$2:$A$800,A376,$D$2:$D$800,D376,$I$2:$I$800,I376)&gt;1,"Possible duplicate",""))</f>
        <v/>
      </c>
      <c r="O376" s="56" t="str">
        <f aca="false">IF(J376="","",IF(AND(L376=0,K376=0),1,0))</f>
        <v/>
      </c>
      <c r="P376" s="56" t="str">
        <f aca="false">IF(L376=1,J376+ROW()/10^7,"")</f>
        <v/>
      </c>
      <c r="Q376" s="56" t="str">
        <f aca="false">IF(O376=1,M376,"")</f>
        <v/>
      </c>
      <c r="R376" s="56" t="str">
        <f aca="false">IF(K376=1,ROW(),"")</f>
        <v/>
      </c>
      <c r="S376" s="56" t="str">
        <f aca="false">IF(D376="","",TRIM(D376))</f>
        <v/>
      </c>
    </row>
    <row r="377" customFormat="false" ht="15" hidden="false" customHeight="false" outlineLevel="0" collapsed="false">
      <c r="A377" s="50"/>
      <c r="B377" s="50"/>
      <c r="C377" s="50" t="str">
        <f aca="false">IF(S377="","",IFERROR(IF(INDEX('Ledger Codes'!$C$6:$C$205,MATCH(S377,'Ledger Codes'!$B$6:$B$205,0))="","",INDEX('Ledger Codes'!$C$6:$C$205,MATCH(S377,'Ledger Codes'!$B$6:$B$205,0))),""))</f>
        <v/>
      </c>
      <c r="D377" s="50"/>
      <c r="E377" s="50"/>
      <c r="F377" s="50"/>
      <c r="G377" s="50"/>
      <c r="H377" s="50"/>
      <c r="I377" s="52" t="str">
        <f aca="false">IF(AND(G377="",H377=""),"",N(G377)-N(H377))</f>
        <v/>
      </c>
      <c r="J377" s="52" t="str">
        <f aca="false">IF(I377="","",ABS(I377))</f>
        <v/>
      </c>
      <c r="K377" s="56" t="str">
        <f aca="false">IF(S377="","",IF(IFERROR(INDEX('Expense Accounts'!$G$6:$G$75,MATCH(S377,'Expense Accounts'!$C$6:$C$75,0)),"Include")="Exclude",1,0))</f>
        <v/>
      </c>
      <c r="L377" s="56" t="str">
        <f aca="false">IF(J377="","",IF(AND(J377&gt;'Expenses Testing'!$E$9,K377=0),1,0))</f>
        <v/>
      </c>
      <c r="M377" s="57" t="n">
        <v>0.079877747454</v>
      </c>
      <c r="N377" s="56" t="str">
        <f aca="false">IF(OR(A377="",I377=""),"",IF(COUNTIFS($A$2:$A$800,A377,$D$2:$D$800,D377,$I$2:$I$800,I377)&gt;1,"Possible duplicate",""))</f>
        <v/>
      </c>
      <c r="O377" s="56" t="str">
        <f aca="false">IF(J377="","",IF(AND(L377=0,K377=0),1,0))</f>
        <v/>
      </c>
      <c r="P377" s="56" t="str">
        <f aca="false">IF(L377=1,J377+ROW()/10^7,"")</f>
        <v/>
      </c>
      <c r="Q377" s="56" t="str">
        <f aca="false">IF(O377=1,M377,"")</f>
        <v/>
      </c>
      <c r="R377" s="56" t="str">
        <f aca="false">IF(K377=1,ROW(),"")</f>
        <v/>
      </c>
      <c r="S377" s="56" t="str">
        <f aca="false">IF(D377="","",TRIM(D377))</f>
        <v/>
      </c>
    </row>
    <row r="378" customFormat="false" ht="15" hidden="false" customHeight="false" outlineLevel="0" collapsed="false">
      <c r="A378" s="50"/>
      <c r="B378" s="50"/>
      <c r="C378" s="50" t="str">
        <f aca="false">IF(S378="","",IFERROR(IF(INDEX('Ledger Codes'!$C$6:$C$205,MATCH(S378,'Ledger Codes'!$B$6:$B$205,0))="","",INDEX('Ledger Codes'!$C$6:$C$205,MATCH(S378,'Ledger Codes'!$B$6:$B$205,0))),""))</f>
        <v/>
      </c>
      <c r="D378" s="50"/>
      <c r="E378" s="50"/>
      <c r="F378" s="50"/>
      <c r="G378" s="50"/>
      <c r="H378" s="50"/>
      <c r="I378" s="52" t="str">
        <f aca="false">IF(AND(G378="",H378=""),"",N(G378)-N(H378))</f>
        <v/>
      </c>
      <c r="J378" s="52" t="str">
        <f aca="false">IF(I378="","",ABS(I378))</f>
        <v/>
      </c>
      <c r="K378" s="56" t="str">
        <f aca="false">IF(S378="","",IF(IFERROR(INDEX('Expense Accounts'!$G$6:$G$75,MATCH(S378,'Expense Accounts'!$C$6:$C$75,0)),"Include")="Exclude",1,0))</f>
        <v/>
      </c>
      <c r="L378" s="56" t="str">
        <f aca="false">IF(J378="","",IF(AND(J378&gt;'Expenses Testing'!$E$9,K378=0),1,0))</f>
        <v/>
      </c>
      <c r="M378" s="57" t="n">
        <v>0.665235651532</v>
      </c>
      <c r="N378" s="56" t="str">
        <f aca="false">IF(OR(A378="",I378=""),"",IF(COUNTIFS($A$2:$A$800,A378,$D$2:$D$800,D378,$I$2:$I$800,I378)&gt;1,"Possible duplicate",""))</f>
        <v/>
      </c>
      <c r="O378" s="56" t="str">
        <f aca="false">IF(J378="","",IF(AND(L378=0,K378=0),1,0))</f>
        <v/>
      </c>
      <c r="P378" s="56" t="str">
        <f aca="false">IF(L378=1,J378+ROW()/10^7,"")</f>
        <v/>
      </c>
      <c r="Q378" s="56" t="str">
        <f aca="false">IF(O378=1,M378,"")</f>
        <v/>
      </c>
      <c r="R378" s="56" t="str">
        <f aca="false">IF(K378=1,ROW(),"")</f>
        <v/>
      </c>
      <c r="S378" s="56" t="str">
        <f aca="false">IF(D378="","",TRIM(D378))</f>
        <v/>
      </c>
    </row>
    <row r="379" customFormat="false" ht="15" hidden="false" customHeight="false" outlineLevel="0" collapsed="false">
      <c r="A379" s="50"/>
      <c r="B379" s="50"/>
      <c r="C379" s="50" t="str">
        <f aca="false">IF(S379="","",IFERROR(IF(INDEX('Ledger Codes'!$C$6:$C$205,MATCH(S379,'Ledger Codes'!$B$6:$B$205,0))="","",INDEX('Ledger Codes'!$C$6:$C$205,MATCH(S379,'Ledger Codes'!$B$6:$B$205,0))),""))</f>
        <v/>
      </c>
      <c r="D379" s="50"/>
      <c r="E379" s="50"/>
      <c r="F379" s="50"/>
      <c r="G379" s="50"/>
      <c r="H379" s="50"/>
      <c r="I379" s="52" t="str">
        <f aca="false">IF(AND(G379="",H379=""),"",N(G379)-N(H379))</f>
        <v/>
      </c>
      <c r="J379" s="52" t="str">
        <f aca="false">IF(I379="","",ABS(I379))</f>
        <v/>
      </c>
      <c r="K379" s="56" t="str">
        <f aca="false">IF(S379="","",IF(IFERROR(INDEX('Expense Accounts'!$G$6:$G$75,MATCH(S379,'Expense Accounts'!$C$6:$C$75,0)),"Include")="Exclude",1,0))</f>
        <v/>
      </c>
      <c r="L379" s="56" t="str">
        <f aca="false">IF(J379="","",IF(AND(J379&gt;'Expenses Testing'!$E$9,K379=0),1,0))</f>
        <v/>
      </c>
      <c r="M379" s="57" t="n">
        <v>0.016335810756</v>
      </c>
      <c r="N379" s="56" t="str">
        <f aca="false">IF(OR(A379="",I379=""),"",IF(COUNTIFS($A$2:$A$800,A379,$D$2:$D$800,D379,$I$2:$I$800,I379)&gt;1,"Possible duplicate",""))</f>
        <v/>
      </c>
      <c r="O379" s="56" t="str">
        <f aca="false">IF(J379="","",IF(AND(L379=0,K379=0),1,0))</f>
        <v/>
      </c>
      <c r="P379" s="56" t="str">
        <f aca="false">IF(L379=1,J379+ROW()/10^7,"")</f>
        <v/>
      </c>
      <c r="Q379" s="56" t="str">
        <f aca="false">IF(O379=1,M379,"")</f>
        <v/>
      </c>
      <c r="R379" s="56" t="str">
        <f aca="false">IF(K379=1,ROW(),"")</f>
        <v/>
      </c>
      <c r="S379" s="56" t="str">
        <f aca="false">IF(D379="","",TRIM(D379))</f>
        <v/>
      </c>
    </row>
    <row r="380" customFormat="false" ht="15" hidden="false" customHeight="false" outlineLevel="0" collapsed="false">
      <c r="A380" s="50"/>
      <c r="B380" s="50"/>
      <c r="C380" s="50" t="str">
        <f aca="false">IF(S380="","",IFERROR(IF(INDEX('Ledger Codes'!$C$6:$C$205,MATCH(S380,'Ledger Codes'!$B$6:$B$205,0))="","",INDEX('Ledger Codes'!$C$6:$C$205,MATCH(S380,'Ledger Codes'!$B$6:$B$205,0))),""))</f>
        <v/>
      </c>
      <c r="D380" s="50"/>
      <c r="E380" s="50"/>
      <c r="F380" s="50"/>
      <c r="G380" s="50"/>
      <c r="H380" s="50"/>
      <c r="I380" s="52" t="str">
        <f aca="false">IF(AND(G380="",H380=""),"",N(G380)-N(H380))</f>
        <v/>
      </c>
      <c r="J380" s="52" t="str">
        <f aca="false">IF(I380="","",ABS(I380))</f>
        <v/>
      </c>
      <c r="K380" s="56" t="str">
        <f aca="false">IF(S380="","",IF(IFERROR(INDEX('Expense Accounts'!$G$6:$G$75,MATCH(S380,'Expense Accounts'!$C$6:$C$75,0)),"Include")="Exclude",1,0))</f>
        <v/>
      </c>
      <c r="L380" s="56" t="str">
        <f aca="false">IF(J380="","",IF(AND(J380&gt;'Expenses Testing'!$E$9,K380=0),1,0))</f>
        <v/>
      </c>
      <c r="M380" s="57" t="n">
        <v>0.630043144216</v>
      </c>
      <c r="N380" s="56" t="str">
        <f aca="false">IF(OR(A380="",I380=""),"",IF(COUNTIFS($A$2:$A$800,A380,$D$2:$D$800,D380,$I$2:$I$800,I380)&gt;1,"Possible duplicate",""))</f>
        <v/>
      </c>
      <c r="O380" s="56" t="str">
        <f aca="false">IF(J380="","",IF(AND(L380=0,K380=0),1,0))</f>
        <v/>
      </c>
      <c r="P380" s="56" t="str">
        <f aca="false">IF(L380=1,J380+ROW()/10^7,"")</f>
        <v/>
      </c>
      <c r="Q380" s="56" t="str">
        <f aca="false">IF(O380=1,M380,"")</f>
        <v/>
      </c>
      <c r="R380" s="56" t="str">
        <f aca="false">IF(K380=1,ROW(),"")</f>
        <v/>
      </c>
      <c r="S380" s="56" t="str">
        <f aca="false">IF(D380="","",TRIM(D380))</f>
        <v/>
      </c>
    </row>
    <row r="381" customFormat="false" ht="15" hidden="false" customHeight="false" outlineLevel="0" collapsed="false">
      <c r="A381" s="50"/>
      <c r="B381" s="50"/>
      <c r="C381" s="50" t="str">
        <f aca="false">IF(S381="","",IFERROR(IF(INDEX('Ledger Codes'!$C$6:$C$205,MATCH(S381,'Ledger Codes'!$B$6:$B$205,0))="","",INDEX('Ledger Codes'!$C$6:$C$205,MATCH(S381,'Ledger Codes'!$B$6:$B$205,0))),""))</f>
        <v/>
      </c>
      <c r="D381" s="50"/>
      <c r="E381" s="50"/>
      <c r="F381" s="50"/>
      <c r="G381" s="50"/>
      <c r="H381" s="50"/>
      <c r="I381" s="52" t="str">
        <f aca="false">IF(AND(G381="",H381=""),"",N(G381)-N(H381))</f>
        <v/>
      </c>
      <c r="J381" s="52" t="str">
        <f aca="false">IF(I381="","",ABS(I381))</f>
        <v/>
      </c>
      <c r="K381" s="56" t="str">
        <f aca="false">IF(S381="","",IF(IFERROR(INDEX('Expense Accounts'!$G$6:$G$75,MATCH(S381,'Expense Accounts'!$C$6:$C$75,0)),"Include")="Exclude",1,0))</f>
        <v/>
      </c>
      <c r="L381" s="56" t="str">
        <f aca="false">IF(J381="","",IF(AND(J381&gt;'Expenses Testing'!$E$9,K381=0),1,0))</f>
        <v/>
      </c>
      <c r="M381" s="57" t="n">
        <v>0.546172258362</v>
      </c>
      <c r="N381" s="56" t="str">
        <f aca="false">IF(OR(A381="",I381=""),"",IF(COUNTIFS($A$2:$A$800,A381,$D$2:$D$800,D381,$I$2:$I$800,I381)&gt;1,"Possible duplicate",""))</f>
        <v/>
      </c>
      <c r="O381" s="56" t="str">
        <f aca="false">IF(J381="","",IF(AND(L381=0,K381=0),1,0))</f>
        <v/>
      </c>
      <c r="P381" s="56" t="str">
        <f aca="false">IF(L381=1,J381+ROW()/10^7,"")</f>
        <v/>
      </c>
      <c r="Q381" s="56" t="str">
        <f aca="false">IF(O381=1,M381,"")</f>
        <v/>
      </c>
      <c r="R381" s="56" t="str">
        <f aca="false">IF(K381=1,ROW(),"")</f>
        <v/>
      </c>
      <c r="S381" s="56" t="str">
        <f aca="false">IF(D381="","",TRIM(D381))</f>
        <v/>
      </c>
    </row>
    <row r="382" customFormat="false" ht="15" hidden="false" customHeight="false" outlineLevel="0" collapsed="false">
      <c r="A382" s="50"/>
      <c r="B382" s="50"/>
      <c r="C382" s="50" t="str">
        <f aca="false">IF(S382="","",IFERROR(IF(INDEX('Ledger Codes'!$C$6:$C$205,MATCH(S382,'Ledger Codes'!$B$6:$B$205,0))="","",INDEX('Ledger Codes'!$C$6:$C$205,MATCH(S382,'Ledger Codes'!$B$6:$B$205,0))),""))</f>
        <v/>
      </c>
      <c r="D382" s="50"/>
      <c r="E382" s="50"/>
      <c r="F382" s="50"/>
      <c r="G382" s="50"/>
      <c r="H382" s="50"/>
      <c r="I382" s="52" t="str">
        <f aca="false">IF(AND(G382="",H382=""),"",N(G382)-N(H382))</f>
        <v/>
      </c>
      <c r="J382" s="52" t="str">
        <f aca="false">IF(I382="","",ABS(I382))</f>
        <v/>
      </c>
      <c r="K382" s="56" t="str">
        <f aca="false">IF(S382="","",IF(IFERROR(INDEX('Expense Accounts'!$G$6:$G$75,MATCH(S382,'Expense Accounts'!$C$6:$C$75,0)),"Include")="Exclude",1,0))</f>
        <v/>
      </c>
      <c r="L382" s="56" t="str">
        <f aca="false">IF(J382="","",IF(AND(J382&gt;'Expenses Testing'!$E$9,K382=0),1,0))</f>
        <v/>
      </c>
      <c r="M382" s="57" t="n">
        <v>0.812519594858</v>
      </c>
      <c r="N382" s="56" t="str">
        <f aca="false">IF(OR(A382="",I382=""),"",IF(COUNTIFS($A$2:$A$800,A382,$D$2:$D$800,D382,$I$2:$I$800,I382)&gt;1,"Possible duplicate",""))</f>
        <v/>
      </c>
      <c r="O382" s="56" t="str">
        <f aca="false">IF(J382="","",IF(AND(L382=0,K382=0),1,0))</f>
        <v/>
      </c>
      <c r="P382" s="56" t="str">
        <f aca="false">IF(L382=1,J382+ROW()/10^7,"")</f>
        <v/>
      </c>
      <c r="Q382" s="56" t="str">
        <f aca="false">IF(O382=1,M382,"")</f>
        <v/>
      </c>
      <c r="R382" s="56" t="str">
        <f aca="false">IF(K382=1,ROW(),"")</f>
        <v/>
      </c>
      <c r="S382" s="56" t="str">
        <f aca="false">IF(D382="","",TRIM(D382))</f>
        <v/>
      </c>
    </row>
    <row r="383" customFormat="false" ht="15" hidden="false" customHeight="false" outlineLevel="0" collapsed="false">
      <c r="A383" s="50"/>
      <c r="B383" s="50"/>
      <c r="C383" s="50" t="str">
        <f aca="false">IF(S383="","",IFERROR(IF(INDEX('Ledger Codes'!$C$6:$C$205,MATCH(S383,'Ledger Codes'!$B$6:$B$205,0))="","",INDEX('Ledger Codes'!$C$6:$C$205,MATCH(S383,'Ledger Codes'!$B$6:$B$205,0))),""))</f>
        <v/>
      </c>
      <c r="D383" s="50"/>
      <c r="E383" s="50"/>
      <c r="F383" s="50"/>
      <c r="G383" s="50"/>
      <c r="H383" s="50"/>
      <c r="I383" s="52" t="str">
        <f aca="false">IF(AND(G383="",H383=""),"",N(G383)-N(H383))</f>
        <v/>
      </c>
      <c r="J383" s="52" t="str">
        <f aca="false">IF(I383="","",ABS(I383))</f>
        <v/>
      </c>
      <c r="K383" s="56" t="str">
        <f aca="false">IF(S383="","",IF(IFERROR(INDEX('Expense Accounts'!$G$6:$G$75,MATCH(S383,'Expense Accounts'!$C$6:$C$75,0)),"Include")="Exclude",1,0))</f>
        <v/>
      </c>
      <c r="L383" s="56" t="str">
        <f aca="false">IF(J383="","",IF(AND(J383&gt;'Expenses Testing'!$E$9,K383=0),1,0))</f>
        <v/>
      </c>
      <c r="M383" s="57" t="n">
        <v>0.183725686927</v>
      </c>
      <c r="N383" s="56" t="str">
        <f aca="false">IF(OR(A383="",I383=""),"",IF(COUNTIFS($A$2:$A$800,A383,$D$2:$D$800,D383,$I$2:$I$800,I383)&gt;1,"Possible duplicate",""))</f>
        <v/>
      </c>
      <c r="O383" s="56" t="str">
        <f aca="false">IF(J383="","",IF(AND(L383=0,K383=0),1,0))</f>
        <v/>
      </c>
      <c r="P383" s="56" t="str">
        <f aca="false">IF(L383=1,J383+ROW()/10^7,"")</f>
        <v/>
      </c>
      <c r="Q383" s="56" t="str">
        <f aca="false">IF(O383=1,M383,"")</f>
        <v/>
      </c>
      <c r="R383" s="56" t="str">
        <f aca="false">IF(K383=1,ROW(),"")</f>
        <v/>
      </c>
      <c r="S383" s="56" t="str">
        <f aca="false">IF(D383="","",TRIM(D383))</f>
        <v/>
      </c>
    </row>
    <row r="384" customFormat="false" ht="15" hidden="false" customHeight="false" outlineLevel="0" collapsed="false">
      <c r="A384" s="50"/>
      <c r="B384" s="50"/>
      <c r="C384" s="50" t="str">
        <f aca="false">IF(S384="","",IFERROR(IF(INDEX('Ledger Codes'!$C$6:$C$205,MATCH(S384,'Ledger Codes'!$B$6:$B$205,0))="","",INDEX('Ledger Codes'!$C$6:$C$205,MATCH(S384,'Ledger Codes'!$B$6:$B$205,0))),""))</f>
        <v/>
      </c>
      <c r="D384" s="50"/>
      <c r="E384" s="50"/>
      <c r="F384" s="50"/>
      <c r="G384" s="50"/>
      <c r="H384" s="50"/>
      <c r="I384" s="52" t="str">
        <f aca="false">IF(AND(G384="",H384=""),"",N(G384)-N(H384))</f>
        <v/>
      </c>
      <c r="J384" s="52" t="str">
        <f aca="false">IF(I384="","",ABS(I384))</f>
        <v/>
      </c>
      <c r="K384" s="56" t="str">
        <f aca="false">IF(S384="","",IF(IFERROR(INDEX('Expense Accounts'!$G$6:$G$75,MATCH(S384,'Expense Accounts'!$C$6:$C$75,0)),"Include")="Exclude",1,0))</f>
        <v/>
      </c>
      <c r="L384" s="56" t="str">
        <f aca="false">IF(J384="","",IF(AND(J384&gt;'Expenses Testing'!$E$9,K384=0),1,0))</f>
        <v/>
      </c>
      <c r="M384" s="57" t="n">
        <v>0.5799664922</v>
      </c>
      <c r="N384" s="56" t="str">
        <f aca="false">IF(OR(A384="",I384=""),"",IF(COUNTIFS($A$2:$A$800,A384,$D$2:$D$800,D384,$I$2:$I$800,I384)&gt;1,"Possible duplicate",""))</f>
        <v/>
      </c>
      <c r="O384" s="56" t="str">
        <f aca="false">IF(J384="","",IF(AND(L384=0,K384=0),1,0))</f>
        <v/>
      </c>
      <c r="P384" s="56" t="str">
        <f aca="false">IF(L384=1,J384+ROW()/10^7,"")</f>
        <v/>
      </c>
      <c r="Q384" s="56" t="str">
        <f aca="false">IF(O384=1,M384,"")</f>
        <v/>
      </c>
      <c r="R384" s="56" t="str">
        <f aca="false">IF(K384=1,ROW(),"")</f>
        <v/>
      </c>
      <c r="S384" s="56" t="str">
        <f aca="false">IF(D384="","",TRIM(D384))</f>
        <v/>
      </c>
    </row>
    <row r="385" customFormat="false" ht="15" hidden="false" customHeight="false" outlineLevel="0" collapsed="false">
      <c r="A385" s="50"/>
      <c r="B385" s="50"/>
      <c r="C385" s="50" t="str">
        <f aca="false">IF(S385="","",IFERROR(IF(INDEX('Ledger Codes'!$C$6:$C$205,MATCH(S385,'Ledger Codes'!$B$6:$B$205,0))="","",INDEX('Ledger Codes'!$C$6:$C$205,MATCH(S385,'Ledger Codes'!$B$6:$B$205,0))),""))</f>
        <v/>
      </c>
      <c r="D385" s="50"/>
      <c r="E385" s="50"/>
      <c r="F385" s="50"/>
      <c r="G385" s="50"/>
      <c r="H385" s="50"/>
      <c r="I385" s="52" t="str">
        <f aca="false">IF(AND(G385="",H385=""),"",N(G385)-N(H385))</f>
        <v/>
      </c>
      <c r="J385" s="52" t="str">
        <f aca="false">IF(I385="","",ABS(I385))</f>
        <v/>
      </c>
      <c r="K385" s="56" t="str">
        <f aca="false">IF(S385="","",IF(IFERROR(INDEX('Expense Accounts'!$G$6:$G$75,MATCH(S385,'Expense Accounts'!$C$6:$C$75,0)),"Include")="Exclude",1,0))</f>
        <v/>
      </c>
      <c r="L385" s="56" t="str">
        <f aca="false">IF(J385="","",IF(AND(J385&gt;'Expenses Testing'!$E$9,K385=0),1,0))</f>
        <v/>
      </c>
      <c r="M385" s="57" t="n">
        <v>0.062730727412</v>
      </c>
      <c r="N385" s="56" t="str">
        <f aca="false">IF(OR(A385="",I385=""),"",IF(COUNTIFS($A$2:$A$800,A385,$D$2:$D$800,D385,$I$2:$I$800,I385)&gt;1,"Possible duplicate",""))</f>
        <v/>
      </c>
      <c r="O385" s="56" t="str">
        <f aca="false">IF(J385="","",IF(AND(L385=0,K385=0),1,0))</f>
        <v/>
      </c>
      <c r="P385" s="56" t="str">
        <f aca="false">IF(L385=1,J385+ROW()/10^7,"")</f>
        <v/>
      </c>
      <c r="Q385" s="56" t="str">
        <f aca="false">IF(O385=1,M385,"")</f>
        <v/>
      </c>
      <c r="R385" s="56" t="str">
        <f aca="false">IF(K385=1,ROW(),"")</f>
        <v/>
      </c>
      <c r="S385" s="56" t="str">
        <f aca="false">IF(D385="","",TRIM(D385))</f>
        <v/>
      </c>
    </row>
    <row r="386" customFormat="false" ht="15" hidden="false" customHeight="false" outlineLevel="0" collapsed="false">
      <c r="A386" s="50"/>
      <c r="B386" s="50"/>
      <c r="C386" s="50" t="str">
        <f aca="false">IF(S386="","",IFERROR(IF(INDEX('Ledger Codes'!$C$6:$C$205,MATCH(S386,'Ledger Codes'!$B$6:$B$205,0))="","",INDEX('Ledger Codes'!$C$6:$C$205,MATCH(S386,'Ledger Codes'!$B$6:$B$205,0))),""))</f>
        <v/>
      </c>
      <c r="D386" s="50"/>
      <c r="E386" s="50"/>
      <c r="F386" s="50"/>
      <c r="G386" s="50"/>
      <c r="H386" s="50"/>
      <c r="I386" s="52" t="str">
        <f aca="false">IF(AND(G386="",H386=""),"",N(G386)-N(H386))</f>
        <v/>
      </c>
      <c r="J386" s="52" t="str">
        <f aca="false">IF(I386="","",ABS(I386))</f>
        <v/>
      </c>
      <c r="K386" s="56" t="str">
        <f aca="false">IF(S386="","",IF(IFERROR(INDEX('Expense Accounts'!$G$6:$G$75,MATCH(S386,'Expense Accounts'!$C$6:$C$75,0)),"Include")="Exclude",1,0))</f>
        <v/>
      </c>
      <c r="L386" s="56" t="str">
        <f aca="false">IF(J386="","",IF(AND(J386&gt;'Expenses Testing'!$E$9,K386=0),1,0))</f>
        <v/>
      </c>
      <c r="M386" s="57" t="n">
        <v>0.626566369598</v>
      </c>
      <c r="N386" s="56" t="str">
        <f aca="false">IF(OR(A386="",I386=""),"",IF(COUNTIFS($A$2:$A$800,A386,$D$2:$D$800,D386,$I$2:$I$800,I386)&gt;1,"Possible duplicate",""))</f>
        <v/>
      </c>
      <c r="O386" s="56" t="str">
        <f aca="false">IF(J386="","",IF(AND(L386=0,K386=0),1,0))</f>
        <v/>
      </c>
      <c r="P386" s="56" t="str">
        <f aca="false">IF(L386=1,J386+ROW()/10^7,"")</f>
        <v/>
      </c>
      <c r="Q386" s="56" t="str">
        <f aca="false">IF(O386=1,M386,"")</f>
        <v/>
      </c>
      <c r="R386" s="56" t="str">
        <f aca="false">IF(K386=1,ROW(),"")</f>
        <v/>
      </c>
      <c r="S386" s="56" t="str">
        <f aca="false">IF(D386="","",TRIM(D386))</f>
        <v/>
      </c>
    </row>
    <row r="387" customFormat="false" ht="15" hidden="false" customHeight="false" outlineLevel="0" collapsed="false">
      <c r="A387" s="50"/>
      <c r="B387" s="50"/>
      <c r="C387" s="50" t="str">
        <f aca="false">IF(S387="","",IFERROR(IF(INDEX('Ledger Codes'!$C$6:$C$205,MATCH(S387,'Ledger Codes'!$B$6:$B$205,0))="","",INDEX('Ledger Codes'!$C$6:$C$205,MATCH(S387,'Ledger Codes'!$B$6:$B$205,0))),""))</f>
        <v/>
      </c>
      <c r="D387" s="50"/>
      <c r="E387" s="50"/>
      <c r="F387" s="50"/>
      <c r="G387" s="50"/>
      <c r="H387" s="50"/>
      <c r="I387" s="52" t="str">
        <f aca="false">IF(AND(G387="",H387=""),"",N(G387)-N(H387))</f>
        <v/>
      </c>
      <c r="J387" s="52" t="str">
        <f aca="false">IF(I387="","",ABS(I387))</f>
        <v/>
      </c>
      <c r="K387" s="56" t="str">
        <f aca="false">IF(S387="","",IF(IFERROR(INDEX('Expense Accounts'!$G$6:$G$75,MATCH(S387,'Expense Accounts'!$C$6:$C$75,0)),"Include")="Exclude",1,0))</f>
        <v/>
      </c>
      <c r="L387" s="56" t="str">
        <f aca="false">IF(J387="","",IF(AND(J387&gt;'Expenses Testing'!$E$9,K387=0),1,0))</f>
        <v/>
      </c>
      <c r="M387" s="57" t="n">
        <v>0.181499237395</v>
      </c>
      <c r="N387" s="56" t="str">
        <f aca="false">IF(OR(A387="",I387=""),"",IF(COUNTIFS($A$2:$A$800,A387,$D$2:$D$800,D387,$I$2:$I$800,I387)&gt;1,"Possible duplicate",""))</f>
        <v/>
      </c>
      <c r="O387" s="56" t="str">
        <f aca="false">IF(J387="","",IF(AND(L387=0,K387=0),1,0))</f>
        <v/>
      </c>
      <c r="P387" s="56" t="str">
        <f aca="false">IF(L387=1,J387+ROW()/10^7,"")</f>
        <v/>
      </c>
      <c r="Q387" s="56" t="str">
        <f aca="false">IF(O387=1,M387,"")</f>
        <v/>
      </c>
      <c r="R387" s="56" t="str">
        <f aca="false">IF(K387=1,ROW(),"")</f>
        <v/>
      </c>
      <c r="S387" s="56" t="str">
        <f aca="false">IF(D387="","",TRIM(D387))</f>
        <v/>
      </c>
    </row>
    <row r="388" customFormat="false" ht="15" hidden="false" customHeight="false" outlineLevel="0" collapsed="false">
      <c r="A388" s="50"/>
      <c r="B388" s="50"/>
      <c r="C388" s="50" t="str">
        <f aca="false">IF(S388="","",IFERROR(IF(INDEX('Ledger Codes'!$C$6:$C$205,MATCH(S388,'Ledger Codes'!$B$6:$B$205,0))="","",INDEX('Ledger Codes'!$C$6:$C$205,MATCH(S388,'Ledger Codes'!$B$6:$B$205,0))),""))</f>
        <v/>
      </c>
      <c r="D388" s="50"/>
      <c r="E388" s="50"/>
      <c r="F388" s="50"/>
      <c r="G388" s="50"/>
      <c r="H388" s="50"/>
      <c r="I388" s="52" t="str">
        <f aca="false">IF(AND(G388="",H388=""),"",N(G388)-N(H388))</f>
        <v/>
      </c>
      <c r="J388" s="52" t="str">
        <f aca="false">IF(I388="","",ABS(I388))</f>
        <v/>
      </c>
      <c r="K388" s="56" t="str">
        <f aca="false">IF(S388="","",IF(IFERROR(INDEX('Expense Accounts'!$G$6:$G$75,MATCH(S388,'Expense Accounts'!$C$6:$C$75,0)),"Include")="Exclude",1,0))</f>
        <v/>
      </c>
      <c r="L388" s="56" t="str">
        <f aca="false">IF(J388="","",IF(AND(J388&gt;'Expenses Testing'!$E$9,K388=0),1,0))</f>
        <v/>
      </c>
      <c r="M388" s="57" t="n">
        <v>0.195172707093</v>
      </c>
      <c r="N388" s="56" t="str">
        <f aca="false">IF(OR(A388="",I388=""),"",IF(COUNTIFS($A$2:$A$800,A388,$D$2:$D$800,D388,$I$2:$I$800,I388)&gt;1,"Possible duplicate",""))</f>
        <v/>
      </c>
      <c r="O388" s="56" t="str">
        <f aca="false">IF(J388="","",IF(AND(L388=0,K388=0),1,0))</f>
        <v/>
      </c>
      <c r="P388" s="56" t="str">
        <f aca="false">IF(L388=1,J388+ROW()/10^7,"")</f>
        <v/>
      </c>
      <c r="Q388" s="56" t="str">
        <f aca="false">IF(O388=1,M388,"")</f>
        <v/>
      </c>
      <c r="R388" s="56" t="str">
        <f aca="false">IF(K388=1,ROW(),"")</f>
        <v/>
      </c>
      <c r="S388" s="56" t="str">
        <f aca="false">IF(D388="","",TRIM(D388))</f>
        <v/>
      </c>
    </row>
    <row r="389" customFormat="false" ht="15" hidden="false" customHeight="false" outlineLevel="0" collapsed="false">
      <c r="A389" s="50"/>
      <c r="B389" s="50"/>
      <c r="C389" s="50" t="str">
        <f aca="false">IF(S389="","",IFERROR(IF(INDEX('Ledger Codes'!$C$6:$C$205,MATCH(S389,'Ledger Codes'!$B$6:$B$205,0))="","",INDEX('Ledger Codes'!$C$6:$C$205,MATCH(S389,'Ledger Codes'!$B$6:$B$205,0))),""))</f>
        <v/>
      </c>
      <c r="D389" s="50"/>
      <c r="E389" s="50"/>
      <c r="F389" s="50"/>
      <c r="G389" s="50"/>
      <c r="H389" s="50"/>
      <c r="I389" s="52" t="str">
        <f aca="false">IF(AND(G389="",H389=""),"",N(G389)-N(H389))</f>
        <v/>
      </c>
      <c r="J389" s="52" t="str">
        <f aca="false">IF(I389="","",ABS(I389))</f>
        <v/>
      </c>
      <c r="K389" s="56" t="str">
        <f aca="false">IF(S389="","",IF(IFERROR(INDEX('Expense Accounts'!$G$6:$G$75,MATCH(S389,'Expense Accounts'!$C$6:$C$75,0)),"Include")="Exclude",1,0))</f>
        <v/>
      </c>
      <c r="L389" s="56" t="str">
        <f aca="false">IF(J389="","",IF(AND(J389&gt;'Expenses Testing'!$E$9,K389=0),1,0))</f>
        <v/>
      </c>
      <c r="M389" s="57" t="n">
        <v>0.997417863618</v>
      </c>
      <c r="N389" s="56" t="str">
        <f aca="false">IF(OR(A389="",I389=""),"",IF(COUNTIFS($A$2:$A$800,A389,$D$2:$D$800,D389,$I$2:$I$800,I389)&gt;1,"Possible duplicate",""))</f>
        <v/>
      </c>
      <c r="O389" s="56" t="str">
        <f aca="false">IF(J389="","",IF(AND(L389=0,K389=0),1,0))</f>
        <v/>
      </c>
      <c r="P389" s="56" t="str">
        <f aca="false">IF(L389=1,J389+ROW()/10^7,"")</f>
        <v/>
      </c>
      <c r="Q389" s="56" t="str">
        <f aca="false">IF(O389=1,M389,"")</f>
        <v/>
      </c>
      <c r="R389" s="56" t="str">
        <f aca="false">IF(K389=1,ROW(),"")</f>
        <v/>
      </c>
      <c r="S389" s="56" t="str">
        <f aca="false">IF(D389="","",TRIM(D389))</f>
        <v/>
      </c>
    </row>
    <row r="390" customFormat="false" ht="15" hidden="false" customHeight="false" outlineLevel="0" collapsed="false">
      <c r="A390" s="50"/>
      <c r="B390" s="50"/>
      <c r="C390" s="50" t="str">
        <f aca="false">IF(S390="","",IFERROR(IF(INDEX('Ledger Codes'!$C$6:$C$205,MATCH(S390,'Ledger Codes'!$B$6:$B$205,0))="","",INDEX('Ledger Codes'!$C$6:$C$205,MATCH(S390,'Ledger Codes'!$B$6:$B$205,0))),""))</f>
        <v/>
      </c>
      <c r="D390" s="50"/>
      <c r="E390" s="50"/>
      <c r="F390" s="50"/>
      <c r="G390" s="50"/>
      <c r="H390" s="50"/>
      <c r="I390" s="52" t="str">
        <f aca="false">IF(AND(G390="",H390=""),"",N(G390)-N(H390))</f>
        <v/>
      </c>
      <c r="J390" s="52" t="str">
        <f aca="false">IF(I390="","",ABS(I390))</f>
        <v/>
      </c>
      <c r="K390" s="56" t="str">
        <f aca="false">IF(S390="","",IF(IFERROR(INDEX('Expense Accounts'!$G$6:$G$75,MATCH(S390,'Expense Accounts'!$C$6:$C$75,0)),"Include")="Exclude",1,0))</f>
        <v/>
      </c>
      <c r="L390" s="56" t="str">
        <f aca="false">IF(J390="","",IF(AND(J390&gt;'Expenses Testing'!$E$9,K390=0),1,0))</f>
        <v/>
      </c>
      <c r="M390" s="57" t="n">
        <v>0.812130439174</v>
      </c>
      <c r="N390" s="56" t="str">
        <f aca="false">IF(OR(A390="",I390=""),"",IF(COUNTIFS($A$2:$A$800,A390,$D$2:$D$800,D390,$I$2:$I$800,I390)&gt;1,"Possible duplicate",""))</f>
        <v/>
      </c>
      <c r="O390" s="56" t="str">
        <f aca="false">IF(J390="","",IF(AND(L390=0,K390=0),1,0))</f>
        <v/>
      </c>
      <c r="P390" s="56" t="str">
        <f aca="false">IF(L390=1,J390+ROW()/10^7,"")</f>
        <v/>
      </c>
      <c r="Q390" s="56" t="str">
        <f aca="false">IF(O390=1,M390,"")</f>
        <v/>
      </c>
      <c r="R390" s="56" t="str">
        <f aca="false">IF(K390=1,ROW(),"")</f>
        <v/>
      </c>
      <c r="S390" s="56" t="str">
        <f aca="false">IF(D390="","",TRIM(D390))</f>
        <v/>
      </c>
    </row>
    <row r="391" customFormat="false" ht="15" hidden="false" customHeight="false" outlineLevel="0" collapsed="false">
      <c r="A391" s="50"/>
      <c r="B391" s="50"/>
      <c r="C391" s="50" t="str">
        <f aca="false">IF(S391="","",IFERROR(IF(INDEX('Ledger Codes'!$C$6:$C$205,MATCH(S391,'Ledger Codes'!$B$6:$B$205,0))="","",INDEX('Ledger Codes'!$C$6:$C$205,MATCH(S391,'Ledger Codes'!$B$6:$B$205,0))),""))</f>
        <v/>
      </c>
      <c r="D391" s="50"/>
      <c r="E391" s="50"/>
      <c r="F391" s="50"/>
      <c r="G391" s="50"/>
      <c r="H391" s="50"/>
      <c r="I391" s="52" t="str">
        <f aca="false">IF(AND(G391="",H391=""),"",N(G391)-N(H391))</f>
        <v/>
      </c>
      <c r="J391" s="52" t="str">
        <f aca="false">IF(I391="","",ABS(I391))</f>
        <v/>
      </c>
      <c r="K391" s="56" t="str">
        <f aca="false">IF(S391="","",IF(IFERROR(INDEX('Expense Accounts'!$G$6:$G$75,MATCH(S391,'Expense Accounts'!$C$6:$C$75,0)),"Include")="Exclude",1,0))</f>
        <v/>
      </c>
      <c r="L391" s="56" t="str">
        <f aca="false">IF(J391="","",IF(AND(J391&gt;'Expenses Testing'!$E$9,K391=0),1,0))</f>
        <v/>
      </c>
      <c r="M391" s="57" t="n">
        <v>0.799348434458</v>
      </c>
      <c r="N391" s="56" t="str">
        <f aca="false">IF(OR(A391="",I391=""),"",IF(COUNTIFS($A$2:$A$800,A391,$D$2:$D$800,D391,$I$2:$I$800,I391)&gt;1,"Possible duplicate",""))</f>
        <v/>
      </c>
      <c r="O391" s="56" t="str">
        <f aca="false">IF(J391="","",IF(AND(L391=0,K391=0),1,0))</f>
        <v/>
      </c>
      <c r="P391" s="56" t="str">
        <f aca="false">IF(L391=1,J391+ROW()/10^7,"")</f>
        <v/>
      </c>
      <c r="Q391" s="56" t="str">
        <f aca="false">IF(O391=1,M391,"")</f>
        <v/>
      </c>
      <c r="R391" s="56" t="str">
        <f aca="false">IF(K391=1,ROW(),"")</f>
        <v/>
      </c>
      <c r="S391" s="56" t="str">
        <f aca="false">IF(D391="","",TRIM(D391))</f>
        <v/>
      </c>
    </row>
    <row r="392" customFormat="false" ht="15" hidden="false" customHeight="false" outlineLevel="0" collapsed="false">
      <c r="A392" s="50"/>
      <c r="B392" s="50"/>
      <c r="C392" s="50" t="str">
        <f aca="false">IF(S392="","",IFERROR(IF(INDEX('Ledger Codes'!$C$6:$C$205,MATCH(S392,'Ledger Codes'!$B$6:$B$205,0))="","",INDEX('Ledger Codes'!$C$6:$C$205,MATCH(S392,'Ledger Codes'!$B$6:$B$205,0))),""))</f>
        <v/>
      </c>
      <c r="D392" s="50"/>
      <c r="E392" s="50"/>
      <c r="F392" s="50"/>
      <c r="G392" s="50"/>
      <c r="H392" s="50"/>
      <c r="I392" s="52" t="str">
        <f aca="false">IF(AND(G392="",H392=""),"",N(G392)-N(H392))</f>
        <v/>
      </c>
      <c r="J392" s="52" t="str">
        <f aca="false">IF(I392="","",ABS(I392))</f>
        <v/>
      </c>
      <c r="K392" s="56" t="str">
        <f aca="false">IF(S392="","",IF(IFERROR(INDEX('Expense Accounts'!$G$6:$G$75,MATCH(S392,'Expense Accounts'!$C$6:$C$75,0)),"Include")="Exclude",1,0))</f>
        <v/>
      </c>
      <c r="L392" s="56" t="str">
        <f aca="false">IF(J392="","",IF(AND(J392&gt;'Expenses Testing'!$E$9,K392=0),1,0))</f>
        <v/>
      </c>
      <c r="M392" s="57" t="n">
        <v>0.495040363893</v>
      </c>
      <c r="N392" s="56" t="str">
        <f aca="false">IF(OR(A392="",I392=""),"",IF(COUNTIFS($A$2:$A$800,A392,$D$2:$D$800,D392,$I$2:$I$800,I392)&gt;1,"Possible duplicate",""))</f>
        <v/>
      </c>
      <c r="O392" s="56" t="str">
        <f aca="false">IF(J392="","",IF(AND(L392=0,K392=0),1,0))</f>
        <v/>
      </c>
      <c r="P392" s="56" t="str">
        <f aca="false">IF(L392=1,J392+ROW()/10^7,"")</f>
        <v/>
      </c>
      <c r="Q392" s="56" t="str">
        <f aca="false">IF(O392=1,M392,"")</f>
        <v/>
      </c>
      <c r="R392" s="56" t="str">
        <f aca="false">IF(K392=1,ROW(),"")</f>
        <v/>
      </c>
      <c r="S392" s="56" t="str">
        <f aca="false">IF(D392="","",TRIM(D392))</f>
        <v/>
      </c>
    </row>
    <row r="393" customFormat="false" ht="15" hidden="false" customHeight="false" outlineLevel="0" collapsed="false">
      <c r="A393" s="50"/>
      <c r="B393" s="50"/>
      <c r="C393" s="50" t="str">
        <f aca="false">IF(S393="","",IFERROR(IF(INDEX('Ledger Codes'!$C$6:$C$205,MATCH(S393,'Ledger Codes'!$B$6:$B$205,0))="","",INDEX('Ledger Codes'!$C$6:$C$205,MATCH(S393,'Ledger Codes'!$B$6:$B$205,0))),""))</f>
        <v/>
      </c>
      <c r="D393" s="50"/>
      <c r="E393" s="50"/>
      <c r="F393" s="50"/>
      <c r="G393" s="50"/>
      <c r="H393" s="50"/>
      <c r="I393" s="52" t="str">
        <f aca="false">IF(AND(G393="",H393=""),"",N(G393)-N(H393))</f>
        <v/>
      </c>
      <c r="J393" s="52" t="str">
        <f aca="false">IF(I393="","",ABS(I393))</f>
        <v/>
      </c>
      <c r="K393" s="56" t="str">
        <f aca="false">IF(S393="","",IF(IFERROR(INDEX('Expense Accounts'!$G$6:$G$75,MATCH(S393,'Expense Accounts'!$C$6:$C$75,0)),"Include")="Exclude",1,0))</f>
        <v/>
      </c>
      <c r="L393" s="56" t="str">
        <f aca="false">IF(J393="","",IF(AND(J393&gt;'Expenses Testing'!$E$9,K393=0),1,0))</f>
        <v/>
      </c>
      <c r="M393" s="57" t="n">
        <v>0.768638623513</v>
      </c>
      <c r="N393" s="56" t="str">
        <f aca="false">IF(OR(A393="",I393=""),"",IF(COUNTIFS($A$2:$A$800,A393,$D$2:$D$800,D393,$I$2:$I$800,I393)&gt;1,"Possible duplicate",""))</f>
        <v/>
      </c>
      <c r="O393" s="56" t="str">
        <f aca="false">IF(J393="","",IF(AND(L393=0,K393=0),1,0))</f>
        <v/>
      </c>
      <c r="P393" s="56" t="str">
        <f aca="false">IF(L393=1,J393+ROW()/10^7,"")</f>
        <v/>
      </c>
      <c r="Q393" s="56" t="str">
        <f aca="false">IF(O393=1,M393,"")</f>
        <v/>
      </c>
      <c r="R393" s="56" t="str">
        <f aca="false">IF(K393=1,ROW(),"")</f>
        <v/>
      </c>
      <c r="S393" s="56" t="str">
        <f aca="false">IF(D393="","",TRIM(D393))</f>
        <v/>
      </c>
    </row>
    <row r="394" customFormat="false" ht="15" hidden="false" customHeight="false" outlineLevel="0" collapsed="false">
      <c r="A394" s="50"/>
      <c r="B394" s="50"/>
      <c r="C394" s="50" t="str">
        <f aca="false">IF(S394="","",IFERROR(IF(INDEX('Ledger Codes'!$C$6:$C$205,MATCH(S394,'Ledger Codes'!$B$6:$B$205,0))="","",INDEX('Ledger Codes'!$C$6:$C$205,MATCH(S394,'Ledger Codes'!$B$6:$B$205,0))),""))</f>
        <v/>
      </c>
      <c r="D394" s="50"/>
      <c r="E394" s="50"/>
      <c r="F394" s="50"/>
      <c r="G394" s="50"/>
      <c r="H394" s="50"/>
      <c r="I394" s="52" t="str">
        <f aca="false">IF(AND(G394="",H394=""),"",N(G394)-N(H394))</f>
        <v/>
      </c>
      <c r="J394" s="52" t="str">
        <f aca="false">IF(I394="","",ABS(I394))</f>
        <v/>
      </c>
      <c r="K394" s="56" t="str">
        <f aca="false">IF(S394="","",IF(IFERROR(INDEX('Expense Accounts'!$G$6:$G$75,MATCH(S394,'Expense Accounts'!$C$6:$C$75,0)),"Include")="Exclude",1,0))</f>
        <v/>
      </c>
      <c r="L394" s="56" t="str">
        <f aca="false">IF(J394="","",IF(AND(J394&gt;'Expenses Testing'!$E$9,K394=0),1,0))</f>
        <v/>
      </c>
      <c r="M394" s="57" t="n">
        <v>0.398908657533</v>
      </c>
      <c r="N394" s="56" t="str">
        <f aca="false">IF(OR(A394="",I394=""),"",IF(COUNTIFS($A$2:$A$800,A394,$D$2:$D$800,D394,$I$2:$I$800,I394)&gt;1,"Possible duplicate",""))</f>
        <v/>
      </c>
      <c r="O394" s="56" t="str">
        <f aca="false">IF(J394="","",IF(AND(L394=0,K394=0),1,0))</f>
        <v/>
      </c>
      <c r="P394" s="56" t="str">
        <f aca="false">IF(L394=1,J394+ROW()/10^7,"")</f>
        <v/>
      </c>
      <c r="Q394" s="56" t="str">
        <f aca="false">IF(O394=1,M394,"")</f>
        <v/>
      </c>
      <c r="R394" s="56" t="str">
        <f aca="false">IF(K394=1,ROW(),"")</f>
        <v/>
      </c>
      <c r="S394" s="56" t="str">
        <f aca="false">IF(D394="","",TRIM(D394))</f>
        <v/>
      </c>
    </row>
    <row r="395" customFormat="false" ht="15" hidden="false" customHeight="false" outlineLevel="0" collapsed="false">
      <c r="A395" s="50"/>
      <c r="B395" s="50"/>
      <c r="C395" s="50" t="str">
        <f aca="false">IF(S395="","",IFERROR(IF(INDEX('Ledger Codes'!$C$6:$C$205,MATCH(S395,'Ledger Codes'!$B$6:$B$205,0))="","",INDEX('Ledger Codes'!$C$6:$C$205,MATCH(S395,'Ledger Codes'!$B$6:$B$205,0))),""))</f>
        <v/>
      </c>
      <c r="D395" s="50"/>
      <c r="E395" s="50"/>
      <c r="F395" s="50"/>
      <c r="G395" s="50"/>
      <c r="H395" s="50"/>
      <c r="I395" s="52" t="str">
        <f aca="false">IF(AND(G395="",H395=""),"",N(G395)-N(H395))</f>
        <v/>
      </c>
      <c r="J395" s="52" t="str">
        <f aca="false">IF(I395="","",ABS(I395))</f>
        <v/>
      </c>
      <c r="K395" s="56" t="str">
        <f aca="false">IF(S395="","",IF(IFERROR(INDEX('Expense Accounts'!$G$6:$G$75,MATCH(S395,'Expense Accounts'!$C$6:$C$75,0)),"Include")="Exclude",1,0))</f>
        <v/>
      </c>
      <c r="L395" s="56" t="str">
        <f aca="false">IF(J395="","",IF(AND(J395&gt;'Expenses Testing'!$E$9,K395=0),1,0))</f>
        <v/>
      </c>
      <c r="M395" s="57" t="n">
        <v>0.09525572516</v>
      </c>
      <c r="N395" s="56" t="str">
        <f aca="false">IF(OR(A395="",I395=""),"",IF(COUNTIFS($A$2:$A$800,A395,$D$2:$D$800,D395,$I$2:$I$800,I395)&gt;1,"Possible duplicate",""))</f>
        <v/>
      </c>
      <c r="O395" s="56" t="str">
        <f aca="false">IF(J395="","",IF(AND(L395=0,K395=0),1,0))</f>
        <v/>
      </c>
      <c r="P395" s="56" t="str">
        <f aca="false">IF(L395=1,J395+ROW()/10^7,"")</f>
        <v/>
      </c>
      <c r="Q395" s="56" t="str">
        <f aca="false">IF(O395=1,M395,"")</f>
        <v/>
      </c>
      <c r="R395" s="56" t="str">
        <f aca="false">IF(K395=1,ROW(),"")</f>
        <v/>
      </c>
      <c r="S395" s="56" t="str">
        <f aca="false">IF(D395="","",TRIM(D395))</f>
        <v/>
      </c>
    </row>
    <row r="396" customFormat="false" ht="15" hidden="false" customHeight="false" outlineLevel="0" collapsed="false">
      <c r="A396" s="50"/>
      <c r="B396" s="50"/>
      <c r="C396" s="50" t="str">
        <f aca="false">IF(S396="","",IFERROR(IF(INDEX('Ledger Codes'!$C$6:$C$205,MATCH(S396,'Ledger Codes'!$B$6:$B$205,0))="","",INDEX('Ledger Codes'!$C$6:$C$205,MATCH(S396,'Ledger Codes'!$B$6:$B$205,0))),""))</f>
        <v/>
      </c>
      <c r="D396" s="50"/>
      <c r="E396" s="50"/>
      <c r="F396" s="50"/>
      <c r="G396" s="50"/>
      <c r="H396" s="50"/>
      <c r="I396" s="52" t="str">
        <f aca="false">IF(AND(G396="",H396=""),"",N(G396)-N(H396))</f>
        <v/>
      </c>
      <c r="J396" s="52" t="str">
        <f aca="false">IF(I396="","",ABS(I396))</f>
        <v/>
      </c>
      <c r="K396" s="56" t="str">
        <f aca="false">IF(S396="","",IF(IFERROR(INDEX('Expense Accounts'!$G$6:$G$75,MATCH(S396,'Expense Accounts'!$C$6:$C$75,0)),"Include")="Exclude",1,0))</f>
        <v/>
      </c>
      <c r="L396" s="56" t="str">
        <f aca="false">IF(J396="","",IF(AND(J396&gt;'Expenses Testing'!$E$9,K396=0),1,0))</f>
        <v/>
      </c>
      <c r="M396" s="57" t="n">
        <v>0.024526070364</v>
      </c>
      <c r="N396" s="56" t="str">
        <f aca="false">IF(OR(A396="",I396=""),"",IF(COUNTIFS($A$2:$A$800,A396,$D$2:$D$800,D396,$I$2:$I$800,I396)&gt;1,"Possible duplicate",""))</f>
        <v/>
      </c>
      <c r="O396" s="56" t="str">
        <f aca="false">IF(J396="","",IF(AND(L396=0,K396=0),1,0))</f>
        <v/>
      </c>
      <c r="P396" s="56" t="str">
        <f aca="false">IF(L396=1,J396+ROW()/10^7,"")</f>
        <v/>
      </c>
      <c r="Q396" s="56" t="str">
        <f aca="false">IF(O396=1,M396,"")</f>
        <v/>
      </c>
      <c r="R396" s="56" t="str">
        <f aca="false">IF(K396=1,ROW(),"")</f>
        <v/>
      </c>
      <c r="S396" s="56" t="str">
        <f aca="false">IF(D396="","",TRIM(D396))</f>
        <v/>
      </c>
    </row>
    <row r="397" customFormat="false" ht="15" hidden="false" customHeight="false" outlineLevel="0" collapsed="false">
      <c r="A397" s="50"/>
      <c r="B397" s="50"/>
      <c r="C397" s="50" t="str">
        <f aca="false">IF(S397="","",IFERROR(IF(INDEX('Ledger Codes'!$C$6:$C$205,MATCH(S397,'Ledger Codes'!$B$6:$B$205,0))="","",INDEX('Ledger Codes'!$C$6:$C$205,MATCH(S397,'Ledger Codes'!$B$6:$B$205,0))),""))</f>
        <v/>
      </c>
      <c r="D397" s="50"/>
      <c r="E397" s="50"/>
      <c r="F397" s="50"/>
      <c r="G397" s="50"/>
      <c r="H397" s="50"/>
      <c r="I397" s="52" t="str">
        <f aca="false">IF(AND(G397="",H397=""),"",N(G397)-N(H397))</f>
        <v/>
      </c>
      <c r="J397" s="52" t="str">
        <f aca="false">IF(I397="","",ABS(I397))</f>
        <v/>
      </c>
      <c r="K397" s="56" t="str">
        <f aca="false">IF(S397="","",IF(IFERROR(INDEX('Expense Accounts'!$G$6:$G$75,MATCH(S397,'Expense Accounts'!$C$6:$C$75,0)),"Include")="Exclude",1,0))</f>
        <v/>
      </c>
      <c r="L397" s="56" t="str">
        <f aca="false">IF(J397="","",IF(AND(J397&gt;'Expenses Testing'!$E$9,K397=0),1,0))</f>
        <v/>
      </c>
      <c r="M397" s="57" t="n">
        <v>0.658984598355</v>
      </c>
      <c r="N397" s="56" t="str">
        <f aca="false">IF(OR(A397="",I397=""),"",IF(COUNTIFS($A$2:$A$800,A397,$D$2:$D$800,D397,$I$2:$I$800,I397)&gt;1,"Possible duplicate",""))</f>
        <v/>
      </c>
      <c r="O397" s="56" t="str">
        <f aca="false">IF(J397="","",IF(AND(L397=0,K397=0),1,0))</f>
        <v/>
      </c>
      <c r="P397" s="56" t="str">
        <f aca="false">IF(L397=1,J397+ROW()/10^7,"")</f>
        <v/>
      </c>
      <c r="Q397" s="56" t="str">
        <f aca="false">IF(O397=1,M397,"")</f>
        <v/>
      </c>
      <c r="R397" s="56" t="str">
        <f aca="false">IF(K397=1,ROW(),"")</f>
        <v/>
      </c>
      <c r="S397" s="56" t="str">
        <f aca="false">IF(D397="","",TRIM(D397))</f>
        <v/>
      </c>
    </row>
    <row r="398" customFormat="false" ht="15" hidden="false" customHeight="false" outlineLevel="0" collapsed="false">
      <c r="A398" s="50"/>
      <c r="B398" s="50"/>
      <c r="C398" s="50" t="str">
        <f aca="false">IF(S398="","",IFERROR(IF(INDEX('Ledger Codes'!$C$6:$C$205,MATCH(S398,'Ledger Codes'!$B$6:$B$205,0))="","",INDEX('Ledger Codes'!$C$6:$C$205,MATCH(S398,'Ledger Codes'!$B$6:$B$205,0))),""))</f>
        <v/>
      </c>
      <c r="D398" s="50"/>
      <c r="E398" s="50"/>
      <c r="F398" s="50"/>
      <c r="G398" s="50"/>
      <c r="H398" s="50"/>
      <c r="I398" s="52" t="str">
        <f aca="false">IF(AND(G398="",H398=""),"",N(G398)-N(H398))</f>
        <v/>
      </c>
      <c r="J398" s="52" t="str">
        <f aca="false">IF(I398="","",ABS(I398))</f>
        <v/>
      </c>
      <c r="K398" s="56" t="str">
        <f aca="false">IF(S398="","",IF(IFERROR(INDEX('Expense Accounts'!$G$6:$G$75,MATCH(S398,'Expense Accounts'!$C$6:$C$75,0)),"Include")="Exclude",1,0))</f>
        <v/>
      </c>
      <c r="L398" s="56" t="str">
        <f aca="false">IF(J398="","",IF(AND(J398&gt;'Expenses Testing'!$E$9,K398=0),1,0))</f>
        <v/>
      </c>
      <c r="M398" s="57" t="n">
        <v>0.537597813687</v>
      </c>
      <c r="N398" s="56" t="str">
        <f aca="false">IF(OR(A398="",I398=""),"",IF(COUNTIFS($A$2:$A$800,A398,$D$2:$D$800,D398,$I$2:$I$800,I398)&gt;1,"Possible duplicate",""))</f>
        <v/>
      </c>
      <c r="O398" s="56" t="str">
        <f aca="false">IF(J398="","",IF(AND(L398=0,K398=0),1,0))</f>
        <v/>
      </c>
      <c r="P398" s="56" t="str">
        <f aca="false">IF(L398=1,J398+ROW()/10^7,"")</f>
        <v/>
      </c>
      <c r="Q398" s="56" t="str">
        <f aca="false">IF(O398=1,M398,"")</f>
        <v/>
      </c>
      <c r="R398" s="56" t="str">
        <f aca="false">IF(K398=1,ROW(),"")</f>
        <v/>
      </c>
      <c r="S398" s="56" t="str">
        <f aca="false">IF(D398="","",TRIM(D398))</f>
        <v/>
      </c>
    </row>
    <row r="399" customFormat="false" ht="15" hidden="false" customHeight="false" outlineLevel="0" collapsed="false">
      <c r="A399" s="50"/>
      <c r="B399" s="50"/>
      <c r="C399" s="50" t="str">
        <f aca="false">IF(S399="","",IFERROR(IF(INDEX('Ledger Codes'!$C$6:$C$205,MATCH(S399,'Ledger Codes'!$B$6:$B$205,0))="","",INDEX('Ledger Codes'!$C$6:$C$205,MATCH(S399,'Ledger Codes'!$B$6:$B$205,0))),""))</f>
        <v/>
      </c>
      <c r="D399" s="50"/>
      <c r="E399" s="50"/>
      <c r="F399" s="50"/>
      <c r="G399" s="50"/>
      <c r="H399" s="50"/>
      <c r="I399" s="52" t="str">
        <f aca="false">IF(AND(G399="",H399=""),"",N(G399)-N(H399))</f>
        <v/>
      </c>
      <c r="J399" s="52" t="str">
        <f aca="false">IF(I399="","",ABS(I399))</f>
        <v/>
      </c>
      <c r="K399" s="56" t="str">
        <f aca="false">IF(S399="","",IF(IFERROR(INDEX('Expense Accounts'!$G$6:$G$75,MATCH(S399,'Expense Accounts'!$C$6:$C$75,0)),"Include")="Exclude",1,0))</f>
        <v/>
      </c>
      <c r="L399" s="56" t="str">
        <f aca="false">IF(J399="","",IF(AND(J399&gt;'Expenses Testing'!$E$9,K399=0),1,0))</f>
        <v/>
      </c>
      <c r="M399" s="57" t="n">
        <v>0.406370590358</v>
      </c>
      <c r="N399" s="56" t="str">
        <f aca="false">IF(OR(A399="",I399=""),"",IF(COUNTIFS($A$2:$A$800,A399,$D$2:$D$800,D399,$I$2:$I$800,I399)&gt;1,"Possible duplicate",""))</f>
        <v/>
      </c>
      <c r="O399" s="56" t="str">
        <f aca="false">IF(J399="","",IF(AND(L399=0,K399=0),1,0))</f>
        <v/>
      </c>
      <c r="P399" s="56" t="str">
        <f aca="false">IF(L399=1,J399+ROW()/10^7,"")</f>
        <v/>
      </c>
      <c r="Q399" s="56" t="str">
        <f aca="false">IF(O399=1,M399,"")</f>
        <v/>
      </c>
      <c r="R399" s="56" t="str">
        <f aca="false">IF(K399=1,ROW(),"")</f>
        <v/>
      </c>
      <c r="S399" s="56" t="str">
        <f aca="false">IF(D399="","",TRIM(D399))</f>
        <v/>
      </c>
    </row>
    <row r="400" customFormat="false" ht="15" hidden="false" customHeight="false" outlineLevel="0" collapsed="false">
      <c r="A400" s="50"/>
      <c r="B400" s="50"/>
      <c r="C400" s="50" t="str">
        <f aca="false">IF(S400="","",IFERROR(IF(INDEX('Ledger Codes'!$C$6:$C$205,MATCH(S400,'Ledger Codes'!$B$6:$B$205,0))="","",INDEX('Ledger Codes'!$C$6:$C$205,MATCH(S400,'Ledger Codes'!$B$6:$B$205,0))),""))</f>
        <v/>
      </c>
      <c r="D400" s="50"/>
      <c r="E400" s="50"/>
      <c r="F400" s="50"/>
      <c r="G400" s="50"/>
      <c r="H400" s="50"/>
      <c r="I400" s="52" t="str">
        <f aca="false">IF(AND(G400="",H400=""),"",N(G400)-N(H400))</f>
        <v/>
      </c>
      <c r="J400" s="52" t="str">
        <f aca="false">IF(I400="","",ABS(I400))</f>
        <v/>
      </c>
      <c r="K400" s="56" t="str">
        <f aca="false">IF(S400="","",IF(IFERROR(INDEX('Expense Accounts'!$G$6:$G$75,MATCH(S400,'Expense Accounts'!$C$6:$C$75,0)),"Include")="Exclude",1,0))</f>
        <v/>
      </c>
      <c r="L400" s="56" t="str">
        <f aca="false">IF(J400="","",IF(AND(J400&gt;'Expenses Testing'!$E$9,K400=0),1,0))</f>
        <v/>
      </c>
      <c r="M400" s="57" t="n">
        <v>0.400026786549</v>
      </c>
      <c r="N400" s="56" t="str">
        <f aca="false">IF(OR(A400="",I400=""),"",IF(COUNTIFS($A$2:$A$800,A400,$D$2:$D$800,D400,$I$2:$I$800,I400)&gt;1,"Possible duplicate",""))</f>
        <v/>
      </c>
      <c r="O400" s="56" t="str">
        <f aca="false">IF(J400="","",IF(AND(L400=0,K400=0),1,0))</f>
        <v/>
      </c>
      <c r="P400" s="56" t="str">
        <f aca="false">IF(L400=1,J400+ROW()/10^7,"")</f>
        <v/>
      </c>
      <c r="Q400" s="56" t="str">
        <f aca="false">IF(O400=1,M400,"")</f>
        <v/>
      </c>
      <c r="R400" s="56" t="str">
        <f aca="false">IF(K400=1,ROW(),"")</f>
        <v/>
      </c>
      <c r="S400" s="56" t="str">
        <f aca="false">IF(D400="","",TRIM(D400))</f>
        <v/>
      </c>
    </row>
    <row r="401" customFormat="false" ht="15" hidden="false" customHeight="false" outlineLevel="0" collapsed="false">
      <c r="A401" s="50"/>
      <c r="B401" s="50"/>
      <c r="C401" s="50" t="str">
        <f aca="false">IF(S401="","",IFERROR(IF(INDEX('Ledger Codes'!$C$6:$C$205,MATCH(S401,'Ledger Codes'!$B$6:$B$205,0))="","",INDEX('Ledger Codes'!$C$6:$C$205,MATCH(S401,'Ledger Codes'!$B$6:$B$205,0))),""))</f>
        <v/>
      </c>
      <c r="D401" s="50"/>
      <c r="E401" s="50"/>
      <c r="F401" s="50"/>
      <c r="G401" s="50"/>
      <c r="H401" s="50"/>
      <c r="I401" s="52" t="str">
        <f aca="false">IF(AND(G401="",H401=""),"",N(G401)-N(H401))</f>
        <v/>
      </c>
      <c r="J401" s="52" t="str">
        <f aca="false">IF(I401="","",ABS(I401))</f>
        <v/>
      </c>
      <c r="K401" s="56" t="str">
        <f aca="false">IF(S401="","",IF(IFERROR(INDEX('Expense Accounts'!$G$6:$G$75,MATCH(S401,'Expense Accounts'!$C$6:$C$75,0)),"Include")="Exclude",1,0))</f>
        <v/>
      </c>
      <c r="L401" s="56" t="str">
        <f aca="false">IF(J401="","",IF(AND(J401&gt;'Expenses Testing'!$E$9,K401=0),1,0))</f>
        <v/>
      </c>
      <c r="M401" s="57" t="n">
        <v>0.080802709321</v>
      </c>
      <c r="N401" s="56" t="str">
        <f aca="false">IF(OR(A401="",I401=""),"",IF(COUNTIFS($A$2:$A$800,A401,$D$2:$D$800,D401,$I$2:$I$800,I401)&gt;1,"Possible duplicate",""))</f>
        <v/>
      </c>
      <c r="O401" s="56" t="str">
        <f aca="false">IF(J401="","",IF(AND(L401=0,K401=0),1,0))</f>
        <v/>
      </c>
      <c r="P401" s="56" t="str">
        <f aca="false">IF(L401=1,J401+ROW()/10^7,"")</f>
        <v/>
      </c>
      <c r="Q401" s="56" t="str">
        <f aca="false">IF(O401=1,M401,"")</f>
        <v/>
      </c>
      <c r="R401" s="56" t="str">
        <f aca="false">IF(K401=1,ROW(),"")</f>
        <v/>
      </c>
      <c r="S401" s="56" t="str">
        <f aca="false">IF(D401="","",TRIM(D401))</f>
        <v/>
      </c>
    </row>
    <row r="402" customFormat="false" ht="15" hidden="false" customHeight="false" outlineLevel="0" collapsed="false">
      <c r="A402" s="50"/>
      <c r="B402" s="50"/>
      <c r="C402" s="50" t="str">
        <f aca="false">IF(S402="","",IFERROR(IF(INDEX('Ledger Codes'!$C$6:$C$205,MATCH(S402,'Ledger Codes'!$B$6:$B$205,0))="","",INDEX('Ledger Codes'!$C$6:$C$205,MATCH(S402,'Ledger Codes'!$B$6:$B$205,0))),""))</f>
        <v/>
      </c>
      <c r="D402" s="50"/>
      <c r="E402" s="50"/>
      <c r="F402" s="50"/>
      <c r="G402" s="50"/>
      <c r="H402" s="50"/>
      <c r="I402" s="52" t="str">
        <f aca="false">IF(AND(G402="",H402=""),"",N(G402)-N(H402))</f>
        <v/>
      </c>
      <c r="J402" s="52" t="str">
        <f aca="false">IF(I402="","",ABS(I402))</f>
        <v/>
      </c>
      <c r="K402" s="56" t="str">
        <f aca="false">IF(S402="","",IF(IFERROR(INDEX('Expense Accounts'!$G$6:$G$75,MATCH(S402,'Expense Accounts'!$C$6:$C$75,0)),"Include")="Exclude",1,0))</f>
        <v/>
      </c>
      <c r="L402" s="56" t="str">
        <f aca="false">IF(J402="","",IF(AND(J402&gt;'Expenses Testing'!$E$9,K402=0),1,0))</f>
        <v/>
      </c>
      <c r="M402" s="57" t="n">
        <v>0.349548328404</v>
      </c>
      <c r="N402" s="56" t="str">
        <f aca="false">IF(OR(A402="",I402=""),"",IF(COUNTIFS($A$2:$A$800,A402,$D$2:$D$800,D402,$I$2:$I$800,I402)&gt;1,"Possible duplicate",""))</f>
        <v/>
      </c>
      <c r="O402" s="56" t="str">
        <f aca="false">IF(J402="","",IF(AND(L402=0,K402=0),1,0))</f>
        <v/>
      </c>
      <c r="P402" s="56" t="str">
        <f aca="false">IF(L402=1,J402+ROW()/10^7,"")</f>
        <v/>
      </c>
      <c r="Q402" s="56" t="str">
        <f aca="false">IF(O402=1,M402,"")</f>
        <v/>
      </c>
      <c r="R402" s="56" t="str">
        <f aca="false">IF(K402=1,ROW(),"")</f>
        <v/>
      </c>
      <c r="S402" s="56" t="str">
        <f aca="false">IF(D402="","",TRIM(D402))</f>
        <v/>
      </c>
    </row>
    <row r="403" customFormat="false" ht="15" hidden="false" customHeight="false" outlineLevel="0" collapsed="false">
      <c r="A403" s="50"/>
      <c r="B403" s="50"/>
      <c r="C403" s="50" t="str">
        <f aca="false">IF(S403="","",IFERROR(IF(INDEX('Ledger Codes'!$C$6:$C$205,MATCH(S403,'Ledger Codes'!$B$6:$B$205,0))="","",INDEX('Ledger Codes'!$C$6:$C$205,MATCH(S403,'Ledger Codes'!$B$6:$B$205,0))),""))</f>
        <v/>
      </c>
      <c r="D403" s="50"/>
      <c r="E403" s="50"/>
      <c r="F403" s="50"/>
      <c r="G403" s="50"/>
      <c r="H403" s="50"/>
      <c r="I403" s="52" t="str">
        <f aca="false">IF(AND(G403="",H403=""),"",N(G403)-N(H403))</f>
        <v/>
      </c>
      <c r="J403" s="52" t="str">
        <f aca="false">IF(I403="","",ABS(I403))</f>
        <v/>
      </c>
      <c r="K403" s="56" t="str">
        <f aca="false">IF(S403="","",IF(IFERROR(INDEX('Expense Accounts'!$G$6:$G$75,MATCH(S403,'Expense Accounts'!$C$6:$C$75,0)),"Include")="Exclude",1,0))</f>
        <v/>
      </c>
      <c r="L403" s="56" t="str">
        <f aca="false">IF(J403="","",IF(AND(J403&gt;'Expenses Testing'!$E$9,K403=0),1,0))</f>
        <v/>
      </c>
      <c r="M403" s="57" t="n">
        <v>0.268831446508</v>
      </c>
      <c r="N403" s="56" t="str">
        <f aca="false">IF(OR(A403="",I403=""),"",IF(COUNTIFS($A$2:$A$800,A403,$D$2:$D$800,D403,$I$2:$I$800,I403)&gt;1,"Possible duplicate",""))</f>
        <v/>
      </c>
      <c r="O403" s="56" t="str">
        <f aca="false">IF(J403="","",IF(AND(L403=0,K403=0),1,0))</f>
        <v/>
      </c>
      <c r="P403" s="56" t="str">
        <f aca="false">IF(L403=1,J403+ROW()/10^7,"")</f>
        <v/>
      </c>
      <c r="Q403" s="56" t="str">
        <f aca="false">IF(O403=1,M403,"")</f>
        <v/>
      </c>
      <c r="R403" s="56" t="str">
        <f aca="false">IF(K403=1,ROW(),"")</f>
        <v/>
      </c>
      <c r="S403" s="56" t="str">
        <f aca="false">IF(D403="","",TRIM(D403))</f>
        <v/>
      </c>
    </row>
    <row r="404" customFormat="false" ht="15" hidden="false" customHeight="false" outlineLevel="0" collapsed="false">
      <c r="A404" s="50"/>
      <c r="B404" s="50"/>
      <c r="C404" s="50" t="str">
        <f aca="false">IF(S404="","",IFERROR(IF(INDEX('Ledger Codes'!$C$6:$C$205,MATCH(S404,'Ledger Codes'!$B$6:$B$205,0))="","",INDEX('Ledger Codes'!$C$6:$C$205,MATCH(S404,'Ledger Codes'!$B$6:$B$205,0))),""))</f>
        <v/>
      </c>
      <c r="D404" s="50"/>
      <c r="E404" s="50"/>
      <c r="F404" s="50"/>
      <c r="G404" s="50"/>
      <c r="H404" s="50"/>
      <c r="I404" s="52" t="str">
        <f aca="false">IF(AND(G404="",H404=""),"",N(G404)-N(H404))</f>
        <v/>
      </c>
      <c r="J404" s="52" t="str">
        <f aca="false">IF(I404="","",ABS(I404))</f>
        <v/>
      </c>
      <c r="K404" s="56" t="str">
        <f aca="false">IF(S404="","",IF(IFERROR(INDEX('Expense Accounts'!$G$6:$G$75,MATCH(S404,'Expense Accounts'!$C$6:$C$75,0)),"Include")="Exclude",1,0))</f>
        <v/>
      </c>
      <c r="L404" s="56" t="str">
        <f aca="false">IF(J404="","",IF(AND(J404&gt;'Expenses Testing'!$E$9,K404=0),1,0))</f>
        <v/>
      </c>
      <c r="M404" s="57" t="n">
        <v>0.193709558678</v>
      </c>
      <c r="N404" s="56" t="str">
        <f aca="false">IF(OR(A404="",I404=""),"",IF(COUNTIFS($A$2:$A$800,A404,$D$2:$D$800,D404,$I$2:$I$800,I404)&gt;1,"Possible duplicate",""))</f>
        <v/>
      </c>
      <c r="O404" s="56" t="str">
        <f aca="false">IF(J404="","",IF(AND(L404=0,K404=0),1,0))</f>
        <v/>
      </c>
      <c r="P404" s="56" t="str">
        <f aca="false">IF(L404=1,J404+ROW()/10^7,"")</f>
        <v/>
      </c>
      <c r="Q404" s="56" t="str">
        <f aca="false">IF(O404=1,M404,"")</f>
        <v/>
      </c>
      <c r="R404" s="56" t="str">
        <f aca="false">IF(K404=1,ROW(),"")</f>
        <v/>
      </c>
      <c r="S404" s="56" t="str">
        <f aca="false">IF(D404="","",TRIM(D404))</f>
        <v/>
      </c>
    </row>
    <row r="405" customFormat="false" ht="15" hidden="false" customHeight="false" outlineLevel="0" collapsed="false">
      <c r="A405" s="50"/>
      <c r="B405" s="50"/>
      <c r="C405" s="50" t="str">
        <f aca="false">IF(S405="","",IFERROR(IF(INDEX('Ledger Codes'!$C$6:$C$205,MATCH(S405,'Ledger Codes'!$B$6:$B$205,0))="","",INDEX('Ledger Codes'!$C$6:$C$205,MATCH(S405,'Ledger Codes'!$B$6:$B$205,0))),""))</f>
        <v/>
      </c>
      <c r="D405" s="50"/>
      <c r="E405" s="50"/>
      <c r="F405" s="50"/>
      <c r="G405" s="50"/>
      <c r="H405" s="50"/>
      <c r="I405" s="52" t="str">
        <f aca="false">IF(AND(G405="",H405=""),"",N(G405)-N(H405))</f>
        <v/>
      </c>
      <c r="J405" s="52" t="str">
        <f aca="false">IF(I405="","",ABS(I405))</f>
        <v/>
      </c>
      <c r="K405" s="56" t="str">
        <f aca="false">IF(S405="","",IF(IFERROR(INDEX('Expense Accounts'!$G$6:$G$75,MATCH(S405,'Expense Accounts'!$C$6:$C$75,0)),"Include")="Exclude",1,0))</f>
        <v/>
      </c>
      <c r="L405" s="56" t="str">
        <f aca="false">IF(J405="","",IF(AND(J405&gt;'Expenses Testing'!$E$9,K405=0),1,0))</f>
        <v/>
      </c>
      <c r="M405" s="57" t="n">
        <v>0.22186738449</v>
      </c>
      <c r="N405" s="56" t="str">
        <f aca="false">IF(OR(A405="",I405=""),"",IF(COUNTIFS($A$2:$A$800,A405,$D$2:$D$800,D405,$I$2:$I$800,I405)&gt;1,"Possible duplicate",""))</f>
        <v/>
      </c>
      <c r="O405" s="56" t="str">
        <f aca="false">IF(J405="","",IF(AND(L405=0,K405=0),1,0))</f>
        <v/>
      </c>
      <c r="P405" s="56" t="str">
        <f aca="false">IF(L405=1,J405+ROW()/10^7,"")</f>
        <v/>
      </c>
      <c r="Q405" s="56" t="str">
        <f aca="false">IF(O405=1,M405,"")</f>
        <v/>
      </c>
      <c r="R405" s="56" t="str">
        <f aca="false">IF(K405=1,ROW(),"")</f>
        <v/>
      </c>
      <c r="S405" s="56" t="str">
        <f aca="false">IF(D405="","",TRIM(D405))</f>
        <v/>
      </c>
    </row>
    <row r="406" customFormat="false" ht="15" hidden="false" customHeight="false" outlineLevel="0" collapsed="false">
      <c r="A406" s="50"/>
      <c r="B406" s="50"/>
      <c r="C406" s="50" t="str">
        <f aca="false">IF(S406="","",IFERROR(IF(INDEX('Ledger Codes'!$C$6:$C$205,MATCH(S406,'Ledger Codes'!$B$6:$B$205,0))="","",INDEX('Ledger Codes'!$C$6:$C$205,MATCH(S406,'Ledger Codes'!$B$6:$B$205,0))),""))</f>
        <v/>
      </c>
      <c r="D406" s="50"/>
      <c r="E406" s="50"/>
      <c r="F406" s="50"/>
      <c r="G406" s="50"/>
      <c r="H406" s="50"/>
      <c r="I406" s="52" t="str">
        <f aca="false">IF(AND(G406="",H406=""),"",N(G406)-N(H406))</f>
        <v/>
      </c>
      <c r="J406" s="52" t="str">
        <f aca="false">IF(I406="","",ABS(I406))</f>
        <v/>
      </c>
      <c r="K406" s="56" t="str">
        <f aca="false">IF(S406="","",IF(IFERROR(INDEX('Expense Accounts'!$G$6:$G$75,MATCH(S406,'Expense Accounts'!$C$6:$C$75,0)),"Include")="Exclude",1,0))</f>
        <v/>
      </c>
      <c r="L406" s="56" t="str">
        <f aca="false">IF(J406="","",IF(AND(J406&gt;'Expenses Testing'!$E$9,K406=0),1,0))</f>
        <v/>
      </c>
      <c r="M406" s="57" t="n">
        <v>0.059641627714</v>
      </c>
      <c r="N406" s="56" t="str">
        <f aca="false">IF(OR(A406="",I406=""),"",IF(COUNTIFS($A$2:$A$800,A406,$D$2:$D$800,D406,$I$2:$I$800,I406)&gt;1,"Possible duplicate",""))</f>
        <v/>
      </c>
      <c r="O406" s="56" t="str">
        <f aca="false">IF(J406="","",IF(AND(L406=0,K406=0),1,0))</f>
        <v/>
      </c>
      <c r="P406" s="56" t="str">
        <f aca="false">IF(L406=1,J406+ROW()/10^7,"")</f>
        <v/>
      </c>
      <c r="Q406" s="56" t="str">
        <f aca="false">IF(O406=1,M406,"")</f>
        <v/>
      </c>
      <c r="R406" s="56" t="str">
        <f aca="false">IF(K406=1,ROW(),"")</f>
        <v/>
      </c>
      <c r="S406" s="56" t="str">
        <f aca="false">IF(D406="","",TRIM(D406))</f>
        <v/>
      </c>
    </row>
    <row r="407" customFormat="false" ht="15" hidden="false" customHeight="false" outlineLevel="0" collapsed="false">
      <c r="A407" s="50"/>
      <c r="B407" s="50"/>
      <c r="C407" s="50" t="str">
        <f aca="false">IF(S407="","",IFERROR(IF(INDEX('Ledger Codes'!$C$6:$C$205,MATCH(S407,'Ledger Codes'!$B$6:$B$205,0))="","",INDEX('Ledger Codes'!$C$6:$C$205,MATCH(S407,'Ledger Codes'!$B$6:$B$205,0))),""))</f>
        <v/>
      </c>
      <c r="D407" s="50"/>
      <c r="E407" s="50"/>
      <c r="F407" s="50"/>
      <c r="G407" s="50"/>
      <c r="H407" s="50"/>
      <c r="I407" s="52" t="str">
        <f aca="false">IF(AND(G407="",H407=""),"",N(G407)-N(H407))</f>
        <v/>
      </c>
      <c r="J407" s="52" t="str">
        <f aca="false">IF(I407="","",ABS(I407))</f>
        <v/>
      </c>
      <c r="K407" s="56" t="str">
        <f aca="false">IF(S407="","",IF(IFERROR(INDEX('Expense Accounts'!$G$6:$G$75,MATCH(S407,'Expense Accounts'!$C$6:$C$75,0)),"Include")="Exclude",1,0))</f>
        <v/>
      </c>
      <c r="L407" s="56" t="str">
        <f aca="false">IF(J407="","",IF(AND(J407&gt;'Expenses Testing'!$E$9,K407=0),1,0))</f>
        <v/>
      </c>
      <c r="M407" s="57" t="n">
        <v>0.993269819941</v>
      </c>
      <c r="N407" s="56" t="str">
        <f aca="false">IF(OR(A407="",I407=""),"",IF(COUNTIFS($A$2:$A$800,A407,$D$2:$D$800,D407,$I$2:$I$800,I407)&gt;1,"Possible duplicate",""))</f>
        <v/>
      </c>
      <c r="O407" s="56" t="str">
        <f aca="false">IF(J407="","",IF(AND(L407=0,K407=0),1,0))</f>
        <v/>
      </c>
      <c r="P407" s="56" t="str">
        <f aca="false">IF(L407=1,J407+ROW()/10^7,"")</f>
        <v/>
      </c>
      <c r="Q407" s="56" t="str">
        <f aca="false">IF(O407=1,M407,"")</f>
        <v/>
      </c>
      <c r="R407" s="56" t="str">
        <f aca="false">IF(K407=1,ROW(),"")</f>
        <v/>
      </c>
      <c r="S407" s="56" t="str">
        <f aca="false">IF(D407="","",TRIM(D407))</f>
        <v/>
      </c>
    </row>
    <row r="408" customFormat="false" ht="15" hidden="false" customHeight="false" outlineLevel="0" collapsed="false">
      <c r="A408" s="50"/>
      <c r="B408" s="50"/>
      <c r="C408" s="50" t="str">
        <f aca="false">IF(S408="","",IFERROR(IF(INDEX('Ledger Codes'!$C$6:$C$205,MATCH(S408,'Ledger Codes'!$B$6:$B$205,0))="","",INDEX('Ledger Codes'!$C$6:$C$205,MATCH(S408,'Ledger Codes'!$B$6:$B$205,0))),""))</f>
        <v/>
      </c>
      <c r="D408" s="50"/>
      <c r="E408" s="50"/>
      <c r="F408" s="50"/>
      <c r="G408" s="50"/>
      <c r="H408" s="50"/>
      <c r="I408" s="52" t="str">
        <f aca="false">IF(AND(G408="",H408=""),"",N(G408)-N(H408))</f>
        <v/>
      </c>
      <c r="J408" s="52" t="str">
        <f aca="false">IF(I408="","",ABS(I408))</f>
        <v/>
      </c>
      <c r="K408" s="56" t="str">
        <f aca="false">IF(S408="","",IF(IFERROR(INDEX('Expense Accounts'!$G$6:$G$75,MATCH(S408,'Expense Accounts'!$C$6:$C$75,0)),"Include")="Exclude",1,0))</f>
        <v/>
      </c>
      <c r="L408" s="56" t="str">
        <f aca="false">IF(J408="","",IF(AND(J408&gt;'Expenses Testing'!$E$9,K408=0),1,0))</f>
        <v/>
      </c>
      <c r="M408" s="57" t="n">
        <v>0.032893019761</v>
      </c>
      <c r="N408" s="56" t="str">
        <f aca="false">IF(OR(A408="",I408=""),"",IF(COUNTIFS($A$2:$A$800,A408,$D$2:$D$800,D408,$I$2:$I$800,I408)&gt;1,"Possible duplicate",""))</f>
        <v/>
      </c>
      <c r="O408" s="56" t="str">
        <f aca="false">IF(J408="","",IF(AND(L408=0,K408=0),1,0))</f>
        <v/>
      </c>
      <c r="P408" s="56" t="str">
        <f aca="false">IF(L408=1,J408+ROW()/10^7,"")</f>
        <v/>
      </c>
      <c r="Q408" s="56" t="str">
        <f aca="false">IF(O408=1,M408,"")</f>
        <v/>
      </c>
      <c r="R408" s="56" t="str">
        <f aca="false">IF(K408=1,ROW(),"")</f>
        <v/>
      </c>
      <c r="S408" s="56" t="str">
        <f aca="false">IF(D408="","",TRIM(D408))</f>
        <v/>
      </c>
    </row>
    <row r="409" customFormat="false" ht="15" hidden="false" customHeight="false" outlineLevel="0" collapsed="false">
      <c r="A409" s="50"/>
      <c r="B409" s="50"/>
      <c r="C409" s="50" t="str">
        <f aca="false">IF(S409="","",IFERROR(IF(INDEX('Ledger Codes'!$C$6:$C$205,MATCH(S409,'Ledger Codes'!$B$6:$B$205,0))="","",INDEX('Ledger Codes'!$C$6:$C$205,MATCH(S409,'Ledger Codes'!$B$6:$B$205,0))),""))</f>
        <v/>
      </c>
      <c r="D409" s="50"/>
      <c r="E409" s="50"/>
      <c r="F409" s="50"/>
      <c r="G409" s="50"/>
      <c r="H409" s="50"/>
      <c r="I409" s="52" t="str">
        <f aca="false">IF(AND(G409="",H409=""),"",N(G409)-N(H409))</f>
        <v/>
      </c>
      <c r="J409" s="52" t="str">
        <f aca="false">IF(I409="","",ABS(I409))</f>
        <v/>
      </c>
      <c r="K409" s="56" t="str">
        <f aca="false">IF(S409="","",IF(IFERROR(INDEX('Expense Accounts'!$G$6:$G$75,MATCH(S409,'Expense Accounts'!$C$6:$C$75,0)),"Include")="Exclude",1,0))</f>
        <v/>
      </c>
      <c r="L409" s="56" t="str">
        <f aca="false">IF(J409="","",IF(AND(J409&gt;'Expenses Testing'!$E$9,K409=0),1,0))</f>
        <v/>
      </c>
      <c r="M409" s="57" t="n">
        <v>0.715165951925</v>
      </c>
      <c r="N409" s="56" t="str">
        <f aca="false">IF(OR(A409="",I409=""),"",IF(COUNTIFS($A$2:$A$800,A409,$D$2:$D$800,D409,$I$2:$I$800,I409)&gt;1,"Possible duplicate",""))</f>
        <v/>
      </c>
      <c r="O409" s="56" t="str">
        <f aca="false">IF(J409="","",IF(AND(L409=0,K409=0),1,0))</f>
        <v/>
      </c>
      <c r="P409" s="56" t="str">
        <f aca="false">IF(L409=1,J409+ROW()/10^7,"")</f>
        <v/>
      </c>
      <c r="Q409" s="56" t="str">
        <f aca="false">IF(O409=1,M409,"")</f>
        <v/>
      </c>
      <c r="R409" s="56" t="str">
        <f aca="false">IF(K409=1,ROW(),"")</f>
        <v/>
      </c>
      <c r="S409" s="56" t="str">
        <f aca="false">IF(D409="","",TRIM(D409))</f>
        <v/>
      </c>
    </row>
    <row r="410" customFormat="false" ht="15" hidden="false" customHeight="false" outlineLevel="0" collapsed="false">
      <c r="A410" s="50"/>
      <c r="B410" s="50"/>
      <c r="C410" s="50" t="str">
        <f aca="false">IF(S410="","",IFERROR(IF(INDEX('Ledger Codes'!$C$6:$C$205,MATCH(S410,'Ledger Codes'!$B$6:$B$205,0))="","",INDEX('Ledger Codes'!$C$6:$C$205,MATCH(S410,'Ledger Codes'!$B$6:$B$205,0))),""))</f>
        <v/>
      </c>
      <c r="D410" s="50"/>
      <c r="E410" s="50"/>
      <c r="F410" s="50"/>
      <c r="G410" s="50"/>
      <c r="H410" s="50"/>
      <c r="I410" s="52" t="str">
        <f aca="false">IF(AND(G410="",H410=""),"",N(G410)-N(H410))</f>
        <v/>
      </c>
      <c r="J410" s="52" t="str">
        <f aca="false">IF(I410="","",ABS(I410))</f>
        <v/>
      </c>
      <c r="K410" s="56" t="str">
        <f aca="false">IF(S410="","",IF(IFERROR(INDEX('Expense Accounts'!$G$6:$G$75,MATCH(S410,'Expense Accounts'!$C$6:$C$75,0)),"Include")="Exclude",1,0))</f>
        <v/>
      </c>
      <c r="L410" s="56" t="str">
        <f aca="false">IF(J410="","",IF(AND(J410&gt;'Expenses Testing'!$E$9,K410=0),1,0))</f>
        <v/>
      </c>
      <c r="M410" s="57" t="n">
        <v>0.732669152083</v>
      </c>
      <c r="N410" s="56" t="str">
        <f aca="false">IF(OR(A410="",I410=""),"",IF(COUNTIFS($A$2:$A$800,A410,$D$2:$D$800,D410,$I$2:$I$800,I410)&gt;1,"Possible duplicate",""))</f>
        <v/>
      </c>
      <c r="O410" s="56" t="str">
        <f aca="false">IF(J410="","",IF(AND(L410=0,K410=0),1,0))</f>
        <v/>
      </c>
      <c r="P410" s="56" t="str">
        <f aca="false">IF(L410=1,J410+ROW()/10^7,"")</f>
        <v/>
      </c>
      <c r="Q410" s="56" t="str">
        <f aca="false">IF(O410=1,M410,"")</f>
        <v/>
      </c>
      <c r="R410" s="56" t="str">
        <f aca="false">IF(K410=1,ROW(),"")</f>
        <v/>
      </c>
      <c r="S410" s="56" t="str">
        <f aca="false">IF(D410="","",TRIM(D410))</f>
        <v/>
      </c>
    </row>
    <row r="411" customFormat="false" ht="15" hidden="false" customHeight="false" outlineLevel="0" collapsed="false">
      <c r="A411" s="50"/>
      <c r="B411" s="50"/>
      <c r="C411" s="50" t="str">
        <f aca="false">IF(S411="","",IFERROR(IF(INDEX('Ledger Codes'!$C$6:$C$205,MATCH(S411,'Ledger Codes'!$B$6:$B$205,0))="","",INDEX('Ledger Codes'!$C$6:$C$205,MATCH(S411,'Ledger Codes'!$B$6:$B$205,0))),""))</f>
        <v/>
      </c>
      <c r="D411" s="50"/>
      <c r="E411" s="50"/>
      <c r="F411" s="50"/>
      <c r="G411" s="50"/>
      <c r="H411" s="50"/>
      <c r="I411" s="52" t="str">
        <f aca="false">IF(AND(G411="",H411=""),"",N(G411)-N(H411))</f>
        <v/>
      </c>
      <c r="J411" s="52" t="str">
        <f aca="false">IF(I411="","",ABS(I411))</f>
        <v/>
      </c>
      <c r="K411" s="56" t="str">
        <f aca="false">IF(S411="","",IF(IFERROR(INDEX('Expense Accounts'!$G$6:$G$75,MATCH(S411,'Expense Accounts'!$C$6:$C$75,0)),"Include")="Exclude",1,0))</f>
        <v/>
      </c>
      <c r="L411" s="56" t="str">
        <f aca="false">IF(J411="","",IF(AND(J411&gt;'Expenses Testing'!$E$9,K411=0),1,0))</f>
        <v/>
      </c>
      <c r="M411" s="57" t="n">
        <v>0.420719453965</v>
      </c>
      <c r="N411" s="56" t="str">
        <f aca="false">IF(OR(A411="",I411=""),"",IF(COUNTIFS($A$2:$A$800,A411,$D$2:$D$800,D411,$I$2:$I$800,I411)&gt;1,"Possible duplicate",""))</f>
        <v/>
      </c>
      <c r="O411" s="56" t="str">
        <f aca="false">IF(J411="","",IF(AND(L411=0,K411=0),1,0))</f>
        <v/>
      </c>
      <c r="P411" s="56" t="str">
        <f aca="false">IF(L411=1,J411+ROW()/10^7,"")</f>
        <v/>
      </c>
      <c r="Q411" s="56" t="str">
        <f aca="false">IF(O411=1,M411,"")</f>
        <v/>
      </c>
      <c r="R411" s="56" t="str">
        <f aca="false">IF(K411=1,ROW(),"")</f>
        <v/>
      </c>
      <c r="S411" s="56" t="str">
        <f aca="false">IF(D411="","",TRIM(D411))</f>
        <v/>
      </c>
    </row>
    <row r="412" customFormat="false" ht="15" hidden="false" customHeight="false" outlineLevel="0" collapsed="false">
      <c r="A412" s="50"/>
      <c r="B412" s="50"/>
      <c r="C412" s="50" t="str">
        <f aca="false">IF(S412="","",IFERROR(IF(INDEX('Ledger Codes'!$C$6:$C$205,MATCH(S412,'Ledger Codes'!$B$6:$B$205,0))="","",INDEX('Ledger Codes'!$C$6:$C$205,MATCH(S412,'Ledger Codes'!$B$6:$B$205,0))),""))</f>
        <v/>
      </c>
      <c r="D412" s="50"/>
      <c r="E412" s="50"/>
      <c r="F412" s="50"/>
      <c r="G412" s="50"/>
      <c r="H412" s="50"/>
      <c r="I412" s="52" t="str">
        <f aca="false">IF(AND(G412="",H412=""),"",N(G412)-N(H412))</f>
        <v/>
      </c>
      <c r="J412" s="52" t="str">
        <f aca="false">IF(I412="","",ABS(I412))</f>
        <v/>
      </c>
      <c r="K412" s="56" t="str">
        <f aca="false">IF(S412="","",IF(IFERROR(INDEX('Expense Accounts'!$G$6:$G$75,MATCH(S412,'Expense Accounts'!$C$6:$C$75,0)),"Include")="Exclude",1,0))</f>
        <v/>
      </c>
      <c r="L412" s="56" t="str">
        <f aca="false">IF(J412="","",IF(AND(J412&gt;'Expenses Testing'!$E$9,K412=0),1,0))</f>
        <v/>
      </c>
      <c r="M412" s="57" t="n">
        <v>0.742016311142</v>
      </c>
      <c r="N412" s="56" t="str">
        <f aca="false">IF(OR(A412="",I412=""),"",IF(COUNTIFS($A$2:$A$800,A412,$D$2:$D$800,D412,$I$2:$I$800,I412)&gt;1,"Possible duplicate",""))</f>
        <v/>
      </c>
      <c r="O412" s="56" t="str">
        <f aca="false">IF(J412="","",IF(AND(L412=0,K412=0),1,0))</f>
        <v/>
      </c>
      <c r="P412" s="56" t="str">
        <f aca="false">IF(L412=1,J412+ROW()/10^7,"")</f>
        <v/>
      </c>
      <c r="Q412" s="56" t="str">
        <f aca="false">IF(O412=1,M412,"")</f>
        <v/>
      </c>
      <c r="R412" s="56" t="str">
        <f aca="false">IF(K412=1,ROW(),"")</f>
        <v/>
      </c>
      <c r="S412" s="56" t="str">
        <f aca="false">IF(D412="","",TRIM(D412))</f>
        <v/>
      </c>
    </row>
    <row r="413" customFormat="false" ht="15" hidden="false" customHeight="false" outlineLevel="0" collapsed="false">
      <c r="A413" s="50"/>
      <c r="B413" s="50"/>
      <c r="C413" s="50" t="str">
        <f aca="false">IF(S413="","",IFERROR(IF(INDEX('Ledger Codes'!$C$6:$C$205,MATCH(S413,'Ledger Codes'!$B$6:$B$205,0))="","",INDEX('Ledger Codes'!$C$6:$C$205,MATCH(S413,'Ledger Codes'!$B$6:$B$205,0))),""))</f>
        <v/>
      </c>
      <c r="D413" s="50"/>
      <c r="E413" s="50"/>
      <c r="F413" s="50"/>
      <c r="G413" s="50"/>
      <c r="H413" s="50"/>
      <c r="I413" s="52" t="str">
        <f aca="false">IF(AND(G413="",H413=""),"",N(G413)-N(H413))</f>
        <v/>
      </c>
      <c r="J413" s="52" t="str">
        <f aca="false">IF(I413="","",ABS(I413))</f>
        <v/>
      </c>
      <c r="K413" s="56" t="str">
        <f aca="false">IF(S413="","",IF(IFERROR(INDEX('Expense Accounts'!$G$6:$G$75,MATCH(S413,'Expense Accounts'!$C$6:$C$75,0)),"Include")="Exclude",1,0))</f>
        <v/>
      </c>
      <c r="L413" s="56" t="str">
        <f aca="false">IF(J413="","",IF(AND(J413&gt;'Expenses Testing'!$E$9,K413=0),1,0))</f>
        <v/>
      </c>
      <c r="M413" s="57" t="n">
        <v>0.111336790849</v>
      </c>
      <c r="N413" s="56" t="str">
        <f aca="false">IF(OR(A413="",I413=""),"",IF(COUNTIFS($A$2:$A$800,A413,$D$2:$D$800,D413,$I$2:$I$800,I413)&gt;1,"Possible duplicate",""))</f>
        <v/>
      </c>
      <c r="O413" s="56" t="str">
        <f aca="false">IF(J413="","",IF(AND(L413=0,K413=0),1,0))</f>
        <v/>
      </c>
      <c r="P413" s="56" t="str">
        <f aca="false">IF(L413=1,J413+ROW()/10^7,"")</f>
        <v/>
      </c>
      <c r="Q413" s="56" t="str">
        <f aca="false">IF(O413=1,M413,"")</f>
        <v/>
      </c>
      <c r="R413" s="56" t="str">
        <f aca="false">IF(K413=1,ROW(),"")</f>
        <v/>
      </c>
      <c r="S413" s="56" t="str">
        <f aca="false">IF(D413="","",TRIM(D413))</f>
        <v/>
      </c>
    </row>
    <row r="414" customFormat="false" ht="15" hidden="false" customHeight="false" outlineLevel="0" collapsed="false">
      <c r="A414" s="50"/>
      <c r="B414" s="50"/>
      <c r="C414" s="50" t="str">
        <f aca="false">IF(S414="","",IFERROR(IF(INDEX('Ledger Codes'!$C$6:$C$205,MATCH(S414,'Ledger Codes'!$B$6:$B$205,0))="","",INDEX('Ledger Codes'!$C$6:$C$205,MATCH(S414,'Ledger Codes'!$B$6:$B$205,0))),""))</f>
        <v/>
      </c>
      <c r="D414" s="50"/>
      <c r="E414" s="50"/>
      <c r="F414" s="50"/>
      <c r="G414" s="50"/>
      <c r="H414" s="50"/>
      <c r="I414" s="52" t="str">
        <f aca="false">IF(AND(G414="",H414=""),"",N(G414)-N(H414))</f>
        <v/>
      </c>
      <c r="J414" s="52" t="str">
        <f aca="false">IF(I414="","",ABS(I414))</f>
        <v/>
      </c>
      <c r="K414" s="56" t="str">
        <f aca="false">IF(S414="","",IF(IFERROR(INDEX('Expense Accounts'!$G$6:$G$75,MATCH(S414,'Expense Accounts'!$C$6:$C$75,0)),"Include")="Exclude",1,0))</f>
        <v/>
      </c>
      <c r="L414" s="56" t="str">
        <f aca="false">IF(J414="","",IF(AND(J414&gt;'Expenses Testing'!$E$9,K414=0),1,0))</f>
        <v/>
      </c>
      <c r="M414" s="57" t="n">
        <v>0.196206102569</v>
      </c>
      <c r="N414" s="56" t="str">
        <f aca="false">IF(OR(A414="",I414=""),"",IF(COUNTIFS($A$2:$A$800,A414,$D$2:$D$800,D414,$I$2:$I$800,I414)&gt;1,"Possible duplicate",""))</f>
        <v/>
      </c>
      <c r="O414" s="56" t="str">
        <f aca="false">IF(J414="","",IF(AND(L414=0,K414=0),1,0))</f>
        <v/>
      </c>
      <c r="P414" s="56" t="str">
        <f aca="false">IF(L414=1,J414+ROW()/10^7,"")</f>
        <v/>
      </c>
      <c r="Q414" s="56" t="str">
        <f aca="false">IF(O414=1,M414,"")</f>
        <v/>
      </c>
      <c r="R414" s="56" t="str">
        <f aca="false">IF(K414=1,ROW(),"")</f>
        <v/>
      </c>
      <c r="S414" s="56" t="str">
        <f aca="false">IF(D414="","",TRIM(D414))</f>
        <v/>
      </c>
    </row>
    <row r="415" customFormat="false" ht="15" hidden="false" customHeight="false" outlineLevel="0" collapsed="false">
      <c r="A415" s="50"/>
      <c r="B415" s="50"/>
      <c r="C415" s="50" t="str">
        <f aca="false">IF(S415="","",IFERROR(IF(INDEX('Ledger Codes'!$C$6:$C$205,MATCH(S415,'Ledger Codes'!$B$6:$B$205,0))="","",INDEX('Ledger Codes'!$C$6:$C$205,MATCH(S415,'Ledger Codes'!$B$6:$B$205,0))),""))</f>
        <v/>
      </c>
      <c r="D415" s="50"/>
      <c r="E415" s="50"/>
      <c r="F415" s="50"/>
      <c r="G415" s="50"/>
      <c r="H415" s="50"/>
      <c r="I415" s="52" t="str">
        <f aca="false">IF(AND(G415="",H415=""),"",N(G415)-N(H415))</f>
        <v/>
      </c>
      <c r="J415" s="52" t="str">
        <f aca="false">IF(I415="","",ABS(I415))</f>
        <v/>
      </c>
      <c r="K415" s="56" t="str">
        <f aca="false">IF(S415="","",IF(IFERROR(INDEX('Expense Accounts'!$G$6:$G$75,MATCH(S415,'Expense Accounts'!$C$6:$C$75,0)),"Include")="Exclude",1,0))</f>
        <v/>
      </c>
      <c r="L415" s="56" t="str">
        <f aca="false">IF(J415="","",IF(AND(J415&gt;'Expenses Testing'!$E$9,K415=0),1,0))</f>
        <v/>
      </c>
      <c r="M415" s="57" t="n">
        <v>0.715316407923</v>
      </c>
      <c r="N415" s="56" t="str">
        <f aca="false">IF(OR(A415="",I415=""),"",IF(COUNTIFS($A$2:$A$800,A415,$D$2:$D$800,D415,$I$2:$I$800,I415)&gt;1,"Possible duplicate",""))</f>
        <v/>
      </c>
      <c r="O415" s="56" t="str">
        <f aca="false">IF(J415="","",IF(AND(L415=0,K415=0),1,0))</f>
        <v/>
      </c>
      <c r="P415" s="56" t="str">
        <f aca="false">IF(L415=1,J415+ROW()/10^7,"")</f>
        <v/>
      </c>
      <c r="Q415" s="56" t="str">
        <f aca="false">IF(O415=1,M415,"")</f>
        <v/>
      </c>
      <c r="R415" s="56" t="str">
        <f aca="false">IF(K415=1,ROW(),"")</f>
        <v/>
      </c>
      <c r="S415" s="56" t="str">
        <f aca="false">IF(D415="","",TRIM(D415))</f>
        <v/>
      </c>
    </row>
    <row r="416" customFormat="false" ht="15" hidden="false" customHeight="false" outlineLevel="0" collapsed="false">
      <c r="A416" s="50"/>
      <c r="B416" s="50"/>
      <c r="C416" s="50" t="str">
        <f aca="false">IF(S416="","",IFERROR(IF(INDEX('Ledger Codes'!$C$6:$C$205,MATCH(S416,'Ledger Codes'!$B$6:$B$205,0))="","",INDEX('Ledger Codes'!$C$6:$C$205,MATCH(S416,'Ledger Codes'!$B$6:$B$205,0))),""))</f>
        <v/>
      </c>
      <c r="D416" s="50"/>
      <c r="E416" s="50"/>
      <c r="F416" s="50"/>
      <c r="G416" s="50"/>
      <c r="H416" s="50"/>
      <c r="I416" s="52" t="str">
        <f aca="false">IF(AND(G416="",H416=""),"",N(G416)-N(H416))</f>
        <v/>
      </c>
      <c r="J416" s="52" t="str">
        <f aca="false">IF(I416="","",ABS(I416))</f>
        <v/>
      </c>
      <c r="K416" s="56" t="str">
        <f aca="false">IF(S416="","",IF(IFERROR(INDEX('Expense Accounts'!$G$6:$G$75,MATCH(S416,'Expense Accounts'!$C$6:$C$75,0)),"Include")="Exclude",1,0))</f>
        <v/>
      </c>
      <c r="L416" s="56" t="str">
        <f aca="false">IF(J416="","",IF(AND(J416&gt;'Expenses Testing'!$E$9,K416=0),1,0))</f>
        <v/>
      </c>
      <c r="M416" s="57" t="n">
        <v>0.223891382231</v>
      </c>
      <c r="N416" s="56" t="str">
        <f aca="false">IF(OR(A416="",I416=""),"",IF(COUNTIFS($A$2:$A$800,A416,$D$2:$D$800,D416,$I$2:$I$800,I416)&gt;1,"Possible duplicate",""))</f>
        <v/>
      </c>
      <c r="O416" s="56" t="str">
        <f aca="false">IF(J416="","",IF(AND(L416=0,K416=0),1,0))</f>
        <v/>
      </c>
      <c r="P416" s="56" t="str">
        <f aca="false">IF(L416=1,J416+ROW()/10^7,"")</f>
        <v/>
      </c>
      <c r="Q416" s="56" t="str">
        <f aca="false">IF(O416=1,M416,"")</f>
        <v/>
      </c>
      <c r="R416" s="56" t="str">
        <f aca="false">IF(K416=1,ROW(),"")</f>
        <v/>
      </c>
      <c r="S416" s="56" t="str">
        <f aca="false">IF(D416="","",TRIM(D416))</f>
        <v/>
      </c>
    </row>
    <row r="417" customFormat="false" ht="15" hidden="false" customHeight="false" outlineLevel="0" collapsed="false">
      <c r="A417" s="50"/>
      <c r="B417" s="50"/>
      <c r="C417" s="50" t="str">
        <f aca="false">IF(S417="","",IFERROR(IF(INDEX('Ledger Codes'!$C$6:$C$205,MATCH(S417,'Ledger Codes'!$B$6:$B$205,0))="","",INDEX('Ledger Codes'!$C$6:$C$205,MATCH(S417,'Ledger Codes'!$B$6:$B$205,0))),""))</f>
        <v/>
      </c>
      <c r="D417" s="50"/>
      <c r="E417" s="50"/>
      <c r="F417" s="50"/>
      <c r="G417" s="50"/>
      <c r="H417" s="50"/>
      <c r="I417" s="52" t="str">
        <f aca="false">IF(AND(G417="",H417=""),"",N(G417)-N(H417))</f>
        <v/>
      </c>
      <c r="J417" s="52" t="str">
        <f aca="false">IF(I417="","",ABS(I417))</f>
        <v/>
      </c>
      <c r="K417" s="56" t="str">
        <f aca="false">IF(S417="","",IF(IFERROR(INDEX('Expense Accounts'!$G$6:$G$75,MATCH(S417,'Expense Accounts'!$C$6:$C$75,0)),"Include")="Exclude",1,0))</f>
        <v/>
      </c>
      <c r="L417" s="56" t="str">
        <f aca="false">IF(J417="","",IF(AND(J417&gt;'Expenses Testing'!$E$9,K417=0),1,0))</f>
        <v/>
      </c>
      <c r="M417" s="57" t="n">
        <v>0.344213055711</v>
      </c>
      <c r="N417" s="56" t="str">
        <f aca="false">IF(OR(A417="",I417=""),"",IF(COUNTIFS($A$2:$A$800,A417,$D$2:$D$800,D417,$I$2:$I$800,I417)&gt;1,"Possible duplicate",""))</f>
        <v/>
      </c>
      <c r="O417" s="56" t="str">
        <f aca="false">IF(J417="","",IF(AND(L417=0,K417=0),1,0))</f>
        <v/>
      </c>
      <c r="P417" s="56" t="str">
        <f aca="false">IF(L417=1,J417+ROW()/10^7,"")</f>
        <v/>
      </c>
      <c r="Q417" s="56" t="str">
        <f aca="false">IF(O417=1,M417,"")</f>
        <v/>
      </c>
      <c r="R417" s="56" t="str">
        <f aca="false">IF(K417=1,ROW(),"")</f>
        <v/>
      </c>
      <c r="S417" s="56" t="str">
        <f aca="false">IF(D417="","",TRIM(D417))</f>
        <v/>
      </c>
    </row>
    <row r="418" customFormat="false" ht="15" hidden="false" customHeight="false" outlineLevel="0" collapsed="false">
      <c r="A418" s="50"/>
      <c r="B418" s="50"/>
      <c r="C418" s="50" t="str">
        <f aca="false">IF(S418="","",IFERROR(IF(INDEX('Ledger Codes'!$C$6:$C$205,MATCH(S418,'Ledger Codes'!$B$6:$B$205,0))="","",INDEX('Ledger Codes'!$C$6:$C$205,MATCH(S418,'Ledger Codes'!$B$6:$B$205,0))),""))</f>
        <v/>
      </c>
      <c r="D418" s="50"/>
      <c r="E418" s="50"/>
      <c r="F418" s="50"/>
      <c r="G418" s="50"/>
      <c r="H418" s="50"/>
      <c r="I418" s="52" t="str">
        <f aca="false">IF(AND(G418="",H418=""),"",N(G418)-N(H418))</f>
        <v/>
      </c>
      <c r="J418" s="52" t="str">
        <f aca="false">IF(I418="","",ABS(I418))</f>
        <v/>
      </c>
      <c r="K418" s="56" t="str">
        <f aca="false">IF(S418="","",IF(IFERROR(INDEX('Expense Accounts'!$G$6:$G$75,MATCH(S418,'Expense Accounts'!$C$6:$C$75,0)),"Include")="Exclude",1,0))</f>
        <v/>
      </c>
      <c r="L418" s="56" t="str">
        <f aca="false">IF(J418="","",IF(AND(J418&gt;'Expenses Testing'!$E$9,K418=0),1,0))</f>
        <v/>
      </c>
      <c r="M418" s="57" t="n">
        <v>0.607084909498</v>
      </c>
      <c r="N418" s="56" t="str">
        <f aca="false">IF(OR(A418="",I418=""),"",IF(COUNTIFS($A$2:$A$800,A418,$D$2:$D$800,D418,$I$2:$I$800,I418)&gt;1,"Possible duplicate",""))</f>
        <v/>
      </c>
      <c r="O418" s="56" t="str">
        <f aca="false">IF(J418="","",IF(AND(L418=0,K418=0),1,0))</f>
        <v/>
      </c>
      <c r="P418" s="56" t="str">
        <f aca="false">IF(L418=1,J418+ROW()/10^7,"")</f>
        <v/>
      </c>
      <c r="Q418" s="56" t="str">
        <f aca="false">IF(O418=1,M418,"")</f>
        <v/>
      </c>
      <c r="R418" s="56" t="str">
        <f aca="false">IF(K418=1,ROW(),"")</f>
        <v/>
      </c>
      <c r="S418" s="56" t="str">
        <f aca="false">IF(D418="","",TRIM(D418))</f>
        <v/>
      </c>
    </row>
    <row r="419" customFormat="false" ht="15" hidden="false" customHeight="false" outlineLevel="0" collapsed="false">
      <c r="A419" s="50"/>
      <c r="B419" s="50"/>
      <c r="C419" s="50" t="str">
        <f aca="false">IF(S419="","",IFERROR(IF(INDEX('Ledger Codes'!$C$6:$C$205,MATCH(S419,'Ledger Codes'!$B$6:$B$205,0))="","",INDEX('Ledger Codes'!$C$6:$C$205,MATCH(S419,'Ledger Codes'!$B$6:$B$205,0))),""))</f>
        <v/>
      </c>
      <c r="D419" s="50"/>
      <c r="E419" s="50"/>
      <c r="F419" s="50"/>
      <c r="G419" s="50"/>
      <c r="H419" s="50"/>
      <c r="I419" s="52" t="str">
        <f aca="false">IF(AND(G419="",H419=""),"",N(G419)-N(H419))</f>
        <v/>
      </c>
      <c r="J419" s="52" t="str">
        <f aca="false">IF(I419="","",ABS(I419))</f>
        <v/>
      </c>
      <c r="K419" s="56" t="str">
        <f aca="false">IF(S419="","",IF(IFERROR(INDEX('Expense Accounts'!$G$6:$G$75,MATCH(S419,'Expense Accounts'!$C$6:$C$75,0)),"Include")="Exclude",1,0))</f>
        <v/>
      </c>
      <c r="L419" s="56" t="str">
        <f aca="false">IF(J419="","",IF(AND(J419&gt;'Expenses Testing'!$E$9,K419=0),1,0))</f>
        <v/>
      </c>
      <c r="M419" s="57" t="n">
        <v>0.294812251375</v>
      </c>
      <c r="N419" s="56" t="str">
        <f aca="false">IF(OR(A419="",I419=""),"",IF(COUNTIFS($A$2:$A$800,A419,$D$2:$D$800,D419,$I$2:$I$800,I419)&gt;1,"Possible duplicate",""))</f>
        <v/>
      </c>
      <c r="O419" s="56" t="str">
        <f aca="false">IF(J419="","",IF(AND(L419=0,K419=0),1,0))</f>
        <v/>
      </c>
      <c r="P419" s="56" t="str">
        <f aca="false">IF(L419=1,J419+ROW()/10^7,"")</f>
        <v/>
      </c>
      <c r="Q419" s="56" t="str">
        <f aca="false">IF(O419=1,M419,"")</f>
        <v/>
      </c>
      <c r="R419" s="56" t="str">
        <f aca="false">IF(K419=1,ROW(),"")</f>
        <v/>
      </c>
      <c r="S419" s="56" t="str">
        <f aca="false">IF(D419="","",TRIM(D419))</f>
        <v/>
      </c>
    </row>
    <row r="420" customFormat="false" ht="15" hidden="false" customHeight="false" outlineLevel="0" collapsed="false">
      <c r="A420" s="50"/>
      <c r="B420" s="50"/>
      <c r="C420" s="50" t="str">
        <f aca="false">IF(S420="","",IFERROR(IF(INDEX('Ledger Codes'!$C$6:$C$205,MATCH(S420,'Ledger Codes'!$B$6:$B$205,0))="","",INDEX('Ledger Codes'!$C$6:$C$205,MATCH(S420,'Ledger Codes'!$B$6:$B$205,0))),""))</f>
        <v/>
      </c>
      <c r="D420" s="50"/>
      <c r="E420" s="50"/>
      <c r="F420" s="50"/>
      <c r="G420" s="50"/>
      <c r="H420" s="50"/>
      <c r="I420" s="52" t="str">
        <f aca="false">IF(AND(G420="",H420=""),"",N(G420)-N(H420))</f>
        <v/>
      </c>
      <c r="J420" s="52" t="str">
        <f aca="false">IF(I420="","",ABS(I420))</f>
        <v/>
      </c>
      <c r="K420" s="56" t="str">
        <f aca="false">IF(S420="","",IF(IFERROR(INDEX('Expense Accounts'!$G$6:$G$75,MATCH(S420,'Expense Accounts'!$C$6:$C$75,0)),"Include")="Exclude",1,0))</f>
        <v/>
      </c>
      <c r="L420" s="56" t="str">
        <f aca="false">IF(J420="","",IF(AND(J420&gt;'Expenses Testing'!$E$9,K420=0),1,0))</f>
        <v/>
      </c>
      <c r="M420" s="57" t="n">
        <v>0.702190013935</v>
      </c>
      <c r="N420" s="56" t="str">
        <f aca="false">IF(OR(A420="",I420=""),"",IF(COUNTIFS($A$2:$A$800,A420,$D$2:$D$800,D420,$I$2:$I$800,I420)&gt;1,"Possible duplicate",""))</f>
        <v/>
      </c>
      <c r="O420" s="56" t="str">
        <f aca="false">IF(J420="","",IF(AND(L420=0,K420=0),1,0))</f>
        <v/>
      </c>
      <c r="P420" s="56" t="str">
        <f aca="false">IF(L420=1,J420+ROW()/10^7,"")</f>
        <v/>
      </c>
      <c r="Q420" s="56" t="str">
        <f aca="false">IF(O420=1,M420,"")</f>
        <v/>
      </c>
      <c r="R420" s="56" t="str">
        <f aca="false">IF(K420=1,ROW(),"")</f>
        <v/>
      </c>
      <c r="S420" s="56" t="str">
        <f aca="false">IF(D420="","",TRIM(D420))</f>
        <v/>
      </c>
    </row>
    <row r="421" customFormat="false" ht="15" hidden="false" customHeight="false" outlineLevel="0" collapsed="false">
      <c r="A421" s="50"/>
      <c r="B421" s="50"/>
      <c r="C421" s="50" t="str">
        <f aca="false">IF(S421="","",IFERROR(IF(INDEX('Ledger Codes'!$C$6:$C$205,MATCH(S421,'Ledger Codes'!$B$6:$B$205,0))="","",INDEX('Ledger Codes'!$C$6:$C$205,MATCH(S421,'Ledger Codes'!$B$6:$B$205,0))),""))</f>
        <v/>
      </c>
      <c r="D421" s="50"/>
      <c r="E421" s="50"/>
      <c r="F421" s="50"/>
      <c r="G421" s="50"/>
      <c r="H421" s="50"/>
      <c r="I421" s="52" t="str">
        <f aca="false">IF(AND(G421="",H421=""),"",N(G421)-N(H421))</f>
        <v/>
      </c>
      <c r="J421" s="52" t="str">
        <f aca="false">IF(I421="","",ABS(I421))</f>
        <v/>
      </c>
      <c r="K421" s="56" t="str">
        <f aca="false">IF(S421="","",IF(IFERROR(INDEX('Expense Accounts'!$G$6:$G$75,MATCH(S421,'Expense Accounts'!$C$6:$C$75,0)),"Include")="Exclude",1,0))</f>
        <v/>
      </c>
      <c r="L421" s="56" t="str">
        <f aca="false">IF(J421="","",IF(AND(J421&gt;'Expenses Testing'!$E$9,K421=0),1,0))</f>
        <v/>
      </c>
      <c r="M421" s="57" t="n">
        <v>0.507759292695</v>
      </c>
      <c r="N421" s="56" t="str">
        <f aca="false">IF(OR(A421="",I421=""),"",IF(COUNTIFS($A$2:$A$800,A421,$D$2:$D$800,D421,$I$2:$I$800,I421)&gt;1,"Possible duplicate",""))</f>
        <v/>
      </c>
      <c r="O421" s="56" t="str">
        <f aca="false">IF(J421="","",IF(AND(L421=0,K421=0),1,0))</f>
        <v/>
      </c>
      <c r="P421" s="56" t="str">
        <f aca="false">IF(L421=1,J421+ROW()/10^7,"")</f>
        <v/>
      </c>
      <c r="Q421" s="56" t="str">
        <f aca="false">IF(O421=1,M421,"")</f>
        <v/>
      </c>
      <c r="R421" s="56" t="str">
        <f aca="false">IF(K421=1,ROW(),"")</f>
        <v/>
      </c>
      <c r="S421" s="56" t="str">
        <f aca="false">IF(D421="","",TRIM(D421))</f>
        <v/>
      </c>
    </row>
    <row r="422" customFormat="false" ht="15" hidden="false" customHeight="false" outlineLevel="0" collapsed="false">
      <c r="A422" s="50"/>
      <c r="B422" s="50"/>
      <c r="C422" s="50" t="str">
        <f aca="false">IF(S422="","",IFERROR(IF(INDEX('Ledger Codes'!$C$6:$C$205,MATCH(S422,'Ledger Codes'!$B$6:$B$205,0))="","",INDEX('Ledger Codes'!$C$6:$C$205,MATCH(S422,'Ledger Codes'!$B$6:$B$205,0))),""))</f>
        <v/>
      </c>
      <c r="D422" s="50"/>
      <c r="E422" s="50"/>
      <c r="F422" s="50"/>
      <c r="G422" s="50"/>
      <c r="H422" s="50"/>
      <c r="I422" s="52" t="str">
        <f aca="false">IF(AND(G422="",H422=""),"",N(G422)-N(H422))</f>
        <v/>
      </c>
      <c r="J422" s="52" t="str">
        <f aca="false">IF(I422="","",ABS(I422))</f>
        <v/>
      </c>
      <c r="K422" s="56" t="str">
        <f aca="false">IF(S422="","",IF(IFERROR(INDEX('Expense Accounts'!$G$6:$G$75,MATCH(S422,'Expense Accounts'!$C$6:$C$75,0)),"Include")="Exclude",1,0))</f>
        <v/>
      </c>
      <c r="L422" s="56" t="str">
        <f aca="false">IF(J422="","",IF(AND(J422&gt;'Expenses Testing'!$E$9,K422=0),1,0))</f>
        <v/>
      </c>
      <c r="M422" s="57" t="n">
        <v>0.024406320734</v>
      </c>
      <c r="N422" s="56" t="str">
        <f aca="false">IF(OR(A422="",I422=""),"",IF(COUNTIFS($A$2:$A$800,A422,$D$2:$D$800,D422,$I$2:$I$800,I422)&gt;1,"Possible duplicate",""))</f>
        <v/>
      </c>
      <c r="O422" s="56" t="str">
        <f aca="false">IF(J422="","",IF(AND(L422=0,K422=0),1,0))</f>
        <v/>
      </c>
      <c r="P422" s="56" t="str">
        <f aca="false">IF(L422=1,J422+ROW()/10^7,"")</f>
        <v/>
      </c>
      <c r="Q422" s="56" t="str">
        <f aca="false">IF(O422=1,M422,"")</f>
        <v/>
      </c>
      <c r="R422" s="56" t="str">
        <f aca="false">IF(K422=1,ROW(),"")</f>
        <v/>
      </c>
      <c r="S422" s="56" t="str">
        <f aca="false">IF(D422="","",TRIM(D422))</f>
        <v/>
      </c>
    </row>
    <row r="423" customFormat="false" ht="15" hidden="false" customHeight="false" outlineLevel="0" collapsed="false">
      <c r="A423" s="50"/>
      <c r="B423" s="50"/>
      <c r="C423" s="50" t="str">
        <f aca="false">IF(S423="","",IFERROR(IF(INDEX('Ledger Codes'!$C$6:$C$205,MATCH(S423,'Ledger Codes'!$B$6:$B$205,0))="","",INDEX('Ledger Codes'!$C$6:$C$205,MATCH(S423,'Ledger Codes'!$B$6:$B$205,0))),""))</f>
        <v/>
      </c>
      <c r="D423" s="50"/>
      <c r="E423" s="50"/>
      <c r="F423" s="50"/>
      <c r="G423" s="50"/>
      <c r="H423" s="50"/>
      <c r="I423" s="52" t="str">
        <f aca="false">IF(AND(G423="",H423=""),"",N(G423)-N(H423))</f>
        <v/>
      </c>
      <c r="J423" s="52" t="str">
        <f aca="false">IF(I423="","",ABS(I423))</f>
        <v/>
      </c>
      <c r="K423" s="56" t="str">
        <f aca="false">IF(S423="","",IF(IFERROR(INDEX('Expense Accounts'!$G$6:$G$75,MATCH(S423,'Expense Accounts'!$C$6:$C$75,0)),"Include")="Exclude",1,0))</f>
        <v/>
      </c>
      <c r="L423" s="56" t="str">
        <f aca="false">IF(J423="","",IF(AND(J423&gt;'Expenses Testing'!$E$9,K423=0),1,0))</f>
        <v/>
      </c>
      <c r="M423" s="57" t="n">
        <v>0.433074500783</v>
      </c>
      <c r="N423" s="56" t="str">
        <f aca="false">IF(OR(A423="",I423=""),"",IF(COUNTIFS($A$2:$A$800,A423,$D$2:$D$800,D423,$I$2:$I$800,I423)&gt;1,"Possible duplicate",""))</f>
        <v/>
      </c>
      <c r="O423" s="56" t="str">
        <f aca="false">IF(J423="","",IF(AND(L423=0,K423=0),1,0))</f>
        <v/>
      </c>
      <c r="P423" s="56" t="str">
        <f aca="false">IF(L423=1,J423+ROW()/10^7,"")</f>
        <v/>
      </c>
      <c r="Q423" s="56" t="str">
        <f aca="false">IF(O423=1,M423,"")</f>
        <v/>
      </c>
      <c r="R423" s="56" t="str">
        <f aca="false">IF(K423=1,ROW(),"")</f>
        <v/>
      </c>
      <c r="S423" s="56" t="str">
        <f aca="false">IF(D423="","",TRIM(D423))</f>
        <v/>
      </c>
    </row>
    <row r="424" customFormat="false" ht="15" hidden="false" customHeight="false" outlineLevel="0" collapsed="false">
      <c r="A424" s="50"/>
      <c r="B424" s="50"/>
      <c r="C424" s="50" t="str">
        <f aca="false">IF(S424="","",IFERROR(IF(INDEX('Ledger Codes'!$C$6:$C$205,MATCH(S424,'Ledger Codes'!$B$6:$B$205,0))="","",INDEX('Ledger Codes'!$C$6:$C$205,MATCH(S424,'Ledger Codes'!$B$6:$B$205,0))),""))</f>
        <v/>
      </c>
      <c r="D424" s="50"/>
      <c r="E424" s="50"/>
      <c r="F424" s="50"/>
      <c r="G424" s="50"/>
      <c r="H424" s="50"/>
      <c r="I424" s="52" t="str">
        <f aca="false">IF(AND(G424="",H424=""),"",N(G424)-N(H424))</f>
        <v/>
      </c>
      <c r="J424" s="52" t="str">
        <f aca="false">IF(I424="","",ABS(I424))</f>
        <v/>
      </c>
      <c r="K424" s="56" t="str">
        <f aca="false">IF(S424="","",IF(IFERROR(INDEX('Expense Accounts'!$G$6:$G$75,MATCH(S424,'Expense Accounts'!$C$6:$C$75,0)),"Include")="Exclude",1,0))</f>
        <v/>
      </c>
      <c r="L424" s="56" t="str">
        <f aca="false">IF(J424="","",IF(AND(J424&gt;'Expenses Testing'!$E$9,K424=0),1,0))</f>
        <v/>
      </c>
      <c r="M424" s="57" t="n">
        <v>0.323763845648</v>
      </c>
      <c r="N424" s="56" t="str">
        <f aca="false">IF(OR(A424="",I424=""),"",IF(COUNTIFS($A$2:$A$800,A424,$D$2:$D$800,D424,$I$2:$I$800,I424)&gt;1,"Possible duplicate",""))</f>
        <v/>
      </c>
      <c r="O424" s="56" t="str">
        <f aca="false">IF(J424="","",IF(AND(L424=0,K424=0),1,0))</f>
        <v/>
      </c>
      <c r="P424" s="56" t="str">
        <f aca="false">IF(L424=1,J424+ROW()/10^7,"")</f>
        <v/>
      </c>
      <c r="Q424" s="56" t="str">
        <f aca="false">IF(O424=1,M424,"")</f>
        <v/>
      </c>
      <c r="R424" s="56" t="str">
        <f aca="false">IF(K424=1,ROW(),"")</f>
        <v/>
      </c>
      <c r="S424" s="56" t="str">
        <f aca="false">IF(D424="","",TRIM(D424))</f>
        <v/>
      </c>
    </row>
    <row r="425" customFormat="false" ht="15" hidden="false" customHeight="false" outlineLevel="0" collapsed="false">
      <c r="A425" s="50"/>
      <c r="B425" s="50"/>
      <c r="C425" s="50" t="str">
        <f aca="false">IF(S425="","",IFERROR(IF(INDEX('Ledger Codes'!$C$6:$C$205,MATCH(S425,'Ledger Codes'!$B$6:$B$205,0))="","",INDEX('Ledger Codes'!$C$6:$C$205,MATCH(S425,'Ledger Codes'!$B$6:$B$205,0))),""))</f>
        <v/>
      </c>
      <c r="D425" s="50"/>
      <c r="E425" s="50"/>
      <c r="F425" s="50"/>
      <c r="G425" s="50"/>
      <c r="H425" s="50"/>
      <c r="I425" s="52" t="str">
        <f aca="false">IF(AND(G425="",H425=""),"",N(G425)-N(H425))</f>
        <v/>
      </c>
      <c r="J425" s="52" t="str">
        <f aca="false">IF(I425="","",ABS(I425))</f>
        <v/>
      </c>
      <c r="K425" s="56" t="str">
        <f aca="false">IF(S425="","",IF(IFERROR(INDEX('Expense Accounts'!$G$6:$G$75,MATCH(S425,'Expense Accounts'!$C$6:$C$75,0)),"Include")="Exclude",1,0))</f>
        <v/>
      </c>
      <c r="L425" s="56" t="str">
        <f aca="false">IF(J425="","",IF(AND(J425&gt;'Expenses Testing'!$E$9,K425=0),1,0))</f>
        <v/>
      </c>
      <c r="M425" s="57" t="n">
        <v>0.088949525425</v>
      </c>
      <c r="N425" s="56" t="str">
        <f aca="false">IF(OR(A425="",I425=""),"",IF(COUNTIFS($A$2:$A$800,A425,$D$2:$D$800,D425,$I$2:$I$800,I425)&gt;1,"Possible duplicate",""))</f>
        <v/>
      </c>
      <c r="O425" s="56" t="str">
        <f aca="false">IF(J425="","",IF(AND(L425=0,K425=0),1,0))</f>
        <v/>
      </c>
      <c r="P425" s="56" t="str">
        <f aca="false">IF(L425=1,J425+ROW()/10^7,"")</f>
        <v/>
      </c>
      <c r="Q425" s="56" t="str">
        <f aca="false">IF(O425=1,M425,"")</f>
        <v/>
      </c>
      <c r="R425" s="56" t="str">
        <f aca="false">IF(K425=1,ROW(),"")</f>
        <v/>
      </c>
      <c r="S425" s="56" t="str">
        <f aca="false">IF(D425="","",TRIM(D425))</f>
        <v/>
      </c>
    </row>
    <row r="426" customFormat="false" ht="15" hidden="false" customHeight="false" outlineLevel="0" collapsed="false">
      <c r="A426" s="50"/>
      <c r="B426" s="50"/>
      <c r="C426" s="50" t="str">
        <f aca="false">IF(S426="","",IFERROR(IF(INDEX('Ledger Codes'!$C$6:$C$205,MATCH(S426,'Ledger Codes'!$B$6:$B$205,0))="","",INDEX('Ledger Codes'!$C$6:$C$205,MATCH(S426,'Ledger Codes'!$B$6:$B$205,0))),""))</f>
        <v/>
      </c>
      <c r="D426" s="50"/>
      <c r="E426" s="50"/>
      <c r="F426" s="50"/>
      <c r="G426" s="50"/>
      <c r="H426" s="50"/>
      <c r="I426" s="52" t="str">
        <f aca="false">IF(AND(G426="",H426=""),"",N(G426)-N(H426))</f>
        <v/>
      </c>
      <c r="J426" s="52" t="str">
        <f aca="false">IF(I426="","",ABS(I426))</f>
        <v/>
      </c>
      <c r="K426" s="56" t="str">
        <f aca="false">IF(S426="","",IF(IFERROR(INDEX('Expense Accounts'!$G$6:$G$75,MATCH(S426,'Expense Accounts'!$C$6:$C$75,0)),"Include")="Exclude",1,0))</f>
        <v/>
      </c>
      <c r="L426" s="56" t="str">
        <f aca="false">IF(J426="","",IF(AND(J426&gt;'Expenses Testing'!$E$9,K426=0),1,0))</f>
        <v/>
      </c>
      <c r="M426" s="57" t="n">
        <v>0.279843866507</v>
      </c>
      <c r="N426" s="56" t="str">
        <f aca="false">IF(OR(A426="",I426=""),"",IF(COUNTIFS($A$2:$A$800,A426,$D$2:$D$800,D426,$I$2:$I$800,I426)&gt;1,"Possible duplicate",""))</f>
        <v/>
      </c>
      <c r="O426" s="56" t="str">
        <f aca="false">IF(J426="","",IF(AND(L426=0,K426=0),1,0))</f>
        <v/>
      </c>
      <c r="P426" s="56" t="str">
        <f aca="false">IF(L426=1,J426+ROW()/10^7,"")</f>
        <v/>
      </c>
      <c r="Q426" s="56" t="str">
        <f aca="false">IF(O426=1,M426,"")</f>
        <v/>
      </c>
      <c r="R426" s="56" t="str">
        <f aca="false">IF(K426=1,ROW(),"")</f>
        <v/>
      </c>
      <c r="S426" s="56" t="str">
        <f aca="false">IF(D426="","",TRIM(D426))</f>
        <v/>
      </c>
    </row>
    <row r="427" customFormat="false" ht="15" hidden="false" customHeight="false" outlineLevel="0" collapsed="false">
      <c r="A427" s="50"/>
      <c r="B427" s="50"/>
      <c r="C427" s="50" t="str">
        <f aca="false">IF(S427="","",IFERROR(IF(INDEX('Ledger Codes'!$C$6:$C$205,MATCH(S427,'Ledger Codes'!$B$6:$B$205,0))="","",INDEX('Ledger Codes'!$C$6:$C$205,MATCH(S427,'Ledger Codes'!$B$6:$B$205,0))),""))</f>
        <v/>
      </c>
      <c r="D427" s="50"/>
      <c r="E427" s="50"/>
      <c r="F427" s="50"/>
      <c r="G427" s="50"/>
      <c r="H427" s="50"/>
      <c r="I427" s="52" t="str">
        <f aca="false">IF(AND(G427="",H427=""),"",N(G427)-N(H427))</f>
        <v/>
      </c>
      <c r="J427" s="52" t="str">
        <f aca="false">IF(I427="","",ABS(I427))</f>
        <v/>
      </c>
      <c r="K427" s="56" t="str">
        <f aca="false">IF(S427="","",IF(IFERROR(INDEX('Expense Accounts'!$G$6:$G$75,MATCH(S427,'Expense Accounts'!$C$6:$C$75,0)),"Include")="Exclude",1,0))</f>
        <v/>
      </c>
      <c r="L427" s="56" t="str">
        <f aca="false">IF(J427="","",IF(AND(J427&gt;'Expenses Testing'!$E$9,K427=0),1,0))</f>
        <v/>
      </c>
      <c r="M427" s="57" t="n">
        <v>0.073692007307</v>
      </c>
      <c r="N427" s="56" t="str">
        <f aca="false">IF(OR(A427="",I427=""),"",IF(COUNTIFS($A$2:$A$800,A427,$D$2:$D$800,D427,$I$2:$I$800,I427)&gt;1,"Possible duplicate",""))</f>
        <v/>
      </c>
      <c r="O427" s="56" t="str">
        <f aca="false">IF(J427="","",IF(AND(L427=0,K427=0),1,0))</f>
        <v/>
      </c>
      <c r="P427" s="56" t="str">
        <f aca="false">IF(L427=1,J427+ROW()/10^7,"")</f>
        <v/>
      </c>
      <c r="Q427" s="56" t="str">
        <f aca="false">IF(O427=1,M427,"")</f>
        <v/>
      </c>
      <c r="R427" s="56" t="str">
        <f aca="false">IF(K427=1,ROW(),"")</f>
        <v/>
      </c>
      <c r="S427" s="56" t="str">
        <f aca="false">IF(D427="","",TRIM(D427))</f>
        <v/>
      </c>
    </row>
    <row r="428" customFormat="false" ht="15" hidden="false" customHeight="false" outlineLevel="0" collapsed="false">
      <c r="A428" s="50"/>
      <c r="B428" s="50"/>
      <c r="C428" s="50" t="str">
        <f aca="false">IF(S428="","",IFERROR(IF(INDEX('Ledger Codes'!$C$6:$C$205,MATCH(S428,'Ledger Codes'!$B$6:$B$205,0))="","",INDEX('Ledger Codes'!$C$6:$C$205,MATCH(S428,'Ledger Codes'!$B$6:$B$205,0))),""))</f>
        <v/>
      </c>
      <c r="D428" s="50"/>
      <c r="E428" s="50"/>
      <c r="F428" s="50"/>
      <c r="G428" s="50"/>
      <c r="H428" s="50"/>
      <c r="I428" s="52" t="str">
        <f aca="false">IF(AND(G428="",H428=""),"",N(G428)-N(H428))</f>
        <v/>
      </c>
      <c r="J428" s="52" t="str">
        <f aca="false">IF(I428="","",ABS(I428))</f>
        <v/>
      </c>
      <c r="K428" s="56" t="str">
        <f aca="false">IF(S428="","",IF(IFERROR(INDEX('Expense Accounts'!$G$6:$G$75,MATCH(S428,'Expense Accounts'!$C$6:$C$75,0)),"Include")="Exclude",1,0))</f>
        <v/>
      </c>
      <c r="L428" s="56" t="str">
        <f aca="false">IF(J428="","",IF(AND(J428&gt;'Expenses Testing'!$E$9,K428=0),1,0))</f>
        <v/>
      </c>
      <c r="M428" s="57" t="n">
        <v>0.683658722528</v>
      </c>
      <c r="N428" s="56" t="str">
        <f aca="false">IF(OR(A428="",I428=""),"",IF(COUNTIFS($A$2:$A$800,A428,$D$2:$D$800,D428,$I$2:$I$800,I428)&gt;1,"Possible duplicate",""))</f>
        <v/>
      </c>
      <c r="O428" s="56" t="str">
        <f aca="false">IF(J428="","",IF(AND(L428=0,K428=0),1,0))</f>
        <v/>
      </c>
      <c r="P428" s="56" t="str">
        <f aca="false">IF(L428=1,J428+ROW()/10^7,"")</f>
        <v/>
      </c>
      <c r="Q428" s="56" t="str">
        <f aca="false">IF(O428=1,M428,"")</f>
        <v/>
      </c>
      <c r="R428" s="56" t="str">
        <f aca="false">IF(K428=1,ROW(),"")</f>
        <v/>
      </c>
      <c r="S428" s="56" t="str">
        <f aca="false">IF(D428="","",TRIM(D428))</f>
        <v/>
      </c>
    </row>
    <row r="429" customFormat="false" ht="15" hidden="false" customHeight="false" outlineLevel="0" collapsed="false">
      <c r="A429" s="50"/>
      <c r="B429" s="50"/>
      <c r="C429" s="50" t="str">
        <f aca="false">IF(S429="","",IFERROR(IF(INDEX('Ledger Codes'!$C$6:$C$205,MATCH(S429,'Ledger Codes'!$B$6:$B$205,0))="","",INDEX('Ledger Codes'!$C$6:$C$205,MATCH(S429,'Ledger Codes'!$B$6:$B$205,0))),""))</f>
        <v/>
      </c>
      <c r="D429" s="50"/>
      <c r="E429" s="50"/>
      <c r="F429" s="50"/>
      <c r="G429" s="50"/>
      <c r="H429" s="50"/>
      <c r="I429" s="52" t="str">
        <f aca="false">IF(AND(G429="",H429=""),"",N(G429)-N(H429))</f>
        <v/>
      </c>
      <c r="J429" s="52" t="str">
        <f aca="false">IF(I429="","",ABS(I429))</f>
        <v/>
      </c>
      <c r="K429" s="56" t="str">
        <f aca="false">IF(S429="","",IF(IFERROR(INDEX('Expense Accounts'!$G$6:$G$75,MATCH(S429,'Expense Accounts'!$C$6:$C$75,0)),"Include")="Exclude",1,0))</f>
        <v/>
      </c>
      <c r="L429" s="56" t="str">
        <f aca="false">IF(J429="","",IF(AND(J429&gt;'Expenses Testing'!$E$9,K429=0),1,0))</f>
        <v/>
      </c>
      <c r="M429" s="57" t="n">
        <v>0.512589755543</v>
      </c>
      <c r="N429" s="56" t="str">
        <f aca="false">IF(OR(A429="",I429=""),"",IF(COUNTIFS($A$2:$A$800,A429,$D$2:$D$800,D429,$I$2:$I$800,I429)&gt;1,"Possible duplicate",""))</f>
        <v/>
      </c>
      <c r="O429" s="56" t="str">
        <f aca="false">IF(J429="","",IF(AND(L429=0,K429=0),1,0))</f>
        <v/>
      </c>
      <c r="P429" s="56" t="str">
        <f aca="false">IF(L429=1,J429+ROW()/10^7,"")</f>
        <v/>
      </c>
      <c r="Q429" s="56" t="str">
        <f aca="false">IF(O429=1,M429,"")</f>
        <v/>
      </c>
      <c r="R429" s="56" t="str">
        <f aca="false">IF(K429=1,ROW(),"")</f>
        <v/>
      </c>
      <c r="S429" s="56" t="str">
        <f aca="false">IF(D429="","",TRIM(D429))</f>
        <v/>
      </c>
    </row>
    <row r="430" customFormat="false" ht="15" hidden="false" customHeight="false" outlineLevel="0" collapsed="false">
      <c r="A430" s="50"/>
      <c r="B430" s="50"/>
      <c r="C430" s="50" t="str">
        <f aca="false">IF(S430="","",IFERROR(IF(INDEX('Ledger Codes'!$C$6:$C$205,MATCH(S430,'Ledger Codes'!$B$6:$B$205,0))="","",INDEX('Ledger Codes'!$C$6:$C$205,MATCH(S430,'Ledger Codes'!$B$6:$B$205,0))),""))</f>
        <v/>
      </c>
      <c r="D430" s="50"/>
      <c r="E430" s="50"/>
      <c r="F430" s="50"/>
      <c r="G430" s="50"/>
      <c r="H430" s="50"/>
      <c r="I430" s="52" t="str">
        <f aca="false">IF(AND(G430="",H430=""),"",N(G430)-N(H430))</f>
        <v/>
      </c>
      <c r="J430" s="52" t="str">
        <f aca="false">IF(I430="","",ABS(I430))</f>
        <v/>
      </c>
      <c r="K430" s="56" t="str">
        <f aca="false">IF(S430="","",IF(IFERROR(INDEX('Expense Accounts'!$G$6:$G$75,MATCH(S430,'Expense Accounts'!$C$6:$C$75,0)),"Include")="Exclude",1,0))</f>
        <v/>
      </c>
      <c r="L430" s="56" t="str">
        <f aca="false">IF(J430="","",IF(AND(J430&gt;'Expenses Testing'!$E$9,K430=0),1,0))</f>
        <v/>
      </c>
      <c r="M430" s="57" t="n">
        <v>0.529608933631</v>
      </c>
      <c r="N430" s="56" t="str">
        <f aca="false">IF(OR(A430="",I430=""),"",IF(COUNTIFS($A$2:$A$800,A430,$D$2:$D$800,D430,$I$2:$I$800,I430)&gt;1,"Possible duplicate",""))</f>
        <v/>
      </c>
      <c r="O430" s="56" t="str">
        <f aca="false">IF(J430="","",IF(AND(L430=0,K430=0),1,0))</f>
        <v/>
      </c>
      <c r="P430" s="56" t="str">
        <f aca="false">IF(L430=1,J430+ROW()/10^7,"")</f>
        <v/>
      </c>
      <c r="Q430" s="56" t="str">
        <f aca="false">IF(O430=1,M430,"")</f>
        <v/>
      </c>
      <c r="R430" s="56" t="str">
        <f aca="false">IF(K430=1,ROW(),"")</f>
        <v/>
      </c>
      <c r="S430" s="56" t="str">
        <f aca="false">IF(D430="","",TRIM(D430))</f>
        <v/>
      </c>
    </row>
    <row r="431" customFormat="false" ht="15" hidden="false" customHeight="false" outlineLevel="0" collapsed="false">
      <c r="A431" s="50"/>
      <c r="B431" s="50"/>
      <c r="C431" s="50" t="str">
        <f aca="false">IF(S431="","",IFERROR(IF(INDEX('Ledger Codes'!$C$6:$C$205,MATCH(S431,'Ledger Codes'!$B$6:$B$205,0))="","",INDEX('Ledger Codes'!$C$6:$C$205,MATCH(S431,'Ledger Codes'!$B$6:$B$205,0))),""))</f>
        <v/>
      </c>
      <c r="D431" s="50"/>
      <c r="E431" s="50"/>
      <c r="F431" s="50"/>
      <c r="G431" s="50"/>
      <c r="H431" s="50"/>
      <c r="I431" s="52" t="str">
        <f aca="false">IF(AND(G431="",H431=""),"",N(G431)-N(H431))</f>
        <v/>
      </c>
      <c r="J431" s="52" t="str">
        <f aca="false">IF(I431="","",ABS(I431))</f>
        <v/>
      </c>
      <c r="K431" s="56" t="str">
        <f aca="false">IF(S431="","",IF(IFERROR(INDEX('Expense Accounts'!$G$6:$G$75,MATCH(S431,'Expense Accounts'!$C$6:$C$75,0)),"Include")="Exclude",1,0))</f>
        <v/>
      </c>
      <c r="L431" s="56" t="str">
        <f aca="false">IF(J431="","",IF(AND(J431&gt;'Expenses Testing'!$E$9,K431=0),1,0))</f>
        <v/>
      </c>
      <c r="M431" s="57" t="n">
        <v>0.182991556652</v>
      </c>
      <c r="N431" s="56" t="str">
        <f aca="false">IF(OR(A431="",I431=""),"",IF(COUNTIFS($A$2:$A$800,A431,$D$2:$D$800,D431,$I$2:$I$800,I431)&gt;1,"Possible duplicate",""))</f>
        <v/>
      </c>
      <c r="O431" s="56" t="str">
        <f aca="false">IF(J431="","",IF(AND(L431=0,K431=0),1,0))</f>
        <v/>
      </c>
      <c r="P431" s="56" t="str">
        <f aca="false">IF(L431=1,J431+ROW()/10^7,"")</f>
        <v/>
      </c>
      <c r="Q431" s="56" t="str">
        <f aca="false">IF(O431=1,M431,"")</f>
        <v/>
      </c>
      <c r="R431" s="56" t="str">
        <f aca="false">IF(K431=1,ROW(),"")</f>
        <v/>
      </c>
      <c r="S431" s="56" t="str">
        <f aca="false">IF(D431="","",TRIM(D431))</f>
        <v/>
      </c>
    </row>
    <row r="432" customFormat="false" ht="15" hidden="false" customHeight="false" outlineLevel="0" collapsed="false">
      <c r="A432" s="50"/>
      <c r="B432" s="50"/>
      <c r="C432" s="50" t="str">
        <f aca="false">IF(S432="","",IFERROR(IF(INDEX('Ledger Codes'!$C$6:$C$205,MATCH(S432,'Ledger Codes'!$B$6:$B$205,0))="","",INDEX('Ledger Codes'!$C$6:$C$205,MATCH(S432,'Ledger Codes'!$B$6:$B$205,0))),""))</f>
        <v/>
      </c>
      <c r="D432" s="50"/>
      <c r="E432" s="50"/>
      <c r="F432" s="50"/>
      <c r="G432" s="50"/>
      <c r="H432" s="50"/>
      <c r="I432" s="52" t="str">
        <f aca="false">IF(AND(G432="",H432=""),"",N(G432)-N(H432))</f>
        <v/>
      </c>
      <c r="J432" s="52" t="str">
        <f aca="false">IF(I432="","",ABS(I432))</f>
        <v/>
      </c>
      <c r="K432" s="56" t="str">
        <f aca="false">IF(S432="","",IF(IFERROR(INDEX('Expense Accounts'!$G$6:$G$75,MATCH(S432,'Expense Accounts'!$C$6:$C$75,0)),"Include")="Exclude",1,0))</f>
        <v/>
      </c>
      <c r="L432" s="56" t="str">
        <f aca="false">IF(J432="","",IF(AND(J432&gt;'Expenses Testing'!$E$9,K432=0),1,0))</f>
        <v/>
      </c>
      <c r="M432" s="57" t="n">
        <v>0.527142280141</v>
      </c>
      <c r="N432" s="56" t="str">
        <f aca="false">IF(OR(A432="",I432=""),"",IF(COUNTIFS($A$2:$A$800,A432,$D$2:$D$800,D432,$I$2:$I$800,I432)&gt;1,"Possible duplicate",""))</f>
        <v/>
      </c>
      <c r="O432" s="56" t="str">
        <f aca="false">IF(J432="","",IF(AND(L432=0,K432=0),1,0))</f>
        <v/>
      </c>
      <c r="P432" s="56" t="str">
        <f aca="false">IF(L432=1,J432+ROW()/10^7,"")</f>
        <v/>
      </c>
      <c r="Q432" s="56" t="str">
        <f aca="false">IF(O432=1,M432,"")</f>
        <v/>
      </c>
      <c r="R432" s="56" t="str">
        <f aca="false">IF(K432=1,ROW(),"")</f>
        <v/>
      </c>
      <c r="S432" s="56" t="str">
        <f aca="false">IF(D432="","",TRIM(D432))</f>
        <v/>
      </c>
    </row>
    <row r="433" customFormat="false" ht="15" hidden="false" customHeight="false" outlineLevel="0" collapsed="false">
      <c r="A433" s="50"/>
      <c r="B433" s="50"/>
      <c r="C433" s="50" t="str">
        <f aca="false">IF(S433="","",IFERROR(IF(INDEX('Ledger Codes'!$C$6:$C$205,MATCH(S433,'Ledger Codes'!$B$6:$B$205,0))="","",INDEX('Ledger Codes'!$C$6:$C$205,MATCH(S433,'Ledger Codes'!$B$6:$B$205,0))),""))</f>
        <v/>
      </c>
      <c r="D433" s="50"/>
      <c r="E433" s="50"/>
      <c r="F433" s="50"/>
      <c r="G433" s="50"/>
      <c r="H433" s="50"/>
      <c r="I433" s="52" t="str">
        <f aca="false">IF(AND(G433="",H433=""),"",N(G433)-N(H433))</f>
        <v/>
      </c>
      <c r="J433" s="52" t="str">
        <f aca="false">IF(I433="","",ABS(I433))</f>
        <v/>
      </c>
      <c r="K433" s="56" t="str">
        <f aca="false">IF(S433="","",IF(IFERROR(INDEX('Expense Accounts'!$G$6:$G$75,MATCH(S433,'Expense Accounts'!$C$6:$C$75,0)),"Include")="Exclude",1,0))</f>
        <v/>
      </c>
      <c r="L433" s="56" t="str">
        <f aca="false">IF(J433="","",IF(AND(J433&gt;'Expenses Testing'!$E$9,K433=0),1,0))</f>
        <v/>
      </c>
      <c r="M433" s="57" t="n">
        <v>0.410794358126</v>
      </c>
      <c r="N433" s="56" t="str">
        <f aca="false">IF(OR(A433="",I433=""),"",IF(COUNTIFS($A$2:$A$800,A433,$D$2:$D$800,D433,$I$2:$I$800,I433)&gt;1,"Possible duplicate",""))</f>
        <v/>
      </c>
      <c r="O433" s="56" t="str">
        <f aca="false">IF(J433="","",IF(AND(L433=0,K433=0),1,0))</f>
        <v/>
      </c>
      <c r="P433" s="56" t="str">
        <f aca="false">IF(L433=1,J433+ROW()/10^7,"")</f>
        <v/>
      </c>
      <c r="Q433" s="56" t="str">
        <f aca="false">IF(O433=1,M433,"")</f>
        <v/>
      </c>
      <c r="R433" s="56" t="str">
        <f aca="false">IF(K433=1,ROW(),"")</f>
        <v/>
      </c>
      <c r="S433" s="56" t="str">
        <f aca="false">IF(D433="","",TRIM(D433))</f>
        <v/>
      </c>
    </row>
    <row r="434" customFormat="false" ht="15" hidden="false" customHeight="false" outlineLevel="0" collapsed="false">
      <c r="A434" s="50"/>
      <c r="B434" s="50"/>
      <c r="C434" s="50" t="str">
        <f aca="false">IF(S434="","",IFERROR(IF(INDEX('Ledger Codes'!$C$6:$C$205,MATCH(S434,'Ledger Codes'!$B$6:$B$205,0))="","",INDEX('Ledger Codes'!$C$6:$C$205,MATCH(S434,'Ledger Codes'!$B$6:$B$205,0))),""))</f>
        <v/>
      </c>
      <c r="D434" s="50"/>
      <c r="E434" s="50"/>
      <c r="F434" s="50"/>
      <c r="G434" s="50"/>
      <c r="H434" s="50"/>
      <c r="I434" s="52" t="str">
        <f aca="false">IF(AND(G434="",H434=""),"",N(G434)-N(H434))</f>
        <v/>
      </c>
      <c r="J434" s="52" t="str">
        <f aca="false">IF(I434="","",ABS(I434))</f>
        <v/>
      </c>
      <c r="K434" s="56" t="str">
        <f aca="false">IF(S434="","",IF(IFERROR(INDEX('Expense Accounts'!$G$6:$G$75,MATCH(S434,'Expense Accounts'!$C$6:$C$75,0)),"Include")="Exclude",1,0))</f>
        <v/>
      </c>
      <c r="L434" s="56" t="str">
        <f aca="false">IF(J434="","",IF(AND(J434&gt;'Expenses Testing'!$E$9,K434=0),1,0))</f>
        <v/>
      </c>
      <c r="M434" s="57" t="n">
        <v>0.128572258683</v>
      </c>
      <c r="N434" s="56" t="str">
        <f aca="false">IF(OR(A434="",I434=""),"",IF(COUNTIFS($A$2:$A$800,A434,$D$2:$D$800,D434,$I$2:$I$800,I434)&gt;1,"Possible duplicate",""))</f>
        <v/>
      </c>
      <c r="O434" s="56" t="str">
        <f aca="false">IF(J434="","",IF(AND(L434=0,K434=0),1,0))</f>
        <v/>
      </c>
      <c r="P434" s="56" t="str">
        <f aca="false">IF(L434=1,J434+ROW()/10^7,"")</f>
        <v/>
      </c>
      <c r="Q434" s="56" t="str">
        <f aca="false">IF(O434=1,M434,"")</f>
        <v/>
      </c>
      <c r="R434" s="56" t="str">
        <f aca="false">IF(K434=1,ROW(),"")</f>
        <v/>
      </c>
      <c r="S434" s="56" t="str">
        <f aca="false">IF(D434="","",TRIM(D434))</f>
        <v/>
      </c>
    </row>
    <row r="435" customFormat="false" ht="15" hidden="false" customHeight="false" outlineLevel="0" collapsed="false">
      <c r="A435" s="50"/>
      <c r="B435" s="50"/>
      <c r="C435" s="50" t="str">
        <f aca="false">IF(S435="","",IFERROR(IF(INDEX('Ledger Codes'!$C$6:$C$205,MATCH(S435,'Ledger Codes'!$B$6:$B$205,0))="","",INDEX('Ledger Codes'!$C$6:$C$205,MATCH(S435,'Ledger Codes'!$B$6:$B$205,0))),""))</f>
        <v/>
      </c>
      <c r="D435" s="50"/>
      <c r="E435" s="50"/>
      <c r="F435" s="50"/>
      <c r="G435" s="50"/>
      <c r="H435" s="50"/>
      <c r="I435" s="52" t="str">
        <f aca="false">IF(AND(G435="",H435=""),"",N(G435)-N(H435))</f>
        <v/>
      </c>
      <c r="J435" s="52" t="str">
        <f aca="false">IF(I435="","",ABS(I435))</f>
        <v/>
      </c>
      <c r="K435" s="56" t="str">
        <f aca="false">IF(S435="","",IF(IFERROR(INDEX('Expense Accounts'!$G$6:$G$75,MATCH(S435,'Expense Accounts'!$C$6:$C$75,0)),"Include")="Exclude",1,0))</f>
        <v/>
      </c>
      <c r="L435" s="56" t="str">
        <f aca="false">IF(J435="","",IF(AND(J435&gt;'Expenses Testing'!$E$9,K435=0),1,0))</f>
        <v/>
      </c>
      <c r="M435" s="57" t="n">
        <v>0.906409567867</v>
      </c>
      <c r="N435" s="56" t="str">
        <f aca="false">IF(OR(A435="",I435=""),"",IF(COUNTIFS($A$2:$A$800,A435,$D$2:$D$800,D435,$I$2:$I$800,I435)&gt;1,"Possible duplicate",""))</f>
        <v/>
      </c>
      <c r="O435" s="56" t="str">
        <f aca="false">IF(J435="","",IF(AND(L435=0,K435=0),1,0))</f>
        <v/>
      </c>
      <c r="P435" s="56" t="str">
        <f aca="false">IF(L435=1,J435+ROW()/10^7,"")</f>
        <v/>
      </c>
      <c r="Q435" s="56" t="str">
        <f aca="false">IF(O435=1,M435,"")</f>
        <v/>
      </c>
      <c r="R435" s="56" t="str">
        <f aca="false">IF(K435=1,ROW(),"")</f>
        <v/>
      </c>
      <c r="S435" s="56" t="str">
        <f aca="false">IF(D435="","",TRIM(D435))</f>
        <v/>
      </c>
    </row>
    <row r="436" customFormat="false" ht="15" hidden="false" customHeight="false" outlineLevel="0" collapsed="false">
      <c r="A436" s="50"/>
      <c r="B436" s="50"/>
      <c r="C436" s="50" t="str">
        <f aca="false">IF(S436="","",IFERROR(IF(INDEX('Ledger Codes'!$C$6:$C$205,MATCH(S436,'Ledger Codes'!$B$6:$B$205,0))="","",INDEX('Ledger Codes'!$C$6:$C$205,MATCH(S436,'Ledger Codes'!$B$6:$B$205,0))),""))</f>
        <v/>
      </c>
      <c r="D436" s="50"/>
      <c r="E436" s="50"/>
      <c r="F436" s="50"/>
      <c r="G436" s="50"/>
      <c r="H436" s="50"/>
      <c r="I436" s="52" t="str">
        <f aca="false">IF(AND(G436="",H436=""),"",N(G436)-N(H436))</f>
        <v/>
      </c>
      <c r="J436" s="52" t="str">
        <f aca="false">IF(I436="","",ABS(I436))</f>
        <v/>
      </c>
      <c r="K436" s="56" t="str">
        <f aca="false">IF(S436="","",IF(IFERROR(INDEX('Expense Accounts'!$G$6:$G$75,MATCH(S436,'Expense Accounts'!$C$6:$C$75,0)),"Include")="Exclude",1,0))</f>
        <v/>
      </c>
      <c r="L436" s="56" t="str">
        <f aca="false">IF(J436="","",IF(AND(J436&gt;'Expenses Testing'!$E$9,K436=0),1,0))</f>
        <v/>
      </c>
      <c r="M436" s="57" t="n">
        <v>0.011839469298</v>
      </c>
      <c r="N436" s="56" t="str">
        <f aca="false">IF(OR(A436="",I436=""),"",IF(COUNTIFS($A$2:$A$800,A436,$D$2:$D$800,D436,$I$2:$I$800,I436)&gt;1,"Possible duplicate",""))</f>
        <v/>
      </c>
      <c r="O436" s="56" t="str">
        <f aca="false">IF(J436="","",IF(AND(L436=0,K436=0),1,0))</f>
        <v/>
      </c>
      <c r="P436" s="56" t="str">
        <f aca="false">IF(L436=1,J436+ROW()/10^7,"")</f>
        <v/>
      </c>
      <c r="Q436" s="56" t="str">
        <f aca="false">IF(O436=1,M436,"")</f>
        <v/>
      </c>
      <c r="R436" s="56" t="str">
        <f aca="false">IF(K436=1,ROW(),"")</f>
        <v/>
      </c>
      <c r="S436" s="56" t="str">
        <f aca="false">IF(D436="","",TRIM(D436))</f>
        <v/>
      </c>
    </row>
    <row r="437" customFormat="false" ht="15" hidden="false" customHeight="false" outlineLevel="0" collapsed="false">
      <c r="A437" s="50"/>
      <c r="B437" s="50"/>
      <c r="C437" s="50" t="str">
        <f aca="false">IF(S437="","",IFERROR(IF(INDEX('Ledger Codes'!$C$6:$C$205,MATCH(S437,'Ledger Codes'!$B$6:$B$205,0))="","",INDEX('Ledger Codes'!$C$6:$C$205,MATCH(S437,'Ledger Codes'!$B$6:$B$205,0))),""))</f>
        <v/>
      </c>
      <c r="D437" s="50"/>
      <c r="E437" s="50"/>
      <c r="F437" s="50"/>
      <c r="G437" s="50"/>
      <c r="H437" s="50"/>
      <c r="I437" s="52" t="str">
        <f aca="false">IF(AND(G437="",H437=""),"",N(G437)-N(H437))</f>
        <v/>
      </c>
      <c r="J437" s="52" t="str">
        <f aca="false">IF(I437="","",ABS(I437))</f>
        <v/>
      </c>
      <c r="K437" s="56" t="str">
        <f aca="false">IF(S437="","",IF(IFERROR(INDEX('Expense Accounts'!$G$6:$G$75,MATCH(S437,'Expense Accounts'!$C$6:$C$75,0)),"Include")="Exclude",1,0))</f>
        <v/>
      </c>
      <c r="L437" s="56" t="str">
        <f aca="false">IF(J437="","",IF(AND(J437&gt;'Expenses Testing'!$E$9,K437=0),1,0))</f>
        <v/>
      </c>
      <c r="M437" s="57" t="n">
        <v>0.733761545683</v>
      </c>
      <c r="N437" s="56" t="str">
        <f aca="false">IF(OR(A437="",I437=""),"",IF(COUNTIFS($A$2:$A$800,A437,$D$2:$D$800,D437,$I$2:$I$800,I437)&gt;1,"Possible duplicate",""))</f>
        <v/>
      </c>
      <c r="O437" s="56" t="str">
        <f aca="false">IF(J437="","",IF(AND(L437=0,K437=0),1,0))</f>
        <v/>
      </c>
      <c r="P437" s="56" t="str">
        <f aca="false">IF(L437=1,J437+ROW()/10^7,"")</f>
        <v/>
      </c>
      <c r="Q437" s="56" t="str">
        <f aca="false">IF(O437=1,M437,"")</f>
        <v/>
      </c>
      <c r="R437" s="56" t="str">
        <f aca="false">IF(K437=1,ROW(),"")</f>
        <v/>
      </c>
      <c r="S437" s="56" t="str">
        <f aca="false">IF(D437="","",TRIM(D437))</f>
        <v/>
      </c>
    </row>
    <row r="438" customFormat="false" ht="15" hidden="false" customHeight="false" outlineLevel="0" collapsed="false">
      <c r="A438" s="50"/>
      <c r="B438" s="50"/>
      <c r="C438" s="50" t="str">
        <f aca="false">IF(S438="","",IFERROR(IF(INDEX('Ledger Codes'!$C$6:$C$205,MATCH(S438,'Ledger Codes'!$B$6:$B$205,0))="","",INDEX('Ledger Codes'!$C$6:$C$205,MATCH(S438,'Ledger Codes'!$B$6:$B$205,0))),""))</f>
        <v/>
      </c>
      <c r="D438" s="50"/>
      <c r="E438" s="50"/>
      <c r="F438" s="50"/>
      <c r="G438" s="50"/>
      <c r="H438" s="50"/>
      <c r="I438" s="52" t="str">
        <f aca="false">IF(AND(G438="",H438=""),"",N(G438)-N(H438))</f>
        <v/>
      </c>
      <c r="J438" s="52" t="str">
        <f aca="false">IF(I438="","",ABS(I438))</f>
        <v/>
      </c>
      <c r="K438" s="56" t="str">
        <f aca="false">IF(S438="","",IF(IFERROR(INDEX('Expense Accounts'!$G$6:$G$75,MATCH(S438,'Expense Accounts'!$C$6:$C$75,0)),"Include")="Exclude",1,0))</f>
        <v/>
      </c>
      <c r="L438" s="56" t="str">
        <f aca="false">IF(J438="","",IF(AND(J438&gt;'Expenses Testing'!$E$9,K438=0),1,0))</f>
        <v/>
      </c>
      <c r="M438" s="57" t="n">
        <v>0.346236986128</v>
      </c>
      <c r="N438" s="56" t="str">
        <f aca="false">IF(OR(A438="",I438=""),"",IF(COUNTIFS($A$2:$A$800,A438,$D$2:$D$800,D438,$I$2:$I$800,I438)&gt;1,"Possible duplicate",""))</f>
        <v/>
      </c>
      <c r="O438" s="56" t="str">
        <f aca="false">IF(J438="","",IF(AND(L438=0,K438=0),1,0))</f>
        <v/>
      </c>
      <c r="P438" s="56" t="str">
        <f aca="false">IF(L438=1,J438+ROW()/10^7,"")</f>
        <v/>
      </c>
      <c r="Q438" s="56" t="str">
        <f aca="false">IF(O438=1,M438,"")</f>
        <v/>
      </c>
      <c r="R438" s="56" t="str">
        <f aca="false">IF(K438=1,ROW(),"")</f>
        <v/>
      </c>
      <c r="S438" s="56" t="str">
        <f aca="false">IF(D438="","",TRIM(D438))</f>
        <v/>
      </c>
    </row>
    <row r="439" customFormat="false" ht="15" hidden="false" customHeight="false" outlineLevel="0" collapsed="false">
      <c r="A439" s="50"/>
      <c r="B439" s="50"/>
      <c r="C439" s="50" t="str">
        <f aca="false">IF(S439="","",IFERROR(IF(INDEX('Ledger Codes'!$C$6:$C$205,MATCH(S439,'Ledger Codes'!$B$6:$B$205,0))="","",INDEX('Ledger Codes'!$C$6:$C$205,MATCH(S439,'Ledger Codes'!$B$6:$B$205,0))),""))</f>
        <v/>
      </c>
      <c r="D439" s="50"/>
      <c r="E439" s="50"/>
      <c r="F439" s="50"/>
      <c r="G439" s="50"/>
      <c r="H439" s="50"/>
      <c r="I439" s="52" t="str">
        <f aca="false">IF(AND(G439="",H439=""),"",N(G439)-N(H439))</f>
        <v/>
      </c>
      <c r="J439" s="52" t="str">
        <f aca="false">IF(I439="","",ABS(I439))</f>
        <v/>
      </c>
      <c r="K439" s="56" t="str">
        <f aca="false">IF(S439="","",IF(IFERROR(INDEX('Expense Accounts'!$G$6:$G$75,MATCH(S439,'Expense Accounts'!$C$6:$C$75,0)),"Include")="Exclude",1,0))</f>
        <v/>
      </c>
      <c r="L439" s="56" t="str">
        <f aca="false">IF(J439="","",IF(AND(J439&gt;'Expenses Testing'!$E$9,K439=0),1,0))</f>
        <v/>
      </c>
      <c r="M439" s="57" t="n">
        <v>0.380225608456</v>
      </c>
      <c r="N439" s="56" t="str">
        <f aca="false">IF(OR(A439="",I439=""),"",IF(COUNTIFS($A$2:$A$800,A439,$D$2:$D$800,D439,$I$2:$I$800,I439)&gt;1,"Possible duplicate",""))</f>
        <v/>
      </c>
      <c r="O439" s="56" t="str">
        <f aca="false">IF(J439="","",IF(AND(L439=0,K439=0),1,0))</f>
        <v/>
      </c>
      <c r="P439" s="56" t="str">
        <f aca="false">IF(L439=1,J439+ROW()/10^7,"")</f>
        <v/>
      </c>
      <c r="Q439" s="56" t="str">
        <f aca="false">IF(O439=1,M439,"")</f>
        <v/>
      </c>
      <c r="R439" s="56" t="str">
        <f aca="false">IF(K439=1,ROW(),"")</f>
        <v/>
      </c>
      <c r="S439" s="56" t="str">
        <f aca="false">IF(D439="","",TRIM(D439))</f>
        <v/>
      </c>
    </row>
    <row r="440" customFormat="false" ht="15" hidden="false" customHeight="false" outlineLevel="0" collapsed="false">
      <c r="A440" s="50"/>
      <c r="B440" s="50"/>
      <c r="C440" s="50" t="str">
        <f aca="false">IF(S440="","",IFERROR(IF(INDEX('Ledger Codes'!$C$6:$C$205,MATCH(S440,'Ledger Codes'!$B$6:$B$205,0))="","",INDEX('Ledger Codes'!$C$6:$C$205,MATCH(S440,'Ledger Codes'!$B$6:$B$205,0))),""))</f>
        <v/>
      </c>
      <c r="D440" s="50"/>
      <c r="E440" s="50"/>
      <c r="F440" s="50"/>
      <c r="G440" s="50"/>
      <c r="H440" s="50"/>
      <c r="I440" s="52" t="str">
        <f aca="false">IF(AND(G440="",H440=""),"",N(G440)-N(H440))</f>
        <v/>
      </c>
      <c r="J440" s="52" t="str">
        <f aca="false">IF(I440="","",ABS(I440))</f>
        <v/>
      </c>
      <c r="K440" s="56" t="str">
        <f aca="false">IF(S440="","",IF(IFERROR(INDEX('Expense Accounts'!$G$6:$G$75,MATCH(S440,'Expense Accounts'!$C$6:$C$75,0)),"Include")="Exclude",1,0))</f>
        <v/>
      </c>
      <c r="L440" s="56" t="str">
        <f aca="false">IF(J440="","",IF(AND(J440&gt;'Expenses Testing'!$E$9,K440=0),1,0))</f>
        <v/>
      </c>
      <c r="M440" s="57" t="n">
        <v>0.782754526322</v>
      </c>
      <c r="N440" s="56" t="str">
        <f aca="false">IF(OR(A440="",I440=""),"",IF(COUNTIFS($A$2:$A$800,A440,$D$2:$D$800,D440,$I$2:$I$800,I440)&gt;1,"Possible duplicate",""))</f>
        <v/>
      </c>
      <c r="O440" s="56" t="str">
        <f aca="false">IF(J440="","",IF(AND(L440=0,K440=0),1,0))</f>
        <v/>
      </c>
      <c r="P440" s="56" t="str">
        <f aca="false">IF(L440=1,J440+ROW()/10^7,"")</f>
        <v/>
      </c>
      <c r="Q440" s="56" t="str">
        <f aca="false">IF(O440=1,M440,"")</f>
        <v/>
      </c>
      <c r="R440" s="56" t="str">
        <f aca="false">IF(K440=1,ROW(),"")</f>
        <v/>
      </c>
      <c r="S440" s="56" t="str">
        <f aca="false">IF(D440="","",TRIM(D440))</f>
        <v/>
      </c>
    </row>
    <row r="441" customFormat="false" ht="15" hidden="false" customHeight="false" outlineLevel="0" collapsed="false">
      <c r="A441" s="50"/>
      <c r="B441" s="50"/>
      <c r="C441" s="50" t="str">
        <f aca="false">IF(S441="","",IFERROR(IF(INDEX('Ledger Codes'!$C$6:$C$205,MATCH(S441,'Ledger Codes'!$B$6:$B$205,0))="","",INDEX('Ledger Codes'!$C$6:$C$205,MATCH(S441,'Ledger Codes'!$B$6:$B$205,0))),""))</f>
        <v/>
      </c>
      <c r="D441" s="50"/>
      <c r="E441" s="50"/>
      <c r="F441" s="50"/>
      <c r="G441" s="50"/>
      <c r="H441" s="50"/>
      <c r="I441" s="52" t="str">
        <f aca="false">IF(AND(G441="",H441=""),"",N(G441)-N(H441))</f>
        <v/>
      </c>
      <c r="J441" s="52" t="str">
        <f aca="false">IF(I441="","",ABS(I441))</f>
        <v/>
      </c>
      <c r="K441" s="56" t="str">
        <f aca="false">IF(S441="","",IF(IFERROR(INDEX('Expense Accounts'!$G$6:$G$75,MATCH(S441,'Expense Accounts'!$C$6:$C$75,0)),"Include")="Exclude",1,0))</f>
        <v/>
      </c>
      <c r="L441" s="56" t="str">
        <f aca="false">IF(J441="","",IF(AND(J441&gt;'Expenses Testing'!$E$9,K441=0),1,0))</f>
        <v/>
      </c>
      <c r="M441" s="57" t="n">
        <v>0.255562528061</v>
      </c>
      <c r="N441" s="56" t="str">
        <f aca="false">IF(OR(A441="",I441=""),"",IF(COUNTIFS($A$2:$A$800,A441,$D$2:$D$800,D441,$I$2:$I$800,I441)&gt;1,"Possible duplicate",""))</f>
        <v/>
      </c>
      <c r="O441" s="56" t="str">
        <f aca="false">IF(J441="","",IF(AND(L441=0,K441=0),1,0))</f>
        <v/>
      </c>
      <c r="P441" s="56" t="str">
        <f aca="false">IF(L441=1,J441+ROW()/10^7,"")</f>
        <v/>
      </c>
      <c r="Q441" s="56" t="str">
        <f aca="false">IF(O441=1,M441,"")</f>
        <v/>
      </c>
      <c r="R441" s="56" t="str">
        <f aca="false">IF(K441=1,ROW(),"")</f>
        <v/>
      </c>
      <c r="S441" s="56" t="str">
        <f aca="false">IF(D441="","",TRIM(D441))</f>
        <v/>
      </c>
    </row>
    <row r="442" customFormat="false" ht="15" hidden="false" customHeight="false" outlineLevel="0" collapsed="false">
      <c r="A442" s="50"/>
      <c r="B442" s="50"/>
      <c r="C442" s="50" t="str">
        <f aca="false">IF(S442="","",IFERROR(IF(INDEX('Ledger Codes'!$C$6:$C$205,MATCH(S442,'Ledger Codes'!$B$6:$B$205,0))="","",INDEX('Ledger Codes'!$C$6:$C$205,MATCH(S442,'Ledger Codes'!$B$6:$B$205,0))),""))</f>
        <v/>
      </c>
      <c r="D442" s="50"/>
      <c r="E442" s="50"/>
      <c r="F442" s="50"/>
      <c r="G442" s="50"/>
      <c r="H442" s="50"/>
      <c r="I442" s="52" t="str">
        <f aca="false">IF(AND(G442="",H442=""),"",N(G442)-N(H442))</f>
        <v/>
      </c>
      <c r="J442" s="52" t="str">
        <f aca="false">IF(I442="","",ABS(I442))</f>
        <v/>
      </c>
      <c r="K442" s="56" t="str">
        <f aca="false">IF(S442="","",IF(IFERROR(INDEX('Expense Accounts'!$G$6:$G$75,MATCH(S442,'Expense Accounts'!$C$6:$C$75,0)),"Include")="Exclude",1,0))</f>
        <v/>
      </c>
      <c r="L442" s="56" t="str">
        <f aca="false">IF(J442="","",IF(AND(J442&gt;'Expenses Testing'!$E$9,K442=0),1,0))</f>
        <v/>
      </c>
      <c r="M442" s="57" t="n">
        <v>0.824761361</v>
      </c>
      <c r="N442" s="56" t="str">
        <f aca="false">IF(OR(A442="",I442=""),"",IF(COUNTIFS($A$2:$A$800,A442,$D$2:$D$800,D442,$I$2:$I$800,I442)&gt;1,"Possible duplicate",""))</f>
        <v/>
      </c>
      <c r="O442" s="56" t="str">
        <f aca="false">IF(J442="","",IF(AND(L442=0,K442=0),1,0))</f>
        <v/>
      </c>
      <c r="P442" s="56" t="str">
        <f aca="false">IF(L442=1,J442+ROW()/10^7,"")</f>
        <v/>
      </c>
      <c r="Q442" s="56" t="str">
        <f aca="false">IF(O442=1,M442,"")</f>
        <v/>
      </c>
      <c r="R442" s="56" t="str">
        <f aca="false">IF(K442=1,ROW(),"")</f>
        <v/>
      </c>
      <c r="S442" s="56" t="str">
        <f aca="false">IF(D442="","",TRIM(D442))</f>
        <v/>
      </c>
    </row>
    <row r="443" customFormat="false" ht="15" hidden="false" customHeight="false" outlineLevel="0" collapsed="false">
      <c r="A443" s="50"/>
      <c r="B443" s="50"/>
      <c r="C443" s="50" t="str">
        <f aca="false">IF(S443="","",IFERROR(IF(INDEX('Ledger Codes'!$C$6:$C$205,MATCH(S443,'Ledger Codes'!$B$6:$B$205,0))="","",INDEX('Ledger Codes'!$C$6:$C$205,MATCH(S443,'Ledger Codes'!$B$6:$B$205,0))),""))</f>
        <v/>
      </c>
      <c r="D443" s="50"/>
      <c r="E443" s="50"/>
      <c r="F443" s="50"/>
      <c r="G443" s="50"/>
      <c r="H443" s="50"/>
      <c r="I443" s="52" t="str">
        <f aca="false">IF(AND(G443="",H443=""),"",N(G443)-N(H443))</f>
        <v/>
      </c>
      <c r="J443" s="52" t="str">
        <f aca="false">IF(I443="","",ABS(I443))</f>
        <v/>
      </c>
      <c r="K443" s="56" t="str">
        <f aca="false">IF(S443="","",IF(IFERROR(INDEX('Expense Accounts'!$G$6:$G$75,MATCH(S443,'Expense Accounts'!$C$6:$C$75,0)),"Include")="Exclude",1,0))</f>
        <v/>
      </c>
      <c r="L443" s="56" t="str">
        <f aca="false">IF(J443="","",IF(AND(J443&gt;'Expenses Testing'!$E$9,K443=0),1,0))</f>
        <v/>
      </c>
      <c r="M443" s="57" t="n">
        <v>0.084394262796</v>
      </c>
      <c r="N443" s="56" t="str">
        <f aca="false">IF(OR(A443="",I443=""),"",IF(COUNTIFS($A$2:$A$800,A443,$D$2:$D$800,D443,$I$2:$I$800,I443)&gt;1,"Possible duplicate",""))</f>
        <v/>
      </c>
      <c r="O443" s="56" t="str">
        <f aca="false">IF(J443="","",IF(AND(L443=0,K443=0),1,0))</f>
        <v/>
      </c>
      <c r="P443" s="56" t="str">
        <f aca="false">IF(L443=1,J443+ROW()/10^7,"")</f>
        <v/>
      </c>
      <c r="Q443" s="56" t="str">
        <f aca="false">IF(O443=1,M443,"")</f>
        <v/>
      </c>
      <c r="R443" s="56" t="str">
        <f aca="false">IF(K443=1,ROW(),"")</f>
        <v/>
      </c>
      <c r="S443" s="56" t="str">
        <f aca="false">IF(D443="","",TRIM(D443))</f>
        <v/>
      </c>
    </row>
    <row r="444" customFormat="false" ht="15" hidden="false" customHeight="false" outlineLevel="0" collapsed="false">
      <c r="A444" s="50"/>
      <c r="B444" s="50"/>
      <c r="C444" s="50" t="str">
        <f aca="false">IF(S444="","",IFERROR(IF(INDEX('Ledger Codes'!$C$6:$C$205,MATCH(S444,'Ledger Codes'!$B$6:$B$205,0))="","",INDEX('Ledger Codes'!$C$6:$C$205,MATCH(S444,'Ledger Codes'!$B$6:$B$205,0))),""))</f>
        <v/>
      </c>
      <c r="D444" s="50"/>
      <c r="E444" s="50"/>
      <c r="F444" s="50"/>
      <c r="G444" s="50"/>
      <c r="H444" s="50"/>
      <c r="I444" s="52" t="str">
        <f aca="false">IF(AND(G444="",H444=""),"",N(G444)-N(H444))</f>
        <v/>
      </c>
      <c r="J444" s="52" t="str">
        <f aca="false">IF(I444="","",ABS(I444))</f>
        <v/>
      </c>
      <c r="K444" s="56" t="str">
        <f aca="false">IF(S444="","",IF(IFERROR(INDEX('Expense Accounts'!$G$6:$G$75,MATCH(S444,'Expense Accounts'!$C$6:$C$75,0)),"Include")="Exclude",1,0))</f>
        <v/>
      </c>
      <c r="L444" s="56" t="str">
        <f aca="false">IF(J444="","",IF(AND(J444&gt;'Expenses Testing'!$E$9,K444=0),1,0))</f>
        <v/>
      </c>
      <c r="M444" s="57" t="n">
        <v>0.242447740602</v>
      </c>
      <c r="N444" s="56" t="str">
        <f aca="false">IF(OR(A444="",I444=""),"",IF(COUNTIFS($A$2:$A$800,A444,$D$2:$D$800,D444,$I$2:$I$800,I444)&gt;1,"Possible duplicate",""))</f>
        <v/>
      </c>
      <c r="O444" s="56" t="str">
        <f aca="false">IF(J444="","",IF(AND(L444=0,K444=0),1,0))</f>
        <v/>
      </c>
      <c r="P444" s="56" t="str">
        <f aca="false">IF(L444=1,J444+ROW()/10^7,"")</f>
        <v/>
      </c>
      <c r="Q444" s="56" t="str">
        <f aca="false">IF(O444=1,M444,"")</f>
        <v/>
      </c>
      <c r="R444" s="56" t="str">
        <f aca="false">IF(K444=1,ROW(),"")</f>
        <v/>
      </c>
      <c r="S444" s="56" t="str">
        <f aca="false">IF(D444="","",TRIM(D444))</f>
        <v/>
      </c>
    </row>
    <row r="445" customFormat="false" ht="15" hidden="false" customHeight="false" outlineLevel="0" collapsed="false">
      <c r="A445" s="50"/>
      <c r="B445" s="50"/>
      <c r="C445" s="50" t="str">
        <f aca="false">IF(S445="","",IFERROR(IF(INDEX('Ledger Codes'!$C$6:$C$205,MATCH(S445,'Ledger Codes'!$B$6:$B$205,0))="","",INDEX('Ledger Codes'!$C$6:$C$205,MATCH(S445,'Ledger Codes'!$B$6:$B$205,0))),""))</f>
        <v/>
      </c>
      <c r="D445" s="50"/>
      <c r="E445" s="50"/>
      <c r="F445" s="50"/>
      <c r="G445" s="50"/>
      <c r="H445" s="50"/>
      <c r="I445" s="52" t="str">
        <f aca="false">IF(AND(G445="",H445=""),"",N(G445)-N(H445))</f>
        <v/>
      </c>
      <c r="J445" s="52" t="str">
        <f aca="false">IF(I445="","",ABS(I445))</f>
        <v/>
      </c>
      <c r="K445" s="56" t="str">
        <f aca="false">IF(S445="","",IF(IFERROR(INDEX('Expense Accounts'!$G$6:$G$75,MATCH(S445,'Expense Accounts'!$C$6:$C$75,0)),"Include")="Exclude",1,0))</f>
        <v/>
      </c>
      <c r="L445" s="56" t="str">
        <f aca="false">IF(J445="","",IF(AND(J445&gt;'Expenses Testing'!$E$9,K445=0),1,0))</f>
        <v/>
      </c>
      <c r="M445" s="57" t="n">
        <v>0.073552589062</v>
      </c>
      <c r="N445" s="56" t="str">
        <f aca="false">IF(OR(A445="",I445=""),"",IF(COUNTIFS($A$2:$A$800,A445,$D$2:$D$800,D445,$I$2:$I$800,I445)&gt;1,"Possible duplicate",""))</f>
        <v/>
      </c>
      <c r="O445" s="56" t="str">
        <f aca="false">IF(J445="","",IF(AND(L445=0,K445=0),1,0))</f>
        <v/>
      </c>
      <c r="P445" s="56" t="str">
        <f aca="false">IF(L445=1,J445+ROW()/10^7,"")</f>
        <v/>
      </c>
      <c r="Q445" s="56" t="str">
        <f aca="false">IF(O445=1,M445,"")</f>
        <v/>
      </c>
      <c r="R445" s="56" t="str">
        <f aca="false">IF(K445=1,ROW(),"")</f>
        <v/>
      </c>
      <c r="S445" s="56" t="str">
        <f aca="false">IF(D445="","",TRIM(D445))</f>
        <v/>
      </c>
    </row>
    <row r="446" customFormat="false" ht="15" hidden="false" customHeight="false" outlineLevel="0" collapsed="false">
      <c r="A446" s="50"/>
      <c r="B446" s="50"/>
      <c r="C446" s="50" t="str">
        <f aca="false">IF(S446="","",IFERROR(IF(INDEX('Ledger Codes'!$C$6:$C$205,MATCH(S446,'Ledger Codes'!$B$6:$B$205,0))="","",INDEX('Ledger Codes'!$C$6:$C$205,MATCH(S446,'Ledger Codes'!$B$6:$B$205,0))),""))</f>
        <v/>
      </c>
      <c r="D446" s="50"/>
      <c r="E446" s="50"/>
      <c r="F446" s="50"/>
      <c r="G446" s="50"/>
      <c r="H446" s="50"/>
      <c r="I446" s="52" t="str">
        <f aca="false">IF(AND(G446="",H446=""),"",N(G446)-N(H446))</f>
        <v/>
      </c>
      <c r="J446" s="52" t="str">
        <f aca="false">IF(I446="","",ABS(I446))</f>
        <v/>
      </c>
      <c r="K446" s="56" t="str">
        <f aca="false">IF(S446="","",IF(IFERROR(INDEX('Expense Accounts'!$G$6:$G$75,MATCH(S446,'Expense Accounts'!$C$6:$C$75,0)),"Include")="Exclude",1,0))</f>
        <v/>
      </c>
      <c r="L446" s="56" t="str">
        <f aca="false">IF(J446="","",IF(AND(J446&gt;'Expenses Testing'!$E$9,K446=0),1,0))</f>
        <v/>
      </c>
      <c r="M446" s="57" t="n">
        <v>0.666022953489</v>
      </c>
      <c r="N446" s="56" t="str">
        <f aca="false">IF(OR(A446="",I446=""),"",IF(COUNTIFS($A$2:$A$800,A446,$D$2:$D$800,D446,$I$2:$I$800,I446)&gt;1,"Possible duplicate",""))</f>
        <v/>
      </c>
      <c r="O446" s="56" t="str">
        <f aca="false">IF(J446="","",IF(AND(L446=0,K446=0),1,0))</f>
        <v/>
      </c>
      <c r="P446" s="56" t="str">
        <f aca="false">IF(L446=1,J446+ROW()/10^7,"")</f>
        <v/>
      </c>
      <c r="Q446" s="56" t="str">
        <f aca="false">IF(O446=1,M446,"")</f>
        <v/>
      </c>
      <c r="R446" s="56" t="str">
        <f aca="false">IF(K446=1,ROW(),"")</f>
        <v/>
      </c>
      <c r="S446" s="56" t="str">
        <f aca="false">IF(D446="","",TRIM(D446))</f>
        <v/>
      </c>
    </row>
    <row r="447" customFormat="false" ht="15" hidden="false" customHeight="false" outlineLevel="0" collapsed="false">
      <c r="A447" s="50"/>
      <c r="B447" s="50"/>
      <c r="C447" s="50" t="str">
        <f aca="false">IF(S447="","",IFERROR(IF(INDEX('Ledger Codes'!$C$6:$C$205,MATCH(S447,'Ledger Codes'!$B$6:$B$205,0))="","",INDEX('Ledger Codes'!$C$6:$C$205,MATCH(S447,'Ledger Codes'!$B$6:$B$205,0))),""))</f>
        <v/>
      </c>
      <c r="D447" s="50"/>
      <c r="E447" s="50"/>
      <c r="F447" s="50"/>
      <c r="G447" s="50"/>
      <c r="H447" s="50"/>
      <c r="I447" s="52" t="str">
        <f aca="false">IF(AND(G447="",H447=""),"",N(G447)-N(H447))</f>
        <v/>
      </c>
      <c r="J447" s="52" t="str">
        <f aca="false">IF(I447="","",ABS(I447))</f>
        <v/>
      </c>
      <c r="K447" s="56" t="str">
        <f aca="false">IF(S447="","",IF(IFERROR(INDEX('Expense Accounts'!$G$6:$G$75,MATCH(S447,'Expense Accounts'!$C$6:$C$75,0)),"Include")="Exclude",1,0))</f>
        <v/>
      </c>
      <c r="L447" s="56" t="str">
        <f aca="false">IF(J447="","",IF(AND(J447&gt;'Expenses Testing'!$E$9,K447=0),1,0))</f>
        <v/>
      </c>
      <c r="M447" s="57" t="n">
        <v>0.524591240207</v>
      </c>
      <c r="N447" s="56" t="str">
        <f aca="false">IF(OR(A447="",I447=""),"",IF(COUNTIFS($A$2:$A$800,A447,$D$2:$D$800,D447,$I$2:$I$800,I447)&gt;1,"Possible duplicate",""))</f>
        <v/>
      </c>
      <c r="O447" s="56" t="str">
        <f aca="false">IF(J447="","",IF(AND(L447=0,K447=0),1,0))</f>
        <v/>
      </c>
      <c r="P447" s="56" t="str">
        <f aca="false">IF(L447=1,J447+ROW()/10^7,"")</f>
        <v/>
      </c>
      <c r="Q447" s="56" t="str">
        <f aca="false">IF(O447=1,M447,"")</f>
        <v/>
      </c>
      <c r="R447" s="56" t="str">
        <f aca="false">IF(K447=1,ROW(),"")</f>
        <v/>
      </c>
      <c r="S447" s="56" t="str">
        <f aca="false">IF(D447="","",TRIM(D447))</f>
        <v/>
      </c>
    </row>
    <row r="448" customFormat="false" ht="15" hidden="false" customHeight="false" outlineLevel="0" collapsed="false">
      <c r="A448" s="50"/>
      <c r="B448" s="50"/>
      <c r="C448" s="50" t="str">
        <f aca="false">IF(S448="","",IFERROR(IF(INDEX('Ledger Codes'!$C$6:$C$205,MATCH(S448,'Ledger Codes'!$B$6:$B$205,0))="","",INDEX('Ledger Codes'!$C$6:$C$205,MATCH(S448,'Ledger Codes'!$B$6:$B$205,0))),""))</f>
        <v/>
      </c>
      <c r="D448" s="50"/>
      <c r="E448" s="50"/>
      <c r="F448" s="50"/>
      <c r="G448" s="50"/>
      <c r="H448" s="50"/>
      <c r="I448" s="52" t="str">
        <f aca="false">IF(AND(G448="",H448=""),"",N(G448)-N(H448))</f>
        <v/>
      </c>
      <c r="J448" s="52" t="str">
        <f aca="false">IF(I448="","",ABS(I448))</f>
        <v/>
      </c>
      <c r="K448" s="56" t="str">
        <f aca="false">IF(S448="","",IF(IFERROR(INDEX('Expense Accounts'!$G$6:$G$75,MATCH(S448,'Expense Accounts'!$C$6:$C$75,0)),"Include")="Exclude",1,0))</f>
        <v/>
      </c>
      <c r="L448" s="56" t="str">
        <f aca="false">IF(J448="","",IF(AND(J448&gt;'Expenses Testing'!$E$9,K448=0),1,0))</f>
        <v/>
      </c>
      <c r="M448" s="57" t="n">
        <v>0.076882494451</v>
      </c>
      <c r="N448" s="56" t="str">
        <f aca="false">IF(OR(A448="",I448=""),"",IF(COUNTIFS($A$2:$A$800,A448,$D$2:$D$800,D448,$I$2:$I$800,I448)&gt;1,"Possible duplicate",""))</f>
        <v/>
      </c>
      <c r="O448" s="56" t="str">
        <f aca="false">IF(J448="","",IF(AND(L448=0,K448=0),1,0))</f>
        <v/>
      </c>
      <c r="P448" s="56" t="str">
        <f aca="false">IF(L448=1,J448+ROW()/10^7,"")</f>
        <v/>
      </c>
      <c r="Q448" s="56" t="str">
        <f aca="false">IF(O448=1,M448,"")</f>
        <v/>
      </c>
      <c r="R448" s="56" t="str">
        <f aca="false">IF(K448=1,ROW(),"")</f>
        <v/>
      </c>
      <c r="S448" s="56" t="str">
        <f aca="false">IF(D448="","",TRIM(D448))</f>
        <v/>
      </c>
    </row>
    <row r="449" customFormat="false" ht="15" hidden="false" customHeight="false" outlineLevel="0" collapsed="false">
      <c r="A449" s="50"/>
      <c r="B449" s="50"/>
      <c r="C449" s="50" t="str">
        <f aca="false">IF(S449="","",IFERROR(IF(INDEX('Ledger Codes'!$C$6:$C$205,MATCH(S449,'Ledger Codes'!$B$6:$B$205,0))="","",INDEX('Ledger Codes'!$C$6:$C$205,MATCH(S449,'Ledger Codes'!$B$6:$B$205,0))),""))</f>
        <v/>
      </c>
      <c r="D449" s="50"/>
      <c r="E449" s="50"/>
      <c r="F449" s="50"/>
      <c r="G449" s="50"/>
      <c r="H449" s="50"/>
      <c r="I449" s="52" t="str">
        <f aca="false">IF(AND(G449="",H449=""),"",N(G449)-N(H449))</f>
        <v/>
      </c>
      <c r="J449" s="52" t="str">
        <f aca="false">IF(I449="","",ABS(I449))</f>
        <v/>
      </c>
      <c r="K449" s="56" t="str">
        <f aca="false">IF(S449="","",IF(IFERROR(INDEX('Expense Accounts'!$G$6:$G$75,MATCH(S449,'Expense Accounts'!$C$6:$C$75,0)),"Include")="Exclude",1,0))</f>
        <v/>
      </c>
      <c r="L449" s="56" t="str">
        <f aca="false">IF(J449="","",IF(AND(J449&gt;'Expenses Testing'!$E$9,K449=0),1,0))</f>
        <v/>
      </c>
      <c r="M449" s="57" t="n">
        <v>0.262884388824</v>
      </c>
      <c r="N449" s="56" t="str">
        <f aca="false">IF(OR(A449="",I449=""),"",IF(COUNTIFS($A$2:$A$800,A449,$D$2:$D$800,D449,$I$2:$I$800,I449)&gt;1,"Possible duplicate",""))</f>
        <v/>
      </c>
      <c r="O449" s="56" t="str">
        <f aca="false">IF(J449="","",IF(AND(L449=0,K449=0),1,0))</f>
        <v/>
      </c>
      <c r="P449" s="56" t="str">
        <f aca="false">IF(L449=1,J449+ROW()/10^7,"")</f>
        <v/>
      </c>
      <c r="Q449" s="56" t="str">
        <f aca="false">IF(O449=1,M449,"")</f>
        <v/>
      </c>
      <c r="R449" s="56" t="str">
        <f aca="false">IF(K449=1,ROW(),"")</f>
        <v/>
      </c>
      <c r="S449" s="56" t="str">
        <f aca="false">IF(D449="","",TRIM(D449))</f>
        <v/>
      </c>
    </row>
    <row r="450" customFormat="false" ht="15" hidden="false" customHeight="false" outlineLevel="0" collapsed="false">
      <c r="A450" s="50"/>
      <c r="B450" s="50"/>
      <c r="C450" s="50" t="str">
        <f aca="false">IF(S450="","",IFERROR(IF(INDEX('Ledger Codes'!$C$6:$C$205,MATCH(S450,'Ledger Codes'!$B$6:$B$205,0))="","",INDEX('Ledger Codes'!$C$6:$C$205,MATCH(S450,'Ledger Codes'!$B$6:$B$205,0))),""))</f>
        <v/>
      </c>
      <c r="D450" s="50"/>
      <c r="E450" s="50"/>
      <c r="F450" s="50"/>
      <c r="G450" s="50"/>
      <c r="H450" s="50"/>
      <c r="I450" s="52" t="str">
        <f aca="false">IF(AND(G450="",H450=""),"",N(G450)-N(H450))</f>
        <v/>
      </c>
      <c r="J450" s="52" t="str">
        <f aca="false">IF(I450="","",ABS(I450))</f>
        <v/>
      </c>
      <c r="K450" s="56" t="str">
        <f aca="false">IF(S450="","",IF(IFERROR(INDEX('Expense Accounts'!$G$6:$G$75,MATCH(S450,'Expense Accounts'!$C$6:$C$75,0)),"Include")="Exclude",1,0))</f>
        <v/>
      </c>
      <c r="L450" s="56" t="str">
        <f aca="false">IF(J450="","",IF(AND(J450&gt;'Expenses Testing'!$E$9,K450=0),1,0))</f>
        <v/>
      </c>
      <c r="M450" s="57" t="n">
        <v>0.208133053021</v>
      </c>
      <c r="N450" s="56" t="str">
        <f aca="false">IF(OR(A450="",I450=""),"",IF(COUNTIFS($A$2:$A$800,A450,$D$2:$D$800,D450,$I$2:$I$800,I450)&gt;1,"Possible duplicate",""))</f>
        <v/>
      </c>
      <c r="O450" s="56" t="str">
        <f aca="false">IF(J450="","",IF(AND(L450=0,K450=0),1,0))</f>
        <v/>
      </c>
      <c r="P450" s="56" t="str">
        <f aca="false">IF(L450=1,J450+ROW()/10^7,"")</f>
        <v/>
      </c>
      <c r="Q450" s="56" t="str">
        <f aca="false">IF(O450=1,M450,"")</f>
        <v/>
      </c>
      <c r="R450" s="56" t="str">
        <f aca="false">IF(K450=1,ROW(),"")</f>
        <v/>
      </c>
      <c r="S450" s="56" t="str">
        <f aca="false">IF(D450="","",TRIM(D450))</f>
        <v/>
      </c>
    </row>
    <row r="451" customFormat="false" ht="15" hidden="false" customHeight="false" outlineLevel="0" collapsed="false">
      <c r="A451" s="50"/>
      <c r="B451" s="50"/>
      <c r="C451" s="50" t="str">
        <f aca="false">IF(S451="","",IFERROR(IF(INDEX('Ledger Codes'!$C$6:$C$205,MATCH(S451,'Ledger Codes'!$B$6:$B$205,0))="","",INDEX('Ledger Codes'!$C$6:$C$205,MATCH(S451,'Ledger Codes'!$B$6:$B$205,0))),""))</f>
        <v/>
      </c>
      <c r="D451" s="50"/>
      <c r="E451" s="50"/>
      <c r="F451" s="50"/>
      <c r="G451" s="50"/>
      <c r="H451" s="50"/>
      <c r="I451" s="52" t="str">
        <f aca="false">IF(AND(G451="",H451=""),"",N(G451)-N(H451))</f>
        <v/>
      </c>
      <c r="J451" s="52" t="str">
        <f aca="false">IF(I451="","",ABS(I451))</f>
        <v/>
      </c>
      <c r="K451" s="56" t="str">
        <f aca="false">IF(S451="","",IF(IFERROR(INDEX('Expense Accounts'!$G$6:$G$75,MATCH(S451,'Expense Accounts'!$C$6:$C$75,0)),"Include")="Exclude",1,0))</f>
        <v/>
      </c>
      <c r="L451" s="56" t="str">
        <f aca="false">IF(J451="","",IF(AND(J451&gt;'Expenses Testing'!$E$9,K451=0),1,0))</f>
        <v/>
      </c>
      <c r="M451" s="57" t="n">
        <v>0.911275438745</v>
      </c>
      <c r="N451" s="56" t="str">
        <f aca="false">IF(OR(A451="",I451=""),"",IF(COUNTIFS($A$2:$A$800,A451,$D$2:$D$800,D451,$I$2:$I$800,I451)&gt;1,"Possible duplicate",""))</f>
        <v/>
      </c>
      <c r="O451" s="56" t="str">
        <f aca="false">IF(J451="","",IF(AND(L451=0,K451=0),1,0))</f>
        <v/>
      </c>
      <c r="P451" s="56" t="str">
        <f aca="false">IF(L451=1,J451+ROW()/10^7,"")</f>
        <v/>
      </c>
      <c r="Q451" s="56" t="str">
        <f aca="false">IF(O451=1,M451,"")</f>
        <v/>
      </c>
      <c r="R451" s="56" t="str">
        <f aca="false">IF(K451=1,ROW(),"")</f>
        <v/>
      </c>
      <c r="S451" s="56" t="str">
        <f aca="false">IF(D451="","",TRIM(D451))</f>
        <v/>
      </c>
    </row>
    <row r="452" customFormat="false" ht="15" hidden="false" customHeight="false" outlineLevel="0" collapsed="false">
      <c r="A452" s="50"/>
      <c r="B452" s="50"/>
      <c r="C452" s="50" t="str">
        <f aca="false">IF(S452="","",IFERROR(IF(INDEX('Ledger Codes'!$C$6:$C$205,MATCH(S452,'Ledger Codes'!$B$6:$B$205,0))="","",INDEX('Ledger Codes'!$C$6:$C$205,MATCH(S452,'Ledger Codes'!$B$6:$B$205,0))),""))</f>
        <v/>
      </c>
      <c r="D452" s="50"/>
      <c r="E452" s="50"/>
      <c r="F452" s="50"/>
      <c r="G452" s="50"/>
      <c r="H452" s="50"/>
      <c r="I452" s="52" t="str">
        <f aca="false">IF(AND(G452="",H452=""),"",N(G452)-N(H452))</f>
        <v/>
      </c>
      <c r="J452" s="52" t="str">
        <f aca="false">IF(I452="","",ABS(I452))</f>
        <v/>
      </c>
      <c r="K452" s="56" t="str">
        <f aca="false">IF(S452="","",IF(IFERROR(INDEX('Expense Accounts'!$G$6:$G$75,MATCH(S452,'Expense Accounts'!$C$6:$C$75,0)),"Include")="Exclude",1,0))</f>
        <v/>
      </c>
      <c r="L452" s="56" t="str">
        <f aca="false">IF(J452="","",IF(AND(J452&gt;'Expenses Testing'!$E$9,K452=0),1,0))</f>
        <v/>
      </c>
      <c r="M452" s="57" t="n">
        <v>0.300057825952</v>
      </c>
      <c r="N452" s="56" t="str">
        <f aca="false">IF(OR(A452="",I452=""),"",IF(COUNTIFS($A$2:$A$800,A452,$D$2:$D$800,D452,$I$2:$I$800,I452)&gt;1,"Possible duplicate",""))</f>
        <v/>
      </c>
      <c r="O452" s="56" t="str">
        <f aca="false">IF(J452="","",IF(AND(L452=0,K452=0),1,0))</f>
        <v/>
      </c>
      <c r="P452" s="56" t="str">
        <f aca="false">IF(L452=1,J452+ROW()/10^7,"")</f>
        <v/>
      </c>
      <c r="Q452" s="56" t="str">
        <f aca="false">IF(O452=1,M452,"")</f>
        <v/>
      </c>
      <c r="R452" s="56" t="str">
        <f aca="false">IF(K452=1,ROW(),"")</f>
        <v/>
      </c>
      <c r="S452" s="56" t="str">
        <f aca="false">IF(D452="","",TRIM(D452))</f>
        <v/>
      </c>
    </row>
    <row r="453" customFormat="false" ht="15" hidden="false" customHeight="false" outlineLevel="0" collapsed="false">
      <c r="A453" s="50"/>
      <c r="B453" s="50"/>
      <c r="C453" s="50" t="str">
        <f aca="false">IF(S453="","",IFERROR(IF(INDEX('Ledger Codes'!$C$6:$C$205,MATCH(S453,'Ledger Codes'!$B$6:$B$205,0))="","",INDEX('Ledger Codes'!$C$6:$C$205,MATCH(S453,'Ledger Codes'!$B$6:$B$205,0))),""))</f>
        <v/>
      </c>
      <c r="D453" s="50"/>
      <c r="E453" s="50"/>
      <c r="F453" s="50"/>
      <c r="G453" s="50"/>
      <c r="H453" s="50"/>
      <c r="I453" s="52" t="str">
        <f aca="false">IF(AND(G453="",H453=""),"",N(G453)-N(H453))</f>
        <v/>
      </c>
      <c r="J453" s="52" t="str">
        <f aca="false">IF(I453="","",ABS(I453))</f>
        <v/>
      </c>
      <c r="K453" s="56" t="str">
        <f aca="false">IF(S453="","",IF(IFERROR(INDEX('Expense Accounts'!$G$6:$G$75,MATCH(S453,'Expense Accounts'!$C$6:$C$75,0)),"Include")="Exclude",1,0))</f>
        <v/>
      </c>
      <c r="L453" s="56" t="str">
        <f aca="false">IF(J453="","",IF(AND(J453&gt;'Expenses Testing'!$E$9,K453=0),1,0))</f>
        <v/>
      </c>
      <c r="M453" s="57" t="n">
        <v>0.326629512286</v>
      </c>
      <c r="N453" s="56" t="str">
        <f aca="false">IF(OR(A453="",I453=""),"",IF(COUNTIFS($A$2:$A$800,A453,$D$2:$D$800,D453,$I$2:$I$800,I453)&gt;1,"Possible duplicate",""))</f>
        <v/>
      </c>
      <c r="O453" s="56" t="str">
        <f aca="false">IF(J453="","",IF(AND(L453=0,K453=0),1,0))</f>
        <v/>
      </c>
      <c r="P453" s="56" t="str">
        <f aca="false">IF(L453=1,J453+ROW()/10^7,"")</f>
        <v/>
      </c>
      <c r="Q453" s="56" t="str">
        <f aca="false">IF(O453=1,M453,"")</f>
        <v/>
      </c>
      <c r="R453" s="56" t="str">
        <f aca="false">IF(K453=1,ROW(),"")</f>
        <v/>
      </c>
      <c r="S453" s="56" t="str">
        <f aca="false">IF(D453="","",TRIM(D453))</f>
        <v/>
      </c>
    </row>
    <row r="454" customFormat="false" ht="15" hidden="false" customHeight="false" outlineLevel="0" collapsed="false">
      <c r="A454" s="50"/>
      <c r="B454" s="50"/>
      <c r="C454" s="50" t="str">
        <f aca="false">IF(S454="","",IFERROR(IF(INDEX('Ledger Codes'!$C$6:$C$205,MATCH(S454,'Ledger Codes'!$B$6:$B$205,0))="","",INDEX('Ledger Codes'!$C$6:$C$205,MATCH(S454,'Ledger Codes'!$B$6:$B$205,0))),""))</f>
        <v/>
      </c>
      <c r="D454" s="50"/>
      <c r="E454" s="50"/>
      <c r="F454" s="50"/>
      <c r="G454" s="50"/>
      <c r="H454" s="50"/>
      <c r="I454" s="52" t="str">
        <f aca="false">IF(AND(G454="",H454=""),"",N(G454)-N(H454))</f>
        <v/>
      </c>
      <c r="J454" s="52" t="str">
        <f aca="false">IF(I454="","",ABS(I454))</f>
        <v/>
      </c>
      <c r="K454" s="56" t="str">
        <f aca="false">IF(S454="","",IF(IFERROR(INDEX('Expense Accounts'!$G$6:$G$75,MATCH(S454,'Expense Accounts'!$C$6:$C$75,0)),"Include")="Exclude",1,0))</f>
        <v/>
      </c>
      <c r="L454" s="56" t="str">
        <f aca="false">IF(J454="","",IF(AND(J454&gt;'Expenses Testing'!$E$9,K454=0),1,0))</f>
        <v/>
      </c>
      <c r="M454" s="57" t="n">
        <v>0.091122863301</v>
      </c>
      <c r="N454" s="56" t="str">
        <f aca="false">IF(OR(A454="",I454=""),"",IF(COUNTIFS($A$2:$A$800,A454,$D$2:$D$800,D454,$I$2:$I$800,I454)&gt;1,"Possible duplicate",""))</f>
        <v/>
      </c>
      <c r="O454" s="56" t="str">
        <f aca="false">IF(J454="","",IF(AND(L454=0,K454=0),1,0))</f>
        <v/>
      </c>
      <c r="P454" s="56" t="str">
        <f aca="false">IF(L454=1,J454+ROW()/10^7,"")</f>
        <v/>
      </c>
      <c r="Q454" s="56" t="str">
        <f aca="false">IF(O454=1,M454,"")</f>
        <v/>
      </c>
      <c r="R454" s="56" t="str">
        <f aca="false">IF(K454=1,ROW(),"")</f>
        <v/>
      </c>
      <c r="S454" s="56" t="str">
        <f aca="false">IF(D454="","",TRIM(D454))</f>
        <v/>
      </c>
    </row>
    <row r="455" customFormat="false" ht="15" hidden="false" customHeight="false" outlineLevel="0" collapsed="false">
      <c r="A455" s="50"/>
      <c r="B455" s="50"/>
      <c r="C455" s="50" t="str">
        <f aca="false">IF(S455="","",IFERROR(IF(INDEX('Ledger Codes'!$C$6:$C$205,MATCH(S455,'Ledger Codes'!$B$6:$B$205,0))="","",INDEX('Ledger Codes'!$C$6:$C$205,MATCH(S455,'Ledger Codes'!$B$6:$B$205,0))),""))</f>
        <v/>
      </c>
      <c r="D455" s="50"/>
      <c r="E455" s="50"/>
      <c r="F455" s="50"/>
      <c r="G455" s="50"/>
      <c r="H455" s="50"/>
      <c r="I455" s="52" t="str">
        <f aca="false">IF(AND(G455="",H455=""),"",N(G455)-N(H455))</f>
        <v/>
      </c>
      <c r="J455" s="52" t="str">
        <f aca="false">IF(I455="","",ABS(I455))</f>
        <v/>
      </c>
      <c r="K455" s="56" t="str">
        <f aca="false">IF(S455="","",IF(IFERROR(INDEX('Expense Accounts'!$G$6:$G$75,MATCH(S455,'Expense Accounts'!$C$6:$C$75,0)),"Include")="Exclude",1,0))</f>
        <v/>
      </c>
      <c r="L455" s="56" t="str">
        <f aca="false">IF(J455="","",IF(AND(J455&gt;'Expenses Testing'!$E$9,K455=0),1,0))</f>
        <v/>
      </c>
      <c r="M455" s="57" t="n">
        <v>0.298459257507</v>
      </c>
      <c r="N455" s="56" t="str">
        <f aca="false">IF(OR(A455="",I455=""),"",IF(COUNTIFS($A$2:$A$800,A455,$D$2:$D$800,D455,$I$2:$I$800,I455)&gt;1,"Possible duplicate",""))</f>
        <v/>
      </c>
      <c r="O455" s="56" t="str">
        <f aca="false">IF(J455="","",IF(AND(L455=0,K455=0),1,0))</f>
        <v/>
      </c>
      <c r="P455" s="56" t="str">
        <f aca="false">IF(L455=1,J455+ROW()/10^7,"")</f>
        <v/>
      </c>
      <c r="Q455" s="56" t="str">
        <f aca="false">IF(O455=1,M455,"")</f>
        <v/>
      </c>
      <c r="R455" s="56" t="str">
        <f aca="false">IF(K455=1,ROW(),"")</f>
        <v/>
      </c>
      <c r="S455" s="56" t="str">
        <f aca="false">IF(D455="","",TRIM(D455))</f>
        <v/>
      </c>
    </row>
    <row r="456" customFormat="false" ht="15" hidden="false" customHeight="false" outlineLevel="0" collapsed="false">
      <c r="A456" s="50"/>
      <c r="B456" s="50"/>
      <c r="C456" s="50" t="str">
        <f aca="false">IF(S456="","",IFERROR(IF(INDEX('Ledger Codes'!$C$6:$C$205,MATCH(S456,'Ledger Codes'!$B$6:$B$205,0))="","",INDEX('Ledger Codes'!$C$6:$C$205,MATCH(S456,'Ledger Codes'!$B$6:$B$205,0))),""))</f>
        <v/>
      </c>
      <c r="D456" s="50"/>
      <c r="E456" s="50"/>
      <c r="F456" s="50"/>
      <c r="G456" s="50"/>
      <c r="H456" s="50"/>
      <c r="I456" s="52" t="str">
        <f aca="false">IF(AND(G456="",H456=""),"",N(G456)-N(H456))</f>
        <v/>
      </c>
      <c r="J456" s="52" t="str">
        <f aca="false">IF(I456="","",ABS(I456))</f>
        <v/>
      </c>
      <c r="K456" s="56" t="str">
        <f aca="false">IF(S456="","",IF(IFERROR(INDEX('Expense Accounts'!$G$6:$G$75,MATCH(S456,'Expense Accounts'!$C$6:$C$75,0)),"Include")="Exclude",1,0))</f>
        <v/>
      </c>
      <c r="L456" s="56" t="str">
        <f aca="false">IF(J456="","",IF(AND(J456&gt;'Expenses Testing'!$E$9,K456=0),1,0))</f>
        <v/>
      </c>
      <c r="M456" s="57" t="n">
        <v>0.491726622969</v>
      </c>
      <c r="N456" s="56" t="str">
        <f aca="false">IF(OR(A456="",I456=""),"",IF(COUNTIFS($A$2:$A$800,A456,$D$2:$D$800,D456,$I$2:$I$800,I456)&gt;1,"Possible duplicate",""))</f>
        <v/>
      </c>
      <c r="O456" s="56" t="str">
        <f aca="false">IF(J456="","",IF(AND(L456=0,K456=0),1,0))</f>
        <v/>
      </c>
      <c r="P456" s="56" t="str">
        <f aca="false">IF(L456=1,J456+ROW()/10^7,"")</f>
        <v/>
      </c>
      <c r="Q456" s="56" t="str">
        <f aca="false">IF(O456=1,M456,"")</f>
        <v/>
      </c>
      <c r="R456" s="56" t="str">
        <f aca="false">IF(K456=1,ROW(),"")</f>
        <v/>
      </c>
      <c r="S456" s="56" t="str">
        <f aca="false">IF(D456="","",TRIM(D456))</f>
        <v/>
      </c>
    </row>
    <row r="457" customFormat="false" ht="15" hidden="false" customHeight="false" outlineLevel="0" collapsed="false">
      <c r="A457" s="50"/>
      <c r="B457" s="50"/>
      <c r="C457" s="50" t="str">
        <f aca="false">IF(S457="","",IFERROR(IF(INDEX('Ledger Codes'!$C$6:$C$205,MATCH(S457,'Ledger Codes'!$B$6:$B$205,0))="","",INDEX('Ledger Codes'!$C$6:$C$205,MATCH(S457,'Ledger Codes'!$B$6:$B$205,0))),""))</f>
        <v/>
      </c>
      <c r="D457" s="50"/>
      <c r="E457" s="50"/>
      <c r="F457" s="50"/>
      <c r="G457" s="50"/>
      <c r="H457" s="50"/>
      <c r="I457" s="52" t="str">
        <f aca="false">IF(AND(G457="",H457=""),"",N(G457)-N(H457))</f>
        <v/>
      </c>
      <c r="J457" s="52" t="str">
        <f aca="false">IF(I457="","",ABS(I457))</f>
        <v/>
      </c>
      <c r="K457" s="56" t="str">
        <f aca="false">IF(S457="","",IF(IFERROR(INDEX('Expense Accounts'!$G$6:$G$75,MATCH(S457,'Expense Accounts'!$C$6:$C$75,0)),"Include")="Exclude",1,0))</f>
        <v/>
      </c>
      <c r="L457" s="56" t="str">
        <f aca="false">IF(J457="","",IF(AND(J457&gt;'Expenses Testing'!$E$9,K457=0),1,0))</f>
        <v/>
      </c>
      <c r="M457" s="57" t="n">
        <v>0.202702464606</v>
      </c>
      <c r="N457" s="56" t="str">
        <f aca="false">IF(OR(A457="",I457=""),"",IF(COUNTIFS($A$2:$A$800,A457,$D$2:$D$800,D457,$I$2:$I$800,I457)&gt;1,"Possible duplicate",""))</f>
        <v/>
      </c>
      <c r="O457" s="56" t="str">
        <f aca="false">IF(J457="","",IF(AND(L457=0,K457=0),1,0))</f>
        <v/>
      </c>
      <c r="P457" s="56" t="str">
        <f aca="false">IF(L457=1,J457+ROW()/10^7,"")</f>
        <v/>
      </c>
      <c r="Q457" s="56" t="str">
        <f aca="false">IF(O457=1,M457,"")</f>
        <v/>
      </c>
      <c r="R457" s="56" t="str">
        <f aca="false">IF(K457=1,ROW(),"")</f>
        <v/>
      </c>
      <c r="S457" s="56" t="str">
        <f aca="false">IF(D457="","",TRIM(D457))</f>
        <v/>
      </c>
    </row>
    <row r="458" customFormat="false" ht="15" hidden="false" customHeight="false" outlineLevel="0" collapsed="false">
      <c r="A458" s="50"/>
      <c r="B458" s="50"/>
      <c r="C458" s="50" t="str">
        <f aca="false">IF(S458="","",IFERROR(IF(INDEX('Ledger Codes'!$C$6:$C$205,MATCH(S458,'Ledger Codes'!$B$6:$B$205,0))="","",INDEX('Ledger Codes'!$C$6:$C$205,MATCH(S458,'Ledger Codes'!$B$6:$B$205,0))),""))</f>
        <v/>
      </c>
      <c r="D458" s="50"/>
      <c r="E458" s="50"/>
      <c r="F458" s="50"/>
      <c r="G458" s="50"/>
      <c r="H458" s="50"/>
      <c r="I458" s="52" t="str">
        <f aca="false">IF(AND(G458="",H458=""),"",N(G458)-N(H458))</f>
        <v/>
      </c>
      <c r="J458" s="52" t="str">
        <f aca="false">IF(I458="","",ABS(I458))</f>
        <v/>
      </c>
      <c r="K458" s="56" t="str">
        <f aca="false">IF(S458="","",IF(IFERROR(INDEX('Expense Accounts'!$G$6:$G$75,MATCH(S458,'Expense Accounts'!$C$6:$C$75,0)),"Include")="Exclude",1,0))</f>
        <v/>
      </c>
      <c r="L458" s="56" t="str">
        <f aca="false">IF(J458="","",IF(AND(J458&gt;'Expenses Testing'!$E$9,K458=0),1,0))</f>
        <v/>
      </c>
      <c r="M458" s="57" t="n">
        <v>0.989747108547</v>
      </c>
      <c r="N458" s="56" t="str">
        <f aca="false">IF(OR(A458="",I458=""),"",IF(COUNTIFS($A$2:$A$800,A458,$D$2:$D$800,D458,$I$2:$I$800,I458)&gt;1,"Possible duplicate",""))</f>
        <v/>
      </c>
      <c r="O458" s="56" t="str">
        <f aca="false">IF(J458="","",IF(AND(L458=0,K458=0),1,0))</f>
        <v/>
      </c>
      <c r="P458" s="56" t="str">
        <f aca="false">IF(L458=1,J458+ROW()/10^7,"")</f>
        <v/>
      </c>
      <c r="Q458" s="56" t="str">
        <f aca="false">IF(O458=1,M458,"")</f>
        <v/>
      </c>
      <c r="R458" s="56" t="str">
        <f aca="false">IF(K458=1,ROW(),"")</f>
        <v/>
      </c>
      <c r="S458" s="56" t="str">
        <f aca="false">IF(D458="","",TRIM(D458))</f>
        <v/>
      </c>
    </row>
    <row r="459" customFormat="false" ht="15" hidden="false" customHeight="false" outlineLevel="0" collapsed="false">
      <c r="A459" s="50"/>
      <c r="B459" s="50"/>
      <c r="C459" s="50" t="str">
        <f aca="false">IF(S459="","",IFERROR(IF(INDEX('Ledger Codes'!$C$6:$C$205,MATCH(S459,'Ledger Codes'!$B$6:$B$205,0))="","",INDEX('Ledger Codes'!$C$6:$C$205,MATCH(S459,'Ledger Codes'!$B$6:$B$205,0))),""))</f>
        <v/>
      </c>
      <c r="D459" s="50"/>
      <c r="E459" s="50"/>
      <c r="F459" s="50"/>
      <c r="G459" s="50"/>
      <c r="H459" s="50"/>
      <c r="I459" s="52" t="str">
        <f aca="false">IF(AND(G459="",H459=""),"",N(G459)-N(H459))</f>
        <v/>
      </c>
      <c r="J459" s="52" t="str">
        <f aca="false">IF(I459="","",ABS(I459))</f>
        <v/>
      </c>
      <c r="K459" s="56" t="str">
        <f aca="false">IF(S459="","",IF(IFERROR(INDEX('Expense Accounts'!$G$6:$G$75,MATCH(S459,'Expense Accounts'!$C$6:$C$75,0)),"Include")="Exclude",1,0))</f>
        <v/>
      </c>
      <c r="L459" s="56" t="str">
        <f aca="false">IF(J459="","",IF(AND(J459&gt;'Expenses Testing'!$E$9,K459=0),1,0))</f>
        <v/>
      </c>
      <c r="M459" s="57" t="n">
        <v>0.789357297423</v>
      </c>
      <c r="N459" s="56" t="str">
        <f aca="false">IF(OR(A459="",I459=""),"",IF(COUNTIFS($A$2:$A$800,A459,$D$2:$D$800,D459,$I$2:$I$800,I459)&gt;1,"Possible duplicate",""))</f>
        <v/>
      </c>
      <c r="O459" s="56" t="str">
        <f aca="false">IF(J459="","",IF(AND(L459=0,K459=0),1,0))</f>
        <v/>
      </c>
      <c r="P459" s="56" t="str">
        <f aca="false">IF(L459=1,J459+ROW()/10^7,"")</f>
        <v/>
      </c>
      <c r="Q459" s="56" t="str">
        <f aca="false">IF(O459=1,M459,"")</f>
        <v/>
      </c>
      <c r="R459" s="56" t="str">
        <f aca="false">IF(K459=1,ROW(),"")</f>
        <v/>
      </c>
      <c r="S459" s="56" t="str">
        <f aca="false">IF(D459="","",TRIM(D459))</f>
        <v/>
      </c>
    </row>
    <row r="460" customFormat="false" ht="15" hidden="false" customHeight="false" outlineLevel="0" collapsed="false">
      <c r="A460" s="50"/>
      <c r="B460" s="50"/>
      <c r="C460" s="50" t="str">
        <f aca="false">IF(S460="","",IFERROR(IF(INDEX('Ledger Codes'!$C$6:$C$205,MATCH(S460,'Ledger Codes'!$B$6:$B$205,0))="","",INDEX('Ledger Codes'!$C$6:$C$205,MATCH(S460,'Ledger Codes'!$B$6:$B$205,0))),""))</f>
        <v/>
      </c>
      <c r="D460" s="50"/>
      <c r="E460" s="50"/>
      <c r="F460" s="50"/>
      <c r="G460" s="50"/>
      <c r="H460" s="50"/>
      <c r="I460" s="52" t="str">
        <f aca="false">IF(AND(G460="",H460=""),"",N(G460)-N(H460))</f>
        <v/>
      </c>
      <c r="J460" s="52" t="str">
        <f aca="false">IF(I460="","",ABS(I460))</f>
        <v/>
      </c>
      <c r="K460" s="56" t="str">
        <f aca="false">IF(S460="","",IF(IFERROR(INDEX('Expense Accounts'!$G$6:$G$75,MATCH(S460,'Expense Accounts'!$C$6:$C$75,0)),"Include")="Exclude",1,0))</f>
        <v/>
      </c>
      <c r="L460" s="56" t="str">
        <f aca="false">IF(J460="","",IF(AND(J460&gt;'Expenses Testing'!$E$9,K460=0),1,0))</f>
        <v/>
      </c>
      <c r="M460" s="57" t="n">
        <v>0.397479113877</v>
      </c>
      <c r="N460" s="56" t="str">
        <f aca="false">IF(OR(A460="",I460=""),"",IF(COUNTIFS($A$2:$A$800,A460,$D$2:$D$800,D460,$I$2:$I$800,I460)&gt;1,"Possible duplicate",""))</f>
        <v/>
      </c>
      <c r="O460" s="56" t="str">
        <f aca="false">IF(J460="","",IF(AND(L460=0,K460=0),1,0))</f>
        <v/>
      </c>
      <c r="P460" s="56" t="str">
        <f aca="false">IF(L460=1,J460+ROW()/10^7,"")</f>
        <v/>
      </c>
      <c r="Q460" s="56" t="str">
        <f aca="false">IF(O460=1,M460,"")</f>
        <v/>
      </c>
      <c r="R460" s="56" t="str">
        <f aca="false">IF(K460=1,ROW(),"")</f>
        <v/>
      </c>
      <c r="S460" s="56" t="str">
        <f aca="false">IF(D460="","",TRIM(D460))</f>
        <v/>
      </c>
    </row>
    <row r="461" customFormat="false" ht="15" hidden="false" customHeight="false" outlineLevel="0" collapsed="false">
      <c r="A461" s="50"/>
      <c r="B461" s="50"/>
      <c r="C461" s="50" t="str">
        <f aca="false">IF(S461="","",IFERROR(IF(INDEX('Ledger Codes'!$C$6:$C$205,MATCH(S461,'Ledger Codes'!$B$6:$B$205,0))="","",INDEX('Ledger Codes'!$C$6:$C$205,MATCH(S461,'Ledger Codes'!$B$6:$B$205,0))),""))</f>
        <v/>
      </c>
      <c r="D461" s="50"/>
      <c r="E461" s="50"/>
      <c r="F461" s="50"/>
      <c r="G461" s="50"/>
      <c r="H461" s="50"/>
      <c r="I461" s="52" t="str">
        <f aca="false">IF(AND(G461="",H461=""),"",N(G461)-N(H461))</f>
        <v/>
      </c>
      <c r="J461" s="52" t="str">
        <f aca="false">IF(I461="","",ABS(I461))</f>
        <v/>
      </c>
      <c r="K461" s="56" t="str">
        <f aca="false">IF(S461="","",IF(IFERROR(INDEX('Expense Accounts'!$G$6:$G$75,MATCH(S461,'Expense Accounts'!$C$6:$C$75,0)),"Include")="Exclude",1,0))</f>
        <v/>
      </c>
      <c r="L461" s="56" t="str">
        <f aca="false">IF(J461="","",IF(AND(J461&gt;'Expenses Testing'!$E$9,K461=0),1,0))</f>
        <v/>
      </c>
      <c r="M461" s="57" t="n">
        <v>0.435642407764</v>
      </c>
      <c r="N461" s="56" t="str">
        <f aca="false">IF(OR(A461="",I461=""),"",IF(COUNTIFS($A$2:$A$800,A461,$D$2:$D$800,D461,$I$2:$I$800,I461)&gt;1,"Possible duplicate",""))</f>
        <v/>
      </c>
      <c r="O461" s="56" t="str">
        <f aca="false">IF(J461="","",IF(AND(L461=0,K461=0),1,0))</f>
        <v/>
      </c>
      <c r="P461" s="56" t="str">
        <f aca="false">IF(L461=1,J461+ROW()/10^7,"")</f>
        <v/>
      </c>
      <c r="Q461" s="56" t="str">
        <f aca="false">IF(O461=1,M461,"")</f>
        <v/>
      </c>
      <c r="R461" s="56" t="str">
        <f aca="false">IF(K461=1,ROW(),"")</f>
        <v/>
      </c>
      <c r="S461" s="56" t="str">
        <f aca="false">IF(D461="","",TRIM(D461))</f>
        <v/>
      </c>
    </row>
    <row r="462" customFormat="false" ht="15" hidden="false" customHeight="false" outlineLevel="0" collapsed="false">
      <c r="A462" s="50"/>
      <c r="B462" s="50"/>
      <c r="C462" s="50" t="str">
        <f aca="false">IF(S462="","",IFERROR(IF(INDEX('Ledger Codes'!$C$6:$C$205,MATCH(S462,'Ledger Codes'!$B$6:$B$205,0))="","",INDEX('Ledger Codes'!$C$6:$C$205,MATCH(S462,'Ledger Codes'!$B$6:$B$205,0))),""))</f>
        <v/>
      </c>
      <c r="D462" s="50"/>
      <c r="E462" s="50"/>
      <c r="F462" s="50"/>
      <c r="G462" s="50"/>
      <c r="H462" s="50"/>
      <c r="I462" s="52" t="str">
        <f aca="false">IF(AND(G462="",H462=""),"",N(G462)-N(H462))</f>
        <v/>
      </c>
      <c r="J462" s="52" t="str">
        <f aca="false">IF(I462="","",ABS(I462))</f>
        <v/>
      </c>
      <c r="K462" s="56" t="str">
        <f aca="false">IF(S462="","",IF(IFERROR(INDEX('Expense Accounts'!$G$6:$G$75,MATCH(S462,'Expense Accounts'!$C$6:$C$75,0)),"Include")="Exclude",1,0))</f>
        <v/>
      </c>
      <c r="L462" s="56" t="str">
        <f aca="false">IF(J462="","",IF(AND(J462&gt;'Expenses Testing'!$E$9,K462=0),1,0))</f>
        <v/>
      </c>
      <c r="M462" s="57" t="n">
        <v>0.445919487056</v>
      </c>
      <c r="N462" s="56" t="str">
        <f aca="false">IF(OR(A462="",I462=""),"",IF(COUNTIFS($A$2:$A$800,A462,$D$2:$D$800,D462,$I$2:$I$800,I462)&gt;1,"Possible duplicate",""))</f>
        <v/>
      </c>
      <c r="O462" s="56" t="str">
        <f aca="false">IF(J462="","",IF(AND(L462=0,K462=0),1,0))</f>
        <v/>
      </c>
      <c r="P462" s="56" t="str">
        <f aca="false">IF(L462=1,J462+ROW()/10^7,"")</f>
        <v/>
      </c>
      <c r="Q462" s="56" t="str">
        <f aca="false">IF(O462=1,M462,"")</f>
        <v/>
      </c>
      <c r="R462" s="56" t="str">
        <f aca="false">IF(K462=1,ROW(),"")</f>
        <v/>
      </c>
      <c r="S462" s="56" t="str">
        <f aca="false">IF(D462="","",TRIM(D462))</f>
        <v/>
      </c>
    </row>
    <row r="463" customFormat="false" ht="15" hidden="false" customHeight="false" outlineLevel="0" collapsed="false">
      <c r="A463" s="50"/>
      <c r="B463" s="50"/>
      <c r="C463" s="50" t="str">
        <f aca="false">IF(S463="","",IFERROR(IF(INDEX('Ledger Codes'!$C$6:$C$205,MATCH(S463,'Ledger Codes'!$B$6:$B$205,0))="","",INDEX('Ledger Codes'!$C$6:$C$205,MATCH(S463,'Ledger Codes'!$B$6:$B$205,0))),""))</f>
        <v/>
      </c>
      <c r="D463" s="50"/>
      <c r="E463" s="50"/>
      <c r="F463" s="50"/>
      <c r="G463" s="50"/>
      <c r="H463" s="50"/>
      <c r="I463" s="52" t="str">
        <f aca="false">IF(AND(G463="",H463=""),"",N(G463)-N(H463))</f>
        <v/>
      </c>
      <c r="J463" s="52" t="str">
        <f aca="false">IF(I463="","",ABS(I463))</f>
        <v/>
      </c>
      <c r="K463" s="56" t="str">
        <f aca="false">IF(S463="","",IF(IFERROR(INDEX('Expense Accounts'!$G$6:$G$75,MATCH(S463,'Expense Accounts'!$C$6:$C$75,0)),"Include")="Exclude",1,0))</f>
        <v/>
      </c>
      <c r="L463" s="56" t="str">
        <f aca="false">IF(J463="","",IF(AND(J463&gt;'Expenses Testing'!$E$9,K463=0),1,0))</f>
        <v/>
      </c>
      <c r="M463" s="57" t="n">
        <v>0.222897067965</v>
      </c>
      <c r="N463" s="56" t="str">
        <f aca="false">IF(OR(A463="",I463=""),"",IF(COUNTIFS($A$2:$A$800,A463,$D$2:$D$800,D463,$I$2:$I$800,I463)&gt;1,"Possible duplicate",""))</f>
        <v/>
      </c>
      <c r="O463" s="56" t="str">
        <f aca="false">IF(J463="","",IF(AND(L463=0,K463=0),1,0))</f>
        <v/>
      </c>
      <c r="P463" s="56" t="str">
        <f aca="false">IF(L463=1,J463+ROW()/10^7,"")</f>
        <v/>
      </c>
      <c r="Q463" s="56" t="str">
        <f aca="false">IF(O463=1,M463,"")</f>
        <v/>
      </c>
      <c r="R463" s="56" t="str">
        <f aca="false">IF(K463=1,ROW(),"")</f>
        <v/>
      </c>
      <c r="S463" s="56" t="str">
        <f aca="false">IF(D463="","",TRIM(D463))</f>
        <v/>
      </c>
    </row>
    <row r="464" customFormat="false" ht="15" hidden="false" customHeight="false" outlineLevel="0" collapsed="false">
      <c r="A464" s="50"/>
      <c r="B464" s="50"/>
      <c r="C464" s="50" t="str">
        <f aca="false">IF(S464="","",IFERROR(IF(INDEX('Ledger Codes'!$C$6:$C$205,MATCH(S464,'Ledger Codes'!$B$6:$B$205,0))="","",INDEX('Ledger Codes'!$C$6:$C$205,MATCH(S464,'Ledger Codes'!$B$6:$B$205,0))),""))</f>
        <v/>
      </c>
      <c r="D464" s="50"/>
      <c r="E464" s="50"/>
      <c r="F464" s="50"/>
      <c r="G464" s="50"/>
      <c r="H464" s="50"/>
      <c r="I464" s="52" t="str">
        <f aca="false">IF(AND(G464="",H464=""),"",N(G464)-N(H464))</f>
        <v/>
      </c>
      <c r="J464" s="52" t="str">
        <f aca="false">IF(I464="","",ABS(I464))</f>
        <v/>
      </c>
      <c r="K464" s="56" t="str">
        <f aca="false">IF(S464="","",IF(IFERROR(INDEX('Expense Accounts'!$G$6:$G$75,MATCH(S464,'Expense Accounts'!$C$6:$C$75,0)),"Include")="Exclude",1,0))</f>
        <v/>
      </c>
      <c r="L464" s="56" t="str">
        <f aca="false">IF(J464="","",IF(AND(J464&gt;'Expenses Testing'!$E$9,K464=0),1,0))</f>
        <v/>
      </c>
      <c r="M464" s="57" t="n">
        <v>0.035455462256</v>
      </c>
      <c r="N464" s="56" t="str">
        <f aca="false">IF(OR(A464="",I464=""),"",IF(COUNTIFS($A$2:$A$800,A464,$D$2:$D$800,D464,$I$2:$I$800,I464)&gt;1,"Possible duplicate",""))</f>
        <v/>
      </c>
      <c r="O464" s="56" t="str">
        <f aca="false">IF(J464="","",IF(AND(L464=0,K464=0),1,0))</f>
        <v/>
      </c>
      <c r="P464" s="56" t="str">
        <f aca="false">IF(L464=1,J464+ROW()/10^7,"")</f>
        <v/>
      </c>
      <c r="Q464" s="56" t="str">
        <f aca="false">IF(O464=1,M464,"")</f>
        <v/>
      </c>
      <c r="R464" s="56" t="str">
        <f aca="false">IF(K464=1,ROW(),"")</f>
        <v/>
      </c>
      <c r="S464" s="56" t="str">
        <f aca="false">IF(D464="","",TRIM(D464))</f>
        <v/>
      </c>
    </row>
    <row r="465" customFormat="false" ht="15" hidden="false" customHeight="false" outlineLevel="0" collapsed="false">
      <c r="A465" s="50"/>
      <c r="B465" s="50"/>
      <c r="C465" s="50" t="str">
        <f aca="false">IF(S465="","",IFERROR(IF(INDEX('Ledger Codes'!$C$6:$C$205,MATCH(S465,'Ledger Codes'!$B$6:$B$205,0))="","",INDEX('Ledger Codes'!$C$6:$C$205,MATCH(S465,'Ledger Codes'!$B$6:$B$205,0))),""))</f>
        <v/>
      </c>
      <c r="D465" s="50"/>
      <c r="E465" s="50"/>
      <c r="F465" s="50"/>
      <c r="G465" s="50"/>
      <c r="H465" s="50"/>
      <c r="I465" s="52" t="str">
        <f aca="false">IF(AND(G465="",H465=""),"",N(G465)-N(H465))</f>
        <v/>
      </c>
      <c r="J465" s="52" t="str">
        <f aca="false">IF(I465="","",ABS(I465))</f>
        <v/>
      </c>
      <c r="K465" s="56" t="str">
        <f aca="false">IF(S465="","",IF(IFERROR(INDEX('Expense Accounts'!$G$6:$G$75,MATCH(S465,'Expense Accounts'!$C$6:$C$75,0)),"Include")="Exclude",1,0))</f>
        <v/>
      </c>
      <c r="L465" s="56" t="str">
        <f aca="false">IF(J465="","",IF(AND(J465&gt;'Expenses Testing'!$E$9,K465=0),1,0))</f>
        <v/>
      </c>
      <c r="M465" s="57" t="n">
        <v>0.888043049326</v>
      </c>
      <c r="N465" s="56" t="str">
        <f aca="false">IF(OR(A465="",I465=""),"",IF(COUNTIFS($A$2:$A$800,A465,$D$2:$D$800,D465,$I$2:$I$800,I465)&gt;1,"Possible duplicate",""))</f>
        <v/>
      </c>
      <c r="O465" s="56" t="str">
        <f aca="false">IF(J465="","",IF(AND(L465=0,K465=0),1,0))</f>
        <v/>
      </c>
      <c r="P465" s="56" t="str">
        <f aca="false">IF(L465=1,J465+ROW()/10^7,"")</f>
        <v/>
      </c>
      <c r="Q465" s="56" t="str">
        <f aca="false">IF(O465=1,M465,"")</f>
        <v/>
      </c>
      <c r="R465" s="56" t="str">
        <f aca="false">IF(K465=1,ROW(),"")</f>
        <v/>
      </c>
      <c r="S465" s="56" t="str">
        <f aca="false">IF(D465="","",TRIM(D465))</f>
        <v/>
      </c>
    </row>
    <row r="466" customFormat="false" ht="15" hidden="false" customHeight="false" outlineLevel="0" collapsed="false">
      <c r="A466" s="50"/>
      <c r="B466" s="50"/>
      <c r="C466" s="50" t="str">
        <f aca="false">IF(S466="","",IFERROR(IF(INDEX('Ledger Codes'!$C$6:$C$205,MATCH(S466,'Ledger Codes'!$B$6:$B$205,0))="","",INDEX('Ledger Codes'!$C$6:$C$205,MATCH(S466,'Ledger Codes'!$B$6:$B$205,0))),""))</f>
        <v/>
      </c>
      <c r="D466" s="50"/>
      <c r="E466" s="50"/>
      <c r="F466" s="50"/>
      <c r="G466" s="50"/>
      <c r="H466" s="50"/>
      <c r="I466" s="52" t="str">
        <f aca="false">IF(AND(G466="",H466=""),"",N(G466)-N(H466))</f>
        <v/>
      </c>
      <c r="J466" s="52" t="str">
        <f aca="false">IF(I466="","",ABS(I466))</f>
        <v/>
      </c>
      <c r="K466" s="56" t="str">
        <f aca="false">IF(S466="","",IF(IFERROR(INDEX('Expense Accounts'!$G$6:$G$75,MATCH(S466,'Expense Accounts'!$C$6:$C$75,0)),"Include")="Exclude",1,0))</f>
        <v/>
      </c>
      <c r="L466" s="56" t="str">
        <f aca="false">IF(J466="","",IF(AND(J466&gt;'Expenses Testing'!$E$9,K466=0),1,0))</f>
        <v/>
      </c>
      <c r="M466" s="57" t="n">
        <v>0.705007454716</v>
      </c>
      <c r="N466" s="56" t="str">
        <f aca="false">IF(OR(A466="",I466=""),"",IF(COUNTIFS($A$2:$A$800,A466,$D$2:$D$800,D466,$I$2:$I$800,I466)&gt;1,"Possible duplicate",""))</f>
        <v/>
      </c>
      <c r="O466" s="56" t="str">
        <f aca="false">IF(J466="","",IF(AND(L466=0,K466=0),1,0))</f>
        <v/>
      </c>
      <c r="P466" s="56" t="str">
        <f aca="false">IF(L466=1,J466+ROW()/10^7,"")</f>
        <v/>
      </c>
      <c r="Q466" s="56" t="str">
        <f aca="false">IF(O466=1,M466,"")</f>
        <v/>
      </c>
      <c r="R466" s="56" t="str">
        <f aca="false">IF(K466=1,ROW(),"")</f>
        <v/>
      </c>
      <c r="S466" s="56" t="str">
        <f aca="false">IF(D466="","",TRIM(D466))</f>
        <v/>
      </c>
    </row>
    <row r="467" customFormat="false" ht="15" hidden="false" customHeight="false" outlineLevel="0" collapsed="false">
      <c r="A467" s="50"/>
      <c r="B467" s="50"/>
      <c r="C467" s="50" t="str">
        <f aca="false">IF(S467="","",IFERROR(IF(INDEX('Ledger Codes'!$C$6:$C$205,MATCH(S467,'Ledger Codes'!$B$6:$B$205,0))="","",INDEX('Ledger Codes'!$C$6:$C$205,MATCH(S467,'Ledger Codes'!$B$6:$B$205,0))),""))</f>
        <v/>
      </c>
      <c r="D467" s="50"/>
      <c r="E467" s="50"/>
      <c r="F467" s="50"/>
      <c r="G467" s="50"/>
      <c r="H467" s="50"/>
      <c r="I467" s="52" t="str">
        <f aca="false">IF(AND(G467="",H467=""),"",N(G467)-N(H467))</f>
        <v/>
      </c>
      <c r="J467" s="52" t="str">
        <f aca="false">IF(I467="","",ABS(I467))</f>
        <v/>
      </c>
      <c r="K467" s="56" t="str">
        <f aca="false">IF(S467="","",IF(IFERROR(INDEX('Expense Accounts'!$G$6:$G$75,MATCH(S467,'Expense Accounts'!$C$6:$C$75,0)),"Include")="Exclude",1,0))</f>
        <v/>
      </c>
      <c r="L467" s="56" t="str">
        <f aca="false">IF(J467="","",IF(AND(J467&gt;'Expenses Testing'!$E$9,K467=0),1,0))</f>
        <v/>
      </c>
      <c r="M467" s="57" t="n">
        <v>0.887695246025</v>
      </c>
      <c r="N467" s="56" t="str">
        <f aca="false">IF(OR(A467="",I467=""),"",IF(COUNTIFS($A$2:$A$800,A467,$D$2:$D$800,D467,$I$2:$I$800,I467)&gt;1,"Possible duplicate",""))</f>
        <v/>
      </c>
      <c r="O467" s="56" t="str">
        <f aca="false">IF(J467="","",IF(AND(L467=0,K467=0),1,0))</f>
        <v/>
      </c>
      <c r="P467" s="56" t="str">
        <f aca="false">IF(L467=1,J467+ROW()/10^7,"")</f>
        <v/>
      </c>
      <c r="Q467" s="56" t="str">
        <f aca="false">IF(O467=1,M467,"")</f>
        <v/>
      </c>
      <c r="R467" s="56" t="str">
        <f aca="false">IF(K467=1,ROW(),"")</f>
        <v/>
      </c>
      <c r="S467" s="56" t="str">
        <f aca="false">IF(D467="","",TRIM(D467))</f>
        <v/>
      </c>
    </row>
    <row r="468" customFormat="false" ht="15" hidden="false" customHeight="false" outlineLevel="0" collapsed="false">
      <c r="A468" s="50"/>
      <c r="B468" s="50"/>
      <c r="C468" s="50" t="str">
        <f aca="false">IF(S468="","",IFERROR(IF(INDEX('Ledger Codes'!$C$6:$C$205,MATCH(S468,'Ledger Codes'!$B$6:$B$205,0))="","",INDEX('Ledger Codes'!$C$6:$C$205,MATCH(S468,'Ledger Codes'!$B$6:$B$205,0))),""))</f>
        <v/>
      </c>
      <c r="D468" s="50"/>
      <c r="E468" s="50"/>
      <c r="F468" s="50"/>
      <c r="G468" s="50"/>
      <c r="H468" s="50"/>
      <c r="I468" s="52" t="str">
        <f aca="false">IF(AND(G468="",H468=""),"",N(G468)-N(H468))</f>
        <v/>
      </c>
      <c r="J468" s="52" t="str">
        <f aca="false">IF(I468="","",ABS(I468))</f>
        <v/>
      </c>
      <c r="K468" s="56" t="str">
        <f aca="false">IF(S468="","",IF(IFERROR(INDEX('Expense Accounts'!$G$6:$G$75,MATCH(S468,'Expense Accounts'!$C$6:$C$75,0)),"Include")="Exclude",1,0))</f>
        <v/>
      </c>
      <c r="L468" s="56" t="str">
        <f aca="false">IF(J468="","",IF(AND(J468&gt;'Expenses Testing'!$E$9,K468=0),1,0))</f>
        <v/>
      </c>
      <c r="M468" s="57" t="n">
        <v>0.707189696902</v>
      </c>
      <c r="N468" s="56" t="str">
        <f aca="false">IF(OR(A468="",I468=""),"",IF(COUNTIFS($A$2:$A$800,A468,$D$2:$D$800,D468,$I$2:$I$800,I468)&gt;1,"Possible duplicate",""))</f>
        <v/>
      </c>
      <c r="O468" s="56" t="str">
        <f aca="false">IF(J468="","",IF(AND(L468=0,K468=0),1,0))</f>
        <v/>
      </c>
      <c r="P468" s="56" t="str">
        <f aca="false">IF(L468=1,J468+ROW()/10^7,"")</f>
        <v/>
      </c>
      <c r="Q468" s="56" t="str">
        <f aca="false">IF(O468=1,M468,"")</f>
        <v/>
      </c>
      <c r="R468" s="56" t="str">
        <f aca="false">IF(K468=1,ROW(),"")</f>
        <v/>
      </c>
      <c r="S468" s="56" t="str">
        <f aca="false">IF(D468="","",TRIM(D468))</f>
        <v/>
      </c>
    </row>
    <row r="469" customFormat="false" ht="15" hidden="false" customHeight="false" outlineLevel="0" collapsed="false">
      <c r="A469" s="50"/>
      <c r="B469" s="50"/>
      <c r="C469" s="50" t="str">
        <f aca="false">IF(S469="","",IFERROR(IF(INDEX('Ledger Codes'!$C$6:$C$205,MATCH(S469,'Ledger Codes'!$B$6:$B$205,0))="","",INDEX('Ledger Codes'!$C$6:$C$205,MATCH(S469,'Ledger Codes'!$B$6:$B$205,0))),""))</f>
        <v/>
      </c>
      <c r="D469" s="50"/>
      <c r="E469" s="50"/>
      <c r="F469" s="50"/>
      <c r="G469" s="50"/>
      <c r="H469" s="50"/>
      <c r="I469" s="52" t="str">
        <f aca="false">IF(AND(G469="",H469=""),"",N(G469)-N(H469))</f>
        <v/>
      </c>
      <c r="J469" s="52" t="str">
        <f aca="false">IF(I469="","",ABS(I469))</f>
        <v/>
      </c>
      <c r="K469" s="56" t="str">
        <f aca="false">IF(S469="","",IF(IFERROR(INDEX('Expense Accounts'!$G$6:$G$75,MATCH(S469,'Expense Accounts'!$C$6:$C$75,0)),"Include")="Exclude",1,0))</f>
        <v/>
      </c>
      <c r="L469" s="56" t="str">
        <f aca="false">IF(J469="","",IF(AND(J469&gt;'Expenses Testing'!$E$9,K469=0),1,0))</f>
        <v/>
      </c>
      <c r="M469" s="57" t="n">
        <v>0.813216524969</v>
      </c>
      <c r="N469" s="56" t="str">
        <f aca="false">IF(OR(A469="",I469=""),"",IF(COUNTIFS($A$2:$A$800,A469,$D$2:$D$800,D469,$I$2:$I$800,I469)&gt;1,"Possible duplicate",""))</f>
        <v/>
      </c>
      <c r="O469" s="56" t="str">
        <f aca="false">IF(J469="","",IF(AND(L469=0,K469=0),1,0))</f>
        <v/>
      </c>
      <c r="P469" s="56" t="str">
        <f aca="false">IF(L469=1,J469+ROW()/10^7,"")</f>
        <v/>
      </c>
      <c r="Q469" s="56" t="str">
        <f aca="false">IF(O469=1,M469,"")</f>
        <v/>
      </c>
      <c r="R469" s="56" t="str">
        <f aca="false">IF(K469=1,ROW(),"")</f>
        <v/>
      </c>
      <c r="S469" s="56" t="str">
        <f aca="false">IF(D469="","",TRIM(D469))</f>
        <v/>
      </c>
    </row>
    <row r="470" customFormat="false" ht="15" hidden="false" customHeight="false" outlineLevel="0" collapsed="false">
      <c r="A470" s="50"/>
      <c r="B470" s="50"/>
      <c r="C470" s="50" t="str">
        <f aca="false">IF(S470="","",IFERROR(IF(INDEX('Ledger Codes'!$C$6:$C$205,MATCH(S470,'Ledger Codes'!$B$6:$B$205,0))="","",INDEX('Ledger Codes'!$C$6:$C$205,MATCH(S470,'Ledger Codes'!$B$6:$B$205,0))),""))</f>
        <v/>
      </c>
      <c r="D470" s="50"/>
      <c r="E470" s="50"/>
      <c r="F470" s="50"/>
      <c r="G470" s="50"/>
      <c r="H470" s="50"/>
      <c r="I470" s="52" t="str">
        <f aca="false">IF(AND(G470="",H470=""),"",N(G470)-N(H470))</f>
        <v/>
      </c>
      <c r="J470" s="52" t="str">
        <f aca="false">IF(I470="","",ABS(I470))</f>
        <v/>
      </c>
      <c r="K470" s="56" t="str">
        <f aca="false">IF(S470="","",IF(IFERROR(INDEX('Expense Accounts'!$G$6:$G$75,MATCH(S470,'Expense Accounts'!$C$6:$C$75,0)),"Include")="Exclude",1,0))</f>
        <v/>
      </c>
      <c r="L470" s="56" t="str">
        <f aca="false">IF(J470="","",IF(AND(J470&gt;'Expenses Testing'!$E$9,K470=0),1,0))</f>
        <v/>
      </c>
      <c r="M470" s="57" t="n">
        <v>0.014509082365</v>
      </c>
      <c r="N470" s="56" t="str">
        <f aca="false">IF(OR(A470="",I470=""),"",IF(COUNTIFS($A$2:$A$800,A470,$D$2:$D$800,D470,$I$2:$I$800,I470)&gt;1,"Possible duplicate",""))</f>
        <v/>
      </c>
      <c r="O470" s="56" t="str">
        <f aca="false">IF(J470="","",IF(AND(L470=0,K470=0),1,0))</f>
        <v/>
      </c>
      <c r="P470" s="56" t="str">
        <f aca="false">IF(L470=1,J470+ROW()/10^7,"")</f>
        <v/>
      </c>
      <c r="Q470" s="56" t="str">
        <f aca="false">IF(O470=1,M470,"")</f>
        <v/>
      </c>
      <c r="R470" s="56" t="str">
        <f aca="false">IF(K470=1,ROW(),"")</f>
        <v/>
      </c>
      <c r="S470" s="56" t="str">
        <f aca="false">IF(D470="","",TRIM(D470))</f>
        <v/>
      </c>
    </row>
    <row r="471" customFormat="false" ht="15" hidden="false" customHeight="false" outlineLevel="0" collapsed="false">
      <c r="A471" s="50"/>
      <c r="B471" s="50"/>
      <c r="C471" s="50" t="str">
        <f aca="false">IF(S471="","",IFERROR(IF(INDEX('Ledger Codes'!$C$6:$C$205,MATCH(S471,'Ledger Codes'!$B$6:$B$205,0))="","",INDEX('Ledger Codes'!$C$6:$C$205,MATCH(S471,'Ledger Codes'!$B$6:$B$205,0))),""))</f>
        <v/>
      </c>
      <c r="D471" s="50"/>
      <c r="E471" s="50"/>
      <c r="F471" s="50"/>
      <c r="G471" s="50"/>
      <c r="H471" s="50"/>
      <c r="I471" s="52" t="str">
        <f aca="false">IF(AND(G471="",H471=""),"",N(G471)-N(H471))</f>
        <v/>
      </c>
      <c r="J471" s="52" t="str">
        <f aca="false">IF(I471="","",ABS(I471))</f>
        <v/>
      </c>
      <c r="K471" s="56" t="str">
        <f aca="false">IF(S471="","",IF(IFERROR(INDEX('Expense Accounts'!$G$6:$G$75,MATCH(S471,'Expense Accounts'!$C$6:$C$75,0)),"Include")="Exclude",1,0))</f>
        <v/>
      </c>
      <c r="L471" s="56" t="str">
        <f aca="false">IF(J471="","",IF(AND(J471&gt;'Expenses Testing'!$E$9,K471=0),1,0))</f>
        <v/>
      </c>
      <c r="M471" s="57" t="n">
        <v>0.697090093625</v>
      </c>
      <c r="N471" s="56" t="str">
        <f aca="false">IF(OR(A471="",I471=""),"",IF(COUNTIFS($A$2:$A$800,A471,$D$2:$D$800,D471,$I$2:$I$800,I471)&gt;1,"Possible duplicate",""))</f>
        <v/>
      </c>
      <c r="O471" s="56" t="str">
        <f aca="false">IF(J471="","",IF(AND(L471=0,K471=0),1,0))</f>
        <v/>
      </c>
      <c r="P471" s="56" t="str">
        <f aca="false">IF(L471=1,J471+ROW()/10^7,"")</f>
        <v/>
      </c>
      <c r="Q471" s="56" t="str">
        <f aca="false">IF(O471=1,M471,"")</f>
        <v/>
      </c>
      <c r="R471" s="56" t="str">
        <f aca="false">IF(K471=1,ROW(),"")</f>
        <v/>
      </c>
      <c r="S471" s="56" t="str">
        <f aca="false">IF(D471="","",TRIM(D471))</f>
        <v/>
      </c>
    </row>
    <row r="472" customFormat="false" ht="15" hidden="false" customHeight="false" outlineLevel="0" collapsed="false">
      <c r="A472" s="50"/>
      <c r="B472" s="50"/>
      <c r="C472" s="50" t="str">
        <f aca="false">IF(S472="","",IFERROR(IF(INDEX('Ledger Codes'!$C$6:$C$205,MATCH(S472,'Ledger Codes'!$B$6:$B$205,0))="","",INDEX('Ledger Codes'!$C$6:$C$205,MATCH(S472,'Ledger Codes'!$B$6:$B$205,0))),""))</f>
        <v/>
      </c>
      <c r="D472" s="50"/>
      <c r="E472" s="50"/>
      <c r="F472" s="50"/>
      <c r="G472" s="50"/>
      <c r="H472" s="50"/>
      <c r="I472" s="52" t="str">
        <f aca="false">IF(AND(G472="",H472=""),"",N(G472)-N(H472))</f>
        <v/>
      </c>
      <c r="J472" s="52" t="str">
        <f aca="false">IF(I472="","",ABS(I472))</f>
        <v/>
      </c>
      <c r="K472" s="56" t="str">
        <f aca="false">IF(S472="","",IF(IFERROR(INDEX('Expense Accounts'!$G$6:$G$75,MATCH(S472,'Expense Accounts'!$C$6:$C$75,0)),"Include")="Exclude",1,0))</f>
        <v/>
      </c>
      <c r="L472" s="56" t="str">
        <f aca="false">IF(J472="","",IF(AND(J472&gt;'Expenses Testing'!$E$9,K472=0),1,0))</f>
        <v/>
      </c>
      <c r="M472" s="57" t="n">
        <v>0.218327104209</v>
      </c>
      <c r="N472" s="56" t="str">
        <f aca="false">IF(OR(A472="",I472=""),"",IF(COUNTIFS($A$2:$A$800,A472,$D$2:$D$800,D472,$I$2:$I$800,I472)&gt;1,"Possible duplicate",""))</f>
        <v/>
      </c>
      <c r="O472" s="56" t="str">
        <f aca="false">IF(J472="","",IF(AND(L472=0,K472=0),1,0))</f>
        <v/>
      </c>
      <c r="P472" s="56" t="str">
        <f aca="false">IF(L472=1,J472+ROW()/10^7,"")</f>
        <v/>
      </c>
      <c r="Q472" s="56" t="str">
        <f aca="false">IF(O472=1,M472,"")</f>
        <v/>
      </c>
      <c r="R472" s="56" t="str">
        <f aca="false">IF(K472=1,ROW(),"")</f>
        <v/>
      </c>
      <c r="S472" s="56" t="str">
        <f aca="false">IF(D472="","",TRIM(D472))</f>
        <v/>
      </c>
    </row>
    <row r="473" customFormat="false" ht="15" hidden="false" customHeight="false" outlineLevel="0" collapsed="false">
      <c r="A473" s="50"/>
      <c r="B473" s="50"/>
      <c r="C473" s="50" t="str">
        <f aca="false">IF(S473="","",IFERROR(IF(INDEX('Ledger Codes'!$C$6:$C$205,MATCH(S473,'Ledger Codes'!$B$6:$B$205,0))="","",INDEX('Ledger Codes'!$C$6:$C$205,MATCH(S473,'Ledger Codes'!$B$6:$B$205,0))),""))</f>
        <v/>
      </c>
      <c r="D473" s="50"/>
      <c r="E473" s="50"/>
      <c r="F473" s="50"/>
      <c r="G473" s="50"/>
      <c r="H473" s="50"/>
      <c r="I473" s="52" t="str">
        <f aca="false">IF(AND(G473="",H473=""),"",N(G473)-N(H473))</f>
        <v/>
      </c>
      <c r="J473" s="52" t="str">
        <f aca="false">IF(I473="","",ABS(I473))</f>
        <v/>
      </c>
      <c r="K473" s="56" t="str">
        <f aca="false">IF(S473="","",IF(IFERROR(INDEX('Expense Accounts'!$G$6:$G$75,MATCH(S473,'Expense Accounts'!$C$6:$C$75,0)),"Include")="Exclude",1,0))</f>
        <v/>
      </c>
      <c r="L473" s="56" t="str">
        <f aca="false">IF(J473="","",IF(AND(J473&gt;'Expenses Testing'!$E$9,K473=0),1,0))</f>
        <v/>
      </c>
      <c r="M473" s="57" t="n">
        <v>0.72714855367</v>
      </c>
      <c r="N473" s="56" t="str">
        <f aca="false">IF(OR(A473="",I473=""),"",IF(COUNTIFS($A$2:$A$800,A473,$D$2:$D$800,D473,$I$2:$I$800,I473)&gt;1,"Possible duplicate",""))</f>
        <v/>
      </c>
      <c r="O473" s="56" t="str">
        <f aca="false">IF(J473="","",IF(AND(L473=0,K473=0),1,0))</f>
        <v/>
      </c>
      <c r="P473" s="56" t="str">
        <f aca="false">IF(L473=1,J473+ROW()/10^7,"")</f>
        <v/>
      </c>
      <c r="Q473" s="56" t="str">
        <f aca="false">IF(O473=1,M473,"")</f>
        <v/>
      </c>
      <c r="R473" s="56" t="str">
        <f aca="false">IF(K473=1,ROW(),"")</f>
        <v/>
      </c>
      <c r="S473" s="56" t="str">
        <f aca="false">IF(D473="","",TRIM(D473))</f>
        <v/>
      </c>
    </row>
    <row r="474" customFormat="false" ht="15" hidden="false" customHeight="false" outlineLevel="0" collapsed="false">
      <c r="A474" s="50"/>
      <c r="B474" s="50"/>
      <c r="C474" s="50" t="str">
        <f aca="false">IF(S474="","",IFERROR(IF(INDEX('Ledger Codes'!$C$6:$C$205,MATCH(S474,'Ledger Codes'!$B$6:$B$205,0))="","",INDEX('Ledger Codes'!$C$6:$C$205,MATCH(S474,'Ledger Codes'!$B$6:$B$205,0))),""))</f>
        <v/>
      </c>
      <c r="D474" s="50"/>
      <c r="E474" s="50"/>
      <c r="F474" s="50"/>
      <c r="G474" s="50"/>
      <c r="H474" s="50"/>
      <c r="I474" s="52" t="str">
        <f aca="false">IF(AND(G474="",H474=""),"",N(G474)-N(H474))</f>
        <v/>
      </c>
      <c r="J474" s="52" t="str">
        <f aca="false">IF(I474="","",ABS(I474))</f>
        <v/>
      </c>
      <c r="K474" s="56" t="str">
        <f aca="false">IF(S474="","",IF(IFERROR(INDEX('Expense Accounts'!$G$6:$G$75,MATCH(S474,'Expense Accounts'!$C$6:$C$75,0)),"Include")="Exclude",1,0))</f>
        <v/>
      </c>
      <c r="L474" s="56" t="str">
        <f aca="false">IF(J474="","",IF(AND(J474&gt;'Expenses Testing'!$E$9,K474=0),1,0))</f>
        <v/>
      </c>
      <c r="M474" s="57" t="n">
        <v>0.009039225487</v>
      </c>
      <c r="N474" s="56" t="str">
        <f aca="false">IF(OR(A474="",I474=""),"",IF(COUNTIFS($A$2:$A$800,A474,$D$2:$D$800,D474,$I$2:$I$800,I474)&gt;1,"Possible duplicate",""))</f>
        <v/>
      </c>
      <c r="O474" s="56" t="str">
        <f aca="false">IF(J474="","",IF(AND(L474=0,K474=0),1,0))</f>
        <v/>
      </c>
      <c r="P474" s="56" t="str">
        <f aca="false">IF(L474=1,J474+ROW()/10^7,"")</f>
        <v/>
      </c>
      <c r="Q474" s="56" t="str">
        <f aca="false">IF(O474=1,M474,"")</f>
        <v/>
      </c>
      <c r="R474" s="56" t="str">
        <f aca="false">IF(K474=1,ROW(),"")</f>
        <v/>
      </c>
      <c r="S474" s="56" t="str">
        <f aca="false">IF(D474="","",TRIM(D474))</f>
        <v/>
      </c>
    </row>
    <row r="475" customFormat="false" ht="15" hidden="false" customHeight="false" outlineLevel="0" collapsed="false">
      <c r="A475" s="50"/>
      <c r="B475" s="50"/>
      <c r="C475" s="50" t="str">
        <f aca="false">IF(S475="","",IFERROR(IF(INDEX('Ledger Codes'!$C$6:$C$205,MATCH(S475,'Ledger Codes'!$B$6:$B$205,0))="","",INDEX('Ledger Codes'!$C$6:$C$205,MATCH(S475,'Ledger Codes'!$B$6:$B$205,0))),""))</f>
        <v/>
      </c>
      <c r="D475" s="50"/>
      <c r="E475" s="50"/>
      <c r="F475" s="50"/>
      <c r="G475" s="50"/>
      <c r="H475" s="50"/>
      <c r="I475" s="52" t="str">
        <f aca="false">IF(AND(G475="",H475=""),"",N(G475)-N(H475))</f>
        <v/>
      </c>
      <c r="J475" s="52" t="str">
        <f aca="false">IF(I475="","",ABS(I475))</f>
        <v/>
      </c>
      <c r="K475" s="56" t="str">
        <f aca="false">IF(S475="","",IF(IFERROR(INDEX('Expense Accounts'!$G$6:$G$75,MATCH(S475,'Expense Accounts'!$C$6:$C$75,0)),"Include")="Exclude",1,0))</f>
        <v/>
      </c>
      <c r="L475" s="56" t="str">
        <f aca="false">IF(J475="","",IF(AND(J475&gt;'Expenses Testing'!$E$9,K475=0),1,0))</f>
        <v/>
      </c>
      <c r="M475" s="57" t="n">
        <v>0.865683162736</v>
      </c>
      <c r="N475" s="56" t="str">
        <f aca="false">IF(OR(A475="",I475=""),"",IF(COUNTIFS($A$2:$A$800,A475,$D$2:$D$800,D475,$I$2:$I$800,I475)&gt;1,"Possible duplicate",""))</f>
        <v/>
      </c>
      <c r="O475" s="56" t="str">
        <f aca="false">IF(J475="","",IF(AND(L475=0,K475=0),1,0))</f>
        <v/>
      </c>
      <c r="P475" s="56" t="str">
        <f aca="false">IF(L475=1,J475+ROW()/10^7,"")</f>
        <v/>
      </c>
      <c r="Q475" s="56" t="str">
        <f aca="false">IF(O475=1,M475,"")</f>
        <v/>
      </c>
      <c r="R475" s="56" t="str">
        <f aca="false">IF(K475=1,ROW(),"")</f>
        <v/>
      </c>
      <c r="S475" s="56" t="str">
        <f aca="false">IF(D475="","",TRIM(D475))</f>
        <v/>
      </c>
    </row>
    <row r="476" customFormat="false" ht="15" hidden="false" customHeight="false" outlineLevel="0" collapsed="false">
      <c r="A476" s="50"/>
      <c r="B476" s="50"/>
      <c r="C476" s="50" t="str">
        <f aca="false">IF(S476="","",IFERROR(IF(INDEX('Ledger Codes'!$C$6:$C$205,MATCH(S476,'Ledger Codes'!$B$6:$B$205,0))="","",INDEX('Ledger Codes'!$C$6:$C$205,MATCH(S476,'Ledger Codes'!$B$6:$B$205,0))),""))</f>
        <v/>
      </c>
      <c r="D476" s="50"/>
      <c r="E476" s="50"/>
      <c r="F476" s="50"/>
      <c r="G476" s="50"/>
      <c r="H476" s="50"/>
      <c r="I476" s="52" t="str">
        <f aca="false">IF(AND(G476="",H476=""),"",N(G476)-N(H476))</f>
        <v/>
      </c>
      <c r="J476" s="52" t="str">
        <f aca="false">IF(I476="","",ABS(I476))</f>
        <v/>
      </c>
      <c r="K476" s="56" t="str">
        <f aca="false">IF(S476="","",IF(IFERROR(INDEX('Expense Accounts'!$G$6:$G$75,MATCH(S476,'Expense Accounts'!$C$6:$C$75,0)),"Include")="Exclude",1,0))</f>
        <v/>
      </c>
      <c r="L476" s="56" t="str">
        <f aca="false">IF(J476="","",IF(AND(J476&gt;'Expenses Testing'!$E$9,K476=0),1,0))</f>
        <v/>
      </c>
      <c r="M476" s="57" t="n">
        <v>0.537411640233</v>
      </c>
      <c r="N476" s="56" t="str">
        <f aca="false">IF(OR(A476="",I476=""),"",IF(COUNTIFS($A$2:$A$800,A476,$D$2:$D$800,D476,$I$2:$I$800,I476)&gt;1,"Possible duplicate",""))</f>
        <v/>
      </c>
      <c r="O476" s="56" t="str">
        <f aca="false">IF(J476="","",IF(AND(L476=0,K476=0),1,0))</f>
        <v/>
      </c>
      <c r="P476" s="56" t="str">
        <f aca="false">IF(L476=1,J476+ROW()/10^7,"")</f>
        <v/>
      </c>
      <c r="Q476" s="56" t="str">
        <f aca="false">IF(O476=1,M476,"")</f>
        <v/>
      </c>
      <c r="R476" s="56" t="str">
        <f aca="false">IF(K476=1,ROW(),"")</f>
        <v/>
      </c>
      <c r="S476" s="56" t="str">
        <f aca="false">IF(D476="","",TRIM(D476))</f>
        <v/>
      </c>
    </row>
    <row r="477" customFormat="false" ht="15" hidden="false" customHeight="false" outlineLevel="0" collapsed="false">
      <c r="A477" s="50"/>
      <c r="B477" s="50"/>
      <c r="C477" s="50" t="str">
        <f aca="false">IF(S477="","",IFERROR(IF(INDEX('Ledger Codes'!$C$6:$C$205,MATCH(S477,'Ledger Codes'!$B$6:$B$205,0))="","",INDEX('Ledger Codes'!$C$6:$C$205,MATCH(S477,'Ledger Codes'!$B$6:$B$205,0))),""))</f>
        <v/>
      </c>
      <c r="D477" s="50"/>
      <c r="E477" s="50"/>
      <c r="F477" s="50"/>
      <c r="G477" s="50"/>
      <c r="H477" s="50"/>
      <c r="I477" s="52" t="str">
        <f aca="false">IF(AND(G477="",H477=""),"",N(G477)-N(H477))</f>
        <v/>
      </c>
      <c r="J477" s="52" t="str">
        <f aca="false">IF(I477="","",ABS(I477))</f>
        <v/>
      </c>
      <c r="K477" s="56" t="str">
        <f aca="false">IF(S477="","",IF(IFERROR(INDEX('Expense Accounts'!$G$6:$G$75,MATCH(S477,'Expense Accounts'!$C$6:$C$75,0)),"Include")="Exclude",1,0))</f>
        <v/>
      </c>
      <c r="L477" s="56" t="str">
        <f aca="false">IF(J477="","",IF(AND(J477&gt;'Expenses Testing'!$E$9,K477=0),1,0))</f>
        <v/>
      </c>
      <c r="M477" s="57" t="n">
        <v>0.212993181191</v>
      </c>
      <c r="N477" s="56" t="str">
        <f aca="false">IF(OR(A477="",I477=""),"",IF(COUNTIFS($A$2:$A$800,A477,$D$2:$D$800,D477,$I$2:$I$800,I477)&gt;1,"Possible duplicate",""))</f>
        <v/>
      </c>
      <c r="O477" s="56" t="str">
        <f aca="false">IF(J477="","",IF(AND(L477=0,K477=0),1,0))</f>
        <v/>
      </c>
      <c r="P477" s="56" t="str">
        <f aca="false">IF(L477=1,J477+ROW()/10^7,"")</f>
        <v/>
      </c>
      <c r="Q477" s="56" t="str">
        <f aca="false">IF(O477=1,M477,"")</f>
        <v/>
      </c>
      <c r="R477" s="56" t="str">
        <f aca="false">IF(K477=1,ROW(),"")</f>
        <v/>
      </c>
      <c r="S477" s="56" t="str">
        <f aca="false">IF(D477="","",TRIM(D477))</f>
        <v/>
      </c>
    </row>
    <row r="478" customFormat="false" ht="15" hidden="false" customHeight="false" outlineLevel="0" collapsed="false">
      <c r="A478" s="50"/>
      <c r="B478" s="50"/>
      <c r="C478" s="50" t="str">
        <f aca="false">IF(S478="","",IFERROR(IF(INDEX('Ledger Codes'!$C$6:$C$205,MATCH(S478,'Ledger Codes'!$B$6:$B$205,0))="","",INDEX('Ledger Codes'!$C$6:$C$205,MATCH(S478,'Ledger Codes'!$B$6:$B$205,0))),""))</f>
        <v/>
      </c>
      <c r="D478" s="50"/>
      <c r="E478" s="50"/>
      <c r="F478" s="50"/>
      <c r="G478" s="50"/>
      <c r="H478" s="50"/>
      <c r="I478" s="52" t="str">
        <f aca="false">IF(AND(G478="",H478=""),"",N(G478)-N(H478))</f>
        <v/>
      </c>
      <c r="J478" s="52" t="str">
        <f aca="false">IF(I478="","",ABS(I478))</f>
        <v/>
      </c>
      <c r="K478" s="56" t="str">
        <f aca="false">IF(S478="","",IF(IFERROR(INDEX('Expense Accounts'!$G$6:$G$75,MATCH(S478,'Expense Accounts'!$C$6:$C$75,0)),"Include")="Exclude",1,0))</f>
        <v/>
      </c>
      <c r="L478" s="56" t="str">
        <f aca="false">IF(J478="","",IF(AND(J478&gt;'Expenses Testing'!$E$9,K478=0),1,0))</f>
        <v/>
      </c>
      <c r="M478" s="57" t="n">
        <v>0.048083618795</v>
      </c>
      <c r="N478" s="56" t="str">
        <f aca="false">IF(OR(A478="",I478=""),"",IF(COUNTIFS($A$2:$A$800,A478,$D$2:$D$800,D478,$I$2:$I$800,I478)&gt;1,"Possible duplicate",""))</f>
        <v/>
      </c>
      <c r="O478" s="56" t="str">
        <f aca="false">IF(J478="","",IF(AND(L478=0,K478=0),1,0))</f>
        <v/>
      </c>
      <c r="P478" s="56" t="str">
        <f aca="false">IF(L478=1,J478+ROW()/10^7,"")</f>
        <v/>
      </c>
      <c r="Q478" s="56" t="str">
        <f aca="false">IF(O478=1,M478,"")</f>
        <v/>
      </c>
      <c r="R478" s="56" t="str">
        <f aca="false">IF(K478=1,ROW(),"")</f>
        <v/>
      </c>
      <c r="S478" s="56" t="str">
        <f aca="false">IF(D478="","",TRIM(D478))</f>
        <v/>
      </c>
    </row>
    <row r="479" customFormat="false" ht="15" hidden="false" customHeight="false" outlineLevel="0" collapsed="false">
      <c r="A479" s="50"/>
      <c r="B479" s="50"/>
      <c r="C479" s="50" t="str">
        <f aca="false">IF(S479="","",IFERROR(IF(INDEX('Ledger Codes'!$C$6:$C$205,MATCH(S479,'Ledger Codes'!$B$6:$B$205,0))="","",INDEX('Ledger Codes'!$C$6:$C$205,MATCH(S479,'Ledger Codes'!$B$6:$B$205,0))),""))</f>
        <v/>
      </c>
      <c r="D479" s="50"/>
      <c r="E479" s="50"/>
      <c r="F479" s="50"/>
      <c r="G479" s="50"/>
      <c r="H479" s="50"/>
      <c r="I479" s="52" t="str">
        <f aca="false">IF(AND(G479="",H479=""),"",N(G479)-N(H479))</f>
        <v/>
      </c>
      <c r="J479" s="52" t="str">
        <f aca="false">IF(I479="","",ABS(I479))</f>
        <v/>
      </c>
      <c r="K479" s="56" t="str">
        <f aca="false">IF(S479="","",IF(IFERROR(INDEX('Expense Accounts'!$G$6:$G$75,MATCH(S479,'Expense Accounts'!$C$6:$C$75,0)),"Include")="Exclude",1,0))</f>
        <v/>
      </c>
      <c r="L479" s="56" t="str">
        <f aca="false">IF(J479="","",IF(AND(J479&gt;'Expenses Testing'!$E$9,K479=0),1,0))</f>
        <v/>
      </c>
      <c r="M479" s="57" t="n">
        <v>0.409912520136</v>
      </c>
      <c r="N479" s="56" t="str">
        <f aca="false">IF(OR(A479="",I479=""),"",IF(COUNTIFS($A$2:$A$800,A479,$D$2:$D$800,D479,$I$2:$I$800,I479)&gt;1,"Possible duplicate",""))</f>
        <v/>
      </c>
      <c r="O479" s="56" t="str">
        <f aca="false">IF(J479="","",IF(AND(L479=0,K479=0),1,0))</f>
        <v/>
      </c>
      <c r="P479" s="56" t="str">
        <f aca="false">IF(L479=1,J479+ROW()/10^7,"")</f>
        <v/>
      </c>
      <c r="Q479" s="56" t="str">
        <f aca="false">IF(O479=1,M479,"")</f>
        <v/>
      </c>
      <c r="R479" s="56" t="str">
        <f aca="false">IF(K479=1,ROW(),"")</f>
        <v/>
      </c>
      <c r="S479" s="56" t="str">
        <f aca="false">IF(D479="","",TRIM(D479))</f>
        <v/>
      </c>
    </row>
    <row r="480" customFormat="false" ht="15" hidden="false" customHeight="false" outlineLevel="0" collapsed="false">
      <c r="A480" s="50"/>
      <c r="B480" s="50"/>
      <c r="C480" s="50" t="str">
        <f aca="false">IF(S480="","",IFERROR(IF(INDEX('Ledger Codes'!$C$6:$C$205,MATCH(S480,'Ledger Codes'!$B$6:$B$205,0))="","",INDEX('Ledger Codes'!$C$6:$C$205,MATCH(S480,'Ledger Codes'!$B$6:$B$205,0))),""))</f>
        <v/>
      </c>
      <c r="D480" s="50"/>
      <c r="E480" s="50"/>
      <c r="F480" s="50"/>
      <c r="G480" s="50"/>
      <c r="H480" s="50"/>
      <c r="I480" s="52" t="str">
        <f aca="false">IF(AND(G480="",H480=""),"",N(G480)-N(H480))</f>
        <v/>
      </c>
      <c r="J480" s="52" t="str">
        <f aca="false">IF(I480="","",ABS(I480))</f>
        <v/>
      </c>
      <c r="K480" s="56" t="str">
        <f aca="false">IF(S480="","",IF(IFERROR(INDEX('Expense Accounts'!$G$6:$G$75,MATCH(S480,'Expense Accounts'!$C$6:$C$75,0)),"Include")="Exclude",1,0))</f>
        <v/>
      </c>
      <c r="L480" s="56" t="str">
        <f aca="false">IF(J480="","",IF(AND(J480&gt;'Expenses Testing'!$E$9,K480=0),1,0))</f>
        <v/>
      </c>
      <c r="M480" s="57" t="n">
        <v>0.920445142183</v>
      </c>
      <c r="N480" s="56" t="str">
        <f aca="false">IF(OR(A480="",I480=""),"",IF(COUNTIFS($A$2:$A$800,A480,$D$2:$D$800,D480,$I$2:$I$800,I480)&gt;1,"Possible duplicate",""))</f>
        <v/>
      </c>
      <c r="O480" s="56" t="str">
        <f aca="false">IF(J480="","",IF(AND(L480=0,K480=0),1,0))</f>
        <v/>
      </c>
      <c r="P480" s="56" t="str">
        <f aca="false">IF(L480=1,J480+ROW()/10^7,"")</f>
        <v/>
      </c>
      <c r="Q480" s="56" t="str">
        <f aca="false">IF(O480=1,M480,"")</f>
        <v/>
      </c>
      <c r="R480" s="56" t="str">
        <f aca="false">IF(K480=1,ROW(),"")</f>
        <v/>
      </c>
      <c r="S480" s="56" t="str">
        <f aca="false">IF(D480="","",TRIM(D480))</f>
        <v/>
      </c>
    </row>
    <row r="481" customFormat="false" ht="15" hidden="false" customHeight="false" outlineLevel="0" collapsed="false">
      <c r="A481" s="50"/>
      <c r="B481" s="50"/>
      <c r="C481" s="50" t="str">
        <f aca="false">IF(S481="","",IFERROR(IF(INDEX('Ledger Codes'!$C$6:$C$205,MATCH(S481,'Ledger Codes'!$B$6:$B$205,0))="","",INDEX('Ledger Codes'!$C$6:$C$205,MATCH(S481,'Ledger Codes'!$B$6:$B$205,0))),""))</f>
        <v/>
      </c>
      <c r="D481" s="50"/>
      <c r="E481" s="50"/>
      <c r="F481" s="50"/>
      <c r="G481" s="50"/>
      <c r="H481" s="50"/>
      <c r="I481" s="52" t="str">
        <f aca="false">IF(AND(G481="",H481=""),"",N(G481)-N(H481))</f>
        <v/>
      </c>
      <c r="J481" s="52" t="str">
        <f aca="false">IF(I481="","",ABS(I481))</f>
        <v/>
      </c>
      <c r="K481" s="56" t="str">
        <f aca="false">IF(S481="","",IF(IFERROR(INDEX('Expense Accounts'!$G$6:$G$75,MATCH(S481,'Expense Accounts'!$C$6:$C$75,0)),"Include")="Exclude",1,0))</f>
        <v/>
      </c>
      <c r="L481" s="56" t="str">
        <f aca="false">IF(J481="","",IF(AND(J481&gt;'Expenses Testing'!$E$9,K481=0),1,0))</f>
        <v/>
      </c>
      <c r="M481" s="57" t="n">
        <v>0.436911160359</v>
      </c>
      <c r="N481" s="56" t="str">
        <f aca="false">IF(OR(A481="",I481=""),"",IF(COUNTIFS($A$2:$A$800,A481,$D$2:$D$800,D481,$I$2:$I$800,I481)&gt;1,"Possible duplicate",""))</f>
        <v/>
      </c>
      <c r="O481" s="56" t="str">
        <f aca="false">IF(J481="","",IF(AND(L481=0,K481=0),1,0))</f>
        <v/>
      </c>
      <c r="P481" s="56" t="str">
        <f aca="false">IF(L481=1,J481+ROW()/10^7,"")</f>
        <v/>
      </c>
      <c r="Q481" s="56" t="str">
        <f aca="false">IF(O481=1,M481,"")</f>
        <v/>
      </c>
      <c r="R481" s="56" t="str">
        <f aca="false">IF(K481=1,ROW(),"")</f>
        <v/>
      </c>
      <c r="S481" s="56" t="str">
        <f aca="false">IF(D481="","",TRIM(D481))</f>
        <v/>
      </c>
    </row>
    <row r="482" customFormat="false" ht="15" hidden="false" customHeight="false" outlineLevel="0" collapsed="false">
      <c r="A482" s="50"/>
      <c r="B482" s="50"/>
      <c r="C482" s="50" t="str">
        <f aca="false">IF(S482="","",IFERROR(IF(INDEX('Ledger Codes'!$C$6:$C$205,MATCH(S482,'Ledger Codes'!$B$6:$B$205,0))="","",INDEX('Ledger Codes'!$C$6:$C$205,MATCH(S482,'Ledger Codes'!$B$6:$B$205,0))),""))</f>
        <v/>
      </c>
      <c r="D482" s="50"/>
      <c r="E482" s="50"/>
      <c r="F482" s="50"/>
      <c r="G482" s="50"/>
      <c r="H482" s="50"/>
      <c r="I482" s="52" t="str">
        <f aca="false">IF(AND(G482="",H482=""),"",N(G482)-N(H482))</f>
        <v/>
      </c>
      <c r="J482" s="52" t="str">
        <f aca="false">IF(I482="","",ABS(I482))</f>
        <v/>
      </c>
      <c r="K482" s="56" t="str">
        <f aca="false">IF(S482="","",IF(IFERROR(INDEX('Expense Accounts'!$G$6:$G$75,MATCH(S482,'Expense Accounts'!$C$6:$C$75,0)),"Include")="Exclude",1,0))</f>
        <v/>
      </c>
      <c r="L482" s="56" t="str">
        <f aca="false">IF(J482="","",IF(AND(J482&gt;'Expenses Testing'!$E$9,K482=0),1,0))</f>
        <v/>
      </c>
      <c r="M482" s="57" t="n">
        <v>0.00915105565</v>
      </c>
      <c r="N482" s="56" t="str">
        <f aca="false">IF(OR(A482="",I482=""),"",IF(COUNTIFS($A$2:$A$800,A482,$D$2:$D$800,D482,$I$2:$I$800,I482)&gt;1,"Possible duplicate",""))</f>
        <v/>
      </c>
      <c r="O482" s="56" t="str">
        <f aca="false">IF(J482="","",IF(AND(L482=0,K482=0),1,0))</f>
        <v/>
      </c>
      <c r="P482" s="56" t="str">
        <f aca="false">IF(L482=1,J482+ROW()/10^7,"")</f>
        <v/>
      </c>
      <c r="Q482" s="56" t="str">
        <f aca="false">IF(O482=1,M482,"")</f>
        <v/>
      </c>
      <c r="R482" s="56" t="str">
        <f aca="false">IF(K482=1,ROW(),"")</f>
        <v/>
      </c>
      <c r="S482" s="56" t="str">
        <f aca="false">IF(D482="","",TRIM(D482))</f>
        <v/>
      </c>
    </row>
    <row r="483" customFormat="false" ht="15" hidden="false" customHeight="false" outlineLevel="0" collapsed="false">
      <c r="A483" s="50"/>
      <c r="B483" s="50"/>
      <c r="C483" s="50" t="str">
        <f aca="false">IF(S483="","",IFERROR(IF(INDEX('Ledger Codes'!$C$6:$C$205,MATCH(S483,'Ledger Codes'!$B$6:$B$205,0))="","",INDEX('Ledger Codes'!$C$6:$C$205,MATCH(S483,'Ledger Codes'!$B$6:$B$205,0))),""))</f>
        <v/>
      </c>
      <c r="D483" s="50"/>
      <c r="E483" s="50"/>
      <c r="F483" s="50"/>
      <c r="G483" s="50"/>
      <c r="H483" s="50"/>
      <c r="I483" s="52" t="str">
        <f aca="false">IF(AND(G483="",H483=""),"",N(G483)-N(H483))</f>
        <v/>
      </c>
      <c r="J483" s="52" t="str">
        <f aca="false">IF(I483="","",ABS(I483))</f>
        <v/>
      </c>
      <c r="K483" s="56" t="str">
        <f aca="false">IF(S483="","",IF(IFERROR(INDEX('Expense Accounts'!$G$6:$G$75,MATCH(S483,'Expense Accounts'!$C$6:$C$75,0)),"Include")="Exclude",1,0))</f>
        <v/>
      </c>
      <c r="L483" s="56" t="str">
        <f aca="false">IF(J483="","",IF(AND(J483&gt;'Expenses Testing'!$E$9,K483=0),1,0))</f>
        <v/>
      </c>
      <c r="M483" s="57" t="n">
        <v>0.498955580292</v>
      </c>
      <c r="N483" s="56" t="str">
        <f aca="false">IF(OR(A483="",I483=""),"",IF(COUNTIFS($A$2:$A$800,A483,$D$2:$D$800,D483,$I$2:$I$800,I483)&gt;1,"Possible duplicate",""))</f>
        <v/>
      </c>
      <c r="O483" s="56" t="str">
        <f aca="false">IF(J483="","",IF(AND(L483=0,K483=0),1,0))</f>
        <v/>
      </c>
      <c r="P483" s="56" t="str">
        <f aca="false">IF(L483=1,J483+ROW()/10^7,"")</f>
        <v/>
      </c>
      <c r="Q483" s="56" t="str">
        <f aca="false">IF(O483=1,M483,"")</f>
        <v/>
      </c>
      <c r="R483" s="56" t="str">
        <f aca="false">IF(K483=1,ROW(),"")</f>
        <v/>
      </c>
      <c r="S483" s="56" t="str">
        <f aca="false">IF(D483="","",TRIM(D483))</f>
        <v/>
      </c>
    </row>
    <row r="484" customFormat="false" ht="15" hidden="false" customHeight="false" outlineLevel="0" collapsed="false">
      <c r="A484" s="50"/>
      <c r="B484" s="50"/>
      <c r="C484" s="50" t="str">
        <f aca="false">IF(S484="","",IFERROR(IF(INDEX('Ledger Codes'!$C$6:$C$205,MATCH(S484,'Ledger Codes'!$B$6:$B$205,0))="","",INDEX('Ledger Codes'!$C$6:$C$205,MATCH(S484,'Ledger Codes'!$B$6:$B$205,0))),""))</f>
        <v/>
      </c>
      <c r="D484" s="50"/>
      <c r="E484" s="50"/>
      <c r="F484" s="50"/>
      <c r="G484" s="50"/>
      <c r="H484" s="50"/>
      <c r="I484" s="52" t="str">
        <f aca="false">IF(AND(G484="",H484=""),"",N(G484)-N(H484))</f>
        <v/>
      </c>
      <c r="J484" s="52" t="str">
        <f aca="false">IF(I484="","",ABS(I484))</f>
        <v/>
      </c>
      <c r="K484" s="56" t="str">
        <f aca="false">IF(S484="","",IF(IFERROR(INDEX('Expense Accounts'!$G$6:$G$75,MATCH(S484,'Expense Accounts'!$C$6:$C$75,0)),"Include")="Exclude",1,0))</f>
        <v/>
      </c>
      <c r="L484" s="56" t="str">
        <f aca="false">IF(J484="","",IF(AND(J484&gt;'Expenses Testing'!$E$9,K484=0),1,0))</f>
        <v/>
      </c>
      <c r="M484" s="57" t="n">
        <v>0.23290898426</v>
      </c>
      <c r="N484" s="56" t="str">
        <f aca="false">IF(OR(A484="",I484=""),"",IF(COUNTIFS($A$2:$A$800,A484,$D$2:$D$800,D484,$I$2:$I$800,I484)&gt;1,"Possible duplicate",""))</f>
        <v/>
      </c>
      <c r="O484" s="56" t="str">
        <f aca="false">IF(J484="","",IF(AND(L484=0,K484=0),1,0))</f>
        <v/>
      </c>
      <c r="P484" s="56" t="str">
        <f aca="false">IF(L484=1,J484+ROW()/10^7,"")</f>
        <v/>
      </c>
      <c r="Q484" s="56" t="str">
        <f aca="false">IF(O484=1,M484,"")</f>
        <v/>
      </c>
      <c r="R484" s="56" t="str">
        <f aca="false">IF(K484=1,ROW(),"")</f>
        <v/>
      </c>
      <c r="S484" s="56" t="str">
        <f aca="false">IF(D484="","",TRIM(D484))</f>
        <v/>
      </c>
    </row>
    <row r="485" customFormat="false" ht="15" hidden="false" customHeight="false" outlineLevel="0" collapsed="false">
      <c r="A485" s="50"/>
      <c r="B485" s="50"/>
      <c r="C485" s="50" t="str">
        <f aca="false">IF(S485="","",IFERROR(IF(INDEX('Ledger Codes'!$C$6:$C$205,MATCH(S485,'Ledger Codes'!$B$6:$B$205,0))="","",INDEX('Ledger Codes'!$C$6:$C$205,MATCH(S485,'Ledger Codes'!$B$6:$B$205,0))),""))</f>
        <v/>
      </c>
      <c r="D485" s="50"/>
      <c r="E485" s="50"/>
      <c r="F485" s="50"/>
      <c r="G485" s="50"/>
      <c r="H485" s="50"/>
      <c r="I485" s="52" t="str">
        <f aca="false">IF(AND(G485="",H485=""),"",N(G485)-N(H485))</f>
        <v/>
      </c>
      <c r="J485" s="52" t="str">
        <f aca="false">IF(I485="","",ABS(I485))</f>
        <v/>
      </c>
      <c r="K485" s="56" t="str">
        <f aca="false">IF(S485="","",IF(IFERROR(INDEX('Expense Accounts'!$G$6:$G$75,MATCH(S485,'Expense Accounts'!$C$6:$C$75,0)),"Include")="Exclude",1,0))</f>
        <v/>
      </c>
      <c r="L485" s="56" t="str">
        <f aca="false">IF(J485="","",IF(AND(J485&gt;'Expenses Testing'!$E$9,K485=0),1,0))</f>
        <v/>
      </c>
      <c r="M485" s="57" t="n">
        <v>0.106593904202</v>
      </c>
      <c r="N485" s="56" t="str">
        <f aca="false">IF(OR(A485="",I485=""),"",IF(COUNTIFS($A$2:$A$800,A485,$D$2:$D$800,D485,$I$2:$I$800,I485)&gt;1,"Possible duplicate",""))</f>
        <v/>
      </c>
      <c r="O485" s="56" t="str">
        <f aca="false">IF(J485="","",IF(AND(L485=0,K485=0),1,0))</f>
        <v/>
      </c>
      <c r="P485" s="56" t="str">
        <f aca="false">IF(L485=1,J485+ROW()/10^7,"")</f>
        <v/>
      </c>
      <c r="Q485" s="56" t="str">
        <f aca="false">IF(O485=1,M485,"")</f>
        <v/>
      </c>
      <c r="R485" s="56" t="str">
        <f aca="false">IF(K485=1,ROW(),"")</f>
        <v/>
      </c>
      <c r="S485" s="56" t="str">
        <f aca="false">IF(D485="","",TRIM(D485))</f>
        <v/>
      </c>
    </row>
    <row r="486" customFormat="false" ht="15" hidden="false" customHeight="false" outlineLevel="0" collapsed="false">
      <c r="A486" s="50"/>
      <c r="B486" s="50"/>
      <c r="C486" s="50" t="str">
        <f aca="false">IF(S486="","",IFERROR(IF(INDEX('Ledger Codes'!$C$6:$C$205,MATCH(S486,'Ledger Codes'!$B$6:$B$205,0))="","",INDEX('Ledger Codes'!$C$6:$C$205,MATCH(S486,'Ledger Codes'!$B$6:$B$205,0))),""))</f>
        <v/>
      </c>
      <c r="D486" s="50"/>
      <c r="E486" s="50"/>
      <c r="F486" s="50"/>
      <c r="G486" s="50"/>
      <c r="H486" s="50"/>
      <c r="I486" s="52" t="str">
        <f aca="false">IF(AND(G486="",H486=""),"",N(G486)-N(H486))</f>
        <v/>
      </c>
      <c r="J486" s="52" t="str">
        <f aca="false">IF(I486="","",ABS(I486))</f>
        <v/>
      </c>
      <c r="K486" s="56" t="str">
        <f aca="false">IF(S486="","",IF(IFERROR(INDEX('Expense Accounts'!$G$6:$G$75,MATCH(S486,'Expense Accounts'!$C$6:$C$75,0)),"Include")="Exclude",1,0))</f>
        <v/>
      </c>
      <c r="L486" s="56" t="str">
        <f aca="false">IF(J486="","",IF(AND(J486&gt;'Expenses Testing'!$E$9,K486=0),1,0))</f>
        <v/>
      </c>
      <c r="M486" s="57" t="n">
        <v>0.087738914963</v>
      </c>
      <c r="N486" s="56" t="str">
        <f aca="false">IF(OR(A486="",I486=""),"",IF(COUNTIFS($A$2:$A$800,A486,$D$2:$D$800,D486,$I$2:$I$800,I486)&gt;1,"Possible duplicate",""))</f>
        <v/>
      </c>
      <c r="O486" s="56" t="str">
        <f aca="false">IF(J486="","",IF(AND(L486=0,K486=0),1,0))</f>
        <v/>
      </c>
      <c r="P486" s="56" t="str">
        <f aca="false">IF(L486=1,J486+ROW()/10^7,"")</f>
        <v/>
      </c>
      <c r="Q486" s="56" t="str">
        <f aca="false">IF(O486=1,M486,"")</f>
        <v/>
      </c>
      <c r="R486" s="56" t="str">
        <f aca="false">IF(K486=1,ROW(),"")</f>
        <v/>
      </c>
      <c r="S486" s="56" t="str">
        <f aca="false">IF(D486="","",TRIM(D486))</f>
        <v/>
      </c>
    </row>
    <row r="487" customFormat="false" ht="15" hidden="false" customHeight="false" outlineLevel="0" collapsed="false">
      <c r="A487" s="50"/>
      <c r="B487" s="50"/>
      <c r="C487" s="50" t="str">
        <f aca="false">IF(S487="","",IFERROR(IF(INDEX('Ledger Codes'!$C$6:$C$205,MATCH(S487,'Ledger Codes'!$B$6:$B$205,0))="","",INDEX('Ledger Codes'!$C$6:$C$205,MATCH(S487,'Ledger Codes'!$B$6:$B$205,0))),""))</f>
        <v/>
      </c>
      <c r="D487" s="50"/>
      <c r="E487" s="50"/>
      <c r="F487" s="50"/>
      <c r="G487" s="50"/>
      <c r="H487" s="50"/>
      <c r="I487" s="52" t="str">
        <f aca="false">IF(AND(G487="",H487=""),"",N(G487)-N(H487))</f>
        <v/>
      </c>
      <c r="J487" s="52" t="str">
        <f aca="false">IF(I487="","",ABS(I487))</f>
        <v/>
      </c>
      <c r="K487" s="56" t="str">
        <f aca="false">IF(S487="","",IF(IFERROR(INDEX('Expense Accounts'!$G$6:$G$75,MATCH(S487,'Expense Accounts'!$C$6:$C$75,0)),"Include")="Exclude",1,0))</f>
        <v/>
      </c>
      <c r="L487" s="56" t="str">
        <f aca="false">IF(J487="","",IF(AND(J487&gt;'Expenses Testing'!$E$9,K487=0),1,0))</f>
        <v/>
      </c>
      <c r="M487" s="57" t="n">
        <v>0.913808740271</v>
      </c>
      <c r="N487" s="56" t="str">
        <f aca="false">IF(OR(A487="",I487=""),"",IF(COUNTIFS($A$2:$A$800,A487,$D$2:$D$800,D487,$I$2:$I$800,I487)&gt;1,"Possible duplicate",""))</f>
        <v/>
      </c>
      <c r="O487" s="56" t="str">
        <f aca="false">IF(J487="","",IF(AND(L487=0,K487=0),1,0))</f>
        <v/>
      </c>
      <c r="P487" s="56" t="str">
        <f aca="false">IF(L487=1,J487+ROW()/10^7,"")</f>
        <v/>
      </c>
      <c r="Q487" s="56" t="str">
        <f aca="false">IF(O487=1,M487,"")</f>
        <v/>
      </c>
      <c r="R487" s="56" t="str">
        <f aca="false">IF(K487=1,ROW(),"")</f>
        <v/>
      </c>
      <c r="S487" s="56" t="str">
        <f aca="false">IF(D487="","",TRIM(D487))</f>
        <v/>
      </c>
    </row>
    <row r="488" customFormat="false" ht="15" hidden="false" customHeight="false" outlineLevel="0" collapsed="false">
      <c r="A488" s="50"/>
      <c r="B488" s="50"/>
      <c r="C488" s="50" t="str">
        <f aca="false">IF(S488="","",IFERROR(IF(INDEX('Ledger Codes'!$C$6:$C$205,MATCH(S488,'Ledger Codes'!$B$6:$B$205,0))="","",INDEX('Ledger Codes'!$C$6:$C$205,MATCH(S488,'Ledger Codes'!$B$6:$B$205,0))),""))</f>
        <v/>
      </c>
      <c r="D488" s="50"/>
      <c r="E488" s="50"/>
      <c r="F488" s="50"/>
      <c r="G488" s="50"/>
      <c r="H488" s="50"/>
      <c r="I488" s="52" t="str">
        <f aca="false">IF(AND(G488="",H488=""),"",N(G488)-N(H488))</f>
        <v/>
      </c>
      <c r="J488" s="52" t="str">
        <f aca="false">IF(I488="","",ABS(I488))</f>
        <v/>
      </c>
      <c r="K488" s="56" t="str">
        <f aca="false">IF(S488="","",IF(IFERROR(INDEX('Expense Accounts'!$G$6:$G$75,MATCH(S488,'Expense Accounts'!$C$6:$C$75,0)),"Include")="Exclude",1,0))</f>
        <v/>
      </c>
      <c r="L488" s="56" t="str">
        <f aca="false">IF(J488="","",IF(AND(J488&gt;'Expenses Testing'!$E$9,K488=0),1,0))</f>
        <v/>
      </c>
      <c r="M488" s="57" t="n">
        <v>0.361305323868</v>
      </c>
      <c r="N488" s="56" t="str">
        <f aca="false">IF(OR(A488="",I488=""),"",IF(COUNTIFS($A$2:$A$800,A488,$D$2:$D$800,D488,$I$2:$I$800,I488)&gt;1,"Possible duplicate",""))</f>
        <v/>
      </c>
      <c r="O488" s="56" t="str">
        <f aca="false">IF(J488="","",IF(AND(L488=0,K488=0),1,0))</f>
        <v/>
      </c>
      <c r="P488" s="56" t="str">
        <f aca="false">IF(L488=1,J488+ROW()/10^7,"")</f>
        <v/>
      </c>
      <c r="Q488" s="56" t="str">
        <f aca="false">IF(O488=1,M488,"")</f>
        <v/>
      </c>
      <c r="R488" s="56" t="str">
        <f aca="false">IF(K488=1,ROW(),"")</f>
        <v/>
      </c>
      <c r="S488" s="56" t="str">
        <f aca="false">IF(D488="","",TRIM(D488))</f>
        <v/>
      </c>
    </row>
    <row r="489" customFormat="false" ht="15" hidden="false" customHeight="false" outlineLevel="0" collapsed="false">
      <c r="A489" s="50"/>
      <c r="B489" s="50"/>
      <c r="C489" s="50" t="str">
        <f aca="false">IF(S489="","",IFERROR(IF(INDEX('Ledger Codes'!$C$6:$C$205,MATCH(S489,'Ledger Codes'!$B$6:$B$205,0))="","",INDEX('Ledger Codes'!$C$6:$C$205,MATCH(S489,'Ledger Codes'!$B$6:$B$205,0))),""))</f>
        <v/>
      </c>
      <c r="D489" s="50"/>
      <c r="E489" s="50"/>
      <c r="F489" s="50"/>
      <c r="G489" s="50"/>
      <c r="H489" s="50"/>
      <c r="I489" s="52" t="str">
        <f aca="false">IF(AND(G489="",H489=""),"",N(G489)-N(H489))</f>
        <v/>
      </c>
      <c r="J489" s="52" t="str">
        <f aca="false">IF(I489="","",ABS(I489))</f>
        <v/>
      </c>
      <c r="K489" s="56" t="str">
        <f aca="false">IF(S489="","",IF(IFERROR(INDEX('Expense Accounts'!$G$6:$G$75,MATCH(S489,'Expense Accounts'!$C$6:$C$75,0)),"Include")="Exclude",1,0))</f>
        <v/>
      </c>
      <c r="L489" s="56" t="str">
        <f aca="false">IF(J489="","",IF(AND(J489&gt;'Expenses Testing'!$E$9,K489=0),1,0))</f>
        <v/>
      </c>
      <c r="M489" s="57" t="n">
        <v>0.733946192707</v>
      </c>
      <c r="N489" s="56" t="str">
        <f aca="false">IF(OR(A489="",I489=""),"",IF(COUNTIFS($A$2:$A$800,A489,$D$2:$D$800,D489,$I$2:$I$800,I489)&gt;1,"Possible duplicate",""))</f>
        <v/>
      </c>
      <c r="O489" s="56" t="str">
        <f aca="false">IF(J489="","",IF(AND(L489=0,K489=0),1,0))</f>
        <v/>
      </c>
      <c r="P489" s="56" t="str">
        <f aca="false">IF(L489=1,J489+ROW()/10^7,"")</f>
        <v/>
      </c>
      <c r="Q489" s="56" t="str">
        <f aca="false">IF(O489=1,M489,"")</f>
        <v/>
      </c>
      <c r="R489" s="56" t="str">
        <f aca="false">IF(K489=1,ROW(),"")</f>
        <v/>
      </c>
      <c r="S489" s="56" t="str">
        <f aca="false">IF(D489="","",TRIM(D489))</f>
        <v/>
      </c>
    </row>
    <row r="490" customFormat="false" ht="15" hidden="false" customHeight="false" outlineLevel="0" collapsed="false">
      <c r="A490" s="50"/>
      <c r="B490" s="50"/>
      <c r="C490" s="50" t="str">
        <f aca="false">IF(S490="","",IFERROR(IF(INDEX('Ledger Codes'!$C$6:$C$205,MATCH(S490,'Ledger Codes'!$B$6:$B$205,0))="","",INDEX('Ledger Codes'!$C$6:$C$205,MATCH(S490,'Ledger Codes'!$B$6:$B$205,0))),""))</f>
        <v/>
      </c>
      <c r="D490" s="50"/>
      <c r="E490" s="50"/>
      <c r="F490" s="50"/>
      <c r="G490" s="50"/>
      <c r="H490" s="50"/>
      <c r="I490" s="52" t="str">
        <f aca="false">IF(AND(G490="",H490=""),"",N(G490)-N(H490))</f>
        <v/>
      </c>
      <c r="J490" s="52" t="str">
        <f aca="false">IF(I490="","",ABS(I490))</f>
        <v/>
      </c>
      <c r="K490" s="56" t="str">
        <f aca="false">IF(S490="","",IF(IFERROR(INDEX('Expense Accounts'!$G$6:$G$75,MATCH(S490,'Expense Accounts'!$C$6:$C$75,0)),"Include")="Exclude",1,0))</f>
        <v/>
      </c>
      <c r="L490" s="56" t="str">
        <f aca="false">IF(J490="","",IF(AND(J490&gt;'Expenses Testing'!$E$9,K490=0),1,0))</f>
        <v/>
      </c>
      <c r="M490" s="57" t="n">
        <v>0.071709201815</v>
      </c>
      <c r="N490" s="56" t="str">
        <f aca="false">IF(OR(A490="",I490=""),"",IF(COUNTIFS($A$2:$A$800,A490,$D$2:$D$800,D490,$I$2:$I$800,I490)&gt;1,"Possible duplicate",""))</f>
        <v/>
      </c>
      <c r="O490" s="56" t="str">
        <f aca="false">IF(J490="","",IF(AND(L490=0,K490=0),1,0))</f>
        <v/>
      </c>
      <c r="P490" s="56" t="str">
        <f aca="false">IF(L490=1,J490+ROW()/10^7,"")</f>
        <v/>
      </c>
      <c r="Q490" s="56" t="str">
        <f aca="false">IF(O490=1,M490,"")</f>
        <v/>
      </c>
      <c r="R490" s="56" t="str">
        <f aca="false">IF(K490=1,ROW(),"")</f>
        <v/>
      </c>
      <c r="S490" s="56" t="str">
        <f aca="false">IF(D490="","",TRIM(D490))</f>
        <v/>
      </c>
    </row>
    <row r="491" customFormat="false" ht="15" hidden="false" customHeight="false" outlineLevel="0" collapsed="false">
      <c r="A491" s="50"/>
      <c r="B491" s="50"/>
      <c r="C491" s="50" t="str">
        <f aca="false">IF(S491="","",IFERROR(IF(INDEX('Ledger Codes'!$C$6:$C$205,MATCH(S491,'Ledger Codes'!$B$6:$B$205,0))="","",INDEX('Ledger Codes'!$C$6:$C$205,MATCH(S491,'Ledger Codes'!$B$6:$B$205,0))),""))</f>
        <v/>
      </c>
      <c r="D491" s="50"/>
      <c r="E491" s="50"/>
      <c r="F491" s="50"/>
      <c r="G491" s="50"/>
      <c r="H491" s="50"/>
      <c r="I491" s="52" t="str">
        <f aca="false">IF(AND(G491="",H491=""),"",N(G491)-N(H491))</f>
        <v/>
      </c>
      <c r="J491" s="52" t="str">
        <f aca="false">IF(I491="","",ABS(I491))</f>
        <v/>
      </c>
      <c r="K491" s="56" t="str">
        <f aca="false">IF(S491="","",IF(IFERROR(INDEX('Expense Accounts'!$G$6:$G$75,MATCH(S491,'Expense Accounts'!$C$6:$C$75,0)),"Include")="Exclude",1,0))</f>
        <v/>
      </c>
      <c r="L491" s="56" t="str">
        <f aca="false">IF(J491="","",IF(AND(J491&gt;'Expenses Testing'!$E$9,K491=0),1,0))</f>
        <v/>
      </c>
      <c r="M491" s="57" t="n">
        <v>0.546682152961</v>
      </c>
      <c r="N491" s="56" t="str">
        <f aca="false">IF(OR(A491="",I491=""),"",IF(COUNTIFS($A$2:$A$800,A491,$D$2:$D$800,D491,$I$2:$I$800,I491)&gt;1,"Possible duplicate",""))</f>
        <v/>
      </c>
      <c r="O491" s="56" t="str">
        <f aca="false">IF(J491="","",IF(AND(L491=0,K491=0),1,0))</f>
        <v/>
      </c>
      <c r="P491" s="56" t="str">
        <f aca="false">IF(L491=1,J491+ROW()/10^7,"")</f>
        <v/>
      </c>
      <c r="Q491" s="56" t="str">
        <f aca="false">IF(O491=1,M491,"")</f>
        <v/>
      </c>
      <c r="R491" s="56" t="str">
        <f aca="false">IF(K491=1,ROW(),"")</f>
        <v/>
      </c>
      <c r="S491" s="56" t="str">
        <f aca="false">IF(D491="","",TRIM(D491))</f>
        <v/>
      </c>
    </row>
    <row r="492" customFormat="false" ht="15" hidden="false" customHeight="false" outlineLevel="0" collapsed="false">
      <c r="A492" s="50"/>
      <c r="B492" s="50"/>
      <c r="C492" s="50" t="str">
        <f aca="false">IF(S492="","",IFERROR(IF(INDEX('Ledger Codes'!$C$6:$C$205,MATCH(S492,'Ledger Codes'!$B$6:$B$205,0))="","",INDEX('Ledger Codes'!$C$6:$C$205,MATCH(S492,'Ledger Codes'!$B$6:$B$205,0))),""))</f>
        <v/>
      </c>
      <c r="D492" s="50"/>
      <c r="E492" s="50"/>
      <c r="F492" s="50"/>
      <c r="G492" s="50"/>
      <c r="H492" s="50"/>
      <c r="I492" s="52" t="str">
        <f aca="false">IF(AND(G492="",H492=""),"",N(G492)-N(H492))</f>
        <v/>
      </c>
      <c r="J492" s="52" t="str">
        <f aca="false">IF(I492="","",ABS(I492))</f>
        <v/>
      </c>
      <c r="K492" s="56" t="str">
        <f aca="false">IF(S492="","",IF(IFERROR(INDEX('Expense Accounts'!$G$6:$G$75,MATCH(S492,'Expense Accounts'!$C$6:$C$75,0)),"Include")="Exclude",1,0))</f>
        <v/>
      </c>
      <c r="L492" s="56" t="str">
        <f aca="false">IF(J492="","",IF(AND(J492&gt;'Expenses Testing'!$E$9,K492=0),1,0))</f>
        <v/>
      </c>
      <c r="M492" s="57" t="n">
        <v>0.540379485189</v>
      </c>
      <c r="N492" s="56" t="str">
        <f aca="false">IF(OR(A492="",I492=""),"",IF(COUNTIFS($A$2:$A$800,A492,$D$2:$D$800,D492,$I$2:$I$800,I492)&gt;1,"Possible duplicate",""))</f>
        <v/>
      </c>
      <c r="O492" s="56" t="str">
        <f aca="false">IF(J492="","",IF(AND(L492=0,K492=0),1,0))</f>
        <v/>
      </c>
      <c r="P492" s="56" t="str">
        <f aca="false">IF(L492=1,J492+ROW()/10^7,"")</f>
        <v/>
      </c>
      <c r="Q492" s="56" t="str">
        <f aca="false">IF(O492=1,M492,"")</f>
        <v/>
      </c>
      <c r="R492" s="56" t="str">
        <f aca="false">IF(K492=1,ROW(),"")</f>
        <v/>
      </c>
      <c r="S492" s="56" t="str">
        <f aca="false">IF(D492="","",TRIM(D492))</f>
        <v/>
      </c>
    </row>
    <row r="493" customFormat="false" ht="15" hidden="false" customHeight="false" outlineLevel="0" collapsed="false">
      <c r="A493" s="50"/>
      <c r="B493" s="50"/>
      <c r="C493" s="50" t="str">
        <f aca="false">IF(S493="","",IFERROR(IF(INDEX('Ledger Codes'!$C$6:$C$205,MATCH(S493,'Ledger Codes'!$B$6:$B$205,0))="","",INDEX('Ledger Codes'!$C$6:$C$205,MATCH(S493,'Ledger Codes'!$B$6:$B$205,0))),""))</f>
        <v/>
      </c>
      <c r="D493" s="50"/>
      <c r="E493" s="50"/>
      <c r="F493" s="50"/>
      <c r="G493" s="50"/>
      <c r="H493" s="50"/>
      <c r="I493" s="52" t="str">
        <f aca="false">IF(AND(G493="",H493=""),"",N(G493)-N(H493))</f>
        <v/>
      </c>
      <c r="J493" s="52" t="str">
        <f aca="false">IF(I493="","",ABS(I493))</f>
        <v/>
      </c>
      <c r="K493" s="56" t="str">
        <f aca="false">IF(S493="","",IF(IFERROR(INDEX('Expense Accounts'!$G$6:$G$75,MATCH(S493,'Expense Accounts'!$C$6:$C$75,0)),"Include")="Exclude",1,0))</f>
        <v/>
      </c>
      <c r="L493" s="56" t="str">
        <f aca="false">IF(J493="","",IF(AND(J493&gt;'Expenses Testing'!$E$9,K493=0),1,0))</f>
        <v/>
      </c>
      <c r="M493" s="57" t="n">
        <v>0.223033940681</v>
      </c>
      <c r="N493" s="56" t="str">
        <f aca="false">IF(OR(A493="",I493=""),"",IF(COUNTIFS($A$2:$A$800,A493,$D$2:$D$800,D493,$I$2:$I$800,I493)&gt;1,"Possible duplicate",""))</f>
        <v/>
      </c>
      <c r="O493" s="56" t="str">
        <f aca="false">IF(J493="","",IF(AND(L493=0,K493=0),1,0))</f>
        <v/>
      </c>
      <c r="P493" s="56" t="str">
        <f aca="false">IF(L493=1,J493+ROW()/10^7,"")</f>
        <v/>
      </c>
      <c r="Q493" s="56" t="str">
        <f aca="false">IF(O493=1,M493,"")</f>
        <v/>
      </c>
      <c r="R493" s="56" t="str">
        <f aca="false">IF(K493=1,ROW(),"")</f>
        <v/>
      </c>
      <c r="S493" s="56" t="str">
        <f aca="false">IF(D493="","",TRIM(D493))</f>
        <v/>
      </c>
    </row>
    <row r="494" customFormat="false" ht="15" hidden="false" customHeight="false" outlineLevel="0" collapsed="false">
      <c r="A494" s="50"/>
      <c r="B494" s="50"/>
      <c r="C494" s="50" t="str">
        <f aca="false">IF(S494="","",IFERROR(IF(INDEX('Ledger Codes'!$C$6:$C$205,MATCH(S494,'Ledger Codes'!$B$6:$B$205,0))="","",INDEX('Ledger Codes'!$C$6:$C$205,MATCH(S494,'Ledger Codes'!$B$6:$B$205,0))),""))</f>
        <v/>
      </c>
      <c r="D494" s="50"/>
      <c r="E494" s="50"/>
      <c r="F494" s="50"/>
      <c r="G494" s="50"/>
      <c r="H494" s="50"/>
      <c r="I494" s="52" t="str">
        <f aca="false">IF(AND(G494="",H494=""),"",N(G494)-N(H494))</f>
        <v/>
      </c>
      <c r="J494" s="52" t="str">
        <f aca="false">IF(I494="","",ABS(I494))</f>
        <v/>
      </c>
      <c r="K494" s="56" t="str">
        <f aca="false">IF(S494="","",IF(IFERROR(INDEX('Expense Accounts'!$G$6:$G$75,MATCH(S494,'Expense Accounts'!$C$6:$C$75,0)),"Include")="Exclude",1,0))</f>
        <v/>
      </c>
      <c r="L494" s="56" t="str">
        <f aca="false">IF(J494="","",IF(AND(J494&gt;'Expenses Testing'!$E$9,K494=0),1,0))</f>
        <v/>
      </c>
      <c r="M494" s="57" t="n">
        <v>0.187267034847</v>
      </c>
      <c r="N494" s="56" t="str">
        <f aca="false">IF(OR(A494="",I494=""),"",IF(COUNTIFS($A$2:$A$800,A494,$D$2:$D$800,D494,$I$2:$I$800,I494)&gt;1,"Possible duplicate",""))</f>
        <v/>
      </c>
      <c r="O494" s="56" t="str">
        <f aca="false">IF(J494="","",IF(AND(L494=0,K494=0),1,0))</f>
        <v/>
      </c>
      <c r="P494" s="56" t="str">
        <f aca="false">IF(L494=1,J494+ROW()/10^7,"")</f>
        <v/>
      </c>
      <c r="Q494" s="56" t="str">
        <f aca="false">IF(O494=1,M494,"")</f>
        <v/>
      </c>
      <c r="R494" s="56" t="str">
        <f aca="false">IF(K494=1,ROW(),"")</f>
        <v/>
      </c>
      <c r="S494" s="56" t="str">
        <f aca="false">IF(D494="","",TRIM(D494))</f>
        <v/>
      </c>
    </row>
    <row r="495" customFormat="false" ht="15" hidden="false" customHeight="false" outlineLevel="0" collapsed="false">
      <c r="A495" s="50"/>
      <c r="B495" s="50"/>
      <c r="C495" s="50" t="str">
        <f aca="false">IF(S495="","",IFERROR(IF(INDEX('Ledger Codes'!$C$6:$C$205,MATCH(S495,'Ledger Codes'!$B$6:$B$205,0))="","",INDEX('Ledger Codes'!$C$6:$C$205,MATCH(S495,'Ledger Codes'!$B$6:$B$205,0))),""))</f>
        <v/>
      </c>
      <c r="D495" s="50"/>
      <c r="E495" s="50"/>
      <c r="F495" s="50"/>
      <c r="G495" s="50"/>
      <c r="H495" s="50"/>
      <c r="I495" s="52" t="str">
        <f aca="false">IF(AND(G495="",H495=""),"",N(G495)-N(H495))</f>
        <v/>
      </c>
      <c r="J495" s="52" t="str">
        <f aca="false">IF(I495="","",ABS(I495))</f>
        <v/>
      </c>
      <c r="K495" s="56" t="str">
        <f aca="false">IF(S495="","",IF(IFERROR(INDEX('Expense Accounts'!$G$6:$G$75,MATCH(S495,'Expense Accounts'!$C$6:$C$75,0)),"Include")="Exclude",1,0))</f>
        <v/>
      </c>
      <c r="L495" s="56" t="str">
        <f aca="false">IF(J495="","",IF(AND(J495&gt;'Expenses Testing'!$E$9,K495=0),1,0))</f>
        <v/>
      </c>
      <c r="M495" s="57" t="n">
        <v>0.484618745739</v>
      </c>
      <c r="N495" s="56" t="str">
        <f aca="false">IF(OR(A495="",I495=""),"",IF(COUNTIFS($A$2:$A$800,A495,$D$2:$D$800,D495,$I$2:$I$800,I495)&gt;1,"Possible duplicate",""))</f>
        <v/>
      </c>
      <c r="O495" s="56" t="str">
        <f aca="false">IF(J495="","",IF(AND(L495=0,K495=0),1,0))</f>
        <v/>
      </c>
      <c r="P495" s="56" t="str">
        <f aca="false">IF(L495=1,J495+ROW()/10^7,"")</f>
        <v/>
      </c>
      <c r="Q495" s="56" t="str">
        <f aca="false">IF(O495=1,M495,"")</f>
        <v/>
      </c>
      <c r="R495" s="56" t="str">
        <f aca="false">IF(K495=1,ROW(),"")</f>
        <v/>
      </c>
      <c r="S495" s="56" t="str">
        <f aca="false">IF(D495="","",TRIM(D495))</f>
        <v/>
      </c>
    </row>
    <row r="496" customFormat="false" ht="15" hidden="false" customHeight="false" outlineLevel="0" collapsed="false">
      <c r="A496" s="50"/>
      <c r="B496" s="50"/>
      <c r="C496" s="50" t="str">
        <f aca="false">IF(S496="","",IFERROR(IF(INDEX('Ledger Codes'!$C$6:$C$205,MATCH(S496,'Ledger Codes'!$B$6:$B$205,0))="","",INDEX('Ledger Codes'!$C$6:$C$205,MATCH(S496,'Ledger Codes'!$B$6:$B$205,0))),""))</f>
        <v/>
      </c>
      <c r="D496" s="50"/>
      <c r="E496" s="50"/>
      <c r="F496" s="50"/>
      <c r="G496" s="50"/>
      <c r="H496" s="50"/>
      <c r="I496" s="52" t="str">
        <f aca="false">IF(AND(G496="",H496=""),"",N(G496)-N(H496))</f>
        <v/>
      </c>
      <c r="J496" s="52" t="str">
        <f aca="false">IF(I496="","",ABS(I496))</f>
        <v/>
      </c>
      <c r="K496" s="56" t="str">
        <f aca="false">IF(S496="","",IF(IFERROR(INDEX('Expense Accounts'!$G$6:$G$75,MATCH(S496,'Expense Accounts'!$C$6:$C$75,0)),"Include")="Exclude",1,0))</f>
        <v/>
      </c>
      <c r="L496" s="56" t="str">
        <f aca="false">IF(J496="","",IF(AND(J496&gt;'Expenses Testing'!$E$9,K496=0),1,0))</f>
        <v/>
      </c>
      <c r="M496" s="57" t="n">
        <v>0.006566886336</v>
      </c>
      <c r="N496" s="56" t="str">
        <f aca="false">IF(OR(A496="",I496=""),"",IF(COUNTIFS($A$2:$A$800,A496,$D$2:$D$800,D496,$I$2:$I$800,I496)&gt;1,"Possible duplicate",""))</f>
        <v/>
      </c>
      <c r="O496" s="56" t="str">
        <f aca="false">IF(J496="","",IF(AND(L496=0,K496=0),1,0))</f>
        <v/>
      </c>
      <c r="P496" s="56" t="str">
        <f aca="false">IF(L496=1,J496+ROW()/10^7,"")</f>
        <v/>
      </c>
      <c r="Q496" s="56" t="str">
        <f aca="false">IF(O496=1,M496,"")</f>
        <v/>
      </c>
      <c r="R496" s="56" t="str">
        <f aca="false">IF(K496=1,ROW(),"")</f>
        <v/>
      </c>
      <c r="S496" s="56" t="str">
        <f aca="false">IF(D496="","",TRIM(D496))</f>
        <v/>
      </c>
    </row>
    <row r="497" customFormat="false" ht="15" hidden="false" customHeight="false" outlineLevel="0" collapsed="false">
      <c r="A497" s="50"/>
      <c r="B497" s="50"/>
      <c r="C497" s="50" t="str">
        <f aca="false">IF(S497="","",IFERROR(IF(INDEX('Ledger Codes'!$C$6:$C$205,MATCH(S497,'Ledger Codes'!$B$6:$B$205,0))="","",INDEX('Ledger Codes'!$C$6:$C$205,MATCH(S497,'Ledger Codes'!$B$6:$B$205,0))),""))</f>
        <v/>
      </c>
      <c r="D497" s="50"/>
      <c r="E497" s="50"/>
      <c r="F497" s="50"/>
      <c r="G497" s="50"/>
      <c r="H497" s="50"/>
      <c r="I497" s="52" t="str">
        <f aca="false">IF(AND(G497="",H497=""),"",N(G497)-N(H497))</f>
        <v/>
      </c>
      <c r="J497" s="52" t="str">
        <f aca="false">IF(I497="","",ABS(I497))</f>
        <v/>
      </c>
      <c r="K497" s="56" t="str">
        <f aca="false">IF(S497="","",IF(IFERROR(INDEX('Expense Accounts'!$G$6:$G$75,MATCH(S497,'Expense Accounts'!$C$6:$C$75,0)),"Include")="Exclude",1,0))</f>
        <v/>
      </c>
      <c r="L497" s="56" t="str">
        <f aca="false">IF(J497="","",IF(AND(J497&gt;'Expenses Testing'!$E$9,K497=0),1,0))</f>
        <v/>
      </c>
      <c r="M497" s="57" t="n">
        <v>0.420384114349</v>
      </c>
      <c r="N497" s="56" t="str">
        <f aca="false">IF(OR(A497="",I497=""),"",IF(COUNTIFS($A$2:$A$800,A497,$D$2:$D$800,D497,$I$2:$I$800,I497)&gt;1,"Possible duplicate",""))</f>
        <v/>
      </c>
      <c r="O497" s="56" t="str">
        <f aca="false">IF(J497="","",IF(AND(L497=0,K497=0),1,0))</f>
        <v/>
      </c>
      <c r="P497" s="56" t="str">
        <f aca="false">IF(L497=1,J497+ROW()/10^7,"")</f>
        <v/>
      </c>
      <c r="Q497" s="56" t="str">
        <f aca="false">IF(O497=1,M497,"")</f>
        <v/>
      </c>
      <c r="R497" s="56" t="str">
        <f aca="false">IF(K497=1,ROW(),"")</f>
        <v/>
      </c>
      <c r="S497" s="56" t="str">
        <f aca="false">IF(D497="","",TRIM(D497))</f>
        <v/>
      </c>
    </row>
    <row r="498" customFormat="false" ht="15" hidden="false" customHeight="false" outlineLevel="0" collapsed="false">
      <c r="A498" s="50"/>
      <c r="B498" s="50"/>
      <c r="C498" s="50" t="str">
        <f aca="false">IF(S498="","",IFERROR(IF(INDEX('Ledger Codes'!$C$6:$C$205,MATCH(S498,'Ledger Codes'!$B$6:$B$205,0))="","",INDEX('Ledger Codes'!$C$6:$C$205,MATCH(S498,'Ledger Codes'!$B$6:$B$205,0))),""))</f>
        <v/>
      </c>
      <c r="D498" s="50"/>
      <c r="E498" s="50"/>
      <c r="F498" s="50"/>
      <c r="G498" s="50"/>
      <c r="H498" s="50"/>
      <c r="I498" s="52" t="str">
        <f aca="false">IF(AND(G498="",H498=""),"",N(G498)-N(H498))</f>
        <v/>
      </c>
      <c r="J498" s="52" t="str">
        <f aca="false">IF(I498="","",ABS(I498))</f>
        <v/>
      </c>
      <c r="K498" s="56" t="str">
        <f aca="false">IF(S498="","",IF(IFERROR(INDEX('Expense Accounts'!$G$6:$G$75,MATCH(S498,'Expense Accounts'!$C$6:$C$75,0)),"Include")="Exclude",1,0))</f>
        <v/>
      </c>
      <c r="L498" s="56" t="str">
        <f aca="false">IF(J498="","",IF(AND(J498&gt;'Expenses Testing'!$E$9,K498=0),1,0))</f>
        <v/>
      </c>
      <c r="M498" s="57" t="n">
        <v>0.48656628019</v>
      </c>
      <c r="N498" s="56" t="str">
        <f aca="false">IF(OR(A498="",I498=""),"",IF(COUNTIFS($A$2:$A$800,A498,$D$2:$D$800,D498,$I$2:$I$800,I498)&gt;1,"Possible duplicate",""))</f>
        <v/>
      </c>
      <c r="O498" s="56" t="str">
        <f aca="false">IF(J498="","",IF(AND(L498=0,K498=0),1,0))</f>
        <v/>
      </c>
      <c r="P498" s="56" t="str">
        <f aca="false">IF(L498=1,J498+ROW()/10^7,"")</f>
        <v/>
      </c>
      <c r="Q498" s="56" t="str">
        <f aca="false">IF(O498=1,M498,"")</f>
        <v/>
      </c>
      <c r="R498" s="56" t="str">
        <f aca="false">IF(K498=1,ROW(),"")</f>
        <v/>
      </c>
      <c r="S498" s="56" t="str">
        <f aca="false">IF(D498="","",TRIM(D498))</f>
        <v/>
      </c>
    </row>
    <row r="499" customFormat="false" ht="15" hidden="false" customHeight="false" outlineLevel="0" collapsed="false">
      <c r="A499" s="50"/>
      <c r="B499" s="50"/>
      <c r="C499" s="50" t="str">
        <f aca="false">IF(S499="","",IFERROR(IF(INDEX('Ledger Codes'!$C$6:$C$205,MATCH(S499,'Ledger Codes'!$B$6:$B$205,0))="","",INDEX('Ledger Codes'!$C$6:$C$205,MATCH(S499,'Ledger Codes'!$B$6:$B$205,0))),""))</f>
        <v/>
      </c>
      <c r="D499" s="50"/>
      <c r="E499" s="50"/>
      <c r="F499" s="50"/>
      <c r="G499" s="50"/>
      <c r="H499" s="50"/>
      <c r="I499" s="52" t="str">
        <f aca="false">IF(AND(G499="",H499=""),"",N(G499)-N(H499))</f>
        <v/>
      </c>
      <c r="J499" s="52" t="str">
        <f aca="false">IF(I499="","",ABS(I499))</f>
        <v/>
      </c>
      <c r="K499" s="56" t="str">
        <f aca="false">IF(S499="","",IF(IFERROR(INDEX('Expense Accounts'!$G$6:$G$75,MATCH(S499,'Expense Accounts'!$C$6:$C$75,0)),"Include")="Exclude",1,0))</f>
        <v/>
      </c>
      <c r="L499" s="56" t="str">
        <f aca="false">IF(J499="","",IF(AND(J499&gt;'Expenses Testing'!$E$9,K499=0),1,0))</f>
        <v/>
      </c>
      <c r="M499" s="57" t="n">
        <v>0.578891264551</v>
      </c>
      <c r="N499" s="56" t="str">
        <f aca="false">IF(OR(A499="",I499=""),"",IF(COUNTIFS($A$2:$A$800,A499,$D$2:$D$800,D499,$I$2:$I$800,I499)&gt;1,"Possible duplicate",""))</f>
        <v/>
      </c>
      <c r="O499" s="56" t="str">
        <f aca="false">IF(J499="","",IF(AND(L499=0,K499=0),1,0))</f>
        <v/>
      </c>
      <c r="P499" s="56" t="str">
        <f aca="false">IF(L499=1,J499+ROW()/10^7,"")</f>
        <v/>
      </c>
      <c r="Q499" s="56" t="str">
        <f aca="false">IF(O499=1,M499,"")</f>
        <v/>
      </c>
      <c r="R499" s="56" t="str">
        <f aca="false">IF(K499=1,ROW(),"")</f>
        <v/>
      </c>
      <c r="S499" s="56" t="str">
        <f aca="false">IF(D499="","",TRIM(D499))</f>
        <v/>
      </c>
    </row>
    <row r="500" customFormat="false" ht="15" hidden="false" customHeight="false" outlineLevel="0" collapsed="false">
      <c r="A500" s="50"/>
      <c r="B500" s="50"/>
      <c r="C500" s="50" t="str">
        <f aca="false">IF(S500="","",IFERROR(IF(INDEX('Ledger Codes'!$C$6:$C$205,MATCH(S500,'Ledger Codes'!$B$6:$B$205,0))="","",INDEX('Ledger Codes'!$C$6:$C$205,MATCH(S500,'Ledger Codes'!$B$6:$B$205,0))),""))</f>
        <v/>
      </c>
      <c r="D500" s="50"/>
      <c r="E500" s="50"/>
      <c r="F500" s="50"/>
      <c r="G500" s="50"/>
      <c r="H500" s="50"/>
      <c r="I500" s="52" t="str">
        <f aca="false">IF(AND(G500="",H500=""),"",N(G500)-N(H500))</f>
        <v/>
      </c>
      <c r="J500" s="52" t="str">
        <f aca="false">IF(I500="","",ABS(I500))</f>
        <v/>
      </c>
      <c r="K500" s="56" t="str">
        <f aca="false">IF(S500="","",IF(IFERROR(INDEX('Expense Accounts'!$G$6:$G$75,MATCH(S500,'Expense Accounts'!$C$6:$C$75,0)),"Include")="Exclude",1,0))</f>
        <v/>
      </c>
      <c r="L500" s="56" t="str">
        <f aca="false">IF(J500="","",IF(AND(J500&gt;'Expenses Testing'!$E$9,K500=0),1,0))</f>
        <v/>
      </c>
      <c r="M500" s="57" t="n">
        <v>0.258952922266</v>
      </c>
      <c r="N500" s="56" t="str">
        <f aca="false">IF(OR(A500="",I500=""),"",IF(COUNTIFS($A$2:$A$800,A500,$D$2:$D$800,D500,$I$2:$I$800,I500)&gt;1,"Possible duplicate",""))</f>
        <v/>
      </c>
      <c r="O500" s="56" t="str">
        <f aca="false">IF(J500="","",IF(AND(L500=0,K500=0),1,0))</f>
        <v/>
      </c>
      <c r="P500" s="56" t="str">
        <f aca="false">IF(L500=1,J500+ROW()/10^7,"")</f>
        <v/>
      </c>
      <c r="Q500" s="56" t="str">
        <f aca="false">IF(O500=1,M500,"")</f>
        <v/>
      </c>
      <c r="R500" s="56" t="str">
        <f aca="false">IF(K500=1,ROW(),"")</f>
        <v/>
      </c>
      <c r="S500" s="56" t="str">
        <f aca="false">IF(D500="","",TRIM(D500))</f>
        <v/>
      </c>
    </row>
    <row r="501" customFormat="false" ht="15" hidden="false" customHeight="false" outlineLevel="0" collapsed="false">
      <c r="A501" s="50"/>
      <c r="B501" s="50"/>
      <c r="C501" s="50" t="str">
        <f aca="false">IF(S501="","",IFERROR(IF(INDEX('Ledger Codes'!$C$6:$C$205,MATCH(S501,'Ledger Codes'!$B$6:$B$205,0))="","",INDEX('Ledger Codes'!$C$6:$C$205,MATCH(S501,'Ledger Codes'!$B$6:$B$205,0))),""))</f>
        <v/>
      </c>
      <c r="D501" s="50"/>
      <c r="E501" s="50"/>
      <c r="F501" s="50"/>
      <c r="G501" s="50"/>
      <c r="H501" s="50"/>
      <c r="I501" s="52" t="str">
        <f aca="false">IF(AND(G501="",H501=""),"",N(G501)-N(H501))</f>
        <v/>
      </c>
      <c r="J501" s="52" t="str">
        <f aca="false">IF(I501="","",ABS(I501))</f>
        <v/>
      </c>
      <c r="K501" s="56" t="str">
        <f aca="false">IF(S501="","",IF(IFERROR(INDEX('Expense Accounts'!$G$6:$G$75,MATCH(S501,'Expense Accounts'!$C$6:$C$75,0)),"Include")="Exclude",1,0))</f>
        <v/>
      </c>
      <c r="L501" s="56" t="str">
        <f aca="false">IF(J501="","",IF(AND(J501&gt;'Expenses Testing'!$E$9,K501=0),1,0))</f>
        <v/>
      </c>
      <c r="M501" s="57" t="n">
        <v>0.200964127511</v>
      </c>
      <c r="N501" s="56" t="str">
        <f aca="false">IF(OR(A501="",I501=""),"",IF(COUNTIFS($A$2:$A$800,A501,$D$2:$D$800,D501,$I$2:$I$800,I501)&gt;1,"Possible duplicate",""))</f>
        <v/>
      </c>
      <c r="O501" s="56" t="str">
        <f aca="false">IF(J501="","",IF(AND(L501=0,K501=0),1,0))</f>
        <v/>
      </c>
      <c r="P501" s="56" t="str">
        <f aca="false">IF(L501=1,J501+ROW()/10^7,"")</f>
        <v/>
      </c>
      <c r="Q501" s="56" t="str">
        <f aca="false">IF(O501=1,M501,"")</f>
        <v/>
      </c>
      <c r="R501" s="56" t="str">
        <f aca="false">IF(K501=1,ROW(),"")</f>
        <v/>
      </c>
      <c r="S501" s="56" t="str">
        <f aca="false">IF(D501="","",TRIM(D501))</f>
        <v/>
      </c>
    </row>
    <row r="502" customFormat="false" ht="15" hidden="false" customHeight="false" outlineLevel="0" collapsed="false">
      <c r="A502" s="50"/>
      <c r="B502" s="50"/>
      <c r="C502" s="50" t="str">
        <f aca="false">IF(S502="","",IFERROR(IF(INDEX('Ledger Codes'!$C$6:$C$205,MATCH(S502,'Ledger Codes'!$B$6:$B$205,0))="","",INDEX('Ledger Codes'!$C$6:$C$205,MATCH(S502,'Ledger Codes'!$B$6:$B$205,0))),""))</f>
        <v/>
      </c>
      <c r="D502" s="50"/>
      <c r="E502" s="50"/>
      <c r="F502" s="50"/>
      <c r="G502" s="50"/>
      <c r="H502" s="50"/>
      <c r="I502" s="52" t="str">
        <f aca="false">IF(AND(G502="",H502=""),"",N(G502)-N(H502))</f>
        <v/>
      </c>
      <c r="J502" s="52" t="str">
        <f aca="false">IF(I502="","",ABS(I502))</f>
        <v/>
      </c>
      <c r="K502" s="56" t="str">
        <f aca="false">IF(S502="","",IF(IFERROR(INDEX('Expense Accounts'!$G$6:$G$75,MATCH(S502,'Expense Accounts'!$C$6:$C$75,0)),"Include")="Exclude",1,0))</f>
        <v/>
      </c>
      <c r="L502" s="56" t="str">
        <f aca="false">IF(J502="","",IF(AND(J502&gt;'Expenses Testing'!$E$9,K502=0),1,0))</f>
        <v/>
      </c>
      <c r="M502" s="57" t="n">
        <v>0.35233966396</v>
      </c>
      <c r="N502" s="56" t="str">
        <f aca="false">IF(OR(A502="",I502=""),"",IF(COUNTIFS($A$2:$A$800,A502,$D$2:$D$800,D502,$I$2:$I$800,I502)&gt;1,"Possible duplicate",""))</f>
        <v/>
      </c>
      <c r="O502" s="56" t="str">
        <f aca="false">IF(J502="","",IF(AND(L502=0,K502=0),1,0))</f>
        <v/>
      </c>
      <c r="P502" s="56" t="str">
        <f aca="false">IF(L502=1,J502+ROW()/10^7,"")</f>
        <v/>
      </c>
      <c r="Q502" s="56" t="str">
        <f aca="false">IF(O502=1,M502,"")</f>
        <v/>
      </c>
      <c r="R502" s="56" t="str">
        <f aca="false">IF(K502=1,ROW(),"")</f>
        <v/>
      </c>
      <c r="S502" s="56" t="str">
        <f aca="false">IF(D502="","",TRIM(D502))</f>
        <v/>
      </c>
    </row>
    <row r="503" customFormat="false" ht="15" hidden="false" customHeight="false" outlineLevel="0" collapsed="false">
      <c r="A503" s="50"/>
      <c r="B503" s="50"/>
      <c r="C503" s="50" t="str">
        <f aca="false">IF(S503="","",IFERROR(IF(INDEX('Ledger Codes'!$C$6:$C$205,MATCH(S503,'Ledger Codes'!$B$6:$B$205,0))="","",INDEX('Ledger Codes'!$C$6:$C$205,MATCH(S503,'Ledger Codes'!$B$6:$B$205,0))),""))</f>
        <v/>
      </c>
      <c r="D503" s="50"/>
      <c r="E503" s="50"/>
      <c r="F503" s="50"/>
      <c r="G503" s="50"/>
      <c r="H503" s="50"/>
      <c r="I503" s="52" t="str">
        <f aca="false">IF(AND(G503="",H503=""),"",N(G503)-N(H503))</f>
        <v/>
      </c>
      <c r="J503" s="52" t="str">
        <f aca="false">IF(I503="","",ABS(I503))</f>
        <v/>
      </c>
      <c r="K503" s="56" t="str">
        <f aca="false">IF(S503="","",IF(IFERROR(INDEX('Expense Accounts'!$G$6:$G$75,MATCH(S503,'Expense Accounts'!$C$6:$C$75,0)),"Include")="Exclude",1,0))</f>
        <v/>
      </c>
      <c r="L503" s="56" t="str">
        <f aca="false">IF(J503="","",IF(AND(J503&gt;'Expenses Testing'!$E$9,K503=0),1,0))</f>
        <v/>
      </c>
      <c r="M503" s="57" t="n">
        <v>0.613599965985</v>
      </c>
      <c r="N503" s="56" t="str">
        <f aca="false">IF(OR(A503="",I503=""),"",IF(COUNTIFS($A$2:$A$800,A503,$D$2:$D$800,D503,$I$2:$I$800,I503)&gt;1,"Possible duplicate",""))</f>
        <v/>
      </c>
      <c r="O503" s="56" t="str">
        <f aca="false">IF(J503="","",IF(AND(L503=0,K503=0),1,0))</f>
        <v/>
      </c>
      <c r="P503" s="56" t="str">
        <f aca="false">IF(L503=1,J503+ROW()/10^7,"")</f>
        <v/>
      </c>
      <c r="Q503" s="56" t="str">
        <f aca="false">IF(O503=1,M503,"")</f>
        <v/>
      </c>
      <c r="R503" s="56" t="str">
        <f aca="false">IF(K503=1,ROW(),"")</f>
        <v/>
      </c>
      <c r="S503" s="56" t="str">
        <f aca="false">IF(D503="","",TRIM(D503))</f>
        <v/>
      </c>
    </row>
    <row r="504" customFormat="false" ht="15" hidden="false" customHeight="false" outlineLevel="0" collapsed="false">
      <c r="A504" s="50"/>
      <c r="B504" s="50"/>
      <c r="C504" s="50" t="str">
        <f aca="false">IF(S504="","",IFERROR(IF(INDEX('Ledger Codes'!$C$6:$C$205,MATCH(S504,'Ledger Codes'!$B$6:$B$205,0))="","",INDEX('Ledger Codes'!$C$6:$C$205,MATCH(S504,'Ledger Codes'!$B$6:$B$205,0))),""))</f>
        <v/>
      </c>
      <c r="D504" s="50"/>
      <c r="E504" s="50"/>
      <c r="F504" s="50"/>
      <c r="G504" s="50"/>
      <c r="H504" s="50"/>
      <c r="I504" s="52" t="str">
        <f aca="false">IF(AND(G504="",H504=""),"",N(G504)-N(H504))</f>
        <v/>
      </c>
      <c r="J504" s="52" t="str">
        <f aca="false">IF(I504="","",ABS(I504))</f>
        <v/>
      </c>
      <c r="K504" s="56" t="str">
        <f aca="false">IF(S504="","",IF(IFERROR(INDEX('Expense Accounts'!$G$6:$G$75,MATCH(S504,'Expense Accounts'!$C$6:$C$75,0)),"Include")="Exclude",1,0))</f>
        <v/>
      </c>
      <c r="L504" s="56" t="str">
        <f aca="false">IF(J504="","",IF(AND(J504&gt;'Expenses Testing'!$E$9,K504=0),1,0))</f>
        <v/>
      </c>
      <c r="M504" s="57" t="n">
        <v>0.441166221979</v>
      </c>
      <c r="N504" s="56" t="str">
        <f aca="false">IF(OR(A504="",I504=""),"",IF(COUNTIFS($A$2:$A$800,A504,$D$2:$D$800,D504,$I$2:$I$800,I504)&gt;1,"Possible duplicate",""))</f>
        <v/>
      </c>
      <c r="O504" s="56" t="str">
        <f aca="false">IF(J504="","",IF(AND(L504=0,K504=0),1,0))</f>
        <v/>
      </c>
      <c r="P504" s="56" t="str">
        <f aca="false">IF(L504=1,J504+ROW()/10^7,"")</f>
        <v/>
      </c>
      <c r="Q504" s="56" t="str">
        <f aca="false">IF(O504=1,M504,"")</f>
        <v/>
      </c>
      <c r="R504" s="56" t="str">
        <f aca="false">IF(K504=1,ROW(),"")</f>
        <v/>
      </c>
      <c r="S504" s="56" t="str">
        <f aca="false">IF(D504="","",TRIM(D504))</f>
        <v/>
      </c>
    </row>
    <row r="505" customFormat="false" ht="15" hidden="false" customHeight="false" outlineLevel="0" collapsed="false">
      <c r="A505" s="50"/>
      <c r="B505" s="50"/>
      <c r="C505" s="50" t="str">
        <f aca="false">IF(S505="","",IFERROR(IF(INDEX('Ledger Codes'!$C$6:$C$205,MATCH(S505,'Ledger Codes'!$B$6:$B$205,0))="","",INDEX('Ledger Codes'!$C$6:$C$205,MATCH(S505,'Ledger Codes'!$B$6:$B$205,0))),""))</f>
        <v/>
      </c>
      <c r="D505" s="50"/>
      <c r="E505" s="50"/>
      <c r="F505" s="50"/>
      <c r="G505" s="50"/>
      <c r="H505" s="50"/>
      <c r="I505" s="52" t="str">
        <f aca="false">IF(AND(G505="",H505=""),"",N(G505)-N(H505))</f>
        <v/>
      </c>
      <c r="J505" s="52" t="str">
        <f aca="false">IF(I505="","",ABS(I505))</f>
        <v/>
      </c>
      <c r="K505" s="56" t="str">
        <f aca="false">IF(S505="","",IF(IFERROR(INDEX('Expense Accounts'!$G$6:$G$75,MATCH(S505,'Expense Accounts'!$C$6:$C$75,0)),"Include")="Exclude",1,0))</f>
        <v/>
      </c>
      <c r="L505" s="56" t="str">
        <f aca="false">IF(J505="","",IF(AND(J505&gt;'Expenses Testing'!$E$9,K505=0),1,0))</f>
        <v/>
      </c>
      <c r="M505" s="57" t="n">
        <v>0.908516409906</v>
      </c>
      <c r="N505" s="56" t="str">
        <f aca="false">IF(OR(A505="",I505=""),"",IF(COUNTIFS($A$2:$A$800,A505,$D$2:$D$800,D505,$I$2:$I$800,I505)&gt;1,"Possible duplicate",""))</f>
        <v/>
      </c>
      <c r="O505" s="56" t="str">
        <f aca="false">IF(J505="","",IF(AND(L505=0,K505=0),1,0))</f>
        <v/>
      </c>
      <c r="P505" s="56" t="str">
        <f aca="false">IF(L505=1,J505+ROW()/10^7,"")</f>
        <v/>
      </c>
      <c r="Q505" s="56" t="str">
        <f aca="false">IF(O505=1,M505,"")</f>
        <v/>
      </c>
      <c r="R505" s="56" t="str">
        <f aca="false">IF(K505=1,ROW(),"")</f>
        <v/>
      </c>
      <c r="S505" s="56" t="str">
        <f aca="false">IF(D505="","",TRIM(D505))</f>
        <v/>
      </c>
    </row>
    <row r="506" customFormat="false" ht="15" hidden="false" customHeight="false" outlineLevel="0" collapsed="false">
      <c r="A506" s="50"/>
      <c r="B506" s="50"/>
      <c r="C506" s="50" t="str">
        <f aca="false">IF(S506="","",IFERROR(IF(INDEX('Ledger Codes'!$C$6:$C$205,MATCH(S506,'Ledger Codes'!$B$6:$B$205,0))="","",INDEX('Ledger Codes'!$C$6:$C$205,MATCH(S506,'Ledger Codes'!$B$6:$B$205,0))),""))</f>
        <v/>
      </c>
      <c r="D506" s="50"/>
      <c r="E506" s="50"/>
      <c r="F506" s="50"/>
      <c r="G506" s="50"/>
      <c r="H506" s="50"/>
      <c r="I506" s="52" t="str">
        <f aca="false">IF(AND(G506="",H506=""),"",N(G506)-N(H506))</f>
        <v/>
      </c>
      <c r="J506" s="52" t="str">
        <f aca="false">IF(I506="","",ABS(I506))</f>
        <v/>
      </c>
      <c r="K506" s="56" t="str">
        <f aca="false">IF(S506="","",IF(IFERROR(INDEX('Expense Accounts'!$G$6:$G$75,MATCH(S506,'Expense Accounts'!$C$6:$C$75,0)),"Include")="Exclude",1,0))</f>
        <v/>
      </c>
      <c r="L506" s="56" t="str">
        <f aca="false">IF(J506="","",IF(AND(J506&gt;'Expenses Testing'!$E$9,K506=0),1,0))</f>
        <v/>
      </c>
      <c r="M506" s="57" t="n">
        <v>0.923313656908</v>
      </c>
      <c r="N506" s="56" t="str">
        <f aca="false">IF(OR(A506="",I506=""),"",IF(COUNTIFS($A$2:$A$800,A506,$D$2:$D$800,D506,$I$2:$I$800,I506)&gt;1,"Possible duplicate",""))</f>
        <v/>
      </c>
      <c r="O506" s="56" t="str">
        <f aca="false">IF(J506="","",IF(AND(L506=0,K506=0),1,0))</f>
        <v/>
      </c>
      <c r="P506" s="56" t="str">
        <f aca="false">IF(L506=1,J506+ROW()/10^7,"")</f>
        <v/>
      </c>
      <c r="Q506" s="56" t="str">
        <f aca="false">IF(O506=1,M506,"")</f>
        <v/>
      </c>
      <c r="R506" s="56" t="str">
        <f aca="false">IF(K506=1,ROW(),"")</f>
        <v/>
      </c>
      <c r="S506" s="56" t="str">
        <f aca="false">IF(D506="","",TRIM(D506))</f>
        <v/>
      </c>
    </row>
    <row r="507" customFormat="false" ht="15" hidden="false" customHeight="false" outlineLevel="0" collapsed="false">
      <c r="A507" s="50"/>
      <c r="B507" s="50"/>
      <c r="C507" s="50" t="str">
        <f aca="false">IF(S507="","",IFERROR(IF(INDEX('Ledger Codes'!$C$6:$C$205,MATCH(S507,'Ledger Codes'!$B$6:$B$205,0))="","",INDEX('Ledger Codes'!$C$6:$C$205,MATCH(S507,'Ledger Codes'!$B$6:$B$205,0))),""))</f>
        <v/>
      </c>
      <c r="D507" s="50"/>
      <c r="E507" s="50"/>
      <c r="F507" s="50"/>
      <c r="G507" s="50"/>
      <c r="H507" s="50"/>
      <c r="I507" s="52" t="str">
        <f aca="false">IF(AND(G507="",H507=""),"",N(G507)-N(H507))</f>
        <v/>
      </c>
      <c r="J507" s="52" t="str">
        <f aca="false">IF(I507="","",ABS(I507))</f>
        <v/>
      </c>
      <c r="K507" s="56" t="str">
        <f aca="false">IF(S507="","",IF(IFERROR(INDEX('Expense Accounts'!$G$6:$G$75,MATCH(S507,'Expense Accounts'!$C$6:$C$75,0)),"Include")="Exclude",1,0))</f>
        <v/>
      </c>
      <c r="L507" s="56" t="str">
        <f aca="false">IF(J507="","",IF(AND(J507&gt;'Expenses Testing'!$E$9,K507=0),1,0))</f>
        <v/>
      </c>
      <c r="M507" s="57" t="n">
        <v>0.397209794317</v>
      </c>
      <c r="N507" s="56" t="str">
        <f aca="false">IF(OR(A507="",I507=""),"",IF(COUNTIFS($A$2:$A$800,A507,$D$2:$D$800,D507,$I$2:$I$800,I507)&gt;1,"Possible duplicate",""))</f>
        <v/>
      </c>
      <c r="O507" s="56" t="str">
        <f aca="false">IF(J507="","",IF(AND(L507=0,K507=0),1,0))</f>
        <v/>
      </c>
      <c r="P507" s="56" t="str">
        <f aca="false">IF(L507=1,J507+ROW()/10^7,"")</f>
        <v/>
      </c>
      <c r="Q507" s="56" t="str">
        <f aca="false">IF(O507=1,M507,"")</f>
        <v/>
      </c>
      <c r="R507" s="56" t="str">
        <f aca="false">IF(K507=1,ROW(),"")</f>
        <v/>
      </c>
      <c r="S507" s="56" t="str">
        <f aca="false">IF(D507="","",TRIM(D507))</f>
        <v/>
      </c>
    </row>
    <row r="508" customFormat="false" ht="15" hidden="false" customHeight="false" outlineLevel="0" collapsed="false">
      <c r="A508" s="50"/>
      <c r="B508" s="50"/>
      <c r="C508" s="50" t="str">
        <f aca="false">IF(S508="","",IFERROR(IF(INDEX('Ledger Codes'!$C$6:$C$205,MATCH(S508,'Ledger Codes'!$B$6:$B$205,0))="","",INDEX('Ledger Codes'!$C$6:$C$205,MATCH(S508,'Ledger Codes'!$B$6:$B$205,0))),""))</f>
        <v/>
      </c>
      <c r="D508" s="50"/>
      <c r="E508" s="50"/>
      <c r="F508" s="50"/>
      <c r="G508" s="50"/>
      <c r="H508" s="50"/>
      <c r="I508" s="52" t="str">
        <f aca="false">IF(AND(G508="",H508=""),"",N(G508)-N(H508))</f>
        <v/>
      </c>
      <c r="J508" s="52" t="str">
        <f aca="false">IF(I508="","",ABS(I508))</f>
        <v/>
      </c>
      <c r="K508" s="56" t="str">
        <f aca="false">IF(S508="","",IF(IFERROR(INDEX('Expense Accounts'!$G$6:$G$75,MATCH(S508,'Expense Accounts'!$C$6:$C$75,0)),"Include")="Exclude",1,0))</f>
        <v/>
      </c>
      <c r="L508" s="56" t="str">
        <f aca="false">IF(J508="","",IF(AND(J508&gt;'Expenses Testing'!$E$9,K508=0),1,0))</f>
        <v/>
      </c>
      <c r="M508" s="57" t="n">
        <v>0.853542439776</v>
      </c>
      <c r="N508" s="56" t="str">
        <f aca="false">IF(OR(A508="",I508=""),"",IF(COUNTIFS($A$2:$A$800,A508,$D$2:$D$800,D508,$I$2:$I$800,I508)&gt;1,"Possible duplicate",""))</f>
        <v/>
      </c>
      <c r="O508" s="56" t="str">
        <f aca="false">IF(J508="","",IF(AND(L508=0,K508=0),1,0))</f>
        <v/>
      </c>
      <c r="P508" s="56" t="str">
        <f aca="false">IF(L508=1,J508+ROW()/10^7,"")</f>
        <v/>
      </c>
      <c r="Q508" s="56" t="str">
        <f aca="false">IF(O508=1,M508,"")</f>
        <v/>
      </c>
      <c r="R508" s="56" t="str">
        <f aca="false">IF(K508=1,ROW(),"")</f>
        <v/>
      </c>
      <c r="S508" s="56" t="str">
        <f aca="false">IF(D508="","",TRIM(D508))</f>
        <v/>
      </c>
    </row>
    <row r="509" customFormat="false" ht="15" hidden="false" customHeight="false" outlineLevel="0" collapsed="false">
      <c r="A509" s="50"/>
      <c r="B509" s="50"/>
      <c r="C509" s="50" t="str">
        <f aca="false">IF(S509="","",IFERROR(IF(INDEX('Ledger Codes'!$C$6:$C$205,MATCH(S509,'Ledger Codes'!$B$6:$B$205,0))="","",INDEX('Ledger Codes'!$C$6:$C$205,MATCH(S509,'Ledger Codes'!$B$6:$B$205,0))),""))</f>
        <v/>
      </c>
      <c r="D509" s="50"/>
      <c r="E509" s="50"/>
      <c r="F509" s="50"/>
      <c r="G509" s="50"/>
      <c r="H509" s="50"/>
      <c r="I509" s="52" t="str">
        <f aca="false">IF(AND(G509="",H509=""),"",N(G509)-N(H509))</f>
        <v/>
      </c>
      <c r="J509" s="52" t="str">
        <f aca="false">IF(I509="","",ABS(I509))</f>
        <v/>
      </c>
      <c r="K509" s="56" t="str">
        <f aca="false">IF(S509="","",IF(IFERROR(INDEX('Expense Accounts'!$G$6:$G$75,MATCH(S509,'Expense Accounts'!$C$6:$C$75,0)),"Include")="Exclude",1,0))</f>
        <v/>
      </c>
      <c r="L509" s="56" t="str">
        <f aca="false">IF(J509="","",IF(AND(J509&gt;'Expenses Testing'!$E$9,K509=0),1,0))</f>
        <v/>
      </c>
      <c r="M509" s="57" t="n">
        <v>0.086466880299</v>
      </c>
      <c r="N509" s="56" t="str">
        <f aca="false">IF(OR(A509="",I509=""),"",IF(COUNTIFS($A$2:$A$800,A509,$D$2:$D$800,D509,$I$2:$I$800,I509)&gt;1,"Possible duplicate",""))</f>
        <v/>
      </c>
      <c r="O509" s="56" t="str">
        <f aca="false">IF(J509="","",IF(AND(L509=0,K509=0),1,0))</f>
        <v/>
      </c>
      <c r="P509" s="56" t="str">
        <f aca="false">IF(L509=1,J509+ROW()/10^7,"")</f>
        <v/>
      </c>
      <c r="Q509" s="56" t="str">
        <f aca="false">IF(O509=1,M509,"")</f>
        <v/>
      </c>
      <c r="R509" s="56" t="str">
        <f aca="false">IF(K509=1,ROW(),"")</f>
        <v/>
      </c>
      <c r="S509" s="56" t="str">
        <f aca="false">IF(D509="","",TRIM(D509))</f>
        <v/>
      </c>
    </row>
    <row r="510" customFormat="false" ht="15" hidden="false" customHeight="false" outlineLevel="0" collapsed="false">
      <c r="A510" s="50"/>
      <c r="B510" s="50"/>
      <c r="C510" s="50" t="str">
        <f aca="false">IF(S510="","",IFERROR(IF(INDEX('Ledger Codes'!$C$6:$C$205,MATCH(S510,'Ledger Codes'!$B$6:$B$205,0))="","",INDEX('Ledger Codes'!$C$6:$C$205,MATCH(S510,'Ledger Codes'!$B$6:$B$205,0))),""))</f>
        <v/>
      </c>
      <c r="D510" s="50"/>
      <c r="E510" s="50"/>
      <c r="F510" s="50"/>
      <c r="G510" s="50"/>
      <c r="H510" s="50"/>
      <c r="I510" s="52" t="str">
        <f aca="false">IF(AND(G510="",H510=""),"",N(G510)-N(H510))</f>
        <v/>
      </c>
      <c r="J510" s="52" t="str">
        <f aca="false">IF(I510="","",ABS(I510))</f>
        <v/>
      </c>
      <c r="K510" s="56" t="str">
        <f aca="false">IF(S510="","",IF(IFERROR(INDEX('Expense Accounts'!$G$6:$G$75,MATCH(S510,'Expense Accounts'!$C$6:$C$75,0)),"Include")="Exclude",1,0))</f>
        <v/>
      </c>
      <c r="L510" s="56" t="str">
        <f aca="false">IF(J510="","",IF(AND(J510&gt;'Expenses Testing'!$E$9,K510=0),1,0))</f>
        <v/>
      </c>
      <c r="M510" s="57" t="n">
        <v>0.907732819191</v>
      </c>
      <c r="N510" s="56" t="str">
        <f aca="false">IF(OR(A510="",I510=""),"",IF(COUNTIFS($A$2:$A$800,A510,$D$2:$D$800,D510,$I$2:$I$800,I510)&gt;1,"Possible duplicate",""))</f>
        <v/>
      </c>
      <c r="O510" s="56" t="str">
        <f aca="false">IF(J510="","",IF(AND(L510=0,K510=0),1,0))</f>
        <v/>
      </c>
      <c r="P510" s="56" t="str">
        <f aca="false">IF(L510=1,J510+ROW()/10^7,"")</f>
        <v/>
      </c>
      <c r="Q510" s="56" t="str">
        <f aca="false">IF(O510=1,M510,"")</f>
        <v/>
      </c>
      <c r="R510" s="56" t="str">
        <f aca="false">IF(K510=1,ROW(),"")</f>
        <v/>
      </c>
      <c r="S510" s="56" t="str">
        <f aca="false">IF(D510="","",TRIM(D510))</f>
        <v/>
      </c>
    </row>
    <row r="511" customFormat="false" ht="15" hidden="false" customHeight="false" outlineLevel="0" collapsed="false">
      <c r="A511" s="50"/>
      <c r="B511" s="50"/>
      <c r="C511" s="50" t="str">
        <f aca="false">IF(S511="","",IFERROR(IF(INDEX('Ledger Codes'!$C$6:$C$205,MATCH(S511,'Ledger Codes'!$B$6:$B$205,0))="","",INDEX('Ledger Codes'!$C$6:$C$205,MATCH(S511,'Ledger Codes'!$B$6:$B$205,0))),""))</f>
        <v/>
      </c>
      <c r="D511" s="50"/>
      <c r="E511" s="50"/>
      <c r="F511" s="50"/>
      <c r="G511" s="50"/>
      <c r="H511" s="50"/>
      <c r="I511" s="52" t="str">
        <f aca="false">IF(AND(G511="",H511=""),"",N(G511)-N(H511))</f>
        <v/>
      </c>
      <c r="J511" s="52" t="str">
        <f aca="false">IF(I511="","",ABS(I511))</f>
        <v/>
      </c>
      <c r="K511" s="56" t="str">
        <f aca="false">IF(S511="","",IF(IFERROR(INDEX('Expense Accounts'!$G$6:$G$75,MATCH(S511,'Expense Accounts'!$C$6:$C$75,0)),"Include")="Exclude",1,0))</f>
        <v/>
      </c>
      <c r="L511" s="56" t="str">
        <f aca="false">IF(J511="","",IF(AND(J511&gt;'Expenses Testing'!$E$9,K511=0),1,0))</f>
        <v/>
      </c>
      <c r="M511" s="57" t="n">
        <v>0.869396892378</v>
      </c>
      <c r="N511" s="56" t="str">
        <f aca="false">IF(OR(A511="",I511=""),"",IF(COUNTIFS($A$2:$A$800,A511,$D$2:$D$800,D511,$I$2:$I$800,I511)&gt;1,"Possible duplicate",""))</f>
        <v/>
      </c>
      <c r="O511" s="56" t="str">
        <f aca="false">IF(J511="","",IF(AND(L511=0,K511=0),1,0))</f>
        <v/>
      </c>
      <c r="P511" s="56" t="str">
        <f aca="false">IF(L511=1,J511+ROW()/10^7,"")</f>
        <v/>
      </c>
      <c r="Q511" s="56" t="str">
        <f aca="false">IF(O511=1,M511,"")</f>
        <v/>
      </c>
      <c r="R511" s="56" t="str">
        <f aca="false">IF(K511=1,ROW(),"")</f>
        <v/>
      </c>
      <c r="S511" s="56" t="str">
        <f aca="false">IF(D511="","",TRIM(D511))</f>
        <v/>
      </c>
    </row>
    <row r="512" customFormat="false" ht="15" hidden="false" customHeight="false" outlineLevel="0" collapsed="false">
      <c r="A512" s="50"/>
      <c r="B512" s="50"/>
      <c r="C512" s="50" t="str">
        <f aca="false">IF(S512="","",IFERROR(IF(INDEX('Ledger Codes'!$C$6:$C$205,MATCH(S512,'Ledger Codes'!$B$6:$B$205,0))="","",INDEX('Ledger Codes'!$C$6:$C$205,MATCH(S512,'Ledger Codes'!$B$6:$B$205,0))),""))</f>
        <v/>
      </c>
      <c r="D512" s="50"/>
      <c r="E512" s="50"/>
      <c r="F512" s="50"/>
      <c r="G512" s="50"/>
      <c r="H512" s="50"/>
      <c r="I512" s="52" t="str">
        <f aca="false">IF(AND(G512="",H512=""),"",N(G512)-N(H512))</f>
        <v/>
      </c>
      <c r="J512" s="52" t="str">
        <f aca="false">IF(I512="","",ABS(I512))</f>
        <v/>
      </c>
      <c r="K512" s="56" t="str">
        <f aca="false">IF(S512="","",IF(IFERROR(INDEX('Expense Accounts'!$G$6:$G$75,MATCH(S512,'Expense Accounts'!$C$6:$C$75,0)),"Include")="Exclude",1,0))</f>
        <v/>
      </c>
      <c r="L512" s="56" t="str">
        <f aca="false">IF(J512="","",IF(AND(J512&gt;'Expenses Testing'!$E$9,K512=0),1,0))</f>
        <v/>
      </c>
      <c r="M512" s="57" t="n">
        <v>0.496411708079</v>
      </c>
      <c r="N512" s="56" t="str">
        <f aca="false">IF(OR(A512="",I512=""),"",IF(COUNTIFS($A$2:$A$800,A512,$D$2:$D$800,D512,$I$2:$I$800,I512)&gt;1,"Possible duplicate",""))</f>
        <v/>
      </c>
      <c r="O512" s="56" t="str">
        <f aca="false">IF(J512="","",IF(AND(L512=0,K512=0),1,0))</f>
        <v/>
      </c>
      <c r="P512" s="56" t="str">
        <f aca="false">IF(L512=1,J512+ROW()/10^7,"")</f>
        <v/>
      </c>
      <c r="Q512" s="56" t="str">
        <f aca="false">IF(O512=1,M512,"")</f>
        <v/>
      </c>
      <c r="R512" s="56" t="str">
        <f aca="false">IF(K512=1,ROW(),"")</f>
        <v/>
      </c>
      <c r="S512" s="56" t="str">
        <f aca="false">IF(D512="","",TRIM(D512))</f>
        <v/>
      </c>
    </row>
    <row r="513" customFormat="false" ht="15" hidden="false" customHeight="false" outlineLevel="0" collapsed="false">
      <c r="A513" s="50"/>
      <c r="B513" s="50"/>
      <c r="C513" s="50" t="str">
        <f aca="false">IF(S513="","",IFERROR(IF(INDEX('Ledger Codes'!$C$6:$C$205,MATCH(S513,'Ledger Codes'!$B$6:$B$205,0))="","",INDEX('Ledger Codes'!$C$6:$C$205,MATCH(S513,'Ledger Codes'!$B$6:$B$205,0))),""))</f>
        <v/>
      </c>
      <c r="D513" s="50"/>
      <c r="E513" s="50"/>
      <c r="F513" s="50"/>
      <c r="G513" s="50"/>
      <c r="H513" s="50"/>
      <c r="I513" s="52" t="str">
        <f aca="false">IF(AND(G513="",H513=""),"",N(G513)-N(H513))</f>
        <v/>
      </c>
      <c r="J513" s="52" t="str">
        <f aca="false">IF(I513="","",ABS(I513))</f>
        <v/>
      </c>
      <c r="K513" s="56" t="str">
        <f aca="false">IF(S513="","",IF(IFERROR(INDEX('Expense Accounts'!$G$6:$G$75,MATCH(S513,'Expense Accounts'!$C$6:$C$75,0)),"Include")="Exclude",1,0))</f>
        <v/>
      </c>
      <c r="L513" s="56" t="str">
        <f aca="false">IF(J513="","",IF(AND(J513&gt;'Expenses Testing'!$E$9,K513=0),1,0))</f>
        <v/>
      </c>
      <c r="M513" s="57" t="n">
        <v>0.463948019241</v>
      </c>
      <c r="N513" s="56" t="str">
        <f aca="false">IF(OR(A513="",I513=""),"",IF(COUNTIFS($A$2:$A$800,A513,$D$2:$D$800,D513,$I$2:$I$800,I513)&gt;1,"Possible duplicate",""))</f>
        <v/>
      </c>
      <c r="O513" s="56" t="str">
        <f aca="false">IF(J513="","",IF(AND(L513=0,K513=0),1,0))</f>
        <v/>
      </c>
      <c r="P513" s="56" t="str">
        <f aca="false">IF(L513=1,J513+ROW()/10^7,"")</f>
        <v/>
      </c>
      <c r="Q513" s="56" t="str">
        <f aca="false">IF(O513=1,M513,"")</f>
        <v/>
      </c>
      <c r="R513" s="56" t="str">
        <f aca="false">IF(K513=1,ROW(),"")</f>
        <v/>
      </c>
      <c r="S513" s="56" t="str">
        <f aca="false">IF(D513="","",TRIM(D513))</f>
        <v/>
      </c>
    </row>
    <row r="514" customFormat="false" ht="15" hidden="false" customHeight="false" outlineLevel="0" collapsed="false">
      <c r="A514" s="50"/>
      <c r="B514" s="50"/>
      <c r="C514" s="50" t="str">
        <f aca="false">IF(S514="","",IFERROR(IF(INDEX('Ledger Codes'!$C$6:$C$205,MATCH(S514,'Ledger Codes'!$B$6:$B$205,0))="","",INDEX('Ledger Codes'!$C$6:$C$205,MATCH(S514,'Ledger Codes'!$B$6:$B$205,0))),""))</f>
        <v/>
      </c>
      <c r="D514" s="50"/>
      <c r="E514" s="50"/>
      <c r="F514" s="50"/>
      <c r="G514" s="50"/>
      <c r="H514" s="50"/>
      <c r="I514" s="52" t="str">
        <f aca="false">IF(AND(G514="",H514=""),"",N(G514)-N(H514))</f>
        <v/>
      </c>
      <c r="J514" s="52" t="str">
        <f aca="false">IF(I514="","",ABS(I514))</f>
        <v/>
      </c>
      <c r="K514" s="56" t="str">
        <f aca="false">IF(S514="","",IF(IFERROR(INDEX('Expense Accounts'!$G$6:$G$75,MATCH(S514,'Expense Accounts'!$C$6:$C$75,0)),"Include")="Exclude",1,0))</f>
        <v/>
      </c>
      <c r="L514" s="56" t="str">
        <f aca="false">IF(J514="","",IF(AND(J514&gt;'Expenses Testing'!$E$9,K514=0),1,0))</f>
        <v/>
      </c>
      <c r="M514" s="57" t="n">
        <v>0.777430716484</v>
      </c>
      <c r="N514" s="56" t="str">
        <f aca="false">IF(OR(A514="",I514=""),"",IF(COUNTIFS($A$2:$A$800,A514,$D$2:$D$800,D514,$I$2:$I$800,I514)&gt;1,"Possible duplicate",""))</f>
        <v/>
      </c>
      <c r="O514" s="56" t="str">
        <f aca="false">IF(J514="","",IF(AND(L514=0,K514=0),1,0))</f>
        <v/>
      </c>
      <c r="P514" s="56" t="str">
        <f aca="false">IF(L514=1,J514+ROW()/10^7,"")</f>
        <v/>
      </c>
      <c r="Q514" s="56" t="str">
        <f aca="false">IF(O514=1,M514,"")</f>
        <v/>
      </c>
      <c r="R514" s="56" t="str">
        <f aca="false">IF(K514=1,ROW(),"")</f>
        <v/>
      </c>
      <c r="S514" s="56" t="str">
        <f aca="false">IF(D514="","",TRIM(D514))</f>
        <v/>
      </c>
    </row>
    <row r="515" customFormat="false" ht="15" hidden="false" customHeight="false" outlineLevel="0" collapsed="false">
      <c r="A515" s="50"/>
      <c r="B515" s="50"/>
      <c r="C515" s="50" t="str">
        <f aca="false">IF(S515="","",IFERROR(IF(INDEX('Ledger Codes'!$C$6:$C$205,MATCH(S515,'Ledger Codes'!$B$6:$B$205,0))="","",INDEX('Ledger Codes'!$C$6:$C$205,MATCH(S515,'Ledger Codes'!$B$6:$B$205,0))),""))</f>
        <v/>
      </c>
      <c r="D515" s="50"/>
      <c r="E515" s="50"/>
      <c r="F515" s="50"/>
      <c r="G515" s="50"/>
      <c r="H515" s="50"/>
      <c r="I515" s="52" t="str">
        <f aca="false">IF(AND(G515="",H515=""),"",N(G515)-N(H515))</f>
        <v/>
      </c>
      <c r="J515" s="52" t="str">
        <f aca="false">IF(I515="","",ABS(I515))</f>
        <v/>
      </c>
      <c r="K515" s="56" t="str">
        <f aca="false">IF(S515="","",IF(IFERROR(INDEX('Expense Accounts'!$G$6:$G$75,MATCH(S515,'Expense Accounts'!$C$6:$C$75,0)),"Include")="Exclude",1,0))</f>
        <v/>
      </c>
      <c r="L515" s="56" t="str">
        <f aca="false">IF(J515="","",IF(AND(J515&gt;'Expenses Testing'!$E$9,K515=0),1,0))</f>
        <v/>
      </c>
      <c r="M515" s="57" t="n">
        <v>0.887708439901</v>
      </c>
      <c r="N515" s="56" t="str">
        <f aca="false">IF(OR(A515="",I515=""),"",IF(COUNTIFS($A$2:$A$800,A515,$D$2:$D$800,D515,$I$2:$I$800,I515)&gt;1,"Possible duplicate",""))</f>
        <v/>
      </c>
      <c r="O515" s="56" t="str">
        <f aca="false">IF(J515="","",IF(AND(L515=0,K515=0),1,0))</f>
        <v/>
      </c>
      <c r="P515" s="56" t="str">
        <f aca="false">IF(L515=1,J515+ROW()/10^7,"")</f>
        <v/>
      </c>
      <c r="Q515" s="56" t="str">
        <f aca="false">IF(O515=1,M515,"")</f>
        <v/>
      </c>
      <c r="R515" s="56" t="str">
        <f aca="false">IF(K515=1,ROW(),"")</f>
        <v/>
      </c>
      <c r="S515" s="56" t="str">
        <f aca="false">IF(D515="","",TRIM(D515))</f>
        <v/>
      </c>
    </row>
    <row r="516" customFormat="false" ht="15" hidden="false" customHeight="false" outlineLevel="0" collapsed="false">
      <c r="A516" s="50"/>
      <c r="B516" s="50"/>
      <c r="C516" s="50" t="str">
        <f aca="false">IF(S516="","",IFERROR(IF(INDEX('Ledger Codes'!$C$6:$C$205,MATCH(S516,'Ledger Codes'!$B$6:$B$205,0))="","",INDEX('Ledger Codes'!$C$6:$C$205,MATCH(S516,'Ledger Codes'!$B$6:$B$205,0))),""))</f>
        <v/>
      </c>
      <c r="D516" s="50"/>
      <c r="E516" s="50"/>
      <c r="F516" s="50"/>
      <c r="G516" s="50"/>
      <c r="H516" s="50"/>
      <c r="I516" s="52" t="str">
        <f aca="false">IF(AND(G516="",H516=""),"",N(G516)-N(H516))</f>
        <v/>
      </c>
      <c r="J516" s="52" t="str">
        <f aca="false">IF(I516="","",ABS(I516))</f>
        <v/>
      </c>
      <c r="K516" s="56" t="str">
        <f aca="false">IF(S516="","",IF(IFERROR(INDEX('Expense Accounts'!$G$6:$G$75,MATCH(S516,'Expense Accounts'!$C$6:$C$75,0)),"Include")="Exclude",1,0))</f>
        <v/>
      </c>
      <c r="L516" s="56" t="str">
        <f aca="false">IF(J516="","",IF(AND(J516&gt;'Expenses Testing'!$E$9,K516=0),1,0))</f>
        <v/>
      </c>
      <c r="M516" s="57" t="n">
        <v>0.968553384828</v>
      </c>
      <c r="N516" s="56" t="str">
        <f aca="false">IF(OR(A516="",I516=""),"",IF(COUNTIFS($A$2:$A$800,A516,$D$2:$D$800,D516,$I$2:$I$800,I516)&gt;1,"Possible duplicate",""))</f>
        <v/>
      </c>
      <c r="O516" s="56" t="str">
        <f aca="false">IF(J516="","",IF(AND(L516=0,K516=0),1,0))</f>
        <v/>
      </c>
      <c r="P516" s="56" t="str">
        <f aca="false">IF(L516=1,J516+ROW()/10^7,"")</f>
        <v/>
      </c>
      <c r="Q516" s="56" t="str">
        <f aca="false">IF(O516=1,M516,"")</f>
        <v/>
      </c>
      <c r="R516" s="56" t="str">
        <f aca="false">IF(K516=1,ROW(),"")</f>
        <v/>
      </c>
      <c r="S516" s="56" t="str">
        <f aca="false">IF(D516="","",TRIM(D516))</f>
        <v/>
      </c>
    </row>
    <row r="517" customFormat="false" ht="15" hidden="false" customHeight="false" outlineLevel="0" collapsed="false">
      <c r="A517" s="50"/>
      <c r="B517" s="50"/>
      <c r="C517" s="50" t="str">
        <f aca="false">IF(S517="","",IFERROR(IF(INDEX('Ledger Codes'!$C$6:$C$205,MATCH(S517,'Ledger Codes'!$B$6:$B$205,0))="","",INDEX('Ledger Codes'!$C$6:$C$205,MATCH(S517,'Ledger Codes'!$B$6:$B$205,0))),""))</f>
        <v/>
      </c>
      <c r="D517" s="50"/>
      <c r="E517" s="50"/>
      <c r="F517" s="50"/>
      <c r="G517" s="50"/>
      <c r="H517" s="50"/>
      <c r="I517" s="52" t="str">
        <f aca="false">IF(AND(G517="",H517=""),"",N(G517)-N(H517))</f>
        <v/>
      </c>
      <c r="J517" s="52" t="str">
        <f aca="false">IF(I517="","",ABS(I517))</f>
        <v/>
      </c>
      <c r="K517" s="56" t="str">
        <f aca="false">IF(S517="","",IF(IFERROR(INDEX('Expense Accounts'!$G$6:$G$75,MATCH(S517,'Expense Accounts'!$C$6:$C$75,0)),"Include")="Exclude",1,0))</f>
        <v/>
      </c>
      <c r="L517" s="56" t="str">
        <f aca="false">IF(J517="","",IF(AND(J517&gt;'Expenses Testing'!$E$9,K517=0),1,0))</f>
        <v/>
      </c>
      <c r="M517" s="57" t="n">
        <v>0.114668177282</v>
      </c>
      <c r="N517" s="56" t="str">
        <f aca="false">IF(OR(A517="",I517=""),"",IF(COUNTIFS($A$2:$A$800,A517,$D$2:$D$800,D517,$I$2:$I$800,I517)&gt;1,"Possible duplicate",""))</f>
        <v/>
      </c>
      <c r="O517" s="56" t="str">
        <f aca="false">IF(J517="","",IF(AND(L517=0,K517=0),1,0))</f>
        <v/>
      </c>
      <c r="P517" s="56" t="str">
        <f aca="false">IF(L517=1,J517+ROW()/10^7,"")</f>
        <v/>
      </c>
      <c r="Q517" s="56" t="str">
        <f aca="false">IF(O517=1,M517,"")</f>
        <v/>
      </c>
      <c r="R517" s="56" t="str">
        <f aca="false">IF(K517=1,ROW(),"")</f>
        <v/>
      </c>
      <c r="S517" s="56" t="str">
        <f aca="false">IF(D517="","",TRIM(D517))</f>
        <v/>
      </c>
    </row>
    <row r="518" customFormat="false" ht="15" hidden="false" customHeight="false" outlineLevel="0" collapsed="false">
      <c r="A518" s="50"/>
      <c r="B518" s="50"/>
      <c r="C518" s="50" t="str">
        <f aca="false">IF(S518="","",IFERROR(IF(INDEX('Ledger Codes'!$C$6:$C$205,MATCH(S518,'Ledger Codes'!$B$6:$B$205,0))="","",INDEX('Ledger Codes'!$C$6:$C$205,MATCH(S518,'Ledger Codes'!$B$6:$B$205,0))),""))</f>
        <v/>
      </c>
      <c r="D518" s="50"/>
      <c r="E518" s="50"/>
      <c r="F518" s="50"/>
      <c r="G518" s="50"/>
      <c r="H518" s="50"/>
      <c r="I518" s="52" t="str">
        <f aca="false">IF(AND(G518="",H518=""),"",N(G518)-N(H518))</f>
        <v/>
      </c>
      <c r="J518" s="52" t="str">
        <f aca="false">IF(I518="","",ABS(I518))</f>
        <v/>
      </c>
      <c r="K518" s="56" t="str">
        <f aca="false">IF(S518="","",IF(IFERROR(INDEX('Expense Accounts'!$G$6:$G$75,MATCH(S518,'Expense Accounts'!$C$6:$C$75,0)),"Include")="Exclude",1,0))</f>
        <v/>
      </c>
      <c r="L518" s="56" t="str">
        <f aca="false">IF(J518="","",IF(AND(J518&gt;'Expenses Testing'!$E$9,K518=0),1,0))</f>
        <v/>
      </c>
      <c r="M518" s="57" t="n">
        <v>0.381425029911</v>
      </c>
      <c r="N518" s="56" t="str">
        <f aca="false">IF(OR(A518="",I518=""),"",IF(COUNTIFS($A$2:$A$800,A518,$D$2:$D$800,D518,$I$2:$I$800,I518)&gt;1,"Possible duplicate",""))</f>
        <v/>
      </c>
      <c r="O518" s="56" t="str">
        <f aca="false">IF(J518="","",IF(AND(L518=0,K518=0),1,0))</f>
        <v/>
      </c>
      <c r="P518" s="56" t="str">
        <f aca="false">IF(L518=1,J518+ROW()/10^7,"")</f>
        <v/>
      </c>
      <c r="Q518" s="56" t="str">
        <f aca="false">IF(O518=1,M518,"")</f>
        <v/>
      </c>
      <c r="R518" s="56" t="str">
        <f aca="false">IF(K518=1,ROW(),"")</f>
        <v/>
      </c>
      <c r="S518" s="56" t="str">
        <f aca="false">IF(D518="","",TRIM(D518))</f>
        <v/>
      </c>
    </row>
    <row r="519" customFormat="false" ht="15" hidden="false" customHeight="false" outlineLevel="0" collapsed="false">
      <c r="A519" s="50"/>
      <c r="B519" s="50"/>
      <c r="C519" s="50" t="str">
        <f aca="false">IF(S519="","",IFERROR(IF(INDEX('Ledger Codes'!$C$6:$C$205,MATCH(S519,'Ledger Codes'!$B$6:$B$205,0))="","",INDEX('Ledger Codes'!$C$6:$C$205,MATCH(S519,'Ledger Codes'!$B$6:$B$205,0))),""))</f>
        <v/>
      </c>
      <c r="D519" s="50"/>
      <c r="E519" s="50"/>
      <c r="F519" s="50"/>
      <c r="G519" s="50"/>
      <c r="H519" s="50"/>
      <c r="I519" s="52" t="str">
        <f aca="false">IF(AND(G519="",H519=""),"",N(G519)-N(H519))</f>
        <v/>
      </c>
      <c r="J519" s="52" t="str">
        <f aca="false">IF(I519="","",ABS(I519))</f>
        <v/>
      </c>
      <c r="K519" s="56" t="str">
        <f aca="false">IF(S519="","",IF(IFERROR(INDEX('Expense Accounts'!$G$6:$G$75,MATCH(S519,'Expense Accounts'!$C$6:$C$75,0)),"Include")="Exclude",1,0))</f>
        <v/>
      </c>
      <c r="L519" s="56" t="str">
        <f aca="false">IF(J519="","",IF(AND(J519&gt;'Expenses Testing'!$E$9,K519=0),1,0))</f>
        <v/>
      </c>
      <c r="M519" s="57" t="n">
        <v>0.01730171724</v>
      </c>
      <c r="N519" s="56" t="str">
        <f aca="false">IF(OR(A519="",I519=""),"",IF(COUNTIFS($A$2:$A$800,A519,$D$2:$D$800,D519,$I$2:$I$800,I519)&gt;1,"Possible duplicate",""))</f>
        <v/>
      </c>
      <c r="O519" s="56" t="str">
        <f aca="false">IF(J519="","",IF(AND(L519=0,K519=0),1,0))</f>
        <v/>
      </c>
      <c r="P519" s="56" t="str">
        <f aca="false">IF(L519=1,J519+ROW()/10^7,"")</f>
        <v/>
      </c>
      <c r="Q519" s="56" t="str">
        <f aca="false">IF(O519=1,M519,"")</f>
        <v/>
      </c>
      <c r="R519" s="56" t="str">
        <f aca="false">IF(K519=1,ROW(),"")</f>
        <v/>
      </c>
      <c r="S519" s="56" t="str">
        <f aca="false">IF(D519="","",TRIM(D519))</f>
        <v/>
      </c>
    </row>
    <row r="520" customFormat="false" ht="15" hidden="false" customHeight="false" outlineLevel="0" collapsed="false">
      <c r="A520" s="50"/>
      <c r="B520" s="50"/>
      <c r="C520" s="50" t="str">
        <f aca="false">IF(S520="","",IFERROR(IF(INDEX('Ledger Codes'!$C$6:$C$205,MATCH(S520,'Ledger Codes'!$B$6:$B$205,0))="","",INDEX('Ledger Codes'!$C$6:$C$205,MATCH(S520,'Ledger Codes'!$B$6:$B$205,0))),""))</f>
        <v/>
      </c>
      <c r="D520" s="50"/>
      <c r="E520" s="50"/>
      <c r="F520" s="50"/>
      <c r="G520" s="50"/>
      <c r="H520" s="50"/>
      <c r="I520" s="52" t="str">
        <f aca="false">IF(AND(G520="",H520=""),"",N(G520)-N(H520))</f>
        <v/>
      </c>
      <c r="J520" s="52" t="str">
        <f aca="false">IF(I520="","",ABS(I520))</f>
        <v/>
      </c>
      <c r="K520" s="56" t="str">
        <f aca="false">IF(S520="","",IF(IFERROR(INDEX('Expense Accounts'!$G$6:$G$75,MATCH(S520,'Expense Accounts'!$C$6:$C$75,0)),"Include")="Exclude",1,0))</f>
        <v/>
      </c>
      <c r="L520" s="56" t="str">
        <f aca="false">IF(J520="","",IF(AND(J520&gt;'Expenses Testing'!$E$9,K520=0),1,0))</f>
        <v/>
      </c>
      <c r="M520" s="57" t="n">
        <v>0.401452893077</v>
      </c>
      <c r="N520" s="56" t="str">
        <f aca="false">IF(OR(A520="",I520=""),"",IF(COUNTIFS($A$2:$A$800,A520,$D$2:$D$800,D520,$I$2:$I$800,I520)&gt;1,"Possible duplicate",""))</f>
        <v/>
      </c>
      <c r="O520" s="56" t="str">
        <f aca="false">IF(J520="","",IF(AND(L520=0,K520=0),1,0))</f>
        <v/>
      </c>
      <c r="P520" s="56" t="str">
        <f aca="false">IF(L520=1,J520+ROW()/10^7,"")</f>
        <v/>
      </c>
      <c r="Q520" s="56" t="str">
        <f aca="false">IF(O520=1,M520,"")</f>
        <v/>
      </c>
      <c r="R520" s="56" t="str">
        <f aca="false">IF(K520=1,ROW(),"")</f>
        <v/>
      </c>
      <c r="S520" s="56" t="str">
        <f aca="false">IF(D520="","",TRIM(D520))</f>
        <v/>
      </c>
    </row>
    <row r="521" customFormat="false" ht="15" hidden="false" customHeight="false" outlineLevel="0" collapsed="false">
      <c r="A521" s="50"/>
      <c r="B521" s="50"/>
      <c r="C521" s="50" t="str">
        <f aca="false">IF(S521="","",IFERROR(IF(INDEX('Ledger Codes'!$C$6:$C$205,MATCH(S521,'Ledger Codes'!$B$6:$B$205,0))="","",INDEX('Ledger Codes'!$C$6:$C$205,MATCH(S521,'Ledger Codes'!$B$6:$B$205,0))),""))</f>
        <v/>
      </c>
      <c r="D521" s="50"/>
      <c r="E521" s="50"/>
      <c r="F521" s="50"/>
      <c r="G521" s="50"/>
      <c r="H521" s="50"/>
      <c r="I521" s="52" t="str">
        <f aca="false">IF(AND(G521="",H521=""),"",N(G521)-N(H521))</f>
        <v/>
      </c>
      <c r="J521" s="52" t="str">
        <f aca="false">IF(I521="","",ABS(I521))</f>
        <v/>
      </c>
      <c r="K521" s="56" t="str">
        <f aca="false">IF(S521="","",IF(IFERROR(INDEX('Expense Accounts'!$G$6:$G$75,MATCH(S521,'Expense Accounts'!$C$6:$C$75,0)),"Include")="Exclude",1,0))</f>
        <v/>
      </c>
      <c r="L521" s="56" t="str">
        <f aca="false">IF(J521="","",IF(AND(J521&gt;'Expenses Testing'!$E$9,K521=0),1,0))</f>
        <v/>
      </c>
      <c r="M521" s="57" t="n">
        <v>0.841105049198</v>
      </c>
      <c r="N521" s="56" t="str">
        <f aca="false">IF(OR(A521="",I521=""),"",IF(COUNTIFS($A$2:$A$800,A521,$D$2:$D$800,D521,$I$2:$I$800,I521)&gt;1,"Possible duplicate",""))</f>
        <v/>
      </c>
      <c r="O521" s="56" t="str">
        <f aca="false">IF(J521="","",IF(AND(L521=0,K521=0),1,0))</f>
        <v/>
      </c>
      <c r="P521" s="56" t="str">
        <f aca="false">IF(L521=1,J521+ROW()/10^7,"")</f>
        <v/>
      </c>
      <c r="Q521" s="56" t="str">
        <f aca="false">IF(O521=1,M521,"")</f>
        <v/>
      </c>
      <c r="R521" s="56" t="str">
        <f aca="false">IF(K521=1,ROW(),"")</f>
        <v/>
      </c>
      <c r="S521" s="56" t="str">
        <f aca="false">IF(D521="","",TRIM(D521))</f>
        <v/>
      </c>
    </row>
    <row r="522" customFormat="false" ht="15" hidden="false" customHeight="false" outlineLevel="0" collapsed="false">
      <c r="A522" s="50"/>
      <c r="B522" s="50"/>
      <c r="C522" s="50" t="str">
        <f aca="false">IF(S522="","",IFERROR(IF(INDEX('Ledger Codes'!$C$6:$C$205,MATCH(S522,'Ledger Codes'!$B$6:$B$205,0))="","",INDEX('Ledger Codes'!$C$6:$C$205,MATCH(S522,'Ledger Codes'!$B$6:$B$205,0))),""))</f>
        <v/>
      </c>
      <c r="D522" s="50"/>
      <c r="E522" s="50"/>
      <c r="F522" s="50"/>
      <c r="G522" s="50"/>
      <c r="H522" s="50"/>
      <c r="I522" s="52" t="str">
        <f aca="false">IF(AND(G522="",H522=""),"",N(G522)-N(H522))</f>
        <v/>
      </c>
      <c r="J522" s="52" t="str">
        <f aca="false">IF(I522="","",ABS(I522))</f>
        <v/>
      </c>
      <c r="K522" s="56" t="str">
        <f aca="false">IF(S522="","",IF(IFERROR(INDEX('Expense Accounts'!$G$6:$G$75,MATCH(S522,'Expense Accounts'!$C$6:$C$75,0)),"Include")="Exclude",1,0))</f>
        <v/>
      </c>
      <c r="L522" s="56" t="str">
        <f aca="false">IF(J522="","",IF(AND(J522&gt;'Expenses Testing'!$E$9,K522=0),1,0))</f>
        <v/>
      </c>
      <c r="M522" s="57" t="n">
        <v>0.523224679293</v>
      </c>
      <c r="N522" s="56" t="str">
        <f aca="false">IF(OR(A522="",I522=""),"",IF(COUNTIFS($A$2:$A$800,A522,$D$2:$D$800,D522,$I$2:$I$800,I522)&gt;1,"Possible duplicate",""))</f>
        <v/>
      </c>
      <c r="O522" s="56" t="str">
        <f aca="false">IF(J522="","",IF(AND(L522=0,K522=0),1,0))</f>
        <v/>
      </c>
      <c r="P522" s="56" t="str">
        <f aca="false">IF(L522=1,J522+ROW()/10^7,"")</f>
        <v/>
      </c>
      <c r="Q522" s="56" t="str">
        <f aca="false">IF(O522=1,M522,"")</f>
        <v/>
      </c>
      <c r="R522" s="56" t="str">
        <f aca="false">IF(K522=1,ROW(),"")</f>
        <v/>
      </c>
      <c r="S522" s="56" t="str">
        <f aca="false">IF(D522="","",TRIM(D522))</f>
        <v/>
      </c>
    </row>
    <row r="523" customFormat="false" ht="15" hidden="false" customHeight="false" outlineLevel="0" collapsed="false">
      <c r="A523" s="50"/>
      <c r="B523" s="50"/>
      <c r="C523" s="50" t="str">
        <f aca="false">IF(S523="","",IFERROR(IF(INDEX('Ledger Codes'!$C$6:$C$205,MATCH(S523,'Ledger Codes'!$B$6:$B$205,0))="","",INDEX('Ledger Codes'!$C$6:$C$205,MATCH(S523,'Ledger Codes'!$B$6:$B$205,0))),""))</f>
        <v/>
      </c>
      <c r="D523" s="50"/>
      <c r="E523" s="50"/>
      <c r="F523" s="50"/>
      <c r="G523" s="50"/>
      <c r="H523" s="50"/>
      <c r="I523" s="52" t="str">
        <f aca="false">IF(AND(G523="",H523=""),"",N(G523)-N(H523))</f>
        <v/>
      </c>
      <c r="J523" s="52" t="str">
        <f aca="false">IF(I523="","",ABS(I523))</f>
        <v/>
      </c>
      <c r="K523" s="56" t="str">
        <f aca="false">IF(S523="","",IF(IFERROR(INDEX('Expense Accounts'!$G$6:$G$75,MATCH(S523,'Expense Accounts'!$C$6:$C$75,0)),"Include")="Exclude",1,0))</f>
        <v/>
      </c>
      <c r="L523" s="56" t="str">
        <f aca="false">IF(J523="","",IF(AND(J523&gt;'Expenses Testing'!$E$9,K523=0),1,0))</f>
        <v/>
      </c>
      <c r="M523" s="57" t="n">
        <v>0.646238331612</v>
      </c>
      <c r="N523" s="56" t="str">
        <f aca="false">IF(OR(A523="",I523=""),"",IF(COUNTIFS($A$2:$A$800,A523,$D$2:$D$800,D523,$I$2:$I$800,I523)&gt;1,"Possible duplicate",""))</f>
        <v/>
      </c>
      <c r="O523" s="56" t="str">
        <f aca="false">IF(J523="","",IF(AND(L523=0,K523=0),1,0))</f>
        <v/>
      </c>
      <c r="P523" s="56" t="str">
        <f aca="false">IF(L523=1,J523+ROW()/10^7,"")</f>
        <v/>
      </c>
      <c r="Q523" s="56" t="str">
        <f aca="false">IF(O523=1,M523,"")</f>
        <v/>
      </c>
      <c r="R523" s="56" t="str">
        <f aca="false">IF(K523=1,ROW(),"")</f>
        <v/>
      </c>
      <c r="S523" s="56" t="str">
        <f aca="false">IF(D523="","",TRIM(D523))</f>
        <v/>
      </c>
    </row>
    <row r="524" customFormat="false" ht="15" hidden="false" customHeight="false" outlineLevel="0" collapsed="false">
      <c r="A524" s="50"/>
      <c r="B524" s="50"/>
      <c r="C524" s="50" t="str">
        <f aca="false">IF(S524="","",IFERROR(IF(INDEX('Ledger Codes'!$C$6:$C$205,MATCH(S524,'Ledger Codes'!$B$6:$B$205,0))="","",INDEX('Ledger Codes'!$C$6:$C$205,MATCH(S524,'Ledger Codes'!$B$6:$B$205,0))),""))</f>
        <v/>
      </c>
      <c r="D524" s="50"/>
      <c r="E524" s="50"/>
      <c r="F524" s="50"/>
      <c r="G524" s="50"/>
      <c r="H524" s="50"/>
      <c r="I524" s="52" t="str">
        <f aca="false">IF(AND(G524="",H524=""),"",N(G524)-N(H524))</f>
        <v/>
      </c>
      <c r="J524" s="52" t="str">
        <f aca="false">IF(I524="","",ABS(I524))</f>
        <v/>
      </c>
      <c r="K524" s="56" t="str">
        <f aca="false">IF(S524="","",IF(IFERROR(INDEX('Expense Accounts'!$G$6:$G$75,MATCH(S524,'Expense Accounts'!$C$6:$C$75,0)),"Include")="Exclude",1,0))</f>
        <v/>
      </c>
      <c r="L524" s="56" t="str">
        <f aca="false">IF(J524="","",IF(AND(J524&gt;'Expenses Testing'!$E$9,K524=0),1,0))</f>
        <v/>
      </c>
      <c r="M524" s="57" t="n">
        <v>0.37738123002</v>
      </c>
      <c r="N524" s="56" t="str">
        <f aca="false">IF(OR(A524="",I524=""),"",IF(COUNTIFS($A$2:$A$800,A524,$D$2:$D$800,D524,$I$2:$I$800,I524)&gt;1,"Possible duplicate",""))</f>
        <v/>
      </c>
      <c r="O524" s="56" t="str">
        <f aca="false">IF(J524="","",IF(AND(L524=0,K524=0),1,0))</f>
        <v/>
      </c>
      <c r="P524" s="56" t="str">
        <f aca="false">IF(L524=1,J524+ROW()/10^7,"")</f>
        <v/>
      </c>
      <c r="Q524" s="56" t="str">
        <f aca="false">IF(O524=1,M524,"")</f>
        <v/>
      </c>
      <c r="R524" s="56" t="str">
        <f aca="false">IF(K524=1,ROW(),"")</f>
        <v/>
      </c>
      <c r="S524" s="56" t="str">
        <f aca="false">IF(D524="","",TRIM(D524))</f>
        <v/>
      </c>
    </row>
    <row r="525" customFormat="false" ht="15" hidden="false" customHeight="false" outlineLevel="0" collapsed="false">
      <c r="A525" s="50"/>
      <c r="B525" s="50"/>
      <c r="C525" s="50" t="str">
        <f aca="false">IF(S525="","",IFERROR(IF(INDEX('Ledger Codes'!$C$6:$C$205,MATCH(S525,'Ledger Codes'!$B$6:$B$205,0))="","",INDEX('Ledger Codes'!$C$6:$C$205,MATCH(S525,'Ledger Codes'!$B$6:$B$205,0))),""))</f>
        <v/>
      </c>
      <c r="D525" s="50"/>
      <c r="E525" s="50"/>
      <c r="F525" s="50"/>
      <c r="G525" s="50"/>
      <c r="H525" s="50"/>
      <c r="I525" s="52" t="str">
        <f aca="false">IF(AND(G525="",H525=""),"",N(G525)-N(H525))</f>
        <v/>
      </c>
      <c r="J525" s="52" t="str">
        <f aca="false">IF(I525="","",ABS(I525))</f>
        <v/>
      </c>
      <c r="K525" s="56" t="str">
        <f aca="false">IF(S525="","",IF(IFERROR(INDEX('Expense Accounts'!$G$6:$G$75,MATCH(S525,'Expense Accounts'!$C$6:$C$75,0)),"Include")="Exclude",1,0))</f>
        <v/>
      </c>
      <c r="L525" s="56" t="str">
        <f aca="false">IF(J525="","",IF(AND(J525&gt;'Expenses Testing'!$E$9,K525=0),1,0))</f>
        <v/>
      </c>
      <c r="M525" s="57" t="n">
        <v>0.124796062265</v>
      </c>
      <c r="N525" s="56" t="str">
        <f aca="false">IF(OR(A525="",I525=""),"",IF(COUNTIFS($A$2:$A$800,A525,$D$2:$D$800,D525,$I$2:$I$800,I525)&gt;1,"Possible duplicate",""))</f>
        <v/>
      </c>
      <c r="O525" s="56" t="str">
        <f aca="false">IF(J525="","",IF(AND(L525=0,K525=0),1,0))</f>
        <v/>
      </c>
      <c r="P525" s="56" t="str">
        <f aca="false">IF(L525=1,J525+ROW()/10^7,"")</f>
        <v/>
      </c>
      <c r="Q525" s="56" t="str">
        <f aca="false">IF(O525=1,M525,"")</f>
        <v/>
      </c>
      <c r="R525" s="56" t="str">
        <f aca="false">IF(K525=1,ROW(),"")</f>
        <v/>
      </c>
      <c r="S525" s="56" t="str">
        <f aca="false">IF(D525="","",TRIM(D525))</f>
        <v/>
      </c>
    </row>
    <row r="526" customFormat="false" ht="15" hidden="false" customHeight="false" outlineLevel="0" collapsed="false">
      <c r="A526" s="50"/>
      <c r="B526" s="50"/>
      <c r="C526" s="50" t="str">
        <f aca="false">IF(S526="","",IFERROR(IF(INDEX('Ledger Codes'!$C$6:$C$205,MATCH(S526,'Ledger Codes'!$B$6:$B$205,0))="","",INDEX('Ledger Codes'!$C$6:$C$205,MATCH(S526,'Ledger Codes'!$B$6:$B$205,0))),""))</f>
        <v/>
      </c>
      <c r="D526" s="50"/>
      <c r="E526" s="50"/>
      <c r="F526" s="50"/>
      <c r="G526" s="50"/>
      <c r="H526" s="50"/>
      <c r="I526" s="52" t="str">
        <f aca="false">IF(AND(G526="",H526=""),"",N(G526)-N(H526))</f>
        <v/>
      </c>
      <c r="J526" s="52" t="str">
        <f aca="false">IF(I526="","",ABS(I526))</f>
        <v/>
      </c>
      <c r="K526" s="56" t="str">
        <f aca="false">IF(S526="","",IF(IFERROR(INDEX('Expense Accounts'!$G$6:$G$75,MATCH(S526,'Expense Accounts'!$C$6:$C$75,0)),"Include")="Exclude",1,0))</f>
        <v/>
      </c>
      <c r="L526" s="56" t="str">
        <f aca="false">IF(J526="","",IF(AND(J526&gt;'Expenses Testing'!$E$9,K526=0),1,0))</f>
        <v/>
      </c>
      <c r="M526" s="57" t="n">
        <v>0.751139403011</v>
      </c>
      <c r="N526" s="56" t="str">
        <f aca="false">IF(OR(A526="",I526=""),"",IF(COUNTIFS($A$2:$A$800,A526,$D$2:$D$800,D526,$I$2:$I$800,I526)&gt;1,"Possible duplicate",""))</f>
        <v/>
      </c>
      <c r="O526" s="56" t="str">
        <f aca="false">IF(J526="","",IF(AND(L526=0,K526=0),1,0))</f>
        <v/>
      </c>
      <c r="P526" s="56" t="str">
        <f aca="false">IF(L526=1,J526+ROW()/10^7,"")</f>
        <v/>
      </c>
      <c r="Q526" s="56" t="str">
        <f aca="false">IF(O526=1,M526,"")</f>
        <v/>
      </c>
      <c r="R526" s="56" t="str">
        <f aca="false">IF(K526=1,ROW(),"")</f>
        <v/>
      </c>
      <c r="S526" s="56" t="str">
        <f aca="false">IF(D526="","",TRIM(D526))</f>
        <v/>
      </c>
    </row>
    <row r="527" customFormat="false" ht="15" hidden="false" customHeight="false" outlineLevel="0" collapsed="false">
      <c r="A527" s="50"/>
      <c r="B527" s="50"/>
      <c r="C527" s="50" t="str">
        <f aca="false">IF(S527="","",IFERROR(IF(INDEX('Ledger Codes'!$C$6:$C$205,MATCH(S527,'Ledger Codes'!$B$6:$B$205,0))="","",INDEX('Ledger Codes'!$C$6:$C$205,MATCH(S527,'Ledger Codes'!$B$6:$B$205,0))),""))</f>
        <v/>
      </c>
      <c r="D527" s="50"/>
      <c r="E527" s="50"/>
      <c r="F527" s="50"/>
      <c r="G527" s="50"/>
      <c r="H527" s="50"/>
      <c r="I527" s="52" t="str">
        <f aca="false">IF(AND(G527="",H527=""),"",N(G527)-N(H527))</f>
        <v/>
      </c>
      <c r="J527" s="52" t="str">
        <f aca="false">IF(I527="","",ABS(I527))</f>
        <v/>
      </c>
      <c r="K527" s="56" t="str">
        <f aca="false">IF(S527="","",IF(IFERROR(INDEX('Expense Accounts'!$G$6:$G$75,MATCH(S527,'Expense Accounts'!$C$6:$C$75,0)),"Include")="Exclude",1,0))</f>
        <v/>
      </c>
      <c r="L527" s="56" t="str">
        <f aca="false">IF(J527="","",IF(AND(J527&gt;'Expenses Testing'!$E$9,K527=0),1,0))</f>
        <v/>
      </c>
      <c r="M527" s="57" t="n">
        <v>0.278797525816</v>
      </c>
      <c r="N527" s="56" t="str">
        <f aca="false">IF(OR(A527="",I527=""),"",IF(COUNTIFS($A$2:$A$800,A527,$D$2:$D$800,D527,$I$2:$I$800,I527)&gt;1,"Possible duplicate",""))</f>
        <v/>
      </c>
      <c r="O527" s="56" t="str">
        <f aca="false">IF(J527="","",IF(AND(L527=0,K527=0),1,0))</f>
        <v/>
      </c>
      <c r="P527" s="56" t="str">
        <f aca="false">IF(L527=1,J527+ROW()/10^7,"")</f>
        <v/>
      </c>
      <c r="Q527" s="56" t="str">
        <f aca="false">IF(O527=1,M527,"")</f>
        <v/>
      </c>
      <c r="R527" s="56" t="str">
        <f aca="false">IF(K527=1,ROW(),"")</f>
        <v/>
      </c>
      <c r="S527" s="56" t="str">
        <f aca="false">IF(D527="","",TRIM(D527))</f>
        <v/>
      </c>
    </row>
    <row r="528" customFormat="false" ht="15" hidden="false" customHeight="false" outlineLevel="0" collapsed="false">
      <c r="A528" s="50"/>
      <c r="B528" s="50"/>
      <c r="C528" s="50" t="str">
        <f aca="false">IF(S528="","",IFERROR(IF(INDEX('Ledger Codes'!$C$6:$C$205,MATCH(S528,'Ledger Codes'!$B$6:$B$205,0))="","",INDEX('Ledger Codes'!$C$6:$C$205,MATCH(S528,'Ledger Codes'!$B$6:$B$205,0))),""))</f>
        <v/>
      </c>
      <c r="D528" s="50"/>
      <c r="E528" s="50"/>
      <c r="F528" s="50"/>
      <c r="G528" s="50"/>
      <c r="H528" s="50"/>
      <c r="I528" s="52" t="str">
        <f aca="false">IF(AND(G528="",H528=""),"",N(G528)-N(H528))</f>
        <v/>
      </c>
      <c r="J528" s="52" t="str">
        <f aca="false">IF(I528="","",ABS(I528))</f>
        <v/>
      </c>
      <c r="K528" s="56" t="str">
        <f aca="false">IF(S528="","",IF(IFERROR(INDEX('Expense Accounts'!$G$6:$G$75,MATCH(S528,'Expense Accounts'!$C$6:$C$75,0)),"Include")="Exclude",1,0))</f>
        <v/>
      </c>
      <c r="L528" s="56" t="str">
        <f aca="false">IF(J528="","",IF(AND(J528&gt;'Expenses Testing'!$E$9,K528=0),1,0))</f>
        <v/>
      </c>
      <c r="M528" s="57" t="n">
        <v>0.276921587846</v>
      </c>
      <c r="N528" s="56" t="str">
        <f aca="false">IF(OR(A528="",I528=""),"",IF(COUNTIFS($A$2:$A$800,A528,$D$2:$D$800,D528,$I$2:$I$800,I528)&gt;1,"Possible duplicate",""))</f>
        <v/>
      </c>
      <c r="O528" s="56" t="str">
        <f aca="false">IF(J528="","",IF(AND(L528=0,K528=0),1,0))</f>
        <v/>
      </c>
      <c r="P528" s="56" t="str">
        <f aca="false">IF(L528=1,J528+ROW()/10^7,"")</f>
        <v/>
      </c>
      <c r="Q528" s="56" t="str">
        <f aca="false">IF(O528=1,M528,"")</f>
        <v/>
      </c>
      <c r="R528" s="56" t="str">
        <f aca="false">IF(K528=1,ROW(),"")</f>
        <v/>
      </c>
      <c r="S528" s="56" t="str">
        <f aca="false">IF(D528="","",TRIM(D528))</f>
        <v/>
      </c>
    </row>
    <row r="529" customFormat="false" ht="15" hidden="false" customHeight="false" outlineLevel="0" collapsed="false">
      <c r="A529" s="50"/>
      <c r="B529" s="50"/>
      <c r="C529" s="50" t="str">
        <f aca="false">IF(S529="","",IFERROR(IF(INDEX('Ledger Codes'!$C$6:$C$205,MATCH(S529,'Ledger Codes'!$B$6:$B$205,0))="","",INDEX('Ledger Codes'!$C$6:$C$205,MATCH(S529,'Ledger Codes'!$B$6:$B$205,0))),""))</f>
        <v/>
      </c>
      <c r="D529" s="50"/>
      <c r="E529" s="50"/>
      <c r="F529" s="50"/>
      <c r="G529" s="50"/>
      <c r="H529" s="50"/>
      <c r="I529" s="52" t="str">
        <f aca="false">IF(AND(G529="",H529=""),"",N(G529)-N(H529))</f>
        <v/>
      </c>
      <c r="J529" s="52" t="str">
        <f aca="false">IF(I529="","",ABS(I529))</f>
        <v/>
      </c>
      <c r="K529" s="56" t="str">
        <f aca="false">IF(S529="","",IF(IFERROR(INDEX('Expense Accounts'!$G$6:$G$75,MATCH(S529,'Expense Accounts'!$C$6:$C$75,0)),"Include")="Exclude",1,0))</f>
        <v/>
      </c>
      <c r="L529" s="56" t="str">
        <f aca="false">IF(J529="","",IF(AND(J529&gt;'Expenses Testing'!$E$9,K529=0),1,0))</f>
        <v/>
      </c>
      <c r="M529" s="57" t="n">
        <v>0.740036960011</v>
      </c>
      <c r="N529" s="56" t="str">
        <f aca="false">IF(OR(A529="",I529=""),"",IF(COUNTIFS($A$2:$A$800,A529,$D$2:$D$800,D529,$I$2:$I$800,I529)&gt;1,"Possible duplicate",""))</f>
        <v/>
      </c>
      <c r="O529" s="56" t="str">
        <f aca="false">IF(J529="","",IF(AND(L529=0,K529=0),1,0))</f>
        <v/>
      </c>
      <c r="P529" s="56" t="str">
        <f aca="false">IF(L529=1,J529+ROW()/10^7,"")</f>
        <v/>
      </c>
      <c r="Q529" s="56" t="str">
        <f aca="false">IF(O529=1,M529,"")</f>
        <v/>
      </c>
      <c r="R529" s="56" t="str">
        <f aca="false">IF(K529=1,ROW(),"")</f>
        <v/>
      </c>
      <c r="S529" s="56" t="str">
        <f aca="false">IF(D529="","",TRIM(D529))</f>
        <v/>
      </c>
    </row>
    <row r="530" customFormat="false" ht="15" hidden="false" customHeight="false" outlineLevel="0" collapsed="false">
      <c r="A530" s="50"/>
      <c r="B530" s="50"/>
      <c r="C530" s="50" t="str">
        <f aca="false">IF(S530="","",IFERROR(IF(INDEX('Ledger Codes'!$C$6:$C$205,MATCH(S530,'Ledger Codes'!$B$6:$B$205,0))="","",INDEX('Ledger Codes'!$C$6:$C$205,MATCH(S530,'Ledger Codes'!$B$6:$B$205,0))),""))</f>
        <v/>
      </c>
      <c r="D530" s="50"/>
      <c r="E530" s="50"/>
      <c r="F530" s="50"/>
      <c r="G530" s="50"/>
      <c r="H530" s="50"/>
      <c r="I530" s="52" t="str">
        <f aca="false">IF(AND(G530="",H530=""),"",N(G530)-N(H530))</f>
        <v/>
      </c>
      <c r="J530" s="52" t="str">
        <f aca="false">IF(I530="","",ABS(I530))</f>
        <v/>
      </c>
      <c r="K530" s="56" t="str">
        <f aca="false">IF(S530="","",IF(IFERROR(INDEX('Expense Accounts'!$G$6:$G$75,MATCH(S530,'Expense Accounts'!$C$6:$C$75,0)),"Include")="Exclude",1,0))</f>
        <v/>
      </c>
      <c r="L530" s="56" t="str">
        <f aca="false">IF(J530="","",IF(AND(J530&gt;'Expenses Testing'!$E$9,K530=0),1,0))</f>
        <v/>
      </c>
      <c r="M530" s="57" t="n">
        <v>0.581479326626</v>
      </c>
      <c r="N530" s="56" t="str">
        <f aca="false">IF(OR(A530="",I530=""),"",IF(COUNTIFS($A$2:$A$800,A530,$D$2:$D$800,D530,$I$2:$I$800,I530)&gt;1,"Possible duplicate",""))</f>
        <v/>
      </c>
      <c r="O530" s="56" t="str">
        <f aca="false">IF(J530="","",IF(AND(L530=0,K530=0),1,0))</f>
        <v/>
      </c>
      <c r="P530" s="56" t="str">
        <f aca="false">IF(L530=1,J530+ROW()/10^7,"")</f>
        <v/>
      </c>
      <c r="Q530" s="56" t="str">
        <f aca="false">IF(O530=1,M530,"")</f>
        <v/>
      </c>
      <c r="R530" s="56" t="str">
        <f aca="false">IF(K530=1,ROW(),"")</f>
        <v/>
      </c>
      <c r="S530" s="56" t="str">
        <f aca="false">IF(D530="","",TRIM(D530))</f>
        <v/>
      </c>
    </row>
    <row r="531" customFormat="false" ht="15" hidden="false" customHeight="false" outlineLevel="0" collapsed="false">
      <c r="A531" s="50"/>
      <c r="B531" s="50"/>
      <c r="C531" s="50" t="str">
        <f aca="false">IF(S531="","",IFERROR(IF(INDEX('Ledger Codes'!$C$6:$C$205,MATCH(S531,'Ledger Codes'!$B$6:$B$205,0))="","",INDEX('Ledger Codes'!$C$6:$C$205,MATCH(S531,'Ledger Codes'!$B$6:$B$205,0))),""))</f>
        <v/>
      </c>
      <c r="D531" s="50"/>
      <c r="E531" s="50"/>
      <c r="F531" s="50"/>
      <c r="G531" s="50"/>
      <c r="H531" s="50"/>
      <c r="I531" s="52" t="str">
        <f aca="false">IF(AND(G531="",H531=""),"",N(G531)-N(H531))</f>
        <v/>
      </c>
      <c r="J531" s="52" t="str">
        <f aca="false">IF(I531="","",ABS(I531))</f>
        <v/>
      </c>
      <c r="K531" s="56" t="str">
        <f aca="false">IF(S531="","",IF(IFERROR(INDEX('Expense Accounts'!$G$6:$G$75,MATCH(S531,'Expense Accounts'!$C$6:$C$75,0)),"Include")="Exclude",1,0))</f>
        <v/>
      </c>
      <c r="L531" s="56" t="str">
        <f aca="false">IF(J531="","",IF(AND(J531&gt;'Expenses Testing'!$E$9,K531=0),1,0))</f>
        <v/>
      </c>
      <c r="M531" s="57" t="n">
        <v>0.253651004213</v>
      </c>
      <c r="N531" s="56" t="str">
        <f aca="false">IF(OR(A531="",I531=""),"",IF(COUNTIFS($A$2:$A$800,A531,$D$2:$D$800,D531,$I$2:$I$800,I531)&gt;1,"Possible duplicate",""))</f>
        <v/>
      </c>
      <c r="O531" s="56" t="str">
        <f aca="false">IF(J531="","",IF(AND(L531=0,K531=0),1,0))</f>
        <v/>
      </c>
      <c r="P531" s="56" t="str">
        <f aca="false">IF(L531=1,J531+ROW()/10^7,"")</f>
        <v/>
      </c>
      <c r="Q531" s="56" t="str">
        <f aca="false">IF(O531=1,M531,"")</f>
        <v/>
      </c>
      <c r="R531" s="56" t="str">
        <f aca="false">IF(K531=1,ROW(),"")</f>
        <v/>
      </c>
      <c r="S531" s="56" t="str">
        <f aca="false">IF(D531="","",TRIM(D531))</f>
        <v/>
      </c>
    </row>
    <row r="532" customFormat="false" ht="15" hidden="false" customHeight="false" outlineLevel="0" collapsed="false">
      <c r="A532" s="50"/>
      <c r="B532" s="50"/>
      <c r="C532" s="50" t="str">
        <f aca="false">IF(S532="","",IFERROR(IF(INDEX('Ledger Codes'!$C$6:$C$205,MATCH(S532,'Ledger Codes'!$B$6:$B$205,0))="","",INDEX('Ledger Codes'!$C$6:$C$205,MATCH(S532,'Ledger Codes'!$B$6:$B$205,0))),""))</f>
        <v/>
      </c>
      <c r="D532" s="50"/>
      <c r="E532" s="50"/>
      <c r="F532" s="50"/>
      <c r="G532" s="50"/>
      <c r="H532" s="50"/>
      <c r="I532" s="52" t="str">
        <f aca="false">IF(AND(G532="",H532=""),"",N(G532)-N(H532))</f>
        <v/>
      </c>
      <c r="J532" s="52" t="str">
        <f aca="false">IF(I532="","",ABS(I532))</f>
        <v/>
      </c>
      <c r="K532" s="56" t="str">
        <f aca="false">IF(S532="","",IF(IFERROR(INDEX('Expense Accounts'!$G$6:$G$75,MATCH(S532,'Expense Accounts'!$C$6:$C$75,0)),"Include")="Exclude",1,0))</f>
        <v/>
      </c>
      <c r="L532" s="56" t="str">
        <f aca="false">IF(J532="","",IF(AND(J532&gt;'Expenses Testing'!$E$9,K532=0),1,0))</f>
        <v/>
      </c>
      <c r="M532" s="57" t="n">
        <v>0.57863474137</v>
      </c>
      <c r="N532" s="56" t="str">
        <f aca="false">IF(OR(A532="",I532=""),"",IF(COUNTIFS($A$2:$A$800,A532,$D$2:$D$800,D532,$I$2:$I$800,I532)&gt;1,"Possible duplicate",""))</f>
        <v/>
      </c>
      <c r="O532" s="56" t="str">
        <f aca="false">IF(J532="","",IF(AND(L532=0,K532=0),1,0))</f>
        <v/>
      </c>
      <c r="P532" s="56" t="str">
        <f aca="false">IF(L532=1,J532+ROW()/10^7,"")</f>
        <v/>
      </c>
      <c r="Q532" s="56" t="str">
        <f aca="false">IF(O532=1,M532,"")</f>
        <v/>
      </c>
      <c r="R532" s="56" t="str">
        <f aca="false">IF(K532=1,ROW(),"")</f>
        <v/>
      </c>
      <c r="S532" s="56" t="str">
        <f aca="false">IF(D532="","",TRIM(D532))</f>
        <v/>
      </c>
    </row>
    <row r="533" customFormat="false" ht="15" hidden="false" customHeight="false" outlineLevel="0" collapsed="false">
      <c r="A533" s="50"/>
      <c r="B533" s="50"/>
      <c r="C533" s="50" t="str">
        <f aca="false">IF(S533="","",IFERROR(IF(INDEX('Ledger Codes'!$C$6:$C$205,MATCH(S533,'Ledger Codes'!$B$6:$B$205,0))="","",INDEX('Ledger Codes'!$C$6:$C$205,MATCH(S533,'Ledger Codes'!$B$6:$B$205,0))),""))</f>
        <v/>
      </c>
      <c r="D533" s="50"/>
      <c r="E533" s="50"/>
      <c r="F533" s="50"/>
      <c r="G533" s="50"/>
      <c r="H533" s="50"/>
      <c r="I533" s="52" t="str">
        <f aca="false">IF(AND(G533="",H533=""),"",N(G533)-N(H533))</f>
        <v/>
      </c>
      <c r="J533" s="52" t="str">
        <f aca="false">IF(I533="","",ABS(I533))</f>
        <v/>
      </c>
      <c r="K533" s="56" t="str">
        <f aca="false">IF(S533="","",IF(IFERROR(INDEX('Expense Accounts'!$G$6:$G$75,MATCH(S533,'Expense Accounts'!$C$6:$C$75,0)),"Include")="Exclude",1,0))</f>
        <v/>
      </c>
      <c r="L533" s="56" t="str">
        <f aca="false">IF(J533="","",IF(AND(J533&gt;'Expenses Testing'!$E$9,K533=0),1,0))</f>
        <v/>
      </c>
      <c r="M533" s="57" t="n">
        <v>0.061786519952</v>
      </c>
      <c r="N533" s="56" t="str">
        <f aca="false">IF(OR(A533="",I533=""),"",IF(COUNTIFS($A$2:$A$800,A533,$D$2:$D$800,D533,$I$2:$I$800,I533)&gt;1,"Possible duplicate",""))</f>
        <v/>
      </c>
      <c r="O533" s="56" t="str">
        <f aca="false">IF(J533="","",IF(AND(L533=0,K533=0),1,0))</f>
        <v/>
      </c>
      <c r="P533" s="56" t="str">
        <f aca="false">IF(L533=1,J533+ROW()/10^7,"")</f>
        <v/>
      </c>
      <c r="Q533" s="56" t="str">
        <f aca="false">IF(O533=1,M533,"")</f>
        <v/>
      </c>
      <c r="R533" s="56" t="str">
        <f aca="false">IF(K533=1,ROW(),"")</f>
        <v/>
      </c>
      <c r="S533" s="56" t="str">
        <f aca="false">IF(D533="","",TRIM(D533))</f>
        <v/>
      </c>
    </row>
    <row r="534" customFormat="false" ht="15" hidden="false" customHeight="false" outlineLevel="0" collapsed="false">
      <c r="A534" s="50"/>
      <c r="B534" s="50"/>
      <c r="C534" s="50" t="str">
        <f aca="false">IF(S534="","",IFERROR(IF(INDEX('Ledger Codes'!$C$6:$C$205,MATCH(S534,'Ledger Codes'!$B$6:$B$205,0))="","",INDEX('Ledger Codes'!$C$6:$C$205,MATCH(S534,'Ledger Codes'!$B$6:$B$205,0))),""))</f>
        <v/>
      </c>
      <c r="D534" s="50"/>
      <c r="E534" s="50"/>
      <c r="F534" s="50"/>
      <c r="G534" s="50"/>
      <c r="H534" s="50"/>
      <c r="I534" s="52" t="str">
        <f aca="false">IF(AND(G534="",H534=""),"",N(G534)-N(H534))</f>
        <v/>
      </c>
      <c r="J534" s="52" t="str">
        <f aca="false">IF(I534="","",ABS(I534))</f>
        <v/>
      </c>
      <c r="K534" s="56" t="str">
        <f aca="false">IF(S534="","",IF(IFERROR(INDEX('Expense Accounts'!$G$6:$G$75,MATCH(S534,'Expense Accounts'!$C$6:$C$75,0)),"Include")="Exclude",1,0))</f>
        <v/>
      </c>
      <c r="L534" s="56" t="str">
        <f aca="false">IF(J534="","",IF(AND(J534&gt;'Expenses Testing'!$E$9,K534=0),1,0))</f>
        <v/>
      </c>
      <c r="M534" s="57" t="n">
        <v>0.114964031395</v>
      </c>
      <c r="N534" s="56" t="str">
        <f aca="false">IF(OR(A534="",I534=""),"",IF(COUNTIFS($A$2:$A$800,A534,$D$2:$D$800,D534,$I$2:$I$800,I534)&gt;1,"Possible duplicate",""))</f>
        <v/>
      </c>
      <c r="O534" s="56" t="str">
        <f aca="false">IF(J534="","",IF(AND(L534=0,K534=0),1,0))</f>
        <v/>
      </c>
      <c r="P534" s="56" t="str">
        <f aca="false">IF(L534=1,J534+ROW()/10^7,"")</f>
        <v/>
      </c>
      <c r="Q534" s="56" t="str">
        <f aca="false">IF(O534=1,M534,"")</f>
        <v/>
      </c>
      <c r="R534" s="56" t="str">
        <f aca="false">IF(K534=1,ROW(),"")</f>
        <v/>
      </c>
      <c r="S534" s="56" t="str">
        <f aca="false">IF(D534="","",TRIM(D534))</f>
        <v/>
      </c>
    </row>
    <row r="535" customFormat="false" ht="15" hidden="false" customHeight="false" outlineLevel="0" collapsed="false">
      <c r="A535" s="50"/>
      <c r="B535" s="50"/>
      <c r="C535" s="50" t="str">
        <f aca="false">IF(S535="","",IFERROR(IF(INDEX('Ledger Codes'!$C$6:$C$205,MATCH(S535,'Ledger Codes'!$B$6:$B$205,0))="","",INDEX('Ledger Codes'!$C$6:$C$205,MATCH(S535,'Ledger Codes'!$B$6:$B$205,0))),""))</f>
        <v/>
      </c>
      <c r="D535" s="50"/>
      <c r="E535" s="50"/>
      <c r="F535" s="50"/>
      <c r="G535" s="50"/>
      <c r="H535" s="50"/>
      <c r="I535" s="52" t="str">
        <f aca="false">IF(AND(G535="",H535=""),"",N(G535)-N(H535))</f>
        <v/>
      </c>
      <c r="J535" s="52" t="str">
        <f aca="false">IF(I535="","",ABS(I535))</f>
        <v/>
      </c>
      <c r="K535" s="56" t="str">
        <f aca="false">IF(S535="","",IF(IFERROR(INDEX('Expense Accounts'!$G$6:$G$75,MATCH(S535,'Expense Accounts'!$C$6:$C$75,0)),"Include")="Exclude",1,0))</f>
        <v/>
      </c>
      <c r="L535" s="56" t="str">
        <f aca="false">IF(J535="","",IF(AND(J535&gt;'Expenses Testing'!$E$9,K535=0),1,0))</f>
        <v/>
      </c>
      <c r="M535" s="57" t="n">
        <v>0.983955747025</v>
      </c>
      <c r="N535" s="56" t="str">
        <f aca="false">IF(OR(A535="",I535=""),"",IF(COUNTIFS($A$2:$A$800,A535,$D$2:$D$800,D535,$I$2:$I$800,I535)&gt;1,"Possible duplicate",""))</f>
        <v/>
      </c>
      <c r="O535" s="56" t="str">
        <f aca="false">IF(J535="","",IF(AND(L535=0,K535=0),1,0))</f>
        <v/>
      </c>
      <c r="P535" s="56" t="str">
        <f aca="false">IF(L535=1,J535+ROW()/10^7,"")</f>
        <v/>
      </c>
      <c r="Q535" s="56" t="str">
        <f aca="false">IF(O535=1,M535,"")</f>
        <v/>
      </c>
      <c r="R535" s="56" t="str">
        <f aca="false">IF(K535=1,ROW(),"")</f>
        <v/>
      </c>
      <c r="S535" s="56" t="str">
        <f aca="false">IF(D535="","",TRIM(D535))</f>
        <v/>
      </c>
    </row>
    <row r="536" customFormat="false" ht="15" hidden="false" customHeight="false" outlineLevel="0" collapsed="false">
      <c r="A536" s="50"/>
      <c r="B536" s="50"/>
      <c r="C536" s="50" t="str">
        <f aca="false">IF(S536="","",IFERROR(IF(INDEX('Ledger Codes'!$C$6:$C$205,MATCH(S536,'Ledger Codes'!$B$6:$B$205,0))="","",INDEX('Ledger Codes'!$C$6:$C$205,MATCH(S536,'Ledger Codes'!$B$6:$B$205,0))),""))</f>
        <v/>
      </c>
      <c r="D536" s="50"/>
      <c r="E536" s="50"/>
      <c r="F536" s="50"/>
      <c r="G536" s="50"/>
      <c r="H536" s="50"/>
      <c r="I536" s="52" t="str">
        <f aca="false">IF(AND(G536="",H536=""),"",N(G536)-N(H536))</f>
        <v/>
      </c>
      <c r="J536" s="52" t="str">
        <f aca="false">IF(I536="","",ABS(I536))</f>
        <v/>
      </c>
      <c r="K536" s="56" t="str">
        <f aca="false">IF(S536="","",IF(IFERROR(INDEX('Expense Accounts'!$G$6:$G$75,MATCH(S536,'Expense Accounts'!$C$6:$C$75,0)),"Include")="Exclude",1,0))</f>
        <v/>
      </c>
      <c r="L536" s="56" t="str">
        <f aca="false">IF(J536="","",IF(AND(J536&gt;'Expenses Testing'!$E$9,K536=0),1,0))</f>
        <v/>
      </c>
      <c r="M536" s="57" t="n">
        <v>0.289373659921</v>
      </c>
      <c r="N536" s="56" t="str">
        <f aca="false">IF(OR(A536="",I536=""),"",IF(COUNTIFS($A$2:$A$800,A536,$D$2:$D$800,D536,$I$2:$I$800,I536)&gt;1,"Possible duplicate",""))</f>
        <v/>
      </c>
      <c r="O536" s="56" t="str">
        <f aca="false">IF(J536="","",IF(AND(L536=0,K536=0),1,0))</f>
        <v/>
      </c>
      <c r="P536" s="56" t="str">
        <f aca="false">IF(L536=1,J536+ROW()/10^7,"")</f>
        <v/>
      </c>
      <c r="Q536" s="56" t="str">
        <f aca="false">IF(O536=1,M536,"")</f>
        <v/>
      </c>
      <c r="R536" s="56" t="str">
        <f aca="false">IF(K536=1,ROW(),"")</f>
        <v/>
      </c>
      <c r="S536" s="56" t="str">
        <f aca="false">IF(D536="","",TRIM(D536))</f>
        <v/>
      </c>
    </row>
    <row r="537" customFormat="false" ht="15" hidden="false" customHeight="false" outlineLevel="0" collapsed="false">
      <c r="A537" s="50"/>
      <c r="B537" s="50"/>
      <c r="C537" s="50" t="str">
        <f aca="false">IF(S537="","",IFERROR(IF(INDEX('Ledger Codes'!$C$6:$C$205,MATCH(S537,'Ledger Codes'!$B$6:$B$205,0))="","",INDEX('Ledger Codes'!$C$6:$C$205,MATCH(S537,'Ledger Codes'!$B$6:$B$205,0))),""))</f>
        <v/>
      </c>
      <c r="D537" s="50"/>
      <c r="E537" s="50"/>
      <c r="F537" s="50"/>
      <c r="G537" s="50"/>
      <c r="H537" s="50"/>
      <c r="I537" s="52" t="str">
        <f aca="false">IF(AND(G537="",H537=""),"",N(G537)-N(H537))</f>
        <v/>
      </c>
      <c r="J537" s="52" t="str">
        <f aca="false">IF(I537="","",ABS(I537))</f>
        <v/>
      </c>
      <c r="K537" s="56" t="str">
        <f aca="false">IF(S537="","",IF(IFERROR(INDEX('Expense Accounts'!$G$6:$G$75,MATCH(S537,'Expense Accounts'!$C$6:$C$75,0)),"Include")="Exclude",1,0))</f>
        <v/>
      </c>
      <c r="L537" s="56" t="str">
        <f aca="false">IF(J537="","",IF(AND(J537&gt;'Expenses Testing'!$E$9,K537=0),1,0))</f>
        <v/>
      </c>
      <c r="M537" s="57" t="n">
        <v>0.340118775397</v>
      </c>
      <c r="N537" s="56" t="str">
        <f aca="false">IF(OR(A537="",I537=""),"",IF(COUNTIFS($A$2:$A$800,A537,$D$2:$D$800,D537,$I$2:$I$800,I537)&gt;1,"Possible duplicate",""))</f>
        <v/>
      </c>
      <c r="O537" s="56" t="str">
        <f aca="false">IF(J537="","",IF(AND(L537=0,K537=0),1,0))</f>
        <v/>
      </c>
      <c r="P537" s="56" t="str">
        <f aca="false">IF(L537=1,J537+ROW()/10^7,"")</f>
        <v/>
      </c>
      <c r="Q537" s="56" t="str">
        <f aca="false">IF(O537=1,M537,"")</f>
        <v/>
      </c>
      <c r="R537" s="56" t="str">
        <f aca="false">IF(K537=1,ROW(),"")</f>
        <v/>
      </c>
      <c r="S537" s="56" t="str">
        <f aca="false">IF(D537="","",TRIM(D537))</f>
        <v/>
      </c>
    </row>
    <row r="538" customFormat="false" ht="15" hidden="false" customHeight="false" outlineLevel="0" collapsed="false">
      <c r="A538" s="50"/>
      <c r="B538" s="50"/>
      <c r="C538" s="50" t="str">
        <f aca="false">IF(S538="","",IFERROR(IF(INDEX('Ledger Codes'!$C$6:$C$205,MATCH(S538,'Ledger Codes'!$B$6:$B$205,0))="","",INDEX('Ledger Codes'!$C$6:$C$205,MATCH(S538,'Ledger Codes'!$B$6:$B$205,0))),""))</f>
        <v/>
      </c>
      <c r="D538" s="50"/>
      <c r="E538" s="50"/>
      <c r="F538" s="50"/>
      <c r="G538" s="50"/>
      <c r="H538" s="50"/>
      <c r="I538" s="52" t="str">
        <f aca="false">IF(AND(G538="",H538=""),"",N(G538)-N(H538))</f>
        <v/>
      </c>
      <c r="J538" s="52" t="str">
        <f aca="false">IF(I538="","",ABS(I538))</f>
        <v/>
      </c>
      <c r="K538" s="56" t="str">
        <f aca="false">IF(S538="","",IF(IFERROR(INDEX('Expense Accounts'!$G$6:$G$75,MATCH(S538,'Expense Accounts'!$C$6:$C$75,0)),"Include")="Exclude",1,0))</f>
        <v/>
      </c>
      <c r="L538" s="56" t="str">
        <f aca="false">IF(J538="","",IF(AND(J538&gt;'Expenses Testing'!$E$9,K538=0),1,0))</f>
        <v/>
      </c>
      <c r="M538" s="57" t="n">
        <v>0.281544882368</v>
      </c>
      <c r="N538" s="56" t="str">
        <f aca="false">IF(OR(A538="",I538=""),"",IF(COUNTIFS($A$2:$A$800,A538,$D$2:$D$800,D538,$I$2:$I$800,I538)&gt;1,"Possible duplicate",""))</f>
        <v/>
      </c>
      <c r="O538" s="56" t="str">
        <f aca="false">IF(J538="","",IF(AND(L538=0,K538=0),1,0))</f>
        <v/>
      </c>
      <c r="P538" s="56" t="str">
        <f aca="false">IF(L538=1,J538+ROW()/10^7,"")</f>
        <v/>
      </c>
      <c r="Q538" s="56" t="str">
        <f aca="false">IF(O538=1,M538,"")</f>
        <v/>
      </c>
      <c r="R538" s="56" t="str">
        <f aca="false">IF(K538=1,ROW(),"")</f>
        <v/>
      </c>
      <c r="S538" s="56" t="str">
        <f aca="false">IF(D538="","",TRIM(D538))</f>
        <v/>
      </c>
    </row>
    <row r="539" customFormat="false" ht="15" hidden="false" customHeight="false" outlineLevel="0" collapsed="false">
      <c r="A539" s="50"/>
      <c r="B539" s="50"/>
      <c r="C539" s="50" t="str">
        <f aca="false">IF(S539="","",IFERROR(IF(INDEX('Ledger Codes'!$C$6:$C$205,MATCH(S539,'Ledger Codes'!$B$6:$B$205,0))="","",INDEX('Ledger Codes'!$C$6:$C$205,MATCH(S539,'Ledger Codes'!$B$6:$B$205,0))),""))</f>
        <v/>
      </c>
      <c r="D539" s="50"/>
      <c r="E539" s="50"/>
      <c r="F539" s="50"/>
      <c r="G539" s="50"/>
      <c r="H539" s="50"/>
      <c r="I539" s="52" t="str">
        <f aca="false">IF(AND(G539="",H539=""),"",N(G539)-N(H539))</f>
        <v/>
      </c>
      <c r="J539" s="52" t="str">
        <f aca="false">IF(I539="","",ABS(I539))</f>
        <v/>
      </c>
      <c r="K539" s="56" t="str">
        <f aca="false">IF(S539="","",IF(IFERROR(INDEX('Expense Accounts'!$G$6:$G$75,MATCH(S539,'Expense Accounts'!$C$6:$C$75,0)),"Include")="Exclude",1,0))</f>
        <v/>
      </c>
      <c r="L539" s="56" t="str">
        <f aca="false">IF(J539="","",IF(AND(J539&gt;'Expenses Testing'!$E$9,K539=0),1,0))</f>
        <v/>
      </c>
      <c r="M539" s="57" t="n">
        <v>0.299726315087</v>
      </c>
      <c r="N539" s="56" t="str">
        <f aca="false">IF(OR(A539="",I539=""),"",IF(COUNTIFS($A$2:$A$800,A539,$D$2:$D$800,D539,$I$2:$I$800,I539)&gt;1,"Possible duplicate",""))</f>
        <v/>
      </c>
      <c r="O539" s="56" t="str">
        <f aca="false">IF(J539="","",IF(AND(L539=0,K539=0),1,0))</f>
        <v/>
      </c>
      <c r="P539" s="56" t="str">
        <f aca="false">IF(L539=1,J539+ROW()/10^7,"")</f>
        <v/>
      </c>
      <c r="Q539" s="56" t="str">
        <f aca="false">IF(O539=1,M539,"")</f>
        <v/>
      </c>
      <c r="R539" s="56" t="str">
        <f aca="false">IF(K539=1,ROW(),"")</f>
        <v/>
      </c>
      <c r="S539" s="56" t="str">
        <f aca="false">IF(D539="","",TRIM(D539))</f>
        <v/>
      </c>
    </row>
    <row r="540" customFormat="false" ht="15" hidden="false" customHeight="false" outlineLevel="0" collapsed="false">
      <c r="A540" s="50"/>
      <c r="B540" s="50"/>
      <c r="C540" s="50" t="str">
        <f aca="false">IF(S540="","",IFERROR(IF(INDEX('Ledger Codes'!$C$6:$C$205,MATCH(S540,'Ledger Codes'!$B$6:$B$205,0))="","",INDEX('Ledger Codes'!$C$6:$C$205,MATCH(S540,'Ledger Codes'!$B$6:$B$205,0))),""))</f>
        <v/>
      </c>
      <c r="D540" s="50"/>
      <c r="E540" s="50"/>
      <c r="F540" s="50"/>
      <c r="G540" s="50"/>
      <c r="H540" s="50"/>
      <c r="I540" s="52" t="str">
        <f aca="false">IF(AND(G540="",H540=""),"",N(G540)-N(H540))</f>
        <v/>
      </c>
      <c r="J540" s="52" t="str">
        <f aca="false">IF(I540="","",ABS(I540))</f>
        <v/>
      </c>
      <c r="K540" s="56" t="str">
        <f aca="false">IF(S540="","",IF(IFERROR(INDEX('Expense Accounts'!$G$6:$G$75,MATCH(S540,'Expense Accounts'!$C$6:$C$75,0)),"Include")="Exclude",1,0))</f>
        <v/>
      </c>
      <c r="L540" s="56" t="str">
        <f aca="false">IF(J540="","",IF(AND(J540&gt;'Expenses Testing'!$E$9,K540=0),1,0))</f>
        <v/>
      </c>
      <c r="M540" s="57" t="n">
        <v>0.338412115056</v>
      </c>
      <c r="N540" s="56" t="str">
        <f aca="false">IF(OR(A540="",I540=""),"",IF(COUNTIFS($A$2:$A$800,A540,$D$2:$D$800,D540,$I$2:$I$800,I540)&gt;1,"Possible duplicate",""))</f>
        <v/>
      </c>
      <c r="O540" s="56" t="str">
        <f aca="false">IF(J540="","",IF(AND(L540=0,K540=0),1,0))</f>
        <v/>
      </c>
      <c r="P540" s="56" t="str">
        <f aca="false">IF(L540=1,J540+ROW()/10^7,"")</f>
        <v/>
      </c>
      <c r="Q540" s="56" t="str">
        <f aca="false">IF(O540=1,M540,"")</f>
        <v/>
      </c>
      <c r="R540" s="56" t="str">
        <f aca="false">IF(K540=1,ROW(),"")</f>
        <v/>
      </c>
      <c r="S540" s="56" t="str">
        <f aca="false">IF(D540="","",TRIM(D540))</f>
        <v/>
      </c>
    </row>
    <row r="541" customFormat="false" ht="15" hidden="false" customHeight="false" outlineLevel="0" collapsed="false">
      <c r="A541" s="50"/>
      <c r="B541" s="50"/>
      <c r="C541" s="50" t="str">
        <f aca="false">IF(S541="","",IFERROR(IF(INDEX('Ledger Codes'!$C$6:$C$205,MATCH(S541,'Ledger Codes'!$B$6:$B$205,0))="","",INDEX('Ledger Codes'!$C$6:$C$205,MATCH(S541,'Ledger Codes'!$B$6:$B$205,0))),""))</f>
        <v/>
      </c>
      <c r="D541" s="50"/>
      <c r="E541" s="50"/>
      <c r="F541" s="50"/>
      <c r="G541" s="50"/>
      <c r="H541" s="50"/>
      <c r="I541" s="52" t="str">
        <f aca="false">IF(AND(G541="",H541=""),"",N(G541)-N(H541))</f>
        <v/>
      </c>
      <c r="J541" s="52" t="str">
        <f aca="false">IF(I541="","",ABS(I541))</f>
        <v/>
      </c>
      <c r="K541" s="56" t="str">
        <f aca="false">IF(S541="","",IF(IFERROR(INDEX('Expense Accounts'!$G$6:$G$75,MATCH(S541,'Expense Accounts'!$C$6:$C$75,0)),"Include")="Exclude",1,0))</f>
        <v/>
      </c>
      <c r="L541" s="56" t="str">
        <f aca="false">IF(J541="","",IF(AND(J541&gt;'Expenses Testing'!$E$9,K541=0),1,0))</f>
        <v/>
      </c>
      <c r="M541" s="57" t="n">
        <v>0.318155209137</v>
      </c>
      <c r="N541" s="56" t="str">
        <f aca="false">IF(OR(A541="",I541=""),"",IF(COUNTIFS($A$2:$A$800,A541,$D$2:$D$800,D541,$I$2:$I$800,I541)&gt;1,"Possible duplicate",""))</f>
        <v/>
      </c>
      <c r="O541" s="56" t="str">
        <f aca="false">IF(J541="","",IF(AND(L541=0,K541=0),1,0))</f>
        <v/>
      </c>
      <c r="P541" s="56" t="str">
        <f aca="false">IF(L541=1,J541+ROW()/10^7,"")</f>
        <v/>
      </c>
      <c r="Q541" s="56" t="str">
        <f aca="false">IF(O541=1,M541,"")</f>
        <v/>
      </c>
      <c r="R541" s="56" t="str">
        <f aca="false">IF(K541=1,ROW(),"")</f>
        <v/>
      </c>
      <c r="S541" s="56" t="str">
        <f aca="false">IF(D541="","",TRIM(D541))</f>
        <v/>
      </c>
    </row>
    <row r="542" customFormat="false" ht="15" hidden="false" customHeight="false" outlineLevel="0" collapsed="false">
      <c r="A542" s="50"/>
      <c r="B542" s="50"/>
      <c r="C542" s="50" t="str">
        <f aca="false">IF(S542="","",IFERROR(IF(INDEX('Ledger Codes'!$C$6:$C$205,MATCH(S542,'Ledger Codes'!$B$6:$B$205,0))="","",INDEX('Ledger Codes'!$C$6:$C$205,MATCH(S542,'Ledger Codes'!$B$6:$B$205,0))),""))</f>
        <v/>
      </c>
      <c r="D542" s="50"/>
      <c r="E542" s="50"/>
      <c r="F542" s="50"/>
      <c r="G542" s="50"/>
      <c r="H542" s="50"/>
      <c r="I542" s="52" t="str">
        <f aca="false">IF(AND(G542="",H542=""),"",N(G542)-N(H542))</f>
        <v/>
      </c>
      <c r="J542" s="52" t="str">
        <f aca="false">IF(I542="","",ABS(I542))</f>
        <v/>
      </c>
      <c r="K542" s="56" t="str">
        <f aca="false">IF(S542="","",IF(IFERROR(INDEX('Expense Accounts'!$G$6:$G$75,MATCH(S542,'Expense Accounts'!$C$6:$C$75,0)),"Include")="Exclude",1,0))</f>
        <v/>
      </c>
      <c r="L542" s="56" t="str">
        <f aca="false">IF(J542="","",IF(AND(J542&gt;'Expenses Testing'!$E$9,K542=0),1,0))</f>
        <v/>
      </c>
      <c r="M542" s="57" t="n">
        <v>0.080679719432</v>
      </c>
      <c r="N542" s="56" t="str">
        <f aca="false">IF(OR(A542="",I542=""),"",IF(COUNTIFS($A$2:$A$800,A542,$D$2:$D$800,D542,$I$2:$I$800,I542)&gt;1,"Possible duplicate",""))</f>
        <v/>
      </c>
      <c r="O542" s="56" t="str">
        <f aca="false">IF(J542="","",IF(AND(L542=0,K542=0),1,0))</f>
        <v/>
      </c>
      <c r="P542" s="56" t="str">
        <f aca="false">IF(L542=1,J542+ROW()/10^7,"")</f>
        <v/>
      </c>
      <c r="Q542" s="56" t="str">
        <f aca="false">IF(O542=1,M542,"")</f>
        <v/>
      </c>
      <c r="R542" s="56" t="str">
        <f aca="false">IF(K542=1,ROW(),"")</f>
        <v/>
      </c>
      <c r="S542" s="56" t="str">
        <f aca="false">IF(D542="","",TRIM(D542))</f>
        <v/>
      </c>
    </row>
    <row r="543" customFormat="false" ht="15" hidden="false" customHeight="false" outlineLevel="0" collapsed="false">
      <c r="A543" s="50"/>
      <c r="B543" s="50"/>
      <c r="C543" s="50" t="str">
        <f aca="false">IF(S543="","",IFERROR(IF(INDEX('Ledger Codes'!$C$6:$C$205,MATCH(S543,'Ledger Codes'!$B$6:$B$205,0))="","",INDEX('Ledger Codes'!$C$6:$C$205,MATCH(S543,'Ledger Codes'!$B$6:$B$205,0))),""))</f>
        <v/>
      </c>
      <c r="D543" s="50"/>
      <c r="E543" s="50"/>
      <c r="F543" s="50"/>
      <c r="G543" s="50"/>
      <c r="H543" s="50"/>
      <c r="I543" s="52" t="str">
        <f aca="false">IF(AND(G543="",H543=""),"",N(G543)-N(H543))</f>
        <v/>
      </c>
      <c r="J543" s="52" t="str">
        <f aca="false">IF(I543="","",ABS(I543))</f>
        <v/>
      </c>
      <c r="K543" s="56" t="str">
        <f aca="false">IF(S543="","",IF(IFERROR(INDEX('Expense Accounts'!$G$6:$G$75,MATCH(S543,'Expense Accounts'!$C$6:$C$75,0)),"Include")="Exclude",1,0))</f>
        <v/>
      </c>
      <c r="L543" s="56" t="str">
        <f aca="false">IF(J543="","",IF(AND(J543&gt;'Expenses Testing'!$E$9,K543=0),1,0))</f>
        <v/>
      </c>
      <c r="M543" s="57" t="n">
        <v>0.525823313824</v>
      </c>
      <c r="N543" s="56" t="str">
        <f aca="false">IF(OR(A543="",I543=""),"",IF(COUNTIFS($A$2:$A$800,A543,$D$2:$D$800,D543,$I$2:$I$800,I543)&gt;1,"Possible duplicate",""))</f>
        <v/>
      </c>
      <c r="O543" s="56" t="str">
        <f aca="false">IF(J543="","",IF(AND(L543=0,K543=0),1,0))</f>
        <v/>
      </c>
      <c r="P543" s="56" t="str">
        <f aca="false">IF(L543=1,J543+ROW()/10^7,"")</f>
        <v/>
      </c>
      <c r="Q543" s="56" t="str">
        <f aca="false">IF(O543=1,M543,"")</f>
        <v/>
      </c>
      <c r="R543" s="56" t="str">
        <f aca="false">IF(K543=1,ROW(),"")</f>
        <v/>
      </c>
      <c r="S543" s="56" t="str">
        <f aca="false">IF(D543="","",TRIM(D543))</f>
        <v/>
      </c>
    </row>
    <row r="544" customFormat="false" ht="15" hidden="false" customHeight="false" outlineLevel="0" collapsed="false">
      <c r="A544" s="50"/>
      <c r="B544" s="50"/>
      <c r="C544" s="50" t="str">
        <f aca="false">IF(S544="","",IFERROR(IF(INDEX('Ledger Codes'!$C$6:$C$205,MATCH(S544,'Ledger Codes'!$B$6:$B$205,0))="","",INDEX('Ledger Codes'!$C$6:$C$205,MATCH(S544,'Ledger Codes'!$B$6:$B$205,0))),""))</f>
        <v/>
      </c>
      <c r="D544" s="50"/>
      <c r="E544" s="50"/>
      <c r="F544" s="50"/>
      <c r="G544" s="50"/>
      <c r="H544" s="50"/>
      <c r="I544" s="52" t="str">
        <f aca="false">IF(AND(G544="",H544=""),"",N(G544)-N(H544))</f>
        <v/>
      </c>
      <c r="J544" s="52" t="str">
        <f aca="false">IF(I544="","",ABS(I544))</f>
        <v/>
      </c>
      <c r="K544" s="56" t="str">
        <f aca="false">IF(S544="","",IF(IFERROR(INDEX('Expense Accounts'!$G$6:$G$75,MATCH(S544,'Expense Accounts'!$C$6:$C$75,0)),"Include")="Exclude",1,0))</f>
        <v/>
      </c>
      <c r="L544" s="56" t="str">
        <f aca="false">IF(J544="","",IF(AND(J544&gt;'Expenses Testing'!$E$9,K544=0),1,0))</f>
        <v/>
      </c>
      <c r="M544" s="57" t="n">
        <v>0.707271826929</v>
      </c>
      <c r="N544" s="56" t="str">
        <f aca="false">IF(OR(A544="",I544=""),"",IF(COUNTIFS($A$2:$A$800,A544,$D$2:$D$800,D544,$I$2:$I$800,I544)&gt;1,"Possible duplicate",""))</f>
        <v/>
      </c>
      <c r="O544" s="56" t="str">
        <f aca="false">IF(J544="","",IF(AND(L544=0,K544=0),1,0))</f>
        <v/>
      </c>
      <c r="P544" s="56" t="str">
        <f aca="false">IF(L544=1,J544+ROW()/10^7,"")</f>
        <v/>
      </c>
      <c r="Q544" s="56" t="str">
        <f aca="false">IF(O544=1,M544,"")</f>
        <v/>
      </c>
      <c r="R544" s="56" t="str">
        <f aca="false">IF(K544=1,ROW(),"")</f>
        <v/>
      </c>
      <c r="S544" s="56" t="str">
        <f aca="false">IF(D544="","",TRIM(D544))</f>
        <v/>
      </c>
    </row>
    <row r="545" customFormat="false" ht="15" hidden="false" customHeight="false" outlineLevel="0" collapsed="false">
      <c r="A545" s="50"/>
      <c r="B545" s="50"/>
      <c r="C545" s="50" t="str">
        <f aca="false">IF(S545="","",IFERROR(IF(INDEX('Ledger Codes'!$C$6:$C$205,MATCH(S545,'Ledger Codes'!$B$6:$B$205,0))="","",INDEX('Ledger Codes'!$C$6:$C$205,MATCH(S545,'Ledger Codes'!$B$6:$B$205,0))),""))</f>
        <v/>
      </c>
      <c r="D545" s="50"/>
      <c r="E545" s="50"/>
      <c r="F545" s="50"/>
      <c r="G545" s="50"/>
      <c r="H545" s="50"/>
      <c r="I545" s="52" t="str">
        <f aca="false">IF(AND(G545="",H545=""),"",N(G545)-N(H545))</f>
        <v/>
      </c>
      <c r="J545" s="52" t="str">
        <f aca="false">IF(I545="","",ABS(I545))</f>
        <v/>
      </c>
      <c r="K545" s="56" t="str">
        <f aca="false">IF(S545="","",IF(IFERROR(INDEX('Expense Accounts'!$G$6:$G$75,MATCH(S545,'Expense Accounts'!$C$6:$C$75,0)),"Include")="Exclude",1,0))</f>
        <v/>
      </c>
      <c r="L545" s="56" t="str">
        <f aca="false">IF(J545="","",IF(AND(J545&gt;'Expenses Testing'!$E$9,K545=0),1,0))</f>
        <v/>
      </c>
      <c r="M545" s="57" t="n">
        <v>0.250104306575</v>
      </c>
      <c r="N545" s="56" t="str">
        <f aca="false">IF(OR(A545="",I545=""),"",IF(COUNTIFS($A$2:$A$800,A545,$D$2:$D$800,D545,$I$2:$I$800,I545)&gt;1,"Possible duplicate",""))</f>
        <v/>
      </c>
      <c r="O545" s="56" t="str">
        <f aca="false">IF(J545="","",IF(AND(L545=0,K545=0),1,0))</f>
        <v/>
      </c>
      <c r="P545" s="56" t="str">
        <f aca="false">IF(L545=1,J545+ROW()/10^7,"")</f>
        <v/>
      </c>
      <c r="Q545" s="56" t="str">
        <f aca="false">IF(O545=1,M545,"")</f>
        <v/>
      </c>
      <c r="R545" s="56" t="str">
        <f aca="false">IF(K545=1,ROW(),"")</f>
        <v/>
      </c>
      <c r="S545" s="56" t="str">
        <f aca="false">IF(D545="","",TRIM(D545))</f>
        <v/>
      </c>
    </row>
    <row r="546" customFormat="false" ht="15" hidden="false" customHeight="false" outlineLevel="0" collapsed="false">
      <c r="A546" s="50"/>
      <c r="B546" s="50"/>
      <c r="C546" s="50" t="str">
        <f aca="false">IF(S546="","",IFERROR(IF(INDEX('Ledger Codes'!$C$6:$C$205,MATCH(S546,'Ledger Codes'!$B$6:$B$205,0))="","",INDEX('Ledger Codes'!$C$6:$C$205,MATCH(S546,'Ledger Codes'!$B$6:$B$205,0))),""))</f>
        <v/>
      </c>
      <c r="D546" s="50"/>
      <c r="E546" s="50"/>
      <c r="F546" s="50"/>
      <c r="G546" s="50"/>
      <c r="H546" s="50"/>
      <c r="I546" s="52" t="str">
        <f aca="false">IF(AND(G546="",H546=""),"",N(G546)-N(H546))</f>
        <v/>
      </c>
      <c r="J546" s="52" t="str">
        <f aca="false">IF(I546="","",ABS(I546))</f>
        <v/>
      </c>
      <c r="K546" s="56" t="str">
        <f aca="false">IF(S546="","",IF(IFERROR(INDEX('Expense Accounts'!$G$6:$G$75,MATCH(S546,'Expense Accounts'!$C$6:$C$75,0)),"Include")="Exclude",1,0))</f>
        <v/>
      </c>
      <c r="L546" s="56" t="str">
        <f aca="false">IF(J546="","",IF(AND(J546&gt;'Expenses Testing'!$E$9,K546=0),1,0))</f>
        <v/>
      </c>
      <c r="M546" s="57" t="n">
        <v>0.785248831642</v>
      </c>
      <c r="N546" s="56" t="str">
        <f aca="false">IF(OR(A546="",I546=""),"",IF(COUNTIFS($A$2:$A$800,A546,$D$2:$D$800,D546,$I$2:$I$800,I546)&gt;1,"Possible duplicate",""))</f>
        <v/>
      </c>
      <c r="O546" s="56" t="str">
        <f aca="false">IF(J546="","",IF(AND(L546=0,K546=0),1,0))</f>
        <v/>
      </c>
      <c r="P546" s="56" t="str">
        <f aca="false">IF(L546=1,J546+ROW()/10^7,"")</f>
        <v/>
      </c>
      <c r="Q546" s="56" t="str">
        <f aca="false">IF(O546=1,M546,"")</f>
        <v/>
      </c>
      <c r="R546" s="56" t="str">
        <f aca="false">IF(K546=1,ROW(),"")</f>
        <v/>
      </c>
      <c r="S546" s="56" t="str">
        <f aca="false">IF(D546="","",TRIM(D546))</f>
        <v/>
      </c>
    </row>
    <row r="547" customFormat="false" ht="15" hidden="false" customHeight="false" outlineLevel="0" collapsed="false">
      <c r="A547" s="50"/>
      <c r="B547" s="50"/>
      <c r="C547" s="50" t="str">
        <f aca="false">IF(S547="","",IFERROR(IF(INDEX('Ledger Codes'!$C$6:$C$205,MATCH(S547,'Ledger Codes'!$B$6:$B$205,0))="","",INDEX('Ledger Codes'!$C$6:$C$205,MATCH(S547,'Ledger Codes'!$B$6:$B$205,0))),""))</f>
        <v/>
      </c>
      <c r="D547" s="50"/>
      <c r="E547" s="50"/>
      <c r="F547" s="50"/>
      <c r="G547" s="50"/>
      <c r="H547" s="50"/>
      <c r="I547" s="52" t="str">
        <f aca="false">IF(AND(G547="",H547=""),"",N(G547)-N(H547))</f>
        <v/>
      </c>
      <c r="J547" s="52" t="str">
        <f aca="false">IF(I547="","",ABS(I547))</f>
        <v/>
      </c>
      <c r="K547" s="56" t="str">
        <f aca="false">IF(S547="","",IF(IFERROR(INDEX('Expense Accounts'!$G$6:$G$75,MATCH(S547,'Expense Accounts'!$C$6:$C$75,0)),"Include")="Exclude",1,0))</f>
        <v/>
      </c>
      <c r="L547" s="56" t="str">
        <f aca="false">IF(J547="","",IF(AND(J547&gt;'Expenses Testing'!$E$9,K547=0),1,0))</f>
        <v/>
      </c>
      <c r="M547" s="57" t="n">
        <v>0.820454150514</v>
      </c>
      <c r="N547" s="56" t="str">
        <f aca="false">IF(OR(A547="",I547=""),"",IF(COUNTIFS($A$2:$A$800,A547,$D$2:$D$800,D547,$I$2:$I$800,I547)&gt;1,"Possible duplicate",""))</f>
        <v/>
      </c>
      <c r="O547" s="56" t="str">
        <f aca="false">IF(J547="","",IF(AND(L547=0,K547=0),1,0))</f>
        <v/>
      </c>
      <c r="P547" s="56" t="str">
        <f aca="false">IF(L547=1,J547+ROW()/10^7,"")</f>
        <v/>
      </c>
      <c r="Q547" s="56" t="str">
        <f aca="false">IF(O547=1,M547,"")</f>
        <v/>
      </c>
      <c r="R547" s="56" t="str">
        <f aca="false">IF(K547=1,ROW(),"")</f>
        <v/>
      </c>
      <c r="S547" s="56" t="str">
        <f aca="false">IF(D547="","",TRIM(D547))</f>
        <v/>
      </c>
    </row>
    <row r="548" customFormat="false" ht="15" hidden="false" customHeight="false" outlineLevel="0" collapsed="false">
      <c r="A548" s="50"/>
      <c r="B548" s="50"/>
      <c r="C548" s="50" t="str">
        <f aca="false">IF(S548="","",IFERROR(IF(INDEX('Ledger Codes'!$C$6:$C$205,MATCH(S548,'Ledger Codes'!$B$6:$B$205,0))="","",INDEX('Ledger Codes'!$C$6:$C$205,MATCH(S548,'Ledger Codes'!$B$6:$B$205,0))),""))</f>
        <v/>
      </c>
      <c r="D548" s="50"/>
      <c r="E548" s="50"/>
      <c r="F548" s="50"/>
      <c r="G548" s="50"/>
      <c r="H548" s="50"/>
      <c r="I548" s="52" t="str">
        <f aca="false">IF(AND(G548="",H548=""),"",N(G548)-N(H548))</f>
        <v/>
      </c>
      <c r="J548" s="52" t="str">
        <f aca="false">IF(I548="","",ABS(I548))</f>
        <v/>
      </c>
      <c r="K548" s="56" t="str">
        <f aca="false">IF(S548="","",IF(IFERROR(INDEX('Expense Accounts'!$G$6:$G$75,MATCH(S548,'Expense Accounts'!$C$6:$C$75,0)),"Include")="Exclude",1,0))</f>
        <v/>
      </c>
      <c r="L548" s="56" t="str">
        <f aca="false">IF(J548="","",IF(AND(J548&gt;'Expenses Testing'!$E$9,K548=0),1,0))</f>
        <v/>
      </c>
      <c r="M548" s="57" t="n">
        <v>0.697843082378</v>
      </c>
      <c r="N548" s="56" t="str">
        <f aca="false">IF(OR(A548="",I548=""),"",IF(COUNTIFS($A$2:$A$800,A548,$D$2:$D$800,D548,$I$2:$I$800,I548)&gt;1,"Possible duplicate",""))</f>
        <v/>
      </c>
      <c r="O548" s="56" t="str">
        <f aca="false">IF(J548="","",IF(AND(L548=0,K548=0),1,0))</f>
        <v/>
      </c>
      <c r="P548" s="56" t="str">
        <f aca="false">IF(L548=1,J548+ROW()/10^7,"")</f>
        <v/>
      </c>
      <c r="Q548" s="56" t="str">
        <f aca="false">IF(O548=1,M548,"")</f>
        <v/>
      </c>
      <c r="R548" s="56" t="str">
        <f aca="false">IF(K548=1,ROW(),"")</f>
        <v/>
      </c>
      <c r="S548" s="56" t="str">
        <f aca="false">IF(D548="","",TRIM(D548))</f>
        <v/>
      </c>
    </row>
    <row r="549" customFormat="false" ht="15" hidden="false" customHeight="false" outlineLevel="0" collapsed="false">
      <c r="A549" s="50"/>
      <c r="B549" s="50"/>
      <c r="C549" s="50" t="str">
        <f aca="false">IF(S549="","",IFERROR(IF(INDEX('Ledger Codes'!$C$6:$C$205,MATCH(S549,'Ledger Codes'!$B$6:$B$205,0))="","",INDEX('Ledger Codes'!$C$6:$C$205,MATCH(S549,'Ledger Codes'!$B$6:$B$205,0))),""))</f>
        <v/>
      </c>
      <c r="D549" s="50"/>
      <c r="E549" s="50"/>
      <c r="F549" s="50"/>
      <c r="G549" s="50"/>
      <c r="H549" s="50"/>
      <c r="I549" s="52" t="str">
        <f aca="false">IF(AND(G549="",H549=""),"",N(G549)-N(H549))</f>
        <v/>
      </c>
      <c r="J549" s="52" t="str">
        <f aca="false">IF(I549="","",ABS(I549))</f>
        <v/>
      </c>
      <c r="K549" s="56" t="str">
        <f aca="false">IF(S549="","",IF(IFERROR(INDEX('Expense Accounts'!$G$6:$G$75,MATCH(S549,'Expense Accounts'!$C$6:$C$75,0)),"Include")="Exclude",1,0))</f>
        <v/>
      </c>
      <c r="L549" s="56" t="str">
        <f aca="false">IF(J549="","",IF(AND(J549&gt;'Expenses Testing'!$E$9,K549=0),1,0))</f>
        <v/>
      </c>
      <c r="M549" s="57" t="n">
        <v>0.257504511314</v>
      </c>
      <c r="N549" s="56" t="str">
        <f aca="false">IF(OR(A549="",I549=""),"",IF(COUNTIFS($A$2:$A$800,A549,$D$2:$D$800,D549,$I$2:$I$800,I549)&gt;1,"Possible duplicate",""))</f>
        <v/>
      </c>
      <c r="O549" s="56" t="str">
        <f aca="false">IF(J549="","",IF(AND(L549=0,K549=0),1,0))</f>
        <v/>
      </c>
      <c r="P549" s="56" t="str">
        <f aca="false">IF(L549=1,J549+ROW()/10^7,"")</f>
        <v/>
      </c>
      <c r="Q549" s="56" t="str">
        <f aca="false">IF(O549=1,M549,"")</f>
        <v/>
      </c>
      <c r="R549" s="56" t="str">
        <f aca="false">IF(K549=1,ROW(),"")</f>
        <v/>
      </c>
      <c r="S549" s="56" t="str">
        <f aca="false">IF(D549="","",TRIM(D549))</f>
        <v/>
      </c>
    </row>
    <row r="550" customFormat="false" ht="15" hidden="false" customHeight="false" outlineLevel="0" collapsed="false">
      <c r="A550" s="50"/>
      <c r="B550" s="50"/>
      <c r="C550" s="50" t="str">
        <f aca="false">IF(S550="","",IFERROR(IF(INDEX('Ledger Codes'!$C$6:$C$205,MATCH(S550,'Ledger Codes'!$B$6:$B$205,0))="","",INDEX('Ledger Codes'!$C$6:$C$205,MATCH(S550,'Ledger Codes'!$B$6:$B$205,0))),""))</f>
        <v/>
      </c>
      <c r="D550" s="50"/>
      <c r="E550" s="50"/>
      <c r="F550" s="50"/>
      <c r="G550" s="50"/>
      <c r="H550" s="50"/>
      <c r="I550" s="52" t="str">
        <f aca="false">IF(AND(G550="",H550=""),"",N(G550)-N(H550))</f>
        <v/>
      </c>
      <c r="J550" s="52" t="str">
        <f aca="false">IF(I550="","",ABS(I550))</f>
        <v/>
      </c>
      <c r="K550" s="56" t="str">
        <f aca="false">IF(S550="","",IF(IFERROR(INDEX('Expense Accounts'!$G$6:$G$75,MATCH(S550,'Expense Accounts'!$C$6:$C$75,0)),"Include")="Exclude",1,0))</f>
        <v/>
      </c>
      <c r="L550" s="56" t="str">
        <f aca="false">IF(J550="","",IF(AND(J550&gt;'Expenses Testing'!$E$9,K550=0),1,0))</f>
        <v/>
      </c>
      <c r="M550" s="57" t="n">
        <v>0.264467940327</v>
      </c>
      <c r="N550" s="56" t="str">
        <f aca="false">IF(OR(A550="",I550=""),"",IF(COUNTIFS($A$2:$A$800,A550,$D$2:$D$800,D550,$I$2:$I$800,I550)&gt;1,"Possible duplicate",""))</f>
        <v/>
      </c>
      <c r="O550" s="56" t="str">
        <f aca="false">IF(J550="","",IF(AND(L550=0,K550=0),1,0))</f>
        <v/>
      </c>
      <c r="P550" s="56" t="str">
        <f aca="false">IF(L550=1,J550+ROW()/10^7,"")</f>
        <v/>
      </c>
      <c r="Q550" s="56" t="str">
        <f aca="false">IF(O550=1,M550,"")</f>
        <v/>
      </c>
      <c r="R550" s="56" t="str">
        <f aca="false">IF(K550=1,ROW(),"")</f>
        <v/>
      </c>
      <c r="S550" s="56" t="str">
        <f aca="false">IF(D550="","",TRIM(D550))</f>
        <v/>
      </c>
    </row>
    <row r="551" customFormat="false" ht="15" hidden="false" customHeight="false" outlineLevel="0" collapsed="false">
      <c r="A551" s="50"/>
      <c r="B551" s="50"/>
      <c r="C551" s="50" t="str">
        <f aca="false">IF(S551="","",IFERROR(IF(INDEX('Ledger Codes'!$C$6:$C$205,MATCH(S551,'Ledger Codes'!$B$6:$B$205,0))="","",INDEX('Ledger Codes'!$C$6:$C$205,MATCH(S551,'Ledger Codes'!$B$6:$B$205,0))),""))</f>
        <v/>
      </c>
      <c r="D551" s="50"/>
      <c r="E551" s="50"/>
      <c r="F551" s="50"/>
      <c r="G551" s="50"/>
      <c r="H551" s="50"/>
      <c r="I551" s="52" t="str">
        <f aca="false">IF(AND(G551="",H551=""),"",N(G551)-N(H551))</f>
        <v/>
      </c>
      <c r="J551" s="52" t="str">
        <f aca="false">IF(I551="","",ABS(I551))</f>
        <v/>
      </c>
      <c r="K551" s="56" t="str">
        <f aca="false">IF(S551="","",IF(IFERROR(INDEX('Expense Accounts'!$G$6:$G$75,MATCH(S551,'Expense Accounts'!$C$6:$C$75,0)),"Include")="Exclude",1,0))</f>
        <v/>
      </c>
      <c r="L551" s="56" t="str">
        <f aca="false">IF(J551="","",IF(AND(J551&gt;'Expenses Testing'!$E$9,K551=0),1,0))</f>
        <v/>
      </c>
      <c r="M551" s="57" t="n">
        <v>0.169345087065</v>
      </c>
      <c r="N551" s="56" t="str">
        <f aca="false">IF(OR(A551="",I551=""),"",IF(COUNTIFS($A$2:$A$800,A551,$D$2:$D$800,D551,$I$2:$I$800,I551)&gt;1,"Possible duplicate",""))</f>
        <v/>
      </c>
      <c r="O551" s="56" t="str">
        <f aca="false">IF(J551="","",IF(AND(L551=0,K551=0),1,0))</f>
        <v/>
      </c>
      <c r="P551" s="56" t="str">
        <f aca="false">IF(L551=1,J551+ROW()/10^7,"")</f>
        <v/>
      </c>
      <c r="Q551" s="56" t="str">
        <f aca="false">IF(O551=1,M551,"")</f>
        <v/>
      </c>
      <c r="R551" s="56" t="str">
        <f aca="false">IF(K551=1,ROW(),"")</f>
        <v/>
      </c>
      <c r="S551" s="56" t="str">
        <f aca="false">IF(D551="","",TRIM(D551))</f>
        <v/>
      </c>
    </row>
    <row r="552" customFormat="false" ht="15" hidden="false" customHeight="false" outlineLevel="0" collapsed="false">
      <c r="A552" s="50"/>
      <c r="B552" s="50"/>
      <c r="C552" s="50" t="str">
        <f aca="false">IF(S552="","",IFERROR(IF(INDEX('Ledger Codes'!$C$6:$C$205,MATCH(S552,'Ledger Codes'!$B$6:$B$205,0))="","",INDEX('Ledger Codes'!$C$6:$C$205,MATCH(S552,'Ledger Codes'!$B$6:$B$205,0))),""))</f>
        <v/>
      </c>
      <c r="D552" s="50"/>
      <c r="E552" s="50"/>
      <c r="F552" s="50"/>
      <c r="G552" s="50"/>
      <c r="H552" s="50"/>
      <c r="I552" s="52" t="str">
        <f aca="false">IF(AND(G552="",H552=""),"",N(G552)-N(H552))</f>
        <v/>
      </c>
      <c r="J552" s="52" t="str">
        <f aca="false">IF(I552="","",ABS(I552))</f>
        <v/>
      </c>
      <c r="K552" s="56" t="str">
        <f aca="false">IF(S552="","",IF(IFERROR(INDEX('Expense Accounts'!$G$6:$G$75,MATCH(S552,'Expense Accounts'!$C$6:$C$75,0)),"Include")="Exclude",1,0))</f>
        <v/>
      </c>
      <c r="L552" s="56" t="str">
        <f aca="false">IF(J552="","",IF(AND(J552&gt;'Expenses Testing'!$E$9,K552=0),1,0))</f>
        <v/>
      </c>
      <c r="M552" s="57" t="n">
        <v>0.097067442944</v>
      </c>
      <c r="N552" s="56" t="str">
        <f aca="false">IF(OR(A552="",I552=""),"",IF(COUNTIFS($A$2:$A$800,A552,$D$2:$D$800,D552,$I$2:$I$800,I552)&gt;1,"Possible duplicate",""))</f>
        <v/>
      </c>
      <c r="O552" s="56" t="str">
        <f aca="false">IF(J552="","",IF(AND(L552=0,K552=0),1,0))</f>
        <v/>
      </c>
      <c r="P552" s="56" t="str">
        <f aca="false">IF(L552=1,J552+ROW()/10^7,"")</f>
        <v/>
      </c>
      <c r="Q552" s="56" t="str">
        <f aca="false">IF(O552=1,M552,"")</f>
        <v/>
      </c>
      <c r="R552" s="56" t="str">
        <f aca="false">IF(K552=1,ROW(),"")</f>
        <v/>
      </c>
      <c r="S552" s="56" t="str">
        <f aca="false">IF(D552="","",TRIM(D552))</f>
        <v/>
      </c>
    </row>
    <row r="553" customFormat="false" ht="15" hidden="false" customHeight="false" outlineLevel="0" collapsed="false">
      <c r="A553" s="50"/>
      <c r="B553" s="50"/>
      <c r="C553" s="50" t="str">
        <f aca="false">IF(S553="","",IFERROR(IF(INDEX('Ledger Codes'!$C$6:$C$205,MATCH(S553,'Ledger Codes'!$B$6:$B$205,0))="","",INDEX('Ledger Codes'!$C$6:$C$205,MATCH(S553,'Ledger Codes'!$B$6:$B$205,0))),""))</f>
        <v/>
      </c>
      <c r="D553" s="50"/>
      <c r="E553" s="50"/>
      <c r="F553" s="50"/>
      <c r="G553" s="50"/>
      <c r="H553" s="50"/>
      <c r="I553" s="52" t="str">
        <f aca="false">IF(AND(G553="",H553=""),"",N(G553)-N(H553))</f>
        <v/>
      </c>
      <c r="J553" s="52" t="str">
        <f aca="false">IF(I553="","",ABS(I553))</f>
        <v/>
      </c>
      <c r="K553" s="56" t="str">
        <f aca="false">IF(S553="","",IF(IFERROR(INDEX('Expense Accounts'!$G$6:$G$75,MATCH(S553,'Expense Accounts'!$C$6:$C$75,0)),"Include")="Exclude",1,0))</f>
        <v/>
      </c>
      <c r="L553" s="56" t="str">
        <f aca="false">IF(J553="","",IF(AND(J553&gt;'Expenses Testing'!$E$9,K553=0),1,0))</f>
        <v/>
      </c>
      <c r="M553" s="57" t="n">
        <v>0.243305922062</v>
      </c>
      <c r="N553" s="56" t="str">
        <f aca="false">IF(OR(A553="",I553=""),"",IF(COUNTIFS($A$2:$A$800,A553,$D$2:$D$800,D553,$I$2:$I$800,I553)&gt;1,"Possible duplicate",""))</f>
        <v/>
      </c>
      <c r="O553" s="56" t="str">
        <f aca="false">IF(J553="","",IF(AND(L553=0,K553=0),1,0))</f>
        <v/>
      </c>
      <c r="P553" s="56" t="str">
        <f aca="false">IF(L553=1,J553+ROW()/10^7,"")</f>
        <v/>
      </c>
      <c r="Q553" s="56" t="str">
        <f aca="false">IF(O553=1,M553,"")</f>
        <v/>
      </c>
      <c r="R553" s="56" t="str">
        <f aca="false">IF(K553=1,ROW(),"")</f>
        <v/>
      </c>
      <c r="S553" s="56" t="str">
        <f aca="false">IF(D553="","",TRIM(D553))</f>
        <v/>
      </c>
    </row>
    <row r="554" customFormat="false" ht="15" hidden="false" customHeight="false" outlineLevel="0" collapsed="false">
      <c r="A554" s="50"/>
      <c r="B554" s="50"/>
      <c r="C554" s="50" t="str">
        <f aca="false">IF(S554="","",IFERROR(IF(INDEX('Ledger Codes'!$C$6:$C$205,MATCH(S554,'Ledger Codes'!$B$6:$B$205,0))="","",INDEX('Ledger Codes'!$C$6:$C$205,MATCH(S554,'Ledger Codes'!$B$6:$B$205,0))),""))</f>
        <v/>
      </c>
      <c r="D554" s="50"/>
      <c r="E554" s="50"/>
      <c r="F554" s="50"/>
      <c r="G554" s="50"/>
      <c r="H554" s="50"/>
      <c r="I554" s="52" t="str">
        <f aca="false">IF(AND(G554="",H554=""),"",N(G554)-N(H554))</f>
        <v/>
      </c>
      <c r="J554" s="52" t="str">
        <f aca="false">IF(I554="","",ABS(I554))</f>
        <v/>
      </c>
      <c r="K554" s="56" t="str">
        <f aca="false">IF(S554="","",IF(IFERROR(INDEX('Expense Accounts'!$G$6:$G$75,MATCH(S554,'Expense Accounts'!$C$6:$C$75,0)),"Include")="Exclude",1,0))</f>
        <v/>
      </c>
      <c r="L554" s="56" t="str">
        <f aca="false">IF(J554="","",IF(AND(J554&gt;'Expenses Testing'!$E$9,K554=0),1,0))</f>
        <v/>
      </c>
      <c r="M554" s="57" t="n">
        <v>0.955826209833</v>
      </c>
      <c r="N554" s="56" t="str">
        <f aca="false">IF(OR(A554="",I554=""),"",IF(COUNTIFS($A$2:$A$800,A554,$D$2:$D$800,D554,$I$2:$I$800,I554)&gt;1,"Possible duplicate",""))</f>
        <v/>
      </c>
      <c r="O554" s="56" t="str">
        <f aca="false">IF(J554="","",IF(AND(L554=0,K554=0),1,0))</f>
        <v/>
      </c>
      <c r="P554" s="56" t="str">
        <f aca="false">IF(L554=1,J554+ROW()/10^7,"")</f>
        <v/>
      </c>
      <c r="Q554" s="56" t="str">
        <f aca="false">IF(O554=1,M554,"")</f>
        <v/>
      </c>
      <c r="R554" s="56" t="str">
        <f aca="false">IF(K554=1,ROW(),"")</f>
        <v/>
      </c>
      <c r="S554" s="56" t="str">
        <f aca="false">IF(D554="","",TRIM(D554))</f>
        <v/>
      </c>
    </row>
    <row r="555" customFormat="false" ht="15" hidden="false" customHeight="false" outlineLevel="0" collapsed="false">
      <c r="A555" s="50"/>
      <c r="B555" s="50"/>
      <c r="C555" s="50" t="str">
        <f aca="false">IF(S555="","",IFERROR(IF(INDEX('Ledger Codes'!$C$6:$C$205,MATCH(S555,'Ledger Codes'!$B$6:$B$205,0))="","",INDEX('Ledger Codes'!$C$6:$C$205,MATCH(S555,'Ledger Codes'!$B$6:$B$205,0))),""))</f>
        <v/>
      </c>
      <c r="D555" s="50"/>
      <c r="E555" s="50"/>
      <c r="F555" s="50"/>
      <c r="G555" s="50"/>
      <c r="H555" s="50"/>
      <c r="I555" s="52" t="str">
        <f aca="false">IF(AND(G555="",H555=""),"",N(G555)-N(H555))</f>
        <v/>
      </c>
      <c r="J555" s="52" t="str">
        <f aca="false">IF(I555="","",ABS(I555))</f>
        <v/>
      </c>
      <c r="K555" s="56" t="str">
        <f aca="false">IF(S555="","",IF(IFERROR(INDEX('Expense Accounts'!$G$6:$G$75,MATCH(S555,'Expense Accounts'!$C$6:$C$75,0)),"Include")="Exclude",1,0))</f>
        <v/>
      </c>
      <c r="L555" s="56" t="str">
        <f aca="false">IF(J555="","",IF(AND(J555&gt;'Expenses Testing'!$E$9,K555=0),1,0))</f>
        <v/>
      </c>
      <c r="M555" s="57" t="n">
        <v>0.889474519565</v>
      </c>
      <c r="N555" s="56" t="str">
        <f aca="false">IF(OR(A555="",I555=""),"",IF(COUNTIFS($A$2:$A$800,A555,$D$2:$D$800,D555,$I$2:$I$800,I555)&gt;1,"Possible duplicate",""))</f>
        <v/>
      </c>
      <c r="O555" s="56" t="str">
        <f aca="false">IF(J555="","",IF(AND(L555=0,K555=0),1,0))</f>
        <v/>
      </c>
      <c r="P555" s="56" t="str">
        <f aca="false">IF(L555=1,J555+ROW()/10^7,"")</f>
        <v/>
      </c>
      <c r="Q555" s="56" t="str">
        <f aca="false">IF(O555=1,M555,"")</f>
        <v/>
      </c>
      <c r="R555" s="56" t="str">
        <f aca="false">IF(K555=1,ROW(),"")</f>
        <v/>
      </c>
      <c r="S555" s="56" t="str">
        <f aca="false">IF(D555="","",TRIM(D555))</f>
        <v/>
      </c>
    </row>
    <row r="556" customFormat="false" ht="15" hidden="false" customHeight="false" outlineLevel="0" collapsed="false">
      <c r="A556" s="50"/>
      <c r="B556" s="50"/>
      <c r="C556" s="50" t="str">
        <f aca="false">IF(S556="","",IFERROR(IF(INDEX('Ledger Codes'!$C$6:$C$205,MATCH(S556,'Ledger Codes'!$B$6:$B$205,0))="","",INDEX('Ledger Codes'!$C$6:$C$205,MATCH(S556,'Ledger Codes'!$B$6:$B$205,0))),""))</f>
        <v/>
      </c>
      <c r="D556" s="50"/>
      <c r="E556" s="50"/>
      <c r="F556" s="50"/>
      <c r="G556" s="50"/>
      <c r="H556" s="50"/>
      <c r="I556" s="52" t="str">
        <f aca="false">IF(AND(G556="",H556=""),"",N(G556)-N(H556))</f>
        <v/>
      </c>
      <c r="J556" s="52" t="str">
        <f aca="false">IF(I556="","",ABS(I556))</f>
        <v/>
      </c>
      <c r="K556" s="56" t="str">
        <f aca="false">IF(S556="","",IF(IFERROR(INDEX('Expense Accounts'!$G$6:$G$75,MATCH(S556,'Expense Accounts'!$C$6:$C$75,0)),"Include")="Exclude",1,0))</f>
        <v/>
      </c>
      <c r="L556" s="56" t="str">
        <f aca="false">IF(J556="","",IF(AND(J556&gt;'Expenses Testing'!$E$9,K556=0),1,0))</f>
        <v/>
      </c>
      <c r="M556" s="57" t="n">
        <v>0.880931927774</v>
      </c>
      <c r="N556" s="56" t="str">
        <f aca="false">IF(OR(A556="",I556=""),"",IF(COUNTIFS($A$2:$A$800,A556,$D$2:$D$800,D556,$I$2:$I$800,I556)&gt;1,"Possible duplicate",""))</f>
        <v/>
      </c>
      <c r="O556" s="56" t="str">
        <f aca="false">IF(J556="","",IF(AND(L556=0,K556=0),1,0))</f>
        <v/>
      </c>
      <c r="P556" s="56" t="str">
        <f aca="false">IF(L556=1,J556+ROW()/10^7,"")</f>
        <v/>
      </c>
      <c r="Q556" s="56" t="str">
        <f aca="false">IF(O556=1,M556,"")</f>
        <v/>
      </c>
      <c r="R556" s="56" t="str">
        <f aca="false">IF(K556=1,ROW(),"")</f>
        <v/>
      </c>
      <c r="S556" s="56" t="str">
        <f aca="false">IF(D556="","",TRIM(D556))</f>
        <v/>
      </c>
    </row>
    <row r="557" customFormat="false" ht="15" hidden="false" customHeight="false" outlineLevel="0" collapsed="false">
      <c r="A557" s="50"/>
      <c r="B557" s="50"/>
      <c r="C557" s="50" t="str">
        <f aca="false">IF(S557="","",IFERROR(IF(INDEX('Ledger Codes'!$C$6:$C$205,MATCH(S557,'Ledger Codes'!$B$6:$B$205,0))="","",INDEX('Ledger Codes'!$C$6:$C$205,MATCH(S557,'Ledger Codes'!$B$6:$B$205,0))),""))</f>
        <v/>
      </c>
      <c r="D557" s="50"/>
      <c r="E557" s="50"/>
      <c r="F557" s="50"/>
      <c r="G557" s="50"/>
      <c r="H557" s="50"/>
      <c r="I557" s="52" t="str">
        <f aca="false">IF(AND(G557="",H557=""),"",N(G557)-N(H557))</f>
        <v/>
      </c>
      <c r="J557" s="52" t="str">
        <f aca="false">IF(I557="","",ABS(I557))</f>
        <v/>
      </c>
      <c r="K557" s="56" t="str">
        <f aca="false">IF(S557="","",IF(IFERROR(INDEX('Expense Accounts'!$G$6:$G$75,MATCH(S557,'Expense Accounts'!$C$6:$C$75,0)),"Include")="Exclude",1,0))</f>
        <v/>
      </c>
      <c r="L557" s="56" t="str">
        <f aca="false">IF(J557="","",IF(AND(J557&gt;'Expenses Testing'!$E$9,K557=0),1,0))</f>
        <v/>
      </c>
      <c r="M557" s="57" t="n">
        <v>0.825163373361</v>
      </c>
      <c r="N557" s="56" t="str">
        <f aca="false">IF(OR(A557="",I557=""),"",IF(COUNTIFS($A$2:$A$800,A557,$D$2:$D$800,D557,$I$2:$I$800,I557)&gt;1,"Possible duplicate",""))</f>
        <v/>
      </c>
      <c r="O557" s="56" t="str">
        <f aca="false">IF(J557="","",IF(AND(L557=0,K557=0),1,0))</f>
        <v/>
      </c>
      <c r="P557" s="56" t="str">
        <f aca="false">IF(L557=1,J557+ROW()/10^7,"")</f>
        <v/>
      </c>
      <c r="Q557" s="56" t="str">
        <f aca="false">IF(O557=1,M557,"")</f>
        <v/>
      </c>
      <c r="R557" s="56" t="str">
        <f aca="false">IF(K557=1,ROW(),"")</f>
        <v/>
      </c>
      <c r="S557" s="56" t="str">
        <f aca="false">IF(D557="","",TRIM(D557))</f>
        <v/>
      </c>
    </row>
    <row r="558" customFormat="false" ht="15" hidden="false" customHeight="false" outlineLevel="0" collapsed="false">
      <c r="A558" s="50"/>
      <c r="B558" s="50"/>
      <c r="C558" s="50" t="str">
        <f aca="false">IF(S558="","",IFERROR(IF(INDEX('Ledger Codes'!$C$6:$C$205,MATCH(S558,'Ledger Codes'!$B$6:$B$205,0))="","",INDEX('Ledger Codes'!$C$6:$C$205,MATCH(S558,'Ledger Codes'!$B$6:$B$205,0))),""))</f>
        <v/>
      </c>
      <c r="D558" s="50"/>
      <c r="E558" s="50"/>
      <c r="F558" s="50"/>
      <c r="G558" s="50"/>
      <c r="H558" s="50"/>
      <c r="I558" s="52" t="str">
        <f aca="false">IF(AND(G558="",H558=""),"",N(G558)-N(H558))</f>
        <v/>
      </c>
      <c r="J558" s="52" t="str">
        <f aca="false">IF(I558="","",ABS(I558))</f>
        <v/>
      </c>
      <c r="K558" s="56" t="str">
        <f aca="false">IF(S558="","",IF(IFERROR(INDEX('Expense Accounts'!$G$6:$G$75,MATCH(S558,'Expense Accounts'!$C$6:$C$75,0)),"Include")="Exclude",1,0))</f>
        <v/>
      </c>
      <c r="L558" s="56" t="str">
        <f aca="false">IF(J558="","",IF(AND(J558&gt;'Expenses Testing'!$E$9,K558=0),1,0))</f>
        <v/>
      </c>
      <c r="M558" s="57" t="n">
        <v>0.390478009703</v>
      </c>
      <c r="N558" s="56" t="str">
        <f aca="false">IF(OR(A558="",I558=""),"",IF(COUNTIFS($A$2:$A$800,A558,$D$2:$D$800,D558,$I$2:$I$800,I558)&gt;1,"Possible duplicate",""))</f>
        <v/>
      </c>
      <c r="O558" s="56" t="str">
        <f aca="false">IF(J558="","",IF(AND(L558=0,K558=0),1,0))</f>
        <v/>
      </c>
      <c r="P558" s="56" t="str">
        <f aca="false">IF(L558=1,J558+ROW()/10^7,"")</f>
        <v/>
      </c>
      <c r="Q558" s="56" t="str">
        <f aca="false">IF(O558=1,M558,"")</f>
        <v/>
      </c>
      <c r="R558" s="56" t="str">
        <f aca="false">IF(K558=1,ROW(),"")</f>
        <v/>
      </c>
      <c r="S558" s="56" t="str">
        <f aca="false">IF(D558="","",TRIM(D558))</f>
        <v/>
      </c>
    </row>
    <row r="559" customFormat="false" ht="15" hidden="false" customHeight="false" outlineLevel="0" collapsed="false">
      <c r="A559" s="50"/>
      <c r="B559" s="50"/>
      <c r="C559" s="50" t="str">
        <f aca="false">IF(S559="","",IFERROR(IF(INDEX('Ledger Codes'!$C$6:$C$205,MATCH(S559,'Ledger Codes'!$B$6:$B$205,0))="","",INDEX('Ledger Codes'!$C$6:$C$205,MATCH(S559,'Ledger Codes'!$B$6:$B$205,0))),""))</f>
        <v/>
      </c>
      <c r="D559" s="50"/>
      <c r="E559" s="50"/>
      <c r="F559" s="50"/>
      <c r="G559" s="50"/>
      <c r="H559" s="50"/>
      <c r="I559" s="52" t="str">
        <f aca="false">IF(AND(G559="",H559=""),"",N(G559)-N(H559))</f>
        <v/>
      </c>
      <c r="J559" s="52" t="str">
        <f aca="false">IF(I559="","",ABS(I559))</f>
        <v/>
      </c>
      <c r="K559" s="56" t="str">
        <f aca="false">IF(S559="","",IF(IFERROR(INDEX('Expense Accounts'!$G$6:$G$75,MATCH(S559,'Expense Accounts'!$C$6:$C$75,0)),"Include")="Exclude",1,0))</f>
        <v/>
      </c>
      <c r="L559" s="56" t="str">
        <f aca="false">IF(J559="","",IF(AND(J559&gt;'Expenses Testing'!$E$9,K559=0),1,0))</f>
        <v/>
      </c>
      <c r="M559" s="57" t="n">
        <v>0.943761800889</v>
      </c>
      <c r="N559" s="56" t="str">
        <f aca="false">IF(OR(A559="",I559=""),"",IF(COUNTIFS($A$2:$A$800,A559,$D$2:$D$800,D559,$I$2:$I$800,I559)&gt;1,"Possible duplicate",""))</f>
        <v/>
      </c>
      <c r="O559" s="56" t="str">
        <f aca="false">IF(J559="","",IF(AND(L559=0,K559=0),1,0))</f>
        <v/>
      </c>
      <c r="P559" s="56" t="str">
        <f aca="false">IF(L559=1,J559+ROW()/10^7,"")</f>
        <v/>
      </c>
      <c r="Q559" s="56" t="str">
        <f aca="false">IF(O559=1,M559,"")</f>
        <v/>
      </c>
      <c r="R559" s="56" t="str">
        <f aca="false">IF(K559=1,ROW(),"")</f>
        <v/>
      </c>
      <c r="S559" s="56" t="str">
        <f aca="false">IF(D559="","",TRIM(D559))</f>
        <v/>
      </c>
    </row>
    <row r="560" customFormat="false" ht="15" hidden="false" customHeight="false" outlineLevel="0" collapsed="false">
      <c r="A560" s="50"/>
      <c r="B560" s="50"/>
      <c r="C560" s="50" t="str">
        <f aca="false">IF(S560="","",IFERROR(IF(INDEX('Ledger Codes'!$C$6:$C$205,MATCH(S560,'Ledger Codes'!$B$6:$B$205,0))="","",INDEX('Ledger Codes'!$C$6:$C$205,MATCH(S560,'Ledger Codes'!$B$6:$B$205,0))),""))</f>
        <v/>
      </c>
      <c r="D560" s="50"/>
      <c r="E560" s="50"/>
      <c r="F560" s="50"/>
      <c r="G560" s="50"/>
      <c r="H560" s="50"/>
      <c r="I560" s="52" t="str">
        <f aca="false">IF(AND(G560="",H560=""),"",N(G560)-N(H560))</f>
        <v/>
      </c>
      <c r="J560" s="52" t="str">
        <f aca="false">IF(I560="","",ABS(I560))</f>
        <v/>
      </c>
      <c r="K560" s="56" t="str">
        <f aca="false">IF(S560="","",IF(IFERROR(INDEX('Expense Accounts'!$G$6:$G$75,MATCH(S560,'Expense Accounts'!$C$6:$C$75,0)),"Include")="Exclude",1,0))</f>
        <v/>
      </c>
      <c r="L560" s="56" t="str">
        <f aca="false">IF(J560="","",IF(AND(J560&gt;'Expenses Testing'!$E$9,K560=0),1,0))</f>
        <v/>
      </c>
      <c r="M560" s="57" t="n">
        <v>0.540103728114</v>
      </c>
      <c r="N560" s="56" t="str">
        <f aca="false">IF(OR(A560="",I560=""),"",IF(COUNTIFS($A$2:$A$800,A560,$D$2:$D$800,D560,$I$2:$I$800,I560)&gt;1,"Possible duplicate",""))</f>
        <v/>
      </c>
      <c r="O560" s="56" t="str">
        <f aca="false">IF(J560="","",IF(AND(L560=0,K560=0),1,0))</f>
        <v/>
      </c>
      <c r="P560" s="56" t="str">
        <f aca="false">IF(L560=1,J560+ROW()/10^7,"")</f>
        <v/>
      </c>
      <c r="Q560" s="56" t="str">
        <f aca="false">IF(O560=1,M560,"")</f>
        <v/>
      </c>
      <c r="R560" s="56" t="str">
        <f aca="false">IF(K560=1,ROW(),"")</f>
        <v/>
      </c>
      <c r="S560" s="56" t="str">
        <f aca="false">IF(D560="","",TRIM(D560))</f>
        <v/>
      </c>
    </row>
    <row r="561" customFormat="false" ht="15" hidden="false" customHeight="false" outlineLevel="0" collapsed="false">
      <c r="A561" s="50"/>
      <c r="B561" s="50"/>
      <c r="C561" s="50" t="str">
        <f aca="false">IF(S561="","",IFERROR(IF(INDEX('Ledger Codes'!$C$6:$C$205,MATCH(S561,'Ledger Codes'!$B$6:$B$205,0))="","",INDEX('Ledger Codes'!$C$6:$C$205,MATCH(S561,'Ledger Codes'!$B$6:$B$205,0))),""))</f>
        <v/>
      </c>
      <c r="D561" s="50"/>
      <c r="E561" s="50"/>
      <c r="F561" s="50"/>
      <c r="G561" s="50"/>
      <c r="H561" s="50"/>
      <c r="I561" s="52" t="str">
        <f aca="false">IF(AND(G561="",H561=""),"",N(G561)-N(H561))</f>
        <v/>
      </c>
      <c r="J561" s="52" t="str">
        <f aca="false">IF(I561="","",ABS(I561))</f>
        <v/>
      </c>
      <c r="K561" s="56" t="str">
        <f aca="false">IF(S561="","",IF(IFERROR(INDEX('Expense Accounts'!$G$6:$G$75,MATCH(S561,'Expense Accounts'!$C$6:$C$75,0)),"Include")="Exclude",1,0))</f>
        <v/>
      </c>
      <c r="L561" s="56" t="str">
        <f aca="false">IF(J561="","",IF(AND(J561&gt;'Expenses Testing'!$E$9,K561=0),1,0))</f>
        <v/>
      </c>
      <c r="M561" s="57" t="n">
        <v>0.554494060386</v>
      </c>
      <c r="N561" s="56" t="str">
        <f aca="false">IF(OR(A561="",I561=""),"",IF(COUNTIFS($A$2:$A$800,A561,$D$2:$D$800,D561,$I$2:$I$800,I561)&gt;1,"Possible duplicate",""))</f>
        <v/>
      </c>
      <c r="O561" s="56" t="str">
        <f aca="false">IF(J561="","",IF(AND(L561=0,K561=0),1,0))</f>
        <v/>
      </c>
      <c r="P561" s="56" t="str">
        <f aca="false">IF(L561=1,J561+ROW()/10^7,"")</f>
        <v/>
      </c>
      <c r="Q561" s="56" t="str">
        <f aca="false">IF(O561=1,M561,"")</f>
        <v/>
      </c>
      <c r="R561" s="56" t="str">
        <f aca="false">IF(K561=1,ROW(),"")</f>
        <v/>
      </c>
      <c r="S561" s="56" t="str">
        <f aca="false">IF(D561="","",TRIM(D561))</f>
        <v/>
      </c>
    </row>
    <row r="562" customFormat="false" ht="15" hidden="false" customHeight="false" outlineLevel="0" collapsed="false">
      <c r="A562" s="50"/>
      <c r="B562" s="50"/>
      <c r="C562" s="50" t="str">
        <f aca="false">IF(S562="","",IFERROR(IF(INDEX('Ledger Codes'!$C$6:$C$205,MATCH(S562,'Ledger Codes'!$B$6:$B$205,0))="","",INDEX('Ledger Codes'!$C$6:$C$205,MATCH(S562,'Ledger Codes'!$B$6:$B$205,0))),""))</f>
        <v/>
      </c>
      <c r="D562" s="50"/>
      <c r="E562" s="50"/>
      <c r="F562" s="50"/>
      <c r="G562" s="50"/>
      <c r="H562" s="50"/>
      <c r="I562" s="52" t="str">
        <f aca="false">IF(AND(G562="",H562=""),"",N(G562)-N(H562))</f>
        <v/>
      </c>
      <c r="J562" s="52" t="str">
        <f aca="false">IF(I562="","",ABS(I562))</f>
        <v/>
      </c>
      <c r="K562" s="56" t="str">
        <f aca="false">IF(S562="","",IF(IFERROR(INDEX('Expense Accounts'!$G$6:$G$75,MATCH(S562,'Expense Accounts'!$C$6:$C$75,0)),"Include")="Exclude",1,0))</f>
        <v/>
      </c>
      <c r="L562" s="56" t="str">
        <f aca="false">IF(J562="","",IF(AND(J562&gt;'Expenses Testing'!$E$9,K562=0),1,0))</f>
        <v/>
      </c>
      <c r="M562" s="57" t="n">
        <v>0.998299449835</v>
      </c>
      <c r="N562" s="56" t="str">
        <f aca="false">IF(OR(A562="",I562=""),"",IF(COUNTIFS($A$2:$A$800,A562,$D$2:$D$800,D562,$I$2:$I$800,I562)&gt;1,"Possible duplicate",""))</f>
        <v/>
      </c>
      <c r="O562" s="56" t="str">
        <f aca="false">IF(J562="","",IF(AND(L562=0,K562=0),1,0))</f>
        <v/>
      </c>
      <c r="P562" s="56" t="str">
        <f aca="false">IF(L562=1,J562+ROW()/10^7,"")</f>
        <v/>
      </c>
      <c r="Q562" s="56" t="str">
        <f aca="false">IF(O562=1,M562,"")</f>
        <v/>
      </c>
      <c r="R562" s="56" t="str">
        <f aca="false">IF(K562=1,ROW(),"")</f>
        <v/>
      </c>
      <c r="S562" s="56" t="str">
        <f aca="false">IF(D562="","",TRIM(D562))</f>
        <v/>
      </c>
    </row>
    <row r="563" customFormat="false" ht="15" hidden="false" customHeight="false" outlineLevel="0" collapsed="false">
      <c r="A563" s="50"/>
      <c r="B563" s="50"/>
      <c r="C563" s="50" t="str">
        <f aca="false">IF(S563="","",IFERROR(IF(INDEX('Ledger Codes'!$C$6:$C$205,MATCH(S563,'Ledger Codes'!$B$6:$B$205,0))="","",INDEX('Ledger Codes'!$C$6:$C$205,MATCH(S563,'Ledger Codes'!$B$6:$B$205,0))),""))</f>
        <v/>
      </c>
      <c r="D563" s="50"/>
      <c r="E563" s="50"/>
      <c r="F563" s="50"/>
      <c r="G563" s="50"/>
      <c r="H563" s="50"/>
      <c r="I563" s="52" t="str">
        <f aca="false">IF(AND(G563="",H563=""),"",N(G563)-N(H563))</f>
        <v/>
      </c>
      <c r="J563" s="52" t="str">
        <f aca="false">IF(I563="","",ABS(I563))</f>
        <v/>
      </c>
      <c r="K563" s="56" t="str">
        <f aca="false">IF(S563="","",IF(IFERROR(INDEX('Expense Accounts'!$G$6:$G$75,MATCH(S563,'Expense Accounts'!$C$6:$C$75,0)),"Include")="Exclude",1,0))</f>
        <v/>
      </c>
      <c r="L563" s="56" t="str">
        <f aca="false">IF(J563="","",IF(AND(J563&gt;'Expenses Testing'!$E$9,K563=0),1,0))</f>
        <v/>
      </c>
      <c r="M563" s="57" t="n">
        <v>0.129130128867</v>
      </c>
      <c r="N563" s="56" t="str">
        <f aca="false">IF(OR(A563="",I563=""),"",IF(COUNTIFS($A$2:$A$800,A563,$D$2:$D$800,D563,$I$2:$I$800,I563)&gt;1,"Possible duplicate",""))</f>
        <v/>
      </c>
      <c r="O563" s="56" t="str">
        <f aca="false">IF(J563="","",IF(AND(L563=0,K563=0),1,0))</f>
        <v/>
      </c>
      <c r="P563" s="56" t="str">
        <f aca="false">IF(L563=1,J563+ROW()/10^7,"")</f>
        <v/>
      </c>
      <c r="Q563" s="56" t="str">
        <f aca="false">IF(O563=1,M563,"")</f>
        <v/>
      </c>
      <c r="R563" s="56" t="str">
        <f aca="false">IF(K563=1,ROW(),"")</f>
        <v/>
      </c>
      <c r="S563" s="56" t="str">
        <f aca="false">IF(D563="","",TRIM(D563))</f>
        <v/>
      </c>
    </row>
    <row r="564" customFormat="false" ht="15" hidden="false" customHeight="false" outlineLevel="0" collapsed="false">
      <c r="A564" s="50"/>
      <c r="B564" s="50"/>
      <c r="C564" s="50" t="str">
        <f aca="false">IF(S564="","",IFERROR(IF(INDEX('Ledger Codes'!$C$6:$C$205,MATCH(S564,'Ledger Codes'!$B$6:$B$205,0))="","",INDEX('Ledger Codes'!$C$6:$C$205,MATCH(S564,'Ledger Codes'!$B$6:$B$205,0))),""))</f>
        <v/>
      </c>
      <c r="D564" s="50"/>
      <c r="E564" s="50"/>
      <c r="F564" s="50"/>
      <c r="G564" s="50"/>
      <c r="H564" s="50"/>
      <c r="I564" s="52" t="str">
        <f aca="false">IF(AND(G564="",H564=""),"",N(G564)-N(H564))</f>
        <v/>
      </c>
      <c r="J564" s="52" t="str">
        <f aca="false">IF(I564="","",ABS(I564))</f>
        <v/>
      </c>
      <c r="K564" s="56" t="str">
        <f aca="false">IF(S564="","",IF(IFERROR(INDEX('Expense Accounts'!$G$6:$G$75,MATCH(S564,'Expense Accounts'!$C$6:$C$75,0)),"Include")="Exclude",1,0))</f>
        <v/>
      </c>
      <c r="L564" s="56" t="str">
        <f aca="false">IF(J564="","",IF(AND(J564&gt;'Expenses Testing'!$E$9,K564=0),1,0))</f>
        <v/>
      </c>
      <c r="M564" s="57" t="n">
        <v>0.307865013518</v>
      </c>
      <c r="N564" s="56" t="str">
        <f aca="false">IF(OR(A564="",I564=""),"",IF(COUNTIFS($A$2:$A$800,A564,$D$2:$D$800,D564,$I$2:$I$800,I564)&gt;1,"Possible duplicate",""))</f>
        <v/>
      </c>
      <c r="O564" s="56" t="str">
        <f aca="false">IF(J564="","",IF(AND(L564=0,K564=0),1,0))</f>
        <v/>
      </c>
      <c r="P564" s="56" t="str">
        <f aca="false">IF(L564=1,J564+ROW()/10^7,"")</f>
        <v/>
      </c>
      <c r="Q564" s="56" t="str">
        <f aca="false">IF(O564=1,M564,"")</f>
        <v/>
      </c>
      <c r="R564" s="56" t="str">
        <f aca="false">IF(K564=1,ROW(),"")</f>
        <v/>
      </c>
      <c r="S564" s="56" t="str">
        <f aca="false">IF(D564="","",TRIM(D564))</f>
        <v/>
      </c>
    </row>
    <row r="565" customFormat="false" ht="15" hidden="false" customHeight="false" outlineLevel="0" collapsed="false">
      <c r="A565" s="50"/>
      <c r="B565" s="50"/>
      <c r="C565" s="50" t="str">
        <f aca="false">IF(S565="","",IFERROR(IF(INDEX('Ledger Codes'!$C$6:$C$205,MATCH(S565,'Ledger Codes'!$B$6:$B$205,0))="","",INDEX('Ledger Codes'!$C$6:$C$205,MATCH(S565,'Ledger Codes'!$B$6:$B$205,0))),""))</f>
        <v/>
      </c>
      <c r="D565" s="50"/>
      <c r="E565" s="50"/>
      <c r="F565" s="50"/>
      <c r="G565" s="50"/>
      <c r="H565" s="50"/>
      <c r="I565" s="52" t="str">
        <f aca="false">IF(AND(G565="",H565=""),"",N(G565)-N(H565))</f>
        <v/>
      </c>
      <c r="J565" s="52" t="str">
        <f aca="false">IF(I565="","",ABS(I565))</f>
        <v/>
      </c>
      <c r="K565" s="56" t="str">
        <f aca="false">IF(S565="","",IF(IFERROR(INDEX('Expense Accounts'!$G$6:$G$75,MATCH(S565,'Expense Accounts'!$C$6:$C$75,0)),"Include")="Exclude",1,0))</f>
        <v/>
      </c>
      <c r="L565" s="56" t="str">
        <f aca="false">IF(J565="","",IF(AND(J565&gt;'Expenses Testing'!$E$9,K565=0),1,0))</f>
        <v/>
      </c>
      <c r="M565" s="57" t="n">
        <v>0.43907879332</v>
      </c>
      <c r="N565" s="56" t="str">
        <f aca="false">IF(OR(A565="",I565=""),"",IF(COUNTIFS($A$2:$A$800,A565,$D$2:$D$800,D565,$I$2:$I$800,I565)&gt;1,"Possible duplicate",""))</f>
        <v/>
      </c>
      <c r="O565" s="56" t="str">
        <f aca="false">IF(J565="","",IF(AND(L565=0,K565=0),1,0))</f>
        <v/>
      </c>
      <c r="P565" s="56" t="str">
        <f aca="false">IF(L565=1,J565+ROW()/10^7,"")</f>
        <v/>
      </c>
      <c r="Q565" s="56" t="str">
        <f aca="false">IF(O565=1,M565,"")</f>
        <v/>
      </c>
      <c r="R565" s="56" t="str">
        <f aca="false">IF(K565=1,ROW(),"")</f>
        <v/>
      </c>
      <c r="S565" s="56" t="str">
        <f aca="false">IF(D565="","",TRIM(D565))</f>
        <v/>
      </c>
    </row>
    <row r="566" customFormat="false" ht="15" hidden="false" customHeight="false" outlineLevel="0" collapsed="false">
      <c r="A566" s="50"/>
      <c r="B566" s="50"/>
      <c r="C566" s="50" t="str">
        <f aca="false">IF(S566="","",IFERROR(IF(INDEX('Ledger Codes'!$C$6:$C$205,MATCH(S566,'Ledger Codes'!$B$6:$B$205,0))="","",INDEX('Ledger Codes'!$C$6:$C$205,MATCH(S566,'Ledger Codes'!$B$6:$B$205,0))),""))</f>
        <v/>
      </c>
      <c r="D566" s="50"/>
      <c r="E566" s="50"/>
      <c r="F566" s="50"/>
      <c r="G566" s="50"/>
      <c r="H566" s="50"/>
      <c r="I566" s="52" t="str">
        <f aca="false">IF(AND(G566="",H566=""),"",N(G566)-N(H566))</f>
        <v/>
      </c>
      <c r="J566" s="52" t="str">
        <f aca="false">IF(I566="","",ABS(I566))</f>
        <v/>
      </c>
      <c r="K566" s="56" t="str">
        <f aca="false">IF(S566="","",IF(IFERROR(INDEX('Expense Accounts'!$G$6:$G$75,MATCH(S566,'Expense Accounts'!$C$6:$C$75,0)),"Include")="Exclude",1,0))</f>
        <v/>
      </c>
      <c r="L566" s="56" t="str">
        <f aca="false">IF(J566="","",IF(AND(J566&gt;'Expenses Testing'!$E$9,K566=0),1,0))</f>
        <v/>
      </c>
      <c r="M566" s="57" t="n">
        <v>0.275166690122</v>
      </c>
      <c r="N566" s="56" t="str">
        <f aca="false">IF(OR(A566="",I566=""),"",IF(COUNTIFS($A$2:$A$800,A566,$D$2:$D$800,D566,$I$2:$I$800,I566)&gt;1,"Possible duplicate",""))</f>
        <v/>
      </c>
      <c r="O566" s="56" t="str">
        <f aca="false">IF(J566="","",IF(AND(L566=0,K566=0),1,0))</f>
        <v/>
      </c>
      <c r="P566" s="56" t="str">
        <f aca="false">IF(L566=1,J566+ROW()/10^7,"")</f>
        <v/>
      </c>
      <c r="Q566" s="56" t="str">
        <f aca="false">IF(O566=1,M566,"")</f>
        <v/>
      </c>
      <c r="R566" s="56" t="str">
        <f aca="false">IF(K566=1,ROW(),"")</f>
        <v/>
      </c>
      <c r="S566" s="56" t="str">
        <f aca="false">IF(D566="","",TRIM(D566))</f>
        <v/>
      </c>
    </row>
    <row r="567" customFormat="false" ht="15" hidden="false" customHeight="false" outlineLevel="0" collapsed="false">
      <c r="A567" s="50"/>
      <c r="B567" s="50"/>
      <c r="C567" s="50" t="str">
        <f aca="false">IF(S567="","",IFERROR(IF(INDEX('Ledger Codes'!$C$6:$C$205,MATCH(S567,'Ledger Codes'!$B$6:$B$205,0))="","",INDEX('Ledger Codes'!$C$6:$C$205,MATCH(S567,'Ledger Codes'!$B$6:$B$205,0))),""))</f>
        <v/>
      </c>
      <c r="D567" s="50"/>
      <c r="E567" s="50"/>
      <c r="F567" s="50"/>
      <c r="G567" s="50"/>
      <c r="H567" s="50"/>
      <c r="I567" s="52" t="str">
        <f aca="false">IF(AND(G567="",H567=""),"",N(G567)-N(H567))</f>
        <v/>
      </c>
      <c r="J567" s="52" t="str">
        <f aca="false">IF(I567="","",ABS(I567))</f>
        <v/>
      </c>
      <c r="K567" s="56" t="str">
        <f aca="false">IF(S567="","",IF(IFERROR(INDEX('Expense Accounts'!$G$6:$G$75,MATCH(S567,'Expense Accounts'!$C$6:$C$75,0)),"Include")="Exclude",1,0))</f>
        <v/>
      </c>
      <c r="L567" s="56" t="str">
        <f aca="false">IF(J567="","",IF(AND(J567&gt;'Expenses Testing'!$E$9,K567=0),1,0))</f>
        <v/>
      </c>
      <c r="M567" s="57" t="n">
        <v>0.640084295622</v>
      </c>
      <c r="N567" s="56" t="str">
        <f aca="false">IF(OR(A567="",I567=""),"",IF(COUNTIFS($A$2:$A$800,A567,$D$2:$D$800,D567,$I$2:$I$800,I567)&gt;1,"Possible duplicate",""))</f>
        <v/>
      </c>
      <c r="O567" s="56" t="str">
        <f aca="false">IF(J567="","",IF(AND(L567=0,K567=0),1,0))</f>
        <v/>
      </c>
      <c r="P567" s="56" t="str">
        <f aca="false">IF(L567=1,J567+ROW()/10^7,"")</f>
        <v/>
      </c>
      <c r="Q567" s="56" t="str">
        <f aca="false">IF(O567=1,M567,"")</f>
        <v/>
      </c>
      <c r="R567" s="56" t="str">
        <f aca="false">IF(K567=1,ROW(),"")</f>
        <v/>
      </c>
      <c r="S567" s="56" t="str">
        <f aca="false">IF(D567="","",TRIM(D567))</f>
        <v/>
      </c>
    </row>
    <row r="568" customFormat="false" ht="15" hidden="false" customHeight="false" outlineLevel="0" collapsed="false">
      <c r="A568" s="50"/>
      <c r="B568" s="50"/>
      <c r="C568" s="50" t="str">
        <f aca="false">IF(S568="","",IFERROR(IF(INDEX('Ledger Codes'!$C$6:$C$205,MATCH(S568,'Ledger Codes'!$B$6:$B$205,0))="","",INDEX('Ledger Codes'!$C$6:$C$205,MATCH(S568,'Ledger Codes'!$B$6:$B$205,0))),""))</f>
        <v/>
      </c>
      <c r="D568" s="50"/>
      <c r="E568" s="50"/>
      <c r="F568" s="50"/>
      <c r="G568" s="50"/>
      <c r="H568" s="50"/>
      <c r="I568" s="52" t="str">
        <f aca="false">IF(AND(G568="",H568=""),"",N(G568)-N(H568))</f>
        <v/>
      </c>
      <c r="J568" s="52" t="str">
        <f aca="false">IF(I568="","",ABS(I568))</f>
        <v/>
      </c>
      <c r="K568" s="56" t="str">
        <f aca="false">IF(S568="","",IF(IFERROR(INDEX('Expense Accounts'!$G$6:$G$75,MATCH(S568,'Expense Accounts'!$C$6:$C$75,0)),"Include")="Exclude",1,0))</f>
        <v/>
      </c>
      <c r="L568" s="56" t="str">
        <f aca="false">IF(J568="","",IF(AND(J568&gt;'Expenses Testing'!$E$9,K568=0),1,0))</f>
        <v/>
      </c>
      <c r="M568" s="57" t="n">
        <v>0.675136462577</v>
      </c>
      <c r="N568" s="56" t="str">
        <f aca="false">IF(OR(A568="",I568=""),"",IF(COUNTIFS($A$2:$A$800,A568,$D$2:$D$800,D568,$I$2:$I$800,I568)&gt;1,"Possible duplicate",""))</f>
        <v/>
      </c>
      <c r="O568" s="56" t="str">
        <f aca="false">IF(J568="","",IF(AND(L568=0,K568=0),1,0))</f>
        <v/>
      </c>
      <c r="P568" s="56" t="str">
        <f aca="false">IF(L568=1,J568+ROW()/10^7,"")</f>
        <v/>
      </c>
      <c r="Q568" s="56" t="str">
        <f aca="false">IF(O568=1,M568,"")</f>
        <v/>
      </c>
      <c r="R568" s="56" t="str">
        <f aca="false">IF(K568=1,ROW(),"")</f>
        <v/>
      </c>
      <c r="S568" s="56" t="str">
        <f aca="false">IF(D568="","",TRIM(D568))</f>
        <v/>
      </c>
    </row>
    <row r="569" customFormat="false" ht="15" hidden="false" customHeight="false" outlineLevel="0" collapsed="false">
      <c r="A569" s="50"/>
      <c r="B569" s="50"/>
      <c r="C569" s="50" t="str">
        <f aca="false">IF(S569="","",IFERROR(IF(INDEX('Ledger Codes'!$C$6:$C$205,MATCH(S569,'Ledger Codes'!$B$6:$B$205,0))="","",INDEX('Ledger Codes'!$C$6:$C$205,MATCH(S569,'Ledger Codes'!$B$6:$B$205,0))),""))</f>
        <v/>
      </c>
      <c r="D569" s="50"/>
      <c r="E569" s="50"/>
      <c r="F569" s="50"/>
      <c r="G569" s="50"/>
      <c r="H569" s="50"/>
      <c r="I569" s="52" t="str">
        <f aca="false">IF(AND(G569="",H569=""),"",N(G569)-N(H569))</f>
        <v/>
      </c>
      <c r="J569" s="52" t="str">
        <f aca="false">IF(I569="","",ABS(I569))</f>
        <v/>
      </c>
      <c r="K569" s="56" t="str">
        <f aca="false">IF(S569="","",IF(IFERROR(INDEX('Expense Accounts'!$G$6:$G$75,MATCH(S569,'Expense Accounts'!$C$6:$C$75,0)),"Include")="Exclude",1,0))</f>
        <v/>
      </c>
      <c r="L569" s="56" t="str">
        <f aca="false">IF(J569="","",IF(AND(J569&gt;'Expenses Testing'!$E$9,K569=0),1,0))</f>
        <v/>
      </c>
      <c r="M569" s="57" t="n">
        <v>0.187993786005</v>
      </c>
      <c r="N569" s="56" t="str">
        <f aca="false">IF(OR(A569="",I569=""),"",IF(COUNTIFS($A$2:$A$800,A569,$D$2:$D$800,D569,$I$2:$I$800,I569)&gt;1,"Possible duplicate",""))</f>
        <v/>
      </c>
      <c r="O569" s="56" t="str">
        <f aca="false">IF(J569="","",IF(AND(L569=0,K569=0),1,0))</f>
        <v/>
      </c>
      <c r="P569" s="56" t="str">
        <f aca="false">IF(L569=1,J569+ROW()/10^7,"")</f>
        <v/>
      </c>
      <c r="Q569" s="56" t="str">
        <f aca="false">IF(O569=1,M569,"")</f>
        <v/>
      </c>
      <c r="R569" s="56" t="str">
        <f aca="false">IF(K569=1,ROW(),"")</f>
        <v/>
      </c>
      <c r="S569" s="56" t="str">
        <f aca="false">IF(D569="","",TRIM(D569))</f>
        <v/>
      </c>
    </row>
    <row r="570" customFormat="false" ht="15" hidden="false" customHeight="false" outlineLevel="0" collapsed="false">
      <c r="A570" s="50"/>
      <c r="B570" s="50"/>
      <c r="C570" s="50" t="str">
        <f aca="false">IF(S570="","",IFERROR(IF(INDEX('Ledger Codes'!$C$6:$C$205,MATCH(S570,'Ledger Codes'!$B$6:$B$205,0))="","",INDEX('Ledger Codes'!$C$6:$C$205,MATCH(S570,'Ledger Codes'!$B$6:$B$205,0))),""))</f>
        <v/>
      </c>
      <c r="D570" s="50"/>
      <c r="E570" s="50"/>
      <c r="F570" s="50"/>
      <c r="G570" s="50"/>
      <c r="H570" s="50"/>
      <c r="I570" s="52" t="str">
        <f aca="false">IF(AND(G570="",H570=""),"",N(G570)-N(H570))</f>
        <v/>
      </c>
      <c r="J570" s="52" t="str">
        <f aca="false">IF(I570="","",ABS(I570))</f>
        <v/>
      </c>
      <c r="K570" s="56" t="str">
        <f aca="false">IF(S570="","",IF(IFERROR(INDEX('Expense Accounts'!$G$6:$G$75,MATCH(S570,'Expense Accounts'!$C$6:$C$75,0)),"Include")="Exclude",1,0))</f>
        <v/>
      </c>
      <c r="L570" s="56" t="str">
        <f aca="false">IF(J570="","",IF(AND(J570&gt;'Expenses Testing'!$E$9,K570=0),1,0))</f>
        <v/>
      </c>
      <c r="M570" s="57" t="n">
        <v>0.277802181912</v>
      </c>
      <c r="N570" s="56" t="str">
        <f aca="false">IF(OR(A570="",I570=""),"",IF(COUNTIFS($A$2:$A$800,A570,$D$2:$D$800,D570,$I$2:$I$800,I570)&gt;1,"Possible duplicate",""))</f>
        <v/>
      </c>
      <c r="O570" s="56" t="str">
        <f aca="false">IF(J570="","",IF(AND(L570=0,K570=0),1,0))</f>
        <v/>
      </c>
      <c r="P570" s="56" t="str">
        <f aca="false">IF(L570=1,J570+ROW()/10^7,"")</f>
        <v/>
      </c>
      <c r="Q570" s="56" t="str">
        <f aca="false">IF(O570=1,M570,"")</f>
        <v/>
      </c>
      <c r="R570" s="56" t="str">
        <f aca="false">IF(K570=1,ROW(),"")</f>
        <v/>
      </c>
      <c r="S570" s="56" t="str">
        <f aca="false">IF(D570="","",TRIM(D570))</f>
        <v/>
      </c>
    </row>
    <row r="571" customFormat="false" ht="15" hidden="false" customHeight="false" outlineLevel="0" collapsed="false">
      <c r="A571" s="50"/>
      <c r="B571" s="50"/>
      <c r="C571" s="50" t="str">
        <f aca="false">IF(S571="","",IFERROR(IF(INDEX('Ledger Codes'!$C$6:$C$205,MATCH(S571,'Ledger Codes'!$B$6:$B$205,0))="","",INDEX('Ledger Codes'!$C$6:$C$205,MATCH(S571,'Ledger Codes'!$B$6:$B$205,0))),""))</f>
        <v/>
      </c>
      <c r="D571" s="50"/>
      <c r="E571" s="50"/>
      <c r="F571" s="50"/>
      <c r="G571" s="50"/>
      <c r="H571" s="50"/>
      <c r="I571" s="52" t="str">
        <f aca="false">IF(AND(G571="",H571=""),"",N(G571)-N(H571))</f>
        <v/>
      </c>
      <c r="J571" s="52" t="str">
        <f aca="false">IF(I571="","",ABS(I571))</f>
        <v/>
      </c>
      <c r="K571" s="56" t="str">
        <f aca="false">IF(S571="","",IF(IFERROR(INDEX('Expense Accounts'!$G$6:$G$75,MATCH(S571,'Expense Accounts'!$C$6:$C$75,0)),"Include")="Exclude",1,0))</f>
        <v/>
      </c>
      <c r="L571" s="56" t="str">
        <f aca="false">IF(J571="","",IF(AND(J571&gt;'Expenses Testing'!$E$9,K571=0),1,0))</f>
        <v/>
      </c>
      <c r="M571" s="57" t="n">
        <v>0.271762965567</v>
      </c>
      <c r="N571" s="56" t="str">
        <f aca="false">IF(OR(A571="",I571=""),"",IF(COUNTIFS($A$2:$A$800,A571,$D$2:$D$800,D571,$I$2:$I$800,I571)&gt;1,"Possible duplicate",""))</f>
        <v/>
      </c>
      <c r="O571" s="56" t="str">
        <f aca="false">IF(J571="","",IF(AND(L571=0,K571=0),1,0))</f>
        <v/>
      </c>
      <c r="P571" s="56" t="str">
        <f aca="false">IF(L571=1,J571+ROW()/10^7,"")</f>
        <v/>
      </c>
      <c r="Q571" s="56" t="str">
        <f aca="false">IF(O571=1,M571,"")</f>
        <v/>
      </c>
      <c r="R571" s="56" t="str">
        <f aca="false">IF(K571=1,ROW(),"")</f>
        <v/>
      </c>
      <c r="S571" s="56" t="str">
        <f aca="false">IF(D571="","",TRIM(D571))</f>
        <v/>
      </c>
    </row>
    <row r="572" customFormat="false" ht="15" hidden="false" customHeight="false" outlineLevel="0" collapsed="false">
      <c r="A572" s="50"/>
      <c r="B572" s="50"/>
      <c r="C572" s="50" t="str">
        <f aca="false">IF(S572="","",IFERROR(IF(INDEX('Ledger Codes'!$C$6:$C$205,MATCH(S572,'Ledger Codes'!$B$6:$B$205,0))="","",INDEX('Ledger Codes'!$C$6:$C$205,MATCH(S572,'Ledger Codes'!$B$6:$B$205,0))),""))</f>
        <v/>
      </c>
      <c r="D572" s="50"/>
      <c r="E572" s="50"/>
      <c r="F572" s="50"/>
      <c r="G572" s="50"/>
      <c r="H572" s="50"/>
      <c r="I572" s="52" t="str">
        <f aca="false">IF(AND(G572="",H572=""),"",N(G572)-N(H572))</f>
        <v/>
      </c>
      <c r="J572" s="52" t="str">
        <f aca="false">IF(I572="","",ABS(I572))</f>
        <v/>
      </c>
      <c r="K572" s="56" t="str">
        <f aca="false">IF(S572="","",IF(IFERROR(INDEX('Expense Accounts'!$G$6:$G$75,MATCH(S572,'Expense Accounts'!$C$6:$C$75,0)),"Include")="Exclude",1,0))</f>
        <v/>
      </c>
      <c r="L572" s="56" t="str">
        <f aca="false">IF(J572="","",IF(AND(J572&gt;'Expenses Testing'!$E$9,K572=0),1,0))</f>
        <v/>
      </c>
      <c r="M572" s="57" t="n">
        <v>0.861244589229</v>
      </c>
      <c r="N572" s="56" t="str">
        <f aca="false">IF(OR(A572="",I572=""),"",IF(COUNTIFS($A$2:$A$800,A572,$D$2:$D$800,D572,$I$2:$I$800,I572)&gt;1,"Possible duplicate",""))</f>
        <v/>
      </c>
      <c r="O572" s="56" t="str">
        <f aca="false">IF(J572="","",IF(AND(L572=0,K572=0),1,0))</f>
        <v/>
      </c>
      <c r="P572" s="56" t="str">
        <f aca="false">IF(L572=1,J572+ROW()/10^7,"")</f>
        <v/>
      </c>
      <c r="Q572" s="56" t="str">
        <f aca="false">IF(O572=1,M572,"")</f>
        <v/>
      </c>
      <c r="R572" s="56" t="str">
        <f aca="false">IF(K572=1,ROW(),"")</f>
        <v/>
      </c>
      <c r="S572" s="56" t="str">
        <f aca="false">IF(D572="","",TRIM(D572))</f>
        <v/>
      </c>
    </row>
    <row r="573" customFormat="false" ht="15" hidden="false" customHeight="false" outlineLevel="0" collapsed="false">
      <c r="A573" s="50"/>
      <c r="B573" s="50"/>
      <c r="C573" s="50" t="str">
        <f aca="false">IF(S573="","",IFERROR(IF(INDEX('Ledger Codes'!$C$6:$C$205,MATCH(S573,'Ledger Codes'!$B$6:$B$205,0))="","",INDEX('Ledger Codes'!$C$6:$C$205,MATCH(S573,'Ledger Codes'!$B$6:$B$205,0))),""))</f>
        <v/>
      </c>
      <c r="D573" s="50"/>
      <c r="E573" s="50"/>
      <c r="F573" s="50"/>
      <c r="G573" s="50"/>
      <c r="H573" s="50"/>
      <c r="I573" s="52" t="str">
        <f aca="false">IF(AND(G573="",H573=""),"",N(G573)-N(H573))</f>
        <v/>
      </c>
      <c r="J573" s="52" t="str">
        <f aca="false">IF(I573="","",ABS(I573))</f>
        <v/>
      </c>
      <c r="K573" s="56" t="str">
        <f aca="false">IF(S573="","",IF(IFERROR(INDEX('Expense Accounts'!$G$6:$G$75,MATCH(S573,'Expense Accounts'!$C$6:$C$75,0)),"Include")="Exclude",1,0))</f>
        <v/>
      </c>
      <c r="L573" s="56" t="str">
        <f aca="false">IF(J573="","",IF(AND(J573&gt;'Expenses Testing'!$E$9,K573=0),1,0))</f>
        <v/>
      </c>
      <c r="M573" s="57" t="n">
        <v>0.004097092744</v>
      </c>
      <c r="N573" s="56" t="str">
        <f aca="false">IF(OR(A573="",I573=""),"",IF(COUNTIFS($A$2:$A$800,A573,$D$2:$D$800,D573,$I$2:$I$800,I573)&gt;1,"Possible duplicate",""))</f>
        <v/>
      </c>
      <c r="O573" s="56" t="str">
        <f aca="false">IF(J573="","",IF(AND(L573=0,K573=0),1,0))</f>
        <v/>
      </c>
      <c r="P573" s="56" t="str">
        <f aca="false">IF(L573=1,J573+ROW()/10^7,"")</f>
        <v/>
      </c>
      <c r="Q573" s="56" t="str">
        <f aca="false">IF(O573=1,M573,"")</f>
        <v/>
      </c>
      <c r="R573" s="56" t="str">
        <f aca="false">IF(K573=1,ROW(),"")</f>
        <v/>
      </c>
      <c r="S573" s="56" t="str">
        <f aca="false">IF(D573="","",TRIM(D573))</f>
        <v/>
      </c>
    </row>
    <row r="574" customFormat="false" ht="15" hidden="false" customHeight="false" outlineLevel="0" collapsed="false">
      <c r="A574" s="50"/>
      <c r="B574" s="50"/>
      <c r="C574" s="50" t="str">
        <f aca="false">IF(S574="","",IFERROR(IF(INDEX('Ledger Codes'!$C$6:$C$205,MATCH(S574,'Ledger Codes'!$B$6:$B$205,0))="","",INDEX('Ledger Codes'!$C$6:$C$205,MATCH(S574,'Ledger Codes'!$B$6:$B$205,0))),""))</f>
        <v/>
      </c>
      <c r="D574" s="50"/>
      <c r="E574" s="50"/>
      <c r="F574" s="50"/>
      <c r="G574" s="50"/>
      <c r="H574" s="50"/>
      <c r="I574" s="52" t="str">
        <f aca="false">IF(AND(G574="",H574=""),"",N(G574)-N(H574))</f>
        <v/>
      </c>
      <c r="J574" s="52" t="str">
        <f aca="false">IF(I574="","",ABS(I574))</f>
        <v/>
      </c>
      <c r="K574" s="56" t="str">
        <f aca="false">IF(S574="","",IF(IFERROR(INDEX('Expense Accounts'!$G$6:$G$75,MATCH(S574,'Expense Accounts'!$C$6:$C$75,0)),"Include")="Exclude",1,0))</f>
        <v/>
      </c>
      <c r="L574" s="56" t="str">
        <f aca="false">IF(J574="","",IF(AND(J574&gt;'Expenses Testing'!$E$9,K574=0),1,0))</f>
        <v/>
      </c>
      <c r="M574" s="57" t="n">
        <v>0.520283630359</v>
      </c>
      <c r="N574" s="56" t="str">
        <f aca="false">IF(OR(A574="",I574=""),"",IF(COUNTIFS($A$2:$A$800,A574,$D$2:$D$800,D574,$I$2:$I$800,I574)&gt;1,"Possible duplicate",""))</f>
        <v/>
      </c>
      <c r="O574" s="56" t="str">
        <f aca="false">IF(J574="","",IF(AND(L574=0,K574=0),1,0))</f>
        <v/>
      </c>
      <c r="P574" s="56" t="str">
        <f aca="false">IF(L574=1,J574+ROW()/10^7,"")</f>
        <v/>
      </c>
      <c r="Q574" s="56" t="str">
        <f aca="false">IF(O574=1,M574,"")</f>
        <v/>
      </c>
      <c r="R574" s="56" t="str">
        <f aca="false">IF(K574=1,ROW(),"")</f>
        <v/>
      </c>
      <c r="S574" s="56" t="str">
        <f aca="false">IF(D574="","",TRIM(D574))</f>
        <v/>
      </c>
    </row>
    <row r="575" customFormat="false" ht="15" hidden="false" customHeight="false" outlineLevel="0" collapsed="false">
      <c r="A575" s="50"/>
      <c r="B575" s="50"/>
      <c r="C575" s="50" t="str">
        <f aca="false">IF(S575="","",IFERROR(IF(INDEX('Ledger Codes'!$C$6:$C$205,MATCH(S575,'Ledger Codes'!$B$6:$B$205,0))="","",INDEX('Ledger Codes'!$C$6:$C$205,MATCH(S575,'Ledger Codes'!$B$6:$B$205,0))),""))</f>
        <v/>
      </c>
      <c r="D575" s="50"/>
      <c r="E575" s="50"/>
      <c r="F575" s="50"/>
      <c r="G575" s="50"/>
      <c r="H575" s="50"/>
      <c r="I575" s="52" t="str">
        <f aca="false">IF(AND(G575="",H575=""),"",N(G575)-N(H575))</f>
        <v/>
      </c>
      <c r="J575" s="52" t="str">
        <f aca="false">IF(I575="","",ABS(I575))</f>
        <v/>
      </c>
      <c r="K575" s="56" t="str">
        <f aca="false">IF(S575="","",IF(IFERROR(INDEX('Expense Accounts'!$G$6:$G$75,MATCH(S575,'Expense Accounts'!$C$6:$C$75,0)),"Include")="Exclude",1,0))</f>
        <v/>
      </c>
      <c r="L575" s="56" t="str">
        <f aca="false">IF(J575="","",IF(AND(J575&gt;'Expenses Testing'!$E$9,K575=0),1,0))</f>
        <v/>
      </c>
      <c r="M575" s="57" t="n">
        <v>0.126704610441</v>
      </c>
      <c r="N575" s="56" t="str">
        <f aca="false">IF(OR(A575="",I575=""),"",IF(COUNTIFS($A$2:$A$800,A575,$D$2:$D$800,D575,$I$2:$I$800,I575)&gt;1,"Possible duplicate",""))</f>
        <v/>
      </c>
      <c r="O575" s="56" t="str">
        <f aca="false">IF(J575="","",IF(AND(L575=0,K575=0),1,0))</f>
        <v/>
      </c>
      <c r="P575" s="56" t="str">
        <f aca="false">IF(L575=1,J575+ROW()/10^7,"")</f>
        <v/>
      </c>
      <c r="Q575" s="56" t="str">
        <f aca="false">IF(O575=1,M575,"")</f>
        <v/>
      </c>
      <c r="R575" s="56" t="str">
        <f aca="false">IF(K575=1,ROW(),"")</f>
        <v/>
      </c>
      <c r="S575" s="56" t="str">
        <f aca="false">IF(D575="","",TRIM(D575))</f>
        <v/>
      </c>
    </row>
    <row r="576" customFormat="false" ht="15" hidden="false" customHeight="false" outlineLevel="0" collapsed="false">
      <c r="A576" s="50"/>
      <c r="B576" s="50"/>
      <c r="C576" s="50" t="str">
        <f aca="false">IF(S576="","",IFERROR(IF(INDEX('Ledger Codes'!$C$6:$C$205,MATCH(S576,'Ledger Codes'!$B$6:$B$205,0))="","",INDEX('Ledger Codes'!$C$6:$C$205,MATCH(S576,'Ledger Codes'!$B$6:$B$205,0))),""))</f>
        <v/>
      </c>
      <c r="D576" s="50"/>
      <c r="E576" s="50"/>
      <c r="F576" s="50"/>
      <c r="G576" s="50"/>
      <c r="H576" s="50"/>
      <c r="I576" s="52" t="str">
        <f aca="false">IF(AND(G576="",H576=""),"",N(G576)-N(H576))</f>
        <v/>
      </c>
      <c r="J576" s="52" t="str">
        <f aca="false">IF(I576="","",ABS(I576))</f>
        <v/>
      </c>
      <c r="K576" s="56" t="str">
        <f aca="false">IF(S576="","",IF(IFERROR(INDEX('Expense Accounts'!$G$6:$G$75,MATCH(S576,'Expense Accounts'!$C$6:$C$75,0)),"Include")="Exclude",1,0))</f>
        <v/>
      </c>
      <c r="L576" s="56" t="str">
        <f aca="false">IF(J576="","",IF(AND(J576&gt;'Expenses Testing'!$E$9,K576=0),1,0))</f>
        <v/>
      </c>
      <c r="M576" s="57" t="n">
        <v>0.114468019725</v>
      </c>
      <c r="N576" s="56" t="str">
        <f aca="false">IF(OR(A576="",I576=""),"",IF(COUNTIFS($A$2:$A$800,A576,$D$2:$D$800,D576,$I$2:$I$800,I576)&gt;1,"Possible duplicate",""))</f>
        <v/>
      </c>
      <c r="O576" s="56" t="str">
        <f aca="false">IF(J576="","",IF(AND(L576=0,K576=0),1,0))</f>
        <v/>
      </c>
      <c r="P576" s="56" t="str">
        <f aca="false">IF(L576=1,J576+ROW()/10^7,"")</f>
        <v/>
      </c>
      <c r="Q576" s="56" t="str">
        <f aca="false">IF(O576=1,M576,"")</f>
        <v/>
      </c>
      <c r="R576" s="56" t="str">
        <f aca="false">IF(K576=1,ROW(),"")</f>
        <v/>
      </c>
      <c r="S576" s="56" t="str">
        <f aca="false">IF(D576="","",TRIM(D576))</f>
        <v/>
      </c>
    </row>
    <row r="577" customFormat="false" ht="15" hidden="false" customHeight="false" outlineLevel="0" collapsed="false">
      <c r="A577" s="50"/>
      <c r="B577" s="50"/>
      <c r="C577" s="50" t="str">
        <f aca="false">IF(S577="","",IFERROR(IF(INDEX('Ledger Codes'!$C$6:$C$205,MATCH(S577,'Ledger Codes'!$B$6:$B$205,0))="","",INDEX('Ledger Codes'!$C$6:$C$205,MATCH(S577,'Ledger Codes'!$B$6:$B$205,0))),""))</f>
        <v/>
      </c>
      <c r="D577" s="50"/>
      <c r="E577" s="50"/>
      <c r="F577" s="50"/>
      <c r="G577" s="50"/>
      <c r="H577" s="50"/>
      <c r="I577" s="52" t="str">
        <f aca="false">IF(AND(G577="",H577=""),"",N(G577)-N(H577))</f>
        <v/>
      </c>
      <c r="J577" s="52" t="str">
        <f aca="false">IF(I577="","",ABS(I577))</f>
        <v/>
      </c>
      <c r="K577" s="56" t="str">
        <f aca="false">IF(S577="","",IF(IFERROR(INDEX('Expense Accounts'!$G$6:$G$75,MATCH(S577,'Expense Accounts'!$C$6:$C$75,0)),"Include")="Exclude",1,0))</f>
        <v/>
      </c>
      <c r="L577" s="56" t="str">
        <f aca="false">IF(J577="","",IF(AND(J577&gt;'Expenses Testing'!$E$9,K577=0),1,0))</f>
        <v/>
      </c>
      <c r="M577" s="57" t="n">
        <v>0.280036971799</v>
      </c>
      <c r="N577" s="56" t="str">
        <f aca="false">IF(OR(A577="",I577=""),"",IF(COUNTIFS($A$2:$A$800,A577,$D$2:$D$800,D577,$I$2:$I$800,I577)&gt;1,"Possible duplicate",""))</f>
        <v/>
      </c>
      <c r="O577" s="56" t="str">
        <f aca="false">IF(J577="","",IF(AND(L577=0,K577=0),1,0))</f>
        <v/>
      </c>
      <c r="P577" s="56" t="str">
        <f aca="false">IF(L577=1,J577+ROW()/10^7,"")</f>
        <v/>
      </c>
      <c r="Q577" s="56" t="str">
        <f aca="false">IF(O577=1,M577,"")</f>
        <v/>
      </c>
      <c r="R577" s="56" t="str">
        <f aca="false">IF(K577=1,ROW(),"")</f>
        <v/>
      </c>
      <c r="S577" s="56" t="str">
        <f aca="false">IF(D577="","",TRIM(D577))</f>
        <v/>
      </c>
    </row>
    <row r="578" customFormat="false" ht="15" hidden="false" customHeight="false" outlineLevel="0" collapsed="false">
      <c r="A578" s="50"/>
      <c r="B578" s="50"/>
      <c r="C578" s="50" t="str">
        <f aca="false">IF(S578="","",IFERROR(IF(INDEX('Ledger Codes'!$C$6:$C$205,MATCH(S578,'Ledger Codes'!$B$6:$B$205,0))="","",INDEX('Ledger Codes'!$C$6:$C$205,MATCH(S578,'Ledger Codes'!$B$6:$B$205,0))),""))</f>
        <v/>
      </c>
      <c r="D578" s="50"/>
      <c r="E578" s="50"/>
      <c r="F578" s="50"/>
      <c r="G578" s="50"/>
      <c r="H578" s="50"/>
      <c r="I578" s="52" t="str">
        <f aca="false">IF(AND(G578="",H578=""),"",N(G578)-N(H578))</f>
        <v/>
      </c>
      <c r="J578" s="52" t="str">
        <f aca="false">IF(I578="","",ABS(I578))</f>
        <v/>
      </c>
      <c r="K578" s="56" t="str">
        <f aca="false">IF(S578="","",IF(IFERROR(INDEX('Expense Accounts'!$G$6:$G$75,MATCH(S578,'Expense Accounts'!$C$6:$C$75,0)),"Include")="Exclude",1,0))</f>
        <v/>
      </c>
      <c r="L578" s="56" t="str">
        <f aca="false">IF(J578="","",IF(AND(J578&gt;'Expenses Testing'!$E$9,K578=0),1,0))</f>
        <v/>
      </c>
      <c r="M578" s="57" t="n">
        <v>0.828364017118</v>
      </c>
      <c r="N578" s="56" t="str">
        <f aca="false">IF(OR(A578="",I578=""),"",IF(COUNTIFS($A$2:$A$800,A578,$D$2:$D$800,D578,$I$2:$I$800,I578)&gt;1,"Possible duplicate",""))</f>
        <v/>
      </c>
      <c r="O578" s="56" t="str">
        <f aca="false">IF(J578="","",IF(AND(L578=0,K578=0),1,0))</f>
        <v/>
      </c>
      <c r="P578" s="56" t="str">
        <f aca="false">IF(L578=1,J578+ROW()/10^7,"")</f>
        <v/>
      </c>
      <c r="Q578" s="56" t="str">
        <f aca="false">IF(O578=1,M578,"")</f>
        <v/>
      </c>
      <c r="R578" s="56" t="str">
        <f aca="false">IF(K578=1,ROW(),"")</f>
        <v/>
      </c>
      <c r="S578" s="56" t="str">
        <f aca="false">IF(D578="","",TRIM(D578))</f>
        <v/>
      </c>
    </row>
    <row r="579" customFormat="false" ht="15" hidden="false" customHeight="false" outlineLevel="0" collapsed="false">
      <c r="A579" s="50"/>
      <c r="B579" s="50"/>
      <c r="C579" s="50" t="str">
        <f aca="false">IF(S579="","",IFERROR(IF(INDEX('Ledger Codes'!$C$6:$C$205,MATCH(S579,'Ledger Codes'!$B$6:$B$205,0))="","",INDEX('Ledger Codes'!$C$6:$C$205,MATCH(S579,'Ledger Codes'!$B$6:$B$205,0))),""))</f>
        <v/>
      </c>
      <c r="D579" s="50"/>
      <c r="E579" s="50"/>
      <c r="F579" s="50"/>
      <c r="G579" s="50"/>
      <c r="H579" s="50"/>
      <c r="I579" s="52" t="str">
        <f aca="false">IF(AND(G579="",H579=""),"",N(G579)-N(H579))</f>
        <v/>
      </c>
      <c r="J579" s="52" t="str">
        <f aca="false">IF(I579="","",ABS(I579))</f>
        <v/>
      </c>
      <c r="K579" s="56" t="str">
        <f aca="false">IF(S579="","",IF(IFERROR(INDEX('Expense Accounts'!$G$6:$G$75,MATCH(S579,'Expense Accounts'!$C$6:$C$75,0)),"Include")="Exclude",1,0))</f>
        <v/>
      </c>
      <c r="L579" s="56" t="str">
        <f aca="false">IF(J579="","",IF(AND(J579&gt;'Expenses Testing'!$E$9,K579=0),1,0))</f>
        <v/>
      </c>
      <c r="M579" s="57" t="n">
        <v>0.45324250517</v>
      </c>
      <c r="N579" s="56" t="str">
        <f aca="false">IF(OR(A579="",I579=""),"",IF(COUNTIFS($A$2:$A$800,A579,$D$2:$D$800,D579,$I$2:$I$800,I579)&gt;1,"Possible duplicate",""))</f>
        <v/>
      </c>
      <c r="O579" s="56" t="str">
        <f aca="false">IF(J579="","",IF(AND(L579=0,K579=0),1,0))</f>
        <v/>
      </c>
      <c r="P579" s="56" t="str">
        <f aca="false">IF(L579=1,J579+ROW()/10^7,"")</f>
        <v/>
      </c>
      <c r="Q579" s="56" t="str">
        <f aca="false">IF(O579=1,M579,"")</f>
        <v/>
      </c>
      <c r="R579" s="56" t="str">
        <f aca="false">IF(K579=1,ROW(),"")</f>
        <v/>
      </c>
      <c r="S579" s="56" t="str">
        <f aca="false">IF(D579="","",TRIM(D579))</f>
        <v/>
      </c>
    </row>
    <row r="580" customFormat="false" ht="15" hidden="false" customHeight="false" outlineLevel="0" collapsed="false">
      <c r="A580" s="50"/>
      <c r="B580" s="50"/>
      <c r="C580" s="50" t="str">
        <f aca="false">IF(S580="","",IFERROR(IF(INDEX('Ledger Codes'!$C$6:$C$205,MATCH(S580,'Ledger Codes'!$B$6:$B$205,0))="","",INDEX('Ledger Codes'!$C$6:$C$205,MATCH(S580,'Ledger Codes'!$B$6:$B$205,0))),""))</f>
        <v/>
      </c>
      <c r="D580" s="50"/>
      <c r="E580" s="50"/>
      <c r="F580" s="50"/>
      <c r="G580" s="50"/>
      <c r="H580" s="50"/>
      <c r="I580" s="52" t="str">
        <f aca="false">IF(AND(G580="",H580=""),"",N(G580)-N(H580))</f>
        <v/>
      </c>
      <c r="J580" s="52" t="str">
        <f aca="false">IF(I580="","",ABS(I580))</f>
        <v/>
      </c>
      <c r="K580" s="56" t="str">
        <f aca="false">IF(S580="","",IF(IFERROR(INDEX('Expense Accounts'!$G$6:$G$75,MATCH(S580,'Expense Accounts'!$C$6:$C$75,0)),"Include")="Exclude",1,0))</f>
        <v/>
      </c>
      <c r="L580" s="56" t="str">
        <f aca="false">IF(J580="","",IF(AND(J580&gt;'Expenses Testing'!$E$9,K580=0),1,0))</f>
        <v/>
      </c>
      <c r="M580" s="57" t="n">
        <v>0.566226144017</v>
      </c>
      <c r="N580" s="56" t="str">
        <f aca="false">IF(OR(A580="",I580=""),"",IF(COUNTIFS($A$2:$A$800,A580,$D$2:$D$800,D580,$I$2:$I$800,I580)&gt;1,"Possible duplicate",""))</f>
        <v/>
      </c>
      <c r="O580" s="56" t="str">
        <f aca="false">IF(J580="","",IF(AND(L580=0,K580=0),1,0))</f>
        <v/>
      </c>
      <c r="P580" s="56" t="str">
        <f aca="false">IF(L580=1,J580+ROW()/10^7,"")</f>
        <v/>
      </c>
      <c r="Q580" s="56" t="str">
        <f aca="false">IF(O580=1,M580,"")</f>
        <v/>
      </c>
      <c r="R580" s="56" t="str">
        <f aca="false">IF(K580=1,ROW(),"")</f>
        <v/>
      </c>
      <c r="S580" s="56" t="str">
        <f aca="false">IF(D580="","",TRIM(D580))</f>
        <v/>
      </c>
    </row>
    <row r="581" customFormat="false" ht="15" hidden="false" customHeight="false" outlineLevel="0" collapsed="false">
      <c r="A581" s="50"/>
      <c r="B581" s="50"/>
      <c r="C581" s="50" t="str">
        <f aca="false">IF(S581="","",IFERROR(IF(INDEX('Ledger Codes'!$C$6:$C$205,MATCH(S581,'Ledger Codes'!$B$6:$B$205,0))="","",INDEX('Ledger Codes'!$C$6:$C$205,MATCH(S581,'Ledger Codes'!$B$6:$B$205,0))),""))</f>
        <v/>
      </c>
      <c r="D581" s="50"/>
      <c r="E581" s="50"/>
      <c r="F581" s="50"/>
      <c r="G581" s="50"/>
      <c r="H581" s="50"/>
      <c r="I581" s="52" t="str">
        <f aca="false">IF(AND(G581="",H581=""),"",N(G581)-N(H581))</f>
        <v/>
      </c>
      <c r="J581" s="52" t="str">
        <f aca="false">IF(I581="","",ABS(I581))</f>
        <v/>
      </c>
      <c r="K581" s="56" t="str">
        <f aca="false">IF(S581="","",IF(IFERROR(INDEX('Expense Accounts'!$G$6:$G$75,MATCH(S581,'Expense Accounts'!$C$6:$C$75,0)),"Include")="Exclude",1,0))</f>
        <v/>
      </c>
      <c r="L581" s="56" t="str">
        <f aca="false">IF(J581="","",IF(AND(J581&gt;'Expenses Testing'!$E$9,K581=0),1,0))</f>
        <v/>
      </c>
      <c r="M581" s="57" t="n">
        <v>0.522353028953</v>
      </c>
      <c r="N581" s="56" t="str">
        <f aca="false">IF(OR(A581="",I581=""),"",IF(COUNTIFS($A$2:$A$800,A581,$D$2:$D$800,D581,$I$2:$I$800,I581)&gt;1,"Possible duplicate",""))</f>
        <v/>
      </c>
      <c r="O581" s="56" t="str">
        <f aca="false">IF(J581="","",IF(AND(L581=0,K581=0),1,0))</f>
        <v/>
      </c>
      <c r="P581" s="56" t="str">
        <f aca="false">IF(L581=1,J581+ROW()/10^7,"")</f>
        <v/>
      </c>
      <c r="Q581" s="56" t="str">
        <f aca="false">IF(O581=1,M581,"")</f>
        <v/>
      </c>
      <c r="R581" s="56" t="str">
        <f aca="false">IF(K581=1,ROW(),"")</f>
        <v/>
      </c>
      <c r="S581" s="56" t="str">
        <f aca="false">IF(D581="","",TRIM(D581))</f>
        <v/>
      </c>
    </row>
    <row r="582" customFormat="false" ht="15" hidden="false" customHeight="false" outlineLevel="0" collapsed="false">
      <c r="A582" s="50"/>
      <c r="B582" s="50"/>
      <c r="C582" s="50" t="str">
        <f aca="false">IF(S582="","",IFERROR(IF(INDEX('Ledger Codes'!$C$6:$C$205,MATCH(S582,'Ledger Codes'!$B$6:$B$205,0))="","",INDEX('Ledger Codes'!$C$6:$C$205,MATCH(S582,'Ledger Codes'!$B$6:$B$205,0))),""))</f>
        <v/>
      </c>
      <c r="D582" s="50"/>
      <c r="E582" s="50"/>
      <c r="F582" s="50"/>
      <c r="G582" s="50"/>
      <c r="H582" s="50"/>
      <c r="I582" s="52" t="str">
        <f aca="false">IF(AND(G582="",H582=""),"",N(G582)-N(H582))</f>
        <v/>
      </c>
      <c r="J582" s="52" t="str">
        <f aca="false">IF(I582="","",ABS(I582))</f>
        <v/>
      </c>
      <c r="K582" s="56" t="str">
        <f aca="false">IF(S582="","",IF(IFERROR(INDEX('Expense Accounts'!$G$6:$G$75,MATCH(S582,'Expense Accounts'!$C$6:$C$75,0)),"Include")="Exclude",1,0))</f>
        <v/>
      </c>
      <c r="L582" s="56" t="str">
        <f aca="false">IF(J582="","",IF(AND(J582&gt;'Expenses Testing'!$E$9,K582=0),1,0))</f>
        <v/>
      </c>
      <c r="M582" s="57" t="n">
        <v>0.63958978315</v>
      </c>
      <c r="N582" s="56" t="str">
        <f aca="false">IF(OR(A582="",I582=""),"",IF(COUNTIFS($A$2:$A$800,A582,$D$2:$D$800,D582,$I$2:$I$800,I582)&gt;1,"Possible duplicate",""))</f>
        <v/>
      </c>
      <c r="O582" s="56" t="str">
        <f aca="false">IF(J582="","",IF(AND(L582=0,K582=0),1,0))</f>
        <v/>
      </c>
      <c r="P582" s="56" t="str">
        <f aca="false">IF(L582=1,J582+ROW()/10^7,"")</f>
        <v/>
      </c>
      <c r="Q582" s="56" t="str">
        <f aca="false">IF(O582=1,M582,"")</f>
        <v/>
      </c>
      <c r="R582" s="56" t="str">
        <f aca="false">IF(K582=1,ROW(),"")</f>
        <v/>
      </c>
      <c r="S582" s="56" t="str">
        <f aca="false">IF(D582="","",TRIM(D582))</f>
        <v/>
      </c>
    </row>
    <row r="583" customFormat="false" ht="15" hidden="false" customHeight="false" outlineLevel="0" collapsed="false">
      <c r="A583" s="50"/>
      <c r="B583" s="50"/>
      <c r="C583" s="50" t="str">
        <f aca="false">IF(S583="","",IFERROR(IF(INDEX('Ledger Codes'!$C$6:$C$205,MATCH(S583,'Ledger Codes'!$B$6:$B$205,0))="","",INDEX('Ledger Codes'!$C$6:$C$205,MATCH(S583,'Ledger Codes'!$B$6:$B$205,0))),""))</f>
        <v/>
      </c>
      <c r="D583" s="50"/>
      <c r="E583" s="50"/>
      <c r="F583" s="50"/>
      <c r="G583" s="50"/>
      <c r="H583" s="50"/>
      <c r="I583" s="52" t="str">
        <f aca="false">IF(AND(G583="",H583=""),"",N(G583)-N(H583))</f>
        <v/>
      </c>
      <c r="J583" s="52" t="str">
        <f aca="false">IF(I583="","",ABS(I583))</f>
        <v/>
      </c>
      <c r="K583" s="56" t="str">
        <f aca="false">IF(S583="","",IF(IFERROR(INDEX('Expense Accounts'!$G$6:$G$75,MATCH(S583,'Expense Accounts'!$C$6:$C$75,0)),"Include")="Exclude",1,0))</f>
        <v/>
      </c>
      <c r="L583" s="56" t="str">
        <f aca="false">IF(J583="","",IF(AND(J583&gt;'Expenses Testing'!$E$9,K583=0),1,0))</f>
        <v/>
      </c>
      <c r="M583" s="57" t="n">
        <v>0.012199432131</v>
      </c>
      <c r="N583" s="56" t="str">
        <f aca="false">IF(OR(A583="",I583=""),"",IF(COUNTIFS($A$2:$A$800,A583,$D$2:$D$800,D583,$I$2:$I$800,I583)&gt;1,"Possible duplicate",""))</f>
        <v/>
      </c>
      <c r="O583" s="56" t="str">
        <f aca="false">IF(J583="","",IF(AND(L583=0,K583=0),1,0))</f>
        <v/>
      </c>
      <c r="P583" s="56" t="str">
        <f aca="false">IF(L583=1,J583+ROW()/10^7,"")</f>
        <v/>
      </c>
      <c r="Q583" s="56" t="str">
        <f aca="false">IF(O583=1,M583,"")</f>
        <v/>
      </c>
      <c r="R583" s="56" t="str">
        <f aca="false">IF(K583=1,ROW(),"")</f>
        <v/>
      </c>
      <c r="S583" s="56" t="str">
        <f aca="false">IF(D583="","",TRIM(D583))</f>
        <v/>
      </c>
    </row>
    <row r="584" customFormat="false" ht="15" hidden="false" customHeight="false" outlineLevel="0" collapsed="false">
      <c r="A584" s="50"/>
      <c r="B584" s="50"/>
      <c r="C584" s="50" t="str">
        <f aca="false">IF(S584="","",IFERROR(IF(INDEX('Ledger Codes'!$C$6:$C$205,MATCH(S584,'Ledger Codes'!$B$6:$B$205,0))="","",INDEX('Ledger Codes'!$C$6:$C$205,MATCH(S584,'Ledger Codes'!$B$6:$B$205,0))),""))</f>
        <v/>
      </c>
      <c r="D584" s="50"/>
      <c r="E584" s="50"/>
      <c r="F584" s="50"/>
      <c r="G584" s="50"/>
      <c r="H584" s="50"/>
      <c r="I584" s="52" t="str">
        <f aca="false">IF(AND(G584="",H584=""),"",N(G584)-N(H584))</f>
        <v/>
      </c>
      <c r="J584" s="52" t="str">
        <f aca="false">IF(I584="","",ABS(I584))</f>
        <v/>
      </c>
      <c r="K584" s="56" t="str">
        <f aca="false">IF(S584="","",IF(IFERROR(INDEX('Expense Accounts'!$G$6:$G$75,MATCH(S584,'Expense Accounts'!$C$6:$C$75,0)),"Include")="Exclude",1,0))</f>
        <v/>
      </c>
      <c r="L584" s="56" t="str">
        <f aca="false">IF(J584="","",IF(AND(J584&gt;'Expenses Testing'!$E$9,K584=0),1,0))</f>
        <v/>
      </c>
      <c r="M584" s="57" t="n">
        <v>0.688259704352</v>
      </c>
      <c r="N584" s="56" t="str">
        <f aca="false">IF(OR(A584="",I584=""),"",IF(COUNTIFS($A$2:$A$800,A584,$D$2:$D$800,D584,$I$2:$I$800,I584)&gt;1,"Possible duplicate",""))</f>
        <v/>
      </c>
      <c r="O584" s="56" t="str">
        <f aca="false">IF(J584="","",IF(AND(L584=0,K584=0),1,0))</f>
        <v/>
      </c>
      <c r="P584" s="56" t="str">
        <f aca="false">IF(L584=1,J584+ROW()/10^7,"")</f>
        <v/>
      </c>
      <c r="Q584" s="56" t="str">
        <f aca="false">IF(O584=1,M584,"")</f>
        <v/>
      </c>
      <c r="R584" s="56" t="str">
        <f aca="false">IF(K584=1,ROW(),"")</f>
        <v/>
      </c>
      <c r="S584" s="56" t="str">
        <f aca="false">IF(D584="","",TRIM(D584))</f>
        <v/>
      </c>
    </row>
    <row r="585" customFormat="false" ht="15" hidden="false" customHeight="false" outlineLevel="0" collapsed="false">
      <c r="A585" s="50"/>
      <c r="B585" s="50"/>
      <c r="C585" s="50" t="str">
        <f aca="false">IF(S585="","",IFERROR(IF(INDEX('Ledger Codes'!$C$6:$C$205,MATCH(S585,'Ledger Codes'!$B$6:$B$205,0))="","",INDEX('Ledger Codes'!$C$6:$C$205,MATCH(S585,'Ledger Codes'!$B$6:$B$205,0))),""))</f>
        <v/>
      </c>
      <c r="D585" s="50"/>
      <c r="E585" s="50"/>
      <c r="F585" s="50"/>
      <c r="G585" s="50"/>
      <c r="H585" s="50"/>
      <c r="I585" s="52" t="str">
        <f aca="false">IF(AND(G585="",H585=""),"",N(G585)-N(H585))</f>
        <v/>
      </c>
      <c r="J585" s="52" t="str">
        <f aca="false">IF(I585="","",ABS(I585))</f>
        <v/>
      </c>
      <c r="K585" s="56" t="str">
        <f aca="false">IF(S585="","",IF(IFERROR(INDEX('Expense Accounts'!$G$6:$G$75,MATCH(S585,'Expense Accounts'!$C$6:$C$75,0)),"Include")="Exclude",1,0))</f>
        <v/>
      </c>
      <c r="L585" s="56" t="str">
        <f aca="false">IF(J585="","",IF(AND(J585&gt;'Expenses Testing'!$E$9,K585=0),1,0))</f>
        <v/>
      </c>
      <c r="M585" s="57" t="n">
        <v>0.376560329216</v>
      </c>
      <c r="N585" s="56" t="str">
        <f aca="false">IF(OR(A585="",I585=""),"",IF(COUNTIFS($A$2:$A$800,A585,$D$2:$D$800,D585,$I$2:$I$800,I585)&gt;1,"Possible duplicate",""))</f>
        <v/>
      </c>
      <c r="O585" s="56" t="str">
        <f aca="false">IF(J585="","",IF(AND(L585=0,K585=0),1,0))</f>
        <v/>
      </c>
      <c r="P585" s="56" t="str">
        <f aca="false">IF(L585=1,J585+ROW()/10^7,"")</f>
        <v/>
      </c>
      <c r="Q585" s="56" t="str">
        <f aca="false">IF(O585=1,M585,"")</f>
        <v/>
      </c>
      <c r="R585" s="56" t="str">
        <f aca="false">IF(K585=1,ROW(),"")</f>
        <v/>
      </c>
      <c r="S585" s="56" t="str">
        <f aca="false">IF(D585="","",TRIM(D585))</f>
        <v/>
      </c>
    </row>
    <row r="586" customFormat="false" ht="15" hidden="false" customHeight="false" outlineLevel="0" collapsed="false">
      <c r="A586" s="50"/>
      <c r="B586" s="50"/>
      <c r="C586" s="50" t="str">
        <f aca="false">IF(S586="","",IFERROR(IF(INDEX('Ledger Codes'!$C$6:$C$205,MATCH(S586,'Ledger Codes'!$B$6:$B$205,0))="","",INDEX('Ledger Codes'!$C$6:$C$205,MATCH(S586,'Ledger Codes'!$B$6:$B$205,0))),""))</f>
        <v/>
      </c>
      <c r="D586" s="50"/>
      <c r="E586" s="50"/>
      <c r="F586" s="50"/>
      <c r="G586" s="50"/>
      <c r="H586" s="50"/>
      <c r="I586" s="52" t="str">
        <f aca="false">IF(AND(G586="",H586=""),"",N(G586)-N(H586))</f>
        <v/>
      </c>
      <c r="J586" s="52" t="str">
        <f aca="false">IF(I586="","",ABS(I586))</f>
        <v/>
      </c>
      <c r="K586" s="56" t="str">
        <f aca="false">IF(S586="","",IF(IFERROR(INDEX('Expense Accounts'!$G$6:$G$75,MATCH(S586,'Expense Accounts'!$C$6:$C$75,0)),"Include")="Exclude",1,0))</f>
        <v/>
      </c>
      <c r="L586" s="56" t="str">
        <f aca="false">IF(J586="","",IF(AND(J586&gt;'Expenses Testing'!$E$9,K586=0),1,0))</f>
        <v/>
      </c>
      <c r="M586" s="57" t="n">
        <v>0.542802705971</v>
      </c>
      <c r="N586" s="56" t="str">
        <f aca="false">IF(OR(A586="",I586=""),"",IF(COUNTIFS($A$2:$A$800,A586,$D$2:$D$800,D586,$I$2:$I$800,I586)&gt;1,"Possible duplicate",""))</f>
        <v/>
      </c>
      <c r="O586" s="56" t="str">
        <f aca="false">IF(J586="","",IF(AND(L586=0,K586=0),1,0))</f>
        <v/>
      </c>
      <c r="P586" s="56" t="str">
        <f aca="false">IF(L586=1,J586+ROW()/10^7,"")</f>
        <v/>
      </c>
      <c r="Q586" s="56" t="str">
        <f aca="false">IF(O586=1,M586,"")</f>
        <v/>
      </c>
      <c r="R586" s="56" t="str">
        <f aca="false">IF(K586=1,ROW(),"")</f>
        <v/>
      </c>
      <c r="S586" s="56" t="str">
        <f aca="false">IF(D586="","",TRIM(D586))</f>
        <v/>
      </c>
    </row>
    <row r="587" customFormat="false" ht="15" hidden="false" customHeight="false" outlineLevel="0" collapsed="false">
      <c r="A587" s="50"/>
      <c r="B587" s="50"/>
      <c r="C587" s="50" t="str">
        <f aca="false">IF(S587="","",IFERROR(IF(INDEX('Ledger Codes'!$C$6:$C$205,MATCH(S587,'Ledger Codes'!$B$6:$B$205,0))="","",INDEX('Ledger Codes'!$C$6:$C$205,MATCH(S587,'Ledger Codes'!$B$6:$B$205,0))),""))</f>
        <v/>
      </c>
      <c r="D587" s="50"/>
      <c r="E587" s="50"/>
      <c r="F587" s="50"/>
      <c r="G587" s="50"/>
      <c r="H587" s="50"/>
      <c r="I587" s="52" t="str">
        <f aca="false">IF(AND(G587="",H587=""),"",N(G587)-N(H587))</f>
        <v/>
      </c>
      <c r="J587" s="52" t="str">
        <f aca="false">IF(I587="","",ABS(I587))</f>
        <v/>
      </c>
      <c r="K587" s="56" t="str">
        <f aca="false">IF(S587="","",IF(IFERROR(INDEX('Expense Accounts'!$G$6:$G$75,MATCH(S587,'Expense Accounts'!$C$6:$C$75,0)),"Include")="Exclude",1,0))</f>
        <v/>
      </c>
      <c r="L587" s="56" t="str">
        <f aca="false">IF(J587="","",IF(AND(J587&gt;'Expenses Testing'!$E$9,K587=0),1,0))</f>
        <v/>
      </c>
      <c r="M587" s="57" t="n">
        <v>0.430291813803</v>
      </c>
      <c r="N587" s="56" t="str">
        <f aca="false">IF(OR(A587="",I587=""),"",IF(COUNTIFS($A$2:$A$800,A587,$D$2:$D$800,D587,$I$2:$I$800,I587)&gt;1,"Possible duplicate",""))</f>
        <v/>
      </c>
      <c r="O587" s="56" t="str">
        <f aca="false">IF(J587="","",IF(AND(L587=0,K587=0),1,0))</f>
        <v/>
      </c>
      <c r="P587" s="56" t="str">
        <f aca="false">IF(L587=1,J587+ROW()/10^7,"")</f>
        <v/>
      </c>
      <c r="Q587" s="56" t="str">
        <f aca="false">IF(O587=1,M587,"")</f>
        <v/>
      </c>
      <c r="R587" s="56" t="str">
        <f aca="false">IF(K587=1,ROW(),"")</f>
        <v/>
      </c>
      <c r="S587" s="56" t="str">
        <f aca="false">IF(D587="","",TRIM(D587))</f>
        <v/>
      </c>
    </row>
    <row r="588" customFormat="false" ht="15" hidden="false" customHeight="false" outlineLevel="0" collapsed="false">
      <c r="A588" s="50"/>
      <c r="B588" s="50"/>
      <c r="C588" s="50" t="str">
        <f aca="false">IF(S588="","",IFERROR(IF(INDEX('Ledger Codes'!$C$6:$C$205,MATCH(S588,'Ledger Codes'!$B$6:$B$205,0))="","",INDEX('Ledger Codes'!$C$6:$C$205,MATCH(S588,'Ledger Codes'!$B$6:$B$205,0))),""))</f>
        <v/>
      </c>
      <c r="D588" s="50"/>
      <c r="E588" s="50"/>
      <c r="F588" s="50"/>
      <c r="G588" s="50"/>
      <c r="H588" s="50"/>
      <c r="I588" s="52" t="str">
        <f aca="false">IF(AND(G588="",H588=""),"",N(G588)-N(H588))</f>
        <v/>
      </c>
      <c r="J588" s="52" t="str">
        <f aca="false">IF(I588="","",ABS(I588))</f>
        <v/>
      </c>
      <c r="K588" s="56" t="str">
        <f aca="false">IF(S588="","",IF(IFERROR(INDEX('Expense Accounts'!$G$6:$G$75,MATCH(S588,'Expense Accounts'!$C$6:$C$75,0)),"Include")="Exclude",1,0))</f>
        <v/>
      </c>
      <c r="L588" s="56" t="str">
        <f aca="false">IF(J588="","",IF(AND(J588&gt;'Expenses Testing'!$E$9,K588=0),1,0))</f>
        <v/>
      </c>
      <c r="M588" s="57" t="n">
        <v>0.50571290469</v>
      </c>
      <c r="N588" s="56" t="str">
        <f aca="false">IF(OR(A588="",I588=""),"",IF(COUNTIFS($A$2:$A$800,A588,$D$2:$D$800,D588,$I$2:$I$800,I588)&gt;1,"Possible duplicate",""))</f>
        <v/>
      </c>
      <c r="O588" s="56" t="str">
        <f aca="false">IF(J588="","",IF(AND(L588=0,K588=0),1,0))</f>
        <v/>
      </c>
      <c r="P588" s="56" t="str">
        <f aca="false">IF(L588=1,J588+ROW()/10^7,"")</f>
        <v/>
      </c>
      <c r="Q588" s="56" t="str">
        <f aca="false">IF(O588=1,M588,"")</f>
        <v/>
      </c>
      <c r="R588" s="56" t="str">
        <f aca="false">IF(K588=1,ROW(),"")</f>
        <v/>
      </c>
      <c r="S588" s="56" t="str">
        <f aca="false">IF(D588="","",TRIM(D588))</f>
        <v/>
      </c>
    </row>
    <row r="589" customFormat="false" ht="15" hidden="false" customHeight="false" outlineLevel="0" collapsed="false">
      <c r="A589" s="50"/>
      <c r="B589" s="50"/>
      <c r="C589" s="50" t="str">
        <f aca="false">IF(S589="","",IFERROR(IF(INDEX('Ledger Codes'!$C$6:$C$205,MATCH(S589,'Ledger Codes'!$B$6:$B$205,0))="","",INDEX('Ledger Codes'!$C$6:$C$205,MATCH(S589,'Ledger Codes'!$B$6:$B$205,0))),""))</f>
        <v/>
      </c>
      <c r="D589" s="50"/>
      <c r="E589" s="50"/>
      <c r="F589" s="50"/>
      <c r="G589" s="50"/>
      <c r="H589" s="50"/>
      <c r="I589" s="52" t="str">
        <f aca="false">IF(AND(G589="",H589=""),"",N(G589)-N(H589))</f>
        <v/>
      </c>
      <c r="J589" s="52" t="str">
        <f aca="false">IF(I589="","",ABS(I589))</f>
        <v/>
      </c>
      <c r="K589" s="56" t="str">
        <f aca="false">IF(S589="","",IF(IFERROR(INDEX('Expense Accounts'!$G$6:$G$75,MATCH(S589,'Expense Accounts'!$C$6:$C$75,0)),"Include")="Exclude",1,0))</f>
        <v/>
      </c>
      <c r="L589" s="56" t="str">
        <f aca="false">IF(J589="","",IF(AND(J589&gt;'Expenses Testing'!$E$9,K589=0),1,0))</f>
        <v/>
      </c>
      <c r="M589" s="57" t="n">
        <v>0.034982806592</v>
      </c>
      <c r="N589" s="56" t="str">
        <f aca="false">IF(OR(A589="",I589=""),"",IF(COUNTIFS($A$2:$A$800,A589,$D$2:$D$800,D589,$I$2:$I$800,I589)&gt;1,"Possible duplicate",""))</f>
        <v/>
      </c>
      <c r="O589" s="56" t="str">
        <f aca="false">IF(J589="","",IF(AND(L589=0,K589=0),1,0))</f>
        <v/>
      </c>
      <c r="P589" s="56" t="str">
        <f aca="false">IF(L589=1,J589+ROW()/10^7,"")</f>
        <v/>
      </c>
      <c r="Q589" s="56" t="str">
        <f aca="false">IF(O589=1,M589,"")</f>
        <v/>
      </c>
      <c r="R589" s="56" t="str">
        <f aca="false">IF(K589=1,ROW(),"")</f>
        <v/>
      </c>
      <c r="S589" s="56" t="str">
        <f aca="false">IF(D589="","",TRIM(D589))</f>
        <v/>
      </c>
    </row>
    <row r="590" customFormat="false" ht="15" hidden="false" customHeight="false" outlineLevel="0" collapsed="false">
      <c r="A590" s="50"/>
      <c r="B590" s="50"/>
      <c r="C590" s="50" t="str">
        <f aca="false">IF(S590="","",IFERROR(IF(INDEX('Ledger Codes'!$C$6:$C$205,MATCH(S590,'Ledger Codes'!$B$6:$B$205,0))="","",INDEX('Ledger Codes'!$C$6:$C$205,MATCH(S590,'Ledger Codes'!$B$6:$B$205,0))),""))</f>
        <v/>
      </c>
      <c r="D590" s="50"/>
      <c r="E590" s="50"/>
      <c r="F590" s="50"/>
      <c r="G590" s="50"/>
      <c r="H590" s="50"/>
      <c r="I590" s="52" t="str">
        <f aca="false">IF(AND(G590="",H590=""),"",N(G590)-N(H590))</f>
        <v/>
      </c>
      <c r="J590" s="52" t="str">
        <f aca="false">IF(I590="","",ABS(I590))</f>
        <v/>
      </c>
      <c r="K590" s="56" t="str">
        <f aca="false">IF(S590="","",IF(IFERROR(INDEX('Expense Accounts'!$G$6:$G$75,MATCH(S590,'Expense Accounts'!$C$6:$C$75,0)),"Include")="Exclude",1,0))</f>
        <v/>
      </c>
      <c r="L590" s="56" t="str">
        <f aca="false">IF(J590="","",IF(AND(J590&gt;'Expenses Testing'!$E$9,K590=0),1,0))</f>
        <v/>
      </c>
      <c r="M590" s="57" t="n">
        <v>0.550495715712</v>
      </c>
      <c r="N590" s="56" t="str">
        <f aca="false">IF(OR(A590="",I590=""),"",IF(COUNTIFS($A$2:$A$800,A590,$D$2:$D$800,D590,$I$2:$I$800,I590)&gt;1,"Possible duplicate",""))</f>
        <v/>
      </c>
      <c r="O590" s="56" t="str">
        <f aca="false">IF(J590="","",IF(AND(L590=0,K590=0),1,0))</f>
        <v/>
      </c>
      <c r="P590" s="56" t="str">
        <f aca="false">IF(L590=1,J590+ROW()/10^7,"")</f>
        <v/>
      </c>
      <c r="Q590" s="56" t="str">
        <f aca="false">IF(O590=1,M590,"")</f>
        <v/>
      </c>
      <c r="R590" s="56" t="str">
        <f aca="false">IF(K590=1,ROW(),"")</f>
        <v/>
      </c>
      <c r="S590" s="56" t="str">
        <f aca="false">IF(D590="","",TRIM(D590))</f>
        <v/>
      </c>
    </row>
    <row r="591" customFormat="false" ht="15" hidden="false" customHeight="false" outlineLevel="0" collapsed="false">
      <c r="A591" s="50"/>
      <c r="B591" s="50"/>
      <c r="C591" s="50" t="str">
        <f aca="false">IF(S591="","",IFERROR(IF(INDEX('Ledger Codes'!$C$6:$C$205,MATCH(S591,'Ledger Codes'!$B$6:$B$205,0))="","",INDEX('Ledger Codes'!$C$6:$C$205,MATCH(S591,'Ledger Codes'!$B$6:$B$205,0))),""))</f>
        <v/>
      </c>
      <c r="D591" s="50"/>
      <c r="E591" s="50"/>
      <c r="F591" s="50"/>
      <c r="G591" s="50"/>
      <c r="H591" s="50"/>
      <c r="I591" s="52" t="str">
        <f aca="false">IF(AND(G591="",H591=""),"",N(G591)-N(H591))</f>
        <v/>
      </c>
      <c r="J591" s="52" t="str">
        <f aca="false">IF(I591="","",ABS(I591))</f>
        <v/>
      </c>
      <c r="K591" s="56" t="str">
        <f aca="false">IF(S591="","",IF(IFERROR(INDEX('Expense Accounts'!$G$6:$G$75,MATCH(S591,'Expense Accounts'!$C$6:$C$75,0)),"Include")="Exclude",1,0))</f>
        <v/>
      </c>
      <c r="L591" s="56" t="str">
        <f aca="false">IF(J591="","",IF(AND(J591&gt;'Expenses Testing'!$E$9,K591=0),1,0))</f>
        <v/>
      </c>
      <c r="M591" s="57" t="n">
        <v>0.236591424985</v>
      </c>
      <c r="N591" s="56" t="str">
        <f aca="false">IF(OR(A591="",I591=""),"",IF(COUNTIFS($A$2:$A$800,A591,$D$2:$D$800,D591,$I$2:$I$800,I591)&gt;1,"Possible duplicate",""))</f>
        <v/>
      </c>
      <c r="O591" s="56" t="str">
        <f aca="false">IF(J591="","",IF(AND(L591=0,K591=0),1,0))</f>
        <v/>
      </c>
      <c r="P591" s="56" t="str">
        <f aca="false">IF(L591=1,J591+ROW()/10^7,"")</f>
        <v/>
      </c>
      <c r="Q591" s="56" t="str">
        <f aca="false">IF(O591=1,M591,"")</f>
        <v/>
      </c>
      <c r="R591" s="56" t="str">
        <f aca="false">IF(K591=1,ROW(),"")</f>
        <v/>
      </c>
      <c r="S591" s="56" t="str">
        <f aca="false">IF(D591="","",TRIM(D591))</f>
        <v/>
      </c>
    </row>
    <row r="592" customFormat="false" ht="15" hidden="false" customHeight="false" outlineLevel="0" collapsed="false">
      <c r="A592" s="50"/>
      <c r="B592" s="50"/>
      <c r="C592" s="50" t="str">
        <f aca="false">IF(S592="","",IFERROR(IF(INDEX('Ledger Codes'!$C$6:$C$205,MATCH(S592,'Ledger Codes'!$B$6:$B$205,0))="","",INDEX('Ledger Codes'!$C$6:$C$205,MATCH(S592,'Ledger Codes'!$B$6:$B$205,0))),""))</f>
        <v/>
      </c>
      <c r="D592" s="50"/>
      <c r="E592" s="50"/>
      <c r="F592" s="50"/>
      <c r="G592" s="50"/>
      <c r="H592" s="50"/>
      <c r="I592" s="52" t="str">
        <f aca="false">IF(AND(G592="",H592=""),"",N(G592)-N(H592))</f>
        <v/>
      </c>
      <c r="J592" s="52" t="str">
        <f aca="false">IF(I592="","",ABS(I592))</f>
        <v/>
      </c>
      <c r="K592" s="56" t="str">
        <f aca="false">IF(S592="","",IF(IFERROR(INDEX('Expense Accounts'!$G$6:$G$75,MATCH(S592,'Expense Accounts'!$C$6:$C$75,0)),"Include")="Exclude",1,0))</f>
        <v/>
      </c>
      <c r="L592" s="56" t="str">
        <f aca="false">IF(J592="","",IF(AND(J592&gt;'Expenses Testing'!$E$9,K592=0),1,0))</f>
        <v/>
      </c>
      <c r="M592" s="57" t="n">
        <v>0.766238925527</v>
      </c>
      <c r="N592" s="56" t="str">
        <f aca="false">IF(OR(A592="",I592=""),"",IF(COUNTIFS($A$2:$A$800,A592,$D$2:$D$800,D592,$I$2:$I$800,I592)&gt;1,"Possible duplicate",""))</f>
        <v/>
      </c>
      <c r="O592" s="56" t="str">
        <f aca="false">IF(J592="","",IF(AND(L592=0,K592=0),1,0))</f>
        <v/>
      </c>
      <c r="P592" s="56" t="str">
        <f aca="false">IF(L592=1,J592+ROW()/10^7,"")</f>
        <v/>
      </c>
      <c r="Q592" s="56" t="str">
        <f aca="false">IF(O592=1,M592,"")</f>
        <v/>
      </c>
      <c r="R592" s="56" t="str">
        <f aca="false">IF(K592=1,ROW(),"")</f>
        <v/>
      </c>
      <c r="S592" s="56" t="str">
        <f aca="false">IF(D592="","",TRIM(D592))</f>
        <v/>
      </c>
    </row>
    <row r="593" customFormat="false" ht="15" hidden="false" customHeight="false" outlineLevel="0" collapsed="false">
      <c r="A593" s="50"/>
      <c r="B593" s="50"/>
      <c r="C593" s="50" t="str">
        <f aca="false">IF(S593="","",IFERROR(IF(INDEX('Ledger Codes'!$C$6:$C$205,MATCH(S593,'Ledger Codes'!$B$6:$B$205,0))="","",INDEX('Ledger Codes'!$C$6:$C$205,MATCH(S593,'Ledger Codes'!$B$6:$B$205,0))),""))</f>
        <v/>
      </c>
      <c r="D593" s="50"/>
      <c r="E593" s="50"/>
      <c r="F593" s="50"/>
      <c r="G593" s="50"/>
      <c r="H593" s="50"/>
      <c r="I593" s="52" t="str">
        <f aca="false">IF(AND(G593="",H593=""),"",N(G593)-N(H593))</f>
        <v/>
      </c>
      <c r="J593" s="52" t="str">
        <f aca="false">IF(I593="","",ABS(I593))</f>
        <v/>
      </c>
      <c r="K593" s="56" t="str">
        <f aca="false">IF(S593="","",IF(IFERROR(INDEX('Expense Accounts'!$G$6:$G$75,MATCH(S593,'Expense Accounts'!$C$6:$C$75,0)),"Include")="Exclude",1,0))</f>
        <v/>
      </c>
      <c r="L593" s="56" t="str">
        <f aca="false">IF(J593="","",IF(AND(J593&gt;'Expenses Testing'!$E$9,K593=0),1,0))</f>
        <v/>
      </c>
      <c r="M593" s="57" t="n">
        <v>0.898273997428</v>
      </c>
      <c r="N593" s="56" t="str">
        <f aca="false">IF(OR(A593="",I593=""),"",IF(COUNTIFS($A$2:$A$800,A593,$D$2:$D$800,D593,$I$2:$I$800,I593)&gt;1,"Possible duplicate",""))</f>
        <v/>
      </c>
      <c r="O593" s="56" t="str">
        <f aca="false">IF(J593="","",IF(AND(L593=0,K593=0),1,0))</f>
        <v/>
      </c>
      <c r="P593" s="56" t="str">
        <f aca="false">IF(L593=1,J593+ROW()/10^7,"")</f>
        <v/>
      </c>
      <c r="Q593" s="56" t="str">
        <f aca="false">IF(O593=1,M593,"")</f>
        <v/>
      </c>
      <c r="R593" s="56" t="str">
        <f aca="false">IF(K593=1,ROW(),"")</f>
        <v/>
      </c>
      <c r="S593" s="56" t="str">
        <f aca="false">IF(D593="","",TRIM(D593))</f>
        <v/>
      </c>
    </row>
    <row r="594" customFormat="false" ht="15" hidden="false" customHeight="false" outlineLevel="0" collapsed="false">
      <c r="A594" s="50"/>
      <c r="B594" s="50"/>
      <c r="C594" s="50" t="str">
        <f aca="false">IF(S594="","",IFERROR(IF(INDEX('Ledger Codes'!$C$6:$C$205,MATCH(S594,'Ledger Codes'!$B$6:$B$205,0))="","",INDEX('Ledger Codes'!$C$6:$C$205,MATCH(S594,'Ledger Codes'!$B$6:$B$205,0))),""))</f>
        <v/>
      </c>
      <c r="D594" s="50"/>
      <c r="E594" s="50"/>
      <c r="F594" s="50"/>
      <c r="G594" s="50"/>
      <c r="H594" s="50"/>
      <c r="I594" s="52" t="str">
        <f aca="false">IF(AND(G594="",H594=""),"",N(G594)-N(H594))</f>
        <v/>
      </c>
      <c r="J594" s="52" t="str">
        <f aca="false">IF(I594="","",ABS(I594))</f>
        <v/>
      </c>
      <c r="K594" s="56" t="str">
        <f aca="false">IF(S594="","",IF(IFERROR(INDEX('Expense Accounts'!$G$6:$G$75,MATCH(S594,'Expense Accounts'!$C$6:$C$75,0)),"Include")="Exclude",1,0))</f>
        <v/>
      </c>
      <c r="L594" s="56" t="str">
        <f aca="false">IF(J594="","",IF(AND(J594&gt;'Expenses Testing'!$E$9,K594=0),1,0))</f>
        <v/>
      </c>
      <c r="M594" s="57" t="n">
        <v>0.026692764781</v>
      </c>
      <c r="N594" s="56" t="str">
        <f aca="false">IF(OR(A594="",I594=""),"",IF(COUNTIFS($A$2:$A$800,A594,$D$2:$D$800,D594,$I$2:$I$800,I594)&gt;1,"Possible duplicate",""))</f>
        <v/>
      </c>
      <c r="O594" s="56" t="str">
        <f aca="false">IF(J594="","",IF(AND(L594=0,K594=0),1,0))</f>
        <v/>
      </c>
      <c r="P594" s="56" t="str">
        <f aca="false">IF(L594=1,J594+ROW()/10^7,"")</f>
        <v/>
      </c>
      <c r="Q594" s="56" t="str">
        <f aca="false">IF(O594=1,M594,"")</f>
        <v/>
      </c>
      <c r="R594" s="56" t="str">
        <f aca="false">IF(K594=1,ROW(),"")</f>
        <v/>
      </c>
      <c r="S594" s="56" t="str">
        <f aca="false">IF(D594="","",TRIM(D594))</f>
        <v/>
      </c>
    </row>
    <row r="595" customFormat="false" ht="15" hidden="false" customHeight="false" outlineLevel="0" collapsed="false">
      <c r="A595" s="50"/>
      <c r="B595" s="50"/>
      <c r="C595" s="50" t="str">
        <f aca="false">IF(S595="","",IFERROR(IF(INDEX('Ledger Codes'!$C$6:$C$205,MATCH(S595,'Ledger Codes'!$B$6:$B$205,0))="","",INDEX('Ledger Codes'!$C$6:$C$205,MATCH(S595,'Ledger Codes'!$B$6:$B$205,0))),""))</f>
        <v/>
      </c>
      <c r="D595" s="50"/>
      <c r="E595" s="50"/>
      <c r="F595" s="50"/>
      <c r="G595" s="50"/>
      <c r="H595" s="50"/>
      <c r="I595" s="52" t="str">
        <f aca="false">IF(AND(G595="",H595=""),"",N(G595)-N(H595))</f>
        <v/>
      </c>
      <c r="J595" s="52" t="str">
        <f aca="false">IF(I595="","",ABS(I595))</f>
        <v/>
      </c>
      <c r="K595" s="56" t="str">
        <f aca="false">IF(S595="","",IF(IFERROR(INDEX('Expense Accounts'!$G$6:$G$75,MATCH(S595,'Expense Accounts'!$C$6:$C$75,0)),"Include")="Exclude",1,0))</f>
        <v/>
      </c>
      <c r="L595" s="56" t="str">
        <f aca="false">IF(J595="","",IF(AND(J595&gt;'Expenses Testing'!$E$9,K595=0),1,0))</f>
        <v/>
      </c>
      <c r="M595" s="57" t="n">
        <v>0.288604743885</v>
      </c>
      <c r="N595" s="56" t="str">
        <f aca="false">IF(OR(A595="",I595=""),"",IF(COUNTIFS($A$2:$A$800,A595,$D$2:$D$800,D595,$I$2:$I$800,I595)&gt;1,"Possible duplicate",""))</f>
        <v/>
      </c>
      <c r="O595" s="56" t="str">
        <f aca="false">IF(J595="","",IF(AND(L595=0,K595=0),1,0))</f>
        <v/>
      </c>
      <c r="P595" s="56" t="str">
        <f aca="false">IF(L595=1,J595+ROW()/10^7,"")</f>
        <v/>
      </c>
      <c r="Q595" s="56" t="str">
        <f aca="false">IF(O595=1,M595,"")</f>
        <v/>
      </c>
      <c r="R595" s="56" t="str">
        <f aca="false">IF(K595=1,ROW(),"")</f>
        <v/>
      </c>
      <c r="S595" s="56" t="str">
        <f aca="false">IF(D595="","",TRIM(D595))</f>
        <v/>
      </c>
    </row>
    <row r="596" customFormat="false" ht="15" hidden="false" customHeight="false" outlineLevel="0" collapsed="false">
      <c r="A596" s="50"/>
      <c r="B596" s="50"/>
      <c r="C596" s="50" t="str">
        <f aca="false">IF(S596="","",IFERROR(IF(INDEX('Ledger Codes'!$C$6:$C$205,MATCH(S596,'Ledger Codes'!$B$6:$B$205,0))="","",INDEX('Ledger Codes'!$C$6:$C$205,MATCH(S596,'Ledger Codes'!$B$6:$B$205,0))),""))</f>
        <v/>
      </c>
      <c r="D596" s="50"/>
      <c r="E596" s="50"/>
      <c r="F596" s="50"/>
      <c r="G596" s="50"/>
      <c r="H596" s="50"/>
      <c r="I596" s="52" t="str">
        <f aca="false">IF(AND(G596="",H596=""),"",N(G596)-N(H596))</f>
        <v/>
      </c>
      <c r="J596" s="52" t="str">
        <f aca="false">IF(I596="","",ABS(I596))</f>
        <v/>
      </c>
      <c r="K596" s="56" t="str">
        <f aca="false">IF(S596="","",IF(IFERROR(INDEX('Expense Accounts'!$G$6:$G$75,MATCH(S596,'Expense Accounts'!$C$6:$C$75,0)),"Include")="Exclude",1,0))</f>
        <v/>
      </c>
      <c r="L596" s="56" t="str">
        <f aca="false">IF(J596="","",IF(AND(J596&gt;'Expenses Testing'!$E$9,K596=0),1,0))</f>
        <v/>
      </c>
      <c r="M596" s="57" t="n">
        <v>0.885329803166</v>
      </c>
      <c r="N596" s="56" t="str">
        <f aca="false">IF(OR(A596="",I596=""),"",IF(COUNTIFS($A$2:$A$800,A596,$D$2:$D$800,D596,$I$2:$I$800,I596)&gt;1,"Possible duplicate",""))</f>
        <v/>
      </c>
      <c r="O596" s="56" t="str">
        <f aca="false">IF(J596="","",IF(AND(L596=0,K596=0),1,0))</f>
        <v/>
      </c>
      <c r="P596" s="56" t="str">
        <f aca="false">IF(L596=1,J596+ROW()/10^7,"")</f>
        <v/>
      </c>
      <c r="Q596" s="56" t="str">
        <f aca="false">IF(O596=1,M596,"")</f>
        <v/>
      </c>
      <c r="R596" s="56" t="str">
        <f aca="false">IF(K596=1,ROW(),"")</f>
        <v/>
      </c>
      <c r="S596" s="56" t="str">
        <f aca="false">IF(D596="","",TRIM(D596))</f>
        <v/>
      </c>
    </row>
    <row r="597" customFormat="false" ht="15" hidden="false" customHeight="false" outlineLevel="0" collapsed="false">
      <c r="A597" s="50"/>
      <c r="B597" s="50"/>
      <c r="C597" s="50" t="str">
        <f aca="false">IF(S597="","",IFERROR(IF(INDEX('Ledger Codes'!$C$6:$C$205,MATCH(S597,'Ledger Codes'!$B$6:$B$205,0))="","",INDEX('Ledger Codes'!$C$6:$C$205,MATCH(S597,'Ledger Codes'!$B$6:$B$205,0))),""))</f>
        <v/>
      </c>
      <c r="D597" s="50"/>
      <c r="E597" s="50"/>
      <c r="F597" s="50"/>
      <c r="G597" s="50"/>
      <c r="H597" s="50"/>
      <c r="I597" s="52" t="str">
        <f aca="false">IF(AND(G597="",H597=""),"",N(G597)-N(H597))</f>
        <v/>
      </c>
      <c r="J597" s="52" t="str">
        <f aca="false">IF(I597="","",ABS(I597))</f>
        <v/>
      </c>
      <c r="K597" s="56" t="str">
        <f aca="false">IF(S597="","",IF(IFERROR(INDEX('Expense Accounts'!$G$6:$G$75,MATCH(S597,'Expense Accounts'!$C$6:$C$75,0)),"Include")="Exclude",1,0))</f>
        <v/>
      </c>
      <c r="L597" s="56" t="str">
        <f aca="false">IF(J597="","",IF(AND(J597&gt;'Expenses Testing'!$E$9,K597=0),1,0))</f>
        <v/>
      </c>
      <c r="M597" s="57" t="n">
        <v>0.324880608486</v>
      </c>
      <c r="N597" s="56" t="str">
        <f aca="false">IF(OR(A597="",I597=""),"",IF(COUNTIFS($A$2:$A$800,A597,$D$2:$D$800,D597,$I$2:$I$800,I597)&gt;1,"Possible duplicate",""))</f>
        <v/>
      </c>
      <c r="O597" s="56" t="str">
        <f aca="false">IF(J597="","",IF(AND(L597=0,K597=0),1,0))</f>
        <v/>
      </c>
      <c r="P597" s="56" t="str">
        <f aca="false">IF(L597=1,J597+ROW()/10^7,"")</f>
        <v/>
      </c>
      <c r="Q597" s="56" t="str">
        <f aca="false">IF(O597=1,M597,"")</f>
        <v/>
      </c>
      <c r="R597" s="56" t="str">
        <f aca="false">IF(K597=1,ROW(),"")</f>
        <v/>
      </c>
      <c r="S597" s="56" t="str">
        <f aca="false">IF(D597="","",TRIM(D597))</f>
        <v/>
      </c>
    </row>
    <row r="598" customFormat="false" ht="15" hidden="false" customHeight="false" outlineLevel="0" collapsed="false">
      <c r="A598" s="50"/>
      <c r="B598" s="50"/>
      <c r="C598" s="50" t="str">
        <f aca="false">IF(S598="","",IFERROR(IF(INDEX('Ledger Codes'!$C$6:$C$205,MATCH(S598,'Ledger Codes'!$B$6:$B$205,0))="","",INDEX('Ledger Codes'!$C$6:$C$205,MATCH(S598,'Ledger Codes'!$B$6:$B$205,0))),""))</f>
        <v/>
      </c>
      <c r="D598" s="50"/>
      <c r="E598" s="50"/>
      <c r="F598" s="50"/>
      <c r="G598" s="50"/>
      <c r="H598" s="50"/>
      <c r="I598" s="52" t="str">
        <f aca="false">IF(AND(G598="",H598=""),"",N(G598)-N(H598))</f>
        <v/>
      </c>
      <c r="J598" s="52" t="str">
        <f aca="false">IF(I598="","",ABS(I598))</f>
        <v/>
      </c>
      <c r="K598" s="56" t="str">
        <f aca="false">IF(S598="","",IF(IFERROR(INDEX('Expense Accounts'!$G$6:$G$75,MATCH(S598,'Expense Accounts'!$C$6:$C$75,0)),"Include")="Exclude",1,0))</f>
        <v/>
      </c>
      <c r="L598" s="56" t="str">
        <f aca="false">IF(J598="","",IF(AND(J598&gt;'Expenses Testing'!$E$9,K598=0),1,0))</f>
        <v/>
      </c>
      <c r="M598" s="57" t="n">
        <v>0.384200138515</v>
      </c>
      <c r="N598" s="56" t="str">
        <f aca="false">IF(OR(A598="",I598=""),"",IF(COUNTIFS($A$2:$A$800,A598,$D$2:$D$800,D598,$I$2:$I$800,I598)&gt;1,"Possible duplicate",""))</f>
        <v/>
      </c>
      <c r="O598" s="56" t="str">
        <f aca="false">IF(J598="","",IF(AND(L598=0,K598=0),1,0))</f>
        <v/>
      </c>
      <c r="P598" s="56" t="str">
        <f aca="false">IF(L598=1,J598+ROW()/10^7,"")</f>
        <v/>
      </c>
      <c r="Q598" s="56" t="str">
        <f aca="false">IF(O598=1,M598,"")</f>
        <v/>
      </c>
      <c r="R598" s="56" t="str">
        <f aca="false">IF(K598=1,ROW(),"")</f>
        <v/>
      </c>
      <c r="S598" s="56" t="str">
        <f aca="false">IF(D598="","",TRIM(D598))</f>
        <v/>
      </c>
    </row>
    <row r="599" customFormat="false" ht="15" hidden="false" customHeight="false" outlineLevel="0" collapsed="false">
      <c r="A599" s="50"/>
      <c r="B599" s="50"/>
      <c r="C599" s="50" t="str">
        <f aca="false">IF(S599="","",IFERROR(IF(INDEX('Ledger Codes'!$C$6:$C$205,MATCH(S599,'Ledger Codes'!$B$6:$B$205,0))="","",INDEX('Ledger Codes'!$C$6:$C$205,MATCH(S599,'Ledger Codes'!$B$6:$B$205,0))),""))</f>
        <v/>
      </c>
      <c r="D599" s="50"/>
      <c r="E599" s="50"/>
      <c r="F599" s="50"/>
      <c r="G599" s="50"/>
      <c r="H599" s="50"/>
      <c r="I599" s="52" t="str">
        <f aca="false">IF(AND(G599="",H599=""),"",N(G599)-N(H599))</f>
        <v/>
      </c>
      <c r="J599" s="52" t="str">
        <f aca="false">IF(I599="","",ABS(I599))</f>
        <v/>
      </c>
      <c r="K599" s="56" t="str">
        <f aca="false">IF(S599="","",IF(IFERROR(INDEX('Expense Accounts'!$G$6:$G$75,MATCH(S599,'Expense Accounts'!$C$6:$C$75,0)),"Include")="Exclude",1,0))</f>
        <v/>
      </c>
      <c r="L599" s="56" t="str">
        <f aca="false">IF(J599="","",IF(AND(J599&gt;'Expenses Testing'!$E$9,K599=0),1,0))</f>
        <v/>
      </c>
      <c r="M599" s="57" t="n">
        <v>0.778839070032</v>
      </c>
      <c r="N599" s="56" t="str">
        <f aca="false">IF(OR(A599="",I599=""),"",IF(COUNTIFS($A$2:$A$800,A599,$D$2:$D$800,D599,$I$2:$I$800,I599)&gt;1,"Possible duplicate",""))</f>
        <v/>
      </c>
      <c r="O599" s="56" t="str">
        <f aca="false">IF(J599="","",IF(AND(L599=0,K599=0),1,0))</f>
        <v/>
      </c>
      <c r="P599" s="56" t="str">
        <f aca="false">IF(L599=1,J599+ROW()/10^7,"")</f>
        <v/>
      </c>
      <c r="Q599" s="56" t="str">
        <f aca="false">IF(O599=1,M599,"")</f>
        <v/>
      </c>
      <c r="R599" s="56" t="str">
        <f aca="false">IF(K599=1,ROW(),"")</f>
        <v/>
      </c>
      <c r="S599" s="56" t="str">
        <f aca="false">IF(D599="","",TRIM(D599))</f>
        <v/>
      </c>
    </row>
    <row r="600" customFormat="false" ht="15" hidden="false" customHeight="false" outlineLevel="0" collapsed="false">
      <c r="A600" s="50"/>
      <c r="B600" s="50"/>
      <c r="C600" s="50" t="str">
        <f aca="false">IF(S600="","",IFERROR(IF(INDEX('Ledger Codes'!$C$6:$C$205,MATCH(S600,'Ledger Codes'!$B$6:$B$205,0))="","",INDEX('Ledger Codes'!$C$6:$C$205,MATCH(S600,'Ledger Codes'!$B$6:$B$205,0))),""))</f>
        <v/>
      </c>
      <c r="D600" s="50"/>
      <c r="E600" s="50"/>
      <c r="F600" s="50"/>
      <c r="G600" s="50"/>
      <c r="H600" s="50"/>
      <c r="I600" s="52" t="str">
        <f aca="false">IF(AND(G600="",H600=""),"",N(G600)-N(H600))</f>
        <v/>
      </c>
      <c r="J600" s="52" t="str">
        <f aca="false">IF(I600="","",ABS(I600))</f>
        <v/>
      </c>
      <c r="K600" s="56" t="str">
        <f aca="false">IF(S600="","",IF(IFERROR(INDEX('Expense Accounts'!$G$6:$G$75,MATCH(S600,'Expense Accounts'!$C$6:$C$75,0)),"Include")="Exclude",1,0))</f>
        <v/>
      </c>
      <c r="L600" s="56" t="str">
        <f aca="false">IF(J600="","",IF(AND(J600&gt;'Expenses Testing'!$E$9,K600=0),1,0))</f>
        <v/>
      </c>
      <c r="M600" s="57" t="n">
        <v>0.548077817733</v>
      </c>
      <c r="N600" s="56" t="str">
        <f aca="false">IF(OR(A600="",I600=""),"",IF(COUNTIFS($A$2:$A$800,A600,$D$2:$D$800,D600,$I$2:$I$800,I600)&gt;1,"Possible duplicate",""))</f>
        <v/>
      </c>
      <c r="O600" s="56" t="str">
        <f aca="false">IF(J600="","",IF(AND(L600=0,K600=0),1,0))</f>
        <v/>
      </c>
      <c r="P600" s="56" t="str">
        <f aca="false">IF(L600=1,J600+ROW()/10^7,"")</f>
        <v/>
      </c>
      <c r="Q600" s="56" t="str">
        <f aca="false">IF(O600=1,M600,"")</f>
        <v/>
      </c>
      <c r="R600" s="56" t="str">
        <f aca="false">IF(K600=1,ROW(),"")</f>
        <v/>
      </c>
      <c r="S600" s="56" t="str">
        <f aca="false">IF(D600="","",TRIM(D600))</f>
        <v/>
      </c>
    </row>
    <row r="601" customFormat="false" ht="15" hidden="false" customHeight="false" outlineLevel="0" collapsed="false">
      <c r="A601" s="50"/>
      <c r="B601" s="50"/>
      <c r="C601" s="50" t="str">
        <f aca="false">IF(S601="","",IFERROR(IF(INDEX('Ledger Codes'!$C$6:$C$205,MATCH(S601,'Ledger Codes'!$B$6:$B$205,0))="","",INDEX('Ledger Codes'!$C$6:$C$205,MATCH(S601,'Ledger Codes'!$B$6:$B$205,0))),""))</f>
        <v/>
      </c>
      <c r="D601" s="50"/>
      <c r="E601" s="50"/>
      <c r="F601" s="50"/>
      <c r="G601" s="50"/>
      <c r="H601" s="50"/>
      <c r="I601" s="52" t="str">
        <f aca="false">IF(AND(G601="",H601=""),"",N(G601)-N(H601))</f>
        <v/>
      </c>
      <c r="J601" s="52" t="str">
        <f aca="false">IF(I601="","",ABS(I601))</f>
        <v/>
      </c>
      <c r="K601" s="56" t="str">
        <f aca="false">IF(S601="","",IF(IFERROR(INDEX('Expense Accounts'!$G$6:$G$75,MATCH(S601,'Expense Accounts'!$C$6:$C$75,0)),"Include")="Exclude",1,0))</f>
        <v/>
      </c>
      <c r="L601" s="56" t="str">
        <f aca="false">IF(J601="","",IF(AND(J601&gt;'Expenses Testing'!$E$9,K601=0),1,0))</f>
        <v/>
      </c>
      <c r="M601" s="57" t="n">
        <v>0.628142790351</v>
      </c>
      <c r="N601" s="56" t="str">
        <f aca="false">IF(OR(A601="",I601=""),"",IF(COUNTIFS($A$2:$A$800,A601,$D$2:$D$800,D601,$I$2:$I$800,I601)&gt;1,"Possible duplicate",""))</f>
        <v/>
      </c>
      <c r="O601" s="56" t="str">
        <f aca="false">IF(J601="","",IF(AND(L601=0,K601=0),1,0))</f>
        <v/>
      </c>
      <c r="P601" s="56" t="str">
        <f aca="false">IF(L601=1,J601+ROW()/10^7,"")</f>
        <v/>
      </c>
      <c r="Q601" s="56" t="str">
        <f aca="false">IF(O601=1,M601,"")</f>
        <v/>
      </c>
      <c r="R601" s="56" t="str">
        <f aca="false">IF(K601=1,ROW(),"")</f>
        <v/>
      </c>
      <c r="S601" s="56" t="str">
        <f aca="false">IF(D601="","",TRIM(D601))</f>
        <v/>
      </c>
    </row>
    <row r="602" customFormat="false" ht="15" hidden="false" customHeight="false" outlineLevel="0" collapsed="false">
      <c r="A602" s="50"/>
      <c r="B602" s="50"/>
      <c r="C602" s="50" t="str">
        <f aca="false">IF(S602="","",IFERROR(IF(INDEX('Ledger Codes'!$C$6:$C$205,MATCH(S602,'Ledger Codes'!$B$6:$B$205,0))="","",INDEX('Ledger Codes'!$C$6:$C$205,MATCH(S602,'Ledger Codes'!$B$6:$B$205,0))),""))</f>
        <v/>
      </c>
      <c r="D602" s="50"/>
      <c r="E602" s="50"/>
      <c r="F602" s="50"/>
      <c r="G602" s="50"/>
      <c r="H602" s="50"/>
      <c r="I602" s="52" t="str">
        <f aca="false">IF(AND(G602="",H602=""),"",N(G602)-N(H602))</f>
        <v/>
      </c>
      <c r="J602" s="52" t="str">
        <f aca="false">IF(I602="","",ABS(I602))</f>
        <v/>
      </c>
      <c r="K602" s="56" t="str">
        <f aca="false">IF(S602="","",IF(IFERROR(INDEX('Expense Accounts'!$G$6:$G$75,MATCH(S602,'Expense Accounts'!$C$6:$C$75,0)),"Include")="Exclude",1,0))</f>
        <v/>
      </c>
      <c r="L602" s="56" t="str">
        <f aca="false">IF(J602="","",IF(AND(J602&gt;'Expenses Testing'!$E$9,K602=0),1,0))</f>
        <v/>
      </c>
      <c r="M602" s="57" t="n">
        <v>0.570787648393</v>
      </c>
      <c r="N602" s="56" t="str">
        <f aca="false">IF(OR(A602="",I602=""),"",IF(COUNTIFS($A$2:$A$800,A602,$D$2:$D$800,D602,$I$2:$I$800,I602)&gt;1,"Possible duplicate",""))</f>
        <v/>
      </c>
      <c r="O602" s="56" t="str">
        <f aca="false">IF(J602="","",IF(AND(L602=0,K602=0),1,0))</f>
        <v/>
      </c>
      <c r="P602" s="56" t="str">
        <f aca="false">IF(L602=1,J602+ROW()/10^7,"")</f>
        <v/>
      </c>
      <c r="Q602" s="56" t="str">
        <f aca="false">IF(O602=1,M602,"")</f>
        <v/>
      </c>
      <c r="R602" s="56" t="str">
        <f aca="false">IF(K602=1,ROW(),"")</f>
        <v/>
      </c>
      <c r="S602" s="56" t="str">
        <f aca="false">IF(D602="","",TRIM(D602))</f>
        <v/>
      </c>
    </row>
    <row r="603" customFormat="false" ht="15" hidden="false" customHeight="false" outlineLevel="0" collapsed="false">
      <c r="A603" s="50"/>
      <c r="B603" s="50"/>
      <c r="C603" s="50" t="str">
        <f aca="false">IF(S603="","",IFERROR(IF(INDEX('Ledger Codes'!$C$6:$C$205,MATCH(S603,'Ledger Codes'!$B$6:$B$205,0))="","",INDEX('Ledger Codes'!$C$6:$C$205,MATCH(S603,'Ledger Codes'!$B$6:$B$205,0))),""))</f>
        <v/>
      </c>
      <c r="D603" s="50"/>
      <c r="E603" s="50"/>
      <c r="F603" s="50"/>
      <c r="G603" s="50"/>
      <c r="H603" s="50"/>
      <c r="I603" s="52" t="str">
        <f aca="false">IF(AND(G603="",H603=""),"",N(G603)-N(H603))</f>
        <v/>
      </c>
      <c r="J603" s="52" t="str">
        <f aca="false">IF(I603="","",ABS(I603))</f>
        <v/>
      </c>
      <c r="K603" s="56" t="str">
        <f aca="false">IF(S603="","",IF(IFERROR(INDEX('Expense Accounts'!$G$6:$G$75,MATCH(S603,'Expense Accounts'!$C$6:$C$75,0)),"Include")="Exclude",1,0))</f>
        <v/>
      </c>
      <c r="L603" s="56" t="str">
        <f aca="false">IF(J603="","",IF(AND(J603&gt;'Expenses Testing'!$E$9,K603=0),1,0))</f>
        <v/>
      </c>
      <c r="M603" s="57" t="n">
        <v>0.443839507808</v>
      </c>
      <c r="N603" s="56" t="str">
        <f aca="false">IF(OR(A603="",I603=""),"",IF(COUNTIFS($A$2:$A$800,A603,$D$2:$D$800,D603,$I$2:$I$800,I603)&gt;1,"Possible duplicate",""))</f>
        <v/>
      </c>
      <c r="O603" s="56" t="str">
        <f aca="false">IF(J603="","",IF(AND(L603=0,K603=0),1,0))</f>
        <v/>
      </c>
      <c r="P603" s="56" t="str">
        <f aca="false">IF(L603=1,J603+ROW()/10^7,"")</f>
        <v/>
      </c>
      <c r="Q603" s="56" t="str">
        <f aca="false">IF(O603=1,M603,"")</f>
        <v/>
      </c>
      <c r="R603" s="56" t="str">
        <f aca="false">IF(K603=1,ROW(),"")</f>
        <v/>
      </c>
      <c r="S603" s="56" t="str">
        <f aca="false">IF(D603="","",TRIM(D603))</f>
        <v/>
      </c>
    </row>
    <row r="604" customFormat="false" ht="15" hidden="false" customHeight="false" outlineLevel="0" collapsed="false">
      <c r="A604" s="50"/>
      <c r="B604" s="50"/>
      <c r="C604" s="50" t="str">
        <f aca="false">IF(S604="","",IFERROR(IF(INDEX('Ledger Codes'!$C$6:$C$205,MATCH(S604,'Ledger Codes'!$B$6:$B$205,0))="","",INDEX('Ledger Codes'!$C$6:$C$205,MATCH(S604,'Ledger Codes'!$B$6:$B$205,0))),""))</f>
        <v/>
      </c>
      <c r="D604" s="50"/>
      <c r="E604" s="50"/>
      <c r="F604" s="50"/>
      <c r="G604" s="50"/>
      <c r="H604" s="50"/>
      <c r="I604" s="52" t="str">
        <f aca="false">IF(AND(G604="",H604=""),"",N(G604)-N(H604))</f>
        <v/>
      </c>
      <c r="J604" s="52" t="str">
        <f aca="false">IF(I604="","",ABS(I604))</f>
        <v/>
      </c>
      <c r="K604" s="56" t="str">
        <f aca="false">IF(S604="","",IF(IFERROR(INDEX('Expense Accounts'!$G$6:$G$75,MATCH(S604,'Expense Accounts'!$C$6:$C$75,0)),"Include")="Exclude",1,0))</f>
        <v/>
      </c>
      <c r="L604" s="56" t="str">
        <f aca="false">IF(J604="","",IF(AND(J604&gt;'Expenses Testing'!$E$9,K604=0),1,0))</f>
        <v/>
      </c>
      <c r="M604" s="57" t="n">
        <v>0.536691953745</v>
      </c>
      <c r="N604" s="56" t="str">
        <f aca="false">IF(OR(A604="",I604=""),"",IF(COUNTIFS($A$2:$A$800,A604,$D$2:$D$800,D604,$I$2:$I$800,I604)&gt;1,"Possible duplicate",""))</f>
        <v/>
      </c>
      <c r="O604" s="56" t="str">
        <f aca="false">IF(J604="","",IF(AND(L604=0,K604=0),1,0))</f>
        <v/>
      </c>
      <c r="P604" s="56" t="str">
        <f aca="false">IF(L604=1,J604+ROW()/10^7,"")</f>
        <v/>
      </c>
      <c r="Q604" s="56" t="str">
        <f aca="false">IF(O604=1,M604,"")</f>
        <v/>
      </c>
      <c r="R604" s="56" t="str">
        <f aca="false">IF(K604=1,ROW(),"")</f>
        <v/>
      </c>
      <c r="S604" s="56" t="str">
        <f aca="false">IF(D604="","",TRIM(D604))</f>
        <v/>
      </c>
    </row>
    <row r="605" customFormat="false" ht="15" hidden="false" customHeight="false" outlineLevel="0" collapsed="false">
      <c r="A605" s="50"/>
      <c r="B605" s="50"/>
      <c r="C605" s="50" t="str">
        <f aca="false">IF(S605="","",IFERROR(IF(INDEX('Ledger Codes'!$C$6:$C$205,MATCH(S605,'Ledger Codes'!$B$6:$B$205,0))="","",INDEX('Ledger Codes'!$C$6:$C$205,MATCH(S605,'Ledger Codes'!$B$6:$B$205,0))),""))</f>
        <v/>
      </c>
      <c r="D605" s="50"/>
      <c r="E605" s="50"/>
      <c r="F605" s="50"/>
      <c r="G605" s="50"/>
      <c r="H605" s="50"/>
      <c r="I605" s="52" t="str">
        <f aca="false">IF(AND(G605="",H605=""),"",N(G605)-N(H605))</f>
        <v/>
      </c>
      <c r="J605" s="52" t="str">
        <f aca="false">IF(I605="","",ABS(I605))</f>
        <v/>
      </c>
      <c r="K605" s="56" t="str">
        <f aca="false">IF(S605="","",IF(IFERROR(INDEX('Expense Accounts'!$G$6:$G$75,MATCH(S605,'Expense Accounts'!$C$6:$C$75,0)),"Include")="Exclude",1,0))</f>
        <v/>
      </c>
      <c r="L605" s="56" t="str">
        <f aca="false">IF(J605="","",IF(AND(J605&gt;'Expenses Testing'!$E$9,K605=0),1,0))</f>
        <v/>
      </c>
      <c r="M605" s="57" t="n">
        <v>0.219399501125</v>
      </c>
      <c r="N605" s="56" t="str">
        <f aca="false">IF(OR(A605="",I605=""),"",IF(COUNTIFS($A$2:$A$800,A605,$D$2:$D$800,D605,$I$2:$I$800,I605)&gt;1,"Possible duplicate",""))</f>
        <v/>
      </c>
      <c r="O605" s="56" t="str">
        <f aca="false">IF(J605="","",IF(AND(L605=0,K605=0),1,0))</f>
        <v/>
      </c>
      <c r="P605" s="56" t="str">
        <f aca="false">IF(L605=1,J605+ROW()/10^7,"")</f>
        <v/>
      </c>
      <c r="Q605" s="56" t="str">
        <f aca="false">IF(O605=1,M605,"")</f>
        <v/>
      </c>
      <c r="R605" s="56" t="str">
        <f aca="false">IF(K605=1,ROW(),"")</f>
        <v/>
      </c>
      <c r="S605" s="56" t="str">
        <f aca="false">IF(D605="","",TRIM(D605))</f>
        <v/>
      </c>
    </row>
    <row r="606" customFormat="false" ht="15" hidden="false" customHeight="false" outlineLevel="0" collapsed="false">
      <c r="A606" s="50"/>
      <c r="B606" s="50"/>
      <c r="C606" s="50" t="str">
        <f aca="false">IF(S606="","",IFERROR(IF(INDEX('Ledger Codes'!$C$6:$C$205,MATCH(S606,'Ledger Codes'!$B$6:$B$205,0))="","",INDEX('Ledger Codes'!$C$6:$C$205,MATCH(S606,'Ledger Codes'!$B$6:$B$205,0))),""))</f>
        <v/>
      </c>
      <c r="D606" s="50"/>
      <c r="E606" s="50"/>
      <c r="F606" s="50"/>
      <c r="G606" s="50"/>
      <c r="H606" s="50"/>
      <c r="I606" s="52" t="str">
        <f aca="false">IF(AND(G606="",H606=""),"",N(G606)-N(H606))</f>
        <v/>
      </c>
      <c r="J606" s="52" t="str">
        <f aca="false">IF(I606="","",ABS(I606))</f>
        <v/>
      </c>
      <c r="K606" s="56" t="str">
        <f aca="false">IF(S606="","",IF(IFERROR(INDEX('Expense Accounts'!$G$6:$G$75,MATCH(S606,'Expense Accounts'!$C$6:$C$75,0)),"Include")="Exclude",1,0))</f>
        <v/>
      </c>
      <c r="L606" s="56" t="str">
        <f aca="false">IF(J606="","",IF(AND(J606&gt;'Expenses Testing'!$E$9,K606=0),1,0))</f>
        <v/>
      </c>
      <c r="M606" s="57" t="n">
        <v>0.378324497204</v>
      </c>
      <c r="N606" s="56" t="str">
        <f aca="false">IF(OR(A606="",I606=""),"",IF(COUNTIFS($A$2:$A$800,A606,$D$2:$D$800,D606,$I$2:$I$800,I606)&gt;1,"Possible duplicate",""))</f>
        <v/>
      </c>
      <c r="O606" s="56" t="str">
        <f aca="false">IF(J606="","",IF(AND(L606=0,K606=0),1,0))</f>
        <v/>
      </c>
      <c r="P606" s="56" t="str">
        <f aca="false">IF(L606=1,J606+ROW()/10^7,"")</f>
        <v/>
      </c>
      <c r="Q606" s="56" t="str">
        <f aca="false">IF(O606=1,M606,"")</f>
        <v/>
      </c>
      <c r="R606" s="56" t="str">
        <f aca="false">IF(K606=1,ROW(),"")</f>
        <v/>
      </c>
      <c r="S606" s="56" t="str">
        <f aca="false">IF(D606="","",TRIM(D606))</f>
        <v/>
      </c>
    </row>
    <row r="607" customFormat="false" ht="15" hidden="false" customHeight="false" outlineLevel="0" collapsed="false">
      <c r="A607" s="50"/>
      <c r="B607" s="50"/>
      <c r="C607" s="50" t="str">
        <f aca="false">IF(S607="","",IFERROR(IF(INDEX('Ledger Codes'!$C$6:$C$205,MATCH(S607,'Ledger Codes'!$B$6:$B$205,0))="","",INDEX('Ledger Codes'!$C$6:$C$205,MATCH(S607,'Ledger Codes'!$B$6:$B$205,0))),""))</f>
        <v/>
      </c>
      <c r="D607" s="50"/>
      <c r="E607" s="50"/>
      <c r="F607" s="50"/>
      <c r="G607" s="50"/>
      <c r="H607" s="50"/>
      <c r="I607" s="52" t="str">
        <f aca="false">IF(AND(G607="",H607=""),"",N(G607)-N(H607))</f>
        <v/>
      </c>
      <c r="J607" s="52" t="str">
        <f aca="false">IF(I607="","",ABS(I607))</f>
        <v/>
      </c>
      <c r="K607" s="56" t="str">
        <f aca="false">IF(S607="","",IF(IFERROR(INDEX('Expense Accounts'!$G$6:$G$75,MATCH(S607,'Expense Accounts'!$C$6:$C$75,0)),"Include")="Exclude",1,0))</f>
        <v/>
      </c>
      <c r="L607" s="56" t="str">
        <f aca="false">IF(J607="","",IF(AND(J607&gt;'Expenses Testing'!$E$9,K607=0),1,0))</f>
        <v/>
      </c>
      <c r="M607" s="57" t="n">
        <v>0.940653531917</v>
      </c>
      <c r="N607" s="56" t="str">
        <f aca="false">IF(OR(A607="",I607=""),"",IF(COUNTIFS($A$2:$A$800,A607,$D$2:$D$800,D607,$I$2:$I$800,I607)&gt;1,"Possible duplicate",""))</f>
        <v/>
      </c>
      <c r="O607" s="56" t="str">
        <f aca="false">IF(J607="","",IF(AND(L607=0,K607=0),1,0))</f>
        <v/>
      </c>
      <c r="P607" s="56" t="str">
        <f aca="false">IF(L607=1,J607+ROW()/10^7,"")</f>
        <v/>
      </c>
      <c r="Q607" s="56" t="str">
        <f aca="false">IF(O607=1,M607,"")</f>
        <v/>
      </c>
      <c r="R607" s="56" t="str">
        <f aca="false">IF(K607=1,ROW(),"")</f>
        <v/>
      </c>
      <c r="S607" s="56" t="str">
        <f aca="false">IF(D607="","",TRIM(D607))</f>
        <v/>
      </c>
    </row>
    <row r="608" customFormat="false" ht="15" hidden="false" customHeight="false" outlineLevel="0" collapsed="false">
      <c r="A608" s="50"/>
      <c r="B608" s="50"/>
      <c r="C608" s="50" t="str">
        <f aca="false">IF(S608="","",IFERROR(IF(INDEX('Ledger Codes'!$C$6:$C$205,MATCH(S608,'Ledger Codes'!$B$6:$B$205,0))="","",INDEX('Ledger Codes'!$C$6:$C$205,MATCH(S608,'Ledger Codes'!$B$6:$B$205,0))),""))</f>
        <v/>
      </c>
      <c r="D608" s="50"/>
      <c r="E608" s="50"/>
      <c r="F608" s="50"/>
      <c r="G608" s="50"/>
      <c r="H608" s="50"/>
      <c r="I608" s="52" t="str">
        <f aca="false">IF(AND(G608="",H608=""),"",N(G608)-N(H608))</f>
        <v/>
      </c>
      <c r="J608" s="52" t="str">
        <f aca="false">IF(I608="","",ABS(I608))</f>
        <v/>
      </c>
      <c r="K608" s="56" t="str">
        <f aca="false">IF(S608="","",IF(IFERROR(INDEX('Expense Accounts'!$G$6:$G$75,MATCH(S608,'Expense Accounts'!$C$6:$C$75,0)),"Include")="Exclude",1,0))</f>
        <v/>
      </c>
      <c r="L608" s="56" t="str">
        <f aca="false">IF(J608="","",IF(AND(J608&gt;'Expenses Testing'!$E$9,K608=0),1,0))</f>
        <v/>
      </c>
      <c r="M608" s="57" t="n">
        <v>0.795372317972</v>
      </c>
      <c r="N608" s="56" t="str">
        <f aca="false">IF(OR(A608="",I608=""),"",IF(COUNTIFS($A$2:$A$800,A608,$D$2:$D$800,D608,$I$2:$I$800,I608)&gt;1,"Possible duplicate",""))</f>
        <v/>
      </c>
      <c r="O608" s="56" t="str">
        <f aca="false">IF(J608="","",IF(AND(L608=0,K608=0),1,0))</f>
        <v/>
      </c>
      <c r="P608" s="56" t="str">
        <f aca="false">IF(L608=1,J608+ROW()/10^7,"")</f>
        <v/>
      </c>
      <c r="Q608" s="56" t="str">
        <f aca="false">IF(O608=1,M608,"")</f>
        <v/>
      </c>
      <c r="R608" s="56" t="str">
        <f aca="false">IF(K608=1,ROW(),"")</f>
        <v/>
      </c>
      <c r="S608" s="56" t="str">
        <f aca="false">IF(D608="","",TRIM(D608))</f>
        <v/>
      </c>
    </row>
    <row r="609" customFormat="false" ht="15" hidden="false" customHeight="false" outlineLevel="0" collapsed="false">
      <c r="A609" s="50"/>
      <c r="B609" s="50"/>
      <c r="C609" s="50" t="str">
        <f aca="false">IF(S609="","",IFERROR(IF(INDEX('Ledger Codes'!$C$6:$C$205,MATCH(S609,'Ledger Codes'!$B$6:$B$205,0))="","",INDEX('Ledger Codes'!$C$6:$C$205,MATCH(S609,'Ledger Codes'!$B$6:$B$205,0))),""))</f>
        <v/>
      </c>
      <c r="D609" s="50"/>
      <c r="E609" s="50"/>
      <c r="F609" s="50"/>
      <c r="G609" s="50"/>
      <c r="H609" s="50"/>
      <c r="I609" s="52" t="str">
        <f aca="false">IF(AND(G609="",H609=""),"",N(G609)-N(H609))</f>
        <v/>
      </c>
      <c r="J609" s="52" t="str">
        <f aca="false">IF(I609="","",ABS(I609))</f>
        <v/>
      </c>
      <c r="K609" s="56" t="str">
        <f aca="false">IF(S609="","",IF(IFERROR(INDEX('Expense Accounts'!$G$6:$G$75,MATCH(S609,'Expense Accounts'!$C$6:$C$75,0)),"Include")="Exclude",1,0))</f>
        <v/>
      </c>
      <c r="L609" s="56" t="str">
        <f aca="false">IF(J609="","",IF(AND(J609&gt;'Expenses Testing'!$E$9,K609=0),1,0))</f>
        <v/>
      </c>
      <c r="M609" s="57" t="n">
        <v>0.240749367627</v>
      </c>
      <c r="N609" s="56" t="str">
        <f aca="false">IF(OR(A609="",I609=""),"",IF(COUNTIFS($A$2:$A$800,A609,$D$2:$D$800,D609,$I$2:$I$800,I609)&gt;1,"Possible duplicate",""))</f>
        <v/>
      </c>
      <c r="O609" s="56" t="str">
        <f aca="false">IF(J609="","",IF(AND(L609=0,K609=0),1,0))</f>
        <v/>
      </c>
      <c r="P609" s="56" t="str">
        <f aca="false">IF(L609=1,J609+ROW()/10^7,"")</f>
        <v/>
      </c>
      <c r="Q609" s="56" t="str">
        <f aca="false">IF(O609=1,M609,"")</f>
        <v/>
      </c>
      <c r="R609" s="56" t="str">
        <f aca="false">IF(K609=1,ROW(),"")</f>
        <v/>
      </c>
      <c r="S609" s="56" t="str">
        <f aca="false">IF(D609="","",TRIM(D609))</f>
        <v/>
      </c>
    </row>
    <row r="610" customFormat="false" ht="15" hidden="false" customHeight="false" outlineLevel="0" collapsed="false">
      <c r="A610" s="50"/>
      <c r="B610" s="50"/>
      <c r="C610" s="50" t="str">
        <f aca="false">IF(S610="","",IFERROR(IF(INDEX('Ledger Codes'!$C$6:$C$205,MATCH(S610,'Ledger Codes'!$B$6:$B$205,0))="","",INDEX('Ledger Codes'!$C$6:$C$205,MATCH(S610,'Ledger Codes'!$B$6:$B$205,0))),""))</f>
        <v/>
      </c>
      <c r="D610" s="50"/>
      <c r="E610" s="50"/>
      <c r="F610" s="50"/>
      <c r="G610" s="50"/>
      <c r="H610" s="50"/>
      <c r="I610" s="52" t="str">
        <f aca="false">IF(AND(G610="",H610=""),"",N(G610)-N(H610))</f>
        <v/>
      </c>
      <c r="J610" s="52" t="str">
        <f aca="false">IF(I610="","",ABS(I610))</f>
        <v/>
      </c>
      <c r="K610" s="56" t="str">
        <f aca="false">IF(S610="","",IF(IFERROR(INDEX('Expense Accounts'!$G$6:$G$75,MATCH(S610,'Expense Accounts'!$C$6:$C$75,0)),"Include")="Exclude",1,0))</f>
        <v/>
      </c>
      <c r="L610" s="56" t="str">
        <f aca="false">IF(J610="","",IF(AND(J610&gt;'Expenses Testing'!$E$9,K610=0),1,0))</f>
        <v/>
      </c>
      <c r="M610" s="57" t="n">
        <v>0.918149664028</v>
      </c>
      <c r="N610" s="56" t="str">
        <f aca="false">IF(OR(A610="",I610=""),"",IF(COUNTIFS($A$2:$A$800,A610,$D$2:$D$800,D610,$I$2:$I$800,I610)&gt;1,"Possible duplicate",""))</f>
        <v/>
      </c>
      <c r="O610" s="56" t="str">
        <f aca="false">IF(J610="","",IF(AND(L610=0,K610=0),1,0))</f>
        <v/>
      </c>
      <c r="P610" s="56" t="str">
        <f aca="false">IF(L610=1,J610+ROW()/10^7,"")</f>
        <v/>
      </c>
      <c r="Q610" s="56" t="str">
        <f aca="false">IF(O610=1,M610,"")</f>
        <v/>
      </c>
      <c r="R610" s="56" t="str">
        <f aca="false">IF(K610=1,ROW(),"")</f>
        <v/>
      </c>
      <c r="S610" s="56" t="str">
        <f aca="false">IF(D610="","",TRIM(D610))</f>
        <v/>
      </c>
    </row>
    <row r="611" customFormat="false" ht="15" hidden="false" customHeight="false" outlineLevel="0" collapsed="false">
      <c r="A611" s="50"/>
      <c r="B611" s="50"/>
      <c r="C611" s="50" t="str">
        <f aca="false">IF(S611="","",IFERROR(IF(INDEX('Ledger Codes'!$C$6:$C$205,MATCH(S611,'Ledger Codes'!$B$6:$B$205,0))="","",INDEX('Ledger Codes'!$C$6:$C$205,MATCH(S611,'Ledger Codes'!$B$6:$B$205,0))),""))</f>
        <v/>
      </c>
      <c r="D611" s="50"/>
      <c r="E611" s="50"/>
      <c r="F611" s="50"/>
      <c r="G611" s="50"/>
      <c r="H611" s="50"/>
      <c r="I611" s="52" t="str">
        <f aca="false">IF(AND(G611="",H611=""),"",N(G611)-N(H611))</f>
        <v/>
      </c>
      <c r="J611" s="52" t="str">
        <f aca="false">IF(I611="","",ABS(I611))</f>
        <v/>
      </c>
      <c r="K611" s="56" t="str">
        <f aca="false">IF(S611="","",IF(IFERROR(INDEX('Expense Accounts'!$G$6:$G$75,MATCH(S611,'Expense Accounts'!$C$6:$C$75,0)),"Include")="Exclude",1,0))</f>
        <v/>
      </c>
      <c r="L611" s="56" t="str">
        <f aca="false">IF(J611="","",IF(AND(J611&gt;'Expenses Testing'!$E$9,K611=0),1,0))</f>
        <v/>
      </c>
      <c r="M611" s="57" t="n">
        <v>0.1084907312</v>
      </c>
      <c r="N611" s="56" t="str">
        <f aca="false">IF(OR(A611="",I611=""),"",IF(COUNTIFS($A$2:$A$800,A611,$D$2:$D$800,D611,$I$2:$I$800,I611)&gt;1,"Possible duplicate",""))</f>
        <v/>
      </c>
      <c r="O611" s="56" t="str">
        <f aca="false">IF(J611="","",IF(AND(L611=0,K611=0),1,0))</f>
        <v/>
      </c>
      <c r="P611" s="56" t="str">
        <f aca="false">IF(L611=1,J611+ROW()/10^7,"")</f>
        <v/>
      </c>
      <c r="Q611" s="56" t="str">
        <f aca="false">IF(O611=1,M611,"")</f>
        <v/>
      </c>
      <c r="R611" s="56" t="str">
        <f aca="false">IF(K611=1,ROW(),"")</f>
        <v/>
      </c>
      <c r="S611" s="56" t="str">
        <f aca="false">IF(D611="","",TRIM(D611))</f>
        <v/>
      </c>
    </row>
    <row r="612" customFormat="false" ht="15" hidden="false" customHeight="false" outlineLevel="0" collapsed="false">
      <c r="A612" s="50"/>
      <c r="B612" s="50"/>
      <c r="C612" s="50" t="str">
        <f aca="false">IF(S612="","",IFERROR(IF(INDEX('Ledger Codes'!$C$6:$C$205,MATCH(S612,'Ledger Codes'!$B$6:$B$205,0))="","",INDEX('Ledger Codes'!$C$6:$C$205,MATCH(S612,'Ledger Codes'!$B$6:$B$205,0))),""))</f>
        <v/>
      </c>
      <c r="D612" s="50"/>
      <c r="E612" s="50"/>
      <c r="F612" s="50"/>
      <c r="G612" s="50"/>
      <c r="H612" s="50"/>
      <c r="I612" s="52" t="str">
        <f aca="false">IF(AND(G612="",H612=""),"",N(G612)-N(H612))</f>
        <v/>
      </c>
      <c r="J612" s="52" t="str">
        <f aca="false">IF(I612="","",ABS(I612))</f>
        <v/>
      </c>
      <c r="K612" s="56" t="str">
        <f aca="false">IF(S612="","",IF(IFERROR(INDEX('Expense Accounts'!$G$6:$G$75,MATCH(S612,'Expense Accounts'!$C$6:$C$75,0)),"Include")="Exclude",1,0))</f>
        <v/>
      </c>
      <c r="L612" s="56" t="str">
        <f aca="false">IF(J612="","",IF(AND(J612&gt;'Expenses Testing'!$E$9,K612=0),1,0))</f>
        <v/>
      </c>
      <c r="M612" s="57" t="n">
        <v>0.100486303983</v>
      </c>
      <c r="N612" s="56" t="str">
        <f aca="false">IF(OR(A612="",I612=""),"",IF(COUNTIFS($A$2:$A$800,A612,$D$2:$D$800,D612,$I$2:$I$800,I612)&gt;1,"Possible duplicate",""))</f>
        <v/>
      </c>
      <c r="O612" s="56" t="str">
        <f aca="false">IF(J612="","",IF(AND(L612=0,K612=0),1,0))</f>
        <v/>
      </c>
      <c r="P612" s="56" t="str">
        <f aca="false">IF(L612=1,J612+ROW()/10^7,"")</f>
        <v/>
      </c>
      <c r="Q612" s="56" t="str">
        <f aca="false">IF(O612=1,M612,"")</f>
        <v/>
      </c>
      <c r="R612" s="56" t="str">
        <f aca="false">IF(K612=1,ROW(),"")</f>
        <v/>
      </c>
      <c r="S612" s="56" t="str">
        <f aca="false">IF(D612="","",TRIM(D612))</f>
        <v/>
      </c>
    </row>
    <row r="613" customFormat="false" ht="15" hidden="false" customHeight="false" outlineLevel="0" collapsed="false">
      <c r="A613" s="50"/>
      <c r="B613" s="50"/>
      <c r="C613" s="50" t="str">
        <f aca="false">IF(S613="","",IFERROR(IF(INDEX('Ledger Codes'!$C$6:$C$205,MATCH(S613,'Ledger Codes'!$B$6:$B$205,0))="","",INDEX('Ledger Codes'!$C$6:$C$205,MATCH(S613,'Ledger Codes'!$B$6:$B$205,0))),""))</f>
        <v/>
      </c>
      <c r="D613" s="50"/>
      <c r="E613" s="50"/>
      <c r="F613" s="50"/>
      <c r="G613" s="50"/>
      <c r="H613" s="50"/>
      <c r="I613" s="52" t="str">
        <f aca="false">IF(AND(G613="",H613=""),"",N(G613)-N(H613))</f>
        <v/>
      </c>
      <c r="J613" s="52" t="str">
        <f aca="false">IF(I613="","",ABS(I613))</f>
        <v/>
      </c>
      <c r="K613" s="56" t="str">
        <f aca="false">IF(S613="","",IF(IFERROR(INDEX('Expense Accounts'!$G$6:$G$75,MATCH(S613,'Expense Accounts'!$C$6:$C$75,0)),"Include")="Exclude",1,0))</f>
        <v/>
      </c>
      <c r="L613" s="56" t="str">
        <f aca="false">IF(J613="","",IF(AND(J613&gt;'Expenses Testing'!$E$9,K613=0),1,0))</f>
        <v/>
      </c>
      <c r="M613" s="57" t="n">
        <v>0.746735335307</v>
      </c>
      <c r="N613" s="56" t="str">
        <f aca="false">IF(OR(A613="",I613=""),"",IF(COUNTIFS($A$2:$A$800,A613,$D$2:$D$800,D613,$I$2:$I$800,I613)&gt;1,"Possible duplicate",""))</f>
        <v/>
      </c>
      <c r="O613" s="56" t="str">
        <f aca="false">IF(J613="","",IF(AND(L613=0,K613=0),1,0))</f>
        <v/>
      </c>
      <c r="P613" s="56" t="str">
        <f aca="false">IF(L613=1,J613+ROW()/10^7,"")</f>
        <v/>
      </c>
      <c r="Q613" s="56" t="str">
        <f aca="false">IF(O613=1,M613,"")</f>
        <v/>
      </c>
      <c r="R613" s="56" t="str">
        <f aca="false">IF(K613=1,ROW(),"")</f>
        <v/>
      </c>
      <c r="S613" s="56" t="str">
        <f aca="false">IF(D613="","",TRIM(D613))</f>
        <v/>
      </c>
    </row>
    <row r="614" customFormat="false" ht="15" hidden="false" customHeight="false" outlineLevel="0" collapsed="false">
      <c r="A614" s="50"/>
      <c r="B614" s="50"/>
      <c r="C614" s="50" t="str">
        <f aca="false">IF(S614="","",IFERROR(IF(INDEX('Ledger Codes'!$C$6:$C$205,MATCH(S614,'Ledger Codes'!$B$6:$B$205,0))="","",INDEX('Ledger Codes'!$C$6:$C$205,MATCH(S614,'Ledger Codes'!$B$6:$B$205,0))),""))</f>
        <v/>
      </c>
      <c r="D614" s="50"/>
      <c r="E614" s="50"/>
      <c r="F614" s="50"/>
      <c r="G614" s="50"/>
      <c r="H614" s="50"/>
      <c r="I614" s="52" t="str">
        <f aca="false">IF(AND(G614="",H614=""),"",N(G614)-N(H614))</f>
        <v/>
      </c>
      <c r="J614" s="52" t="str">
        <f aca="false">IF(I614="","",ABS(I614))</f>
        <v/>
      </c>
      <c r="K614" s="56" t="str">
        <f aca="false">IF(S614="","",IF(IFERROR(INDEX('Expense Accounts'!$G$6:$G$75,MATCH(S614,'Expense Accounts'!$C$6:$C$75,0)),"Include")="Exclude",1,0))</f>
        <v/>
      </c>
      <c r="L614" s="56" t="str">
        <f aca="false">IF(J614="","",IF(AND(J614&gt;'Expenses Testing'!$E$9,K614=0),1,0))</f>
        <v/>
      </c>
      <c r="M614" s="57" t="n">
        <v>0.700665951664</v>
      </c>
      <c r="N614" s="56" t="str">
        <f aca="false">IF(OR(A614="",I614=""),"",IF(COUNTIFS($A$2:$A$800,A614,$D$2:$D$800,D614,$I$2:$I$800,I614)&gt;1,"Possible duplicate",""))</f>
        <v/>
      </c>
      <c r="O614" s="56" t="str">
        <f aca="false">IF(J614="","",IF(AND(L614=0,K614=0),1,0))</f>
        <v/>
      </c>
      <c r="P614" s="56" t="str">
        <f aca="false">IF(L614=1,J614+ROW()/10^7,"")</f>
        <v/>
      </c>
      <c r="Q614" s="56" t="str">
        <f aca="false">IF(O614=1,M614,"")</f>
        <v/>
      </c>
      <c r="R614" s="56" t="str">
        <f aca="false">IF(K614=1,ROW(),"")</f>
        <v/>
      </c>
      <c r="S614" s="56" t="str">
        <f aca="false">IF(D614="","",TRIM(D614))</f>
        <v/>
      </c>
    </row>
    <row r="615" customFormat="false" ht="15" hidden="false" customHeight="false" outlineLevel="0" collapsed="false">
      <c r="A615" s="50"/>
      <c r="B615" s="50"/>
      <c r="C615" s="50" t="str">
        <f aca="false">IF(S615="","",IFERROR(IF(INDEX('Ledger Codes'!$C$6:$C$205,MATCH(S615,'Ledger Codes'!$B$6:$B$205,0))="","",INDEX('Ledger Codes'!$C$6:$C$205,MATCH(S615,'Ledger Codes'!$B$6:$B$205,0))),""))</f>
        <v/>
      </c>
      <c r="D615" s="50"/>
      <c r="E615" s="50"/>
      <c r="F615" s="50"/>
      <c r="G615" s="50"/>
      <c r="H615" s="50"/>
      <c r="I615" s="52" t="str">
        <f aca="false">IF(AND(G615="",H615=""),"",N(G615)-N(H615))</f>
        <v/>
      </c>
      <c r="J615" s="52" t="str">
        <f aca="false">IF(I615="","",ABS(I615))</f>
        <v/>
      </c>
      <c r="K615" s="56" t="str">
        <f aca="false">IF(S615="","",IF(IFERROR(INDEX('Expense Accounts'!$G$6:$G$75,MATCH(S615,'Expense Accounts'!$C$6:$C$75,0)),"Include")="Exclude",1,0))</f>
        <v/>
      </c>
      <c r="L615" s="56" t="str">
        <f aca="false">IF(J615="","",IF(AND(J615&gt;'Expenses Testing'!$E$9,K615=0),1,0))</f>
        <v/>
      </c>
      <c r="M615" s="57" t="n">
        <v>0.083564934977</v>
      </c>
      <c r="N615" s="56" t="str">
        <f aca="false">IF(OR(A615="",I615=""),"",IF(COUNTIFS($A$2:$A$800,A615,$D$2:$D$800,D615,$I$2:$I$800,I615)&gt;1,"Possible duplicate",""))</f>
        <v/>
      </c>
      <c r="O615" s="56" t="str">
        <f aca="false">IF(J615="","",IF(AND(L615=0,K615=0),1,0))</f>
        <v/>
      </c>
      <c r="P615" s="56" t="str">
        <f aca="false">IF(L615=1,J615+ROW()/10^7,"")</f>
        <v/>
      </c>
      <c r="Q615" s="56" t="str">
        <f aca="false">IF(O615=1,M615,"")</f>
        <v/>
      </c>
      <c r="R615" s="56" t="str">
        <f aca="false">IF(K615=1,ROW(),"")</f>
        <v/>
      </c>
      <c r="S615" s="56" t="str">
        <f aca="false">IF(D615="","",TRIM(D615))</f>
        <v/>
      </c>
    </row>
    <row r="616" customFormat="false" ht="15" hidden="false" customHeight="false" outlineLevel="0" collapsed="false">
      <c r="A616" s="50"/>
      <c r="B616" s="50"/>
      <c r="C616" s="50" t="str">
        <f aca="false">IF(S616="","",IFERROR(IF(INDEX('Ledger Codes'!$C$6:$C$205,MATCH(S616,'Ledger Codes'!$B$6:$B$205,0))="","",INDEX('Ledger Codes'!$C$6:$C$205,MATCH(S616,'Ledger Codes'!$B$6:$B$205,0))),""))</f>
        <v/>
      </c>
      <c r="D616" s="50"/>
      <c r="E616" s="50"/>
      <c r="F616" s="50"/>
      <c r="G616" s="50"/>
      <c r="H616" s="50"/>
      <c r="I616" s="52" t="str">
        <f aca="false">IF(AND(G616="",H616=""),"",N(G616)-N(H616))</f>
        <v/>
      </c>
      <c r="J616" s="52" t="str">
        <f aca="false">IF(I616="","",ABS(I616))</f>
        <v/>
      </c>
      <c r="K616" s="56" t="str">
        <f aca="false">IF(S616="","",IF(IFERROR(INDEX('Expense Accounts'!$G$6:$G$75,MATCH(S616,'Expense Accounts'!$C$6:$C$75,0)),"Include")="Exclude",1,0))</f>
        <v/>
      </c>
      <c r="L616" s="56" t="str">
        <f aca="false">IF(J616="","",IF(AND(J616&gt;'Expenses Testing'!$E$9,K616=0),1,0))</f>
        <v/>
      </c>
      <c r="M616" s="57" t="n">
        <v>0.591095290423</v>
      </c>
      <c r="N616" s="56" t="str">
        <f aca="false">IF(OR(A616="",I616=""),"",IF(COUNTIFS($A$2:$A$800,A616,$D$2:$D$800,D616,$I$2:$I$800,I616)&gt;1,"Possible duplicate",""))</f>
        <v/>
      </c>
      <c r="O616" s="56" t="str">
        <f aca="false">IF(J616="","",IF(AND(L616=0,K616=0),1,0))</f>
        <v/>
      </c>
      <c r="P616" s="56" t="str">
        <f aca="false">IF(L616=1,J616+ROW()/10^7,"")</f>
        <v/>
      </c>
      <c r="Q616" s="56" t="str">
        <f aca="false">IF(O616=1,M616,"")</f>
        <v/>
      </c>
      <c r="R616" s="56" t="str">
        <f aca="false">IF(K616=1,ROW(),"")</f>
        <v/>
      </c>
      <c r="S616" s="56" t="str">
        <f aca="false">IF(D616="","",TRIM(D616))</f>
        <v/>
      </c>
    </row>
    <row r="617" customFormat="false" ht="15" hidden="false" customHeight="false" outlineLevel="0" collapsed="false">
      <c r="A617" s="50"/>
      <c r="B617" s="50"/>
      <c r="C617" s="50" t="str">
        <f aca="false">IF(S617="","",IFERROR(IF(INDEX('Ledger Codes'!$C$6:$C$205,MATCH(S617,'Ledger Codes'!$B$6:$B$205,0))="","",INDEX('Ledger Codes'!$C$6:$C$205,MATCH(S617,'Ledger Codes'!$B$6:$B$205,0))),""))</f>
        <v/>
      </c>
      <c r="D617" s="50"/>
      <c r="E617" s="50"/>
      <c r="F617" s="50"/>
      <c r="G617" s="50"/>
      <c r="H617" s="50"/>
      <c r="I617" s="52" t="str">
        <f aca="false">IF(AND(G617="",H617=""),"",N(G617)-N(H617))</f>
        <v/>
      </c>
      <c r="J617" s="52" t="str">
        <f aca="false">IF(I617="","",ABS(I617))</f>
        <v/>
      </c>
      <c r="K617" s="56" t="str">
        <f aca="false">IF(S617="","",IF(IFERROR(INDEX('Expense Accounts'!$G$6:$G$75,MATCH(S617,'Expense Accounts'!$C$6:$C$75,0)),"Include")="Exclude",1,0))</f>
        <v/>
      </c>
      <c r="L617" s="56" t="str">
        <f aca="false">IF(J617="","",IF(AND(J617&gt;'Expenses Testing'!$E$9,K617=0),1,0))</f>
        <v/>
      </c>
      <c r="M617" s="57" t="n">
        <v>0.811078893959</v>
      </c>
      <c r="N617" s="56" t="str">
        <f aca="false">IF(OR(A617="",I617=""),"",IF(COUNTIFS($A$2:$A$800,A617,$D$2:$D$800,D617,$I$2:$I$800,I617)&gt;1,"Possible duplicate",""))</f>
        <v/>
      </c>
      <c r="O617" s="56" t="str">
        <f aca="false">IF(J617="","",IF(AND(L617=0,K617=0),1,0))</f>
        <v/>
      </c>
      <c r="P617" s="56" t="str">
        <f aca="false">IF(L617=1,J617+ROW()/10^7,"")</f>
        <v/>
      </c>
      <c r="Q617" s="56" t="str">
        <f aca="false">IF(O617=1,M617,"")</f>
        <v/>
      </c>
      <c r="R617" s="56" t="str">
        <f aca="false">IF(K617=1,ROW(),"")</f>
        <v/>
      </c>
      <c r="S617" s="56" t="str">
        <f aca="false">IF(D617="","",TRIM(D617))</f>
        <v/>
      </c>
    </row>
    <row r="618" customFormat="false" ht="15" hidden="false" customHeight="false" outlineLevel="0" collapsed="false">
      <c r="A618" s="50"/>
      <c r="B618" s="50"/>
      <c r="C618" s="50" t="str">
        <f aca="false">IF(S618="","",IFERROR(IF(INDEX('Ledger Codes'!$C$6:$C$205,MATCH(S618,'Ledger Codes'!$B$6:$B$205,0))="","",INDEX('Ledger Codes'!$C$6:$C$205,MATCH(S618,'Ledger Codes'!$B$6:$B$205,0))),""))</f>
        <v/>
      </c>
      <c r="D618" s="50"/>
      <c r="E618" s="50"/>
      <c r="F618" s="50"/>
      <c r="G618" s="50"/>
      <c r="H618" s="50"/>
      <c r="I618" s="52" t="str">
        <f aca="false">IF(AND(G618="",H618=""),"",N(G618)-N(H618))</f>
        <v/>
      </c>
      <c r="J618" s="52" t="str">
        <f aca="false">IF(I618="","",ABS(I618))</f>
        <v/>
      </c>
      <c r="K618" s="56" t="str">
        <f aca="false">IF(S618="","",IF(IFERROR(INDEX('Expense Accounts'!$G$6:$G$75,MATCH(S618,'Expense Accounts'!$C$6:$C$75,0)),"Include")="Exclude",1,0))</f>
        <v/>
      </c>
      <c r="L618" s="56" t="str">
        <f aca="false">IF(J618="","",IF(AND(J618&gt;'Expenses Testing'!$E$9,K618=0),1,0))</f>
        <v/>
      </c>
      <c r="M618" s="57" t="n">
        <v>0.029342659144</v>
      </c>
      <c r="N618" s="56" t="str">
        <f aca="false">IF(OR(A618="",I618=""),"",IF(COUNTIFS($A$2:$A$800,A618,$D$2:$D$800,D618,$I$2:$I$800,I618)&gt;1,"Possible duplicate",""))</f>
        <v/>
      </c>
      <c r="O618" s="56" t="str">
        <f aca="false">IF(J618="","",IF(AND(L618=0,K618=0),1,0))</f>
        <v/>
      </c>
      <c r="P618" s="56" t="str">
        <f aca="false">IF(L618=1,J618+ROW()/10^7,"")</f>
        <v/>
      </c>
      <c r="Q618" s="56" t="str">
        <f aca="false">IF(O618=1,M618,"")</f>
        <v/>
      </c>
      <c r="R618" s="56" t="str">
        <f aca="false">IF(K618=1,ROW(),"")</f>
        <v/>
      </c>
      <c r="S618" s="56" t="str">
        <f aca="false">IF(D618="","",TRIM(D618))</f>
        <v/>
      </c>
    </row>
    <row r="619" customFormat="false" ht="15" hidden="false" customHeight="false" outlineLevel="0" collapsed="false">
      <c r="A619" s="50"/>
      <c r="B619" s="50"/>
      <c r="C619" s="50" t="str">
        <f aca="false">IF(S619="","",IFERROR(IF(INDEX('Ledger Codes'!$C$6:$C$205,MATCH(S619,'Ledger Codes'!$B$6:$B$205,0))="","",INDEX('Ledger Codes'!$C$6:$C$205,MATCH(S619,'Ledger Codes'!$B$6:$B$205,0))),""))</f>
        <v/>
      </c>
      <c r="D619" s="50"/>
      <c r="E619" s="50"/>
      <c r="F619" s="50"/>
      <c r="G619" s="50"/>
      <c r="H619" s="50"/>
      <c r="I619" s="52" t="str">
        <f aca="false">IF(AND(G619="",H619=""),"",N(G619)-N(H619))</f>
        <v/>
      </c>
      <c r="J619" s="52" t="str">
        <f aca="false">IF(I619="","",ABS(I619))</f>
        <v/>
      </c>
      <c r="K619" s="56" t="str">
        <f aca="false">IF(S619="","",IF(IFERROR(INDEX('Expense Accounts'!$G$6:$G$75,MATCH(S619,'Expense Accounts'!$C$6:$C$75,0)),"Include")="Exclude",1,0))</f>
        <v/>
      </c>
      <c r="L619" s="56" t="str">
        <f aca="false">IF(J619="","",IF(AND(J619&gt;'Expenses Testing'!$E$9,K619=0),1,0))</f>
        <v/>
      </c>
      <c r="M619" s="57" t="n">
        <v>0.13349446063</v>
      </c>
      <c r="N619" s="56" t="str">
        <f aca="false">IF(OR(A619="",I619=""),"",IF(COUNTIFS($A$2:$A$800,A619,$D$2:$D$800,D619,$I$2:$I$800,I619)&gt;1,"Possible duplicate",""))</f>
        <v/>
      </c>
      <c r="O619" s="56" t="str">
        <f aca="false">IF(J619="","",IF(AND(L619=0,K619=0),1,0))</f>
        <v/>
      </c>
      <c r="P619" s="56" t="str">
        <f aca="false">IF(L619=1,J619+ROW()/10^7,"")</f>
        <v/>
      </c>
      <c r="Q619" s="56" t="str">
        <f aca="false">IF(O619=1,M619,"")</f>
        <v/>
      </c>
      <c r="R619" s="56" t="str">
        <f aca="false">IF(K619=1,ROW(),"")</f>
        <v/>
      </c>
      <c r="S619" s="56" t="str">
        <f aca="false">IF(D619="","",TRIM(D619))</f>
        <v/>
      </c>
    </row>
    <row r="620" customFormat="false" ht="15" hidden="false" customHeight="false" outlineLevel="0" collapsed="false">
      <c r="A620" s="50"/>
      <c r="B620" s="50"/>
      <c r="C620" s="50" t="str">
        <f aca="false">IF(S620="","",IFERROR(IF(INDEX('Ledger Codes'!$C$6:$C$205,MATCH(S620,'Ledger Codes'!$B$6:$B$205,0))="","",INDEX('Ledger Codes'!$C$6:$C$205,MATCH(S620,'Ledger Codes'!$B$6:$B$205,0))),""))</f>
        <v/>
      </c>
      <c r="D620" s="50"/>
      <c r="E620" s="50"/>
      <c r="F620" s="50"/>
      <c r="G620" s="50"/>
      <c r="H620" s="50"/>
      <c r="I620" s="52" t="str">
        <f aca="false">IF(AND(G620="",H620=""),"",N(G620)-N(H620))</f>
        <v/>
      </c>
      <c r="J620" s="52" t="str">
        <f aca="false">IF(I620="","",ABS(I620))</f>
        <v/>
      </c>
      <c r="K620" s="56" t="str">
        <f aca="false">IF(S620="","",IF(IFERROR(INDEX('Expense Accounts'!$G$6:$G$75,MATCH(S620,'Expense Accounts'!$C$6:$C$75,0)),"Include")="Exclude",1,0))</f>
        <v/>
      </c>
      <c r="L620" s="56" t="str">
        <f aca="false">IF(J620="","",IF(AND(J620&gt;'Expenses Testing'!$E$9,K620=0),1,0))</f>
        <v/>
      </c>
      <c r="M620" s="57" t="n">
        <v>0.130874568114</v>
      </c>
      <c r="N620" s="56" t="str">
        <f aca="false">IF(OR(A620="",I620=""),"",IF(COUNTIFS($A$2:$A$800,A620,$D$2:$D$800,D620,$I$2:$I$800,I620)&gt;1,"Possible duplicate",""))</f>
        <v/>
      </c>
      <c r="O620" s="56" t="str">
        <f aca="false">IF(J620="","",IF(AND(L620=0,K620=0),1,0))</f>
        <v/>
      </c>
      <c r="P620" s="56" t="str">
        <f aca="false">IF(L620=1,J620+ROW()/10^7,"")</f>
        <v/>
      </c>
      <c r="Q620" s="56" t="str">
        <f aca="false">IF(O620=1,M620,"")</f>
        <v/>
      </c>
      <c r="R620" s="56" t="str">
        <f aca="false">IF(K620=1,ROW(),"")</f>
        <v/>
      </c>
      <c r="S620" s="56" t="str">
        <f aca="false">IF(D620="","",TRIM(D620))</f>
        <v/>
      </c>
    </row>
    <row r="621" customFormat="false" ht="15" hidden="false" customHeight="false" outlineLevel="0" collapsed="false">
      <c r="A621" s="50"/>
      <c r="B621" s="50"/>
      <c r="C621" s="50" t="str">
        <f aca="false">IF(S621="","",IFERROR(IF(INDEX('Ledger Codes'!$C$6:$C$205,MATCH(S621,'Ledger Codes'!$B$6:$B$205,0))="","",INDEX('Ledger Codes'!$C$6:$C$205,MATCH(S621,'Ledger Codes'!$B$6:$B$205,0))),""))</f>
        <v/>
      </c>
      <c r="D621" s="50"/>
      <c r="E621" s="50"/>
      <c r="F621" s="50"/>
      <c r="G621" s="50"/>
      <c r="H621" s="50"/>
      <c r="I621" s="52" t="str">
        <f aca="false">IF(AND(G621="",H621=""),"",N(G621)-N(H621))</f>
        <v/>
      </c>
      <c r="J621" s="52" t="str">
        <f aca="false">IF(I621="","",ABS(I621))</f>
        <v/>
      </c>
      <c r="K621" s="56" t="str">
        <f aca="false">IF(S621="","",IF(IFERROR(INDEX('Expense Accounts'!$G$6:$G$75,MATCH(S621,'Expense Accounts'!$C$6:$C$75,0)),"Include")="Exclude",1,0))</f>
        <v/>
      </c>
      <c r="L621" s="56" t="str">
        <f aca="false">IF(J621="","",IF(AND(J621&gt;'Expenses Testing'!$E$9,K621=0),1,0))</f>
        <v/>
      </c>
      <c r="M621" s="57" t="n">
        <v>0.400179226872</v>
      </c>
      <c r="N621" s="56" t="str">
        <f aca="false">IF(OR(A621="",I621=""),"",IF(COUNTIFS($A$2:$A$800,A621,$D$2:$D$800,D621,$I$2:$I$800,I621)&gt;1,"Possible duplicate",""))</f>
        <v/>
      </c>
      <c r="O621" s="56" t="str">
        <f aca="false">IF(J621="","",IF(AND(L621=0,K621=0),1,0))</f>
        <v/>
      </c>
      <c r="P621" s="56" t="str">
        <f aca="false">IF(L621=1,J621+ROW()/10^7,"")</f>
        <v/>
      </c>
      <c r="Q621" s="56" t="str">
        <f aca="false">IF(O621=1,M621,"")</f>
        <v/>
      </c>
      <c r="R621" s="56" t="str">
        <f aca="false">IF(K621=1,ROW(),"")</f>
        <v/>
      </c>
      <c r="S621" s="56" t="str">
        <f aca="false">IF(D621="","",TRIM(D621))</f>
        <v/>
      </c>
    </row>
    <row r="622" customFormat="false" ht="15" hidden="false" customHeight="false" outlineLevel="0" collapsed="false">
      <c r="A622" s="50"/>
      <c r="B622" s="50"/>
      <c r="C622" s="50" t="str">
        <f aca="false">IF(S622="","",IFERROR(IF(INDEX('Ledger Codes'!$C$6:$C$205,MATCH(S622,'Ledger Codes'!$B$6:$B$205,0))="","",INDEX('Ledger Codes'!$C$6:$C$205,MATCH(S622,'Ledger Codes'!$B$6:$B$205,0))),""))</f>
        <v/>
      </c>
      <c r="D622" s="50"/>
      <c r="E622" s="50"/>
      <c r="F622" s="50"/>
      <c r="G622" s="50"/>
      <c r="H622" s="50"/>
      <c r="I622" s="52" t="str">
        <f aca="false">IF(AND(G622="",H622=""),"",N(G622)-N(H622))</f>
        <v/>
      </c>
      <c r="J622" s="52" t="str">
        <f aca="false">IF(I622="","",ABS(I622))</f>
        <v/>
      </c>
      <c r="K622" s="56" t="str">
        <f aca="false">IF(S622="","",IF(IFERROR(INDEX('Expense Accounts'!$G$6:$G$75,MATCH(S622,'Expense Accounts'!$C$6:$C$75,0)),"Include")="Exclude",1,0))</f>
        <v/>
      </c>
      <c r="L622" s="56" t="str">
        <f aca="false">IF(J622="","",IF(AND(J622&gt;'Expenses Testing'!$E$9,K622=0),1,0))</f>
        <v/>
      </c>
      <c r="M622" s="57" t="n">
        <v>0.324554561886</v>
      </c>
      <c r="N622" s="56" t="str">
        <f aca="false">IF(OR(A622="",I622=""),"",IF(COUNTIFS($A$2:$A$800,A622,$D$2:$D$800,D622,$I$2:$I$800,I622)&gt;1,"Possible duplicate",""))</f>
        <v/>
      </c>
      <c r="O622" s="56" t="str">
        <f aca="false">IF(J622="","",IF(AND(L622=0,K622=0),1,0))</f>
        <v/>
      </c>
      <c r="P622" s="56" t="str">
        <f aca="false">IF(L622=1,J622+ROW()/10^7,"")</f>
        <v/>
      </c>
      <c r="Q622" s="56" t="str">
        <f aca="false">IF(O622=1,M622,"")</f>
        <v/>
      </c>
      <c r="R622" s="56" t="str">
        <f aca="false">IF(K622=1,ROW(),"")</f>
        <v/>
      </c>
      <c r="S622" s="56" t="str">
        <f aca="false">IF(D622="","",TRIM(D622))</f>
        <v/>
      </c>
    </row>
    <row r="623" customFormat="false" ht="15" hidden="false" customHeight="false" outlineLevel="0" collapsed="false">
      <c r="A623" s="50"/>
      <c r="B623" s="50"/>
      <c r="C623" s="50" t="str">
        <f aca="false">IF(S623="","",IFERROR(IF(INDEX('Ledger Codes'!$C$6:$C$205,MATCH(S623,'Ledger Codes'!$B$6:$B$205,0))="","",INDEX('Ledger Codes'!$C$6:$C$205,MATCH(S623,'Ledger Codes'!$B$6:$B$205,0))),""))</f>
        <v/>
      </c>
      <c r="D623" s="50"/>
      <c r="E623" s="50"/>
      <c r="F623" s="50"/>
      <c r="G623" s="50"/>
      <c r="H623" s="50"/>
      <c r="I623" s="52" t="str">
        <f aca="false">IF(AND(G623="",H623=""),"",N(G623)-N(H623))</f>
        <v/>
      </c>
      <c r="J623" s="52" t="str">
        <f aca="false">IF(I623="","",ABS(I623))</f>
        <v/>
      </c>
      <c r="K623" s="56" t="str">
        <f aca="false">IF(S623="","",IF(IFERROR(INDEX('Expense Accounts'!$G$6:$G$75,MATCH(S623,'Expense Accounts'!$C$6:$C$75,0)),"Include")="Exclude",1,0))</f>
        <v/>
      </c>
      <c r="L623" s="56" t="str">
        <f aca="false">IF(J623="","",IF(AND(J623&gt;'Expenses Testing'!$E$9,K623=0),1,0))</f>
        <v/>
      </c>
      <c r="M623" s="57" t="n">
        <v>0.803954404941</v>
      </c>
      <c r="N623" s="56" t="str">
        <f aca="false">IF(OR(A623="",I623=""),"",IF(COUNTIFS($A$2:$A$800,A623,$D$2:$D$800,D623,$I$2:$I$800,I623)&gt;1,"Possible duplicate",""))</f>
        <v/>
      </c>
      <c r="O623" s="56" t="str">
        <f aca="false">IF(J623="","",IF(AND(L623=0,K623=0),1,0))</f>
        <v/>
      </c>
      <c r="P623" s="56" t="str">
        <f aca="false">IF(L623=1,J623+ROW()/10^7,"")</f>
        <v/>
      </c>
      <c r="Q623" s="56" t="str">
        <f aca="false">IF(O623=1,M623,"")</f>
        <v/>
      </c>
      <c r="R623" s="56" t="str">
        <f aca="false">IF(K623=1,ROW(),"")</f>
        <v/>
      </c>
      <c r="S623" s="56" t="str">
        <f aca="false">IF(D623="","",TRIM(D623))</f>
        <v/>
      </c>
    </row>
    <row r="624" customFormat="false" ht="15" hidden="false" customHeight="false" outlineLevel="0" collapsed="false">
      <c r="A624" s="50"/>
      <c r="B624" s="50"/>
      <c r="C624" s="50" t="str">
        <f aca="false">IF(S624="","",IFERROR(IF(INDEX('Ledger Codes'!$C$6:$C$205,MATCH(S624,'Ledger Codes'!$B$6:$B$205,0))="","",INDEX('Ledger Codes'!$C$6:$C$205,MATCH(S624,'Ledger Codes'!$B$6:$B$205,0))),""))</f>
        <v/>
      </c>
      <c r="D624" s="50"/>
      <c r="E624" s="50"/>
      <c r="F624" s="50"/>
      <c r="G624" s="50"/>
      <c r="H624" s="50"/>
      <c r="I624" s="52" t="str">
        <f aca="false">IF(AND(G624="",H624=""),"",N(G624)-N(H624))</f>
        <v/>
      </c>
      <c r="J624" s="52" t="str">
        <f aca="false">IF(I624="","",ABS(I624))</f>
        <v/>
      </c>
      <c r="K624" s="56" t="str">
        <f aca="false">IF(S624="","",IF(IFERROR(INDEX('Expense Accounts'!$G$6:$G$75,MATCH(S624,'Expense Accounts'!$C$6:$C$75,0)),"Include")="Exclude",1,0))</f>
        <v/>
      </c>
      <c r="L624" s="56" t="str">
        <f aca="false">IF(J624="","",IF(AND(J624&gt;'Expenses Testing'!$E$9,K624=0),1,0))</f>
        <v/>
      </c>
      <c r="M624" s="57" t="n">
        <v>0.898236082455</v>
      </c>
      <c r="N624" s="56" t="str">
        <f aca="false">IF(OR(A624="",I624=""),"",IF(COUNTIFS($A$2:$A$800,A624,$D$2:$D$800,D624,$I$2:$I$800,I624)&gt;1,"Possible duplicate",""))</f>
        <v/>
      </c>
      <c r="O624" s="56" t="str">
        <f aca="false">IF(J624="","",IF(AND(L624=0,K624=0),1,0))</f>
        <v/>
      </c>
      <c r="P624" s="56" t="str">
        <f aca="false">IF(L624=1,J624+ROW()/10^7,"")</f>
        <v/>
      </c>
      <c r="Q624" s="56" t="str">
        <f aca="false">IF(O624=1,M624,"")</f>
        <v/>
      </c>
      <c r="R624" s="56" t="str">
        <f aca="false">IF(K624=1,ROW(),"")</f>
        <v/>
      </c>
      <c r="S624" s="56" t="str">
        <f aca="false">IF(D624="","",TRIM(D624))</f>
        <v/>
      </c>
    </row>
    <row r="625" customFormat="false" ht="15" hidden="false" customHeight="false" outlineLevel="0" collapsed="false">
      <c r="A625" s="50"/>
      <c r="B625" s="50"/>
      <c r="C625" s="50" t="str">
        <f aca="false">IF(S625="","",IFERROR(IF(INDEX('Ledger Codes'!$C$6:$C$205,MATCH(S625,'Ledger Codes'!$B$6:$B$205,0))="","",INDEX('Ledger Codes'!$C$6:$C$205,MATCH(S625,'Ledger Codes'!$B$6:$B$205,0))),""))</f>
        <v/>
      </c>
      <c r="D625" s="50"/>
      <c r="E625" s="50"/>
      <c r="F625" s="50"/>
      <c r="G625" s="50"/>
      <c r="H625" s="50"/>
      <c r="I625" s="52" t="str">
        <f aca="false">IF(AND(G625="",H625=""),"",N(G625)-N(H625))</f>
        <v/>
      </c>
      <c r="J625" s="52" t="str">
        <f aca="false">IF(I625="","",ABS(I625))</f>
        <v/>
      </c>
      <c r="K625" s="56" t="str">
        <f aca="false">IF(S625="","",IF(IFERROR(INDEX('Expense Accounts'!$G$6:$G$75,MATCH(S625,'Expense Accounts'!$C$6:$C$75,0)),"Include")="Exclude",1,0))</f>
        <v/>
      </c>
      <c r="L625" s="56" t="str">
        <f aca="false">IF(J625="","",IF(AND(J625&gt;'Expenses Testing'!$E$9,K625=0),1,0))</f>
        <v/>
      </c>
      <c r="M625" s="57" t="n">
        <v>0.784079285505</v>
      </c>
      <c r="N625" s="56" t="str">
        <f aca="false">IF(OR(A625="",I625=""),"",IF(COUNTIFS($A$2:$A$800,A625,$D$2:$D$800,D625,$I$2:$I$800,I625)&gt;1,"Possible duplicate",""))</f>
        <v/>
      </c>
      <c r="O625" s="56" t="str">
        <f aca="false">IF(J625="","",IF(AND(L625=0,K625=0),1,0))</f>
        <v/>
      </c>
      <c r="P625" s="56" t="str">
        <f aca="false">IF(L625=1,J625+ROW()/10^7,"")</f>
        <v/>
      </c>
      <c r="Q625" s="56" t="str">
        <f aca="false">IF(O625=1,M625,"")</f>
        <v/>
      </c>
      <c r="R625" s="56" t="str">
        <f aca="false">IF(K625=1,ROW(),"")</f>
        <v/>
      </c>
      <c r="S625" s="56" t="str">
        <f aca="false">IF(D625="","",TRIM(D625))</f>
        <v/>
      </c>
    </row>
    <row r="626" customFormat="false" ht="15" hidden="false" customHeight="false" outlineLevel="0" collapsed="false">
      <c r="A626" s="50"/>
      <c r="B626" s="50"/>
      <c r="C626" s="50" t="str">
        <f aca="false">IF(S626="","",IFERROR(IF(INDEX('Ledger Codes'!$C$6:$C$205,MATCH(S626,'Ledger Codes'!$B$6:$B$205,0))="","",INDEX('Ledger Codes'!$C$6:$C$205,MATCH(S626,'Ledger Codes'!$B$6:$B$205,0))),""))</f>
        <v/>
      </c>
      <c r="D626" s="50"/>
      <c r="E626" s="50"/>
      <c r="F626" s="50"/>
      <c r="G626" s="50"/>
      <c r="H626" s="50"/>
      <c r="I626" s="52" t="str">
        <f aca="false">IF(AND(G626="",H626=""),"",N(G626)-N(H626))</f>
        <v/>
      </c>
      <c r="J626" s="52" t="str">
        <f aca="false">IF(I626="","",ABS(I626))</f>
        <v/>
      </c>
      <c r="K626" s="56" t="str">
        <f aca="false">IF(S626="","",IF(IFERROR(INDEX('Expense Accounts'!$G$6:$G$75,MATCH(S626,'Expense Accounts'!$C$6:$C$75,0)),"Include")="Exclude",1,0))</f>
        <v/>
      </c>
      <c r="L626" s="56" t="str">
        <f aca="false">IF(J626="","",IF(AND(J626&gt;'Expenses Testing'!$E$9,K626=0),1,0))</f>
        <v/>
      </c>
      <c r="M626" s="57" t="n">
        <v>0.555829427976</v>
      </c>
      <c r="N626" s="56" t="str">
        <f aca="false">IF(OR(A626="",I626=""),"",IF(COUNTIFS($A$2:$A$800,A626,$D$2:$D$800,D626,$I$2:$I$800,I626)&gt;1,"Possible duplicate",""))</f>
        <v/>
      </c>
      <c r="O626" s="56" t="str">
        <f aca="false">IF(J626="","",IF(AND(L626=0,K626=0),1,0))</f>
        <v/>
      </c>
      <c r="P626" s="56" t="str">
        <f aca="false">IF(L626=1,J626+ROW()/10^7,"")</f>
        <v/>
      </c>
      <c r="Q626" s="56" t="str">
        <f aca="false">IF(O626=1,M626,"")</f>
        <v/>
      </c>
      <c r="R626" s="56" t="str">
        <f aca="false">IF(K626=1,ROW(),"")</f>
        <v/>
      </c>
      <c r="S626" s="56" t="str">
        <f aca="false">IF(D626="","",TRIM(D626))</f>
        <v/>
      </c>
    </row>
    <row r="627" customFormat="false" ht="15" hidden="false" customHeight="false" outlineLevel="0" collapsed="false">
      <c r="A627" s="50"/>
      <c r="B627" s="50"/>
      <c r="C627" s="50" t="str">
        <f aca="false">IF(S627="","",IFERROR(IF(INDEX('Ledger Codes'!$C$6:$C$205,MATCH(S627,'Ledger Codes'!$B$6:$B$205,0))="","",INDEX('Ledger Codes'!$C$6:$C$205,MATCH(S627,'Ledger Codes'!$B$6:$B$205,0))),""))</f>
        <v/>
      </c>
      <c r="D627" s="50"/>
      <c r="E627" s="50"/>
      <c r="F627" s="50"/>
      <c r="G627" s="50"/>
      <c r="H627" s="50"/>
      <c r="I627" s="52" t="str">
        <f aca="false">IF(AND(G627="",H627=""),"",N(G627)-N(H627))</f>
        <v/>
      </c>
      <c r="J627" s="52" t="str">
        <f aca="false">IF(I627="","",ABS(I627))</f>
        <v/>
      </c>
      <c r="K627" s="56" t="str">
        <f aca="false">IF(S627="","",IF(IFERROR(INDEX('Expense Accounts'!$G$6:$G$75,MATCH(S627,'Expense Accounts'!$C$6:$C$75,0)),"Include")="Exclude",1,0))</f>
        <v/>
      </c>
      <c r="L627" s="56" t="str">
        <f aca="false">IF(J627="","",IF(AND(J627&gt;'Expenses Testing'!$E$9,K627=0),1,0))</f>
        <v/>
      </c>
      <c r="M627" s="57" t="n">
        <v>0.306643560705</v>
      </c>
      <c r="N627" s="56" t="str">
        <f aca="false">IF(OR(A627="",I627=""),"",IF(COUNTIFS($A$2:$A$800,A627,$D$2:$D$800,D627,$I$2:$I$800,I627)&gt;1,"Possible duplicate",""))</f>
        <v/>
      </c>
      <c r="O627" s="56" t="str">
        <f aca="false">IF(J627="","",IF(AND(L627=0,K627=0),1,0))</f>
        <v/>
      </c>
      <c r="P627" s="56" t="str">
        <f aca="false">IF(L627=1,J627+ROW()/10^7,"")</f>
        <v/>
      </c>
      <c r="Q627" s="56" t="str">
        <f aca="false">IF(O627=1,M627,"")</f>
        <v/>
      </c>
      <c r="R627" s="56" t="str">
        <f aca="false">IF(K627=1,ROW(),"")</f>
        <v/>
      </c>
      <c r="S627" s="56" t="str">
        <f aca="false">IF(D627="","",TRIM(D627))</f>
        <v/>
      </c>
    </row>
    <row r="628" customFormat="false" ht="15" hidden="false" customHeight="false" outlineLevel="0" collapsed="false">
      <c r="A628" s="50"/>
      <c r="B628" s="50"/>
      <c r="C628" s="50" t="str">
        <f aca="false">IF(S628="","",IFERROR(IF(INDEX('Ledger Codes'!$C$6:$C$205,MATCH(S628,'Ledger Codes'!$B$6:$B$205,0))="","",INDEX('Ledger Codes'!$C$6:$C$205,MATCH(S628,'Ledger Codes'!$B$6:$B$205,0))),""))</f>
        <v/>
      </c>
      <c r="D628" s="50"/>
      <c r="E628" s="50"/>
      <c r="F628" s="50"/>
      <c r="G628" s="50"/>
      <c r="H628" s="50"/>
      <c r="I628" s="52" t="str">
        <f aca="false">IF(AND(G628="",H628=""),"",N(G628)-N(H628))</f>
        <v/>
      </c>
      <c r="J628" s="52" t="str">
        <f aca="false">IF(I628="","",ABS(I628))</f>
        <v/>
      </c>
      <c r="K628" s="56" t="str">
        <f aca="false">IF(S628="","",IF(IFERROR(INDEX('Expense Accounts'!$G$6:$G$75,MATCH(S628,'Expense Accounts'!$C$6:$C$75,0)),"Include")="Exclude",1,0))</f>
        <v/>
      </c>
      <c r="L628" s="56" t="str">
        <f aca="false">IF(J628="","",IF(AND(J628&gt;'Expenses Testing'!$E$9,K628=0),1,0))</f>
        <v/>
      </c>
      <c r="M628" s="57" t="n">
        <v>0.558722343427</v>
      </c>
      <c r="N628" s="56" t="str">
        <f aca="false">IF(OR(A628="",I628=""),"",IF(COUNTIFS($A$2:$A$800,A628,$D$2:$D$800,D628,$I$2:$I$800,I628)&gt;1,"Possible duplicate",""))</f>
        <v/>
      </c>
      <c r="O628" s="56" t="str">
        <f aca="false">IF(J628="","",IF(AND(L628=0,K628=0),1,0))</f>
        <v/>
      </c>
      <c r="P628" s="56" t="str">
        <f aca="false">IF(L628=1,J628+ROW()/10^7,"")</f>
        <v/>
      </c>
      <c r="Q628" s="56" t="str">
        <f aca="false">IF(O628=1,M628,"")</f>
        <v/>
      </c>
      <c r="R628" s="56" t="str">
        <f aca="false">IF(K628=1,ROW(),"")</f>
        <v/>
      </c>
      <c r="S628" s="56" t="str">
        <f aca="false">IF(D628="","",TRIM(D628))</f>
        <v/>
      </c>
    </row>
    <row r="629" customFormat="false" ht="15" hidden="false" customHeight="false" outlineLevel="0" collapsed="false">
      <c r="A629" s="50"/>
      <c r="B629" s="50"/>
      <c r="C629" s="50" t="str">
        <f aca="false">IF(S629="","",IFERROR(IF(INDEX('Ledger Codes'!$C$6:$C$205,MATCH(S629,'Ledger Codes'!$B$6:$B$205,0))="","",INDEX('Ledger Codes'!$C$6:$C$205,MATCH(S629,'Ledger Codes'!$B$6:$B$205,0))),""))</f>
        <v/>
      </c>
      <c r="D629" s="50"/>
      <c r="E629" s="50"/>
      <c r="F629" s="50"/>
      <c r="G629" s="50"/>
      <c r="H629" s="50"/>
      <c r="I629" s="52" t="str">
        <f aca="false">IF(AND(G629="",H629=""),"",N(G629)-N(H629))</f>
        <v/>
      </c>
      <c r="J629" s="52" t="str">
        <f aca="false">IF(I629="","",ABS(I629))</f>
        <v/>
      </c>
      <c r="K629" s="56" t="str">
        <f aca="false">IF(S629="","",IF(IFERROR(INDEX('Expense Accounts'!$G$6:$G$75,MATCH(S629,'Expense Accounts'!$C$6:$C$75,0)),"Include")="Exclude",1,0))</f>
        <v/>
      </c>
      <c r="L629" s="56" t="str">
        <f aca="false">IF(J629="","",IF(AND(J629&gt;'Expenses Testing'!$E$9,K629=0),1,0))</f>
        <v/>
      </c>
      <c r="M629" s="57" t="n">
        <v>0.879774378419</v>
      </c>
      <c r="N629" s="56" t="str">
        <f aca="false">IF(OR(A629="",I629=""),"",IF(COUNTIFS($A$2:$A$800,A629,$D$2:$D$800,D629,$I$2:$I$800,I629)&gt;1,"Possible duplicate",""))</f>
        <v/>
      </c>
      <c r="O629" s="56" t="str">
        <f aca="false">IF(J629="","",IF(AND(L629=0,K629=0),1,0))</f>
        <v/>
      </c>
      <c r="P629" s="56" t="str">
        <f aca="false">IF(L629=1,J629+ROW()/10^7,"")</f>
        <v/>
      </c>
      <c r="Q629" s="56" t="str">
        <f aca="false">IF(O629=1,M629,"")</f>
        <v/>
      </c>
      <c r="R629" s="56" t="str">
        <f aca="false">IF(K629=1,ROW(),"")</f>
        <v/>
      </c>
      <c r="S629" s="56" t="str">
        <f aca="false">IF(D629="","",TRIM(D629))</f>
        <v/>
      </c>
    </row>
    <row r="630" customFormat="false" ht="15" hidden="false" customHeight="false" outlineLevel="0" collapsed="false">
      <c r="A630" s="50"/>
      <c r="B630" s="50"/>
      <c r="C630" s="50" t="str">
        <f aca="false">IF(S630="","",IFERROR(IF(INDEX('Ledger Codes'!$C$6:$C$205,MATCH(S630,'Ledger Codes'!$B$6:$B$205,0))="","",INDEX('Ledger Codes'!$C$6:$C$205,MATCH(S630,'Ledger Codes'!$B$6:$B$205,0))),""))</f>
        <v/>
      </c>
      <c r="D630" s="50"/>
      <c r="E630" s="50"/>
      <c r="F630" s="50"/>
      <c r="G630" s="50"/>
      <c r="H630" s="50"/>
      <c r="I630" s="52" t="str">
        <f aca="false">IF(AND(G630="",H630=""),"",N(G630)-N(H630))</f>
        <v/>
      </c>
      <c r="J630" s="52" t="str">
        <f aca="false">IF(I630="","",ABS(I630))</f>
        <v/>
      </c>
      <c r="K630" s="56" t="str">
        <f aca="false">IF(S630="","",IF(IFERROR(INDEX('Expense Accounts'!$G$6:$G$75,MATCH(S630,'Expense Accounts'!$C$6:$C$75,0)),"Include")="Exclude",1,0))</f>
        <v/>
      </c>
      <c r="L630" s="56" t="str">
        <f aca="false">IF(J630="","",IF(AND(J630&gt;'Expenses Testing'!$E$9,K630=0),1,0))</f>
        <v/>
      </c>
      <c r="M630" s="57" t="n">
        <v>0.822407845091</v>
      </c>
      <c r="N630" s="56" t="str">
        <f aca="false">IF(OR(A630="",I630=""),"",IF(COUNTIFS($A$2:$A$800,A630,$D$2:$D$800,D630,$I$2:$I$800,I630)&gt;1,"Possible duplicate",""))</f>
        <v/>
      </c>
      <c r="O630" s="56" t="str">
        <f aca="false">IF(J630="","",IF(AND(L630=0,K630=0),1,0))</f>
        <v/>
      </c>
      <c r="P630" s="56" t="str">
        <f aca="false">IF(L630=1,J630+ROW()/10^7,"")</f>
        <v/>
      </c>
      <c r="Q630" s="56" t="str">
        <f aca="false">IF(O630=1,M630,"")</f>
        <v/>
      </c>
      <c r="R630" s="56" t="str">
        <f aca="false">IF(K630=1,ROW(),"")</f>
        <v/>
      </c>
      <c r="S630" s="56" t="str">
        <f aca="false">IF(D630="","",TRIM(D630))</f>
        <v/>
      </c>
    </row>
    <row r="631" customFormat="false" ht="15" hidden="false" customHeight="false" outlineLevel="0" collapsed="false">
      <c r="A631" s="50"/>
      <c r="B631" s="50"/>
      <c r="C631" s="50" t="str">
        <f aca="false">IF(S631="","",IFERROR(IF(INDEX('Ledger Codes'!$C$6:$C$205,MATCH(S631,'Ledger Codes'!$B$6:$B$205,0))="","",INDEX('Ledger Codes'!$C$6:$C$205,MATCH(S631,'Ledger Codes'!$B$6:$B$205,0))),""))</f>
        <v/>
      </c>
      <c r="D631" s="50"/>
      <c r="E631" s="50"/>
      <c r="F631" s="50"/>
      <c r="G631" s="50"/>
      <c r="H631" s="50"/>
      <c r="I631" s="52" t="str">
        <f aca="false">IF(AND(G631="",H631=""),"",N(G631)-N(H631))</f>
        <v/>
      </c>
      <c r="J631" s="52" t="str">
        <f aca="false">IF(I631="","",ABS(I631))</f>
        <v/>
      </c>
      <c r="K631" s="56" t="str">
        <f aca="false">IF(S631="","",IF(IFERROR(INDEX('Expense Accounts'!$G$6:$G$75,MATCH(S631,'Expense Accounts'!$C$6:$C$75,0)),"Include")="Exclude",1,0))</f>
        <v/>
      </c>
      <c r="L631" s="56" t="str">
        <f aca="false">IF(J631="","",IF(AND(J631&gt;'Expenses Testing'!$E$9,K631=0),1,0))</f>
        <v/>
      </c>
      <c r="M631" s="57" t="n">
        <v>0.670156416598</v>
      </c>
      <c r="N631" s="56" t="str">
        <f aca="false">IF(OR(A631="",I631=""),"",IF(COUNTIFS($A$2:$A$800,A631,$D$2:$D$800,D631,$I$2:$I$800,I631)&gt;1,"Possible duplicate",""))</f>
        <v/>
      </c>
      <c r="O631" s="56" t="str">
        <f aca="false">IF(J631="","",IF(AND(L631=0,K631=0),1,0))</f>
        <v/>
      </c>
      <c r="P631" s="56" t="str">
        <f aca="false">IF(L631=1,J631+ROW()/10^7,"")</f>
        <v/>
      </c>
      <c r="Q631" s="56" t="str">
        <f aca="false">IF(O631=1,M631,"")</f>
        <v/>
      </c>
      <c r="R631" s="56" t="str">
        <f aca="false">IF(K631=1,ROW(),"")</f>
        <v/>
      </c>
      <c r="S631" s="56" t="str">
        <f aca="false">IF(D631="","",TRIM(D631))</f>
        <v/>
      </c>
    </row>
    <row r="632" customFormat="false" ht="15" hidden="false" customHeight="false" outlineLevel="0" collapsed="false">
      <c r="A632" s="50"/>
      <c r="B632" s="50"/>
      <c r="C632" s="50" t="str">
        <f aca="false">IF(S632="","",IFERROR(IF(INDEX('Ledger Codes'!$C$6:$C$205,MATCH(S632,'Ledger Codes'!$B$6:$B$205,0))="","",INDEX('Ledger Codes'!$C$6:$C$205,MATCH(S632,'Ledger Codes'!$B$6:$B$205,0))),""))</f>
        <v/>
      </c>
      <c r="D632" s="50"/>
      <c r="E632" s="50"/>
      <c r="F632" s="50"/>
      <c r="G632" s="50"/>
      <c r="H632" s="50"/>
      <c r="I632" s="52" t="str">
        <f aca="false">IF(AND(G632="",H632=""),"",N(G632)-N(H632))</f>
        <v/>
      </c>
      <c r="J632" s="52" t="str">
        <f aca="false">IF(I632="","",ABS(I632))</f>
        <v/>
      </c>
      <c r="K632" s="56" t="str">
        <f aca="false">IF(S632="","",IF(IFERROR(INDEX('Expense Accounts'!$G$6:$G$75,MATCH(S632,'Expense Accounts'!$C$6:$C$75,0)),"Include")="Exclude",1,0))</f>
        <v/>
      </c>
      <c r="L632" s="56" t="str">
        <f aca="false">IF(J632="","",IF(AND(J632&gt;'Expenses Testing'!$E$9,K632=0),1,0))</f>
        <v/>
      </c>
      <c r="M632" s="57" t="n">
        <v>0.165967627824</v>
      </c>
      <c r="N632" s="56" t="str">
        <f aca="false">IF(OR(A632="",I632=""),"",IF(COUNTIFS($A$2:$A$800,A632,$D$2:$D$800,D632,$I$2:$I$800,I632)&gt;1,"Possible duplicate",""))</f>
        <v/>
      </c>
      <c r="O632" s="56" t="str">
        <f aca="false">IF(J632="","",IF(AND(L632=0,K632=0),1,0))</f>
        <v/>
      </c>
      <c r="P632" s="56" t="str">
        <f aca="false">IF(L632=1,J632+ROW()/10^7,"")</f>
        <v/>
      </c>
      <c r="Q632" s="56" t="str">
        <f aca="false">IF(O632=1,M632,"")</f>
        <v/>
      </c>
      <c r="R632" s="56" t="str">
        <f aca="false">IF(K632=1,ROW(),"")</f>
        <v/>
      </c>
      <c r="S632" s="56" t="str">
        <f aca="false">IF(D632="","",TRIM(D632))</f>
        <v/>
      </c>
    </row>
    <row r="633" customFormat="false" ht="15" hidden="false" customHeight="false" outlineLevel="0" collapsed="false">
      <c r="A633" s="50"/>
      <c r="B633" s="50"/>
      <c r="C633" s="50" t="str">
        <f aca="false">IF(S633="","",IFERROR(IF(INDEX('Ledger Codes'!$C$6:$C$205,MATCH(S633,'Ledger Codes'!$B$6:$B$205,0))="","",INDEX('Ledger Codes'!$C$6:$C$205,MATCH(S633,'Ledger Codes'!$B$6:$B$205,0))),""))</f>
        <v/>
      </c>
      <c r="D633" s="50"/>
      <c r="E633" s="50"/>
      <c r="F633" s="50"/>
      <c r="G633" s="50"/>
      <c r="H633" s="50"/>
      <c r="I633" s="52" t="str">
        <f aca="false">IF(AND(G633="",H633=""),"",N(G633)-N(H633))</f>
        <v/>
      </c>
      <c r="J633" s="52" t="str">
        <f aca="false">IF(I633="","",ABS(I633))</f>
        <v/>
      </c>
      <c r="K633" s="56" t="str">
        <f aca="false">IF(S633="","",IF(IFERROR(INDEX('Expense Accounts'!$G$6:$G$75,MATCH(S633,'Expense Accounts'!$C$6:$C$75,0)),"Include")="Exclude",1,0))</f>
        <v/>
      </c>
      <c r="L633" s="56" t="str">
        <f aca="false">IF(J633="","",IF(AND(J633&gt;'Expenses Testing'!$E$9,K633=0),1,0))</f>
        <v/>
      </c>
      <c r="M633" s="57" t="n">
        <v>0.603758861564</v>
      </c>
      <c r="N633" s="56" t="str">
        <f aca="false">IF(OR(A633="",I633=""),"",IF(COUNTIFS($A$2:$A$800,A633,$D$2:$D$800,D633,$I$2:$I$800,I633)&gt;1,"Possible duplicate",""))</f>
        <v/>
      </c>
      <c r="O633" s="56" t="str">
        <f aca="false">IF(J633="","",IF(AND(L633=0,K633=0),1,0))</f>
        <v/>
      </c>
      <c r="P633" s="56" t="str">
        <f aca="false">IF(L633=1,J633+ROW()/10^7,"")</f>
        <v/>
      </c>
      <c r="Q633" s="56" t="str">
        <f aca="false">IF(O633=1,M633,"")</f>
        <v/>
      </c>
      <c r="R633" s="56" t="str">
        <f aca="false">IF(K633=1,ROW(),"")</f>
        <v/>
      </c>
      <c r="S633" s="56" t="str">
        <f aca="false">IF(D633="","",TRIM(D633))</f>
        <v/>
      </c>
    </row>
    <row r="634" customFormat="false" ht="15" hidden="false" customHeight="false" outlineLevel="0" collapsed="false">
      <c r="A634" s="50"/>
      <c r="B634" s="50"/>
      <c r="C634" s="50" t="str">
        <f aca="false">IF(S634="","",IFERROR(IF(INDEX('Ledger Codes'!$C$6:$C$205,MATCH(S634,'Ledger Codes'!$B$6:$B$205,0))="","",INDEX('Ledger Codes'!$C$6:$C$205,MATCH(S634,'Ledger Codes'!$B$6:$B$205,0))),""))</f>
        <v/>
      </c>
      <c r="D634" s="50"/>
      <c r="E634" s="50"/>
      <c r="F634" s="50"/>
      <c r="G634" s="50"/>
      <c r="H634" s="50"/>
      <c r="I634" s="52" t="str">
        <f aca="false">IF(AND(G634="",H634=""),"",N(G634)-N(H634))</f>
        <v/>
      </c>
      <c r="J634" s="52" t="str">
        <f aca="false">IF(I634="","",ABS(I634))</f>
        <v/>
      </c>
      <c r="K634" s="56" t="str">
        <f aca="false">IF(S634="","",IF(IFERROR(INDEX('Expense Accounts'!$G$6:$G$75,MATCH(S634,'Expense Accounts'!$C$6:$C$75,0)),"Include")="Exclude",1,0))</f>
        <v/>
      </c>
      <c r="L634" s="56" t="str">
        <f aca="false">IF(J634="","",IF(AND(J634&gt;'Expenses Testing'!$E$9,K634=0),1,0))</f>
        <v/>
      </c>
      <c r="M634" s="57" t="n">
        <v>0.373697280621</v>
      </c>
      <c r="N634" s="56" t="str">
        <f aca="false">IF(OR(A634="",I634=""),"",IF(COUNTIFS($A$2:$A$800,A634,$D$2:$D$800,D634,$I$2:$I$800,I634)&gt;1,"Possible duplicate",""))</f>
        <v/>
      </c>
      <c r="O634" s="56" t="str">
        <f aca="false">IF(J634="","",IF(AND(L634=0,K634=0),1,0))</f>
        <v/>
      </c>
      <c r="P634" s="56" t="str">
        <f aca="false">IF(L634=1,J634+ROW()/10^7,"")</f>
        <v/>
      </c>
      <c r="Q634" s="56" t="str">
        <f aca="false">IF(O634=1,M634,"")</f>
        <v/>
      </c>
      <c r="R634" s="56" t="str">
        <f aca="false">IF(K634=1,ROW(),"")</f>
        <v/>
      </c>
      <c r="S634" s="56" t="str">
        <f aca="false">IF(D634="","",TRIM(D634))</f>
        <v/>
      </c>
    </row>
    <row r="635" customFormat="false" ht="15" hidden="false" customHeight="false" outlineLevel="0" collapsed="false">
      <c r="A635" s="50"/>
      <c r="B635" s="50"/>
      <c r="C635" s="50" t="str">
        <f aca="false">IF(S635="","",IFERROR(IF(INDEX('Ledger Codes'!$C$6:$C$205,MATCH(S635,'Ledger Codes'!$B$6:$B$205,0))="","",INDEX('Ledger Codes'!$C$6:$C$205,MATCH(S635,'Ledger Codes'!$B$6:$B$205,0))),""))</f>
        <v/>
      </c>
      <c r="D635" s="50"/>
      <c r="E635" s="50"/>
      <c r="F635" s="50"/>
      <c r="G635" s="50"/>
      <c r="H635" s="50"/>
      <c r="I635" s="52" t="str">
        <f aca="false">IF(AND(G635="",H635=""),"",N(G635)-N(H635))</f>
        <v/>
      </c>
      <c r="J635" s="52" t="str">
        <f aca="false">IF(I635="","",ABS(I635))</f>
        <v/>
      </c>
      <c r="K635" s="56" t="str">
        <f aca="false">IF(S635="","",IF(IFERROR(INDEX('Expense Accounts'!$G$6:$G$75,MATCH(S635,'Expense Accounts'!$C$6:$C$75,0)),"Include")="Exclude",1,0))</f>
        <v/>
      </c>
      <c r="L635" s="56" t="str">
        <f aca="false">IF(J635="","",IF(AND(J635&gt;'Expenses Testing'!$E$9,K635=0),1,0))</f>
        <v/>
      </c>
      <c r="M635" s="57" t="n">
        <v>0.442229871624</v>
      </c>
      <c r="N635" s="56" t="str">
        <f aca="false">IF(OR(A635="",I635=""),"",IF(COUNTIFS($A$2:$A$800,A635,$D$2:$D$800,D635,$I$2:$I$800,I635)&gt;1,"Possible duplicate",""))</f>
        <v/>
      </c>
      <c r="O635" s="56" t="str">
        <f aca="false">IF(J635="","",IF(AND(L635=0,K635=0),1,0))</f>
        <v/>
      </c>
      <c r="P635" s="56" t="str">
        <f aca="false">IF(L635=1,J635+ROW()/10^7,"")</f>
        <v/>
      </c>
      <c r="Q635" s="56" t="str">
        <f aca="false">IF(O635=1,M635,"")</f>
        <v/>
      </c>
      <c r="R635" s="56" t="str">
        <f aca="false">IF(K635=1,ROW(),"")</f>
        <v/>
      </c>
      <c r="S635" s="56" t="str">
        <f aca="false">IF(D635="","",TRIM(D635))</f>
        <v/>
      </c>
    </row>
    <row r="636" customFormat="false" ht="15" hidden="false" customHeight="false" outlineLevel="0" collapsed="false">
      <c r="A636" s="50"/>
      <c r="B636" s="50"/>
      <c r="C636" s="50" t="str">
        <f aca="false">IF(S636="","",IFERROR(IF(INDEX('Ledger Codes'!$C$6:$C$205,MATCH(S636,'Ledger Codes'!$B$6:$B$205,0))="","",INDEX('Ledger Codes'!$C$6:$C$205,MATCH(S636,'Ledger Codes'!$B$6:$B$205,0))),""))</f>
        <v/>
      </c>
      <c r="D636" s="50"/>
      <c r="E636" s="50"/>
      <c r="F636" s="50"/>
      <c r="G636" s="50"/>
      <c r="H636" s="50"/>
      <c r="I636" s="52" t="str">
        <f aca="false">IF(AND(G636="",H636=""),"",N(G636)-N(H636))</f>
        <v/>
      </c>
      <c r="J636" s="52" t="str">
        <f aca="false">IF(I636="","",ABS(I636))</f>
        <v/>
      </c>
      <c r="K636" s="56" t="str">
        <f aca="false">IF(S636="","",IF(IFERROR(INDEX('Expense Accounts'!$G$6:$G$75,MATCH(S636,'Expense Accounts'!$C$6:$C$75,0)),"Include")="Exclude",1,0))</f>
        <v/>
      </c>
      <c r="L636" s="56" t="str">
        <f aca="false">IF(J636="","",IF(AND(J636&gt;'Expenses Testing'!$E$9,K636=0),1,0))</f>
        <v/>
      </c>
      <c r="M636" s="57" t="n">
        <v>0.933377603371</v>
      </c>
      <c r="N636" s="56" t="str">
        <f aca="false">IF(OR(A636="",I636=""),"",IF(COUNTIFS($A$2:$A$800,A636,$D$2:$D$800,D636,$I$2:$I$800,I636)&gt;1,"Possible duplicate",""))</f>
        <v/>
      </c>
      <c r="O636" s="56" t="str">
        <f aca="false">IF(J636="","",IF(AND(L636=0,K636=0),1,0))</f>
        <v/>
      </c>
      <c r="P636" s="56" t="str">
        <f aca="false">IF(L636=1,J636+ROW()/10^7,"")</f>
        <v/>
      </c>
      <c r="Q636" s="56" t="str">
        <f aca="false">IF(O636=1,M636,"")</f>
        <v/>
      </c>
      <c r="R636" s="56" t="str">
        <f aca="false">IF(K636=1,ROW(),"")</f>
        <v/>
      </c>
      <c r="S636" s="56" t="str">
        <f aca="false">IF(D636="","",TRIM(D636))</f>
        <v/>
      </c>
    </row>
    <row r="637" customFormat="false" ht="15" hidden="false" customHeight="false" outlineLevel="0" collapsed="false">
      <c r="A637" s="50"/>
      <c r="B637" s="50"/>
      <c r="C637" s="50" t="str">
        <f aca="false">IF(S637="","",IFERROR(IF(INDEX('Ledger Codes'!$C$6:$C$205,MATCH(S637,'Ledger Codes'!$B$6:$B$205,0))="","",INDEX('Ledger Codes'!$C$6:$C$205,MATCH(S637,'Ledger Codes'!$B$6:$B$205,0))),""))</f>
        <v/>
      </c>
      <c r="D637" s="50"/>
      <c r="E637" s="50"/>
      <c r="F637" s="50"/>
      <c r="G637" s="50"/>
      <c r="H637" s="50"/>
      <c r="I637" s="52" t="str">
        <f aca="false">IF(AND(G637="",H637=""),"",N(G637)-N(H637))</f>
        <v/>
      </c>
      <c r="J637" s="52" t="str">
        <f aca="false">IF(I637="","",ABS(I637))</f>
        <v/>
      </c>
      <c r="K637" s="56" t="str">
        <f aca="false">IF(S637="","",IF(IFERROR(INDEX('Expense Accounts'!$G$6:$G$75,MATCH(S637,'Expense Accounts'!$C$6:$C$75,0)),"Include")="Exclude",1,0))</f>
        <v/>
      </c>
      <c r="L637" s="56" t="str">
        <f aca="false">IF(J637="","",IF(AND(J637&gt;'Expenses Testing'!$E$9,K637=0),1,0))</f>
        <v/>
      </c>
      <c r="M637" s="57" t="n">
        <v>0.590692132504</v>
      </c>
      <c r="N637" s="56" t="str">
        <f aca="false">IF(OR(A637="",I637=""),"",IF(COUNTIFS($A$2:$A$800,A637,$D$2:$D$800,D637,$I$2:$I$800,I637)&gt;1,"Possible duplicate",""))</f>
        <v/>
      </c>
      <c r="O637" s="56" t="str">
        <f aca="false">IF(J637="","",IF(AND(L637=0,K637=0),1,0))</f>
        <v/>
      </c>
      <c r="P637" s="56" t="str">
        <f aca="false">IF(L637=1,J637+ROW()/10^7,"")</f>
        <v/>
      </c>
      <c r="Q637" s="56" t="str">
        <f aca="false">IF(O637=1,M637,"")</f>
        <v/>
      </c>
      <c r="R637" s="56" t="str">
        <f aca="false">IF(K637=1,ROW(),"")</f>
        <v/>
      </c>
      <c r="S637" s="56" t="str">
        <f aca="false">IF(D637="","",TRIM(D637))</f>
        <v/>
      </c>
    </row>
    <row r="638" customFormat="false" ht="15" hidden="false" customHeight="false" outlineLevel="0" collapsed="false">
      <c r="A638" s="50"/>
      <c r="B638" s="50"/>
      <c r="C638" s="50" t="str">
        <f aca="false">IF(S638="","",IFERROR(IF(INDEX('Ledger Codes'!$C$6:$C$205,MATCH(S638,'Ledger Codes'!$B$6:$B$205,0))="","",INDEX('Ledger Codes'!$C$6:$C$205,MATCH(S638,'Ledger Codes'!$B$6:$B$205,0))),""))</f>
        <v/>
      </c>
      <c r="D638" s="50"/>
      <c r="E638" s="50"/>
      <c r="F638" s="50"/>
      <c r="G638" s="50"/>
      <c r="H638" s="50"/>
      <c r="I638" s="52" t="str">
        <f aca="false">IF(AND(G638="",H638=""),"",N(G638)-N(H638))</f>
        <v/>
      </c>
      <c r="J638" s="52" t="str">
        <f aca="false">IF(I638="","",ABS(I638))</f>
        <v/>
      </c>
      <c r="K638" s="56" t="str">
        <f aca="false">IF(S638="","",IF(IFERROR(INDEX('Expense Accounts'!$G$6:$G$75,MATCH(S638,'Expense Accounts'!$C$6:$C$75,0)),"Include")="Exclude",1,0))</f>
        <v/>
      </c>
      <c r="L638" s="56" t="str">
        <f aca="false">IF(J638="","",IF(AND(J638&gt;'Expenses Testing'!$E$9,K638=0),1,0))</f>
        <v/>
      </c>
      <c r="M638" s="57" t="n">
        <v>0.699512771852</v>
      </c>
      <c r="N638" s="56" t="str">
        <f aca="false">IF(OR(A638="",I638=""),"",IF(COUNTIFS($A$2:$A$800,A638,$D$2:$D$800,D638,$I$2:$I$800,I638)&gt;1,"Possible duplicate",""))</f>
        <v/>
      </c>
      <c r="O638" s="56" t="str">
        <f aca="false">IF(J638="","",IF(AND(L638=0,K638=0),1,0))</f>
        <v/>
      </c>
      <c r="P638" s="56" t="str">
        <f aca="false">IF(L638=1,J638+ROW()/10^7,"")</f>
        <v/>
      </c>
      <c r="Q638" s="56" t="str">
        <f aca="false">IF(O638=1,M638,"")</f>
        <v/>
      </c>
      <c r="R638" s="56" t="str">
        <f aca="false">IF(K638=1,ROW(),"")</f>
        <v/>
      </c>
      <c r="S638" s="56" t="str">
        <f aca="false">IF(D638="","",TRIM(D638))</f>
        <v/>
      </c>
    </row>
    <row r="639" customFormat="false" ht="15" hidden="false" customHeight="false" outlineLevel="0" collapsed="false">
      <c r="A639" s="50"/>
      <c r="B639" s="50"/>
      <c r="C639" s="50" t="str">
        <f aca="false">IF(S639="","",IFERROR(IF(INDEX('Ledger Codes'!$C$6:$C$205,MATCH(S639,'Ledger Codes'!$B$6:$B$205,0))="","",INDEX('Ledger Codes'!$C$6:$C$205,MATCH(S639,'Ledger Codes'!$B$6:$B$205,0))),""))</f>
        <v/>
      </c>
      <c r="D639" s="50"/>
      <c r="E639" s="50"/>
      <c r="F639" s="50"/>
      <c r="G639" s="50"/>
      <c r="H639" s="50"/>
      <c r="I639" s="52" t="str">
        <f aca="false">IF(AND(G639="",H639=""),"",N(G639)-N(H639))</f>
        <v/>
      </c>
      <c r="J639" s="52" t="str">
        <f aca="false">IF(I639="","",ABS(I639))</f>
        <v/>
      </c>
      <c r="K639" s="56" t="str">
        <f aca="false">IF(S639="","",IF(IFERROR(INDEX('Expense Accounts'!$G$6:$G$75,MATCH(S639,'Expense Accounts'!$C$6:$C$75,0)),"Include")="Exclude",1,0))</f>
        <v/>
      </c>
      <c r="L639" s="56" t="str">
        <f aca="false">IF(J639="","",IF(AND(J639&gt;'Expenses Testing'!$E$9,K639=0),1,0))</f>
        <v/>
      </c>
      <c r="M639" s="57" t="n">
        <v>0.53177257085</v>
      </c>
      <c r="N639" s="56" t="str">
        <f aca="false">IF(OR(A639="",I639=""),"",IF(COUNTIFS($A$2:$A$800,A639,$D$2:$D$800,D639,$I$2:$I$800,I639)&gt;1,"Possible duplicate",""))</f>
        <v/>
      </c>
      <c r="O639" s="56" t="str">
        <f aca="false">IF(J639="","",IF(AND(L639=0,K639=0),1,0))</f>
        <v/>
      </c>
      <c r="P639" s="56" t="str">
        <f aca="false">IF(L639=1,J639+ROW()/10^7,"")</f>
        <v/>
      </c>
      <c r="Q639" s="56" t="str">
        <f aca="false">IF(O639=1,M639,"")</f>
        <v/>
      </c>
      <c r="R639" s="56" t="str">
        <f aca="false">IF(K639=1,ROW(),"")</f>
        <v/>
      </c>
      <c r="S639" s="56" t="str">
        <f aca="false">IF(D639="","",TRIM(D639))</f>
        <v/>
      </c>
    </row>
    <row r="640" customFormat="false" ht="15" hidden="false" customHeight="false" outlineLevel="0" collapsed="false">
      <c r="A640" s="50"/>
      <c r="B640" s="50"/>
      <c r="C640" s="50" t="str">
        <f aca="false">IF(S640="","",IFERROR(IF(INDEX('Ledger Codes'!$C$6:$C$205,MATCH(S640,'Ledger Codes'!$B$6:$B$205,0))="","",INDEX('Ledger Codes'!$C$6:$C$205,MATCH(S640,'Ledger Codes'!$B$6:$B$205,0))),""))</f>
        <v/>
      </c>
      <c r="D640" s="50"/>
      <c r="E640" s="50"/>
      <c r="F640" s="50"/>
      <c r="G640" s="50"/>
      <c r="H640" s="50"/>
      <c r="I640" s="52" t="str">
        <f aca="false">IF(AND(G640="",H640=""),"",N(G640)-N(H640))</f>
        <v/>
      </c>
      <c r="J640" s="52" t="str">
        <f aca="false">IF(I640="","",ABS(I640))</f>
        <v/>
      </c>
      <c r="K640" s="56" t="str">
        <f aca="false">IF(S640="","",IF(IFERROR(INDEX('Expense Accounts'!$G$6:$G$75,MATCH(S640,'Expense Accounts'!$C$6:$C$75,0)),"Include")="Exclude",1,0))</f>
        <v/>
      </c>
      <c r="L640" s="56" t="str">
        <f aca="false">IF(J640="","",IF(AND(J640&gt;'Expenses Testing'!$E$9,K640=0),1,0))</f>
        <v/>
      </c>
      <c r="M640" s="57" t="n">
        <v>0.22823796558</v>
      </c>
      <c r="N640" s="56" t="str">
        <f aca="false">IF(OR(A640="",I640=""),"",IF(COUNTIFS($A$2:$A$800,A640,$D$2:$D$800,D640,$I$2:$I$800,I640)&gt;1,"Possible duplicate",""))</f>
        <v/>
      </c>
      <c r="O640" s="56" t="str">
        <f aca="false">IF(J640="","",IF(AND(L640=0,K640=0),1,0))</f>
        <v/>
      </c>
      <c r="P640" s="56" t="str">
        <f aca="false">IF(L640=1,J640+ROW()/10^7,"")</f>
        <v/>
      </c>
      <c r="Q640" s="56" t="str">
        <f aca="false">IF(O640=1,M640,"")</f>
        <v/>
      </c>
      <c r="R640" s="56" t="str">
        <f aca="false">IF(K640=1,ROW(),"")</f>
        <v/>
      </c>
      <c r="S640" s="56" t="str">
        <f aca="false">IF(D640="","",TRIM(D640))</f>
        <v/>
      </c>
    </row>
    <row r="641" customFormat="false" ht="15" hidden="false" customHeight="false" outlineLevel="0" collapsed="false">
      <c r="A641" s="50"/>
      <c r="B641" s="50"/>
      <c r="C641" s="50" t="str">
        <f aca="false">IF(S641="","",IFERROR(IF(INDEX('Ledger Codes'!$C$6:$C$205,MATCH(S641,'Ledger Codes'!$B$6:$B$205,0))="","",INDEX('Ledger Codes'!$C$6:$C$205,MATCH(S641,'Ledger Codes'!$B$6:$B$205,0))),""))</f>
        <v/>
      </c>
      <c r="D641" s="50"/>
      <c r="E641" s="50"/>
      <c r="F641" s="50"/>
      <c r="G641" s="50"/>
      <c r="H641" s="50"/>
      <c r="I641" s="52" t="str">
        <f aca="false">IF(AND(G641="",H641=""),"",N(G641)-N(H641))</f>
        <v/>
      </c>
      <c r="J641" s="52" t="str">
        <f aca="false">IF(I641="","",ABS(I641))</f>
        <v/>
      </c>
      <c r="K641" s="56" t="str">
        <f aca="false">IF(S641="","",IF(IFERROR(INDEX('Expense Accounts'!$G$6:$G$75,MATCH(S641,'Expense Accounts'!$C$6:$C$75,0)),"Include")="Exclude",1,0))</f>
        <v/>
      </c>
      <c r="L641" s="56" t="str">
        <f aca="false">IF(J641="","",IF(AND(J641&gt;'Expenses Testing'!$E$9,K641=0),1,0))</f>
        <v/>
      </c>
      <c r="M641" s="57" t="n">
        <v>0.912450724794</v>
      </c>
      <c r="N641" s="56" t="str">
        <f aca="false">IF(OR(A641="",I641=""),"",IF(COUNTIFS($A$2:$A$800,A641,$D$2:$D$800,D641,$I$2:$I$800,I641)&gt;1,"Possible duplicate",""))</f>
        <v/>
      </c>
      <c r="O641" s="56" t="str">
        <f aca="false">IF(J641="","",IF(AND(L641=0,K641=0),1,0))</f>
        <v/>
      </c>
      <c r="P641" s="56" t="str">
        <f aca="false">IF(L641=1,J641+ROW()/10^7,"")</f>
        <v/>
      </c>
      <c r="Q641" s="56" t="str">
        <f aca="false">IF(O641=1,M641,"")</f>
        <v/>
      </c>
      <c r="R641" s="56" t="str">
        <f aca="false">IF(K641=1,ROW(),"")</f>
        <v/>
      </c>
      <c r="S641" s="56" t="str">
        <f aca="false">IF(D641="","",TRIM(D641))</f>
        <v/>
      </c>
    </row>
    <row r="642" customFormat="false" ht="15" hidden="false" customHeight="false" outlineLevel="0" collapsed="false">
      <c r="A642" s="50"/>
      <c r="B642" s="50"/>
      <c r="C642" s="50" t="str">
        <f aca="false">IF(S642="","",IFERROR(IF(INDEX('Ledger Codes'!$C$6:$C$205,MATCH(S642,'Ledger Codes'!$B$6:$B$205,0))="","",INDEX('Ledger Codes'!$C$6:$C$205,MATCH(S642,'Ledger Codes'!$B$6:$B$205,0))),""))</f>
        <v/>
      </c>
      <c r="D642" s="50"/>
      <c r="E642" s="50"/>
      <c r="F642" s="50"/>
      <c r="G642" s="50"/>
      <c r="H642" s="50"/>
      <c r="I642" s="52" t="str">
        <f aca="false">IF(AND(G642="",H642=""),"",N(G642)-N(H642))</f>
        <v/>
      </c>
      <c r="J642" s="52" t="str">
        <f aca="false">IF(I642="","",ABS(I642))</f>
        <v/>
      </c>
      <c r="K642" s="56" t="str">
        <f aca="false">IF(S642="","",IF(IFERROR(INDEX('Expense Accounts'!$G$6:$G$75,MATCH(S642,'Expense Accounts'!$C$6:$C$75,0)),"Include")="Exclude",1,0))</f>
        <v/>
      </c>
      <c r="L642" s="56" t="str">
        <f aca="false">IF(J642="","",IF(AND(J642&gt;'Expenses Testing'!$E$9,K642=0),1,0))</f>
        <v/>
      </c>
      <c r="M642" s="57" t="n">
        <v>0.457288512912</v>
      </c>
      <c r="N642" s="56" t="str">
        <f aca="false">IF(OR(A642="",I642=""),"",IF(COUNTIFS($A$2:$A$800,A642,$D$2:$D$800,D642,$I$2:$I$800,I642)&gt;1,"Possible duplicate",""))</f>
        <v/>
      </c>
      <c r="O642" s="56" t="str">
        <f aca="false">IF(J642="","",IF(AND(L642=0,K642=0),1,0))</f>
        <v/>
      </c>
      <c r="P642" s="56" t="str">
        <f aca="false">IF(L642=1,J642+ROW()/10^7,"")</f>
        <v/>
      </c>
      <c r="Q642" s="56" t="str">
        <f aca="false">IF(O642=1,M642,"")</f>
        <v/>
      </c>
      <c r="R642" s="56" t="str">
        <f aca="false">IF(K642=1,ROW(),"")</f>
        <v/>
      </c>
      <c r="S642" s="56" t="str">
        <f aca="false">IF(D642="","",TRIM(D642))</f>
        <v/>
      </c>
    </row>
    <row r="643" customFormat="false" ht="15" hidden="false" customHeight="false" outlineLevel="0" collapsed="false">
      <c r="A643" s="50"/>
      <c r="B643" s="50"/>
      <c r="C643" s="50" t="str">
        <f aca="false">IF(S643="","",IFERROR(IF(INDEX('Ledger Codes'!$C$6:$C$205,MATCH(S643,'Ledger Codes'!$B$6:$B$205,0))="","",INDEX('Ledger Codes'!$C$6:$C$205,MATCH(S643,'Ledger Codes'!$B$6:$B$205,0))),""))</f>
        <v/>
      </c>
      <c r="D643" s="50"/>
      <c r="E643" s="50"/>
      <c r="F643" s="50"/>
      <c r="G643" s="50"/>
      <c r="H643" s="50"/>
      <c r="I643" s="52" t="str">
        <f aca="false">IF(AND(G643="",H643=""),"",N(G643)-N(H643))</f>
        <v/>
      </c>
      <c r="J643" s="52" t="str">
        <f aca="false">IF(I643="","",ABS(I643))</f>
        <v/>
      </c>
      <c r="K643" s="56" t="str">
        <f aca="false">IF(S643="","",IF(IFERROR(INDEX('Expense Accounts'!$G$6:$G$75,MATCH(S643,'Expense Accounts'!$C$6:$C$75,0)),"Include")="Exclude",1,0))</f>
        <v/>
      </c>
      <c r="L643" s="56" t="str">
        <f aca="false">IF(J643="","",IF(AND(J643&gt;'Expenses Testing'!$E$9,K643=0),1,0))</f>
        <v/>
      </c>
      <c r="M643" s="57" t="n">
        <v>0.767482805962</v>
      </c>
      <c r="N643" s="56" t="str">
        <f aca="false">IF(OR(A643="",I643=""),"",IF(COUNTIFS($A$2:$A$800,A643,$D$2:$D$800,D643,$I$2:$I$800,I643)&gt;1,"Possible duplicate",""))</f>
        <v/>
      </c>
      <c r="O643" s="56" t="str">
        <f aca="false">IF(J643="","",IF(AND(L643=0,K643=0),1,0))</f>
        <v/>
      </c>
      <c r="P643" s="56" t="str">
        <f aca="false">IF(L643=1,J643+ROW()/10^7,"")</f>
        <v/>
      </c>
      <c r="Q643" s="56" t="str">
        <f aca="false">IF(O643=1,M643,"")</f>
        <v/>
      </c>
      <c r="R643" s="56" t="str">
        <f aca="false">IF(K643=1,ROW(),"")</f>
        <v/>
      </c>
      <c r="S643" s="56" t="str">
        <f aca="false">IF(D643="","",TRIM(D643))</f>
        <v/>
      </c>
    </row>
    <row r="644" customFormat="false" ht="15" hidden="false" customHeight="false" outlineLevel="0" collapsed="false">
      <c r="A644" s="50"/>
      <c r="B644" s="50"/>
      <c r="C644" s="50" t="str">
        <f aca="false">IF(S644="","",IFERROR(IF(INDEX('Ledger Codes'!$C$6:$C$205,MATCH(S644,'Ledger Codes'!$B$6:$B$205,0))="","",INDEX('Ledger Codes'!$C$6:$C$205,MATCH(S644,'Ledger Codes'!$B$6:$B$205,0))),""))</f>
        <v/>
      </c>
      <c r="D644" s="50"/>
      <c r="E644" s="50"/>
      <c r="F644" s="50"/>
      <c r="G644" s="50"/>
      <c r="H644" s="50"/>
      <c r="I644" s="52" t="str">
        <f aca="false">IF(AND(G644="",H644=""),"",N(G644)-N(H644))</f>
        <v/>
      </c>
      <c r="J644" s="52" t="str">
        <f aca="false">IF(I644="","",ABS(I644))</f>
        <v/>
      </c>
      <c r="K644" s="56" t="str">
        <f aca="false">IF(S644="","",IF(IFERROR(INDEX('Expense Accounts'!$G$6:$G$75,MATCH(S644,'Expense Accounts'!$C$6:$C$75,0)),"Include")="Exclude",1,0))</f>
        <v/>
      </c>
      <c r="L644" s="56" t="str">
        <f aca="false">IF(J644="","",IF(AND(J644&gt;'Expenses Testing'!$E$9,K644=0),1,0))</f>
        <v/>
      </c>
      <c r="M644" s="57" t="n">
        <v>0.809897264017</v>
      </c>
      <c r="N644" s="56" t="str">
        <f aca="false">IF(OR(A644="",I644=""),"",IF(COUNTIFS($A$2:$A$800,A644,$D$2:$D$800,D644,$I$2:$I$800,I644)&gt;1,"Possible duplicate",""))</f>
        <v/>
      </c>
      <c r="O644" s="56" t="str">
        <f aca="false">IF(J644="","",IF(AND(L644=0,K644=0),1,0))</f>
        <v/>
      </c>
      <c r="P644" s="56" t="str">
        <f aca="false">IF(L644=1,J644+ROW()/10^7,"")</f>
        <v/>
      </c>
      <c r="Q644" s="56" t="str">
        <f aca="false">IF(O644=1,M644,"")</f>
        <v/>
      </c>
      <c r="R644" s="56" t="str">
        <f aca="false">IF(K644=1,ROW(),"")</f>
        <v/>
      </c>
      <c r="S644" s="56" t="str">
        <f aca="false">IF(D644="","",TRIM(D644))</f>
        <v/>
      </c>
    </row>
    <row r="645" customFormat="false" ht="15" hidden="false" customHeight="false" outlineLevel="0" collapsed="false">
      <c r="A645" s="50"/>
      <c r="B645" s="50"/>
      <c r="C645" s="50" t="str">
        <f aca="false">IF(S645="","",IFERROR(IF(INDEX('Ledger Codes'!$C$6:$C$205,MATCH(S645,'Ledger Codes'!$B$6:$B$205,0))="","",INDEX('Ledger Codes'!$C$6:$C$205,MATCH(S645,'Ledger Codes'!$B$6:$B$205,0))),""))</f>
        <v/>
      </c>
      <c r="D645" s="50"/>
      <c r="E645" s="50"/>
      <c r="F645" s="50"/>
      <c r="G645" s="50"/>
      <c r="H645" s="50"/>
      <c r="I645" s="52" t="str">
        <f aca="false">IF(AND(G645="",H645=""),"",N(G645)-N(H645))</f>
        <v/>
      </c>
      <c r="J645" s="52" t="str">
        <f aca="false">IF(I645="","",ABS(I645))</f>
        <v/>
      </c>
      <c r="K645" s="56" t="str">
        <f aca="false">IF(S645="","",IF(IFERROR(INDEX('Expense Accounts'!$G$6:$G$75,MATCH(S645,'Expense Accounts'!$C$6:$C$75,0)),"Include")="Exclude",1,0))</f>
        <v/>
      </c>
      <c r="L645" s="56" t="str">
        <f aca="false">IF(J645="","",IF(AND(J645&gt;'Expenses Testing'!$E$9,K645=0),1,0))</f>
        <v/>
      </c>
      <c r="M645" s="57" t="n">
        <v>0.708834513199</v>
      </c>
      <c r="N645" s="56" t="str">
        <f aca="false">IF(OR(A645="",I645=""),"",IF(COUNTIFS($A$2:$A$800,A645,$D$2:$D$800,D645,$I$2:$I$800,I645)&gt;1,"Possible duplicate",""))</f>
        <v/>
      </c>
      <c r="O645" s="56" t="str">
        <f aca="false">IF(J645="","",IF(AND(L645=0,K645=0),1,0))</f>
        <v/>
      </c>
      <c r="P645" s="56" t="str">
        <f aca="false">IF(L645=1,J645+ROW()/10^7,"")</f>
        <v/>
      </c>
      <c r="Q645" s="56" t="str">
        <f aca="false">IF(O645=1,M645,"")</f>
        <v/>
      </c>
      <c r="R645" s="56" t="str">
        <f aca="false">IF(K645=1,ROW(),"")</f>
        <v/>
      </c>
      <c r="S645" s="56" t="str">
        <f aca="false">IF(D645="","",TRIM(D645))</f>
        <v/>
      </c>
    </row>
    <row r="646" customFormat="false" ht="15" hidden="false" customHeight="false" outlineLevel="0" collapsed="false">
      <c r="A646" s="50"/>
      <c r="B646" s="50"/>
      <c r="C646" s="50" t="str">
        <f aca="false">IF(S646="","",IFERROR(IF(INDEX('Ledger Codes'!$C$6:$C$205,MATCH(S646,'Ledger Codes'!$B$6:$B$205,0))="","",INDEX('Ledger Codes'!$C$6:$C$205,MATCH(S646,'Ledger Codes'!$B$6:$B$205,0))),""))</f>
        <v/>
      </c>
      <c r="D646" s="50"/>
      <c r="E646" s="50"/>
      <c r="F646" s="50"/>
      <c r="G646" s="50"/>
      <c r="H646" s="50"/>
      <c r="I646" s="52" t="str">
        <f aca="false">IF(AND(G646="",H646=""),"",N(G646)-N(H646))</f>
        <v/>
      </c>
      <c r="J646" s="52" t="str">
        <f aca="false">IF(I646="","",ABS(I646))</f>
        <v/>
      </c>
      <c r="K646" s="56" t="str">
        <f aca="false">IF(S646="","",IF(IFERROR(INDEX('Expense Accounts'!$G$6:$G$75,MATCH(S646,'Expense Accounts'!$C$6:$C$75,0)),"Include")="Exclude",1,0))</f>
        <v/>
      </c>
      <c r="L646" s="56" t="str">
        <f aca="false">IF(J646="","",IF(AND(J646&gt;'Expenses Testing'!$E$9,K646=0),1,0))</f>
        <v/>
      </c>
      <c r="M646" s="57" t="n">
        <v>0.298663926511</v>
      </c>
      <c r="N646" s="56" t="str">
        <f aca="false">IF(OR(A646="",I646=""),"",IF(COUNTIFS($A$2:$A$800,A646,$D$2:$D$800,D646,$I$2:$I$800,I646)&gt;1,"Possible duplicate",""))</f>
        <v/>
      </c>
      <c r="O646" s="56" t="str">
        <f aca="false">IF(J646="","",IF(AND(L646=0,K646=0),1,0))</f>
        <v/>
      </c>
      <c r="P646" s="56" t="str">
        <f aca="false">IF(L646=1,J646+ROW()/10^7,"")</f>
        <v/>
      </c>
      <c r="Q646" s="56" t="str">
        <f aca="false">IF(O646=1,M646,"")</f>
        <v/>
      </c>
      <c r="R646" s="56" t="str">
        <f aca="false">IF(K646=1,ROW(),"")</f>
        <v/>
      </c>
      <c r="S646" s="56" t="str">
        <f aca="false">IF(D646="","",TRIM(D646))</f>
        <v/>
      </c>
    </row>
    <row r="647" customFormat="false" ht="15" hidden="false" customHeight="false" outlineLevel="0" collapsed="false">
      <c r="A647" s="50"/>
      <c r="B647" s="50"/>
      <c r="C647" s="50" t="str">
        <f aca="false">IF(S647="","",IFERROR(IF(INDEX('Ledger Codes'!$C$6:$C$205,MATCH(S647,'Ledger Codes'!$B$6:$B$205,0))="","",INDEX('Ledger Codes'!$C$6:$C$205,MATCH(S647,'Ledger Codes'!$B$6:$B$205,0))),""))</f>
        <v/>
      </c>
      <c r="D647" s="50"/>
      <c r="E647" s="50"/>
      <c r="F647" s="50"/>
      <c r="G647" s="50"/>
      <c r="H647" s="50"/>
      <c r="I647" s="52" t="str">
        <f aca="false">IF(AND(G647="",H647=""),"",N(G647)-N(H647))</f>
        <v/>
      </c>
      <c r="J647" s="52" t="str">
        <f aca="false">IF(I647="","",ABS(I647))</f>
        <v/>
      </c>
      <c r="K647" s="56" t="str">
        <f aca="false">IF(S647="","",IF(IFERROR(INDEX('Expense Accounts'!$G$6:$G$75,MATCH(S647,'Expense Accounts'!$C$6:$C$75,0)),"Include")="Exclude",1,0))</f>
        <v/>
      </c>
      <c r="L647" s="56" t="str">
        <f aca="false">IF(J647="","",IF(AND(J647&gt;'Expenses Testing'!$E$9,K647=0),1,0))</f>
        <v/>
      </c>
      <c r="M647" s="57" t="n">
        <v>0.750061422292</v>
      </c>
      <c r="N647" s="56" t="str">
        <f aca="false">IF(OR(A647="",I647=""),"",IF(COUNTIFS($A$2:$A$800,A647,$D$2:$D$800,D647,$I$2:$I$800,I647)&gt;1,"Possible duplicate",""))</f>
        <v/>
      </c>
      <c r="O647" s="56" t="str">
        <f aca="false">IF(J647="","",IF(AND(L647=0,K647=0),1,0))</f>
        <v/>
      </c>
      <c r="P647" s="56" t="str">
        <f aca="false">IF(L647=1,J647+ROW()/10^7,"")</f>
        <v/>
      </c>
      <c r="Q647" s="56" t="str">
        <f aca="false">IF(O647=1,M647,"")</f>
        <v/>
      </c>
      <c r="R647" s="56" t="str">
        <f aca="false">IF(K647=1,ROW(),"")</f>
        <v/>
      </c>
      <c r="S647" s="56" t="str">
        <f aca="false">IF(D647="","",TRIM(D647))</f>
        <v/>
      </c>
    </row>
    <row r="648" customFormat="false" ht="15" hidden="false" customHeight="false" outlineLevel="0" collapsed="false">
      <c r="A648" s="50"/>
      <c r="B648" s="50"/>
      <c r="C648" s="50" t="str">
        <f aca="false">IF(S648="","",IFERROR(IF(INDEX('Ledger Codes'!$C$6:$C$205,MATCH(S648,'Ledger Codes'!$B$6:$B$205,0))="","",INDEX('Ledger Codes'!$C$6:$C$205,MATCH(S648,'Ledger Codes'!$B$6:$B$205,0))),""))</f>
        <v/>
      </c>
      <c r="D648" s="50"/>
      <c r="E648" s="50"/>
      <c r="F648" s="50"/>
      <c r="G648" s="50"/>
      <c r="H648" s="50"/>
      <c r="I648" s="52" t="str">
        <f aca="false">IF(AND(G648="",H648=""),"",N(G648)-N(H648))</f>
        <v/>
      </c>
      <c r="J648" s="52" t="str">
        <f aca="false">IF(I648="","",ABS(I648))</f>
        <v/>
      </c>
      <c r="K648" s="56" t="str">
        <f aca="false">IF(S648="","",IF(IFERROR(INDEX('Expense Accounts'!$G$6:$G$75,MATCH(S648,'Expense Accounts'!$C$6:$C$75,0)),"Include")="Exclude",1,0))</f>
        <v/>
      </c>
      <c r="L648" s="56" t="str">
        <f aca="false">IF(J648="","",IF(AND(J648&gt;'Expenses Testing'!$E$9,K648=0),1,0))</f>
        <v/>
      </c>
      <c r="M648" s="57" t="n">
        <v>0.94239334018</v>
      </c>
      <c r="N648" s="56" t="str">
        <f aca="false">IF(OR(A648="",I648=""),"",IF(COUNTIFS($A$2:$A$800,A648,$D$2:$D$800,D648,$I$2:$I$800,I648)&gt;1,"Possible duplicate",""))</f>
        <v/>
      </c>
      <c r="O648" s="56" t="str">
        <f aca="false">IF(J648="","",IF(AND(L648=0,K648=0),1,0))</f>
        <v/>
      </c>
      <c r="P648" s="56" t="str">
        <f aca="false">IF(L648=1,J648+ROW()/10^7,"")</f>
        <v/>
      </c>
      <c r="Q648" s="56" t="str">
        <f aca="false">IF(O648=1,M648,"")</f>
        <v/>
      </c>
      <c r="R648" s="56" t="str">
        <f aca="false">IF(K648=1,ROW(),"")</f>
        <v/>
      </c>
      <c r="S648" s="56" t="str">
        <f aca="false">IF(D648="","",TRIM(D648))</f>
        <v/>
      </c>
    </row>
    <row r="649" customFormat="false" ht="15" hidden="false" customHeight="false" outlineLevel="0" collapsed="false">
      <c r="A649" s="50"/>
      <c r="B649" s="50"/>
      <c r="C649" s="50" t="str">
        <f aca="false">IF(S649="","",IFERROR(IF(INDEX('Ledger Codes'!$C$6:$C$205,MATCH(S649,'Ledger Codes'!$B$6:$B$205,0))="","",INDEX('Ledger Codes'!$C$6:$C$205,MATCH(S649,'Ledger Codes'!$B$6:$B$205,0))),""))</f>
        <v/>
      </c>
      <c r="D649" s="50"/>
      <c r="E649" s="50"/>
      <c r="F649" s="50"/>
      <c r="G649" s="50"/>
      <c r="H649" s="50"/>
      <c r="I649" s="52" t="str">
        <f aca="false">IF(AND(G649="",H649=""),"",N(G649)-N(H649))</f>
        <v/>
      </c>
      <c r="J649" s="52" t="str">
        <f aca="false">IF(I649="","",ABS(I649))</f>
        <v/>
      </c>
      <c r="K649" s="56" t="str">
        <f aca="false">IF(S649="","",IF(IFERROR(INDEX('Expense Accounts'!$G$6:$G$75,MATCH(S649,'Expense Accounts'!$C$6:$C$75,0)),"Include")="Exclude",1,0))</f>
        <v/>
      </c>
      <c r="L649" s="56" t="str">
        <f aca="false">IF(J649="","",IF(AND(J649&gt;'Expenses Testing'!$E$9,K649=0),1,0))</f>
        <v/>
      </c>
      <c r="M649" s="57" t="n">
        <v>0.486185599342</v>
      </c>
      <c r="N649" s="56" t="str">
        <f aca="false">IF(OR(A649="",I649=""),"",IF(COUNTIFS($A$2:$A$800,A649,$D$2:$D$800,D649,$I$2:$I$800,I649)&gt;1,"Possible duplicate",""))</f>
        <v/>
      </c>
      <c r="O649" s="56" t="str">
        <f aca="false">IF(J649="","",IF(AND(L649=0,K649=0),1,0))</f>
        <v/>
      </c>
      <c r="P649" s="56" t="str">
        <f aca="false">IF(L649=1,J649+ROW()/10^7,"")</f>
        <v/>
      </c>
      <c r="Q649" s="56" t="str">
        <f aca="false">IF(O649=1,M649,"")</f>
        <v/>
      </c>
      <c r="R649" s="56" t="str">
        <f aca="false">IF(K649=1,ROW(),"")</f>
        <v/>
      </c>
      <c r="S649" s="56" t="str">
        <f aca="false">IF(D649="","",TRIM(D649))</f>
        <v/>
      </c>
    </row>
    <row r="650" customFormat="false" ht="15" hidden="false" customHeight="false" outlineLevel="0" collapsed="false">
      <c r="A650" s="50"/>
      <c r="B650" s="50"/>
      <c r="C650" s="50" t="str">
        <f aca="false">IF(S650="","",IFERROR(IF(INDEX('Ledger Codes'!$C$6:$C$205,MATCH(S650,'Ledger Codes'!$B$6:$B$205,0))="","",INDEX('Ledger Codes'!$C$6:$C$205,MATCH(S650,'Ledger Codes'!$B$6:$B$205,0))),""))</f>
        <v/>
      </c>
      <c r="D650" s="50"/>
      <c r="E650" s="50"/>
      <c r="F650" s="50"/>
      <c r="G650" s="50"/>
      <c r="H650" s="50"/>
      <c r="I650" s="52" t="str">
        <f aca="false">IF(AND(G650="",H650=""),"",N(G650)-N(H650))</f>
        <v/>
      </c>
      <c r="J650" s="52" t="str">
        <f aca="false">IF(I650="","",ABS(I650))</f>
        <v/>
      </c>
      <c r="K650" s="56" t="str">
        <f aca="false">IF(S650="","",IF(IFERROR(INDEX('Expense Accounts'!$G$6:$G$75,MATCH(S650,'Expense Accounts'!$C$6:$C$75,0)),"Include")="Exclude",1,0))</f>
        <v/>
      </c>
      <c r="L650" s="56" t="str">
        <f aca="false">IF(J650="","",IF(AND(J650&gt;'Expenses Testing'!$E$9,K650=0),1,0))</f>
        <v/>
      </c>
      <c r="M650" s="57" t="n">
        <v>0.030508192635</v>
      </c>
      <c r="N650" s="56" t="str">
        <f aca="false">IF(OR(A650="",I650=""),"",IF(COUNTIFS($A$2:$A$800,A650,$D$2:$D$800,D650,$I$2:$I$800,I650)&gt;1,"Possible duplicate",""))</f>
        <v/>
      </c>
      <c r="O650" s="56" t="str">
        <f aca="false">IF(J650="","",IF(AND(L650=0,K650=0),1,0))</f>
        <v/>
      </c>
      <c r="P650" s="56" t="str">
        <f aca="false">IF(L650=1,J650+ROW()/10^7,"")</f>
        <v/>
      </c>
      <c r="Q650" s="56" t="str">
        <f aca="false">IF(O650=1,M650,"")</f>
        <v/>
      </c>
      <c r="R650" s="56" t="str">
        <f aca="false">IF(K650=1,ROW(),"")</f>
        <v/>
      </c>
      <c r="S650" s="56" t="str">
        <f aca="false">IF(D650="","",TRIM(D650))</f>
        <v/>
      </c>
    </row>
    <row r="651" customFormat="false" ht="15" hidden="false" customHeight="false" outlineLevel="0" collapsed="false">
      <c r="A651" s="50"/>
      <c r="B651" s="50"/>
      <c r="C651" s="50" t="str">
        <f aca="false">IF(S651="","",IFERROR(IF(INDEX('Ledger Codes'!$C$6:$C$205,MATCH(S651,'Ledger Codes'!$B$6:$B$205,0))="","",INDEX('Ledger Codes'!$C$6:$C$205,MATCH(S651,'Ledger Codes'!$B$6:$B$205,0))),""))</f>
        <v/>
      </c>
      <c r="D651" s="50"/>
      <c r="E651" s="50"/>
      <c r="F651" s="50"/>
      <c r="G651" s="50"/>
      <c r="H651" s="50"/>
      <c r="I651" s="52" t="str">
        <f aca="false">IF(AND(G651="",H651=""),"",N(G651)-N(H651))</f>
        <v/>
      </c>
      <c r="J651" s="52" t="str">
        <f aca="false">IF(I651="","",ABS(I651))</f>
        <v/>
      </c>
      <c r="K651" s="56" t="str">
        <f aca="false">IF(S651="","",IF(IFERROR(INDEX('Expense Accounts'!$G$6:$G$75,MATCH(S651,'Expense Accounts'!$C$6:$C$75,0)),"Include")="Exclude",1,0))</f>
        <v/>
      </c>
      <c r="L651" s="56" t="str">
        <f aca="false">IF(J651="","",IF(AND(J651&gt;'Expenses Testing'!$E$9,K651=0),1,0))</f>
        <v/>
      </c>
      <c r="M651" s="57" t="n">
        <v>0.881818237923</v>
      </c>
      <c r="N651" s="56" t="str">
        <f aca="false">IF(OR(A651="",I651=""),"",IF(COUNTIFS($A$2:$A$800,A651,$D$2:$D$800,D651,$I$2:$I$800,I651)&gt;1,"Possible duplicate",""))</f>
        <v/>
      </c>
      <c r="O651" s="56" t="str">
        <f aca="false">IF(J651="","",IF(AND(L651=0,K651=0),1,0))</f>
        <v/>
      </c>
      <c r="P651" s="56" t="str">
        <f aca="false">IF(L651=1,J651+ROW()/10^7,"")</f>
        <v/>
      </c>
      <c r="Q651" s="56" t="str">
        <f aca="false">IF(O651=1,M651,"")</f>
        <v/>
      </c>
      <c r="R651" s="56" t="str">
        <f aca="false">IF(K651=1,ROW(),"")</f>
        <v/>
      </c>
      <c r="S651" s="56" t="str">
        <f aca="false">IF(D651="","",TRIM(D651))</f>
        <v/>
      </c>
    </row>
    <row r="652" customFormat="false" ht="15" hidden="false" customHeight="false" outlineLevel="0" collapsed="false">
      <c r="A652" s="50"/>
      <c r="B652" s="50"/>
      <c r="C652" s="50" t="str">
        <f aca="false">IF(S652="","",IFERROR(IF(INDEX('Ledger Codes'!$C$6:$C$205,MATCH(S652,'Ledger Codes'!$B$6:$B$205,0))="","",INDEX('Ledger Codes'!$C$6:$C$205,MATCH(S652,'Ledger Codes'!$B$6:$B$205,0))),""))</f>
        <v/>
      </c>
      <c r="D652" s="50"/>
      <c r="E652" s="50"/>
      <c r="F652" s="50"/>
      <c r="G652" s="50"/>
      <c r="H652" s="50"/>
      <c r="I652" s="52" t="str">
        <f aca="false">IF(AND(G652="",H652=""),"",N(G652)-N(H652))</f>
        <v/>
      </c>
      <c r="J652" s="52" t="str">
        <f aca="false">IF(I652="","",ABS(I652))</f>
        <v/>
      </c>
      <c r="K652" s="56" t="str">
        <f aca="false">IF(S652="","",IF(IFERROR(INDEX('Expense Accounts'!$G$6:$G$75,MATCH(S652,'Expense Accounts'!$C$6:$C$75,0)),"Include")="Exclude",1,0))</f>
        <v/>
      </c>
      <c r="L652" s="56" t="str">
        <f aca="false">IF(J652="","",IF(AND(J652&gt;'Expenses Testing'!$E$9,K652=0),1,0))</f>
        <v/>
      </c>
      <c r="M652" s="57" t="n">
        <v>0.438464664826</v>
      </c>
      <c r="N652" s="56" t="str">
        <f aca="false">IF(OR(A652="",I652=""),"",IF(COUNTIFS($A$2:$A$800,A652,$D$2:$D$800,D652,$I$2:$I$800,I652)&gt;1,"Possible duplicate",""))</f>
        <v/>
      </c>
      <c r="O652" s="56" t="str">
        <f aca="false">IF(J652="","",IF(AND(L652=0,K652=0),1,0))</f>
        <v/>
      </c>
      <c r="P652" s="56" t="str">
        <f aca="false">IF(L652=1,J652+ROW()/10^7,"")</f>
        <v/>
      </c>
      <c r="Q652" s="56" t="str">
        <f aca="false">IF(O652=1,M652,"")</f>
        <v/>
      </c>
      <c r="R652" s="56" t="str">
        <f aca="false">IF(K652=1,ROW(),"")</f>
        <v/>
      </c>
      <c r="S652" s="56" t="str">
        <f aca="false">IF(D652="","",TRIM(D652))</f>
        <v/>
      </c>
    </row>
    <row r="653" customFormat="false" ht="15" hidden="false" customHeight="false" outlineLevel="0" collapsed="false">
      <c r="A653" s="50"/>
      <c r="B653" s="50"/>
      <c r="C653" s="50" t="str">
        <f aca="false">IF(S653="","",IFERROR(IF(INDEX('Ledger Codes'!$C$6:$C$205,MATCH(S653,'Ledger Codes'!$B$6:$B$205,0))="","",INDEX('Ledger Codes'!$C$6:$C$205,MATCH(S653,'Ledger Codes'!$B$6:$B$205,0))),""))</f>
        <v/>
      </c>
      <c r="D653" s="50"/>
      <c r="E653" s="50"/>
      <c r="F653" s="50"/>
      <c r="G653" s="50"/>
      <c r="H653" s="50"/>
      <c r="I653" s="52" t="str">
        <f aca="false">IF(AND(G653="",H653=""),"",N(G653)-N(H653))</f>
        <v/>
      </c>
      <c r="J653" s="52" t="str">
        <f aca="false">IF(I653="","",ABS(I653))</f>
        <v/>
      </c>
      <c r="K653" s="56" t="str">
        <f aca="false">IF(S653="","",IF(IFERROR(INDEX('Expense Accounts'!$G$6:$G$75,MATCH(S653,'Expense Accounts'!$C$6:$C$75,0)),"Include")="Exclude",1,0))</f>
        <v/>
      </c>
      <c r="L653" s="56" t="str">
        <f aca="false">IF(J653="","",IF(AND(J653&gt;'Expenses Testing'!$E$9,K653=0),1,0))</f>
        <v/>
      </c>
      <c r="M653" s="57" t="n">
        <v>0.552386083328</v>
      </c>
      <c r="N653" s="56" t="str">
        <f aca="false">IF(OR(A653="",I653=""),"",IF(COUNTIFS($A$2:$A$800,A653,$D$2:$D$800,D653,$I$2:$I$800,I653)&gt;1,"Possible duplicate",""))</f>
        <v/>
      </c>
      <c r="O653" s="56" t="str">
        <f aca="false">IF(J653="","",IF(AND(L653=0,K653=0),1,0))</f>
        <v/>
      </c>
      <c r="P653" s="56" t="str">
        <f aca="false">IF(L653=1,J653+ROW()/10^7,"")</f>
        <v/>
      </c>
      <c r="Q653" s="56" t="str">
        <f aca="false">IF(O653=1,M653,"")</f>
        <v/>
      </c>
      <c r="R653" s="56" t="str">
        <f aca="false">IF(K653=1,ROW(),"")</f>
        <v/>
      </c>
      <c r="S653" s="56" t="str">
        <f aca="false">IF(D653="","",TRIM(D653))</f>
        <v/>
      </c>
    </row>
    <row r="654" customFormat="false" ht="15" hidden="false" customHeight="false" outlineLevel="0" collapsed="false">
      <c r="A654" s="50"/>
      <c r="B654" s="50"/>
      <c r="C654" s="50" t="str">
        <f aca="false">IF(S654="","",IFERROR(IF(INDEX('Ledger Codes'!$C$6:$C$205,MATCH(S654,'Ledger Codes'!$B$6:$B$205,0))="","",INDEX('Ledger Codes'!$C$6:$C$205,MATCH(S654,'Ledger Codes'!$B$6:$B$205,0))),""))</f>
        <v/>
      </c>
      <c r="D654" s="50"/>
      <c r="E654" s="50"/>
      <c r="F654" s="50"/>
      <c r="G654" s="50"/>
      <c r="H654" s="50"/>
      <c r="I654" s="52" t="str">
        <f aca="false">IF(AND(G654="",H654=""),"",N(G654)-N(H654))</f>
        <v/>
      </c>
      <c r="J654" s="52" t="str">
        <f aca="false">IF(I654="","",ABS(I654))</f>
        <v/>
      </c>
      <c r="K654" s="56" t="str">
        <f aca="false">IF(S654="","",IF(IFERROR(INDEX('Expense Accounts'!$G$6:$G$75,MATCH(S654,'Expense Accounts'!$C$6:$C$75,0)),"Include")="Exclude",1,0))</f>
        <v/>
      </c>
      <c r="L654" s="56" t="str">
        <f aca="false">IF(J654="","",IF(AND(J654&gt;'Expenses Testing'!$E$9,K654=0),1,0))</f>
        <v/>
      </c>
      <c r="M654" s="57" t="n">
        <v>0.5674846294</v>
      </c>
      <c r="N654" s="56" t="str">
        <f aca="false">IF(OR(A654="",I654=""),"",IF(COUNTIFS($A$2:$A$800,A654,$D$2:$D$800,D654,$I$2:$I$800,I654)&gt;1,"Possible duplicate",""))</f>
        <v/>
      </c>
      <c r="O654" s="56" t="str">
        <f aca="false">IF(J654="","",IF(AND(L654=0,K654=0),1,0))</f>
        <v/>
      </c>
      <c r="P654" s="56" t="str">
        <f aca="false">IF(L654=1,J654+ROW()/10^7,"")</f>
        <v/>
      </c>
      <c r="Q654" s="56" t="str">
        <f aca="false">IF(O654=1,M654,"")</f>
        <v/>
      </c>
      <c r="R654" s="56" t="str">
        <f aca="false">IF(K654=1,ROW(),"")</f>
        <v/>
      </c>
      <c r="S654" s="56" t="str">
        <f aca="false">IF(D654="","",TRIM(D654))</f>
        <v/>
      </c>
    </row>
    <row r="655" customFormat="false" ht="15" hidden="false" customHeight="false" outlineLevel="0" collapsed="false">
      <c r="A655" s="50"/>
      <c r="B655" s="50"/>
      <c r="C655" s="50" t="str">
        <f aca="false">IF(S655="","",IFERROR(IF(INDEX('Ledger Codes'!$C$6:$C$205,MATCH(S655,'Ledger Codes'!$B$6:$B$205,0))="","",INDEX('Ledger Codes'!$C$6:$C$205,MATCH(S655,'Ledger Codes'!$B$6:$B$205,0))),""))</f>
        <v/>
      </c>
      <c r="D655" s="50"/>
      <c r="E655" s="50"/>
      <c r="F655" s="50"/>
      <c r="G655" s="50"/>
      <c r="H655" s="50"/>
      <c r="I655" s="52" t="str">
        <f aca="false">IF(AND(G655="",H655=""),"",N(G655)-N(H655))</f>
        <v/>
      </c>
      <c r="J655" s="52" t="str">
        <f aca="false">IF(I655="","",ABS(I655))</f>
        <v/>
      </c>
      <c r="K655" s="56" t="str">
        <f aca="false">IF(S655="","",IF(IFERROR(INDEX('Expense Accounts'!$G$6:$G$75,MATCH(S655,'Expense Accounts'!$C$6:$C$75,0)),"Include")="Exclude",1,0))</f>
        <v/>
      </c>
      <c r="L655" s="56" t="str">
        <f aca="false">IF(J655="","",IF(AND(J655&gt;'Expenses Testing'!$E$9,K655=0),1,0))</f>
        <v/>
      </c>
      <c r="M655" s="57" t="n">
        <v>0.460495680652</v>
      </c>
      <c r="N655" s="56" t="str">
        <f aca="false">IF(OR(A655="",I655=""),"",IF(COUNTIFS($A$2:$A$800,A655,$D$2:$D$800,D655,$I$2:$I$800,I655)&gt;1,"Possible duplicate",""))</f>
        <v/>
      </c>
      <c r="O655" s="56" t="str">
        <f aca="false">IF(J655="","",IF(AND(L655=0,K655=0),1,0))</f>
        <v/>
      </c>
      <c r="P655" s="56" t="str">
        <f aca="false">IF(L655=1,J655+ROW()/10^7,"")</f>
        <v/>
      </c>
      <c r="Q655" s="56" t="str">
        <f aca="false">IF(O655=1,M655,"")</f>
        <v/>
      </c>
      <c r="R655" s="56" t="str">
        <f aca="false">IF(K655=1,ROW(),"")</f>
        <v/>
      </c>
      <c r="S655" s="56" t="str">
        <f aca="false">IF(D655="","",TRIM(D655))</f>
        <v/>
      </c>
    </row>
    <row r="656" customFormat="false" ht="15" hidden="false" customHeight="false" outlineLevel="0" collapsed="false">
      <c r="A656" s="50"/>
      <c r="B656" s="50"/>
      <c r="C656" s="50" t="str">
        <f aca="false">IF(S656="","",IFERROR(IF(INDEX('Ledger Codes'!$C$6:$C$205,MATCH(S656,'Ledger Codes'!$B$6:$B$205,0))="","",INDEX('Ledger Codes'!$C$6:$C$205,MATCH(S656,'Ledger Codes'!$B$6:$B$205,0))),""))</f>
        <v/>
      </c>
      <c r="D656" s="50"/>
      <c r="E656" s="50"/>
      <c r="F656" s="50"/>
      <c r="G656" s="50"/>
      <c r="H656" s="50"/>
      <c r="I656" s="52" t="str">
        <f aca="false">IF(AND(G656="",H656=""),"",N(G656)-N(H656))</f>
        <v/>
      </c>
      <c r="J656" s="52" t="str">
        <f aca="false">IF(I656="","",ABS(I656))</f>
        <v/>
      </c>
      <c r="K656" s="56" t="str">
        <f aca="false">IF(S656="","",IF(IFERROR(INDEX('Expense Accounts'!$G$6:$G$75,MATCH(S656,'Expense Accounts'!$C$6:$C$75,0)),"Include")="Exclude",1,0))</f>
        <v/>
      </c>
      <c r="L656" s="56" t="str">
        <f aca="false">IF(J656="","",IF(AND(J656&gt;'Expenses Testing'!$E$9,K656=0),1,0))</f>
        <v/>
      </c>
      <c r="M656" s="57" t="n">
        <v>0.015863419861</v>
      </c>
      <c r="N656" s="56" t="str">
        <f aca="false">IF(OR(A656="",I656=""),"",IF(COUNTIFS($A$2:$A$800,A656,$D$2:$D$800,D656,$I$2:$I$800,I656)&gt;1,"Possible duplicate",""))</f>
        <v/>
      </c>
      <c r="O656" s="56" t="str">
        <f aca="false">IF(J656="","",IF(AND(L656=0,K656=0),1,0))</f>
        <v/>
      </c>
      <c r="P656" s="56" t="str">
        <f aca="false">IF(L656=1,J656+ROW()/10^7,"")</f>
        <v/>
      </c>
      <c r="Q656" s="56" t="str">
        <f aca="false">IF(O656=1,M656,"")</f>
        <v/>
      </c>
      <c r="R656" s="56" t="str">
        <f aca="false">IF(K656=1,ROW(),"")</f>
        <v/>
      </c>
      <c r="S656" s="56" t="str">
        <f aca="false">IF(D656="","",TRIM(D656))</f>
        <v/>
      </c>
    </row>
    <row r="657" customFormat="false" ht="15" hidden="false" customHeight="false" outlineLevel="0" collapsed="false">
      <c r="A657" s="50"/>
      <c r="B657" s="50"/>
      <c r="C657" s="50" t="str">
        <f aca="false">IF(S657="","",IFERROR(IF(INDEX('Ledger Codes'!$C$6:$C$205,MATCH(S657,'Ledger Codes'!$B$6:$B$205,0))="","",INDEX('Ledger Codes'!$C$6:$C$205,MATCH(S657,'Ledger Codes'!$B$6:$B$205,0))),""))</f>
        <v/>
      </c>
      <c r="D657" s="50"/>
      <c r="E657" s="50"/>
      <c r="F657" s="50"/>
      <c r="G657" s="50"/>
      <c r="H657" s="50"/>
      <c r="I657" s="52" t="str">
        <f aca="false">IF(AND(G657="",H657=""),"",N(G657)-N(H657))</f>
        <v/>
      </c>
      <c r="J657" s="52" t="str">
        <f aca="false">IF(I657="","",ABS(I657))</f>
        <v/>
      </c>
      <c r="K657" s="56" t="str">
        <f aca="false">IF(S657="","",IF(IFERROR(INDEX('Expense Accounts'!$G$6:$G$75,MATCH(S657,'Expense Accounts'!$C$6:$C$75,0)),"Include")="Exclude",1,0))</f>
        <v/>
      </c>
      <c r="L657" s="56" t="str">
        <f aca="false">IF(J657="","",IF(AND(J657&gt;'Expenses Testing'!$E$9,K657=0),1,0))</f>
        <v/>
      </c>
      <c r="M657" s="57" t="n">
        <v>0.778294477215</v>
      </c>
      <c r="N657" s="56" t="str">
        <f aca="false">IF(OR(A657="",I657=""),"",IF(COUNTIFS($A$2:$A$800,A657,$D$2:$D$800,D657,$I$2:$I$800,I657)&gt;1,"Possible duplicate",""))</f>
        <v/>
      </c>
      <c r="O657" s="56" t="str">
        <f aca="false">IF(J657="","",IF(AND(L657=0,K657=0),1,0))</f>
        <v/>
      </c>
      <c r="P657" s="56" t="str">
        <f aca="false">IF(L657=1,J657+ROW()/10^7,"")</f>
        <v/>
      </c>
      <c r="Q657" s="56" t="str">
        <f aca="false">IF(O657=1,M657,"")</f>
        <v/>
      </c>
      <c r="R657" s="56" t="str">
        <f aca="false">IF(K657=1,ROW(),"")</f>
        <v/>
      </c>
      <c r="S657" s="56" t="str">
        <f aca="false">IF(D657="","",TRIM(D657))</f>
        <v/>
      </c>
    </row>
    <row r="658" customFormat="false" ht="15" hidden="false" customHeight="false" outlineLevel="0" collapsed="false">
      <c r="A658" s="50"/>
      <c r="B658" s="50"/>
      <c r="C658" s="50" t="str">
        <f aca="false">IF(S658="","",IFERROR(IF(INDEX('Ledger Codes'!$C$6:$C$205,MATCH(S658,'Ledger Codes'!$B$6:$B$205,0))="","",INDEX('Ledger Codes'!$C$6:$C$205,MATCH(S658,'Ledger Codes'!$B$6:$B$205,0))),""))</f>
        <v/>
      </c>
      <c r="D658" s="50"/>
      <c r="E658" s="50"/>
      <c r="F658" s="50"/>
      <c r="G658" s="50"/>
      <c r="H658" s="50"/>
      <c r="I658" s="52" t="str">
        <f aca="false">IF(AND(G658="",H658=""),"",N(G658)-N(H658))</f>
        <v/>
      </c>
      <c r="J658" s="52" t="str">
        <f aca="false">IF(I658="","",ABS(I658))</f>
        <v/>
      </c>
      <c r="K658" s="56" t="str">
        <f aca="false">IF(S658="","",IF(IFERROR(INDEX('Expense Accounts'!$G$6:$G$75,MATCH(S658,'Expense Accounts'!$C$6:$C$75,0)),"Include")="Exclude",1,0))</f>
        <v/>
      </c>
      <c r="L658" s="56" t="str">
        <f aca="false">IF(J658="","",IF(AND(J658&gt;'Expenses Testing'!$E$9,K658=0),1,0))</f>
        <v/>
      </c>
      <c r="M658" s="57" t="n">
        <v>0.057277778268</v>
      </c>
      <c r="N658" s="56" t="str">
        <f aca="false">IF(OR(A658="",I658=""),"",IF(COUNTIFS($A$2:$A$800,A658,$D$2:$D$800,D658,$I$2:$I$800,I658)&gt;1,"Possible duplicate",""))</f>
        <v/>
      </c>
      <c r="O658" s="56" t="str">
        <f aca="false">IF(J658="","",IF(AND(L658=0,K658=0),1,0))</f>
        <v/>
      </c>
      <c r="P658" s="56" t="str">
        <f aca="false">IF(L658=1,J658+ROW()/10^7,"")</f>
        <v/>
      </c>
      <c r="Q658" s="56" t="str">
        <f aca="false">IF(O658=1,M658,"")</f>
        <v/>
      </c>
      <c r="R658" s="56" t="str">
        <f aca="false">IF(K658=1,ROW(),"")</f>
        <v/>
      </c>
      <c r="S658" s="56" t="str">
        <f aca="false">IF(D658="","",TRIM(D658))</f>
        <v/>
      </c>
    </row>
    <row r="659" customFormat="false" ht="15" hidden="false" customHeight="false" outlineLevel="0" collapsed="false">
      <c r="A659" s="50"/>
      <c r="B659" s="50"/>
      <c r="C659" s="50" t="str">
        <f aca="false">IF(S659="","",IFERROR(IF(INDEX('Ledger Codes'!$C$6:$C$205,MATCH(S659,'Ledger Codes'!$B$6:$B$205,0))="","",INDEX('Ledger Codes'!$C$6:$C$205,MATCH(S659,'Ledger Codes'!$B$6:$B$205,0))),""))</f>
        <v/>
      </c>
      <c r="D659" s="50"/>
      <c r="E659" s="50"/>
      <c r="F659" s="50"/>
      <c r="G659" s="50"/>
      <c r="H659" s="50"/>
      <c r="I659" s="52" t="str">
        <f aca="false">IF(AND(G659="",H659=""),"",N(G659)-N(H659))</f>
        <v/>
      </c>
      <c r="J659" s="52" t="str">
        <f aca="false">IF(I659="","",ABS(I659))</f>
        <v/>
      </c>
      <c r="K659" s="56" t="str">
        <f aca="false">IF(S659="","",IF(IFERROR(INDEX('Expense Accounts'!$G$6:$G$75,MATCH(S659,'Expense Accounts'!$C$6:$C$75,0)),"Include")="Exclude",1,0))</f>
        <v/>
      </c>
      <c r="L659" s="56" t="str">
        <f aca="false">IF(J659="","",IF(AND(J659&gt;'Expenses Testing'!$E$9,K659=0),1,0))</f>
        <v/>
      </c>
      <c r="M659" s="57" t="n">
        <v>0.58035980818</v>
      </c>
      <c r="N659" s="56" t="str">
        <f aca="false">IF(OR(A659="",I659=""),"",IF(COUNTIFS($A$2:$A$800,A659,$D$2:$D$800,D659,$I$2:$I$800,I659)&gt;1,"Possible duplicate",""))</f>
        <v/>
      </c>
      <c r="O659" s="56" t="str">
        <f aca="false">IF(J659="","",IF(AND(L659=0,K659=0),1,0))</f>
        <v/>
      </c>
      <c r="P659" s="56" t="str">
        <f aca="false">IF(L659=1,J659+ROW()/10^7,"")</f>
        <v/>
      </c>
      <c r="Q659" s="56" t="str">
        <f aca="false">IF(O659=1,M659,"")</f>
        <v/>
      </c>
      <c r="R659" s="56" t="str">
        <f aca="false">IF(K659=1,ROW(),"")</f>
        <v/>
      </c>
      <c r="S659" s="56" t="str">
        <f aca="false">IF(D659="","",TRIM(D659))</f>
        <v/>
      </c>
    </row>
    <row r="660" customFormat="false" ht="15" hidden="false" customHeight="false" outlineLevel="0" collapsed="false">
      <c r="A660" s="50"/>
      <c r="B660" s="50"/>
      <c r="C660" s="50" t="str">
        <f aca="false">IF(S660="","",IFERROR(IF(INDEX('Ledger Codes'!$C$6:$C$205,MATCH(S660,'Ledger Codes'!$B$6:$B$205,0))="","",INDEX('Ledger Codes'!$C$6:$C$205,MATCH(S660,'Ledger Codes'!$B$6:$B$205,0))),""))</f>
        <v/>
      </c>
      <c r="D660" s="50"/>
      <c r="E660" s="50"/>
      <c r="F660" s="50"/>
      <c r="G660" s="50"/>
      <c r="H660" s="50"/>
      <c r="I660" s="52" t="str">
        <f aca="false">IF(AND(G660="",H660=""),"",N(G660)-N(H660))</f>
        <v/>
      </c>
      <c r="J660" s="52" t="str">
        <f aca="false">IF(I660="","",ABS(I660))</f>
        <v/>
      </c>
      <c r="K660" s="56" t="str">
        <f aca="false">IF(S660="","",IF(IFERROR(INDEX('Expense Accounts'!$G$6:$G$75,MATCH(S660,'Expense Accounts'!$C$6:$C$75,0)),"Include")="Exclude",1,0))</f>
        <v/>
      </c>
      <c r="L660" s="56" t="str">
        <f aca="false">IF(J660="","",IF(AND(J660&gt;'Expenses Testing'!$E$9,K660=0),1,0))</f>
        <v/>
      </c>
      <c r="M660" s="57" t="n">
        <v>0.214754886478</v>
      </c>
      <c r="N660" s="56" t="str">
        <f aca="false">IF(OR(A660="",I660=""),"",IF(COUNTIFS($A$2:$A$800,A660,$D$2:$D$800,D660,$I$2:$I$800,I660)&gt;1,"Possible duplicate",""))</f>
        <v/>
      </c>
      <c r="O660" s="56" t="str">
        <f aca="false">IF(J660="","",IF(AND(L660=0,K660=0),1,0))</f>
        <v/>
      </c>
      <c r="P660" s="56" t="str">
        <f aca="false">IF(L660=1,J660+ROW()/10^7,"")</f>
        <v/>
      </c>
      <c r="Q660" s="56" t="str">
        <f aca="false">IF(O660=1,M660,"")</f>
        <v/>
      </c>
      <c r="R660" s="56" t="str">
        <f aca="false">IF(K660=1,ROW(),"")</f>
        <v/>
      </c>
      <c r="S660" s="56" t="str">
        <f aca="false">IF(D660="","",TRIM(D660))</f>
        <v/>
      </c>
    </row>
    <row r="661" customFormat="false" ht="15" hidden="false" customHeight="false" outlineLevel="0" collapsed="false">
      <c r="A661" s="50"/>
      <c r="B661" s="50"/>
      <c r="C661" s="50" t="str">
        <f aca="false">IF(S661="","",IFERROR(IF(INDEX('Ledger Codes'!$C$6:$C$205,MATCH(S661,'Ledger Codes'!$B$6:$B$205,0))="","",INDEX('Ledger Codes'!$C$6:$C$205,MATCH(S661,'Ledger Codes'!$B$6:$B$205,0))),""))</f>
        <v/>
      </c>
      <c r="D661" s="50"/>
      <c r="E661" s="50"/>
      <c r="F661" s="50"/>
      <c r="G661" s="50"/>
      <c r="H661" s="50"/>
      <c r="I661" s="52" t="str">
        <f aca="false">IF(AND(G661="",H661=""),"",N(G661)-N(H661))</f>
        <v/>
      </c>
      <c r="J661" s="52" t="str">
        <f aca="false">IF(I661="","",ABS(I661))</f>
        <v/>
      </c>
      <c r="K661" s="56" t="str">
        <f aca="false">IF(S661="","",IF(IFERROR(INDEX('Expense Accounts'!$G$6:$G$75,MATCH(S661,'Expense Accounts'!$C$6:$C$75,0)),"Include")="Exclude",1,0))</f>
        <v/>
      </c>
      <c r="L661" s="56" t="str">
        <f aca="false">IF(J661="","",IF(AND(J661&gt;'Expenses Testing'!$E$9,K661=0),1,0))</f>
        <v/>
      </c>
      <c r="M661" s="57" t="n">
        <v>0.770024152602</v>
      </c>
      <c r="N661" s="56" t="str">
        <f aca="false">IF(OR(A661="",I661=""),"",IF(COUNTIFS($A$2:$A$800,A661,$D$2:$D$800,D661,$I$2:$I$800,I661)&gt;1,"Possible duplicate",""))</f>
        <v/>
      </c>
      <c r="O661" s="56" t="str">
        <f aca="false">IF(J661="","",IF(AND(L661=0,K661=0),1,0))</f>
        <v/>
      </c>
      <c r="P661" s="56" t="str">
        <f aca="false">IF(L661=1,J661+ROW()/10^7,"")</f>
        <v/>
      </c>
      <c r="Q661" s="56" t="str">
        <f aca="false">IF(O661=1,M661,"")</f>
        <v/>
      </c>
      <c r="R661" s="56" t="str">
        <f aca="false">IF(K661=1,ROW(),"")</f>
        <v/>
      </c>
      <c r="S661" s="56" t="str">
        <f aca="false">IF(D661="","",TRIM(D661))</f>
        <v/>
      </c>
    </row>
    <row r="662" customFormat="false" ht="15" hidden="false" customHeight="false" outlineLevel="0" collapsed="false">
      <c r="A662" s="50"/>
      <c r="B662" s="50"/>
      <c r="C662" s="50" t="str">
        <f aca="false">IF(S662="","",IFERROR(IF(INDEX('Ledger Codes'!$C$6:$C$205,MATCH(S662,'Ledger Codes'!$B$6:$B$205,0))="","",INDEX('Ledger Codes'!$C$6:$C$205,MATCH(S662,'Ledger Codes'!$B$6:$B$205,0))),""))</f>
        <v/>
      </c>
      <c r="D662" s="50"/>
      <c r="E662" s="50"/>
      <c r="F662" s="50"/>
      <c r="G662" s="50"/>
      <c r="H662" s="50"/>
      <c r="I662" s="52" t="str">
        <f aca="false">IF(AND(G662="",H662=""),"",N(G662)-N(H662))</f>
        <v/>
      </c>
      <c r="J662" s="52" t="str">
        <f aca="false">IF(I662="","",ABS(I662))</f>
        <v/>
      </c>
      <c r="K662" s="56" t="str">
        <f aca="false">IF(S662="","",IF(IFERROR(INDEX('Expense Accounts'!$G$6:$G$75,MATCH(S662,'Expense Accounts'!$C$6:$C$75,0)),"Include")="Exclude",1,0))</f>
        <v/>
      </c>
      <c r="L662" s="56" t="str">
        <f aca="false">IF(J662="","",IF(AND(J662&gt;'Expenses Testing'!$E$9,K662=0),1,0))</f>
        <v/>
      </c>
      <c r="M662" s="57" t="n">
        <v>0.096453595638</v>
      </c>
      <c r="N662" s="56" t="str">
        <f aca="false">IF(OR(A662="",I662=""),"",IF(COUNTIFS($A$2:$A$800,A662,$D$2:$D$800,D662,$I$2:$I$800,I662)&gt;1,"Possible duplicate",""))</f>
        <v/>
      </c>
      <c r="O662" s="56" t="str">
        <f aca="false">IF(J662="","",IF(AND(L662=0,K662=0),1,0))</f>
        <v/>
      </c>
      <c r="P662" s="56" t="str">
        <f aca="false">IF(L662=1,J662+ROW()/10^7,"")</f>
        <v/>
      </c>
      <c r="Q662" s="56" t="str">
        <f aca="false">IF(O662=1,M662,"")</f>
        <v/>
      </c>
      <c r="R662" s="56" t="str">
        <f aca="false">IF(K662=1,ROW(),"")</f>
        <v/>
      </c>
      <c r="S662" s="56" t="str">
        <f aca="false">IF(D662="","",TRIM(D662))</f>
        <v/>
      </c>
    </row>
    <row r="663" customFormat="false" ht="15" hidden="false" customHeight="false" outlineLevel="0" collapsed="false">
      <c r="A663" s="50"/>
      <c r="B663" s="50"/>
      <c r="C663" s="50" t="str">
        <f aca="false">IF(S663="","",IFERROR(IF(INDEX('Ledger Codes'!$C$6:$C$205,MATCH(S663,'Ledger Codes'!$B$6:$B$205,0))="","",INDEX('Ledger Codes'!$C$6:$C$205,MATCH(S663,'Ledger Codes'!$B$6:$B$205,0))),""))</f>
        <v/>
      </c>
      <c r="D663" s="50"/>
      <c r="E663" s="50"/>
      <c r="F663" s="50"/>
      <c r="G663" s="50"/>
      <c r="H663" s="50"/>
      <c r="I663" s="52" t="str">
        <f aca="false">IF(AND(G663="",H663=""),"",N(G663)-N(H663))</f>
        <v/>
      </c>
      <c r="J663" s="52" t="str">
        <f aca="false">IF(I663="","",ABS(I663))</f>
        <v/>
      </c>
      <c r="K663" s="56" t="str">
        <f aca="false">IF(S663="","",IF(IFERROR(INDEX('Expense Accounts'!$G$6:$G$75,MATCH(S663,'Expense Accounts'!$C$6:$C$75,0)),"Include")="Exclude",1,0))</f>
        <v/>
      </c>
      <c r="L663" s="56" t="str">
        <f aca="false">IF(J663="","",IF(AND(J663&gt;'Expenses Testing'!$E$9,K663=0),1,0))</f>
        <v/>
      </c>
      <c r="M663" s="57" t="n">
        <v>0.148991081318</v>
      </c>
      <c r="N663" s="56" t="str">
        <f aca="false">IF(OR(A663="",I663=""),"",IF(COUNTIFS($A$2:$A$800,A663,$D$2:$D$800,D663,$I$2:$I$800,I663)&gt;1,"Possible duplicate",""))</f>
        <v/>
      </c>
      <c r="O663" s="56" t="str">
        <f aca="false">IF(J663="","",IF(AND(L663=0,K663=0),1,0))</f>
        <v/>
      </c>
      <c r="P663" s="56" t="str">
        <f aca="false">IF(L663=1,J663+ROW()/10^7,"")</f>
        <v/>
      </c>
      <c r="Q663" s="56" t="str">
        <f aca="false">IF(O663=1,M663,"")</f>
        <v/>
      </c>
      <c r="R663" s="56" t="str">
        <f aca="false">IF(K663=1,ROW(),"")</f>
        <v/>
      </c>
      <c r="S663" s="56" t="str">
        <f aca="false">IF(D663="","",TRIM(D663))</f>
        <v/>
      </c>
    </row>
    <row r="664" customFormat="false" ht="15" hidden="false" customHeight="false" outlineLevel="0" collapsed="false">
      <c r="A664" s="50"/>
      <c r="B664" s="50"/>
      <c r="C664" s="50" t="str">
        <f aca="false">IF(S664="","",IFERROR(IF(INDEX('Ledger Codes'!$C$6:$C$205,MATCH(S664,'Ledger Codes'!$B$6:$B$205,0))="","",INDEX('Ledger Codes'!$C$6:$C$205,MATCH(S664,'Ledger Codes'!$B$6:$B$205,0))),""))</f>
        <v/>
      </c>
      <c r="D664" s="50"/>
      <c r="E664" s="50"/>
      <c r="F664" s="50"/>
      <c r="G664" s="50"/>
      <c r="H664" s="50"/>
      <c r="I664" s="52" t="str">
        <f aca="false">IF(AND(G664="",H664=""),"",N(G664)-N(H664))</f>
        <v/>
      </c>
      <c r="J664" s="52" t="str">
        <f aca="false">IF(I664="","",ABS(I664))</f>
        <v/>
      </c>
      <c r="K664" s="56" t="str">
        <f aca="false">IF(S664="","",IF(IFERROR(INDEX('Expense Accounts'!$G$6:$G$75,MATCH(S664,'Expense Accounts'!$C$6:$C$75,0)),"Include")="Exclude",1,0))</f>
        <v/>
      </c>
      <c r="L664" s="56" t="str">
        <f aca="false">IF(J664="","",IF(AND(J664&gt;'Expenses Testing'!$E$9,K664=0),1,0))</f>
        <v/>
      </c>
      <c r="M664" s="57" t="n">
        <v>0.862861005128</v>
      </c>
      <c r="N664" s="56" t="str">
        <f aca="false">IF(OR(A664="",I664=""),"",IF(COUNTIFS($A$2:$A$800,A664,$D$2:$D$800,D664,$I$2:$I$800,I664)&gt;1,"Possible duplicate",""))</f>
        <v/>
      </c>
      <c r="O664" s="56" t="str">
        <f aca="false">IF(J664="","",IF(AND(L664=0,K664=0),1,0))</f>
        <v/>
      </c>
      <c r="P664" s="56" t="str">
        <f aca="false">IF(L664=1,J664+ROW()/10^7,"")</f>
        <v/>
      </c>
      <c r="Q664" s="56" t="str">
        <f aca="false">IF(O664=1,M664,"")</f>
        <v/>
      </c>
      <c r="R664" s="56" t="str">
        <f aca="false">IF(K664=1,ROW(),"")</f>
        <v/>
      </c>
      <c r="S664" s="56" t="str">
        <f aca="false">IF(D664="","",TRIM(D664))</f>
        <v/>
      </c>
    </row>
    <row r="665" customFormat="false" ht="15" hidden="false" customHeight="false" outlineLevel="0" collapsed="false">
      <c r="A665" s="50"/>
      <c r="B665" s="50"/>
      <c r="C665" s="50" t="str">
        <f aca="false">IF(S665="","",IFERROR(IF(INDEX('Ledger Codes'!$C$6:$C$205,MATCH(S665,'Ledger Codes'!$B$6:$B$205,0))="","",INDEX('Ledger Codes'!$C$6:$C$205,MATCH(S665,'Ledger Codes'!$B$6:$B$205,0))),""))</f>
        <v/>
      </c>
      <c r="D665" s="50"/>
      <c r="E665" s="50"/>
      <c r="F665" s="50"/>
      <c r="G665" s="50"/>
      <c r="H665" s="50"/>
      <c r="I665" s="52" t="str">
        <f aca="false">IF(AND(G665="",H665=""),"",N(G665)-N(H665))</f>
        <v/>
      </c>
      <c r="J665" s="52" t="str">
        <f aca="false">IF(I665="","",ABS(I665))</f>
        <v/>
      </c>
      <c r="K665" s="56" t="str">
        <f aca="false">IF(S665="","",IF(IFERROR(INDEX('Expense Accounts'!$G$6:$G$75,MATCH(S665,'Expense Accounts'!$C$6:$C$75,0)),"Include")="Exclude",1,0))</f>
        <v/>
      </c>
      <c r="L665" s="56" t="str">
        <f aca="false">IF(J665="","",IF(AND(J665&gt;'Expenses Testing'!$E$9,K665=0),1,0))</f>
        <v/>
      </c>
      <c r="M665" s="57" t="n">
        <v>0.571960607029</v>
      </c>
      <c r="N665" s="56" t="str">
        <f aca="false">IF(OR(A665="",I665=""),"",IF(COUNTIFS($A$2:$A$800,A665,$D$2:$D$800,D665,$I$2:$I$800,I665)&gt;1,"Possible duplicate",""))</f>
        <v/>
      </c>
      <c r="O665" s="56" t="str">
        <f aca="false">IF(J665="","",IF(AND(L665=0,K665=0),1,0))</f>
        <v/>
      </c>
      <c r="P665" s="56" t="str">
        <f aca="false">IF(L665=1,J665+ROW()/10^7,"")</f>
        <v/>
      </c>
      <c r="Q665" s="56" t="str">
        <f aca="false">IF(O665=1,M665,"")</f>
        <v/>
      </c>
      <c r="R665" s="56" t="str">
        <f aca="false">IF(K665=1,ROW(),"")</f>
        <v/>
      </c>
      <c r="S665" s="56" t="str">
        <f aca="false">IF(D665="","",TRIM(D665))</f>
        <v/>
      </c>
    </row>
    <row r="666" customFormat="false" ht="15" hidden="false" customHeight="false" outlineLevel="0" collapsed="false">
      <c r="A666" s="50"/>
      <c r="B666" s="50"/>
      <c r="C666" s="50" t="str">
        <f aca="false">IF(S666="","",IFERROR(IF(INDEX('Ledger Codes'!$C$6:$C$205,MATCH(S666,'Ledger Codes'!$B$6:$B$205,0))="","",INDEX('Ledger Codes'!$C$6:$C$205,MATCH(S666,'Ledger Codes'!$B$6:$B$205,0))),""))</f>
        <v/>
      </c>
      <c r="D666" s="50"/>
      <c r="E666" s="50"/>
      <c r="F666" s="50"/>
      <c r="G666" s="50"/>
      <c r="H666" s="50"/>
      <c r="I666" s="52" t="str">
        <f aca="false">IF(AND(G666="",H666=""),"",N(G666)-N(H666))</f>
        <v/>
      </c>
      <c r="J666" s="52" t="str">
        <f aca="false">IF(I666="","",ABS(I666))</f>
        <v/>
      </c>
      <c r="K666" s="56" t="str">
        <f aca="false">IF(S666="","",IF(IFERROR(INDEX('Expense Accounts'!$G$6:$G$75,MATCH(S666,'Expense Accounts'!$C$6:$C$75,0)),"Include")="Exclude",1,0))</f>
        <v/>
      </c>
      <c r="L666" s="56" t="str">
        <f aca="false">IF(J666="","",IF(AND(J666&gt;'Expenses Testing'!$E$9,K666=0),1,0))</f>
        <v/>
      </c>
      <c r="M666" s="57" t="n">
        <v>0.734339070673</v>
      </c>
      <c r="N666" s="56" t="str">
        <f aca="false">IF(OR(A666="",I666=""),"",IF(COUNTIFS($A$2:$A$800,A666,$D$2:$D$800,D666,$I$2:$I$800,I666)&gt;1,"Possible duplicate",""))</f>
        <v/>
      </c>
      <c r="O666" s="56" t="str">
        <f aca="false">IF(J666="","",IF(AND(L666=0,K666=0),1,0))</f>
        <v/>
      </c>
      <c r="P666" s="56" t="str">
        <f aca="false">IF(L666=1,J666+ROW()/10^7,"")</f>
        <v/>
      </c>
      <c r="Q666" s="56" t="str">
        <f aca="false">IF(O666=1,M666,"")</f>
        <v/>
      </c>
      <c r="R666" s="56" t="str">
        <f aca="false">IF(K666=1,ROW(),"")</f>
        <v/>
      </c>
      <c r="S666" s="56" t="str">
        <f aca="false">IF(D666="","",TRIM(D666))</f>
        <v/>
      </c>
    </row>
    <row r="667" customFormat="false" ht="15" hidden="false" customHeight="false" outlineLevel="0" collapsed="false">
      <c r="A667" s="50"/>
      <c r="B667" s="50"/>
      <c r="C667" s="50" t="str">
        <f aca="false">IF(S667="","",IFERROR(IF(INDEX('Ledger Codes'!$C$6:$C$205,MATCH(S667,'Ledger Codes'!$B$6:$B$205,0))="","",INDEX('Ledger Codes'!$C$6:$C$205,MATCH(S667,'Ledger Codes'!$B$6:$B$205,0))),""))</f>
        <v/>
      </c>
      <c r="D667" s="50"/>
      <c r="E667" s="50"/>
      <c r="F667" s="50"/>
      <c r="G667" s="50"/>
      <c r="H667" s="50"/>
      <c r="I667" s="52" t="str">
        <f aca="false">IF(AND(G667="",H667=""),"",N(G667)-N(H667))</f>
        <v/>
      </c>
      <c r="J667" s="52" t="str">
        <f aca="false">IF(I667="","",ABS(I667))</f>
        <v/>
      </c>
      <c r="K667" s="56" t="str">
        <f aca="false">IF(S667="","",IF(IFERROR(INDEX('Expense Accounts'!$G$6:$G$75,MATCH(S667,'Expense Accounts'!$C$6:$C$75,0)),"Include")="Exclude",1,0))</f>
        <v/>
      </c>
      <c r="L667" s="56" t="str">
        <f aca="false">IF(J667="","",IF(AND(J667&gt;'Expenses Testing'!$E$9,K667=0),1,0))</f>
        <v/>
      </c>
      <c r="M667" s="57" t="n">
        <v>0.793706389011</v>
      </c>
      <c r="N667" s="56" t="str">
        <f aca="false">IF(OR(A667="",I667=""),"",IF(COUNTIFS($A$2:$A$800,A667,$D$2:$D$800,D667,$I$2:$I$800,I667)&gt;1,"Possible duplicate",""))</f>
        <v/>
      </c>
      <c r="O667" s="56" t="str">
        <f aca="false">IF(J667="","",IF(AND(L667=0,K667=0),1,0))</f>
        <v/>
      </c>
      <c r="P667" s="56" t="str">
        <f aca="false">IF(L667=1,J667+ROW()/10^7,"")</f>
        <v/>
      </c>
      <c r="Q667" s="56" t="str">
        <f aca="false">IF(O667=1,M667,"")</f>
        <v/>
      </c>
      <c r="R667" s="56" t="str">
        <f aca="false">IF(K667=1,ROW(),"")</f>
        <v/>
      </c>
      <c r="S667" s="56" t="str">
        <f aca="false">IF(D667="","",TRIM(D667))</f>
        <v/>
      </c>
    </row>
    <row r="668" customFormat="false" ht="15" hidden="false" customHeight="false" outlineLevel="0" collapsed="false">
      <c r="A668" s="50"/>
      <c r="B668" s="50"/>
      <c r="C668" s="50" t="str">
        <f aca="false">IF(S668="","",IFERROR(IF(INDEX('Ledger Codes'!$C$6:$C$205,MATCH(S668,'Ledger Codes'!$B$6:$B$205,0))="","",INDEX('Ledger Codes'!$C$6:$C$205,MATCH(S668,'Ledger Codes'!$B$6:$B$205,0))),""))</f>
        <v/>
      </c>
      <c r="D668" s="50"/>
      <c r="E668" s="50"/>
      <c r="F668" s="50"/>
      <c r="G668" s="50"/>
      <c r="H668" s="50"/>
      <c r="I668" s="52" t="str">
        <f aca="false">IF(AND(G668="",H668=""),"",N(G668)-N(H668))</f>
        <v/>
      </c>
      <c r="J668" s="52" t="str">
        <f aca="false">IF(I668="","",ABS(I668))</f>
        <v/>
      </c>
      <c r="K668" s="56" t="str">
        <f aca="false">IF(S668="","",IF(IFERROR(INDEX('Expense Accounts'!$G$6:$G$75,MATCH(S668,'Expense Accounts'!$C$6:$C$75,0)),"Include")="Exclude",1,0))</f>
        <v/>
      </c>
      <c r="L668" s="56" t="str">
        <f aca="false">IF(J668="","",IF(AND(J668&gt;'Expenses Testing'!$E$9,K668=0),1,0))</f>
        <v/>
      </c>
      <c r="M668" s="57" t="n">
        <v>0.820441817426</v>
      </c>
      <c r="N668" s="56" t="str">
        <f aca="false">IF(OR(A668="",I668=""),"",IF(COUNTIFS($A$2:$A$800,A668,$D$2:$D$800,D668,$I$2:$I$800,I668)&gt;1,"Possible duplicate",""))</f>
        <v/>
      </c>
      <c r="O668" s="56" t="str">
        <f aca="false">IF(J668="","",IF(AND(L668=0,K668=0),1,0))</f>
        <v/>
      </c>
      <c r="P668" s="56" t="str">
        <f aca="false">IF(L668=1,J668+ROW()/10^7,"")</f>
        <v/>
      </c>
      <c r="Q668" s="56" t="str">
        <f aca="false">IF(O668=1,M668,"")</f>
        <v/>
      </c>
      <c r="R668" s="56" t="str">
        <f aca="false">IF(K668=1,ROW(),"")</f>
        <v/>
      </c>
      <c r="S668" s="56" t="str">
        <f aca="false">IF(D668="","",TRIM(D668))</f>
        <v/>
      </c>
    </row>
    <row r="669" customFormat="false" ht="15" hidden="false" customHeight="false" outlineLevel="0" collapsed="false">
      <c r="A669" s="50"/>
      <c r="B669" s="50"/>
      <c r="C669" s="50" t="str">
        <f aca="false">IF(S669="","",IFERROR(IF(INDEX('Ledger Codes'!$C$6:$C$205,MATCH(S669,'Ledger Codes'!$B$6:$B$205,0))="","",INDEX('Ledger Codes'!$C$6:$C$205,MATCH(S669,'Ledger Codes'!$B$6:$B$205,0))),""))</f>
        <v/>
      </c>
      <c r="D669" s="50"/>
      <c r="E669" s="50"/>
      <c r="F669" s="50"/>
      <c r="G669" s="50"/>
      <c r="H669" s="50"/>
      <c r="I669" s="52" t="str">
        <f aca="false">IF(AND(G669="",H669=""),"",N(G669)-N(H669))</f>
        <v/>
      </c>
      <c r="J669" s="52" t="str">
        <f aca="false">IF(I669="","",ABS(I669))</f>
        <v/>
      </c>
      <c r="K669" s="56" t="str">
        <f aca="false">IF(S669="","",IF(IFERROR(INDEX('Expense Accounts'!$G$6:$G$75,MATCH(S669,'Expense Accounts'!$C$6:$C$75,0)),"Include")="Exclude",1,0))</f>
        <v/>
      </c>
      <c r="L669" s="56" t="str">
        <f aca="false">IF(J669="","",IF(AND(J669&gt;'Expenses Testing'!$E$9,K669=0),1,0))</f>
        <v/>
      </c>
      <c r="M669" s="57" t="n">
        <v>0.987011285878</v>
      </c>
      <c r="N669" s="56" t="str">
        <f aca="false">IF(OR(A669="",I669=""),"",IF(COUNTIFS($A$2:$A$800,A669,$D$2:$D$800,D669,$I$2:$I$800,I669)&gt;1,"Possible duplicate",""))</f>
        <v/>
      </c>
      <c r="O669" s="56" t="str">
        <f aca="false">IF(J669="","",IF(AND(L669=0,K669=0),1,0))</f>
        <v/>
      </c>
      <c r="P669" s="56" t="str">
        <f aca="false">IF(L669=1,J669+ROW()/10^7,"")</f>
        <v/>
      </c>
      <c r="Q669" s="56" t="str">
        <f aca="false">IF(O669=1,M669,"")</f>
        <v/>
      </c>
      <c r="R669" s="56" t="str">
        <f aca="false">IF(K669=1,ROW(),"")</f>
        <v/>
      </c>
      <c r="S669" s="56" t="str">
        <f aca="false">IF(D669="","",TRIM(D669))</f>
        <v/>
      </c>
    </row>
    <row r="670" customFormat="false" ht="15" hidden="false" customHeight="false" outlineLevel="0" collapsed="false">
      <c r="A670" s="50"/>
      <c r="B670" s="50"/>
      <c r="C670" s="50" t="str">
        <f aca="false">IF(S670="","",IFERROR(IF(INDEX('Ledger Codes'!$C$6:$C$205,MATCH(S670,'Ledger Codes'!$B$6:$B$205,0))="","",INDEX('Ledger Codes'!$C$6:$C$205,MATCH(S670,'Ledger Codes'!$B$6:$B$205,0))),""))</f>
        <v/>
      </c>
      <c r="D670" s="50"/>
      <c r="E670" s="50"/>
      <c r="F670" s="50"/>
      <c r="G670" s="50"/>
      <c r="H670" s="50"/>
      <c r="I670" s="52" t="str">
        <f aca="false">IF(AND(G670="",H670=""),"",N(G670)-N(H670))</f>
        <v/>
      </c>
      <c r="J670" s="52" t="str">
        <f aca="false">IF(I670="","",ABS(I670))</f>
        <v/>
      </c>
      <c r="K670" s="56" t="str">
        <f aca="false">IF(S670="","",IF(IFERROR(INDEX('Expense Accounts'!$G$6:$G$75,MATCH(S670,'Expense Accounts'!$C$6:$C$75,0)),"Include")="Exclude",1,0))</f>
        <v/>
      </c>
      <c r="L670" s="56" t="str">
        <f aca="false">IF(J670="","",IF(AND(J670&gt;'Expenses Testing'!$E$9,K670=0),1,0))</f>
        <v/>
      </c>
      <c r="M670" s="57" t="n">
        <v>0.770080121772</v>
      </c>
      <c r="N670" s="56" t="str">
        <f aca="false">IF(OR(A670="",I670=""),"",IF(COUNTIFS($A$2:$A$800,A670,$D$2:$D$800,D670,$I$2:$I$800,I670)&gt;1,"Possible duplicate",""))</f>
        <v/>
      </c>
      <c r="O670" s="56" t="str">
        <f aca="false">IF(J670="","",IF(AND(L670=0,K670=0),1,0))</f>
        <v/>
      </c>
      <c r="P670" s="56" t="str">
        <f aca="false">IF(L670=1,J670+ROW()/10^7,"")</f>
        <v/>
      </c>
      <c r="Q670" s="56" t="str">
        <f aca="false">IF(O670=1,M670,"")</f>
        <v/>
      </c>
      <c r="R670" s="56" t="str">
        <f aca="false">IF(K670=1,ROW(),"")</f>
        <v/>
      </c>
      <c r="S670" s="56" t="str">
        <f aca="false">IF(D670="","",TRIM(D670))</f>
        <v/>
      </c>
    </row>
    <row r="671" customFormat="false" ht="15" hidden="false" customHeight="false" outlineLevel="0" collapsed="false">
      <c r="A671" s="50"/>
      <c r="B671" s="50"/>
      <c r="C671" s="50" t="str">
        <f aca="false">IF(S671="","",IFERROR(IF(INDEX('Ledger Codes'!$C$6:$C$205,MATCH(S671,'Ledger Codes'!$B$6:$B$205,0))="","",INDEX('Ledger Codes'!$C$6:$C$205,MATCH(S671,'Ledger Codes'!$B$6:$B$205,0))),""))</f>
        <v/>
      </c>
      <c r="D671" s="50"/>
      <c r="E671" s="50"/>
      <c r="F671" s="50"/>
      <c r="G671" s="50"/>
      <c r="H671" s="50"/>
      <c r="I671" s="52" t="str">
        <f aca="false">IF(AND(G671="",H671=""),"",N(G671)-N(H671))</f>
        <v/>
      </c>
      <c r="J671" s="52" t="str">
        <f aca="false">IF(I671="","",ABS(I671))</f>
        <v/>
      </c>
      <c r="K671" s="56" t="str">
        <f aca="false">IF(S671="","",IF(IFERROR(INDEX('Expense Accounts'!$G$6:$G$75,MATCH(S671,'Expense Accounts'!$C$6:$C$75,0)),"Include")="Exclude",1,0))</f>
        <v/>
      </c>
      <c r="L671" s="56" t="str">
        <f aca="false">IF(J671="","",IF(AND(J671&gt;'Expenses Testing'!$E$9,K671=0),1,0))</f>
        <v/>
      </c>
      <c r="M671" s="57" t="n">
        <v>0.304284243108</v>
      </c>
      <c r="N671" s="56" t="str">
        <f aca="false">IF(OR(A671="",I671=""),"",IF(COUNTIFS($A$2:$A$800,A671,$D$2:$D$800,D671,$I$2:$I$800,I671)&gt;1,"Possible duplicate",""))</f>
        <v/>
      </c>
      <c r="O671" s="56" t="str">
        <f aca="false">IF(J671="","",IF(AND(L671=0,K671=0),1,0))</f>
        <v/>
      </c>
      <c r="P671" s="56" t="str">
        <f aca="false">IF(L671=1,J671+ROW()/10^7,"")</f>
        <v/>
      </c>
      <c r="Q671" s="56" t="str">
        <f aca="false">IF(O671=1,M671,"")</f>
        <v/>
      </c>
      <c r="R671" s="56" t="str">
        <f aca="false">IF(K671=1,ROW(),"")</f>
        <v/>
      </c>
      <c r="S671" s="56" t="str">
        <f aca="false">IF(D671="","",TRIM(D671))</f>
        <v/>
      </c>
    </row>
    <row r="672" customFormat="false" ht="15" hidden="false" customHeight="false" outlineLevel="0" collapsed="false">
      <c r="A672" s="50"/>
      <c r="B672" s="50"/>
      <c r="C672" s="50" t="str">
        <f aca="false">IF(S672="","",IFERROR(IF(INDEX('Ledger Codes'!$C$6:$C$205,MATCH(S672,'Ledger Codes'!$B$6:$B$205,0))="","",INDEX('Ledger Codes'!$C$6:$C$205,MATCH(S672,'Ledger Codes'!$B$6:$B$205,0))),""))</f>
        <v/>
      </c>
      <c r="D672" s="50"/>
      <c r="E672" s="50"/>
      <c r="F672" s="50"/>
      <c r="G672" s="50"/>
      <c r="H672" s="50"/>
      <c r="I672" s="52" t="str">
        <f aca="false">IF(AND(G672="",H672=""),"",N(G672)-N(H672))</f>
        <v/>
      </c>
      <c r="J672" s="52" t="str">
        <f aca="false">IF(I672="","",ABS(I672))</f>
        <v/>
      </c>
      <c r="K672" s="56" t="str">
        <f aca="false">IF(S672="","",IF(IFERROR(INDEX('Expense Accounts'!$G$6:$G$75,MATCH(S672,'Expense Accounts'!$C$6:$C$75,0)),"Include")="Exclude",1,0))</f>
        <v/>
      </c>
      <c r="L672" s="56" t="str">
        <f aca="false">IF(J672="","",IF(AND(J672&gt;'Expenses Testing'!$E$9,K672=0),1,0))</f>
        <v/>
      </c>
      <c r="M672" s="57" t="n">
        <v>0.715314254864</v>
      </c>
      <c r="N672" s="56" t="str">
        <f aca="false">IF(OR(A672="",I672=""),"",IF(COUNTIFS($A$2:$A$800,A672,$D$2:$D$800,D672,$I$2:$I$800,I672)&gt;1,"Possible duplicate",""))</f>
        <v/>
      </c>
      <c r="O672" s="56" t="str">
        <f aca="false">IF(J672="","",IF(AND(L672=0,K672=0),1,0))</f>
        <v/>
      </c>
      <c r="P672" s="56" t="str">
        <f aca="false">IF(L672=1,J672+ROW()/10^7,"")</f>
        <v/>
      </c>
      <c r="Q672" s="56" t="str">
        <f aca="false">IF(O672=1,M672,"")</f>
        <v/>
      </c>
      <c r="R672" s="56" t="str">
        <f aca="false">IF(K672=1,ROW(),"")</f>
        <v/>
      </c>
      <c r="S672" s="56" t="str">
        <f aca="false">IF(D672="","",TRIM(D672))</f>
        <v/>
      </c>
    </row>
    <row r="673" customFormat="false" ht="15" hidden="false" customHeight="false" outlineLevel="0" collapsed="false">
      <c r="A673" s="50"/>
      <c r="B673" s="50"/>
      <c r="C673" s="50" t="str">
        <f aca="false">IF(S673="","",IFERROR(IF(INDEX('Ledger Codes'!$C$6:$C$205,MATCH(S673,'Ledger Codes'!$B$6:$B$205,0))="","",INDEX('Ledger Codes'!$C$6:$C$205,MATCH(S673,'Ledger Codes'!$B$6:$B$205,0))),""))</f>
        <v/>
      </c>
      <c r="D673" s="50"/>
      <c r="E673" s="50"/>
      <c r="F673" s="50"/>
      <c r="G673" s="50"/>
      <c r="H673" s="50"/>
      <c r="I673" s="52" t="str">
        <f aca="false">IF(AND(G673="",H673=""),"",N(G673)-N(H673))</f>
        <v/>
      </c>
      <c r="J673" s="52" t="str">
        <f aca="false">IF(I673="","",ABS(I673))</f>
        <v/>
      </c>
      <c r="K673" s="56" t="str">
        <f aca="false">IF(S673="","",IF(IFERROR(INDEX('Expense Accounts'!$G$6:$G$75,MATCH(S673,'Expense Accounts'!$C$6:$C$75,0)),"Include")="Exclude",1,0))</f>
        <v/>
      </c>
      <c r="L673" s="56" t="str">
        <f aca="false">IF(J673="","",IF(AND(J673&gt;'Expenses Testing'!$E$9,K673=0),1,0))</f>
        <v/>
      </c>
      <c r="M673" s="57" t="n">
        <v>0.168947263887</v>
      </c>
      <c r="N673" s="56" t="str">
        <f aca="false">IF(OR(A673="",I673=""),"",IF(COUNTIFS($A$2:$A$800,A673,$D$2:$D$800,D673,$I$2:$I$800,I673)&gt;1,"Possible duplicate",""))</f>
        <v/>
      </c>
      <c r="O673" s="56" t="str">
        <f aca="false">IF(J673="","",IF(AND(L673=0,K673=0),1,0))</f>
        <v/>
      </c>
      <c r="P673" s="56" t="str">
        <f aca="false">IF(L673=1,J673+ROW()/10^7,"")</f>
        <v/>
      </c>
      <c r="Q673" s="56" t="str">
        <f aca="false">IF(O673=1,M673,"")</f>
        <v/>
      </c>
      <c r="R673" s="56" t="str">
        <f aca="false">IF(K673=1,ROW(),"")</f>
        <v/>
      </c>
      <c r="S673" s="56" t="str">
        <f aca="false">IF(D673="","",TRIM(D673))</f>
        <v/>
      </c>
    </row>
    <row r="674" customFormat="false" ht="15" hidden="false" customHeight="false" outlineLevel="0" collapsed="false">
      <c r="A674" s="50"/>
      <c r="B674" s="50"/>
      <c r="C674" s="50" t="str">
        <f aca="false">IF(S674="","",IFERROR(IF(INDEX('Ledger Codes'!$C$6:$C$205,MATCH(S674,'Ledger Codes'!$B$6:$B$205,0))="","",INDEX('Ledger Codes'!$C$6:$C$205,MATCH(S674,'Ledger Codes'!$B$6:$B$205,0))),""))</f>
        <v/>
      </c>
      <c r="D674" s="50"/>
      <c r="E674" s="50"/>
      <c r="F674" s="50"/>
      <c r="G674" s="50"/>
      <c r="H674" s="50"/>
      <c r="I674" s="52" t="str">
        <f aca="false">IF(AND(G674="",H674=""),"",N(G674)-N(H674))</f>
        <v/>
      </c>
      <c r="J674" s="52" t="str">
        <f aca="false">IF(I674="","",ABS(I674))</f>
        <v/>
      </c>
      <c r="K674" s="56" t="str">
        <f aca="false">IF(S674="","",IF(IFERROR(INDEX('Expense Accounts'!$G$6:$G$75,MATCH(S674,'Expense Accounts'!$C$6:$C$75,0)),"Include")="Exclude",1,0))</f>
        <v/>
      </c>
      <c r="L674" s="56" t="str">
        <f aca="false">IF(J674="","",IF(AND(J674&gt;'Expenses Testing'!$E$9,K674=0),1,0))</f>
        <v/>
      </c>
      <c r="M674" s="57" t="n">
        <v>0.165936920731</v>
      </c>
      <c r="N674" s="56" t="str">
        <f aca="false">IF(OR(A674="",I674=""),"",IF(COUNTIFS($A$2:$A$800,A674,$D$2:$D$800,D674,$I$2:$I$800,I674)&gt;1,"Possible duplicate",""))</f>
        <v/>
      </c>
      <c r="O674" s="56" t="str">
        <f aca="false">IF(J674="","",IF(AND(L674=0,K674=0),1,0))</f>
        <v/>
      </c>
      <c r="P674" s="56" t="str">
        <f aca="false">IF(L674=1,J674+ROW()/10^7,"")</f>
        <v/>
      </c>
      <c r="Q674" s="56" t="str">
        <f aca="false">IF(O674=1,M674,"")</f>
        <v/>
      </c>
      <c r="R674" s="56" t="str">
        <f aca="false">IF(K674=1,ROW(),"")</f>
        <v/>
      </c>
      <c r="S674" s="56" t="str">
        <f aca="false">IF(D674="","",TRIM(D674))</f>
        <v/>
      </c>
    </row>
    <row r="675" customFormat="false" ht="15" hidden="false" customHeight="false" outlineLevel="0" collapsed="false">
      <c r="A675" s="50"/>
      <c r="B675" s="50"/>
      <c r="C675" s="50" t="str">
        <f aca="false">IF(S675="","",IFERROR(IF(INDEX('Ledger Codes'!$C$6:$C$205,MATCH(S675,'Ledger Codes'!$B$6:$B$205,0))="","",INDEX('Ledger Codes'!$C$6:$C$205,MATCH(S675,'Ledger Codes'!$B$6:$B$205,0))),""))</f>
        <v/>
      </c>
      <c r="D675" s="50"/>
      <c r="E675" s="50"/>
      <c r="F675" s="50"/>
      <c r="G675" s="50"/>
      <c r="H675" s="50"/>
      <c r="I675" s="52" t="str">
        <f aca="false">IF(AND(G675="",H675=""),"",N(G675)-N(H675))</f>
        <v/>
      </c>
      <c r="J675" s="52" t="str">
        <f aca="false">IF(I675="","",ABS(I675))</f>
        <v/>
      </c>
      <c r="K675" s="56" t="str">
        <f aca="false">IF(S675="","",IF(IFERROR(INDEX('Expense Accounts'!$G$6:$G$75,MATCH(S675,'Expense Accounts'!$C$6:$C$75,0)),"Include")="Exclude",1,0))</f>
        <v/>
      </c>
      <c r="L675" s="56" t="str">
        <f aca="false">IF(J675="","",IF(AND(J675&gt;'Expenses Testing'!$E$9,K675=0),1,0))</f>
        <v/>
      </c>
      <c r="M675" s="57" t="n">
        <v>0.721816788357</v>
      </c>
      <c r="N675" s="56" t="str">
        <f aca="false">IF(OR(A675="",I675=""),"",IF(COUNTIFS($A$2:$A$800,A675,$D$2:$D$800,D675,$I$2:$I$800,I675)&gt;1,"Possible duplicate",""))</f>
        <v/>
      </c>
      <c r="O675" s="56" t="str">
        <f aca="false">IF(J675="","",IF(AND(L675=0,K675=0),1,0))</f>
        <v/>
      </c>
      <c r="P675" s="56" t="str">
        <f aca="false">IF(L675=1,J675+ROW()/10^7,"")</f>
        <v/>
      </c>
      <c r="Q675" s="56" t="str">
        <f aca="false">IF(O675=1,M675,"")</f>
        <v/>
      </c>
      <c r="R675" s="56" t="str">
        <f aca="false">IF(K675=1,ROW(),"")</f>
        <v/>
      </c>
      <c r="S675" s="56" t="str">
        <f aca="false">IF(D675="","",TRIM(D675))</f>
        <v/>
      </c>
    </row>
    <row r="676" customFormat="false" ht="15" hidden="false" customHeight="false" outlineLevel="0" collapsed="false">
      <c r="A676" s="50"/>
      <c r="B676" s="50"/>
      <c r="C676" s="50" t="str">
        <f aca="false">IF(S676="","",IFERROR(IF(INDEX('Ledger Codes'!$C$6:$C$205,MATCH(S676,'Ledger Codes'!$B$6:$B$205,0))="","",INDEX('Ledger Codes'!$C$6:$C$205,MATCH(S676,'Ledger Codes'!$B$6:$B$205,0))),""))</f>
        <v/>
      </c>
      <c r="D676" s="50"/>
      <c r="E676" s="50"/>
      <c r="F676" s="50"/>
      <c r="G676" s="50"/>
      <c r="H676" s="50"/>
      <c r="I676" s="52" t="str">
        <f aca="false">IF(AND(G676="",H676=""),"",N(G676)-N(H676))</f>
        <v/>
      </c>
      <c r="J676" s="52" t="str">
        <f aca="false">IF(I676="","",ABS(I676))</f>
        <v/>
      </c>
      <c r="K676" s="56" t="str">
        <f aca="false">IF(S676="","",IF(IFERROR(INDEX('Expense Accounts'!$G$6:$G$75,MATCH(S676,'Expense Accounts'!$C$6:$C$75,0)),"Include")="Exclude",1,0))</f>
        <v/>
      </c>
      <c r="L676" s="56" t="str">
        <f aca="false">IF(J676="","",IF(AND(J676&gt;'Expenses Testing'!$E$9,K676=0),1,0))</f>
        <v/>
      </c>
      <c r="M676" s="57" t="n">
        <v>0.70695086167</v>
      </c>
      <c r="N676" s="56" t="str">
        <f aca="false">IF(OR(A676="",I676=""),"",IF(COUNTIFS($A$2:$A$800,A676,$D$2:$D$800,D676,$I$2:$I$800,I676)&gt;1,"Possible duplicate",""))</f>
        <v/>
      </c>
      <c r="O676" s="56" t="str">
        <f aca="false">IF(J676="","",IF(AND(L676=0,K676=0),1,0))</f>
        <v/>
      </c>
      <c r="P676" s="56" t="str">
        <f aca="false">IF(L676=1,J676+ROW()/10^7,"")</f>
        <v/>
      </c>
      <c r="Q676" s="56" t="str">
        <f aca="false">IF(O676=1,M676,"")</f>
        <v/>
      </c>
      <c r="R676" s="56" t="str">
        <f aca="false">IF(K676=1,ROW(),"")</f>
        <v/>
      </c>
      <c r="S676" s="56" t="str">
        <f aca="false">IF(D676="","",TRIM(D676))</f>
        <v/>
      </c>
    </row>
    <row r="677" customFormat="false" ht="15" hidden="false" customHeight="false" outlineLevel="0" collapsed="false">
      <c r="A677" s="50"/>
      <c r="B677" s="50"/>
      <c r="C677" s="50" t="str">
        <f aca="false">IF(S677="","",IFERROR(IF(INDEX('Ledger Codes'!$C$6:$C$205,MATCH(S677,'Ledger Codes'!$B$6:$B$205,0))="","",INDEX('Ledger Codes'!$C$6:$C$205,MATCH(S677,'Ledger Codes'!$B$6:$B$205,0))),""))</f>
        <v/>
      </c>
      <c r="D677" s="50"/>
      <c r="E677" s="50"/>
      <c r="F677" s="50"/>
      <c r="G677" s="50"/>
      <c r="H677" s="50"/>
      <c r="I677" s="52" t="str">
        <f aca="false">IF(AND(G677="",H677=""),"",N(G677)-N(H677))</f>
        <v/>
      </c>
      <c r="J677" s="52" t="str">
        <f aca="false">IF(I677="","",ABS(I677))</f>
        <v/>
      </c>
      <c r="K677" s="56" t="str">
        <f aca="false">IF(S677="","",IF(IFERROR(INDEX('Expense Accounts'!$G$6:$G$75,MATCH(S677,'Expense Accounts'!$C$6:$C$75,0)),"Include")="Exclude",1,0))</f>
        <v/>
      </c>
      <c r="L677" s="56" t="str">
        <f aca="false">IF(J677="","",IF(AND(J677&gt;'Expenses Testing'!$E$9,K677=0),1,0))</f>
        <v/>
      </c>
      <c r="M677" s="57" t="n">
        <v>0.594531006112</v>
      </c>
      <c r="N677" s="56" t="str">
        <f aca="false">IF(OR(A677="",I677=""),"",IF(COUNTIFS($A$2:$A$800,A677,$D$2:$D$800,D677,$I$2:$I$800,I677)&gt;1,"Possible duplicate",""))</f>
        <v/>
      </c>
      <c r="O677" s="56" t="str">
        <f aca="false">IF(J677="","",IF(AND(L677=0,K677=0),1,0))</f>
        <v/>
      </c>
      <c r="P677" s="56" t="str">
        <f aca="false">IF(L677=1,J677+ROW()/10^7,"")</f>
        <v/>
      </c>
      <c r="Q677" s="56" t="str">
        <f aca="false">IF(O677=1,M677,"")</f>
        <v/>
      </c>
      <c r="R677" s="56" t="str">
        <f aca="false">IF(K677=1,ROW(),"")</f>
        <v/>
      </c>
      <c r="S677" s="56" t="str">
        <f aca="false">IF(D677="","",TRIM(D677))</f>
        <v/>
      </c>
    </row>
    <row r="678" customFormat="false" ht="15" hidden="false" customHeight="false" outlineLevel="0" collapsed="false">
      <c r="A678" s="50"/>
      <c r="B678" s="50"/>
      <c r="C678" s="50" t="str">
        <f aca="false">IF(S678="","",IFERROR(IF(INDEX('Ledger Codes'!$C$6:$C$205,MATCH(S678,'Ledger Codes'!$B$6:$B$205,0))="","",INDEX('Ledger Codes'!$C$6:$C$205,MATCH(S678,'Ledger Codes'!$B$6:$B$205,0))),""))</f>
        <v/>
      </c>
      <c r="D678" s="50"/>
      <c r="E678" s="50"/>
      <c r="F678" s="50"/>
      <c r="G678" s="50"/>
      <c r="H678" s="50"/>
      <c r="I678" s="52" t="str">
        <f aca="false">IF(AND(G678="",H678=""),"",N(G678)-N(H678))</f>
        <v/>
      </c>
      <c r="J678" s="52" t="str">
        <f aca="false">IF(I678="","",ABS(I678))</f>
        <v/>
      </c>
      <c r="K678" s="56" t="str">
        <f aca="false">IF(S678="","",IF(IFERROR(INDEX('Expense Accounts'!$G$6:$G$75,MATCH(S678,'Expense Accounts'!$C$6:$C$75,0)),"Include")="Exclude",1,0))</f>
        <v/>
      </c>
      <c r="L678" s="56" t="str">
        <f aca="false">IF(J678="","",IF(AND(J678&gt;'Expenses Testing'!$E$9,K678=0),1,0))</f>
        <v/>
      </c>
      <c r="M678" s="57" t="n">
        <v>0.544067914152</v>
      </c>
      <c r="N678" s="56" t="str">
        <f aca="false">IF(OR(A678="",I678=""),"",IF(COUNTIFS($A$2:$A$800,A678,$D$2:$D$800,D678,$I$2:$I$800,I678)&gt;1,"Possible duplicate",""))</f>
        <v/>
      </c>
      <c r="O678" s="56" t="str">
        <f aca="false">IF(J678="","",IF(AND(L678=0,K678=0),1,0))</f>
        <v/>
      </c>
      <c r="P678" s="56" t="str">
        <f aca="false">IF(L678=1,J678+ROW()/10^7,"")</f>
        <v/>
      </c>
      <c r="Q678" s="56" t="str">
        <f aca="false">IF(O678=1,M678,"")</f>
        <v/>
      </c>
      <c r="R678" s="56" t="str">
        <f aca="false">IF(K678=1,ROW(),"")</f>
        <v/>
      </c>
      <c r="S678" s="56" t="str">
        <f aca="false">IF(D678="","",TRIM(D678))</f>
        <v/>
      </c>
    </row>
    <row r="679" customFormat="false" ht="15" hidden="false" customHeight="false" outlineLevel="0" collapsed="false">
      <c r="A679" s="50"/>
      <c r="B679" s="50"/>
      <c r="C679" s="50" t="str">
        <f aca="false">IF(S679="","",IFERROR(IF(INDEX('Ledger Codes'!$C$6:$C$205,MATCH(S679,'Ledger Codes'!$B$6:$B$205,0))="","",INDEX('Ledger Codes'!$C$6:$C$205,MATCH(S679,'Ledger Codes'!$B$6:$B$205,0))),""))</f>
        <v/>
      </c>
      <c r="D679" s="50"/>
      <c r="E679" s="50"/>
      <c r="F679" s="50"/>
      <c r="G679" s="50"/>
      <c r="H679" s="50"/>
      <c r="I679" s="52" t="str">
        <f aca="false">IF(AND(G679="",H679=""),"",N(G679)-N(H679))</f>
        <v/>
      </c>
      <c r="J679" s="52" t="str">
        <f aca="false">IF(I679="","",ABS(I679))</f>
        <v/>
      </c>
      <c r="K679" s="56" t="str">
        <f aca="false">IF(S679="","",IF(IFERROR(INDEX('Expense Accounts'!$G$6:$G$75,MATCH(S679,'Expense Accounts'!$C$6:$C$75,0)),"Include")="Exclude",1,0))</f>
        <v/>
      </c>
      <c r="L679" s="56" t="str">
        <f aca="false">IF(J679="","",IF(AND(J679&gt;'Expenses Testing'!$E$9,K679=0),1,0))</f>
        <v/>
      </c>
      <c r="M679" s="57" t="n">
        <v>0.620199882728</v>
      </c>
      <c r="N679" s="56" t="str">
        <f aca="false">IF(OR(A679="",I679=""),"",IF(COUNTIFS($A$2:$A$800,A679,$D$2:$D$800,D679,$I$2:$I$800,I679)&gt;1,"Possible duplicate",""))</f>
        <v/>
      </c>
      <c r="O679" s="56" t="str">
        <f aca="false">IF(J679="","",IF(AND(L679=0,K679=0),1,0))</f>
        <v/>
      </c>
      <c r="P679" s="56" t="str">
        <f aca="false">IF(L679=1,J679+ROW()/10^7,"")</f>
        <v/>
      </c>
      <c r="Q679" s="56" t="str">
        <f aca="false">IF(O679=1,M679,"")</f>
        <v/>
      </c>
      <c r="R679" s="56" t="str">
        <f aca="false">IF(K679=1,ROW(),"")</f>
        <v/>
      </c>
      <c r="S679" s="56" t="str">
        <f aca="false">IF(D679="","",TRIM(D679))</f>
        <v/>
      </c>
    </row>
    <row r="680" customFormat="false" ht="15" hidden="false" customHeight="false" outlineLevel="0" collapsed="false">
      <c r="A680" s="50"/>
      <c r="B680" s="50"/>
      <c r="C680" s="50" t="str">
        <f aca="false">IF(S680="","",IFERROR(IF(INDEX('Ledger Codes'!$C$6:$C$205,MATCH(S680,'Ledger Codes'!$B$6:$B$205,0))="","",INDEX('Ledger Codes'!$C$6:$C$205,MATCH(S680,'Ledger Codes'!$B$6:$B$205,0))),""))</f>
        <v/>
      </c>
      <c r="D680" s="50"/>
      <c r="E680" s="50"/>
      <c r="F680" s="50"/>
      <c r="G680" s="50"/>
      <c r="H680" s="50"/>
      <c r="I680" s="52" t="str">
        <f aca="false">IF(AND(G680="",H680=""),"",N(G680)-N(H680))</f>
        <v/>
      </c>
      <c r="J680" s="52" t="str">
        <f aca="false">IF(I680="","",ABS(I680))</f>
        <v/>
      </c>
      <c r="K680" s="56" t="str">
        <f aca="false">IF(S680="","",IF(IFERROR(INDEX('Expense Accounts'!$G$6:$G$75,MATCH(S680,'Expense Accounts'!$C$6:$C$75,0)),"Include")="Exclude",1,0))</f>
        <v/>
      </c>
      <c r="L680" s="56" t="str">
        <f aca="false">IF(J680="","",IF(AND(J680&gt;'Expenses Testing'!$E$9,K680=0),1,0))</f>
        <v/>
      </c>
      <c r="M680" s="57" t="n">
        <v>0.760007571338</v>
      </c>
      <c r="N680" s="56" t="str">
        <f aca="false">IF(OR(A680="",I680=""),"",IF(COUNTIFS($A$2:$A$800,A680,$D$2:$D$800,D680,$I$2:$I$800,I680)&gt;1,"Possible duplicate",""))</f>
        <v/>
      </c>
      <c r="O680" s="56" t="str">
        <f aca="false">IF(J680="","",IF(AND(L680=0,K680=0),1,0))</f>
        <v/>
      </c>
      <c r="P680" s="56" t="str">
        <f aca="false">IF(L680=1,J680+ROW()/10^7,"")</f>
        <v/>
      </c>
      <c r="Q680" s="56" t="str">
        <f aca="false">IF(O680=1,M680,"")</f>
        <v/>
      </c>
      <c r="R680" s="56" t="str">
        <f aca="false">IF(K680=1,ROW(),"")</f>
        <v/>
      </c>
      <c r="S680" s="56" t="str">
        <f aca="false">IF(D680="","",TRIM(D680))</f>
        <v/>
      </c>
    </row>
    <row r="681" customFormat="false" ht="15" hidden="false" customHeight="false" outlineLevel="0" collapsed="false">
      <c r="A681" s="50"/>
      <c r="B681" s="50"/>
      <c r="C681" s="50" t="str">
        <f aca="false">IF(S681="","",IFERROR(IF(INDEX('Ledger Codes'!$C$6:$C$205,MATCH(S681,'Ledger Codes'!$B$6:$B$205,0))="","",INDEX('Ledger Codes'!$C$6:$C$205,MATCH(S681,'Ledger Codes'!$B$6:$B$205,0))),""))</f>
        <v/>
      </c>
      <c r="D681" s="50"/>
      <c r="E681" s="50"/>
      <c r="F681" s="50"/>
      <c r="G681" s="50"/>
      <c r="H681" s="50"/>
      <c r="I681" s="52" t="str">
        <f aca="false">IF(AND(G681="",H681=""),"",N(G681)-N(H681))</f>
        <v/>
      </c>
      <c r="J681" s="52" t="str">
        <f aca="false">IF(I681="","",ABS(I681))</f>
        <v/>
      </c>
      <c r="K681" s="56" t="str">
        <f aca="false">IF(S681="","",IF(IFERROR(INDEX('Expense Accounts'!$G$6:$G$75,MATCH(S681,'Expense Accounts'!$C$6:$C$75,0)),"Include")="Exclude",1,0))</f>
        <v/>
      </c>
      <c r="L681" s="56" t="str">
        <f aca="false">IF(J681="","",IF(AND(J681&gt;'Expenses Testing'!$E$9,K681=0),1,0))</f>
        <v/>
      </c>
      <c r="M681" s="57" t="n">
        <v>0.655397125377</v>
      </c>
      <c r="N681" s="56" t="str">
        <f aca="false">IF(OR(A681="",I681=""),"",IF(COUNTIFS($A$2:$A$800,A681,$D$2:$D$800,D681,$I$2:$I$800,I681)&gt;1,"Possible duplicate",""))</f>
        <v/>
      </c>
      <c r="O681" s="56" t="str">
        <f aca="false">IF(J681="","",IF(AND(L681=0,K681=0),1,0))</f>
        <v/>
      </c>
      <c r="P681" s="56" t="str">
        <f aca="false">IF(L681=1,J681+ROW()/10^7,"")</f>
        <v/>
      </c>
      <c r="Q681" s="56" t="str">
        <f aca="false">IF(O681=1,M681,"")</f>
        <v/>
      </c>
      <c r="R681" s="56" t="str">
        <f aca="false">IF(K681=1,ROW(),"")</f>
        <v/>
      </c>
      <c r="S681" s="56" t="str">
        <f aca="false">IF(D681="","",TRIM(D681))</f>
        <v/>
      </c>
    </row>
    <row r="682" customFormat="false" ht="15" hidden="false" customHeight="false" outlineLevel="0" collapsed="false">
      <c r="A682" s="50"/>
      <c r="B682" s="50"/>
      <c r="C682" s="50" t="str">
        <f aca="false">IF(S682="","",IFERROR(IF(INDEX('Ledger Codes'!$C$6:$C$205,MATCH(S682,'Ledger Codes'!$B$6:$B$205,0))="","",INDEX('Ledger Codes'!$C$6:$C$205,MATCH(S682,'Ledger Codes'!$B$6:$B$205,0))),""))</f>
        <v/>
      </c>
      <c r="D682" s="50"/>
      <c r="E682" s="50"/>
      <c r="F682" s="50"/>
      <c r="G682" s="50"/>
      <c r="H682" s="50"/>
      <c r="I682" s="52" t="str">
        <f aca="false">IF(AND(G682="",H682=""),"",N(G682)-N(H682))</f>
        <v/>
      </c>
      <c r="J682" s="52" t="str">
        <f aca="false">IF(I682="","",ABS(I682))</f>
        <v/>
      </c>
      <c r="K682" s="56" t="str">
        <f aca="false">IF(S682="","",IF(IFERROR(INDEX('Expense Accounts'!$G$6:$G$75,MATCH(S682,'Expense Accounts'!$C$6:$C$75,0)),"Include")="Exclude",1,0))</f>
        <v/>
      </c>
      <c r="L682" s="56" t="str">
        <f aca="false">IF(J682="","",IF(AND(J682&gt;'Expenses Testing'!$E$9,K682=0),1,0))</f>
        <v/>
      </c>
      <c r="M682" s="57" t="n">
        <v>0.148021963824</v>
      </c>
      <c r="N682" s="56" t="str">
        <f aca="false">IF(OR(A682="",I682=""),"",IF(COUNTIFS($A$2:$A$800,A682,$D$2:$D$800,D682,$I$2:$I$800,I682)&gt;1,"Possible duplicate",""))</f>
        <v/>
      </c>
      <c r="O682" s="56" t="str">
        <f aca="false">IF(J682="","",IF(AND(L682=0,K682=0),1,0))</f>
        <v/>
      </c>
      <c r="P682" s="56" t="str">
        <f aca="false">IF(L682=1,J682+ROW()/10^7,"")</f>
        <v/>
      </c>
      <c r="Q682" s="56" t="str">
        <f aca="false">IF(O682=1,M682,"")</f>
        <v/>
      </c>
      <c r="R682" s="56" t="str">
        <f aca="false">IF(K682=1,ROW(),"")</f>
        <v/>
      </c>
      <c r="S682" s="56" t="str">
        <f aca="false">IF(D682="","",TRIM(D682))</f>
        <v/>
      </c>
    </row>
    <row r="683" customFormat="false" ht="15" hidden="false" customHeight="false" outlineLevel="0" collapsed="false">
      <c r="A683" s="50"/>
      <c r="B683" s="50"/>
      <c r="C683" s="50" t="str">
        <f aca="false">IF(S683="","",IFERROR(IF(INDEX('Ledger Codes'!$C$6:$C$205,MATCH(S683,'Ledger Codes'!$B$6:$B$205,0))="","",INDEX('Ledger Codes'!$C$6:$C$205,MATCH(S683,'Ledger Codes'!$B$6:$B$205,0))),""))</f>
        <v/>
      </c>
      <c r="D683" s="50"/>
      <c r="E683" s="50"/>
      <c r="F683" s="50"/>
      <c r="G683" s="50"/>
      <c r="H683" s="50"/>
      <c r="I683" s="52" t="str">
        <f aca="false">IF(AND(G683="",H683=""),"",N(G683)-N(H683))</f>
        <v/>
      </c>
      <c r="J683" s="52" t="str">
        <f aca="false">IF(I683="","",ABS(I683))</f>
        <v/>
      </c>
      <c r="K683" s="56" t="str">
        <f aca="false">IF(S683="","",IF(IFERROR(INDEX('Expense Accounts'!$G$6:$G$75,MATCH(S683,'Expense Accounts'!$C$6:$C$75,0)),"Include")="Exclude",1,0))</f>
        <v/>
      </c>
      <c r="L683" s="56" t="str">
        <f aca="false">IF(J683="","",IF(AND(J683&gt;'Expenses Testing'!$E$9,K683=0),1,0))</f>
        <v/>
      </c>
      <c r="M683" s="57" t="n">
        <v>0.249665289291</v>
      </c>
      <c r="N683" s="56" t="str">
        <f aca="false">IF(OR(A683="",I683=""),"",IF(COUNTIFS($A$2:$A$800,A683,$D$2:$D$800,D683,$I$2:$I$800,I683)&gt;1,"Possible duplicate",""))</f>
        <v/>
      </c>
      <c r="O683" s="56" t="str">
        <f aca="false">IF(J683="","",IF(AND(L683=0,K683=0),1,0))</f>
        <v/>
      </c>
      <c r="P683" s="56" t="str">
        <f aca="false">IF(L683=1,J683+ROW()/10^7,"")</f>
        <v/>
      </c>
      <c r="Q683" s="56" t="str">
        <f aca="false">IF(O683=1,M683,"")</f>
        <v/>
      </c>
      <c r="R683" s="56" t="str">
        <f aca="false">IF(K683=1,ROW(),"")</f>
        <v/>
      </c>
      <c r="S683" s="56" t="str">
        <f aca="false">IF(D683="","",TRIM(D683))</f>
        <v/>
      </c>
    </row>
    <row r="684" customFormat="false" ht="15" hidden="false" customHeight="false" outlineLevel="0" collapsed="false">
      <c r="A684" s="50"/>
      <c r="B684" s="50"/>
      <c r="C684" s="50" t="str">
        <f aca="false">IF(S684="","",IFERROR(IF(INDEX('Ledger Codes'!$C$6:$C$205,MATCH(S684,'Ledger Codes'!$B$6:$B$205,0))="","",INDEX('Ledger Codes'!$C$6:$C$205,MATCH(S684,'Ledger Codes'!$B$6:$B$205,0))),""))</f>
        <v/>
      </c>
      <c r="D684" s="50"/>
      <c r="E684" s="50"/>
      <c r="F684" s="50"/>
      <c r="G684" s="50"/>
      <c r="H684" s="50"/>
      <c r="I684" s="52" t="str">
        <f aca="false">IF(AND(G684="",H684=""),"",N(G684)-N(H684))</f>
        <v/>
      </c>
      <c r="J684" s="52" t="str">
        <f aca="false">IF(I684="","",ABS(I684))</f>
        <v/>
      </c>
      <c r="K684" s="56" t="str">
        <f aca="false">IF(S684="","",IF(IFERROR(INDEX('Expense Accounts'!$G$6:$G$75,MATCH(S684,'Expense Accounts'!$C$6:$C$75,0)),"Include")="Exclude",1,0))</f>
        <v/>
      </c>
      <c r="L684" s="56" t="str">
        <f aca="false">IF(J684="","",IF(AND(J684&gt;'Expenses Testing'!$E$9,K684=0),1,0))</f>
        <v/>
      </c>
      <c r="M684" s="57" t="n">
        <v>0.844741761855</v>
      </c>
      <c r="N684" s="56" t="str">
        <f aca="false">IF(OR(A684="",I684=""),"",IF(COUNTIFS($A$2:$A$800,A684,$D$2:$D$800,D684,$I$2:$I$800,I684)&gt;1,"Possible duplicate",""))</f>
        <v/>
      </c>
      <c r="O684" s="56" t="str">
        <f aca="false">IF(J684="","",IF(AND(L684=0,K684=0),1,0))</f>
        <v/>
      </c>
      <c r="P684" s="56" t="str">
        <f aca="false">IF(L684=1,J684+ROW()/10^7,"")</f>
        <v/>
      </c>
      <c r="Q684" s="56" t="str">
        <f aca="false">IF(O684=1,M684,"")</f>
        <v/>
      </c>
      <c r="R684" s="56" t="str">
        <f aca="false">IF(K684=1,ROW(),"")</f>
        <v/>
      </c>
      <c r="S684" s="56" t="str">
        <f aca="false">IF(D684="","",TRIM(D684))</f>
        <v/>
      </c>
    </row>
    <row r="685" customFormat="false" ht="15" hidden="false" customHeight="false" outlineLevel="0" collapsed="false">
      <c r="A685" s="50"/>
      <c r="B685" s="50"/>
      <c r="C685" s="50" t="str">
        <f aca="false">IF(S685="","",IFERROR(IF(INDEX('Ledger Codes'!$C$6:$C$205,MATCH(S685,'Ledger Codes'!$B$6:$B$205,0))="","",INDEX('Ledger Codes'!$C$6:$C$205,MATCH(S685,'Ledger Codes'!$B$6:$B$205,0))),""))</f>
        <v/>
      </c>
      <c r="D685" s="50"/>
      <c r="E685" s="50"/>
      <c r="F685" s="50"/>
      <c r="G685" s="50"/>
      <c r="H685" s="50"/>
      <c r="I685" s="52" t="str">
        <f aca="false">IF(AND(G685="",H685=""),"",N(G685)-N(H685))</f>
        <v/>
      </c>
      <c r="J685" s="52" t="str">
        <f aca="false">IF(I685="","",ABS(I685))</f>
        <v/>
      </c>
      <c r="K685" s="56" t="str">
        <f aca="false">IF(S685="","",IF(IFERROR(INDEX('Expense Accounts'!$G$6:$G$75,MATCH(S685,'Expense Accounts'!$C$6:$C$75,0)),"Include")="Exclude",1,0))</f>
        <v/>
      </c>
      <c r="L685" s="56" t="str">
        <f aca="false">IF(J685="","",IF(AND(J685&gt;'Expenses Testing'!$E$9,K685=0),1,0))</f>
        <v/>
      </c>
      <c r="M685" s="57" t="n">
        <v>0.355749653611</v>
      </c>
      <c r="N685" s="56" t="str">
        <f aca="false">IF(OR(A685="",I685=""),"",IF(COUNTIFS($A$2:$A$800,A685,$D$2:$D$800,D685,$I$2:$I$800,I685)&gt;1,"Possible duplicate",""))</f>
        <v/>
      </c>
      <c r="O685" s="56" t="str">
        <f aca="false">IF(J685="","",IF(AND(L685=0,K685=0),1,0))</f>
        <v/>
      </c>
      <c r="P685" s="56" t="str">
        <f aca="false">IF(L685=1,J685+ROW()/10^7,"")</f>
        <v/>
      </c>
      <c r="Q685" s="56" t="str">
        <f aca="false">IF(O685=1,M685,"")</f>
        <v/>
      </c>
      <c r="R685" s="56" t="str">
        <f aca="false">IF(K685=1,ROW(),"")</f>
        <v/>
      </c>
      <c r="S685" s="56" t="str">
        <f aca="false">IF(D685="","",TRIM(D685))</f>
        <v/>
      </c>
    </row>
    <row r="686" customFormat="false" ht="15" hidden="false" customHeight="false" outlineLevel="0" collapsed="false">
      <c r="A686" s="50"/>
      <c r="B686" s="50"/>
      <c r="C686" s="50" t="str">
        <f aca="false">IF(S686="","",IFERROR(IF(INDEX('Ledger Codes'!$C$6:$C$205,MATCH(S686,'Ledger Codes'!$B$6:$B$205,0))="","",INDEX('Ledger Codes'!$C$6:$C$205,MATCH(S686,'Ledger Codes'!$B$6:$B$205,0))),""))</f>
        <v/>
      </c>
      <c r="D686" s="50"/>
      <c r="E686" s="50"/>
      <c r="F686" s="50"/>
      <c r="G686" s="50"/>
      <c r="H686" s="50"/>
      <c r="I686" s="52" t="str">
        <f aca="false">IF(AND(G686="",H686=""),"",N(G686)-N(H686))</f>
        <v/>
      </c>
      <c r="J686" s="52" t="str">
        <f aca="false">IF(I686="","",ABS(I686))</f>
        <v/>
      </c>
      <c r="K686" s="56" t="str">
        <f aca="false">IF(S686="","",IF(IFERROR(INDEX('Expense Accounts'!$G$6:$G$75,MATCH(S686,'Expense Accounts'!$C$6:$C$75,0)),"Include")="Exclude",1,0))</f>
        <v/>
      </c>
      <c r="L686" s="56" t="str">
        <f aca="false">IF(J686="","",IF(AND(J686&gt;'Expenses Testing'!$E$9,K686=0),1,0))</f>
        <v/>
      </c>
      <c r="M686" s="57" t="n">
        <v>0.66877918533</v>
      </c>
      <c r="N686" s="56" t="str">
        <f aca="false">IF(OR(A686="",I686=""),"",IF(COUNTIFS($A$2:$A$800,A686,$D$2:$D$800,D686,$I$2:$I$800,I686)&gt;1,"Possible duplicate",""))</f>
        <v/>
      </c>
      <c r="O686" s="56" t="str">
        <f aca="false">IF(J686="","",IF(AND(L686=0,K686=0),1,0))</f>
        <v/>
      </c>
      <c r="P686" s="56" t="str">
        <f aca="false">IF(L686=1,J686+ROW()/10^7,"")</f>
        <v/>
      </c>
      <c r="Q686" s="56" t="str">
        <f aca="false">IF(O686=1,M686,"")</f>
        <v/>
      </c>
      <c r="R686" s="56" t="str">
        <f aca="false">IF(K686=1,ROW(),"")</f>
        <v/>
      </c>
      <c r="S686" s="56" t="str">
        <f aca="false">IF(D686="","",TRIM(D686))</f>
        <v/>
      </c>
    </row>
    <row r="687" customFormat="false" ht="15" hidden="false" customHeight="false" outlineLevel="0" collapsed="false">
      <c r="A687" s="50"/>
      <c r="B687" s="50"/>
      <c r="C687" s="50" t="str">
        <f aca="false">IF(S687="","",IFERROR(IF(INDEX('Ledger Codes'!$C$6:$C$205,MATCH(S687,'Ledger Codes'!$B$6:$B$205,0))="","",INDEX('Ledger Codes'!$C$6:$C$205,MATCH(S687,'Ledger Codes'!$B$6:$B$205,0))),""))</f>
        <v/>
      </c>
      <c r="D687" s="50"/>
      <c r="E687" s="50"/>
      <c r="F687" s="50"/>
      <c r="G687" s="50"/>
      <c r="H687" s="50"/>
      <c r="I687" s="52" t="str">
        <f aca="false">IF(AND(G687="",H687=""),"",N(G687)-N(H687))</f>
        <v/>
      </c>
      <c r="J687" s="52" t="str">
        <f aca="false">IF(I687="","",ABS(I687))</f>
        <v/>
      </c>
      <c r="K687" s="56" t="str">
        <f aca="false">IF(S687="","",IF(IFERROR(INDEX('Expense Accounts'!$G$6:$G$75,MATCH(S687,'Expense Accounts'!$C$6:$C$75,0)),"Include")="Exclude",1,0))</f>
        <v/>
      </c>
      <c r="L687" s="56" t="str">
        <f aca="false">IF(J687="","",IF(AND(J687&gt;'Expenses Testing'!$E$9,K687=0),1,0))</f>
        <v/>
      </c>
      <c r="M687" s="57" t="n">
        <v>0.720011140307</v>
      </c>
      <c r="N687" s="56" t="str">
        <f aca="false">IF(OR(A687="",I687=""),"",IF(COUNTIFS($A$2:$A$800,A687,$D$2:$D$800,D687,$I$2:$I$800,I687)&gt;1,"Possible duplicate",""))</f>
        <v/>
      </c>
      <c r="O687" s="56" t="str">
        <f aca="false">IF(J687="","",IF(AND(L687=0,K687=0),1,0))</f>
        <v/>
      </c>
      <c r="P687" s="56" t="str">
        <f aca="false">IF(L687=1,J687+ROW()/10^7,"")</f>
        <v/>
      </c>
      <c r="Q687" s="56" t="str">
        <f aca="false">IF(O687=1,M687,"")</f>
        <v/>
      </c>
      <c r="R687" s="56" t="str">
        <f aca="false">IF(K687=1,ROW(),"")</f>
        <v/>
      </c>
      <c r="S687" s="56" t="str">
        <f aca="false">IF(D687="","",TRIM(D687))</f>
        <v/>
      </c>
    </row>
    <row r="688" customFormat="false" ht="15" hidden="false" customHeight="false" outlineLevel="0" collapsed="false">
      <c r="A688" s="50"/>
      <c r="B688" s="50"/>
      <c r="C688" s="50" t="str">
        <f aca="false">IF(S688="","",IFERROR(IF(INDEX('Ledger Codes'!$C$6:$C$205,MATCH(S688,'Ledger Codes'!$B$6:$B$205,0))="","",INDEX('Ledger Codes'!$C$6:$C$205,MATCH(S688,'Ledger Codes'!$B$6:$B$205,0))),""))</f>
        <v/>
      </c>
      <c r="D688" s="50"/>
      <c r="E688" s="50"/>
      <c r="F688" s="50"/>
      <c r="G688" s="50"/>
      <c r="H688" s="50"/>
      <c r="I688" s="52" t="str">
        <f aca="false">IF(AND(G688="",H688=""),"",N(G688)-N(H688))</f>
        <v/>
      </c>
      <c r="J688" s="52" t="str">
        <f aca="false">IF(I688="","",ABS(I688))</f>
        <v/>
      </c>
      <c r="K688" s="56" t="str">
        <f aca="false">IF(S688="","",IF(IFERROR(INDEX('Expense Accounts'!$G$6:$G$75,MATCH(S688,'Expense Accounts'!$C$6:$C$75,0)),"Include")="Exclude",1,0))</f>
        <v/>
      </c>
      <c r="L688" s="56" t="str">
        <f aca="false">IF(J688="","",IF(AND(J688&gt;'Expenses Testing'!$E$9,K688=0),1,0))</f>
        <v/>
      </c>
      <c r="M688" s="57" t="n">
        <v>0.233453370286</v>
      </c>
      <c r="N688" s="56" t="str">
        <f aca="false">IF(OR(A688="",I688=""),"",IF(COUNTIFS($A$2:$A$800,A688,$D$2:$D$800,D688,$I$2:$I$800,I688)&gt;1,"Possible duplicate",""))</f>
        <v/>
      </c>
      <c r="O688" s="56" t="str">
        <f aca="false">IF(J688="","",IF(AND(L688=0,K688=0),1,0))</f>
        <v/>
      </c>
      <c r="P688" s="56" t="str">
        <f aca="false">IF(L688=1,J688+ROW()/10^7,"")</f>
        <v/>
      </c>
      <c r="Q688" s="56" t="str">
        <f aca="false">IF(O688=1,M688,"")</f>
        <v/>
      </c>
      <c r="R688" s="56" t="str">
        <f aca="false">IF(K688=1,ROW(),"")</f>
        <v/>
      </c>
      <c r="S688" s="56" t="str">
        <f aca="false">IF(D688="","",TRIM(D688))</f>
        <v/>
      </c>
    </row>
    <row r="689" customFormat="false" ht="15" hidden="false" customHeight="false" outlineLevel="0" collapsed="false">
      <c r="A689" s="50"/>
      <c r="B689" s="50"/>
      <c r="C689" s="50" t="str">
        <f aca="false">IF(S689="","",IFERROR(IF(INDEX('Ledger Codes'!$C$6:$C$205,MATCH(S689,'Ledger Codes'!$B$6:$B$205,0))="","",INDEX('Ledger Codes'!$C$6:$C$205,MATCH(S689,'Ledger Codes'!$B$6:$B$205,0))),""))</f>
        <v/>
      </c>
      <c r="D689" s="50"/>
      <c r="E689" s="50"/>
      <c r="F689" s="50"/>
      <c r="G689" s="50"/>
      <c r="H689" s="50"/>
      <c r="I689" s="52" t="str">
        <f aca="false">IF(AND(G689="",H689=""),"",N(G689)-N(H689))</f>
        <v/>
      </c>
      <c r="J689" s="52" t="str">
        <f aca="false">IF(I689="","",ABS(I689))</f>
        <v/>
      </c>
      <c r="K689" s="56" t="str">
        <f aca="false">IF(S689="","",IF(IFERROR(INDEX('Expense Accounts'!$G$6:$G$75,MATCH(S689,'Expense Accounts'!$C$6:$C$75,0)),"Include")="Exclude",1,0))</f>
        <v/>
      </c>
      <c r="L689" s="56" t="str">
        <f aca="false">IF(J689="","",IF(AND(J689&gt;'Expenses Testing'!$E$9,K689=0),1,0))</f>
        <v/>
      </c>
      <c r="M689" s="57" t="n">
        <v>0.391379752313</v>
      </c>
      <c r="N689" s="56" t="str">
        <f aca="false">IF(OR(A689="",I689=""),"",IF(COUNTIFS($A$2:$A$800,A689,$D$2:$D$800,D689,$I$2:$I$800,I689)&gt;1,"Possible duplicate",""))</f>
        <v/>
      </c>
      <c r="O689" s="56" t="str">
        <f aca="false">IF(J689="","",IF(AND(L689=0,K689=0),1,0))</f>
        <v/>
      </c>
      <c r="P689" s="56" t="str">
        <f aca="false">IF(L689=1,J689+ROW()/10^7,"")</f>
        <v/>
      </c>
      <c r="Q689" s="56" t="str">
        <f aca="false">IF(O689=1,M689,"")</f>
        <v/>
      </c>
      <c r="R689" s="56" t="str">
        <f aca="false">IF(K689=1,ROW(),"")</f>
        <v/>
      </c>
      <c r="S689" s="56" t="str">
        <f aca="false">IF(D689="","",TRIM(D689))</f>
        <v/>
      </c>
    </row>
    <row r="690" customFormat="false" ht="15" hidden="false" customHeight="false" outlineLevel="0" collapsed="false">
      <c r="A690" s="50"/>
      <c r="B690" s="50"/>
      <c r="C690" s="50" t="str">
        <f aca="false">IF(S690="","",IFERROR(IF(INDEX('Ledger Codes'!$C$6:$C$205,MATCH(S690,'Ledger Codes'!$B$6:$B$205,0))="","",INDEX('Ledger Codes'!$C$6:$C$205,MATCH(S690,'Ledger Codes'!$B$6:$B$205,0))),""))</f>
        <v/>
      </c>
      <c r="D690" s="50"/>
      <c r="E690" s="50"/>
      <c r="F690" s="50"/>
      <c r="G690" s="50"/>
      <c r="H690" s="50"/>
      <c r="I690" s="52" t="str">
        <f aca="false">IF(AND(G690="",H690=""),"",N(G690)-N(H690))</f>
        <v/>
      </c>
      <c r="J690" s="52" t="str">
        <f aca="false">IF(I690="","",ABS(I690))</f>
        <v/>
      </c>
      <c r="K690" s="56" t="str">
        <f aca="false">IF(S690="","",IF(IFERROR(INDEX('Expense Accounts'!$G$6:$G$75,MATCH(S690,'Expense Accounts'!$C$6:$C$75,0)),"Include")="Exclude",1,0))</f>
        <v/>
      </c>
      <c r="L690" s="56" t="str">
        <f aca="false">IF(J690="","",IF(AND(J690&gt;'Expenses Testing'!$E$9,K690=0),1,0))</f>
        <v/>
      </c>
      <c r="M690" s="57" t="n">
        <v>0.394311308555</v>
      </c>
      <c r="N690" s="56" t="str">
        <f aca="false">IF(OR(A690="",I690=""),"",IF(COUNTIFS($A$2:$A$800,A690,$D$2:$D$800,D690,$I$2:$I$800,I690)&gt;1,"Possible duplicate",""))</f>
        <v/>
      </c>
      <c r="O690" s="56" t="str">
        <f aca="false">IF(J690="","",IF(AND(L690=0,K690=0),1,0))</f>
        <v/>
      </c>
      <c r="P690" s="56" t="str">
        <f aca="false">IF(L690=1,J690+ROW()/10^7,"")</f>
        <v/>
      </c>
      <c r="Q690" s="56" t="str">
        <f aca="false">IF(O690=1,M690,"")</f>
        <v/>
      </c>
      <c r="R690" s="56" t="str">
        <f aca="false">IF(K690=1,ROW(),"")</f>
        <v/>
      </c>
      <c r="S690" s="56" t="str">
        <f aca="false">IF(D690="","",TRIM(D690))</f>
        <v/>
      </c>
    </row>
    <row r="691" customFormat="false" ht="15" hidden="false" customHeight="false" outlineLevel="0" collapsed="false">
      <c r="A691" s="50"/>
      <c r="B691" s="50"/>
      <c r="C691" s="50" t="str">
        <f aca="false">IF(S691="","",IFERROR(IF(INDEX('Ledger Codes'!$C$6:$C$205,MATCH(S691,'Ledger Codes'!$B$6:$B$205,0))="","",INDEX('Ledger Codes'!$C$6:$C$205,MATCH(S691,'Ledger Codes'!$B$6:$B$205,0))),""))</f>
        <v/>
      </c>
      <c r="D691" s="50"/>
      <c r="E691" s="50"/>
      <c r="F691" s="50"/>
      <c r="G691" s="50"/>
      <c r="H691" s="50"/>
      <c r="I691" s="52" t="str">
        <f aca="false">IF(AND(G691="",H691=""),"",N(G691)-N(H691))</f>
        <v/>
      </c>
      <c r="J691" s="52" t="str">
        <f aca="false">IF(I691="","",ABS(I691))</f>
        <v/>
      </c>
      <c r="K691" s="56" t="str">
        <f aca="false">IF(S691="","",IF(IFERROR(INDEX('Expense Accounts'!$G$6:$G$75,MATCH(S691,'Expense Accounts'!$C$6:$C$75,0)),"Include")="Exclude",1,0))</f>
        <v/>
      </c>
      <c r="L691" s="56" t="str">
        <f aca="false">IF(J691="","",IF(AND(J691&gt;'Expenses Testing'!$E$9,K691=0),1,0))</f>
        <v/>
      </c>
      <c r="M691" s="57" t="n">
        <v>0.395858158777</v>
      </c>
      <c r="N691" s="56" t="str">
        <f aca="false">IF(OR(A691="",I691=""),"",IF(COUNTIFS($A$2:$A$800,A691,$D$2:$D$800,D691,$I$2:$I$800,I691)&gt;1,"Possible duplicate",""))</f>
        <v/>
      </c>
      <c r="O691" s="56" t="str">
        <f aca="false">IF(J691="","",IF(AND(L691=0,K691=0),1,0))</f>
        <v/>
      </c>
      <c r="P691" s="56" t="str">
        <f aca="false">IF(L691=1,J691+ROW()/10^7,"")</f>
        <v/>
      </c>
      <c r="Q691" s="56" t="str">
        <f aca="false">IF(O691=1,M691,"")</f>
        <v/>
      </c>
      <c r="R691" s="56" t="str">
        <f aca="false">IF(K691=1,ROW(),"")</f>
        <v/>
      </c>
      <c r="S691" s="56" t="str">
        <f aca="false">IF(D691="","",TRIM(D691))</f>
        <v/>
      </c>
    </row>
    <row r="692" customFormat="false" ht="15" hidden="false" customHeight="false" outlineLevel="0" collapsed="false">
      <c r="A692" s="50"/>
      <c r="B692" s="50"/>
      <c r="C692" s="50" t="str">
        <f aca="false">IF(S692="","",IFERROR(IF(INDEX('Ledger Codes'!$C$6:$C$205,MATCH(S692,'Ledger Codes'!$B$6:$B$205,0))="","",INDEX('Ledger Codes'!$C$6:$C$205,MATCH(S692,'Ledger Codes'!$B$6:$B$205,0))),""))</f>
        <v/>
      </c>
      <c r="D692" s="50"/>
      <c r="E692" s="50"/>
      <c r="F692" s="50"/>
      <c r="G692" s="50"/>
      <c r="H692" s="50"/>
      <c r="I692" s="52" t="str">
        <f aca="false">IF(AND(G692="",H692=""),"",N(G692)-N(H692))</f>
        <v/>
      </c>
      <c r="J692" s="52" t="str">
        <f aca="false">IF(I692="","",ABS(I692))</f>
        <v/>
      </c>
      <c r="K692" s="56" t="str">
        <f aca="false">IF(S692="","",IF(IFERROR(INDEX('Expense Accounts'!$G$6:$G$75,MATCH(S692,'Expense Accounts'!$C$6:$C$75,0)),"Include")="Exclude",1,0))</f>
        <v/>
      </c>
      <c r="L692" s="56" t="str">
        <f aca="false">IF(J692="","",IF(AND(J692&gt;'Expenses Testing'!$E$9,K692=0),1,0))</f>
        <v/>
      </c>
      <c r="M692" s="57" t="n">
        <v>0.229135294031</v>
      </c>
      <c r="N692" s="56" t="str">
        <f aca="false">IF(OR(A692="",I692=""),"",IF(COUNTIFS($A$2:$A$800,A692,$D$2:$D$800,D692,$I$2:$I$800,I692)&gt;1,"Possible duplicate",""))</f>
        <v/>
      </c>
      <c r="O692" s="56" t="str">
        <f aca="false">IF(J692="","",IF(AND(L692=0,K692=0),1,0))</f>
        <v/>
      </c>
      <c r="P692" s="56" t="str">
        <f aca="false">IF(L692=1,J692+ROW()/10^7,"")</f>
        <v/>
      </c>
      <c r="Q692" s="56" t="str">
        <f aca="false">IF(O692=1,M692,"")</f>
        <v/>
      </c>
      <c r="R692" s="56" t="str">
        <f aca="false">IF(K692=1,ROW(),"")</f>
        <v/>
      </c>
      <c r="S692" s="56" t="str">
        <f aca="false">IF(D692="","",TRIM(D692))</f>
        <v/>
      </c>
    </row>
    <row r="693" customFormat="false" ht="15" hidden="false" customHeight="false" outlineLevel="0" collapsed="false">
      <c r="A693" s="50"/>
      <c r="B693" s="50"/>
      <c r="C693" s="50" t="str">
        <f aca="false">IF(S693="","",IFERROR(IF(INDEX('Ledger Codes'!$C$6:$C$205,MATCH(S693,'Ledger Codes'!$B$6:$B$205,0))="","",INDEX('Ledger Codes'!$C$6:$C$205,MATCH(S693,'Ledger Codes'!$B$6:$B$205,0))),""))</f>
        <v/>
      </c>
      <c r="D693" s="50"/>
      <c r="E693" s="50"/>
      <c r="F693" s="50"/>
      <c r="G693" s="50"/>
      <c r="H693" s="50"/>
      <c r="I693" s="52" t="str">
        <f aca="false">IF(AND(G693="",H693=""),"",N(G693)-N(H693))</f>
        <v/>
      </c>
      <c r="J693" s="52" t="str">
        <f aca="false">IF(I693="","",ABS(I693))</f>
        <v/>
      </c>
      <c r="K693" s="56" t="str">
        <f aca="false">IF(S693="","",IF(IFERROR(INDEX('Expense Accounts'!$G$6:$G$75,MATCH(S693,'Expense Accounts'!$C$6:$C$75,0)),"Include")="Exclude",1,0))</f>
        <v/>
      </c>
      <c r="L693" s="56" t="str">
        <f aca="false">IF(J693="","",IF(AND(J693&gt;'Expenses Testing'!$E$9,K693=0),1,0))</f>
        <v/>
      </c>
      <c r="M693" s="57" t="n">
        <v>0.433287710361</v>
      </c>
      <c r="N693" s="56" t="str">
        <f aca="false">IF(OR(A693="",I693=""),"",IF(COUNTIFS($A$2:$A$800,A693,$D$2:$D$800,D693,$I$2:$I$800,I693)&gt;1,"Possible duplicate",""))</f>
        <v/>
      </c>
      <c r="O693" s="56" t="str">
        <f aca="false">IF(J693="","",IF(AND(L693=0,K693=0),1,0))</f>
        <v/>
      </c>
      <c r="P693" s="56" t="str">
        <f aca="false">IF(L693=1,J693+ROW()/10^7,"")</f>
        <v/>
      </c>
      <c r="Q693" s="56" t="str">
        <f aca="false">IF(O693=1,M693,"")</f>
        <v/>
      </c>
      <c r="R693" s="56" t="str">
        <f aca="false">IF(K693=1,ROW(),"")</f>
        <v/>
      </c>
      <c r="S693" s="56" t="str">
        <f aca="false">IF(D693="","",TRIM(D693))</f>
        <v/>
      </c>
    </row>
    <row r="694" customFormat="false" ht="15" hidden="false" customHeight="false" outlineLevel="0" collapsed="false">
      <c r="A694" s="50"/>
      <c r="B694" s="50"/>
      <c r="C694" s="50" t="str">
        <f aca="false">IF(S694="","",IFERROR(IF(INDEX('Ledger Codes'!$C$6:$C$205,MATCH(S694,'Ledger Codes'!$B$6:$B$205,0))="","",INDEX('Ledger Codes'!$C$6:$C$205,MATCH(S694,'Ledger Codes'!$B$6:$B$205,0))),""))</f>
        <v/>
      </c>
      <c r="D694" s="50"/>
      <c r="E694" s="50"/>
      <c r="F694" s="50"/>
      <c r="G694" s="50"/>
      <c r="H694" s="50"/>
      <c r="I694" s="52" t="str">
        <f aca="false">IF(AND(G694="",H694=""),"",N(G694)-N(H694))</f>
        <v/>
      </c>
      <c r="J694" s="52" t="str">
        <f aca="false">IF(I694="","",ABS(I694))</f>
        <v/>
      </c>
      <c r="K694" s="56" t="str">
        <f aca="false">IF(S694="","",IF(IFERROR(INDEX('Expense Accounts'!$G$6:$G$75,MATCH(S694,'Expense Accounts'!$C$6:$C$75,0)),"Include")="Exclude",1,0))</f>
        <v/>
      </c>
      <c r="L694" s="56" t="str">
        <f aca="false">IF(J694="","",IF(AND(J694&gt;'Expenses Testing'!$E$9,K694=0),1,0))</f>
        <v/>
      </c>
      <c r="M694" s="57" t="n">
        <v>0.4840041933</v>
      </c>
      <c r="N694" s="56" t="str">
        <f aca="false">IF(OR(A694="",I694=""),"",IF(COUNTIFS($A$2:$A$800,A694,$D$2:$D$800,D694,$I$2:$I$800,I694)&gt;1,"Possible duplicate",""))</f>
        <v/>
      </c>
      <c r="O694" s="56" t="str">
        <f aca="false">IF(J694="","",IF(AND(L694=0,K694=0),1,0))</f>
        <v/>
      </c>
      <c r="P694" s="56" t="str">
        <f aca="false">IF(L694=1,J694+ROW()/10^7,"")</f>
        <v/>
      </c>
      <c r="Q694" s="56" t="str">
        <f aca="false">IF(O694=1,M694,"")</f>
        <v/>
      </c>
      <c r="R694" s="56" t="str">
        <f aca="false">IF(K694=1,ROW(),"")</f>
        <v/>
      </c>
      <c r="S694" s="56" t="str">
        <f aca="false">IF(D694="","",TRIM(D694))</f>
        <v/>
      </c>
    </row>
    <row r="695" customFormat="false" ht="15" hidden="false" customHeight="false" outlineLevel="0" collapsed="false">
      <c r="A695" s="50"/>
      <c r="B695" s="50"/>
      <c r="C695" s="50" t="str">
        <f aca="false">IF(S695="","",IFERROR(IF(INDEX('Ledger Codes'!$C$6:$C$205,MATCH(S695,'Ledger Codes'!$B$6:$B$205,0))="","",INDEX('Ledger Codes'!$C$6:$C$205,MATCH(S695,'Ledger Codes'!$B$6:$B$205,0))),""))</f>
        <v/>
      </c>
      <c r="D695" s="50"/>
      <c r="E695" s="50"/>
      <c r="F695" s="50"/>
      <c r="G695" s="50"/>
      <c r="H695" s="50"/>
      <c r="I695" s="52" t="str">
        <f aca="false">IF(AND(G695="",H695=""),"",N(G695)-N(H695))</f>
        <v/>
      </c>
      <c r="J695" s="52" t="str">
        <f aca="false">IF(I695="","",ABS(I695))</f>
        <v/>
      </c>
      <c r="K695" s="56" t="str">
        <f aca="false">IF(S695="","",IF(IFERROR(INDEX('Expense Accounts'!$G$6:$G$75,MATCH(S695,'Expense Accounts'!$C$6:$C$75,0)),"Include")="Exclude",1,0))</f>
        <v/>
      </c>
      <c r="L695" s="56" t="str">
        <f aca="false">IF(J695="","",IF(AND(J695&gt;'Expenses Testing'!$E$9,K695=0),1,0))</f>
        <v/>
      </c>
      <c r="M695" s="57" t="n">
        <v>0.913320949393</v>
      </c>
      <c r="N695" s="56" t="str">
        <f aca="false">IF(OR(A695="",I695=""),"",IF(COUNTIFS($A$2:$A$800,A695,$D$2:$D$800,D695,$I$2:$I$800,I695)&gt;1,"Possible duplicate",""))</f>
        <v/>
      </c>
      <c r="O695" s="56" t="str">
        <f aca="false">IF(J695="","",IF(AND(L695=0,K695=0),1,0))</f>
        <v/>
      </c>
      <c r="P695" s="56" t="str">
        <f aca="false">IF(L695=1,J695+ROW()/10^7,"")</f>
        <v/>
      </c>
      <c r="Q695" s="56" t="str">
        <f aca="false">IF(O695=1,M695,"")</f>
        <v/>
      </c>
      <c r="R695" s="56" t="str">
        <f aca="false">IF(K695=1,ROW(),"")</f>
        <v/>
      </c>
      <c r="S695" s="56" t="str">
        <f aca="false">IF(D695="","",TRIM(D695))</f>
        <v/>
      </c>
    </row>
    <row r="696" customFormat="false" ht="15" hidden="false" customHeight="false" outlineLevel="0" collapsed="false">
      <c r="A696" s="50"/>
      <c r="B696" s="50"/>
      <c r="C696" s="50" t="str">
        <f aca="false">IF(S696="","",IFERROR(IF(INDEX('Ledger Codes'!$C$6:$C$205,MATCH(S696,'Ledger Codes'!$B$6:$B$205,0))="","",INDEX('Ledger Codes'!$C$6:$C$205,MATCH(S696,'Ledger Codes'!$B$6:$B$205,0))),""))</f>
        <v/>
      </c>
      <c r="D696" s="50"/>
      <c r="E696" s="50"/>
      <c r="F696" s="50"/>
      <c r="G696" s="50"/>
      <c r="H696" s="50"/>
      <c r="I696" s="52" t="str">
        <f aca="false">IF(AND(G696="",H696=""),"",N(G696)-N(H696))</f>
        <v/>
      </c>
      <c r="J696" s="52" t="str">
        <f aca="false">IF(I696="","",ABS(I696))</f>
        <v/>
      </c>
      <c r="K696" s="56" t="str">
        <f aca="false">IF(S696="","",IF(IFERROR(INDEX('Expense Accounts'!$G$6:$G$75,MATCH(S696,'Expense Accounts'!$C$6:$C$75,0)),"Include")="Exclude",1,0))</f>
        <v/>
      </c>
      <c r="L696" s="56" t="str">
        <f aca="false">IF(J696="","",IF(AND(J696&gt;'Expenses Testing'!$E$9,K696=0),1,0))</f>
        <v/>
      </c>
      <c r="M696" s="57" t="n">
        <v>0.820841660037</v>
      </c>
      <c r="N696" s="56" t="str">
        <f aca="false">IF(OR(A696="",I696=""),"",IF(COUNTIFS($A$2:$A$800,A696,$D$2:$D$800,D696,$I$2:$I$800,I696)&gt;1,"Possible duplicate",""))</f>
        <v/>
      </c>
      <c r="O696" s="56" t="str">
        <f aca="false">IF(J696="","",IF(AND(L696=0,K696=0),1,0))</f>
        <v/>
      </c>
      <c r="P696" s="56" t="str">
        <f aca="false">IF(L696=1,J696+ROW()/10^7,"")</f>
        <v/>
      </c>
      <c r="Q696" s="56" t="str">
        <f aca="false">IF(O696=1,M696,"")</f>
        <v/>
      </c>
      <c r="R696" s="56" t="str">
        <f aca="false">IF(K696=1,ROW(),"")</f>
        <v/>
      </c>
      <c r="S696" s="56" t="str">
        <f aca="false">IF(D696="","",TRIM(D696))</f>
        <v/>
      </c>
    </row>
    <row r="697" customFormat="false" ht="15" hidden="false" customHeight="false" outlineLevel="0" collapsed="false">
      <c r="A697" s="50"/>
      <c r="B697" s="50"/>
      <c r="C697" s="50" t="str">
        <f aca="false">IF(S697="","",IFERROR(IF(INDEX('Ledger Codes'!$C$6:$C$205,MATCH(S697,'Ledger Codes'!$B$6:$B$205,0))="","",INDEX('Ledger Codes'!$C$6:$C$205,MATCH(S697,'Ledger Codes'!$B$6:$B$205,0))),""))</f>
        <v/>
      </c>
      <c r="D697" s="50"/>
      <c r="E697" s="50"/>
      <c r="F697" s="50"/>
      <c r="G697" s="50"/>
      <c r="H697" s="50"/>
      <c r="I697" s="52" t="str">
        <f aca="false">IF(AND(G697="",H697=""),"",N(G697)-N(H697))</f>
        <v/>
      </c>
      <c r="J697" s="52" t="str">
        <f aca="false">IF(I697="","",ABS(I697))</f>
        <v/>
      </c>
      <c r="K697" s="56" t="str">
        <f aca="false">IF(S697="","",IF(IFERROR(INDEX('Expense Accounts'!$G$6:$G$75,MATCH(S697,'Expense Accounts'!$C$6:$C$75,0)),"Include")="Exclude",1,0))</f>
        <v/>
      </c>
      <c r="L697" s="56" t="str">
        <f aca="false">IF(J697="","",IF(AND(J697&gt;'Expenses Testing'!$E$9,K697=0),1,0))</f>
        <v/>
      </c>
      <c r="M697" s="57" t="n">
        <v>0.916831298852</v>
      </c>
      <c r="N697" s="56" t="str">
        <f aca="false">IF(OR(A697="",I697=""),"",IF(COUNTIFS($A$2:$A$800,A697,$D$2:$D$800,D697,$I$2:$I$800,I697)&gt;1,"Possible duplicate",""))</f>
        <v/>
      </c>
      <c r="O697" s="56" t="str">
        <f aca="false">IF(J697="","",IF(AND(L697=0,K697=0),1,0))</f>
        <v/>
      </c>
      <c r="P697" s="56" t="str">
        <f aca="false">IF(L697=1,J697+ROW()/10^7,"")</f>
        <v/>
      </c>
      <c r="Q697" s="56" t="str">
        <f aca="false">IF(O697=1,M697,"")</f>
        <v/>
      </c>
      <c r="R697" s="56" t="str">
        <f aca="false">IF(K697=1,ROW(),"")</f>
        <v/>
      </c>
      <c r="S697" s="56" t="str">
        <f aca="false">IF(D697="","",TRIM(D697))</f>
        <v/>
      </c>
    </row>
    <row r="698" customFormat="false" ht="15" hidden="false" customHeight="false" outlineLevel="0" collapsed="false">
      <c r="A698" s="50"/>
      <c r="B698" s="50"/>
      <c r="C698" s="50" t="str">
        <f aca="false">IF(S698="","",IFERROR(IF(INDEX('Ledger Codes'!$C$6:$C$205,MATCH(S698,'Ledger Codes'!$B$6:$B$205,0))="","",INDEX('Ledger Codes'!$C$6:$C$205,MATCH(S698,'Ledger Codes'!$B$6:$B$205,0))),""))</f>
        <v/>
      </c>
      <c r="D698" s="50"/>
      <c r="E698" s="50"/>
      <c r="F698" s="50"/>
      <c r="G698" s="50"/>
      <c r="H698" s="50"/>
      <c r="I698" s="52" t="str">
        <f aca="false">IF(AND(G698="",H698=""),"",N(G698)-N(H698))</f>
        <v/>
      </c>
      <c r="J698" s="52" t="str">
        <f aca="false">IF(I698="","",ABS(I698))</f>
        <v/>
      </c>
      <c r="K698" s="56" t="str">
        <f aca="false">IF(S698="","",IF(IFERROR(INDEX('Expense Accounts'!$G$6:$G$75,MATCH(S698,'Expense Accounts'!$C$6:$C$75,0)),"Include")="Exclude",1,0))</f>
        <v/>
      </c>
      <c r="L698" s="56" t="str">
        <f aca="false">IF(J698="","",IF(AND(J698&gt;'Expenses Testing'!$E$9,K698=0),1,0))</f>
        <v/>
      </c>
      <c r="M698" s="57" t="n">
        <v>0.597354450311</v>
      </c>
      <c r="N698" s="56" t="str">
        <f aca="false">IF(OR(A698="",I698=""),"",IF(COUNTIFS($A$2:$A$800,A698,$D$2:$D$800,D698,$I$2:$I$800,I698)&gt;1,"Possible duplicate",""))</f>
        <v/>
      </c>
      <c r="O698" s="56" t="str">
        <f aca="false">IF(J698="","",IF(AND(L698=0,K698=0),1,0))</f>
        <v/>
      </c>
      <c r="P698" s="56" t="str">
        <f aca="false">IF(L698=1,J698+ROW()/10^7,"")</f>
        <v/>
      </c>
      <c r="Q698" s="56" t="str">
        <f aca="false">IF(O698=1,M698,"")</f>
        <v/>
      </c>
      <c r="R698" s="56" t="str">
        <f aca="false">IF(K698=1,ROW(),"")</f>
        <v/>
      </c>
      <c r="S698" s="56" t="str">
        <f aca="false">IF(D698="","",TRIM(D698))</f>
        <v/>
      </c>
    </row>
    <row r="699" customFormat="false" ht="15" hidden="false" customHeight="false" outlineLevel="0" collapsed="false">
      <c r="A699" s="50"/>
      <c r="B699" s="50"/>
      <c r="C699" s="50" t="str">
        <f aca="false">IF(S699="","",IFERROR(IF(INDEX('Ledger Codes'!$C$6:$C$205,MATCH(S699,'Ledger Codes'!$B$6:$B$205,0))="","",INDEX('Ledger Codes'!$C$6:$C$205,MATCH(S699,'Ledger Codes'!$B$6:$B$205,0))),""))</f>
        <v/>
      </c>
      <c r="D699" s="50"/>
      <c r="E699" s="50"/>
      <c r="F699" s="50"/>
      <c r="G699" s="50"/>
      <c r="H699" s="50"/>
      <c r="I699" s="52" t="str">
        <f aca="false">IF(AND(G699="",H699=""),"",N(G699)-N(H699))</f>
        <v/>
      </c>
      <c r="J699" s="52" t="str">
        <f aca="false">IF(I699="","",ABS(I699))</f>
        <v/>
      </c>
      <c r="K699" s="56" t="str">
        <f aca="false">IF(S699="","",IF(IFERROR(INDEX('Expense Accounts'!$G$6:$G$75,MATCH(S699,'Expense Accounts'!$C$6:$C$75,0)),"Include")="Exclude",1,0))</f>
        <v/>
      </c>
      <c r="L699" s="56" t="str">
        <f aca="false">IF(J699="","",IF(AND(J699&gt;'Expenses Testing'!$E$9,K699=0),1,0))</f>
        <v/>
      </c>
      <c r="M699" s="57" t="n">
        <v>0.784994572774</v>
      </c>
      <c r="N699" s="56" t="str">
        <f aca="false">IF(OR(A699="",I699=""),"",IF(COUNTIFS($A$2:$A$800,A699,$D$2:$D$800,D699,$I$2:$I$800,I699)&gt;1,"Possible duplicate",""))</f>
        <v/>
      </c>
      <c r="O699" s="56" t="str">
        <f aca="false">IF(J699="","",IF(AND(L699=0,K699=0),1,0))</f>
        <v/>
      </c>
      <c r="P699" s="56" t="str">
        <f aca="false">IF(L699=1,J699+ROW()/10^7,"")</f>
        <v/>
      </c>
      <c r="Q699" s="56" t="str">
        <f aca="false">IF(O699=1,M699,"")</f>
        <v/>
      </c>
      <c r="R699" s="56" t="str">
        <f aca="false">IF(K699=1,ROW(),"")</f>
        <v/>
      </c>
      <c r="S699" s="56" t="str">
        <f aca="false">IF(D699="","",TRIM(D699))</f>
        <v/>
      </c>
    </row>
    <row r="700" customFormat="false" ht="15" hidden="false" customHeight="false" outlineLevel="0" collapsed="false">
      <c r="A700" s="50"/>
      <c r="B700" s="50"/>
      <c r="C700" s="50" t="str">
        <f aca="false">IF(S700="","",IFERROR(IF(INDEX('Ledger Codes'!$C$6:$C$205,MATCH(S700,'Ledger Codes'!$B$6:$B$205,0))="","",INDEX('Ledger Codes'!$C$6:$C$205,MATCH(S700,'Ledger Codes'!$B$6:$B$205,0))),""))</f>
        <v/>
      </c>
      <c r="D700" s="50"/>
      <c r="E700" s="50"/>
      <c r="F700" s="50"/>
      <c r="G700" s="50"/>
      <c r="H700" s="50"/>
      <c r="I700" s="52" t="str">
        <f aca="false">IF(AND(G700="",H700=""),"",N(G700)-N(H700))</f>
        <v/>
      </c>
      <c r="J700" s="52" t="str">
        <f aca="false">IF(I700="","",ABS(I700))</f>
        <v/>
      </c>
      <c r="K700" s="56" t="str">
        <f aca="false">IF(S700="","",IF(IFERROR(INDEX('Expense Accounts'!$G$6:$G$75,MATCH(S700,'Expense Accounts'!$C$6:$C$75,0)),"Include")="Exclude",1,0))</f>
        <v/>
      </c>
      <c r="L700" s="56" t="str">
        <f aca="false">IF(J700="","",IF(AND(J700&gt;'Expenses Testing'!$E$9,K700=0),1,0))</f>
        <v/>
      </c>
      <c r="M700" s="57" t="n">
        <v>0.295503530883</v>
      </c>
      <c r="N700" s="56" t="str">
        <f aca="false">IF(OR(A700="",I700=""),"",IF(COUNTIFS($A$2:$A$800,A700,$D$2:$D$800,D700,$I$2:$I$800,I700)&gt;1,"Possible duplicate",""))</f>
        <v/>
      </c>
      <c r="O700" s="56" t="str">
        <f aca="false">IF(J700="","",IF(AND(L700=0,K700=0),1,0))</f>
        <v/>
      </c>
      <c r="P700" s="56" t="str">
        <f aca="false">IF(L700=1,J700+ROW()/10^7,"")</f>
        <v/>
      </c>
      <c r="Q700" s="56" t="str">
        <f aca="false">IF(O700=1,M700,"")</f>
        <v/>
      </c>
      <c r="R700" s="56" t="str">
        <f aca="false">IF(K700=1,ROW(),"")</f>
        <v/>
      </c>
      <c r="S700" s="56" t="str">
        <f aca="false">IF(D700="","",TRIM(D700))</f>
        <v/>
      </c>
    </row>
    <row r="701" customFormat="false" ht="15" hidden="false" customHeight="false" outlineLevel="0" collapsed="false">
      <c r="A701" s="50"/>
      <c r="B701" s="50"/>
      <c r="C701" s="50" t="str">
        <f aca="false">IF(S701="","",IFERROR(IF(INDEX('Ledger Codes'!$C$6:$C$205,MATCH(S701,'Ledger Codes'!$B$6:$B$205,0))="","",INDEX('Ledger Codes'!$C$6:$C$205,MATCH(S701,'Ledger Codes'!$B$6:$B$205,0))),""))</f>
        <v/>
      </c>
      <c r="D701" s="50"/>
      <c r="E701" s="50"/>
      <c r="F701" s="50"/>
      <c r="G701" s="50"/>
      <c r="H701" s="50"/>
      <c r="I701" s="52" t="str">
        <f aca="false">IF(AND(G701="",H701=""),"",N(G701)-N(H701))</f>
        <v/>
      </c>
      <c r="J701" s="52" t="str">
        <f aca="false">IF(I701="","",ABS(I701))</f>
        <v/>
      </c>
      <c r="K701" s="56" t="str">
        <f aca="false">IF(S701="","",IF(IFERROR(INDEX('Expense Accounts'!$G$6:$G$75,MATCH(S701,'Expense Accounts'!$C$6:$C$75,0)),"Include")="Exclude",1,0))</f>
        <v/>
      </c>
      <c r="L701" s="56" t="str">
        <f aca="false">IF(J701="","",IF(AND(J701&gt;'Expenses Testing'!$E$9,K701=0),1,0))</f>
        <v/>
      </c>
      <c r="M701" s="57" t="n">
        <v>0.238833628024</v>
      </c>
      <c r="N701" s="56" t="str">
        <f aca="false">IF(OR(A701="",I701=""),"",IF(COUNTIFS($A$2:$A$800,A701,$D$2:$D$800,D701,$I$2:$I$800,I701)&gt;1,"Possible duplicate",""))</f>
        <v/>
      </c>
      <c r="O701" s="56" t="str">
        <f aca="false">IF(J701="","",IF(AND(L701=0,K701=0),1,0))</f>
        <v/>
      </c>
      <c r="P701" s="56" t="str">
        <f aca="false">IF(L701=1,J701+ROW()/10^7,"")</f>
        <v/>
      </c>
      <c r="Q701" s="56" t="str">
        <f aca="false">IF(O701=1,M701,"")</f>
        <v/>
      </c>
      <c r="R701" s="56" t="str">
        <f aca="false">IF(K701=1,ROW(),"")</f>
        <v/>
      </c>
      <c r="S701" s="56" t="str">
        <f aca="false">IF(D701="","",TRIM(D701))</f>
        <v/>
      </c>
    </row>
    <row r="702" customFormat="false" ht="15" hidden="false" customHeight="false" outlineLevel="0" collapsed="false">
      <c r="A702" s="50"/>
      <c r="B702" s="50"/>
      <c r="C702" s="50" t="str">
        <f aca="false">IF(S702="","",IFERROR(IF(INDEX('Ledger Codes'!$C$6:$C$205,MATCH(S702,'Ledger Codes'!$B$6:$B$205,0))="","",INDEX('Ledger Codes'!$C$6:$C$205,MATCH(S702,'Ledger Codes'!$B$6:$B$205,0))),""))</f>
        <v/>
      </c>
      <c r="D702" s="50"/>
      <c r="E702" s="50"/>
      <c r="F702" s="50"/>
      <c r="G702" s="50"/>
      <c r="H702" s="50"/>
      <c r="I702" s="52" t="str">
        <f aca="false">IF(AND(G702="",H702=""),"",N(G702)-N(H702))</f>
        <v/>
      </c>
      <c r="J702" s="52" t="str">
        <f aca="false">IF(I702="","",ABS(I702))</f>
        <v/>
      </c>
      <c r="K702" s="56" t="str">
        <f aca="false">IF(S702="","",IF(IFERROR(INDEX('Expense Accounts'!$G$6:$G$75,MATCH(S702,'Expense Accounts'!$C$6:$C$75,0)),"Include")="Exclude",1,0))</f>
        <v/>
      </c>
      <c r="L702" s="56" t="str">
        <f aca="false">IF(J702="","",IF(AND(J702&gt;'Expenses Testing'!$E$9,K702=0),1,0))</f>
        <v/>
      </c>
      <c r="M702" s="57" t="n">
        <v>0.949270858727</v>
      </c>
      <c r="N702" s="56" t="str">
        <f aca="false">IF(OR(A702="",I702=""),"",IF(COUNTIFS($A$2:$A$800,A702,$D$2:$D$800,D702,$I$2:$I$800,I702)&gt;1,"Possible duplicate",""))</f>
        <v/>
      </c>
      <c r="O702" s="56" t="str">
        <f aca="false">IF(J702="","",IF(AND(L702=0,K702=0),1,0))</f>
        <v/>
      </c>
      <c r="P702" s="56" t="str">
        <f aca="false">IF(L702=1,J702+ROW()/10^7,"")</f>
        <v/>
      </c>
      <c r="Q702" s="56" t="str">
        <f aca="false">IF(O702=1,M702,"")</f>
        <v/>
      </c>
      <c r="R702" s="56" t="str">
        <f aca="false">IF(K702=1,ROW(),"")</f>
        <v/>
      </c>
      <c r="S702" s="56" t="str">
        <f aca="false">IF(D702="","",TRIM(D702))</f>
        <v/>
      </c>
    </row>
    <row r="703" customFormat="false" ht="15" hidden="false" customHeight="false" outlineLevel="0" collapsed="false">
      <c r="A703" s="50"/>
      <c r="B703" s="50"/>
      <c r="C703" s="50" t="str">
        <f aca="false">IF(S703="","",IFERROR(IF(INDEX('Ledger Codes'!$C$6:$C$205,MATCH(S703,'Ledger Codes'!$B$6:$B$205,0))="","",INDEX('Ledger Codes'!$C$6:$C$205,MATCH(S703,'Ledger Codes'!$B$6:$B$205,0))),""))</f>
        <v/>
      </c>
      <c r="D703" s="50"/>
      <c r="E703" s="50"/>
      <c r="F703" s="50"/>
      <c r="G703" s="50"/>
      <c r="H703" s="50"/>
      <c r="I703" s="52" t="str">
        <f aca="false">IF(AND(G703="",H703=""),"",N(G703)-N(H703))</f>
        <v/>
      </c>
      <c r="J703" s="52" t="str">
        <f aca="false">IF(I703="","",ABS(I703))</f>
        <v/>
      </c>
      <c r="K703" s="56" t="str">
        <f aca="false">IF(S703="","",IF(IFERROR(INDEX('Expense Accounts'!$G$6:$G$75,MATCH(S703,'Expense Accounts'!$C$6:$C$75,0)),"Include")="Exclude",1,0))</f>
        <v/>
      </c>
      <c r="L703" s="56" t="str">
        <f aca="false">IF(J703="","",IF(AND(J703&gt;'Expenses Testing'!$E$9,K703=0),1,0))</f>
        <v/>
      </c>
      <c r="M703" s="57" t="n">
        <v>0.883361697255</v>
      </c>
      <c r="N703" s="56" t="str">
        <f aca="false">IF(OR(A703="",I703=""),"",IF(COUNTIFS($A$2:$A$800,A703,$D$2:$D$800,D703,$I$2:$I$800,I703)&gt;1,"Possible duplicate",""))</f>
        <v/>
      </c>
      <c r="O703" s="56" t="str">
        <f aca="false">IF(J703="","",IF(AND(L703=0,K703=0),1,0))</f>
        <v/>
      </c>
      <c r="P703" s="56" t="str">
        <f aca="false">IF(L703=1,J703+ROW()/10^7,"")</f>
        <v/>
      </c>
      <c r="Q703" s="56" t="str">
        <f aca="false">IF(O703=1,M703,"")</f>
        <v/>
      </c>
      <c r="R703" s="56" t="str">
        <f aca="false">IF(K703=1,ROW(),"")</f>
        <v/>
      </c>
      <c r="S703" s="56" t="str">
        <f aca="false">IF(D703="","",TRIM(D703))</f>
        <v/>
      </c>
    </row>
    <row r="704" customFormat="false" ht="15" hidden="false" customHeight="false" outlineLevel="0" collapsed="false">
      <c r="A704" s="50"/>
      <c r="B704" s="50"/>
      <c r="C704" s="50" t="str">
        <f aca="false">IF(S704="","",IFERROR(IF(INDEX('Ledger Codes'!$C$6:$C$205,MATCH(S704,'Ledger Codes'!$B$6:$B$205,0))="","",INDEX('Ledger Codes'!$C$6:$C$205,MATCH(S704,'Ledger Codes'!$B$6:$B$205,0))),""))</f>
        <v/>
      </c>
      <c r="D704" s="50"/>
      <c r="E704" s="50"/>
      <c r="F704" s="50"/>
      <c r="G704" s="50"/>
      <c r="H704" s="50"/>
      <c r="I704" s="52" t="str">
        <f aca="false">IF(AND(G704="",H704=""),"",N(G704)-N(H704))</f>
        <v/>
      </c>
      <c r="J704" s="52" t="str">
        <f aca="false">IF(I704="","",ABS(I704))</f>
        <v/>
      </c>
      <c r="K704" s="56" t="str">
        <f aca="false">IF(S704="","",IF(IFERROR(INDEX('Expense Accounts'!$G$6:$G$75,MATCH(S704,'Expense Accounts'!$C$6:$C$75,0)),"Include")="Exclude",1,0))</f>
        <v/>
      </c>
      <c r="L704" s="56" t="str">
        <f aca="false">IF(J704="","",IF(AND(J704&gt;'Expenses Testing'!$E$9,K704=0),1,0))</f>
        <v/>
      </c>
      <c r="M704" s="57" t="n">
        <v>0.827811042583</v>
      </c>
      <c r="N704" s="56" t="str">
        <f aca="false">IF(OR(A704="",I704=""),"",IF(COUNTIFS($A$2:$A$800,A704,$D$2:$D$800,D704,$I$2:$I$800,I704)&gt;1,"Possible duplicate",""))</f>
        <v/>
      </c>
      <c r="O704" s="56" t="str">
        <f aca="false">IF(J704="","",IF(AND(L704=0,K704=0),1,0))</f>
        <v/>
      </c>
      <c r="P704" s="56" t="str">
        <f aca="false">IF(L704=1,J704+ROW()/10^7,"")</f>
        <v/>
      </c>
      <c r="Q704" s="56" t="str">
        <f aca="false">IF(O704=1,M704,"")</f>
        <v/>
      </c>
      <c r="R704" s="56" t="str">
        <f aca="false">IF(K704=1,ROW(),"")</f>
        <v/>
      </c>
      <c r="S704" s="56" t="str">
        <f aca="false">IF(D704="","",TRIM(D704))</f>
        <v/>
      </c>
    </row>
    <row r="705" customFormat="false" ht="15" hidden="false" customHeight="false" outlineLevel="0" collapsed="false">
      <c r="A705" s="50"/>
      <c r="B705" s="50"/>
      <c r="C705" s="50" t="str">
        <f aca="false">IF(S705="","",IFERROR(IF(INDEX('Ledger Codes'!$C$6:$C$205,MATCH(S705,'Ledger Codes'!$B$6:$B$205,0))="","",INDEX('Ledger Codes'!$C$6:$C$205,MATCH(S705,'Ledger Codes'!$B$6:$B$205,0))),""))</f>
        <v/>
      </c>
      <c r="D705" s="50"/>
      <c r="E705" s="50"/>
      <c r="F705" s="50"/>
      <c r="G705" s="50"/>
      <c r="H705" s="50"/>
      <c r="I705" s="52" t="str">
        <f aca="false">IF(AND(G705="",H705=""),"",N(G705)-N(H705))</f>
        <v/>
      </c>
      <c r="J705" s="52" t="str">
        <f aca="false">IF(I705="","",ABS(I705))</f>
        <v/>
      </c>
      <c r="K705" s="56" t="str">
        <f aca="false">IF(S705="","",IF(IFERROR(INDEX('Expense Accounts'!$G$6:$G$75,MATCH(S705,'Expense Accounts'!$C$6:$C$75,0)),"Include")="Exclude",1,0))</f>
        <v/>
      </c>
      <c r="L705" s="56" t="str">
        <f aca="false">IF(J705="","",IF(AND(J705&gt;'Expenses Testing'!$E$9,K705=0),1,0))</f>
        <v/>
      </c>
      <c r="M705" s="57" t="n">
        <v>0.917209386426</v>
      </c>
      <c r="N705" s="56" t="str">
        <f aca="false">IF(OR(A705="",I705=""),"",IF(COUNTIFS($A$2:$A$800,A705,$D$2:$D$800,D705,$I$2:$I$800,I705)&gt;1,"Possible duplicate",""))</f>
        <v/>
      </c>
      <c r="O705" s="56" t="str">
        <f aca="false">IF(J705="","",IF(AND(L705=0,K705=0),1,0))</f>
        <v/>
      </c>
      <c r="P705" s="56" t="str">
        <f aca="false">IF(L705=1,J705+ROW()/10^7,"")</f>
        <v/>
      </c>
      <c r="Q705" s="56" t="str">
        <f aca="false">IF(O705=1,M705,"")</f>
        <v/>
      </c>
      <c r="R705" s="56" t="str">
        <f aca="false">IF(K705=1,ROW(),"")</f>
        <v/>
      </c>
      <c r="S705" s="56" t="str">
        <f aca="false">IF(D705="","",TRIM(D705))</f>
        <v/>
      </c>
    </row>
    <row r="706" customFormat="false" ht="15" hidden="false" customHeight="false" outlineLevel="0" collapsed="false">
      <c r="A706" s="50"/>
      <c r="B706" s="50"/>
      <c r="C706" s="50" t="str">
        <f aca="false">IF(S706="","",IFERROR(IF(INDEX('Ledger Codes'!$C$6:$C$205,MATCH(S706,'Ledger Codes'!$B$6:$B$205,0))="","",INDEX('Ledger Codes'!$C$6:$C$205,MATCH(S706,'Ledger Codes'!$B$6:$B$205,0))),""))</f>
        <v/>
      </c>
      <c r="D706" s="50"/>
      <c r="E706" s="50"/>
      <c r="F706" s="50"/>
      <c r="G706" s="50"/>
      <c r="H706" s="50"/>
      <c r="I706" s="52" t="str">
        <f aca="false">IF(AND(G706="",H706=""),"",N(G706)-N(H706))</f>
        <v/>
      </c>
      <c r="J706" s="52" t="str">
        <f aca="false">IF(I706="","",ABS(I706))</f>
        <v/>
      </c>
      <c r="K706" s="56" t="str">
        <f aca="false">IF(S706="","",IF(IFERROR(INDEX('Expense Accounts'!$G$6:$G$75,MATCH(S706,'Expense Accounts'!$C$6:$C$75,0)),"Include")="Exclude",1,0))</f>
        <v/>
      </c>
      <c r="L706" s="56" t="str">
        <f aca="false">IF(J706="","",IF(AND(J706&gt;'Expenses Testing'!$E$9,K706=0),1,0))</f>
        <v/>
      </c>
      <c r="M706" s="57" t="n">
        <v>0.759477097127</v>
      </c>
      <c r="N706" s="56" t="str">
        <f aca="false">IF(OR(A706="",I706=""),"",IF(COUNTIFS($A$2:$A$800,A706,$D$2:$D$800,D706,$I$2:$I$800,I706)&gt;1,"Possible duplicate",""))</f>
        <v/>
      </c>
      <c r="O706" s="56" t="str">
        <f aca="false">IF(J706="","",IF(AND(L706=0,K706=0),1,0))</f>
        <v/>
      </c>
      <c r="P706" s="56" t="str">
        <f aca="false">IF(L706=1,J706+ROW()/10^7,"")</f>
        <v/>
      </c>
      <c r="Q706" s="56" t="str">
        <f aca="false">IF(O706=1,M706,"")</f>
        <v/>
      </c>
      <c r="R706" s="56" t="str">
        <f aca="false">IF(K706=1,ROW(),"")</f>
        <v/>
      </c>
      <c r="S706" s="56" t="str">
        <f aca="false">IF(D706="","",TRIM(D706))</f>
        <v/>
      </c>
    </row>
    <row r="707" customFormat="false" ht="15" hidden="false" customHeight="false" outlineLevel="0" collapsed="false">
      <c r="A707" s="50"/>
      <c r="B707" s="50"/>
      <c r="C707" s="50" t="str">
        <f aca="false">IF(S707="","",IFERROR(IF(INDEX('Ledger Codes'!$C$6:$C$205,MATCH(S707,'Ledger Codes'!$B$6:$B$205,0))="","",INDEX('Ledger Codes'!$C$6:$C$205,MATCH(S707,'Ledger Codes'!$B$6:$B$205,0))),""))</f>
        <v/>
      </c>
      <c r="D707" s="50"/>
      <c r="E707" s="50"/>
      <c r="F707" s="50"/>
      <c r="G707" s="50"/>
      <c r="H707" s="50"/>
      <c r="I707" s="52" t="str">
        <f aca="false">IF(AND(G707="",H707=""),"",N(G707)-N(H707))</f>
        <v/>
      </c>
      <c r="J707" s="52" t="str">
        <f aca="false">IF(I707="","",ABS(I707))</f>
        <v/>
      </c>
      <c r="K707" s="56" t="str">
        <f aca="false">IF(S707="","",IF(IFERROR(INDEX('Expense Accounts'!$G$6:$G$75,MATCH(S707,'Expense Accounts'!$C$6:$C$75,0)),"Include")="Exclude",1,0))</f>
        <v/>
      </c>
      <c r="L707" s="56" t="str">
        <f aca="false">IF(J707="","",IF(AND(J707&gt;'Expenses Testing'!$E$9,K707=0),1,0))</f>
        <v/>
      </c>
      <c r="M707" s="57" t="n">
        <v>0.618043843128</v>
      </c>
      <c r="N707" s="56" t="str">
        <f aca="false">IF(OR(A707="",I707=""),"",IF(COUNTIFS($A$2:$A$800,A707,$D$2:$D$800,D707,$I$2:$I$800,I707)&gt;1,"Possible duplicate",""))</f>
        <v/>
      </c>
      <c r="O707" s="56" t="str">
        <f aca="false">IF(J707="","",IF(AND(L707=0,K707=0),1,0))</f>
        <v/>
      </c>
      <c r="P707" s="56" t="str">
        <f aca="false">IF(L707=1,J707+ROW()/10^7,"")</f>
        <v/>
      </c>
      <c r="Q707" s="56" t="str">
        <f aca="false">IF(O707=1,M707,"")</f>
        <v/>
      </c>
      <c r="R707" s="56" t="str">
        <f aca="false">IF(K707=1,ROW(),"")</f>
        <v/>
      </c>
      <c r="S707" s="56" t="str">
        <f aca="false">IF(D707="","",TRIM(D707))</f>
        <v/>
      </c>
    </row>
    <row r="708" customFormat="false" ht="15" hidden="false" customHeight="false" outlineLevel="0" collapsed="false">
      <c r="A708" s="50"/>
      <c r="B708" s="50"/>
      <c r="C708" s="50" t="str">
        <f aca="false">IF(S708="","",IFERROR(IF(INDEX('Ledger Codes'!$C$6:$C$205,MATCH(S708,'Ledger Codes'!$B$6:$B$205,0))="","",INDEX('Ledger Codes'!$C$6:$C$205,MATCH(S708,'Ledger Codes'!$B$6:$B$205,0))),""))</f>
        <v/>
      </c>
      <c r="D708" s="50"/>
      <c r="E708" s="50"/>
      <c r="F708" s="50"/>
      <c r="G708" s="50"/>
      <c r="H708" s="50"/>
      <c r="I708" s="52" t="str">
        <f aca="false">IF(AND(G708="",H708=""),"",N(G708)-N(H708))</f>
        <v/>
      </c>
      <c r="J708" s="52" t="str">
        <f aca="false">IF(I708="","",ABS(I708))</f>
        <v/>
      </c>
      <c r="K708" s="56" t="str">
        <f aca="false">IF(S708="","",IF(IFERROR(INDEX('Expense Accounts'!$G$6:$G$75,MATCH(S708,'Expense Accounts'!$C$6:$C$75,0)),"Include")="Exclude",1,0))</f>
        <v/>
      </c>
      <c r="L708" s="56" t="str">
        <f aca="false">IF(J708="","",IF(AND(J708&gt;'Expenses Testing'!$E$9,K708=0),1,0))</f>
        <v/>
      </c>
      <c r="M708" s="57" t="n">
        <v>0.042028384247</v>
      </c>
      <c r="N708" s="56" t="str">
        <f aca="false">IF(OR(A708="",I708=""),"",IF(COUNTIFS($A$2:$A$800,A708,$D$2:$D$800,D708,$I$2:$I$800,I708)&gt;1,"Possible duplicate",""))</f>
        <v/>
      </c>
      <c r="O708" s="56" t="str">
        <f aca="false">IF(J708="","",IF(AND(L708=0,K708=0),1,0))</f>
        <v/>
      </c>
      <c r="P708" s="56" t="str">
        <f aca="false">IF(L708=1,J708+ROW()/10^7,"")</f>
        <v/>
      </c>
      <c r="Q708" s="56" t="str">
        <f aca="false">IF(O708=1,M708,"")</f>
        <v/>
      </c>
      <c r="R708" s="56" t="str">
        <f aca="false">IF(K708=1,ROW(),"")</f>
        <v/>
      </c>
      <c r="S708" s="56" t="str">
        <f aca="false">IF(D708="","",TRIM(D708))</f>
        <v/>
      </c>
    </row>
    <row r="709" customFormat="false" ht="15" hidden="false" customHeight="false" outlineLevel="0" collapsed="false">
      <c r="A709" s="50"/>
      <c r="B709" s="50"/>
      <c r="C709" s="50" t="str">
        <f aca="false">IF(S709="","",IFERROR(IF(INDEX('Ledger Codes'!$C$6:$C$205,MATCH(S709,'Ledger Codes'!$B$6:$B$205,0))="","",INDEX('Ledger Codes'!$C$6:$C$205,MATCH(S709,'Ledger Codes'!$B$6:$B$205,0))),""))</f>
        <v/>
      </c>
      <c r="D709" s="50"/>
      <c r="E709" s="50"/>
      <c r="F709" s="50"/>
      <c r="G709" s="50"/>
      <c r="H709" s="50"/>
      <c r="I709" s="52" t="str">
        <f aca="false">IF(AND(G709="",H709=""),"",N(G709)-N(H709))</f>
        <v/>
      </c>
      <c r="J709" s="52" t="str">
        <f aca="false">IF(I709="","",ABS(I709))</f>
        <v/>
      </c>
      <c r="K709" s="56" t="str">
        <f aca="false">IF(S709="","",IF(IFERROR(INDEX('Expense Accounts'!$G$6:$G$75,MATCH(S709,'Expense Accounts'!$C$6:$C$75,0)),"Include")="Exclude",1,0))</f>
        <v/>
      </c>
      <c r="L709" s="56" t="str">
        <f aca="false">IF(J709="","",IF(AND(J709&gt;'Expenses Testing'!$E$9,K709=0),1,0))</f>
        <v/>
      </c>
      <c r="M709" s="57" t="n">
        <v>0.054306539171</v>
      </c>
      <c r="N709" s="56" t="str">
        <f aca="false">IF(OR(A709="",I709=""),"",IF(COUNTIFS($A$2:$A$800,A709,$D$2:$D$800,D709,$I$2:$I$800,I709)&gt;1,"Possible duplicate",""))</f>
        <v/>
      </c>
      <c r="O709" s="56" t="str">
        <f aca="false">IF(J709="","",IF(AND(L709=0,K709=0),1,0))</f>
        <v/>
      </c>
      <c r="P709" s="56" t="str">
        <f aca="false">IF(L709=1,J709+ROW()/10^7,"")</f>
        <v/>
      </c>
      <c r="Q709" s="56" t="str">
        <f aca="false">IF(O709=1,M709,"")</f>
        <v/>
      </c>
      <c r="R709" s="56" t="str">
        <f aca="false">IF(K709=1,ROW(),"")</f>
        <v/>
      </c>
      <c r="S709" s="56" t="str">
        <f aca="false">IF(D709="","",TRIM(D709))</f>
        <v/>
      </c>
    </row>
    <row r="710" customFormat="false" ht="15" hidden="false" customHeight="false" outlineLevel="0" collapsed="false">
      <c r="A710" s="50"/>
      <c r="B710" s="50"/>
      <c r="C710" s="50" t="str">
        <f aca="false">IF(S710="","",IFERROR(IF(INDEX('Ledger Codes'!$C$6:$C$205,MATCH(S710,'Ledger Codes'!$B$6:$B$205,0))="","",INDEX('Ledger Codes'!$C$6:$C$205,MATCH(S710,'Ledger Codes'!$B$6:$B$205,0))),""))</f>
        <v/>
      </c>
      <c r="D710" s="50"/>
      <c r="E710" s="50"/>
      <c r="F710" s="50"/>
      <c r="G710" s="50"/>
      <c r="H710" s="50"/>
      <c r="I710" s="52" t="str">
        <f aca="false">IF(AND(G710="",H710=""),"",N(G710)-N(H710))</f>
        <v/>
      </c>
      <c r="J710" s="52" t="str">
        <f aca="false">IF(I710="","",ABS(I710))</f>
        <v/>
      </c>
      <c r="K710" s="56" t="str">
        <f aca="false">IF(S710="","",IF(IFERROR(INDEX('Expense Accounts'!$G$6:$G$75,MATCH(S710,'Expense Accounts'!$C$6:$C$75,0)),"Include")="Exclude",1,0))</f>
        <v/>
      </c>
      <c r="L710" s="56" t="str">
        <f aca="false">IF(J710="","",IF(AND(J710&gt;'Expenses Testing'!$E$9,K710=0),1,0))</f>
        <v/>
      </c>
      <c r="M710" s="57" t="n">
        <v>0.709895803463</v>
      </c>
      <c r="N710" s="56" t="str">
        <f aca="false">IF(OR(A710="",I710=""),"",IF(COUNTIFS($A$2:$A$800,A710,$D$2:$D$800,D710,$I$2:$I$800,I710)&gt;1,"Possible duplicate",""))</f>
        <v/>
      </c>
      <c r="O710" s="56" t="str">
        <f aca="false">IF(J710="","",IF(AND(L710=0,K710=0),1,0))</f>
        <v/>
      </c>
      <c r="P710" s="56" t="str">
        <f aca="false">IF(L710=1,J710+ROW()/10^7,"")</f>
        <v/>
      </c>
      <c r="Q710" s="56" t="str">
        <f aca="false">IF(O710=1,M710,"")</f>
        <v/>
      </c>
      <c r="R710" s="56" t="str">
        <f aca="false">IF(K710=1,ROW(),"")</f>
        <v/>
      </c>
      <c r="S710" s="56" t="str">
        <f aca="false">IF(D710="","",TRIM(D710))</f>
        <v/>
      </c>
    </row>
    <row r="711" customFormat="false" ht="15" hidden="false" customHeight="false" outlineLevel="0" collapsed="false">
      <c r="A711" s="50"/>
      <c r="B711" s="50"/>
      <c r="C711" s="50" t="str">
        <f aca="false">IF(S711="","",IFERROR(IF(INDEX('Ledger Codes'!$C$6:$C$205,MATCH(S711,'Ledger Codes'!$B$6:$B$205,0))="","",INDEX('Ledger Codes'!$C$6:$C$205,MATCH(S711,'Ledger Codes'!$B$6:$B$205,0))),""))</f>
        <v/>
      </c>
      <c r="D711" s="50"/>
      <c r="E711" s="50"/>
      <c r="F711" s="50"/>
      <c r="G711" s="50"/>
      <c r="H711" s="50"/>
      <c r="I711" s="52" t="str">
        <f aca="false">IF(AND(G711="",H711=""),"",N(G711)-N(H711))</f>
        <v/>
      </c>
      <c r="J711" s="52" t="str">
        <f aca="false">IF(I711="","",ABS(I711))</f>
        <v/>
      </c>
      <c r="K711" s="56" t="str">
        <f aca="false">IF(S711="","",IF(IFERROR(INDEX('Expense Accounts'!$G$6:$G$75,MATCH(S711,'Expense Accounts'!$C$6:$C$75,0)),"Include")="Exclude",1,0))</f>
        <v/>
      </c>
      <c r="L711" s="56" t="str">
        <f aca="false">IF(J711="","",IF(AND(J711&gt;'Expenses Testing'!$E$9,K711=0),1,0))</f>
        <v/>
      </c>
      <c r="M711" s="57" t="n">
        <v>0.566136095467</v>
      </c>
      <c r="N711" s="56" t="str">
        <f aca="false">IF(OR(A711="",I711=""),"",IF(COUNTIFS($A$2:$A$800,A711,$D$2:$D$800,D711,$I$2:$I$800,I711)&gt;1,"Possible duplicate",""))</f>
        <v/>
      </c>
      <c r="O711" s="56" t="str">
        <f aca="false">IF(J711="","",IF(AND(L711=0,K711=0),1,0))</f>
        <v/>
      </c>
      <c r="P711" s="56" t="str">
        <f aca="false">IF(L711=1,J711+ROW()/10^7,"")</f>
        <v/>
      </c>
      <c r="Q711" s="56" t="str">
        <f aca="false">IF(O711=1,M711,"")</f>
        <v/>
      </c>
      <c r="R711" s="56" t="str">
        <f aca="false">IF(K711=1,ROW(),"")</f>
        <v/>
      </c>
      <c r="S711" s="56" t="str">
        <f aca="false">IF(D711="","",TRIM(D711))</f>
        <v/>
      </c>
    </row>
    <row r="712" customFormat="false" ht="15" hidden="false" customHeight="false" outlineLevel="0" collapsed="false">
      <c r="A712" s="50"/>
      <c r="B712" s="50"/>
      <c r="C712" s="50" t="str">
        <f aca="false">IF(S712="","",IFERROR(IF(INDEX('Ledger Codes'!$C$6:$C$205,MATCH(S712,'Ledger Codes'!$B$6:$B$205,0))="","",INDEX('Ledger Codes'!$C$6:$C$205,MATCH(S712,'Ledger Codes'!$B$6:$B$205,0))),""))</f>
        <v/>
      </c>
      <c r="D712" s="50"/>
      <c r="E712" s="50"/>
      <c r="F712" s="50"/>
      <c r="G712" s="50"/>
      <c r="H712" s="50"/>
      <c r="I712" s="52" t="str">
        <f aca="false">IF(AND(G712="",H712=""),"",N(G712)-N(H712))</f>
        <v/>
      </c>
      <c r="J712" s="52" t="str">
        <f aca="false">IF(I712="","",ABS(I712))</f>
        <v/>
      </c>
      <c r="K712" s="56" t="str">
        <f aca="false">IF(S712="","",IF(IFERROR(INDEX('Expense Accounts'!$G$6:$G$75,MATCH(S712,'Expense Accounts'!$C$6:$C$75,0)),"Include")="Exclude",1,0))</f>
        <v/>
      </c>
      <c r="L712" s="56" t="str">
        <f aca="false">IF(J712="","",IF(AND(J712&gt;'Expenses Testing'!$E$9,K712=0),1,0))</f>
        <v/>
      </c>
      <c r="M712" s="57" t="n">
        <v>0.405764122714</v>
      </c>
      <c r="N712" s="56" t="str">
        <f aca="false">IF(OR(A712="",I712=""),"",IF(COUNTIFS($A$2:$A$800,A712,$D$2:$D$800,D712,$I$2:$I$800,I712)&gt;1,"Possible duplicate",""))</f>
        <v/>
      </c>
      <c r="O712" s="56" t="str">
        <f aca="false">IF(J712="","",IF(AND(L712=0,K712=0),1,0))</f>
        <v/>
      </c>
      <c r="P712" s="56" t="str">
        <f aca="false">IF(L712=1,J712+ROW()/10^7,"")</f>
        <v/>
      </c>
      <c r="Q712" s="56" t="str">
        <f aca="false">IF(O712=1,M712,"")</f>
        <v/>
      </c>
      <c r="R712" s="56" t="str">
        <f aca="false">IF(K712=1,ROW(),"")</f>
        <v/>
      </c>
      <c r="S712" s="56" t="str">
        <f aca="false">IF(D712="","",TRIM(D712))</f>
        <v/>
      </c>
    </row>
    <row r="713" customFormat="false" ht="15" hidden="false" customHeight="false" outlineLevel="0" collapsed="false">
      <c r="A713" s="50"/>
      <c r="B713" s="50"/>
      <c r="C713" s="50" t="str">
        <f aca="false">IF(S713="","",IFERROR(IF(INDEX('Ledger Codes'!$C$6:$C$205,MATCH(S713,'Ledger Codes'!$B$6:$B$205,0))="","",INDEX('Ledger Codes'!$C$6:$C$205,MATCH(S713,'Ledger Codes'!$B$6:$B$205,0))),""))</f>
        <v/>
      </c>
      <c r="D713" s="50"/>
      <c r="E713" s="50"/>
      <c r="F713" s="50"/>
      <c r="G713" s="50"/>
      <c r="H713" s="50"/>
      <c r="I713" s="52" t="str">
        <f aca="false">IF(AND(G713="",H713=""),"",N(G713)-N(H713))</f>
        <v/>
      </c>
      <c r="J713" s="52" t="str">
        <f aca="false">IF(I713="","",ABS(I713))</f>
        <v/>
      </c>
      <c r="K713" s="56" t="str">
        <f aca="false">IF(S713="","",IF(IFERROR(INDEX('Expense Accounts'!$G$6:$G$75,MATCH(S713,'Expense Accounts'!$C$6:$C$75,0)),"Include")="Exclude",1,0))</f>
        <v/>
      </c>
      <c r="L713" s="56" t="str">
        <f aca="false">IF(J713="","",IF(AND(J713&gt;'Expenses Testing'!$E$9,K713=0),1,0))</f>
        <v/>
      </c>
      <c r="M713" s="57" t="n">
        <v>0.479595744224</v>
      </c>
      <c r="N713" s="56" t="str">
        <f aca="false">IF(OR(A713="",I713=""),"",IF(COUNTIFS($A$2:$A$800,A713,$D$2:$D$800,D713,$I$2:$I$800,I713)&gt;1,"Possible duplicate",""))</f>
        <v/>
      </c>
      <c r="O713" s="56" t="str">
        <f aca="false">IF(J713="","",IF(AND(L713=0,K713=0),1,0))</f>
        <v/>
      </c>
      <c r="P713" s="56" t="str">
        <f aca="false">IF(L713=1,J713+ROW()/10^7,"")</f>
        <v/>
      </c>
      <c r="Q713" s="56" t="str">
        <f aca="false">IF(O713=1,M713,"")</f>
        <v/>
      </c>
      <c r="R713" s="56" t="str">
        <f aca="false">IF(K713=1,ROW(),"")</f>
        <v/>
      </c>
      <c r="S713" s="56" t="str">
        <f aca="false">IF(D713="","",TRIM(D713))</f>
        <v/>
      </c>
    </row>
    <row r="714" customFormat="false" ht="15" hidden="false" customHeight="false" outlineLevel="0" collapsed="false">
      <c r="A714" s="50"/>
      <c r="B714" s="50"/>
      <c r="C714" s="50" t="str">
        <f aca="false">IF(S714="","",IFERROR(IF(INDEX('Ledger Codes'!$C$6:$C$205,MATCH(S714,'Ledger Codes'!$B$6:$B$205,0))="","",INDEX('Ledger Codes'!$C$6:$C$205,MATCH(S714,'Ledger Codes'!$B$6:$B$205,0))),""))</f>
        <v/>
      </c>
      <c r="D714" s="50"/>
      <c r="E714" s="50"/>
      <c r="F714" s="50"/>
      <c r="G714" s="50"/>
      <c r="H714" s="50"/>
      <c r="I714" s="52" t="str">
        <f aca="false">IF(AND(G714="",H714=""),"",N(G714)-N(H714))</f>
        <v/>
      </c>
      <c r="J714" s="52" t="str">
        <f aca="false">IF(I714="","",ABS(I714))</f>
        <v/>
      </c>
      <c r="K714" s="56" t="str">
        <f aca="false">IF(S714="","",IF(IFERROR(INDEX('Expense Accounts'!$G$6:$G$75,MATCH(S714,'Expense Accounts'!$C$6:$C$75,0)),"Include")="Exclude",1,0))</f>
        <v/>
      </c>
      <c r="L714" s="56" t="str">
        <f aca="false">IF(J714="","",IF(AND(J714&gt;'Expenses Testing'!$E$9,K714=0),1,0))</f>
        <v/>
      </c>
      <c r="M714" s="57" t="n">
        <v>0.542867603601</v>
      </c>
      <c r="N714" s="56" t="str">
        <f aca="false">IF(OR(A714="",I714=""),"",IF(COUNTIFS($A$2:$A$800,A714,$D$2:$D$800,D714,$I$2:$I$800,I714)&gt;1,"Possible duplicate",""))</f>
        <v/>
      </c>
      <c r="O714" s="56" t="str">
        <f aca="false">IF(J714="","",IF(AND(L714=0,K714=0),1,0))</f>
        <v/>
      </c>
      <c r="P714" s="56" t="str">
        <f aca="false">IF(L714=1,J714+ROW()/10^7,"")</f>
        <v/>
      </c>
      <c r="Q714" s="56" t="str">
        <f aca="false">IF(O714=1,M714,"")</f>
        <v/>
      </c>
      <c r="R714" s="56" t="str">
        <f aca="false">IF(K714=1,ROW(),"")</f>
        <v/>
      </c>
      <c r="S714" s="56" t="str">
        <f aca="false">IF(D714="","",TRIM(D714))</f>
        <v/>
      </c>
    </row>
    <row r="715" customFormat="false" ht="15" hidden="false" customHeight="false" outlineLevel="0" collapsed="false">
      <c r="A715" s="50"/>
      <c r="B715" s="50"/>
      <c r="C715" s="50" t="str">
        <f aca="false">IF(S715="","",IFERROR(IF(INDEX('Ledger Codes'!$C$6:$C$205,MATCH(S715,'Ledger Codes'!$B$6:$B$205,0))="","",INDEX('Ledger Codes'!$C$6:$C$205,MATCH(S715,'Ledger Codes'!$B$6:$B$205,0))),""))</f>
        <v/>
      </c>
      <c r="D715" s="50"/>
      <c r="E715" s="50"/>
      <c r="F715" s="50"/>
      <c r="G715" s="50"/>
      <c r="H715" s="50"/>
      <c r="I715" s="52" t="str">
        <f aca="false">IF(AND(G715="",H715=""),"",N(G715)-N(H715))</f>
        <v/>
      </c>
      <c r="J715" s="52" t="str">
        <f aca="false">IF(I715="","",ABS(I715))</f>
        <v/>
      </c>
      <c r="K715" s="56" t="str">
        <f aca="false">IF(S715="","",IF(IFERROR(INDEX('Expense Accounts'!$G$6:$G$75,MATCH(S715,'Expense Accounts'!$C$6:$C$75,0)),"Include")="Exclude",1,0))</f>
        <v/>
      </c>
      <c r="L715" s="56" t="str">
        <f aca="false">IF(J715="","",IF(AND(J715&gt;'Expenses Testing'!$E$9,K715=0),1,0))</f>
        <v/>
      </c>
      <c r="M715" s="57" t="n">
        <v>0.083330616311</v>
      </c>
      <c r="N715" s="56" t="str">
        <f aca="false">IF(OR(A715="",I715=""),"",IF(COUNTIFS($A$2:$A$800,A715,$D$2:$D$800,D715,$I$2:$I$800,I715)&gt;1,"Possible duplicate",""))</f>
        <v/>
      </c>
      <c r="O715" s="56" t="str">
        <f aca="false">IF(J715="","",IF(AND(L715=0,K715=0),1,0))</f>
        <v/>
      </c>
      <c r="P715" s="56" t="str">
        <f aca="false">IF(L715=1,J715+ROW()/10^7,"")</f>
        <v/>
      </c>
      <c r="Q715" s="56" t="str">
        <f aca="false">IF(O715=1,M715,"")</f>
        <v/>
      </c>
      <c r="R715" s="56" t="str">
        <f aca="false">IF(K715=1,ROW(),"")</f>
        <v/>
      </c>
      <c r="S715" s="56" t="str">
        <f aca="false">IF(D715="","",TRIM(D715))</f>
        <v/>
      </c>
    </row>
    <row r="716" customFormat="false" ht="15" hidden="false" customHeight="false" outlineLevel="0" collapsed="false">
      <c r="A716" s="50"/>
      <c r="B716" s="50"/>
      <c r="C716" s="50" t="str">
        <f aca="false">IF(S716="","",IFERROR(IF(INDEX('Ledger Codes'!$C$6:$C$205,MATCH(S716,'Ledger Codes'!$B$6:$B$205,0))="","",INDEX('Ledger Codes'!$C$6:$C$205,MATCH(S716,'Ledger Codes'!$B$6:$B$205,0))),""))</f>
        <v/>
      </c>
      <c r="D716" s="50"/>
      <c r="E716" s="50"/>
      <c r="F716" s="50"/>
      <c r="G716" s="50"/>
      <c r="H716" s="50"/>
      <c r="I716" s="52" t="str">
        <f aca="false">IF(AND(G716="",H716=""),"",N(G716)-N(H716))</f>
        <v/>
      </c>
      <c r="J716" s="52" t="str">
        <f aca="false">IF(I716="","",ABS(I716))</f>
        <v/>
      </c>
      <c r="K716" s="56" t="str">
        <f aca="false">IF(S716="","",IF(IFERROR(INDEX('Expense Accounts'!$G$6:$G$75,MATCH(S716,'Expense Accounts'!$C$6:$C$75,0)),"Include")="Exclude",1,0))</f>
        <v/>
      </c>
      <c r="L716" s="56" t="str">
        <f aca="false">IF(J716="","",IF(AND(J716&gt;'Expenses Testing'!$E$9,K716=0),1,0))</f>
        <v/>
      </c>
      <c r="M716" s="57" t="n">
        <v>0.507873257905</v>
      </c>
      <c r="N716" s="56" t="str">
        <f aca="false">IF(OR(A716="",I716=""),"",IF(COUNTIFS($A$2:$A$800,A716,$D$2:$D$800,D716,$I$2:$I$800,I716)&gt;1,"Possible duplicate",""))</f>
        <v/>
      </c>
      <c r="O716" s="56" t="str">
        <f aca="false">IF(J716="","",IF(AND(L716=0,K716=0),1,0))</f>
        <v/>
      </c>
      <c r="P716" s="56" t="str">
        <f aca="false">IF(L716=1,J716+ROW()/10^7,"")</f>
        <v/>
      </c>
      <c r="Q716" s="56" t="str">
        <f aca="false">IF(O716=1,M716,"")</f>
        <v/>
      </c>
      <c r="R716" s="56" t="str">
        <f aca="false">IF(K716=1,ROW(),"")</f>
        <v/>
      </c>
      <c r="S716" s="56" t="str">
        <f aca="false">IF(D716="","",TRIM(D716))</f>
        <v/>
      </c>
    </row>
    <row r="717" customFormat="false" ht="15" hidden="false" customHeight="false" outlineLevel="0" collapsed="false">
      <c r="A717" s="50"/>
      <c r="B717" s="50"/>
      <c r="C717" s="50" t="str">
        <f aca="false">IF(S717="","",IFERROR(IF(INDEX('Ledger Codes'!$C$6:$C$205,MATCH(S717,'Ledger Codes'!$B$6:$B$205,0))="","",INDEX('Ledger Codes'!$C$6:$C$205,MATCH(S717,'Ledger Codes'!$B$6:$B$205,0))),""))</f>
        <v/>
      </c>
      <c r="D717" s="50"/>
      <c r="E717" s="50"/>
      <c r="F717" s="50"/>
      <c r="G717" s="50"/>
      <c r="H717" s="50"/>
      <c r="I717" s="52" t="str">
        <f aca="false">IF(AND(G717="",H717=""),"",N(G717)-N(H717))</f>
        <v/>
      </c>
      <c r="J717" s="52" t="str">
        <f aca="false">IF(I717="","",ABS(I717))</f>
        <v/>
      </c>
      <c r="K717" s="56" t="str">
        <f aca="false">IF(S717="","",IF(IFERROR(INDEX('Expense Accounts'!$G$6:$G$75,MATCH(S717,'Expense Accounts'!$C$6:$C$75,0)),"Include")="Exclude",1,0))</f>
        <v/>
      </c>
      <c r="L717" s="56" t="str">
        <f aca="false">IF(J717="","",IF(AND(J717&gt;'Expenses Testing'!$E$9,K717=0),1,0))</f>
        <v/>
      </c>
      <c r="M717" s="57" t="n">
        <v>0.024154835235</v>
      </c>
      <c r="N717" s="56" t="str">
        <f aca="false">IF(OR(A717="",I717=""),"",IF(COUNTIFS($A$2:$A$800,A717,$D$2:$D$800,D717,$I$2:$I$800,I717)&gt;1,"Possible duplicate",""))</f>
        <v/>
      </c>
      <c r="O717" s="56" t="str">
        <f aca="false">IF(J717="","",IF(AND(L717=0,K717=0),1,0))</f>
        <v/>
      </c>
      <c r="P717" s="56" t="str">
        <f aca="false">IF(L717=1,J717+ROW()/10^7,"")</f>
        <v/>
      </c>
      <c r="Q717" s="56" t="str">
        <f aca="false">IF(O717=1,M717,"")</f>
        <v/>
      </c>
      <c r="R717" s="56" t="str">
        <f aca="false">IF(K717=1,ROW(),"")</f>
        <v/>
      </c>
      <c r="S717" s="56" t="str">
        <f aca="false">IF(D717="","",TRIM(D717))</f>
        <v/>
      </c>
    </row>
    <row r="718" customFormat="false" ht="15" hidden="false" customHeight="false" outlineLevel="0" collapsed="false">
      <c r="A718" s="50"/>
      <c r="B718" s="50"/>
      <c r="C718" s="50" t="str">
        <f aca="false">IF(S718="","",IFERROR(IF(INDEX('Ledger Codes'!$C$6:$C$205,MATCH(S718,'Ledger Codes'!$B$6:$B$205,0))="","",INDEX('Ledger Codes'!$C$6:$C$205,MATCH(S718,'Ledger Codes'!$B$6:$B$205,0))),""))</f>
        <v/>
      </c>
      <c r="D718" s="50"/>
      <c r="E718" s="50"/>
      <c r="F718" s="50"/>
      <c r="G718" s="50"/>
      <c r="H718" s="50"/>
      <c r="I718" s="52" t="str">
        <f aca="false">IF(AND(G718="",H718=""),"",N(G718)-N(H718))</f>
        <v/>
      </c>
      <c r="J718" s="52" t="str">
        <f aca="false">IF(I718="","",ABS(I718))</f>
        <v/>
      </c>
      <c r="K718" s="56" t="str">
        <f aca="false">IF(S718="","",IF(IFERROR(INDEX('Expense Accounts'!$G$6:$G$75,MATCH(S718,'Expense Accounts'!$C$6:$C$75,0)),"Include")="Exclude",1,0))</f>
        <v/>
      </c>
      <c r="L718" s="56" t="str">
        <f aca="false">IF(J718="","",IF(AND(J718&gt;'Expenses Testing'!$E$9,K718=0),1,0))</f>
        <v/>
      </c>
      <c r="M718" s="57" t="n">
        <v>0.194783108303</v>
      </c>
      <c r="N718" s="56" t="str">
        <f aca="false">IF(OR(A718="",I718=""),"",IF(COUNTIFS($A$2:$A$800,A718,$D$2:$D$800,D718,$I$2:$I$800,I718)&gt;1,"Possible duplicate",""))</f>
        <v/>
      </c>
      <c r="O718" s="56" t="str">
        <f aca="false">IF(J718="","",IF(AND(L718=0,K718=0),1,0))</f>
        <v/>
      </c>
      <c r="P718" s="56" t="str">
        <f aca="false">IF(L718=1,J718+ROW()/10^7,"")</f>
        <v/>
      </c>
      <c r="Q718" s="56" t="str">
        <f aca="false">IF(O718=1,M718,"")</f>
        <v/>
      </c>
      <c r="R718" s="56" t="str">
        <f aca="false">IF(K718=1,ROW(),"")</f>
        <v/>
      </c>
      <c r="S718" s="56" t="str">
        <f aca="false">IF(D718="","",TRIM(D718))</f>
        <v/>
      </c>
    </row>
    <row r="719" customFormat="false" ht="15" hidden="false" customHeight="false" outlineLevel="0" collapsed="false">
      <c r="A719" s="50"/>
      <c r="B719" s="50"/>
      <c r="C719" s="50" t="str">
        <f aca="false">IF(S719="","",IFERROR(IF(INDEX('Ledger Codes'!$C$6:$C$205,MATCH(S719,'Ledger Codes'!$B$6:$B$205,0))="","",INDEX('Ledger Codes'!$C$6:$C$205,MATCH(S719,'Ledger Codes'!$B$6:$B$205,0))),""))</f>
        <v/>
      </c>
      <c r="D719" s="50"/>
      <c r="E719" s="50"/>
      <c r="F719" s="50"/>
      <c r="G719" s="50"/>
      <c r="H719" s="50"/>
      <c r="I719" s="52" t="str">
        <f aca="false">IF(AND(G719="",H719=""),"",N(G719)-N(H719))</f>
        <v/>
      </c>
      <c r="J719" s="52" t="str">
        <f aca="false">IF(I719="","",ABS(I719))</f>
        <v/>
      </c>
      <c r="K719" s="56" t="str">
        <f aca="false">IF(S719="","",IF(IFERROR(INDEX('Expense Accounts'!$G$6:$G$75,MATCH(S719,'Expense Accounts'!$C$6:$C$75,0)),"Include")="Exclude",1,0))</f>
        <v/>
      </c>
      <c r="L719" s="56" t="str">
        <f aca="false">IF(J719="","",IF(AND(J719&gt;'Expenses Testing'!$E$9,K719=0),1,0))</f>
        <v/>
      </c>
      <c r="M719" s="57" t="n">
        <v>0.520015637696</v>
      </c>
      <c r="N719" s="56" t="str">
        <f aca="false">IF(OR(A719="",I719=""),"",IF(COUNTIFS($A$2:$A$800,A719,$D$2:$D$800,D719,$I$2:$I$800,I719)&gt;1,"Possible duplicate",""))</f>
        <v/>
      </c>
      <c r="O719" s="56" t="str">
        <f aca="false">IF(J719="","",IF(AND(L719=0,K719=0),1,0))</f>
        <v/>
      </c>
      <c r="P719" s="56" t="str">
        <f aca="false">IF(L719=1,J719+ROW()/10^7,"")</f>
        <v/>
      </c>
      <c r="Q719" s="56" t="str">
        <f aca="false">IF(O719=1,M719,"")</f>
        <v/>
      </c>
      <c r="R719" s="56" t="str">
        <f aca="false">IF(K719=1,ROW(),"")</f>
        <v/>
      </c>
      <c r="S719" s="56" t="str">
        <f aca="false">IF(D719="","",TRIM(D719))</f>
        <v/>
      </c>
    </row>
    <row r="720" customFormat="false" ht="15" hidden="false" customHeight="false" outlineLevel="0" collapsed="false">
      <c r="A720" s="50"/>
      <c r="B720" s="50"/>
      <c r="C720" s="50" t="str">
        <f aca="false">IF(S720="","",IFERROR(IF(INDEX('Ledger Codes'!$C$6:$C$205,MATCH(S720,'Ledger Codes'!$B$6:$B$205,0))="","",INDEX('Ledger Codes'!$C$6:$C$205,MATCH(S720,'Ledger Codes'!$B$6:$B$205,0))),""))</f>
        <v/>
      </c>
      <c r="D720" s="50"/>
      <c r="E720" s="50"/>
      <c r="F720" s="50"/>
      <c r="G720" s="50"/>
      <c r="H720" s="50"/>
      <c r="I720" s="52" t="str">
        <f aca="false">IF(AND(G720="",H720=""),"",N(G720)-N(H720))</f>
        <v/>
      </c>
      <c r="J720" s="52" t="str">
        <f aca="false">IF(I720="","",ABS(I720))</f>
        <v/>
      </c>
      <c r="K720" s="56" t="str">
        <f aca="false">IF(S720="","",IF(IFERROR(INDEX('Expense Accounts'!$G$6:$G$75,MATCH(S720,'Expense Accounts'!$C$6:$C$75,0)),"Include")="Exclude",1,0))</f>
        <v/>
      </c>
      <c r="L720" s="56" t="str">
        <f aca="false">IF(J720="","",IF(AND(J720&gt;'Expenses Testing'!$E$9,K720=0),1,0))</f>
        <v/>
      </c>
      <c r="M720" s="57" t="n">
        <v>0.814918316202</v>
      </c>
      <c r="N720" s="56" t="str">
        <f aca="false">IF(OR(A720="",I720=""),"",IF(COUNTIFS($A$2:$A$800,A720,$D$2:$D$800,D720,$I$2:$I$800,I720)&gt;1,"Possible duplicate",""))</f>
        <v/>
      </c>
      <c r="O720" s="56" t="str">
        <f aca="false">IF(J720="","",IF(AND(L720=0,K720=0),1,0))</f>
        <v/>
      </c>
      <c r="P720" s="56" t="str">
        <f aca="false">IF(L720=1,J720+ROW()/10^7,"")</f>
        <v/>
      </c>
      <c r="Q720" s="56" t="str">
        <f aca="false">IF(O720=1,M720,"")</f>
        <v/>
      </c>
      <c r="R720" s="56" t="str">
        <f aca="false">IF(K720=1,ROW(),"")</f>
        <v/>
      </c>
      <c r="S720" s="56" t="str">
        <f aca="false">IF(D720="","",TRIM(D720))</f>
        <v/>
      </c>
    </row>
    <row r="721" customFormat="false" ht="15" hidden="false" customHeight="false" outlineLevel="0" collapsed="false">
      <c r="A721" s="50"/>
      <c r="B721" s="50"/>
      <c r="C721" s="50" t="str">
        <f aca="false">IF(S721="","",IFERROR(IF(INDEX('Ledger Codes'!$C$6:$C$205,MATCH(S721,'Ledger Codes'!$B$6:$B$205,0))="","",INDEX('Ledger Codes'!$C$6:$C$205,MATCH(S721,'Ledger Codes'!$B$6:$B$205,0))),""))</f>
        <v/>
      </c>
      <c r="D721" s="50"/>
      <c r="E721" s="50"/>
      <c r="F721" s="50"/>
      <c r="G721" s="50"/>
      <c r="H721" s="50"/>
      <c r="I721" s="52" t="str">
        <f aca="false">IF(AND(G721="",H721=""),"",N(G721)-N(H721))</f>
        <v/>
      </c>
      <c r="J721" s="52" t="str">
        <f aca="false">IF(I721="","",ABS(I721))</f>
        <v/>
      </c>
      <c r="K721" s="56" t="str">
        <f aca="false">IF(S721="","",IF(IFERROR(INDEX('Expense Accounts'!$G$6:$G$75,MATCH(S721,'Expense Accounts'!$C$6:$C$75,0)),"Include")="Exclude",1,0))</f>
        <v/>
      </c>
      <c r="L721" s="56" t="str">
        <f aca="false">IF(J721="","",IF(AND(J721&gt;'Expenses Testing'!$E$9,K721=0),1,0))</f>
        <v/>
      </c>
      <c r="M721" s="57" t="n">
        <v>0.349155875768</v>
      </c>
      <c r="N721" s="56" t="str">
        <f aca="false">IF(OR(A721="",I721=""),"",IF(COUNTIFS($A$2:$A$800,A721,$D$2:$D$800,D721,$I$2:$I$800,I721)&gt;1,"Possible duplicate",""))</f>
        <v/>
      </c>
      <c r="O721" s="56" t="str">
        <f aca="false">IF(J721="","",IF(AND(L721=0,K721=0),1,0))</f>
        <v/>
      </c>
      <c r="P721" s="56" t="str">
        <f aca="false">IF(L721=1,J721+ROW()/10^7,"")</f>
        <v/>
      </c>
      <c r="Q721" s="56" t="str">
        <f aca="false">IF(O721=1,M721,"")</f>
        <v/>
      </c>
      <c r="R721" s="56" t="str">
        <f aca="false">IF(K721=1,ROW(),"")</f>
        <v/>
      </c>
      <c r="S721" s="56" t="str">
        <f aca="false">IF(D721="","",TRIM(D721))</f>
        <v/>
      </c>
    </row>
    <row r="722" customFormat="false" ht="15" hidden="false" customHeight="false" outlineLevel="0" collapsed="false">
      <c r="A722" s="50"/>
      <c r="B722" s="50"/>
      <c r="C722" s="50" t="str">
        <f aca="false">IF(S722="","",IFERROR(IF(INDEX('Ledger Codes'!$C$6:$C$205,MATCH(S722,'Ledger Codes'!$B$6:$B$205,0))="","",INDEX('Ledger Codes'!$C$6:$C$205,MATCH(S722,'Ledger Codes'!$B$6:$B$205,0))),""))</f>
        <v/>
      </c>
      <c r="D722" s="50"/>
      <c r="E722" s="50"/>
      <c r="F722" s="50"/>
      <c r="G722" s="50"/>
      <c r="H722" s="50"/>
      <c r="I722" s="52" t="str">
        <f aca="false">IF(AND(G722="",H722=""),"",N(G722)-N(H722))</f>
        <v/>
      </c>
      <c r="J722" s="52" t="str">
        <f aca="false">IF(I722="","",ABS(I722))</f>
        <v/>
      </c>
      <c r="K722" s="56" t="str">
        <f aca="false">IF(S722="","",IF(IFERROR(INDEX('Expense Accounts'!$G$6:$G$75,MATCH(S722,'Expense Accounts'!$C$6:$C$75,0)),"Include")="Exclude",1,0))</f>
        <v/>
      </c>
      <c r="L722" s="56" t="str">
        <f aca="false">IF(J722="","",IF(AND(J722&gt;'Expenses Testing'!$E$9,K722=0),1,0))</f>
        <v/>
      </c>
      <c r="M722" s="57" t="n">
        <v>0.449125425027</v>
      </c>
      <c r="N722" s="56" t="str">
        <f aca="false">IF(OR(A722="",I722=""),"",IF(COUNTIFS($A$2:$A$800,A722,$D$2:$D$800,D722,$I$2:$I$800,I722)&gt;1,"Possible duplicate",""))</f>
        <v/>
      </c>
      <c r="O722" s="56" t="str">
        <f aca="false">IF(J722="","",IF(AND(L722=0,K722=0),1,0))</f>
        <v/>
      </c>
      <c r="P722" s="56" t="str">
        <f aca="false">IF(L722=1,J722+ROW()/10^7,"")</f>
        <v/>
      </c>
      <c r="Q722" s="56" t="str">
        <f aca="false">IF(O722=1,M722,"")</f>
        <v/>
      </c>
      <c r="R722" s="56" t="str">
        <f aca="false">IF(K722=1,ROW(),"")</f>
        <v/>
      </c>
      <c r="S722" s="56" t="str">
        <f aca="false">IF(D722="","",TRIM(D722))</f>
        <v/>
      </c>
    </row>
    <row r="723" customFormat="false" ht="15" hidden="false" customHeight="false" outlineLevel="0" collapsed="false">
      <c r="A723" s="50"/>
      <c r="B723" s="50"/>
      <c r="C723" s="50" t="str">
        <f aca="false">IF(S723="","",IFERROR(IF(INDEX('Ledger Codes'!$C$6:$C$205,MATCH(S723,'Ledger Codes'!$B$6:$B$205,0))="","",INDEX('Ledger Codes'!$C$6:$C$205,MATCH(S723,'Ledger Codes'!$B$6:$B$205,0))),""))</f>
        <v/>
      </c>
      <c r="D723" s="50"/>
      <c r="E723" s="50"/>
      <c r="F723" s="50"/>
      <c r="G723" s="50"/>
      <c r="H723" s="50"/>
      <c r="I723" s="52" t="str">
        <f aca="false">IF(AND(G723="",H723=""),"",N(G723)-N(H723))</f>
        <v/>
      </c>
      <c r="J723" s="52" t="str">
        <f aca="false">IF(I723="","",ABS(I723))</f>
        <v/>
      </c>
      <c r="K723" s="56" t="str">
        <f aca="false">IF(S723="","",IF(IFERROR(INDEX('Expense Accounts'!$G$6:$G$75,MATCH(S723,'Expense Accounts'!$C$6:$C$75,0)),"Include")="Exclude",1,0))</f>
        <v/>
      </c>
      <c r="L723" s="56" t="str">
        <f aca="false">IF(J723="","",IF(AND(J723&gt;'Expenses Testing'!$E$9,K723=0),1,0))</f>
        <v/>
      </c>
      <c r="M723" s="57" t="n">
        <v>0.50519825958</v>
      </c>
      <c r="N723" s="56" t="str">
        <f aca="false">IF(OR(A723="",I723=""),"",IF(COUNTIFS($A$2:$A$800,A723,$D$2:$D$800,D723,$I$2:$I$800,I723)&gt;1,"Possible duplicate",""))</f>
        <v/>
      </c>
      <c r="O723" s="56" t="str">
        <f aca="false">IF(J723="","",IF(AND(L723=0,K723=0),1,0))</f>
        <v/>
      </c>
      <c r="P723" s="56" t="str">
        <f aca="false">IF(L723=1,J723+ROW()/10^7,"")</f>
        <v/>
      </c>
      <c r="Q723" s="56" t="str">
        <f aca="false">IF(O723=1,M723,"")</f>
        <v/>
      </c>
      <c r="R723" s="56" t="str">
        <f aca="false">IF(K723=1,ROW(),"")</f>
        <v/>
      </c>
      <c r="S723" s="56" t="str">
        <f aca="false">IF(D723="","",TRIM(D723))</f>
        <v/>
      </c>
    </row>
    <row r="724" customFormat="false" ht="15" hidden="false" customHeight="false" outlineLevel="0" collapsed="false">
      <c r="A724" s="50"/>
      <c r="B724" s="50"/>
      <c r="C724" s="50" t="str">
        <f aca="false">IF(S724="","",IFERROR(IF(INDEX('Ledger Codes'!$C$6:$C$205,MATCH(S724,'Ledger Codes'!$B$6:$B$205,0))="","",INDEX('Ledger Codes'!$C$6:$C$205,MATCH(S724,'Ledger Codes'!$B$6:$B$205,0))),""))</f>
        <v/>
      </c>
      <c r="D724" s="50"/>
      <c r="E724" s="50"/>
      <c r="F724" s="50"/>
      <c r="G724" s="50"/>
      <c r="H724" s="50"/>
      <c r="I724" s="52" t="str">
        <f aca="false">IF(AND(G724="",H724=""),"",N(G724)-N(H724))</f>
        <v/>
      </c>
      <c r="J724" s="52" t="str">
        <f aca="false">IF(I724="","",ABS(I724))</f>
        <v/>
      </c>
      <c r="K724" s="56" t="str">
        <f aca="false">IF(S724="","",IF(IFERROR(INDEX('Expense Accounts'!$G$6:$G$75,MATCH(S724,'Expense Accounts'!$C$6:$C$75,0)),"Include")="Exclude",1,0))</f>
        <v/>
      </c>
      <c r="L724" s="56" t="str">
        <f aca="false">IF(J724="","",IF(AND(J724&gt;'Expenses Testing'!$E$9,K724=0),1,0))</f>
        <v/>
      </c>
      <c r="M724" s="57" t="n">
        <v>0.750581602746</v>
      </c>
      <c r="N724" s="56" t="str">
        <f aca="false">IF(OR(A724="",I724=""),"",IF(COUNTIFS($A$2:$A$800,A724,$D$2:$D$800,D724,$I$2:$I$800,I724)&gt;1,"Possible duplicate",""))</f>
        <v/>
      </c>
      <c r="O724" s="56" t="str">
        <f aca="false">IF(J724="","",IF(AND(L724=0,K724=0),1,0))</f>
        <v/>
      </c>
      <c r="P724" s="56" t="str">
        <f aca="false">IF(L724=1,J724+ROW()/10^7,"")</f>
        <v/>
      </c>
      <c r="Q724" s="56" t="str">
        <f aca="false">IF(O724=1,M724,"")</f>
        <v/>
      </c>
      <c r="R724" s="56" t="str">
        <f aca="false">IF(K724=1,ROW(),"")</f>
        <v/>
      </c>
      <c r="S724" s="56" t="str">
        <f aca="false">IF(D724="","",TRIM(D724))</f>
        <v/>
      </c>
    </row>
    <row r="725" customFormat="false" ht="15" hidden="false" customHeight="false" outlineLevel="0" collapsed="false">
      <c r="A725" s="50"/>
      <c r="B725" s="50"/>
      <c r="C725" s="50" t="str">
        <f aca="false">IF(S725="","",IFERROR(IF(INDEX('Ledger Codes'!$C$6:$C$205,MATCH(S725,'Ledger Codes'!$B$6:$B$205,0))="","",INDEX('Ledger Codes'!$C$6:$C$205,MATCH(S725,'Ledger Codes'!$B$6:$B$205,0))),""))</f>
        <v/>
      </c>
      <c r="D725" s="50"/>
      <c r="E725" s="50"/>
      <c r="F725" s="50"/>
      <c r="G725" s="50"/>
      <c r="H725" s="50"/>
      <c r="I725" s="52" t="str">
        <f aca="false">IF(AND(G725="",H725=""),"",N(G725)-N(H725))</f>
        <v/>
      </c>
      <c r="J725" s="52" t="str">
        <f aca="false">IF(I725="","",ABS(I725))</f>
        <v/>
      </c>
      <c r="K725" s="56" t="str">
        <f aca="false">IF(S725="","",IF(IFERROR(INDEX('Expense Accounts'!$G$6:$G$75,MATCH(S725,'Expense Accounts'!$C$6:$C$75,0)),"Include")="Exclude",1,0))</f>
        <v/>
      </c>
      <c r="L725" s="56" t="str">
        <f aca="false">IF(J725="","",IF(AND(J725&gt;'Expenses Testing'!$E$9,K725=0),1,0))</f>
        <v/>
      </c>
      <c r="M725" s="57" t="n">
        <v>0.652665275519</v>
      </c>
      <c r="N725" s="56" t="str">
        <f aca="false">IF(OR(A725="",I725=""),"",IF(COUNTIFS($A$2:$A$800,A725,$D$2:$D$800,D725,$I$2:$I$800,I725)&gt;1,"Possible duplicate",""))</f>
        <v/>
      </c>
      <c r="O725" s="56" t="str">
        <f aca="false">IF(J725="","",IF(AND(L725=0,K725=0),1,0))</f>
        <v/>
      </c>
      <c r="P725" s="56" t="str">
        <f aca="false">IF(L725=1,J725+ROW()/10^7,"")</f>
        <v/>
      </c>
      <c r="Q725" s="56" t="str">
        <f aca="false">IF(O725=1,M725,"")</f>
        <v/>
      </c>
      <c r="R725" s="56" t="str">
        <f aca="false">IF(K725=1,ROW(),"")</f>
        <v/>
      </c>
      <c r="S725" s="56" t="str">
        <f aca="false">IF(D725="","",TRIM(D725))</f>
        <v/>
      </c>
    </row>
    <row r="726" customFormat="false" ht="15" hidden="false" customHeight="false" outlineLevel="0" collapsed="false">
      <c r="A726" s="50"/>
      <c r="B726" s="50"/>
      <c r="C726" s="50" t="str">
        <f aca="false">IF(S726="","",IFERROR(IF(INDEX('Ledger Codes'!$C$6:$C$205,MATCH(S726,'Ledger Codes'!$B$6:$B$205,0))="","",INDEX('Ledger Codes'!$C$6:$C$205,MATCH(S726,'Ledger Codes'!$B$6:$B$205,0))),""))</f>
        <v/>
      </c>
      <c r="D726" s="50"/>
      <c r="E726" s="50"/>
      <c r="F726" s="50"/>
      <c r="G726" s="50"/>
      <c r="H726" s="50"/>
      <c r="I726" s="52" t="str">
        <f aca="false">IF(AND(G726="",H726=""),"",N(G726)-N(H726))</f>
        <v/>
      </c>
      <c r="J726" s="52" t="str">
        <f aca="false">IF(I726="","",ABS(I726))</f>
        <v/>
      </c>
      <c r="K726" s="56" t="str">
        <f aca="false">IF(S726="","",IF(IFERROR(INDEX('Expense Accounts'!$G$6:$G$75,MATCH(S726,'Expense Accounts'!$C$6:$C$75,0)),"Include")="Exclude",1,0))</f>
        <v/>
      </c>
      <c r="L726" s="56" t="str">
        <f aca="false">IF(J726="","",IF(AND(J726&gt;'Expenses Testing'!$E$9,K726=0),1,0))</f>
        <v/>
      </c>
      <c r="M726" s="57" t="n">
        <v>0.671126649034</v>
      </c>
      <c r="N726" s="56" t="str">
        <f aca="false">IF(OR(A726="",I726=""),"",IF(COUNTIFS($A$2:$A$800,A726,$D$2:$D$800,D726,$I$2:$I$800,I726)&gt;1,"Possible duplicate",""))</f>
        <v/>
      </c>
      <c r="O726" s="56" t="str">
        <f aca="false">IF(J726="","",IF(AND(L726=0,K726=0),1,0))</f>
        <v/>
      </c>
      <c r="P726" s="56" t="str">
        <f aca="false">IF(L726=1,J726+ROW()/10^7,"")</f>
        <v/>
      </c>
      <c r="Q726" s="56" t="str">
        <f aca="false">IF(O726=1,M726,"")</f>
        <v/>
      </c>
      <c r="R726" s="56" t="str">
        <f aca="false">IF(K726=1,ROW(),"")</f>
        <v/>
      </c>
      <c r="S726" s="56" t="str">
        <f aca="false">IF(D726="","",TRIM(D726))</f>
        <v/>
      </c>
    </row>
    <row r="727" customFormat="false" ht="15" hidden="false" customHeight="false" outlineLevel="0" collapsed="false">
      <c r="A727" s="50"/>
      <c r="B727" s="50"/>
      <c r="C727" s="50" t="str">
        <f aca="false">IF(S727="","",IFERROR(IF(INDEX('Ledger Codes'!$C$6:$C$205,MATCH(S727,'Ledger Codes'!$B$6:$B$205,0))="","",INDEX('Ledger Codes'!$C$6:$C$205,MATCH(S727,'Ledger Codes'!$B$6:$B$205,0))),""))</f>
        <v/>
      </c>
      <c r="D727" s="50"/>
      <c r="E727" s="50"/>
      <c r="F727" s="50"/>
      <c r="G727" s="50"/>
      <c r="H727" s="50"/>
      <c r="I727" s="52" t="str">
        <f aca="false">IF(AND(G727="",H727=""),"",N(G727)-N(H727))</f>
        <v/>
      </c>
      <c r="J727" s="52" t="str">
        <f aca="false">IF(I727="","",ABS(I727))</f>
        <v/>
      </c>
      <c r="K727" s="56" t="str">
        <f aca="false">IF(S727="","",IF(IFERROR(INDEX('Expense Accounts'!$G$6:$G$75,MATCH(S727,'Expense Accounts'!$C$6:$C$75,0)),"Include")="Exclude",1,0))</f>
        <v/>
      </c>
      <c r="L727" s="56" t="str">
        <f aca="false">IF(J727="","",IF(AND(J727&gt;'Expenses Testing'!$E$9,K727=0),1,0))</f>
        <v/>
      </c>
      <c r="M727" s="57" t="n">
        <v>0.138157117582</v>
      </c>
      <c r="N727" s="56" t="str">
        <f aca="false">IF(OR(A727="",I727=""),"",IF(COUNTIFS($A$2:$A$800,A727,$D$2:$D$800,D727,$I$2:$I$800,I727)&gt;1,"Possible duplicate",""))</f>
        <v/>
      </c>
      <c r="O727" s="56" t="str">
        <f aca="false">IF(J727="","",IF(AND(L727=0,K727=0),1,0))</f>
        <v/>
      </c>
      <c r="P727" s="56" t="str">
        <f aca="false">IF(L727=1,J727+ROW()/10^7,"")</f>
        <v/>
      </c>
      <c r="Q727" s="56" t="str">
        <f aca="false">IF(O727=1,M727,"")</f>
        <v/>
      </c>
      <c r="R727" s="56" t="str">
        <f aca="false">IF(K727=1,ROW(),"")</f>
        <v/>
      </c>
      <c r="S727" s="56" t="str">
        <f aca="false">IF(D727="","",TRIM(D727))</f>
        <v/>
      </c>
    </row>
    <row r="728" customFormat="false" ht="15" hidden="false" customHeight="false" outlineLevel="0" collapsed="false">
      <c r="A728" s="50"/>
      <c r="B728" s="50"/>
      <c r="C728" s="50" t="str">
        <f aca="false">IF(S728="","",IFERROR(IF(INDEX('Ledger Codes'!$C$6:$C$205,MATCH(S728,'Ledger Codes'!$B$6:$B$205,0))="","",INDEX('Ledger Codes'!$C$6:$C$205,MATCH(S728,'Ledger Codes'!$B$6:$B$205,0))),""))</f>
        <v/>
      </c>
      <c r="D728" s="50"/>
      <c r="E728" s="50"/>
      <c r="F728" s="50"/>
      <c r="G728" s="50"/>
      <c r="H728" s="50"/>
      <c r="I728" s="52" t="str">
        <f aca="false">IF(AND(G728="",H728=""),"",N(G728)-N(H728))</f>
        <v/>
      </c>
      <c r="J728" s="52" t="str">
        <f aca="false">IF(I728="","",ABS(I728))</f>
        <v/>
      </c>
      <c r="K728" s="56" t="str">
        <f aca="false">IF(S728="","",IF(IFERROR(INDEX('Expense Accounts'!$G$6:$G$75,MATCH(S728,'Expense Accounts'!$C$6:$C$75,0)),"Include")="Exclude",1,0))</f>
        <v/>
      </c>
      <c r="L728" s="56" t="str">
        <f aca="false">IF(J728="","",IF(AND(J728&gt;'Expenses Testing'!$E$9,K728=0),1,0))</f>
        <v/>
      </c>
      <c r="M728" s="57" t="n">
        <v>0.91415957964</v>
      </c>
      <c r="N728" s="56" t="str">
        <f aca="false">IF(OR(A728="",I728=""),"",IF(COUNTIFS($A$2:$A$800,A728,$D$2:$D$800,D728,$I$2:$I$800,I728)&gt;1,"Possible duplicate",""))</f>
        <v/>
      </c>
      <c r="O728" s="56" t="str">
        <f aca="false">IF(J728="","",IF(AND(L728=0,K728=0),1,0))</f>
        <v/>
      </c>
      <c r="P728" s="56" t="str">
        <f aca="false">IF(L728=1,J728+ROW()/10^7,"")</f>
        <v/>
      </c>
      <c r="Q728" s="56" t="str">
        <f aca="false">IF(O728=1,M728,"")</f>
        <v/>
      </c>
      <c r="R728" s="56" t="str">
        <f aca="false">IF(K728=1,ROW(),"")</f>
        <v/>
      </c>
      <c r="S728" s="56" t="str">
        <f aca="false">IF(D728="","",TRIM(D728))</f>
        <v/>
      </c>
    </row>
    <row r="729" customFormat="false" ht="15" hidden="false" customHeight="false" outlineLevel="0" collapsed="false">
      <c r="A729" s="50"/>
      <c r="B729" s="50"/>
      <c r="C729" s="50" t="str">
        <f aca="false">IF(S729="","",IFERROR(IF(INDEX('Ledger Codes'!$C$6:$C$205,MATCH(S729,'Ledger Codes'!$B$6:$B$205,0))="","",INDEX('Ledger Codes'!$C$6:$C$205,MATCH(S729,'Ledger Codes'!$B$6:$B$205,0))),""))</f>
        <v/>
      </c>
      <c r="D729" s="50"/>
      <c r="E729" s="50"/>
      <c r="F729" s="50"/>
      <c r="G729" s="50"/>
      <c r="H729" s="50"/>
      <c r="I729" s="52" t="str">
        <f aca="false">IF(AND(G729="",H729=""),"",N(G729)-N(H729))</f>
        <v/>
      </c>
      <c r="J729" s="52" t="str">
        <f aca="false">IF(I729="","",ABS(I729))</f>
        <v/>
      </c>
      <c r="K729" s="56" t="str">
        <f aca="false">IF(S729="","",IF(IFERROR(INDEX('Expense Accounts'!$G$6:$G$75,MATCH(S729,'Expense Accounts'!$C$6:$C$75,0)),"Include")="Exclude",1,0))</f>
        <v/>
      </c>
      <c r="L729" s="56" t="str">
        <f aca="false">IF(J729="","",IF(AND(J729&gt;'Expenses Testing'!$E$9,K729=0),1,0))</f>
        <v/>
      </c>
      <c r="M729" s="57" t="n">
        <v>0.705971123159</v>
      </c>
      <c r="N729" s="56" t="str">
        <f aca="false">IF(OR(A729="",I729=""),"",IF(COUNTIFS($A$2:$A$800,A729,$D$2:$D$800,D729,$I$2:$I$800,I729)&gt;1,"Possible duplicate",""))</f>
        <v/>
      </c>
      <c r="O729" s="56" t="str">
        <f aca="false">IF(J729="","",IF(AND(L729=0,K729=0),1,0))</f>
        <v/>
      </c>
      <c r="P729" s="56" t="str">
        <f aca="false">IF(L729=1,J729+ROW()/10^7,"")</f>
        <v/>
      </c>
      <c r="Q729" s="56" t="str">
        <f aca="false">IF(O729=1,M729,"")</f>
        <v/>
      </c>
      <c r="R729" s="56" t="str">
        <f aca="false">IF(K729=1,ROW(),"")</f>
        <v/>
      </c>
      <c r="S729" s="56" t="str">
        <f aca="false">IF(D729="","",TRIM(D729))</f>
        <v/>
      </c>
    </row>
    <row r="730" customFormat="false" ht="15" hidden="false" customHeight="false" outlineLevel="0" collapsed="false">
      <c r="A730" s="50"/>
      <c r="B730" s="50"/>
      <c r="C730" s="50" t="str">
        <f aca="false">IF(S730="","",IFERROR(IF(INDEX('Ledger Codes'!$C$6:$C$205,MATCH(S730,'Ledger Codes'!$B$6:$B$205,0))="","",INDEX('Ledger Codes'!$C$6:$C$205,MATCH(S730,'Ledger Codes'!$B$6:$B$205,0))),""))</f>
        <v/>
      </c>
      <c r="D730" s="50"/>
      <c r="E730" s="50"/>
      <c r="F730" s="50"/>
      <c r="G730" s="50"/>
      <c r="H730" s="50"/>
      <c r="I730" s="52" t="str">
        <f aca="false">IF(AND(G730="",H730=""),"",N(G730)-N(H730))</f>
        <v/>
      </c>
      <c r="J730" s="52" t="str">
        <f aca="false">IF(I730="","",ABS(I730))</f>
        <v/>
      </c>
      <c r="K730" s="56" t="str">
        <f aca="false">IF(S730="","",IF(IFERROR(INDEX('Expense Accounts'!$G$6:$G$75,MATCH(S730,'Expense Accounts'!$C$6:$C$75,0)),"Include")="Exclude",1,0))</f>
        <v/>
      </c>
      <c r="L730" s="56" t="str">
        <f aca="false">IF(J730="","",IF(AND(J730&gt;'Expenses Testing'!$E$9,K730=0),1,0))</f>
        <v/>
      </c>
      <c r="M730" s="57" t="n">
        <v>0.814728963465</v>
      </c>
      <c r="N730" s="56" t="str">
        <f aca="false">IF(OR(A730="",I730=""),"",IF(COUNTIFS($A$2:$A$800,A730,$D$2:$D$800,D730,$I$2:$I$800,I730)&gt;1,"Possible duplicate",""))</f>
        <v/>
      </c>
      <c r="O730" s="56" t="str">
        <f aca="false">IF(J730="","",IF(AND(L730=0,K730=0),1,0))</f>
        <v/>
      </c>
      <c r="P730" s="56" t="str">
        <f aca="false">IF(L730=1,J730+ROW()/10^7,"")</f>
        <v/>
      </c>
      <c r="Q730" s="56" t="str">
        <f aca="false">IF(O730=1,M730,"")</f>
        <v/>
      </c>
      <c r="R730" s="56" t="str">
        <f aca="false">IF(K730=1,ROW(),"")</f>
        <v/>
      </c>
      <c r="S730" s="56" t="str">
        <f aca="false">IF(D730="","",TRIM(D730))</f>
        <v/>
      </c>
    </row>
    <row r="731" customFormat="false" ht="15" hidden="false" customHeight="false" outlineLevel="0" collapsed="false">
      <c r="A731" s="50"/>
      <c r="B731" s="50"/>
      <c r="C731" s="50" t="str">
        <f aca="false">IF(S731="","",IFERROR(IF(INDEX('Ledger Codes'!$C$6:$C$205,MATCH(S731,'Ledger Codes'!$B$6:$B$205,0))="","",INDEX('Ledger Codes'!$C$6:$C$205,MATCH(S731,'Ledger Codes'!$B$6:$B$205,0))),""))</f>
        <v/>
      </c>
      <c r="D731" s="50"/>
      <c r="E731" s="50"/>
      <c r="F731" s="50"/>
      <c r="G731" s="50"/>
      <c r="H731" s="50"/>
      <c r="I731" s="52" t="str">
        <f aca="false">IF(AND(G731="",H731=""),"",N(G731)-N(H731))</f>
        <v/>
      </c>
      <c r="J731" s="52" t="str">
        <f aca="false">IF(I731="","",ABS(I731))</f>
        <v/>
      </c>
      <c r="K731" s="56" t="str">
        <f aca="false">IF(S731="","",IF(IFERROR(INDEX('Expense Accounts'!$G$6:$G$75,MATCH(S731,'Expense Accounts'!$C$6:$C$75,0)),"Include")="Exclude",1,0))</f>
        <v/>
      </c>
      <c r="L731" s="56" t="str">
        <f aca="false">IF(J731="","",IF(AND(J731&gt;'Expenses Testing'!$E$9,K731=0),1,0))</f>
        <v/>
      </c>
      <c r="M731" s="57" t="n">
        <v>0.690592656621</v>
      </c>
      <c r="N731" s="56" t="str">
        <f aca="false">IF(OR(A731="",I731=""),"",IF(COUNTIFS($A$2:$A$800,A731,$D$2:$D$800,D731,$I$2:$I$800,I731)&gt;1,"Possible duplicate",""))</f>
        <v/>
      </c>
      <c r="O731" s="56" t="str">
        <f aca="false">IF(J731="","",IF(AND(L731=0,K731=0),1,0))</f>
        <v/>
      </c>
      <c r="P731" s="56" t="str">
        <f aca="false">IF(L731=1,J731+ROW()/10^7,"")</f>
        <v/>
      </c>
      <c r="Q731" s="56" t="str">
        <f aca="false">IF(O731=1,M731,"")</f>
        <v/>
      </c>
      <c r="R731" s="56" t="str">
        <f aca="false">IF(K731=1,ROW(),"")</f>
        <v/>
      </c>
      <c r="S731" s="56" t="str">
        <f aca="false">IF(D731="","",TRIM(D731))</f>
        <v/>
      </c>
    </row>
    <row r="732" customFormat="false" ht="15" hidden="false" customHeight="false" outlineLevel="0" collapsed="false">
      <c r="A732" s="50"/>
      <c r="B732" s="50"/>
      <c r="C732" s="50" t="str">
        <f aca="false">IF(S732="","",IFERROR(IF(INDEX('Ledger Codes'!$C$6:$C$205,MATCH(S732,'Ledger Codes'!$B$6:$B$205,0))="","",INDEX('Ledger Codes'!$C$6:$C$205,MATCH(S732,'Ledger Codes'!$B$6:$B$205,0))),""))</f>
        <v/>
      </c>
      <c r="D732" s="50"/>
      <c r="E732" s="50"/>
      <c r="F732" s="50"/>
      <c r="G732" s="50"/>
      <c r="H732" s="50"/>
      <c r="I732" s="52" t="str">
        <f aca="false">IF(AND(G732="",H732=""),"",N(G732)-N(H732))</f>
        <v/>
      </c>
      <c r="J732" s="52" t="str">
        <f aca="false">IF(I732="","",ABS(I732))</f>
        <v/>
      </c>
      <c r="K732" s="56" t="str">
        <f aca="false">IF(S732="","",IF(IFERROR(INDEX('Expense Accounts'!$G$6:$G$75,MATCH(S732,'Expense Accounts'!$C$6:$C$75,0)),"Include")="Exclude",1,0))</f>
        <v/>
      </c>
      <c r="L732" s="56" t="str">
        <f aca="false">IF(J732="","",IF(AND(J732&gt;'Expenses Testing'!$E$9,K732=0),1,0))</f>
        <v/>
      </c>
      <c r="M732" s="57" t="n">
        <v>0.233337259724</v>
      </c>
      <c r="N732" s="56" t="str">
        <f aca="false">IF(OR(A732="",I732=""),"",IF(COUNTIFS($A$2:$A$800,A732,$D$2:$D$800,D732,$I$2:$I$800,I732)&gt;1,"Possible duplicate",""))</f>
        <v/>
      </c>
      <c r="O732" s="56" t="str">
        <f aca="false">IF(J732="","",IF(AND(L732=0,K732=0),1,0))</f>
        <v/>
      </c>
      <c r="P732" s="56" t="str">
        <f aca="false">IF(L732=1,J732+ROW()/10^7,"")</f>
        <v/>
      </c>
      <c r="Q732" s="56" t="str">
        <f aca="false">IF(O732=1,M732,"")</f>
        <v/>
      </c>
      <c r="R732" s="56" t="str">
        <f aca="false">IF(K732=1,ROW(),"")</f>
        <v/>
      </c>
      <c r="S732" s="56" t="str">
        <f aca="false">IF(D732="","",TRIM(D732))</f>
        <v/>
      </c>
    </row>
    <row r="733" customFormat="false" ht="15" hidden="false" customHeight="false" outlineLevel="0" collapsed="false">
      <c r="A733" s="50"/>
      <c r="B733" s="50"/>
      <c r="C733" s="50" t="str">
        <f aca="false">IF(S733="","",IFERROR(IF(INDEX('Ledger Codes'!$C$6:$C$205,MATCH(S733,'Ledger Codes'!$B$6:$B$205,0))="","",INDEX('Ledger Codes'!$C$6:$C$205,MATCH(S733,'Ledger Codes'!$B$6:$B$205,0))),""))</f>
        <v/>
      </c>
      <c r="D733" s="50"/>
      <c r="E733" s="50"/>
      <c r="F733" s="50"/>
      <c r="G733" s="50"/>
      <c r="H733" s="50"/>
      <c r="I733" s="52" t="str">
        <f aca="false">IF(AND(G733="",H733=""),"",N(G733)-N(H733))</f>
        <v/>
      </c>
      <c r="J733" s="52" t="str">
        <f aca="false">IF(I733="","",ABS(I733))</f>
        <v/>
      </c>
      <c r="K733" s="56" t="str">
        <f aca="false">IF(S733="","",IF(IFERROR(INDEX('Expense Accounts'!$G$6:$G$75,MATCH(S733,'Expense Accounts'!$C$6:$C$75,0)),"Include")="Exclude",1,0))</f>
        <v/>
      </c>
      <c r="L733" s="56" t="str">
        <f aca="false">IF(J733="","",IF(AND(J733&gt;'Expenses Testing'!$E$9,K733=0),1,0))</f>
        <v/>
      </c>
      <c r="M733" s="57" t="n">
        <v>0.101447481959</v>
      </c>
      <c r="N733" s="56" t="str">
        <f aca="false">IF(OR(A733="",I733=""),"",IF(COUNTIFS($A$2:$A$800,A733,$D$2:$D$800,D733,$I$2:$I$800,I733)&gt;1,"Possible duplicate",""))</f>
        <v/>
      </c>
      <c r="O733" s="56" t="str">
        <f aca="false">IF(J733="","",IF(AND(L733=0,K733=0),1,0))</f>
        <v/>
      </c>
      <c r="P733" s="56" t="str">
        <f aca="false">IF(L733=1,J733+ROW()/10^7,"")</f>
        <v/>
      </c>
      <c r="Q733" s="56" t="str">
        <f aca="false">IF(O733=1,M733,"")</f>
        <v/>
      </c>
      <c r="R733" s="56" t="str">
        <f aca="false">IF(K733=1,ROW(),"")</f>
        <v/>
      </c>
      <c r="S733" s="56" t="str">
        <f aca="false">IF(D733="","",TRIM(D733))</f>
        <v/>
      </c>
    </row>
    <row r="734" customFormat="false" ht="15" hidden="false" customHeight="false" outlineLevel="0" collapsed="false">
      <c r="A734" s="50"/>
      <c r="B734" s="50"/>
      <c r="C734" s="50" t="str">
        <f aca="false">IF(S734="","",IFERROR(IF(INDEX('Ledger Codes'!$C$6:$C$205,MATCH(S734,'Ledger Codes'!$B$6:$B$205,0))="","",INDEX('Ledger Codes'!$C$6:$C$205,MATCH(S734,'Ledger Codes'!$B$6:$B$205,0))),""))</f>
        <v/>
      </c>
      <c r="D734" s="50"/>
      <c r="E734" s="50"/>
      <c r="F734" s="50"/>
      <c r="G734" s="50"/>
      <c r="H734" s="50"/>
      <c r="I734" s="52" t="str">
        <f aca="false">IF(AND(G734="",H734=""),"",N(G734)-N(H734))</f>
        <v/>
      </c>
      <c r="J734" s="52" t="str">
        <f aca="false">IF(I734="","",ABS(I734))</f>
        <v/>
      </c>
      <c r="K734" s="56" t="str">
        <f aca="false">IF(S734="","",IF(IFERROR(INDEX('Expense Accounts'!$G$6:$G$75,MATCH(S734,'Expense Accounts'!$C$6:$C$75,0)),"Include")="Exclude",1,0))</f>
        <v/>
      </c>
      <c r="L734" s="56" t="str">
        <f aca="false">IF(J734="","",IF(AND(J734&gt;'Expenses Testing'!$E$9,K734=0),1,0))</f>
        <v/>
      </c>
      <c r="M734" s="57" t="n">
        <v>0.536533987932</v>
      </c>
      <c r="N734" s="56" t="str">
        <f aca="false">IF(OR(A734="",I734=""),"",IF(COUNTIFS($A$2:$A$800,A734,$D$2:$D$800,D734,$I$2:$I$800,I734)&gt;1,"Possible duplicate",""))</f>
        <v/>
      </c>
      <c r="O734" s="56" t="str">
        <f aca="false">IF(J734="","",IF(AND(L734=0,K734=0),1,0))</f>
        <v/>
      </c>
      <c r="P734" s="56" t="str">
        <f aca="false">IF(L734=1,J734+ROW()/10^7,"")</f>
        <v/>
      </c>
      <c r="Q734" s="56" t="str">
        <f aca="false">IF(O734=1,M734,"")</f>
        <v/>
      </c>
      <c r="R734" s="56" t="str">
        <f aca="false">IF(K734=1,ROW(),"")</f>
        <v/>
      </c>
      <c r="S734" s="56" t="str">
        <f aca="false">IF(D734="","",TRIM(D734))</f>
        <v/>
      </c>
    </row>
    <row r="735" customFormat="false" ht="15" hidden="false" customHeight="false" outlineLevel="0" collapsed="false">
      <c r="A735" s="50"/>
      <c r="B735" s="50"/>
      <c r="C735" s="50" t="str">
        <f aca="false">IF(S735="","",IFERROR(IF(INDEX('Ledger Codes'!$C$6:$C$205,MATCH(S735,'Ledger Codes'!$B$6:$B$205,0))="","",INDEX('Ledger Codes'!$C$6:$C$205,MATCH(S735,'Ledger Codes'!$B$6:$B$205,0))),""))</f>
        <v/>
      </c>
      <c r="D735" s="50"/>
      <c r="E735" s="50"/>
      <c r="F735" s="50"/>
      <c r="G735" s="50"/>
      <c r="H735" s="50"/>
      <c r="I735" s="52" t="str">
        <f aca="false">IF(AND(G735="",H735=""),"",N(G735)-N(H735))</f>
        <v/>
      </c>
      <c r="J735" s="52" t="str">
        <f aca="false">IF(I735="","",ABS(I735))</f>
        <v/>
      </c>
      <c r="K735" s="56" t="str">
        <f aca="false">IF(S735="","",IF(IFERROR(INDEX('Expense Accounts'!$G$6:$G$75,MATCH(S735,'Expense Accounts'!$C$6:$C$75,0)),"Include")="Exclude",1,0))</f>
        <v/>
      </c>
      <c r="L735" s="56" t="str">
        <f aca="false">IF(J735="","",IF(AND(J735&gt;'Expenses Testing'!$E$9,K735=0),1,0))</f>
        <v/>
      </c>
      <c r="M735" s="57" t="n">
        <v>0.886215057534</v>
      </c>
      <c r="N735" s="56" t="str">
        <f aca="false">IF(OR(A735="",I735=""),"",IF(COUNTIFS($A$2:$A$800,A735,$D$2:$D$800,D735,$I$2:$I$800,I735)&gt;1,"Possible duplicate",""))</f>
        <v/>
      </c>
      <c r="O735" s="56" t="str">
        <f aca="false">IF(J735="","",IF(AND(L735=0,K735=0),1,0))</f>
        <v/>
      </c>
      <c r="P735" s="56" t="str">
        <f aca="false">IF(L735=1,J735+ROW()/10^7,"")</f>
        <v/>
      </c>
      <c r="Q735" s="56" t="str">
        <f aca="false">IF(O735=1,M735,"")</f>
        <v/>
      </c>
      <c r="R735" s="56" t="str">
        <f aca="false">IF(K735=1,ROW(),"")</f>
        <v/>
      </c>
      <c r="S735" s="56" t="str">
        <f aca="false">IF(D735="","",TRIM(D735))</f>
        <v/>
      </c>
    </row>
    <row r="736" customFormat="false" ht="15" hidden="false" customHeight="false" outlineLevel="0" collapsed="false">
      <c r="A736" s="50"/>
      <c r="B736" s="50"/>
      <c r="C736" s="50" t="str">
        <f aca="false">IF(S736="","",IFERROR(IF(INDEX('Ledger Codes'!$C$6:$C$205,MATCH(S736,'Ledger Codes'!$B$6:$B$205,0))="","",INDEX('Ledger Codes'!$C$6:$C$205,MATCH(S736,'Ledger Codes'!$B$6:$B$205,0))),""))</f>
        <v/>
      </c>
      <c r="D736" s="50"/>
      <c r="E736" s="50"/>
      <c r="F736" s="50"/>
      <c r="G736" s="50"/>
      <c r="H736" s="50"/>
      <c r="I736" s="52" t="str">
        <f aca="false">IF(AND(G736="",H736=""),"",N(G736)-N(H736))</f>
        <v/>
      </c>
      <c r="J736" s="52" t="str">
        <f aca="false">IF(I736="","",ABS(I736))</f>
        <v/>
      </c>
      <c r="K736" s="56" t="str">
        <f aca="false">IF(S736="","",IF(IFERROR(INDEX('Expense Accounts'!$G$6:$G$75,MATCH(S736,'Expense Accounts'!$C$6:$C$75,0)),"Include")="Exclude",1,0))</f>
        <v/>
      </c>
      <c r="L736" s="56" t="str">
        <f aca="false">IF(J736="","",IF(AND(J736&gt;'Expenses Testing'!$E$9,K736=0),1,0))</f>
        <v/>
      </c>
      <c r="M736" s="57" t="n">
        <v>0.444439328714</v>
      </c>
      <c r="N736" s="56" t="str">
        <f aca="false">IF(OR(A736="",I736=""),"",IF(COUNTIFS($A$2:$A$800,A736,$D$2:$D$800,D736,$I$2:$I$800,I736)&gt;1,"Possible duplicate",""))</f>
        <v/>
      </c>
      <c r="O736" s="56" t="str">
        <f aca="false">IF(J736="","",IF(AND(L736=0,K736=0),1,0))</f>
        <v/>
      </c>
      <c r="P736" s="56" t="str">
        <f aca="false">IF(L736=1,J736+ROW()/10^7,"")</f>
        <v/>
      </c>
      <c r="Q736" s="56" t="str">
        <f aca="false">IF(O736=1,M736,"")</f>
        <v/>
      </c>
      <c r="R736" s="56" t="str">
        <f aca="false">IF(K736=1,ROW(),"")</f>
        <v/>
      </c>
      <c r="S736" s="56" t="str">
        <f aca="false">IF(D736="","",TRIM(D736))</f>
        <v/>
      </c>
    </row>
    <row r="737" customFormat="false" ht="15" hidden="false" customHeight="false" outlineLevel="0" collapsed="false">
      <c r="A737" s="50"/>
      <c r="B737" s="50"/>
      <c r="C737" s="50" t="str">
        <f aca="false">IF(S737="","",IFERROR(IF(INDEX('Ledger Codes'!$C$6:$C$205,MATCH(S737,'Ledger Codes'!$B$6:$B$205,0))="","",INDEX('Ledger Codes'!$C$6:$C$205,MATCH(S737,'Ledger Codes'!$B$6:$B$205,0))),""))</f>
        <v/>
      </c>
      <c r="D737" s="50"/>
      <c r="E737" s="50"/>
      <c r="F737" s="50"/>
      <c r="G737" s="50"/>
      <c r="H737" s="50"/>
      <c r="I737" s="52" t="str">
        <f aca="false">IF(AND(G737="",H737=""),"",N(G737)-N(H737))</f>
        <v/>
      </c>
      <c r="J737" s="52" t="str">
        <f aca="false">IF(I737="","",ABS(I737))</f>
        <v/>
      </c>
      <c r="K737" s="56" t="str">
        <f aca="false">IF(S737="","",IF(IFERROR(INDEX('Expense Accounts'!$G$6:$G$75,MATCH(S737,'Expense Accounts'!$C$6:$C$75,0)),"Include")="Exclude",1,0))</f>
        <v/>
      </c>
      <c r="L737" s="56" t="str">
        <f aca="false">IF(J737="","",IF(AND(J737&gt;'Expenses Testing'!$E$9,K737=0),1,0))</f>
        <v/>
      </c>
      <c r="M737" s="57" t="n">
        <v>0.880527010421</v>
      </c>
      <c r="N737" s="56" t="str">
        <f aca="false">IF(OR(A737="",I737=""),"",IF(COUNTIFS($A$2:$A$800,A737,$D$2:$D$800,D737,$I$2:$I$800,I737)&gt;1,"Possible duplicate",""))</f>
        <v/>
      </c>
      <c r="O737" s="56" t="str">
        <f aca="false">IF(J737="","",IF(AND(L737=0,K737=0),1,0))</f>
        <v/>
      </c>
      <c r="P737" s="56" t="str">
        <f aca="false">IF(L737=1,J737+ROW()/10^7,"")</f>
        <v/>
      </c>
      <c r="Q737" s="56" t="str">
        <f aca="false">IF(O737=1,M737,"")</f>
        <v/>
      </c>
      <c r="R737" s="56" t="str">
        <f aca="false">IF(K737=1,ROW(),"")</f>
        <v/>
      </c>
      <c r="S737" s="56" t="str">
        <f aca="false">IF(D737="","",TRIM(D737))</f>
        <v/>
      </c>
    </row>
    <row r="738" customFormat="false" ht="15" hidden="false" customHeight="false" outlineLevel="0" collapsed="false">
      <c r="A738" s="50"/>
      <c r="B738" s="50"/>
      <c r="C738" s="50" t="str">
        <f aca="false">IF(S738="","",IFERROR(IF(INDEX('Ledger Codes'!$C$6:$C$205,MATCH(S738,'Ledger Codes'!$B$6:$B$205,0))="","",INDEX('Ledger Codes'!$C$6:$C$205,MATCH(S738,'Ledger Codes'!$B$6:$B$205,0))),""))</f>
        <v/>
      </c>
      <c r="D738" s="50"/>
      <c r="E738" s="50"/>
      <c r="F738" s="50"/>
      <c r="G738" s="50"/>
      <c r="H738" s="50"/>
      <c r="I738" s="52" t="str">
        <f aca="false">IF(AND(G738="",H738=""),"",N(G738)-N(H738))</f>
        <v/>
      </c>
      <c r="J738" s="52" t="str">
        <f aca="false">IF(I738="","",ABS(I738))</f>
        <v/>
      </c>
      <c r="K738" s="56" t="str">
        <f aca="false">IF(S738="","",IF(IFERROR(INDEX('Expense Accounts'!$G$6:$G$75,MATCH(S738,'Expense Accounts'!$C$6:$C$75,0)),"Include")="Exclude",1,0))</f>
        <v/>
      </c>
      <c r="L738" s="56" t="str">
        <f aca="false">IF(J738="","",IF(AND(J738&gt;'Expenses Testing'!$E$9,K738=0),1,0))</f>
        <v/>
      </c>
      <c r="M738" s="57" t="n">
        <v>0.958195127976</v>
      </c>
      <c r="N738" s="56" t="str">
        <f aca="false">IF(OR(A738="",I738=""),"",IF(COUNTIFS($A$2:$A$800,A738,$D$2:$D$800,D738,$I$2:$I$800,I738)&gt;1,"Possible duplicate",""))</f>
        <v/>
      </c>
      <c r="O738" s="56" t="str">
        <f aca="false">IF(J738="","",IF(AND(L738=0,K738=0),1,0))</f>
        <v/>
      </c>
      <c r="P738" s="56" t="str">
        <f aca="false">IF(L738=1,J738+ROW()/10^7,"")</f>
        <v/>
      </c>
      <c r="Q738" s="56" t="str">
        <f aca="false">IF(O738=1,M738,"")</f>
        <v/>
      </c>
      <c r="R738" s="56" t="str">
        <f aca="false">IF(K738=1,ROW(),"")</f>
        <v/>
      </c>
      <c r="S738" s="56" t="str">
        <f aca="false">IF(D738="","",TRIM(D738))</f>
        <v/>
      </c>
    </row>
    <row r="739" customFormat="false" ht="15" hidden="false" customHeight="false" outlineLevel="0" collapsed="false">
      <c r="A739" s="50"/>
      <c r="B739" s="50"/>
      <c r="C739" s="50" t="str">
        <f aca="false">IF(S739="","",IFERROR(IF(INDEX('Ledger Codes'!$C$6:$C$205,MATCH(S739,'Ledger Codes'!$B$6:$B$205,0))="","",INDEX('Ledger Codes'!$C$6:$C$205,MATCH(S739,'Ledger Codes'!$B$6:$B$205,0))),""))</f>
        <v/>
      </c>
      <c r="D739" s="50"/>
      <c r="E739" s="50"/>
      <c r="F739" s="50"/>
      <c r="G739" s="50"/>
      <c r="H739" s="50"/>
      <c r="I739" s="52" t="str">
        <f aca="false">IF(AND(G739="",H739=""),"",N(G739)-N(H739))</f>
        <v/>
      </c>
      <c r="J739" s="52" t="str">
        <f aca="false">IF(I739="","",ABS(I739))</f>
        <v/>
      </c>
      <c r="K739" s="56" t="str">
        <f aca="false">IF(S739="","",IF(IFERROR(INDEX('Expense Accounts'!$G$6:$G$75,MATCH(S739,'Expense Accounts'!$C$6:$C$75,0)),"Include")="Exclude",1,0))</f>
        <v/>
      </c>
      <c r="L739" s="56" t="str">
        <f aca="false">IF(J739="","",IF(AND(J739&gt;'Expenses Testing'!$E$9,K739=0),1,0))</f>
        <v/>
      </c>
      <c r="M739" s="57" t="n">
        <v>0.036808419942</v>
      </c>
      <c r="N739" s="56" t="str">
        <f aca="false">IF(OR(A739="",I739=""),"",IF(COUNTIFS($A$2:$A$800,A739,$D$2:$D$800,D739,$I$2:$I$800,I739)&gt;1,"Possible duplicate",""))</f>
        <v/>
      </c>
      <c r="O739" s="56" t="str">
        <f aca="false">IF(J739="","",IF(AND(L739=0,K739=0),1,0))</f>
        <v/>
      </c>
      <c r="P739" s="56" t="str">
        <f aca="false">IF(L739=1,J739+ROW()/10^7,"")</f>
        <v/>
      </c>
      <c r="Q739" s="56" t="str">
        <f aca="false">IF(O739=1,M739,"")</f>
        <v/>
      </c>
      <c r="R739" s="56" t="str">
        <f aca="false">IF(K739=1,ROW(),"")</f>
        <v/>
      </c>
      <c r="S739" s="56" t="str">
        <f aca="false">IF(D739="","",TRIM(D739))</f>
        <v/>
      </c>
    </row>
    <row r="740" customFormat="false" ht="15" hidden="false" customHeight="false" outlineLevel="0" collapsed="false">
      <c r="A740" s="50"/>
      <c r="B740" s="50"/>
      <c r="C740" s="50" t="str">
        <f aca="false">IF(S740="","",IFERROR(IF(INDEX('Ledger Codes'!$C$6:$C$205,MATCH(S740,'Ledger Codes'!$B$6:$B$205,0))="","",INDEX('Ledger Codes'!$C$6:$C$205,MATCH(S740,'Ledger Codes'!$B$6:$B$205,0))),""))</f>
        <v/>
      </c>
      <c r="D740" s="50"/>
      <c r="E740" s="50"/>
      <c r="F740" s="50"/>
      <c r="G740" s="50"/>
      <c r="H740" s="50"/>
      <c r="I740" s="52" t="str">
        <f aca="false">IF(AND(G740="",H740=""),"",N(G740)-N(H740))</f>
        <v/>
      </c>
      <c r="J740" s="52" t="str">
        <f aca="false">IF(I740="","",ABS(I740))</f>
        <v/>
      </c>
      <c r="K740" s="56" t="str">
        <f aca="false">IF(S740="","",IF(IFERROR(INDEX('Expense Accounts'!$G$6:$G$75,MATCH(S740,'Expense Accounts'!$C$6:$C$75,0)),"Include")="Exclude",1,0))</f>
        <v/>
      </c>
      <c r="L740" s="56" t="str">
        <f aca="false">IF(J740="","",IF(AND(J740&gt;'Expenses Testing'!$E$9,K740=0),1,0))</f>
        <v/>
      </c>
      <c r="M740" s="57" t="n">
        <v>0.753175979625</v>
      </c>
      <c r="N740" s="56" t="str">
        <f aca="false">IF(OR(A740="",I740=""),"",IF(COUNTIFS($A$2:$A$800,A740,$D$2:$D$800,D740,$I$2:$I$800,I740)&gt;1,"Possible duplicate",""))</f>
        <v/>
      </c>
      <c r="O740" s="56" t="str">
        <f aca="false">IF(J740="","",IF(AND(L740=0,K740=0),1,0))</f>
        <v/>
      </c>
      <c r="P740" s="56" t="str">
        <f aca="false">IF(L740=1,J740+ROW()/10^7,"")</f>
        <v/>
      </c>
      <c r="Q740" s="56" t="str">
        <f aca="false">IF(O740=1,M740,"")</f>
        <v/>
      </c>
      <c r="R740" s="56" t="str">
        <f aca="false">IF(K740=1,ROW(),"")</f>
        <v/>
      </c>
      <c r="S740" s="56" t="str">
        <f aca="false">IF(D740="","",TRIM(D740))</f>
        <v/>
      </c>
    </row>
    <row r="741" customFormat="false" ht="15" hidden="false" customHeight="false" outlineLevel="0" collapsed="false">
      <c r="A741" s="50"/>
      <c r="B741" s="50"/>
      <c r="C741" s="50" t="str">
        <f aca="false">IF(S741="","",IFERROR(IF(INDEX('Ledger Codes'!$C$6:$C$205,MATCH(S741,'Ledger Codes'!$B$6:$B$205,0))="","",INDEX('Ledger Codes'!$C$6:$C$205,MATCH(S741,'Ledger Codes'!$B$6:$B$205,0))),""))</f>
        <v/>
      </c>
      <c r="D741" s="50"/>
      <c r="E741" s="50"/>
      <c r="F741" s="50"/>
      <c r="G741" s="50"/>
      <c r="H741" s="50"/>
      <c r="I741" s="52" t="str">
        <f aca="false">IF(AND(G741="",H741=""),"",N(G741)-N(H741))</f>
        <v/>
      </c>
      <c r="J741" s="52" t="str">
        <f aca="false">IF(I741="","",ABS(I741))</f>
        <v/>
      </c>
      <c r="K741" s="56" t="str">
        <f aca="false">IF(S741="","",IF(IFERROR(INDEX('Expense Accounts'!$G$6:$G$75,MATCH(S741,'Expense Accounts'!$C$6:$C$75,0)),"Include")="Exclude",1,0))</f>
        <v/>
      </c>
      <c r="L741" s="56" t="str">
        <f aca="false">IF(J741="","",IF(AND(J741&gt;'Expenses Testing'!$E$9,K741=0),1,0))</f>
        <v/>
      </c>
      <c r="M741" s="57" t="n">
        <v>0.323958135864</v>
      </c>
      <c r="N741" s="56" t="str">
        <f aca="false">IF(OR(A741="",I741=""),"",IF(COUNTIFS($A$2:$A$800,A741,$D$2:$D$800,D741,$I$2:$I$800,I741)&gt;1,"Possible duplicate",""))</f>
        <v/>
      </c>
      <c r="O741" s="56" t="str">
        <f aca="false">IF(J741="","",IF(AND(L741=0,K741=0),1,0))</f>
        <v/>
      </c>
      <c r="P741" s="56" t="str">
        <f aca="false">IF(L741=1,J741+ROW()/10^7,"")</f>
        <v/>
      </c>
      <c r="Q741" s="56" t="str">
        <f aca="false">IF(O741=1,M741,"")</f>
        <v/>
      </c>
      <c r="R741" s="56" t="str">
        <f aca="false">IF(K741=1,ROW(),"")</f>
        <v/>
      </c>
      <c r="S741" s="56" t="str">
        <f aca="false">IF(D741="","",TRIM(D741))</f>
        <v/>
      </c>
    </row>
    <row r="742" customFormat="false" ht="15" hidden="false" customHeight="false" outlineLevel="0" collapsed="false">
      <c r="A742" s="50"/>
      <c r="B742" s="50"/>
      <c r="C742" s="50" t="str">
        <f aca="false">IF(S742="","",IFERROR(IF(INDEX('Ledger Codes'!$C$6:$C$205,MATCH(S742,'Ledger Codes'!$B$6:$B$205,0))="","",INDEX('Ledger Codes'!$C$6:$C$205,MATCH(S742,'Ledger Codes'!$B$6:$B$205,0))),""))</f>
        <v/>
      </c>
      <c r="D742" s="50"/>
      <c r="E742" s="50"/>
      <c r="F742" s="50"/>
      <c r="G742" s="50"/>
      <c r="H742" s="50"/>
      <c r="I742" s="52" t="str">
        <f aca="false">IF(AND(G742="",H742=""),"",N(G742)-N(H742))</f>
        <v/>
      </c>
      <c r="J742" s="52" t="str">
        <f aca="false">IF(I742="","",ABS(I742))</f>
        <v/>
      </c>
      <c r="K742" s="56" t="str">
        <f aca="false">IF(S742="","",IF(IFERROR(INDEX('Expense Accounts'!$G$6:$G$75,MATCH(S742,'Expense Accounts'!$C$6:$C$75,0)),"Include")="Exclude",1,0))</f>
        <v/>
      </c>
      <c r="L742" s="56" t="str">
        <f aca="false">IF(J742="","",IF(AND(J742&gt;'Expenses Testing'!$E$9,K742=0),1,0))</f>
        <v/>
      </c>
      <c r="M742" s="57" t="n">
        <v>0.719112012984</v>
      </c>
      <c r="N742" s="56" t="str">
        <f aca="false">IF(OR(A742="",I742=""),"",IF(COUNTIFS($A$2:$A$800,A742,$D$2:$D$800,D742,$I$2:$I$800,I742)&gt;1,"Possible duplicate",""))</f>
        <v/>
      </c>
      <c r="O742" s="56" t="str">
        <f aca="false">IF(J742="","",IF(AND(L742=0,K742=0),1,0))</f>
        <v/>
      </c>
      <c r="P742" s="56" t="str">
        <f aca="false">IF(L742=1,J742+ROW()/10^7,"")</f>
        <v/>
      </c>
      <c r="Q742" s="56" t="str">
        <f aca="false">IF(O742=1,M742,"")</f>
        <v/>
      </c>
      <c r="R742" s="56" t="str">
        <f aca="false">IF(K742=1,ROW(),"")</f>
        <v/>
      </c>
      <c r="S742" s="56" t="str">
        <f aca="false">IF(D742="","",TRIM(D742))</f>
        <v/>
      </c>
    </row>
    <row r="743" customFormat="false" ht="15" hidden="false" customHeight="false" outlineLevel="0" collapsed="false">
      <c r="A743" s="50"/>
      <c r="B743" s="50"/>
      <c r="C743" s="50" t="str">
        <f aca="false">IF(S743="","",IFERROR(IF(INDEX('Ledger Codes'!$C$6:$C$205,MATCH(S743,'Ledger Codes'!$B$6:$B$205,0))="","",INDEX('Ledger Codes'!$C$6:$C$205,MATCH(S743,'Ledger Codes'!$B$6:$B$205,0))),""))</f>
        <v/>
      </c>
      <c r="D743" s="50"/>
      <c r="E743" s="50"/>
      <c r="F743" s="50"/>
      <c r="G743" s="50"/>
      <c r="H743" s="50"/>
      <c r="I743" s="52" t="str">
        <f aca="false">IF(AND(G743="",H743=""),"",N(G743)-N(H743))</f>
        <v/>
      </c>
      <c r="J743" s="52" t="str">
        <f aca="false">IF(I743="","",ABS(I743))</f>
        <v/>
      </c>
      <c r="K743" s="56" t="str">
        <f aca="false">IF(S743="","",IF(IFERROR(INDEX('Expense Accounts'!$G$6:$G$75,MATCH(S743,'Expense Accounts'!$C$6:$C$75,0)),"Include")="Exclude",1,0))</f>
        <v/>
      </c>
      <c r="L743" s="56" t="str">
        <f aca="false">IF(J743="","",IF(AND(J743&gt;'Expenses Testing'!$E$9,K743=0),1,0))</f>
        <v/>
      </c>
      <c r="M743" s="57" t="n">
        <v>0.189598797501</v>
      </c>
      <c r="N743" s="56" t="str">
        <f aca="false">IF(OR(A743="",I743=""),"",IF(COUNTIFS($A$2:$A$800,A743,$D$2:$D$800,D743,$I$2:$I$800,I743)&gt;1,"Possible duplicate",""))</f>
        <v/>
      </c>
      <c r="O743" s="56" t="str">
        <f aca="false">IF(J743="","",IF(AND(L743=0,K743=0),1,0))</f>
        <v/>
      </c>
      <c r="P743" s="56" t="str">
        <f aca="false">IF(L743=1,J743+ROW()/10^7,"")</f>
        <v/>
      </c>
      <c r="Q743" s="56" t="str">
        <f aca="false">IF(O743=1,M743,"")</f>
        <v/>
      </c>
      <c r="R743" s="56" t="str">
        <f aca="false">IF(K743=1,ROW(),"")</f>
        <v/>
      </c>
      <c r="S743" s="56" t="str">
        <f aca="false">IF(D743="","",TRIM(D743))</f>
        <v/>
      </c>
    </row>
    <row r="744" customFormat="false" ht="15" hidden="false" customHeight="false" outlineLevel="0" collapsed="false">
      <c r="A744" s="50"/>
      <c r="B744" s="50"/>
      <c r="C744" s="50" t="str">
        <f aca="false">IF(S744="","",IFERROR(IF(INDEX('Ledger Codes'!$C$6:$C$205,MATCH(S744,'Ledger Codes'!$B$6:$B$205,0))="","",INDEX('Ledger Codes'!$C$6:$C$205,MATCH(S744,'Ledger Codes'!$B$6:$B$205,0))),""))</f>
        <v/>
      </c>
      <c r="D744" s="50"/>
      <c r="E744" s="50"/>
      <c r="F744" s="50"/>
      <c r="G744" s="50"/>
      <c r="H744" s="50"/>
      <c r="I744" s="52" t="str">
        <f aca="false">IF(AND(G744="",H744=""),"",N(G744)-N(H744))</f>
        <v/>
      </c>
      <c r="J744" s="52" t="str">
        <f aca="false">IF(I744="","",ABS(I744))</f>
        <v/>
      </c>
      <c r="K744" s="56" t="str">
        <f aca="false">IF(S744="","",IF(IFERROR(INDEX('Expense Accounts'!$G$6:$G$75,MATCH(S744,'Expense Accounts'!$C$6:$C$75,0)),"Include")="Exclude",1,0))</f>
        <v/>
      </c>
      <c r="L744" s="56" t="str">
        <f aca="false">IF(J744="","",IF(AND(J744&gt;'Expenses Testing'!$E$9,K744=0),1,0))</f>
        <v/>
      </c>
      <c r="M744" s="57" t="n">
        <v>0.599207233262</v>
      </c>
      <c r="N744" s="56" t="str">
        <f aca="false">IF(OR(A744="",I744=""),"",IF(COUNTIFS($A$2:$A$800,A744,$D$2:$D$800,D744,$I$2:$I$800,I744)&gt;1,"Possible duplicate",""))</f>
        <v/>
      </c>
      <c r="O744" s="56" t="str">
        <f aca="false">IF(J744="","",IF(AND(L744=0,K744=0),1,0))</f>
        <v/>
      </c>
      <c r="P744" s="56" t="str">
        <f aca="false">IF(L744=1,J744+ROW()/10^7,"")</f>
        <v/>
      </c>
      <c r="Q744" s="56" t="str">
        <f aca="false">IF(O744=1,M744,"")</f>
        <v/>
      </c>
      <c r="R744" s="56" t="str">
        <f aca="false">IF(K744=1,ROW(),"")</f>
        <v/>
      </c>
      <c r="S744" s="56" t="str">
        <f aca="false">IF(D744="","",TRIM(D744))</f>
        <v/>
      </c>
    </row>
    <row r="745" customFormat="false" ht="15" hidden="false" customHeight="false" outlineLevel="0" collapsed="false">
      <c r="A745" s="50"/>
      <c r="B745" s="50"/>
      <c r="C745" s="50" t="str">
        <f aca="false">IF(S745="","",IFERROR(IF(INDEX('Ledger Codes'!$C$6:$C$205,MATCH(S745,'Ledger Codes'!$B$6:$B$205,0))="","",INDEX('Ledger Codes'!$C$6:$C$205,MATCH(S745,'Ledger Codes'!$B$6:$B$205,0))),""))</f>
        <v/>
      </c>
      <c r="D745" s="50"/>
      <c r="E745" s="50"/>
      <c r="F745" s="50"/>
      <c r="G745" s="50"/>
      <c r="H745" s="50"/>
      <c r="I745" s="52" t="str">
        <f aca="false">IF(AND(G745="",H745=""),"",N(G745)-N(H745))</f>
        <v/>
      </c>
      <c r="J745" s="52" t="str">
        <f aca="false">IF(I745="","",ABS(I745))</f>
        <v/>
      </c>
      <c r="K745" s="56" t="str">
        <f aca="false">IF(S745="","",IF(IFERROR(INDEX('Expense Accounts'!$G$6:$G$75,MATCH(S745,'Expense Accounts'!$C$6:$C$75,0)),"Include")="Exclude",1,0))</f>
        <v/>
      </c>
      <c r="L745" s="56" t="str">
        <f aca="false">IF(J745="","",IF(AND(J745&gt;'Expenses Testing'!$E$9,K745=0),1,0))</f>
        <v/>
      </c>
      <c r="M745" s="57" t="n">
        <v>0.935824690567</v>
      </c>
      <c r="N745" s="56" t="str">
        <f aca="false">IF(OR(A745="",I745=""),"",IF(COUNTIFS($A$2:$A$800,A745,$D$2:$D$800,D745,$I$2:$I$800,I745)&gt;1,"Possible duplicate",""))</f>
        <v/>
      </c>
      <c r="O745" s="56" t="str">
        <f aca="false">IF(J745="","",IF(AND(L745=0,K745=0),1,0))</f>
        <v/>
      </c>
      <c r="P745" s="56" t="str">
        <f aca="false">IF(L745=1,J745+ROW()/10^7,"")</f>
        <v/>
      </c>
      <c r="Q745" s="56" t="str">
        <f aca="false">IF(O745=1,M745,"")</f>
        <v/>
      </c>
      <c r="R745" s="56" t="str">
        <f aca="false">IF(K745=1,ROW(),"")</f>
        <v/>
      </c>
      <c r="S745" s="56" t="str">
        <f aca="false">IF(D745="","",TRIM(D745))</f>
        <v/>
      </c>
    </row>
    <row r="746" customFormat="false" ht="15" hidden="false" customHeight="false" outlineLevel="0" collapsed="false">
      <c r="A746" s="50"/>
      <c r="B746" s="50"/>
      <c r="C746" s="50" t="str">
        <f aca="false">IF(S746="","",IFERROR(IF(INDEX('Ledger Codes'!$C$6:$C$205,MATCH(S746,'Ledger Codes'!$B$6:$B$205,0))="","",INDEX('Ledger Codes'!$C$6:$C$205,MATCH(S746,'Ledger Codes'!$B$6:$B$205,0))),""))</f>
        <v/>
      </c>
      <c r="D746" s="50"/>
      <c r="E746" s="50"/>
      <c r="F746" s="50"/>
      <c r="G746" s="50"/>
      <c r="H746" s="50"/>
      <c r="I746" s="52" t="str">
        <f aca="false">IF(AND(G746="",H746=""),"",N(G746)-N(H746))</f>
        <v/>
      </c>
      <c r="J746" s="52" t="str">
        <f aca="false">IF(I746="","",ABS(I746))</f>
        <v/>
      </c>
      <c r="K746" s="56" t="str">
        <f aca="false">IF(S746="","",IF(IFERROR(INDEX('Expense Accounts'!$G$6:$G$75,MATCH(S746,'Expense Accounts'!$C$6:$C$75,0)),"Include")="Exclude",1,0))</f>
        <v/>
      </c>
      <c r="L746" s="56" t="str">
        <f aca="false">IF(J746="","",IF(AND(J746&gt;'Expenses Testing'!$E$9,K746=0),1,0))</f>
        <v/>
      </c>
      <c r="M746" s="57" t="n">
        <v>0.959612133716</v>
      </c>
      <c r="N746" s="56" t="str">
        <f aca="false">IF(OR(A746="",I746=""),"",IF(COUNTIFS($A$2:$A$800,A746,$D$2:$D$800,D746,$I$2:$I$800,I746)&gt;1,"Possible duplicate",""))</f>
        <v/>
      </c>
      <c r="O746" s="56" t="str">
        <f aca="false">IF(J746="","",IF(AND(L746=0,K746=0),1,0))</f>
        <v/>
      </c>
      <c r="P746" s="56" t="str">
        <f aca="false">IF(L746=1,J746+ROW()/10^7,"")</f>
        <v/>
      </c>
      <c r="Q746" s="56" t="str">
        <f aca="false">IF(O746=1,M746,"")</f>
        <v/>
      </c>
      <c r="R746" s="56" t="str">
        <f aca="false">IF(K746=1,ROW(),"")</f>
        <v/>
      </c>
      <c r="S746" s="56" t="str">
        <f aca="false">IF(D746="","",TRIM(D746))</f>
        <v/>
      </c>
    </row>
    <row r="747" customFormat="false" ht="15" hidden="false" customHeight="false" outlineLevel="0" collapsed="false">
      <c r="A747" s="50"/>
      <c r="B747" s="50"/>
      <c r="C747" s="50" t="str">
        <f aca="false">IF(S747="","",IFERROR(IF(INDEX('Ledger Codes'!$C$6:$C$205,MATCH(S747,'Ledger Codes'!$B$6:$B$205,0))="","",INDEX('Ledger Codes'!$C$6:$C$205,MATCH(S747,'Ledger Codes'!$B$6:$B$205,0))),""))</f>
        <v/>
      </c>
      <c r="D747" s="50"/>
      <c r="E747" s="50"/>
      <c r="F747" s="50"/>
      <c r="G747" s="50"/>
      <c r="H747" s="50"/>
      <c r="I747" s="52" t="str">
        <f aca="false">IF(AND(G747="",H747=""),"",N(G747)-N(H747))</f>
        <v/>
      </c>
      <c r="J747" s="52" t="str">
        <f aca="false">IF(I747="","",ABS(I747))</f>
        <v/>
      </c>
      <c r="K747" s="56" t="str">
        <f aca="false">IF(S747="","",IF(IFERROR(INDEX('Expense Accounts'!$G$6:$G$75,MATCH(S747,'Expense Accounts'!$C$6:$C$75,0)),"Include")="Exclude",1,0))</f>
        <v/>
      </c>
      <c r="L747" s="56" t="str">
        <f aca="false">IF(J747="","",IF(AND(J747&gt;'Expenses Testing'!$E$9,K747=0),1,0))</f>
        <v/>
      </c>
      <c r="M747" s="57" t="n">
        <v>0.152859220583</v>
      </c>
      <c r="N747" s="56" t="str">
        <f aca="false">IF(OR(A747="",I747=""),"",IF(COUNTIFS($A$2:$A$800,A747,$D$2:$D$800,D747,$I$2:$I$800,I747)&gt;1,"Possible duplicate",""))</f>
        <v/>
      </c>
      <c r="O747" s="56" t="str">
        <f aca="false">IF(J747="","",IF(AND(L747=0,K747=0),1,0))</f>
        <v/>
      </c>
      <c r="P747" s="56" t="str">
        <f aca="false">IF(L747=1,J747+ROW()/10^7,"")</f>
        <v/>
      </c>
      <c r="Q747" s="56" t="str">
        <f aca="false">IF(O747=1,M747,"")</f>
        <v/>
      </c>
      <c r="R747" s="56" t="str">
        <f aca="false">IF(K747=1,ROW(),"")</f>
        <v/>
      </c>
      <c r="S747" s="56" t="str">
        <f aca="false">IF(D747="","",TRIM(D747))</f>
        <v/>
      </c>
    </row>
    <row r="748" customFormat="false" ht="15" hidden="false" customHeight="false" outlineLevel="0" collapsed="false">
      <c r="A748" s="50"/>
      <c r="B748" s="50"/>
      <c r="C748" s="50" t="str">
        <f aca="false">IF(S748="","",IFERROR(IF(INDEX('Ledger Codes'!$C$6:$C$205,MATCH(S748,'Ledger Codes'!$B$6:$B$205,0))="","",INDEX('Ledger Codes'!$C$6:$C$205,MATCH(S748,'Ledger Codes'!$B$6:$B$205,0))),""))</f>
        <v/>
      </c>
      <c r="D748" s="50"/>
      <c r="E748" s="50"/>
      <c r="F748" s="50"/>
      <c r="G748" s="50"/>
      <c r="H748" s="50"/>
      <c r="I748" s="52" t="str">
        <f aca="false">IF(AND(G748="",H748=""),"",N(G748)-N(H748))</f>
        <v/>
      </c>
      <c r="J748" s="52" t="str">
        <f aca="false">IF(I748="","",ABS(I748))</f>
        <v/>
      </c>
      <c r="K748" s="56" t="str">
        <f aca="false">IF(S748="","",IF(IFERROR(INDEX('Expense Accounts'!$G$6:$G$75,MATCH(S748,'Expense Accounts'!$C$6:$C$75,0)),"Include")="Exclude",1,0))</f>
        <v/>
      </c>
      <c r="L748" s="56" t="str">
        <f aca="false">IF(J748="","",IF(AND(J748&gt;'Expenses Testing'!$E$9,K748=0),1,0))</f>
        <v/>
      </c>
      <c r="M748" s="57" t="n">
        <v>0.172265188681</v>
      </c>
      <c r="N748" s="56" t="str">
        <f aca="false">IF(OR(A748="",I748=""),"",IF(COUNTIFS($A$2:$A$800,A748,$D$2:$D$800,D748,$I$2:$I$800,I748)&gt;1,"Possible duplicate",""))</f>
        <v/>
      </c>
      <c r="O748" s="56" t="str">
        <f aca="false">IF(J748="","",IF(AND(L748=0,K748=0),1,0))</f>
        <v/>
      </c>
      <c r="P748" s="56" t="str">
        <f aca="false">IF(L748=1,J748+ROW()/10^7,"")</f>
        <v/>
      </c>
      <c r="Q748" s="56" t="str">
        <f aca="false">IF(O748=1,M748,"")</f>
        <v/>
      </c>
      <c r="R748" s="56" t="str">
        <f aca="false">IF(K748=1,ROW(),"")</f>
        <v/>
      </c>
      <c r="S748" s="56" t="str">
        <f aca="false">IF(D748="","",TRIM(D748))</f>
        <v/>
      </c>
    </row>
    <row r="749" customFormat="false" ht="15" hidden="false" customHeight="false" outlineLevel="0" collapsed="false">
      <c r="A749" s="50"/>
      <c r="B749" s="50"/>
      <c r="C749" s="50" t="str">
        <f aca="false">IF(S749="","",IFERROR(IF(INDEX('Ledger Codes'!$C$6:$C$205,MATCH(S749,'Ledger Codes'!$B$6:$B$205,0))="","",INDEX('Ledger Codes'!$C$6:$C$205,MATCH(S749,'Ledger Codes'!$B$6:$B$205,0))),""))</f>
        <v/>
      </c>
      <c r="D749" s="50"/>
      <c r="E749" s="50"/>
      <c r="F749" s="50"/>
      <c r="G749" s="50"/>
      <c r="H749" s="50"/>
      <c r="I749" s="52" t="str">
        <f aca="false">IF(AND(G749="",H749=""),"",N(G749)-N(H749))</f>
        <v/>
      </c>
      <c r="J749" s="52" t="str">
        <f aca="false">IF(I749="","",ABS(I749))</f>
        <v/>
      </c>
      <c r="K749" s="56" t="str">
        <f aca="false">IF(S749="","",IF(IFERROR(INDEX('Expense Accounts'!$G$6:$G$75,MATCH(S749,'Expense Accounts'!$C$6:$C$75,0)),"Include")="Exclude",1,0))</f>
        <v/>
      </c>
      <c r="L749" s="56" t="str">
        <f aca="false">IF(J749="","",IF(AND(J749&gt;'Expenses Testing'!$E$9,K749=0),1,0))</f>
        <v/>
      </c>
      <c r="M749" s="57" t="n">
        <v>0.147401248736</v>
      </c>
      <c r="N749" s="56" t="str">
        <f aca="false">IF(OR(A749="",I749=""),"",IF(COUNTIFS($A$2:$A$800,A749,$D$2:$D$800,D749,$I$2:$I$800,I749)&gt;1,"Possible duplicate",""))</f>
        <v/>
      </c>
      <c r="O749" s="56" t="str">
        <f aca="false">IF(J749="","",IF(AND(L749=0,K749=0),1,0))</f>
        <v/>
      </c>
      <c r="P749" s="56" t="str">
        <f aca="false">IF(L749=1,J749+ROW()/10^7,"")</f>
        <v/>
      </c>
      <c r="Q749" s="56" t="str">
        <f aca="false">IF(O749=1,M749,"")</f>
        <v/>
      </c>
      <c r="R749" s="56" t="str">
        <f aca="false">IF(K749=1,ROW(),"")</f>
        <v/>
      </c>
      <c r="S749" s="56" t="str">
        <f aca="false">IF(D749="","",TRIM(D749))</f>
        <v/>
      </c>
    </row>
    <row r="750" customFormat="false" ht="15" hidden="false" customHeight="false" outlineLevel="0" collapsed="false">
      <c r="A750" s="50"/>
      <c r="B750" s="50"/>
      <c r="C750" s="50" t="str">
        <f aca="false">IF(S750="","",IFERROR(IF(INDEX('Ledger Codes'!$C$6:$C$205,MATCH(S750,'Ledger Codes'!$B$6:$B$205,0))="","",INDEX('Ledger Codes'!$C$6:$C$205,MATCH(S750,'Ledger Codes'!$B$6:$B$205,0))),""))</f>
        <v/>
      </c>
      <c r="D750" s="50"/>
      <c r="E750" s="50"/>
      <c r="F750" s="50"/>
      <c r="G750" s="50"/>
      <c r="H750" s="50"/>
      <c r="I750" s="52" t="str">
        <f aca="false">IF(AND(G750="",H750=""),"",N(G750)-N(H750))</f>
        <v/>
      </c>
      <c r="J750" s="52" t="str">
        <f aca="false">IF(I750="","",ABS(I750))</f>
        <v/>
      </c>
      <c r="K750" s="56" t="str">
        <f aca="false">IF(S750="","",IF(IFERROR(INDEX('Expense Accounts'!$G$6:$G$75,MATCH(S750,'Expense Accounts'!$C$6:$C$75,0)),"Include")="Exclude",1,0))</f>
        <v/>
      </c>
      <c r="L750" s="56" t="str">
        <f aca="false">IF(J750="","",IF(AND(J750&gt;'Expenses Testing'!$E$9,K750=0),1,0))</f>
        <v/>
      </c>
      <c r="M750" s="57" t="n">
        <v>0.428149619999</v>
      </c>
      <c r="N750" s="56" t="str">
        <f aca="false">IF(OR(A750="",I750=""),"",IF(COUNTIFS($A$2:$A$800,A750,$D$2:$D$800,D750,$I$2:$I$800,I750)&gt;1,"Possible duplicate",""))</f>
        <v/>
      </c>
      <c r="O750" s="56" t="str">
        <f aca="false">IF(J750="","",IF(AND(L750=0,K750=0),1,0))</f>
        <v/>
      </c>
      <c r="P750" s="56" t="str">
        <f aca="false">IF(L750=1,J750+ROW()/10^7,"")</f>
        <v/>
      </c>
      <c r="Q750" s="56" t="str">
        <f aca="false">IF(O750=1,M750,"")</f>
        <v/>
      </c>
      <c r="R750" s="56" t="str">
        <f aca="false">IF(K750=1,ROW(),"")</f>
        <v/>
      </c>
      <c r="S750" s="56" t="str">
        <f aca="false">IF(D750="","",TRIM(D750))</f>
        <v/>
      </c>
    </row>
    <row r="751" customFormat="false" ht="15" hidden="false" customHeight="false" outlineLevel="0" collapsed="false">
      <c r="A751" s="50"/>
      <c r="B751" s="50"/>
      <c r="C751" s="50" t="str">
        <f aca="false">IF(S751="","",IFERROR(IF(INDEX('Ledger Codes'!$C$6:$C$205,MATCH(S751,'Ledger Codes'!$B$6:$B$205,0))="","",INDEX('Ledger Codes'!$C$6:$C$205,MATCH(S751,'Ledger Codes'!$B$6:$B$205,0))),""))</f>
        <v/>
      </c>
      <c r="D751" s="50"/>
      <c r="E751" s="50"/>
      <c r="F751" s="50"/>
      <c r="G751" s="50"/>
      <c r="H751" s="50"/>
      <c r="I751" s="52" t="str">
        <f aca="false">IF(AND(G751="",H751=""),"",N(G751)-N(H751))</f>
        <v/>
      </c>
      <c r="J751" s="52" t="str">
        <f aca="false">IF(I751="","",ABS(I751))</f>
        <v/>
      </c>
      <c r="K751" s="56" t="str">
        <f aca="false">IF(S751="","",IF(IFERROR(INDEX('Expense Accounts'!$G$6:$G$75,MATCH(S751,'Expense Accounts'!$C$6:$C$75,0)),"Include")="Exclude",1,0))</f>
        <v/>
      </c>
      <c r="L751" s="56" t="str">
        <f aca="false">IF(J751="","",IF(AND(J751&gt;'Expenses Testing'!$E$9,K751=0),1,0))</f>
        <v/>
      </c>
      <c r="M751" s="57" t="n">
        <v>0.328101479933</v>
      </c>
      <c r="N751" s="56" t="str">
        <f aca="false">IF(OR(A751="",I751=""),"",IF(COUNTIFS($A$2:$A$800,A751,$D$2:$D$800,D751,$I$2:$I$800,I751)&gt;1,"Possible duplicate",""))</f>
        <v/>
      </c>
      <c r="O751" s="56" t="str">
        <f aca="false">IF(J751="","",IF(AND(L751=0,K751=0),1,0))</f>
        <v/>
      </c>
      <c r="P751" s="56" t="str">
        <f aca="false">IF(L751=1,J751+ROW()/10^7,"")</f>
        <v/>
      </c>
      <c r="Q751" s="56" t="str">
        <f aca="false">IF(O751=1,M751,"")</f>
        <v/>
      </c>
      <c r="R751" s="56" t="str">
        <f aca="false">IF(K751=1,ROW(),"")</f>
        <v/>
      </c>
      <c r="S751" s="56" t="str">
        <f aca="false">IF(D751="","",TRIM(D751))</f>
        <v/>
      </c>
    </row>
    <row r="752" customFormat="false" ht="15" hidden="false" customHeight="false" outlineLevel="0" collapsed="false">
      <c r="A752" s="50"/>
      <c r="B752" s="50"/>
      <c r="C752" s="50" t="str">
        <f aca="false">IF(S752="","",IFERROR(IF(INDEX('Ledger Codes'!$C$6:$C$205,MATCH(S752,'Ledger Codes'!$B$6:$B$205,0))="","",INDEX('Ledger Codes'!$C$6:$C$205,MATCH(S752,'Ledger Codes'!$B$6:$B$205,0))),""))</f>
        <v/>
      </c>
      <c r="D752" s="50"/>
      <c r="E752" s="50"/>
      <c r="F752" s="50"/>
      <c r="G752" s="50"/>
      <c r="H752" s="50"/>
      <c r="I752" s="52" t="str">
        <f aca="false">IF(AND(G752="",H752=""),"",N(G752)-N(H752))</f>
        <v/>
      </c>
      <c r="J752" s="52" t="str">
        <f aca="false">IF(I752="","",ABS(I752))</f>
        <v/>
      </c>
      <c r="K752" s="56" t="str">
        <f aca="false">IF(S752="","",IF(IFERROR(INDEX('Expense Accounts'!$G$6:$G$75,MATCH(S752,'Expense Accounts'!$C$6:$C$75,0)),"Include")="Exclude",1,0))</f>
        <v/>
      </c>
      <c r="L752" s="56" t="str">
        <f aca="false">IF(J752="","",IF(AND(J752&gt;'Expenses Testing'!$E$9,K752=0),1,0))</f>
        <v/>
      </c>
      <c r="M752" s="57" t="n">
        <v>0.171211978285</v>
      </c>
      <c r="N752" s="56" t="str">
        <f aca="false">IF(OR(A752="",I752=""),"",IF(COUNTIFS($A$2:$A$800,A752,$D$2:$D$800,D752,$I$2:$I$800,I752)&gt;1,"Possible duplicate",""))</f>
        <v/>
      </c>
      <c r="O752" s="56" t="str">
        <f aca="false">IF(J752="","",IF(AND(L752=0,K752=0),1,0))</f>
        <v/>
      </c>
      <c r="P752" s="56" t="str">
        <f aca="false">IF(L752=1,J752+ROW()/10^7,"")</f>
        <v/>
      </c>
      <c r="Q752" s="56" t="str">
        <f aca="false">IF(O752=1,M752,"")</f>
        <v/>
      </c>
      <c r="R752" s="56" t="str">
        <f aca="false">IF(K752=1,ROW(),"")</f>
        <v/>
      </c>
      <c r="S752" s="56" t="str">
        <f aca="false">IF(D752="","",TRIM(D752))</f>
        <v/>
      </c>
    </row>
    <row r="753" customFormat="false" ht="15" hidden="false" customHeight="false" outlineLevel="0" collapsed="false">
      <c r="A753" s="50"/>
      <c r="B753" s="50"/>
      <c r="C753" s="50" t="str">
        <f aca="false">IF(S753="","",IFERROR(IF(INDEX('Ledger Codes'!$C$6:$C$205,MATCH(S753,'Ledger Codes'!$B$6:$B$205,0))="","",INDEX('Ledger Codes'!$C$6:$C$205,MATCH(S753,'Ledger Codes'!$B$6:$B$205,0))),""))</f>
        <v/>
      </c>
      <c r="D753" s="50"/>
      <c r="E753" s="50"/>
      <c r="F753" s="50"/>
      <c r="G753" s="50"/>
      <c r="H753" s="50"/>
      <c r="I753" s="52" t="str">
        <f aca="false">IF(AND(G753="",H753=""),"",N(G753)-N(H753))</f>
        <v/>
      </c>
      <c r="J753" s="52" t="str">
        <f aca="false">IF(I753="","",ABS(I753))</f>
        <v/>
      </c>
      <c r="K753" s="56" t="str">
        <f aca="false">IF(S753="","",IF(IFERROR(INDEX('Expense Accounts'!$G$6:$G$75,MATCH(S753,'Expense Accounts'!$C$6:$C$75,0)),"Include")="Exclude",1,0))</f>
        <v/>
      </c>
      <c r="L753" s="56" t="str">
        <f aca="false">IF(J753="","",IF(AND(J753&gt;'Expenses Testing'!$E$9,K753=0),1,0))</f>
        <v/>
      </c>
      <c r="M753" s="57" t="n">
        <v>0.397153790787</v>
      </c>
      <c r="N753" s="56" t="str">
        <f aca="false">IF(OR(A753="",I753=""),"",IF(COUNTIFS($A$2:$A$800,A753,$D$2:$D$800,D753,$I$2:$I$800,I753)&gt;1,"Possible duplicate",""))</f>
        <v/>
      </c>
      <c r="O753" s="56" t="str">
        <f aca="false">IF(J753="","",IF(AND(L753=0,K753=0),1,0))</f>
        <v/>
      </c>
      <c r="P753" s="56" t="str">
        <f aca="false">IF(L753=1,J753+ROW()/10^7,"")</f>
        <v/>
      </c>
      <c r="Q753" s="56" t="str">
        <f aca="false">IF(O753=1,M753,"")</f>
        <v/>
      </c>
      <c r="R753" s="56" t="str">
        <f aca="false">IF(K753=1,ROW(),"")</f>
        <v/>
      </c>
      <c r="S753" s="56" t="str">
        <f aca="false">IF(D753="","",TRIM(D753))</f>
        <v/>
      </c>
    </row>
    <row r="754" customFormat="false" ht="15" hidden="false" customHeight="false" outlineLevel="0" collapsed="false">
      <c r="A754" s="50"/>
      <c r="B754" s="50"/>
      <c r="C754" s="50" t="str">
        <f aca="false">IF(S754="","",IFERROR(IF(INDEX('Ledger Codes'!$C$6:$C$205,MATCH(S754,'Ledger Codes'!$B$6:$B$205,0))="","",INDEX('Ledger Codes'!$C$6:$C$205,MATCH(S754,'Ledger Codes'!$B$6:$B$205,0))),""))</f>
        <v/>
      </c>
      <c r="D754" s="50"/>
      <c r="E754" s="50"/>
      <c r="F754" s="50"/>
      <c r="G754" s="50"/>
      <c r="H754" s="50"/>
      <c r="I754" s="52" t="str">
        <f aca="false">IF(AND(G754="",H754=""),"",N(G754)-N(H754))</f>
        <v/>
      </c>
      <c r="J754" s="52" t="str">
        <f aca="false">IF(I754="","",ABS(I754))</f>
        <v/>
      </c>
      <c r="K754" s="56" t="str">
        <f aca="false">IF(S754="","",IF(IFERROR(INDEX('Expense Accounts'!$G$6:$G$75,MATCH(S754,'Expense Accounts'!$C$6:$C$75,0)),"Include")="Exclude",1,0))</f>
        <v/>
      </c>
      <c r="L754" s="56" t="str">
        <f aca="false">IF(J754="","",IF(AND(J754&gt;'Expenses Testing'!$E$9,K754=0),1,0))</f>
        <v/>
      </c>
      <c r="M754" s="57" t="n">
        <v>0.558632181938</v>
      </c>
      <c r="N754" s="56" t="str">
        <f aca="false">IF(OR(A754="",I754=""),"",IF(COUNTIFS($A$2:$A$800,A754,$D$2:$D$800,D754,$I$2:$I$800,I754)&gt;1,"Possible duplicate",""))</f>
        <v/>
      </c>
      <c r="O754" s="56" t="str">
        <f aca="false">IF(J754="","",IF(AND(L754=0,K754=0),1,0))</f>
        <v/>
      </c>
      <c r="P754" s="56" t="str">
        <f aca="false">IF(L754=1,J754+ROW()/10^7,"")</f>
        <v/>
      </c>
      <c r="Q754" s="56" t="str">
        <f aca="false">IF(O754=1,M754,"")</f>
        <v/>
      </c>
      <c r="R754" s="56" t="str">
        <f aca="false">IF(K754=1,ROW(),"")</f>
        <v/>
      </c>
      <c r="S754" s="56" t="str">
        <f aca="false">IF(D754="","",TRIM(D754))</f>
        <v/>
      </c>
    </row>
    <row r="755" customFormat="false" ht="15" hidden="false" customHeight="false" outlineLevel="0" collapsed="false">
      <c r="A755" s="50"/>
      <c r="B755" s="50"/>
      <c r="C755" s="50" t="str">
        <f aca="false">IF(S755="","",IFERROR(IF(INDEX('Ledger Codes'!$C$6:$C$205,MATCH(S755,'Ledger Codes'!$B$6:$B$205,0))="","",INDEX('Ledger Codes'!$C$6:$C$205,MATCH(S755,'Ledger Codes'!$B$6:$B$205,0))),""))</f>
        <v/>
      </c>
      <c r="D755" s="50"/>
      <c r="E755" s="50"/>
      <c r="F755" s="50"/>
      <c r="G755" s="50"/>
      <c r="H755" s="50"/>
      <c r="I755" s="52" t="str">
        <f aca="false">IF(AND(G755="",H755=""),"",N(G755)-N(H755))</f>
        <v/>
      </c>
      <c r="J755" s="52" t="str">
        <f aca="false">IF(I755="","",ABS(I755))</f>
        <v/>
      </c>
      <c r="K755" s="56" t="str">
        <f aca="false">IF(S755="","",IF(IFERROR(INDEX('Expense Accounts'!$G$6:$G$75,MATCH(S755,'Expense Accounts'!$C$6:$C$75,0)),"Include")="Exclude",1,0))</f>
        <v/>
      </c>
      <c r="L755" s="56" t="str">
        <f aca="false">IF(J755="","",IF(AND(J755&gt;'Expenses Testing'!$E$9,K755=0),1,0))</f>
        <v/>
      </c>
      <c r="M755" s="57" t="n">
        <v>0.804358559689</v>
      </c>
      <c r="N755" s="56" t="str">
        <f aca="false">IF(OR(A755="",I755=""),"",IF(COUNTIFS($A$2:$A$800,A755,$D$2:$D$800,D755,$I$2:$I$800,I755)&gt;1,"Possible duplicate",""))</f>
        <v/>
      </c>
      <c r="O755" s="56" t="str">
        <f aca="false">IF(J755="","",IF(AND(L755=0,K755=0),1,0))</f>
        <v/>
      </c>
      <c r="P755" s="56" t="str">
        <f aca="false">IF(L755=1,J755+ROW()/10^7,"")</f>
        <v/>
      </c>
      <c r="Q755" s="56" t="str">
        <f aca="false">IF(O755=1,M755,"")</f>
        <v/>
      </c>
      <c r="R755" s="56" t="str">
        <f aca="false">IF(K755=1,ROW(),"")</f>
        <v/>
      </c>
      <c r="S755" s="56" t="str">
        <f aca="false">IF(D755="","",TRIM(D755))</f>
        <v/>
      </c>
    </row>
    <row r="756" customFormat="false" ht="15" hidden="false" customHeight="false" outlineLevel="0" collapsed="false">
      <c r="A756" s="50"/>
      <c r="B756" s="50"/>
      <c r="C756" s="50" t="str">
        <f aca="false">IF(S756="","",IFERROR(IF(INDEX('Ledger Codes'!$C$6:$C$205,MATCH(S756,'Ledger Codes'!$B$6:$B$205,0))="","",INDEX('Ledger Codes'!$C$6:$C$205,MATCH(S756,'Ledger Codes'!$B$6:$B$205,0))),""))</f>
        <v/>
      </c>
      <c r="D756" s="50"/>
      <c r="E756" s="50"/>
      <c r="F756" s="50"/>
      <c r="G756" s="50"/>
      <c r="H756" s="50"/>
      <c r="I756" s="52" t="str">
        <f aca="false">IF(AND(G756="",H756=""),"",N(G756)-N(H756))</f>
        <v/>
      </c>
      <c r="J756" s="52" t="str">
        <f aca="false">IF(I756="","",ABS(I756))</f>
        <v/>
      </c>
      <c r="K756" s="56" t="str">
        <f aca="false">IF(S756="","",IF(IFERROR(INDEX('Expense Accounts'!$G$6:$G$75,MATCH(S756,'Expense Accounts'!$C$6:$C$75,0)),"Include")="Exclude",1,0))</f>
        <v/>
      </c>
      <c r="L756" s="56" t="str">
        <f aca="false">IF(J756="","",IF(AND(J756&gt;'Expenses Testing'!$E$9,K756=0),1,0))</f>
        <v/>
      </c>
      <c r="M756" s="57" t="n">
        <v>0.206934647113</v>
      </c>
      <c r="N756" s="56" t="str">
        <f aca="false">IF(OR(A756="",I756=""),"",IF(COUNTIFS($A$2:$A$800,A756,$D$2:$D$800,D756,$I$2:$I$800,I756)&gt;1,"Possible duplicate",""))</f>
        <v/>
      </c>
      <c r="O756" s="56" t="str">
        <f aca="false">IF(J756="","",IF(AND(L756=0,K756=0),1,0))</f>
        <v/>
      </c>
      <c r="P756" s="56" t="str">
        <f aca="false">IF(L756=1,J756+ROW()/10^7,"")</f>
        <v/>
      </c>
      <c r="Q756" s="56" t="str">
        <f aca="false">IF(O756=1,M756,"")</f>
        <v/>
      </c>
      <c r="R756" s="56" t="str">
        <f aca="false">IF(K756=1,ROW(),"")</f>
        <v/>
      </c>
      <c r="S756" s="56" t="str">
        <f aca="false">IF(D756="","",TRIM(D756))</f>
        <v/>
      </c>
    </row>
    <row r="757" customFormat="false" ht="15" hidden="false" customHeight="false" outlineLevel="0" collapsed="false">
      <c r="A757" s="50"/>
      <c r="B757" s="50"/>
      <c r="C757" s="50" t="str">
        <f aca="false">IF(S757="","",IFERROR(IF(INDEX('Ledger Codes'!$C$6:$C$205,MATCH(S757,'Ledger Codes'!$B$6:$B$205,0))="","",INDEX('Ledger Codes'!$C$6:$C$205,MATCH(S757,'Ledger Codes'!$B$6:$B$205,0))),""))</f>
        <v/>
      </c>
      <c r="D757" s="50"/>
      <c r="E757" s="50"/>
      <c r="F757" s="50"/>
      <c r="G757" s="50"/>
      <c r="H757" s="50"/>
      <c r="I757" s="52" t="str">
        <f aca="false">IF(AND(G757="",H757=""),"",N(G757)-N(H757))</f>
        <v/>
      </c>
      <c r="J757" s="52" t="str">
        <f aca="false">IF(I757="","",ABS(I757))</f>
        <v/>
      </c>
      <c r="K757" s="56" t="str">
        <f aca="false">IF(S757="","",IF(IFERROR(INDEX('Expense Accounts'!$G$6:$G$75,MATCH(S757,'Expense Accounts'!$C$6:$C$75,0)),"Include")="Exclude",1,0))</f>
        <v/>
      </c>
      <c r="L757" s="56" t="str">
        <f aca="false">IF(J757="","",IF(AND(J757&gt;'Expenses Testing'!$E$9,K757=0),1,0))</f>
        <v/>
      </c>
      <c r="M757" s="57" t="n">
        <v>0.537824397907</v>
      </c>
      <c r="N757" s="56" t="str">
        <f aca="false">IF(OR(A757="",I757=""),"",IF(COUNTIFS($A$2:$A$800,A757,$D$2:$D$800,D757,$I$2:$I$800,I757)&gt;1,"Possible duplicate",""))</f>
        <v/>
      </c>
      <c r="O757" s="56" t="str">
        <f aca="false">IF(J757="","",IF(AND(L757=0,K757=0),1,0))</f>
        <v/>
      </c>
      <c r="P757" s="56" t="str">
        <f aca="false">IF(L757=1,J757+ROW()/10^7,"")</f>
        <v/>
      </c>
      <c r="Q757" s="56" t="str">
        <f aca="false">IF(O757=1,M757,"")</f>
        <v/>
      </c>
      <c r="R757" s="56" t="str">
        <f aca="false">IF(K757=1,ROW(),"")</f>
        <v/>
      </c>
      <c r="S757" s="56" t="str">
        <f aca="false">IF(D757="","",TRIM(D757))</f>
        <v/>
      </c>
    </row>
    <row r="758" customFormat="false" ht="15" hidden="false" customHeight="false" outlineLevel="0" collapsed="false">
      <c r="A758" s="50"/>
      <c r="B758" s="50"/>
      <c r="C758" s="50" t="str">
        <f aca="false">IF(S758="","",IFERROR(IF(INDEX('Ledger Codes'!$C$6:$C$205,MATCH(S758,'Ledger Codes'!$B$6:$B$205,0))="","",INDEX('Ledger Codes'!$C$6:$C$205,MATCH(S758,'Ledger Codes'!$B$6:$B$205,0))),""))</f>
        <v/>
      </c>
      <c r="D758" s="50"/>
      <c r="E758" s="50"/>
      <c r="F758" s="50"/>
      <c r="G758" s="50"/>
      <c r="H758" s="50"/>
      <c r="I758" s="52" t="str">
        <f aca="false">IF(AND(G758="",H758=""),"",N(G758)-N(H758))</f>
        <v/>
      </c>
      <c r="J758" s="52" t="str">
        <f aca="false">IF(I758="","",ABS(I758))</f>
        <v/>
      </c>
      <c r="K758" s="56" t="str">
        <f aca="false">IF(S758="","",IF(IFERROR(INDEX('Expense Accounts'!$G$6:$G$75,MATCH(S758,'Expense Accounts'!$C$6:$C$75,0)),"Include")="Exclude",1,0))</f>
        <v/>
      </c>
      <c r="L758" s="56" t="str">
        <f aca="false">IF(J758="","",IF(AND(J758&gt;'Expenses Testing'!$E$9,K758=0),1,0))</f>
        <v/>
      </c>
      <c r="M758" s="57" t="n">
        <v>0.25649680048</v>
      </c>
      <c r="N758" s="56" t="str">
        <f aca="false">IF(OR(A758="",I758=""),"",IF(COUNTIFS($A$2:$A$800,A758,$D$2:$D$800,D758,$I$2:$I$800,I758)&gt;1,"Possible duplicate",""))</f>
        <v/>
      </c>
      <c r="O758" s="56" t="str">
        <f aca="false">IF(J758="","",IF(AND(L758=0,K758=0),1,0))</f>
        <v/>
      </c>
      <c r="P758" s="56" t="str">
        <f aca="false">IF(L758=1,J758+ROW()/10^7,"")</f>
        <v/>
      </c>
      <c r="Q758" s="56" t="str">
        <f aca="false">IF(O758=1,M758,"")</f>
        <v/>
      </c>
      <c r="R758" s="56" t="str">
        <f aca="false">IF(K758=1,ROW(),"")</f>
        <v/>
      </c>
      <c r="S758" s="56" t="str">
        <f aca="false">IF(D758="","",TRIM(D758))</f>
        <v/>
      </c>
    </row>
    <row r="759" customFormat="false" ht="15" hidden="false" customHeight="false" outlineLevel="0" collapsed="false">
      <c r="A759" s="50"/>
      <c r="B759" s="50"/>
      <c r="C759" s="50" t="str">
        <f aca="false">IF(S759="","",IFERROR(IF(INDEX('Ledger Codes'!$C$6:$C$205,MATCH(S759,'Ledger Codes'!$B$6:$B$205,0))="","",INDEX('Ledger Codes'!$C$6:$C$205,MATCH(S759,'Ledger Codes'!$B$6:$B$205,0))),""))</f>
        <v/>
      </c>
      <c r="D759" s="50"/>
      <c r="E759" s="50"/>
      <c r="F759" s="50"/>
      <c r="G759" s="50"/>
      <c r="H759" s="50"/>
      <c r="I759" s="52" t="str">
        <f aca="false">IF(AND(G759="",H759=""),"",N(G759)-N(H759))</f>
        <v/>
      </c>
      <c r="J759" s="52" t="str">
        <f aca="false">IF(I759="","",ABS(I759))</f>
        <v/>
      </c>
      <c r="K759" s="56" t="str">
        <f aca="false">IF(S759="","",IF(IFERROR(INDEX('Expense Accounts'!$G$6:$G$75,MATCH(S759,'Expense Accounts'!$C$6:$C$75,0)),"Include")="Exclude",1,0))</f>
        <v/>
      </c>
      <c r="L759" s="56" t="str">
        <f aca="false">IF(J759="","",IF(AND(J759&gt;'Expenses Testing'!$E$9,K759=0),1,0))</f>
        <v/>
      </c>
      <c r="M759" s="57" t="n">
        <v>0.540560056431</v>
      </c>
      <c r="N759" s="56" t="str">
        <f aca="false">IF(OR(A759="",I759=""),"",IF(COUNTIFS($A$2:$A$800,A759,$D$2:$D$800,D759,$I$2:$I$800,I759)&gt;1,"Possible duplicate",""))</f>
        <v/>
      </c>
      <c r="O759" s="56" t="str">
        <f aca="false">IF(J759="","",IF(AND(L759=0,K759=0),1,0))</f>
        <v/>
      </c>
      <c r="P759" s="56" t="str">
        <f aca="false">IF(L759=1,J759+ROW()/10^7,"")</f>
        <v/>
      </c>
      <c r="Q759" s="56" t="str">
        <f aca="false">IF(O759=1,M759,"")</f>
        <v/>
      </c>
      <c r="R759" s="56" t="str">
        <f aca="false">IF(K759=1,ROW(),"")</f>
        <v/>
      </c>
      <c r="S759" s="56" t="str">
        <f aca="false">IF(D759="","",TRIM(D759))</f>
        <v/>
      </c>
    </row>
    <row r="760" customFormat="false" ht="15" hidden="false" customHeight="false" outlineLevel="0" collapsed="false">
      <c r="A760" s="50"/>
      <c r="B760" s="50"/>
      <c r="C760" s="50" t="str">
        <f aca="false">IF(S760="","",IFERROR(IF(INDEX('Ledger Codes'!$C$6:$C$205,MATCH(S760,'Ledger Codes'!$B$6:$B$205,0))="","",INDEX('Ledger Codes'!$C$6:$C$205,MATCH(S760,'Ledger Codes'!$B$6:$B$205,0))),""))</f>
        <v/>
      </c>
      <c r="D760" s="50"/>
      <c r="E760" s="50"/>
      <c r="F760" s="50"/>
      <c r="G760" s="50"/>
      <c r="H760" s="50"/>
      <c r="I760" s="52" t="str">
        <f aca="false">IF(AND(G760="",H760=""),"",N(G760)-N(H760))</f>
        <v/>
      </c>
      <c r="J760" s="52" t="str">
        <f aca="false">IF(I760="","",ABS(I760))</f>
        <v/>
      </c>
      <c r="K760" s="56" t="str">
        <f aca="false">IF(S760="","",IF(IFERROR(INDEX('Expense Accounts'!$G$6:$G$75,MATCH(S760,'Expense Accounts'!$C$6:$C$75,0)),"Include")="Exclude",1,0))</f>
        <v/>
      </c>
      <c r="L760" s="56" t="str">
        <f aca="false">IF(J760="","",IF(AND(J760&gt;'Expenses Testing'!$E$9,K760=0),1,0))</f>
        <v/>
      </c>
      <c r="M760" s="57" t="n">
        <v>0.35484949904</v>
      </c>
      <c r="N760" s="56" t="str">
        <f aca="false">IF(OR(A760="",I760=""),"",IF(COUNTIFS($A$2:$A$800,A760,$D$2:$D$800,D760,$I$2:$I$800,I760)&gt;1,"Possible duplicate",""))</f>
        <v/>
      </c>
      <c r="O760" s="56" t="str">
        <f aca="false">IF(J760="","",IF(AND(L760=0,K760=0),1,0))</f>
        <v/>
      </c>
      <c r="P760" s="56" t="str">
        <f aca="false">IF(L760=1,J760+ROW()/10^7,"")</f>
        <v/>
      </c>
      <c r="Q760" s="56" t="str">
        <f aca="false">IF(O760=1,M760,"")</f>
        <v/>
      </c>
      <c r="R760" s="56" t="str">
        <f aca="false">IF(K760=1,ROW(),"")</f>
        <v/>
      </c>
      <c r="S760" s="56" t="str">
        <f aca="false">IF(D760="","",TRIM(D760))</f>
        <v/>
      </c>
    </row>
    <row r="761" customFormat="false" ht="15" hidden="false" customHeight="false" outlineLevel="0" collapsed="false">
      <c r="A761" s="50"/>
      <c r="B761" s="50"/>
      <c r="C761" s="50" t="str">
        <f aca="false">IF(S761="","",IFERROR(IF(INDEX('Ledger Codes'!$C$6:$C$205,MATCH(S761,'Ledger Codes'!$B$6:$B$205,0))="","",INDEX('Ledger Codes'!$C$6:$C$205,MATCH(S761,'Ledger Codes'!$B$6:$B$205,0))),""))</f>
        <v/>
      </c>
      <c r="D761" s="50"/>
      <c r="E761" s="50"/>
      <c r="F761" s="50"/>
      <c r="G761" s="50"/>
      <c r="H761" s="50"/>
      <c r="I761" s="52" t="str">
        <f aca="false">IF(AND(G761="",H761=""),"",N(G761)-N(H761))</f>
        <v/>
      </c>
      <c r="J761" s="52" t="str">
        <f aca="false">IF(I761="","",ABS(I761))</f>
        <v/>
      </c>
      <c r="K761" s="56" t="str">
        <f aca="false">IF(S761="","",IF(IFERROR(INDEX('Expense Accounts'!$G$6:$G$75,MATCH(S761,'Expense Accounts'!$C$6:$C$75,0)),"Include")="Exclude",1,0))</f>
        <v/>
      </c>
      <c r="L761" s="56" t="str">
        <f aca="false">IF(J761="","",IF(AND(J761&gt;'Expenses Testing'!$E$9,K761=0),1,0))</f>
        <v/>
      </c>
      <c r="M761" s="57" t="n">
        <v>0.683949274853</v>
      </c>
      <c r="N761" s="56" t="str">
        <f aca="false">IF(OR(A761="",I761=""),"",IF(COUNTIFS($A$2:$A$800,A761,$D$2:$D$800,D761,$I$2:$I$800,I761)&gt;1,"Possible duplicate",""))</f>
        <v/>
      </c>
      <c r="O761" s="56" t="str">
        <f aca="false">IF(J761="","",IF(AND(L761=0,K761=0),1,0))</f>
        <v/>
      </c>
      <c r="P761" s="56" t="str">
        <f aca="false">IF(L761=1,J761+ROW()/10^7,"")</f>
        <v/>
      </c>
      <c r="Q761" s="56" t="str">
        <f aca="false">IF(O761=1,M761,"")</f>
        <v/>
      </c>
      <c r="R761" s="56" t="str">
        <f aca="false">IF(K761=1,ROW(),"")</f>
        <v/>
      </c>
      <c r="S761" s="56" t="str">
        <f aca="false">IF(D761="","",TRIM(D761))</f>
        <v/>
      </c>
    </row>
    <row r="762" customFormat="false" ht="15" hidden="false" customHeight="false" outlineLevel="0" collapsed="false">
      <c r="A762" s="50"/>
      <c r="B762" s="50"/>
      <c r="C762" s="50" t="str">
        <f aca="false">IF(S762="","",IFERROR(IF(INDEX('Ledger Codes'!$C$6:$C$205,MATCH(S762,'Ledger Codes'!$B$6:$B$205,0))="","",INDEX('Ledger Codes'!$C$6:$C$205,MATCH(S762,'Ledger Codes'!$B$6:$B$205,0))),""))</f>
        <v/>
      </c>
      <c r="D762" s="50"/>
      <c r="E762" s="50"/>
      <c r="F762" s="50"/>
      <c r="G762" s="50"/>
      <c r="H762" s="50"/>
      <c r="I762" s="52" t="str">
        <f aca="false">IF(AND(G762="",H762=""),"",N(G762)-N(H762))</f>
        <v/>
      </c>
      <c r="J762" s="52" t="str">
        <f aca="false">IF(I762="","",ABS(I762))</f>
        <v/>
      </c>
      <c r="K762" s="56" t="str">
        <f aca="false">IF(S762="","",IF(IFERROR(INDEX('Expense Accounts'!$G$6:$G$75,MATCH(S762,'Expense Accounts'!$C$6:$C$75,0)),"Include")="Exclude",1,0))</f>
        <v/>
      </c>
      <c r="L762" s="56" t="str">
        <f aca="false">IF(J762="","",IF(AND(J762&gt;'Expenses Testing'!$E$9,K762=0),1,0))</f>
        <v/>
      </c>
      <c r="M762" s="57" t="n">
        <v>0.099643891072</v>
      </c>
      <c r="N762" s="56" t="str">
        <f aca="false">IF(OR(A762="",I762=""),"",IF(COUNTIFS($A$2:$A$800,A762,$D$2:$D$800,D762,$I$2:$I$800,I762)&gt;1,"Possible duplicate",""))</f>
        <v/>
      </c>
      <c r="O762" s="56" t="str">
        <f aca="false">IF(J762="","",IF(AND(L762=0,K762=0),1,0))</f>
        <v/>
      </c>
      <c r="P762" s="56" t="str">
        <f aca="false">IF(L762=1,J762+ROW()/10^7,"")</f>
        <v/>
      </c>
      <c r="Q762" s="56" t="str">
        <f aca="false">IF(O762=1,M762,"")</f>
        <v/>
      </c>
      <c r="R762" s="56" t="str">
        <f aca="false">IF(K762=1,ROW(),"")</f>
        <v/>
      </c>
      <c r="S762" s="56" t="str">
        <f aca="false">IF(D762="","",TRIM(D762))</f>
        <v/>
      </c>
    </row>
    <row r="763" customFormat="false" ht="15" hidden="false" customHeight="false" outlineLevel="0" collapsed="false">
      <c r="A763" s="50"/>
      <c r="B763" s="50"/>
      <c r="C763" s="50" t="str">
        <f aca="false">IF(S763="","",IFERROR(IF(INDEX('Ledger Codes'!$C$6:$C$205,MATCH(S763,'Ledger Codes'!$B$6:$B$205,0))="","",INDEX('Ledger Codes'!$C$6:$C$205,MATCH(S763,'Ledger Codes'!$B$6:$B$205,0))),""))</f>
        <v/>
      </c>
      <c r="D763" s="50"/>
      <c r="E763" s="50"/>
      <c r="F763" s="50"/>
      <c r="G763" s="50"/>
      <c r="H763" s="50"/>
      <c r="I763" s="52" t="str">
        <f aca="false">IF(AND(G763="",H763=""),"",N(G763)-N(H763))</f>
        <v/>
      </c>
      <c r="J763" s="52" t="str">
        <f aca="false">IF(I763="","",ABS(I763))</f>
        <v/>
      </c>
      <c r="K763" s="56" t="str">
        <f aca="false">IF(S763="","",IF(IFERROR(INDEX('Expense Accounts'!$G$6:$G$75,MATCH(S763,'Expense Accounts'!$C$6:$C$75,0)),"Include")="Exclude",1,0))</f>
        <v/>
      </c>
      <c r="L763" s="56" t="str">
        <f aca="false">IF(J763="","",IF(AND(J763&gt;'Expenses Testing'!$E$9,K763=0),1,0))</f>
        <v/>
      </c>
      <c r="M763" s="57" t="n">
        <v>0.656488136948</v>
      </c>
      <c r="N763" s="56" t="str">
        <f aca="false">IF(OR(A763="",I763=""),"",IF(COUNTIFS($A$2:$A$800,A763,$D$2:$D$800,D763,$I$2:$I$800,I763)&gt;1,"Possible duplicate",""))</f>
        <v/>
      </c>
      <c r="O763" s="56" t="str">
        <f aca="false">IF(J763="","",IF(AND(L763=0,K763=0),1,0))</f>
        <v/>
      </c>
      <c r="P763" s="56" t="str">
        <f aca="false">IF(L763=1,J763+ROW()/10^7,"")</f>
        <v/>
      </c>
      <c r="Q763" s="56" t="str">
        <f aca="false">IF(O763=1,M763,"")</f>
        <v/>
      </c>
      <c r="R763" s="56" t="str">
        <f aca="false">IF(K763=1,ROW(),"")</f>
        <v/>
      </c>
      <c r="S763" s="56" t="str">
        <f aca="false">IF(D763="","",TRIM(D763))</f>
        <v/>
      </c>
    </row>
    <row r="764" customFormat="false" ht="15" hidden="false" customHeight="false" outlineLevel="0" collapsed="false">
      <c r="A764" s="50"/>
      <c r="B764" s="50"/>
      <c r="C764" s="50" t="str">
        <f aca="false">IF(S764="","",IFERROR(IF(INDEX('Ledger Codes'!$C$6:$C$205,MATCH(S764,'Ledger Codes'!$B$6:$B$205,0))="","",INDEX('Ledger Codes'!$C$6:$C$205,MATCH(S764,'Ledger Codes'!$B$6:$B$205,0))),""))</f>
        <v/>
      </c>
      <c r="D764" s="50"/>
      <c r="E764" s="50"/>
      <c r="F764" s="50"/>
      <c r="G764" s="50"/>
      <c r="H764" s="50"/>
      <c r="I764" s="52" t="str">
        <f aca="false">IF(AND(G764="",H764=""),"",N(G764)-N(H764))</f>
        <v/>
      </c>
      <c r="J764" s="52" t="str">
        <f aca="false">IF(I764="","",ABS(I764))</f>
        <v/>
      </c>
      <c r="K764" s="56" t="str">
        <f aca="false">IF(S764="","",IF(IFERROR(INDEX('Expense Accounts'!$G$6:$G$75,MATCH(S764,'Expense Accounts'!$C$6:$C$75,0)),"Include")="Exclude",1,0))</f>
        <v/>
      </c>
      <c r="L764" s="56" t="str">
        <f aca="false">IF(J764="","",IF(AND(J764&gt;'Expenses Testing'!$E$9,K764=0),1,0))</f>
        <v/>
      </c>
      <c r="M764" s="57" t="n">
        <v>0.270702377336</v>
      </c>
      <c r="N764" s="56" t="str">
        <f aca="false">IF(OR(A764="",I764=""),"",IF(COUNTIFS($A$2:$A$800,A764,$D$2:$D$800,D764,$I$2:$I$800,I764)&gt;1,"Possible duplicate",""))</f>
        <v/>
      </c>
      <c r="O764" s="56" t="str">
        <f aca="false">IF(J764="","",IF(AND(L764=0,K764=0),1,0))</f>
        <v/>
      </c>
      <c r="P764" s="56" t="str">
        <f aca="false">IF(L764=1,J764+ROW()/10^7,"")</f>
        <v/>
      </c>
      <c r="Q764" s="56" t="str">
        <f aca="false">IF(O764=1,M764,"")</f>
        <v/>
      </c>
      <c r="R764" s="56" t="str">
        <f aca="false">IF(K764=1,ROW(),"")</f>
        <v/>
      </c>
      <c r="S764" s="56" t="str">
        <f aca="false">IF(D764="","",TRIM(D764))</f>
        <v/>
      </c>
    </row>
    <row r="765" customFormat="false" ht="15" hidden="false" customHeight="false" outlineLevel="0" collapsed="false">
      <c r="A765" s="50"/>
      <c r="B765" s="50"/>
      <c r="C765" s="50" t="str">
        <f aca="false">IF(S765="","",IFERROR(IF(INDEX('Ledger Codes'!$C$6:$C$205,MATCH(S765,'Ledger Codes'!$B$6:$B$205,0))="","",INDEX('Ledger Codes'!$C$6:$C$205,MATCH(S765,'Ledger Codes'!$B$6:$B$205,0))),""))</f>
        <v/>
      </c>
      <c r="D765" s="50"/>
      <c r="E765" s="50"/>
      <c r="F765" s="50"/>
      <c r="G765" s="50"/>
      <c r="H765" s="50"/>
      <c r="I765" s="52" t="str">
        <f aca="false">IF(AND(G765="",H765=""),"",N(G765)-N(H765))</f>
        <v/>
      </c>
      <c r="J765" s="52" t="str">
        <f aca="false">IF(I765="","",ABS(I765))</f>
        <v/>
      </c>
      <c r="K765" s="56" t="str">
        <f aca="false">IF(S765="","",IF(IFERROR(INDEX('Expense Accounts'!$G$6:$G$75,MATCH(S765,'Expense Accounts'!$C$6:$C$75,0)),"Include")="Exclude",1,0))</f>
        <v/>
      </c>
      <c r="L765" s="56" t="str">
        <f aca="false">IF(J765="","",IF(AND(J765&gt;'Expenses Testing'!$E$9,K765=0),1,0))</f>
        <v/>
      </c>
      <c r="M765" s="57" t="n">
        <v>0.77899837325</v>
      </c>
      <c r="N765" s="56" t="str">
        <f aca="false">IF(OR(A765="",I765=""),"",IF(COUNTIFS($A$2:$A$800,A765,$D$2:$D$800,D765,$I$2:$I$800,I765)&gt;1,"Possible duplicate",""))</f>
        <v/>
      </c>
      <c r="O765" s="56" t="str">
        <f aca="false">IF(J765="","",IF(AND(L765=0,K765=0),1,0))</f>
        <v/>
      </c>
      <c r="P765" s="56" t="str">
        <f aca="false">IF(L765=1,J765+ROW()/10^7,"")</f>
        <v/>
      </c>
      <c r="Q765" s="56" t="str">
        <f aca="false">IF(O765=1,M765,"")</f>
        <v/>
      </c>
      <c r="R765" s="56" t="str">
        <f aca="false">IF(K765=1,ROW(),"")</f>
        <v/>
      </c>
      <c r="S765" s="56" t="str">
        <f aca="false">IF(D765="","",TRIM(D765))</f>
        <v/>
      </c>
    </row>
    <row r="766" customFormat="false" ht="15" hidden="false" customHeight="false" outlineLevel="0" collapsed="false">
      <c r="A766" s="50"/>
      <c r="B766" s="50"/>
      <c r="C766" s="50" t="str">
        <f aca="false">IF(S766="","",IFERROR(IF(INDEX('Ledger Codes'!$C$6:$C$205,MATCH(S766,'Ledger Codes'!$B$6:$B$205,0))="","",INDEX('Ledger Codes'!$C$6:$C$205,MATCH(S766,'Ledger Codes'!$B$6:$B$205,0))),""))</f>
        <v/>
      </c>
      <c r="D766" s="50"/>
      <c r="E766" s="50"/>
      <c r="F766" s="50"/>
      <c r="G766" s="50"/>
      <c r="H766" s="50"/>
      <c r="I766" s="52" t="str">
        <f aca="false">IF(AND(G766="",H766=""),"",N(G766)-N(H766))</f>
        <v/>
      </c>
      <c r="J766" s="52" t="str">
        <f aca="false">IF(I766="","",ABS(I766))</f>
        <v/>
      </c>
      <c r="K766" s="56" t="str">
        <f aca="false">IF(S766="","",IF(IFERROR(INDEX('Expense Accounts'!$G$6:$G$75,MATCH(S766,'Expense Accounts'!$C$6:$C$75,0)),"Include")="Exclude",1,0))</f>
        <v/>
      </c>
      <c r="L766" s="56" t="str">
        <f aca="false">IF(J766="","",IF(AND(J766&gt;'Expenses Testing'!$E$9,K766=0),1,0))</f>
        <v/>
      </c>
      <c r="M766" s="57" t="n">
        <v>0.158886804193</v>
      </c>
      <c r="N766" s="56" t="str">
        <f aca="false">IF(OR(A766="",I766=""),"",IF(COUNTIFS($A$2:$A$800,A766,$D$2:$D$800,D766,$I$2:$I$800,I766)&gt;1,"Possible duplicate",""))</f>
        <v/>
      </c>
      <c r="O766" s="56" t="str">
        <f aca="false">IF(J766="","",IF(AND(L766=0,K766=0),1,0))</f>
        <v/>
      </c>
      <c r="P766" s="56" t="str">
        <f aca="false">IF(L766=1,J766+ROW()/10^7,"")</f>
        <v/>
      </c>
      <c r="Q766" s="56" t="str">
        <f aca="false">IF(O766=1,M766,"")</f>
        <v/>
      </c>
      <c r="R766" s="56" t="str">
        <f aca="false">IF(K766=1,ROW(),"")</f>
        <v/>
      </c>
      <c r="S766" s="56" t="str">
        <f aca="false">IF(D766="","",TRIM(D766))</f>
        <v/>
      </c>
    </row>
    <row r="767" customFormat="false" ht="15" hidden="false" customHeight="false" outlineLevel="0" collapsed="false">
      <c r="A767" s="50"/>
      <c r="B767" s="50"/>
      <c r="C767" s="50" t="str">
        <f aca="false">IF(S767="","",IFERROR(IF(INDEX('Ledger Codes'!$C$6:$C$205,MATCH(S767,'Ledger Codes'!$B$6:$B$205,0))="","",INDEX('Ledger Codes'!$C$6:$C$205,MATCH(S767,'Ledger Codes'!$B$6:$B$205,0))),""))</f>
        <v/>
      </c>
      <c r="D767" s="50"/>
      <c r="E767" s="50"/>
      <c r="F767" s="50"/>
      <c r="G767" s="50"/>
      <c r="H767" s="50"/>
      <c r="I767" s="52" t="str">
        <f aca="false">IF(AND(G767="",H767=""),"",N(G767)-N(H767))</f>
        <v/>
      </c>
      <c r="J767" s="52" t="str">
        <f aca="false">IF(I767="","",ABS(I767))</f>
        <v/>
      </c>
      <c r="K767" s="56" t="str">
        <f aca="false">IF(S767="","",IF(IFERROR(INDEX('Expense Accounts'!$G$6:$G$75,MATCH(S767,'Expense Accounts'!$C$6:$C$75,0)),"Include")="Exclude",1,0))</f>
        <v/>
      </c>
      <c r="L767" s="56" t="str">
        <f aca="false">IF(J767="","",IF(AND(J767&gt;'Expenses Testing'!$E$9,K767=0),1,0))</f>
        <v/>
      </c>
      <c r="M767" s="57" t="n">
        <v>0.071248535284</v>
      </c>
      <c r="N767" s="56" t="str">
        <f aca="false">IF(OR(A767="",I767=""),"",IF(COUNTIFS($A$2:$A$800,A767,$D$2:$D$800,D767,$I$2:$I$800,I767)&gt;1,"Possible duplicate",""))</f>
        <v/>
      </c>
      <c r="O767" s="56" t="str">
        <f aca="false">IF(J767="","",IF(AND(L767=0,K767=0),1,0))</f>
        <v/>
      </c>
      <c r="P767" s="56" t="str">
        <f aca="false">IF(L767=1,J767+ROW()/10^7,"")</f>
        <v/>
      </c>
      <c r="Q767" s="56" t="str">
        <f aca="false">IF(O767=1,M767,"")</f>
        <v/>
      </c>
      <c r="R767" s="56" t="str">
        <f aca="false">IF(K767=1,ROW(),"")</f>
        <v/>
      </c>
      <c r="S767" s="56" t="str">
        <f aca="false">IF(D767="","",TRIM(D767))</f>
        <v/>
      </c>
    </row>
    <row r="768" customFormat="false" ht="15" hidden="false" customHeight="false" outlineLevel="0" collapsed="false">
      <c r="A768" s="50"/>
      <c r="B768" s="50"/>
      <c r="C768" s="50" t="str">
        <f aca="false">IF(S768="","",IFERROR(IF(INDEX('Ledger Codes'!$C$6:$C$205,MATCH(S768,'Ledger Codes'!$B$6:$B$205,0))="","",INDEX('Ledger Codes'!$C$6:$C$205,MATCH(S768,'Ledger Codes'!$B$6:$B$205,0))),""))</f>
        <v/>
      </c>
      <c r="D768" s="50"/>
      <c r="E768" s="50"/>
      <c r="F768" s="50"/>
      <c r="G768" s="50"/>
      <c r="H768" s="50"/>
      <c r="I768" s="52" t="str">
        <f aca="false">IF(AND(G768="",H768=""),"",N(G768)-N(H768))</f>
        <v/>
      </c>
      <c r="J768" s="52" t="str">
        <f aca="false">IF(I768="","",ABS(I768))</f>
        <v/>
      </c>
      <c r="K768" s="56" t="str">
        <f aca="false">IF(S768="","",IF(IFERROR(INDEX('Expense Accounts'!$G$6:$G$75,MATCH(S768,'Expense Accounts'!$C$6:$C$75,0)),"Include")="Exclude",1,0))</f>
        <v/>
      </c>
      <c r="L768" s="56" t="str">
        <f aca="false">IF(J768="","",IF(AND(J768&gt;'Expenses Testing'!$E$9,K768=0),1,0))</f>
        <v/>
      </c>
      <c r="M768" s="57" t="n">
        <v>0.273823962124</v>
      </c>
      <c r="N768" s="56" t="str">
        <f aca="false">IF(OR(A768="",I768=""),"",IF(COUNTIFS($A$2:$A$800,A768,$D$2:$D$800,D768,$I$2:$I$800,I768)&gt;1,"Possible duplicate",""))</f>
        <v/>
      </c>
      <c r="O768" s="56" t="str">
        <f aca="false">IF(J768="","",IF(AND(L768=0,K768=0),1,0))</f>
        <v/>
      </c>
      <c r="P768" s="56" t="str">
        <f aca="false">IF(L768=1,J768+ROW()/10^7,"")</f>
        <v/>
      </c>
      <c r="Q768" s="56" t="str">
        <f aca="false">IF(O768=1,M768,"")</f>
        <v/>
      </c>
      <c r="R768" s="56" t="str">
        <f aca="false">IF(K768=1,ROW(),"")</f>
        <v/>
      </c>
      <c r="S768" s="56" t="str">
        <f aca="false">IF(D768="","",TRIM(D768))</f>
        <v/>
      </c>
    </row>
    <row r="769" customFormat="false" ht="15" hidden="false" customHeight="false" outlineLevel="0" collapsed="false">
      <c r="A769" s="50"/>
      <c r="B769" s="50"/>
      <c r="C769" s="50" t="str">
        <f aca="false">IF(S769="","",IFERROR(IF(INDEX('Ledger Codes'!$C$6:$C$205,MATCH(S769,'Ledger Codes'!$B$6:$B$205,0))="","",INDEX('Ledger Codes'!$C$6:$C$205,MATCH(S769,'Ledger Codes'!$B$6:$B$205,0))),""))</f>
        <v/>
      </c>
      <c r="D769" s="50"/>
      <c r="E769" s="50"/>
      <c r="F769" s="50"/>
      <c r="G769" s="50"/>
      <c r="H769" s="50"/>
      <c r="I769" s="52" t="str">
        <f aca="false">IF(AND(G769="",H769=""),"",N(G769)-N(H769))</f>
        <v/>
      </c>
      <c r="J769" s="52" t="str">
        <f aca="false">IF(I769="","",ABS(I769))</f>
        <v/>
      </c>
      <c r="K769" s="56" t="str">
        <f aca="false">IF(S769="","",IF(IFERROR(INDEX('Expense Accounts'!$G$6:$G$75,MATCH(S769,'Expense Accounts'!$C$6:$C$75,0)),"Include")="Exclude",1,0))</f>
        <v/>
      </c>
      <c r="L769" s="56" t="str">
        <f aca="false">IF(J769="","",IF(AND(J769&gt;'Expenses Testing'!$E$9,K769=0),1,0))</f>
        <v/>
      </c>
      <c r="M769" s="57" t="n">
        <v>0.390452095589</v>
      </c>
      <c r="N769" s="56" t="str">
        <f aca="false">IF(OR(A769="",I769=""),"",IF(COUNTIFS($A$2:$A$800,A769,$D$2:$D$800,D769,$I$2:$I$800,I769)&gt;1,"Possible duplicate",""))</f>
        <v/>
      </c>
      <c r="O769" s="56" t="str">
        <f aca="false">IF(J769="","",IF(AND(L769=0,K769=0),1,0))</f>
        <v/>
      </c>
      <c r="P769" s="56" t="str">
        <f aca="false">IF(L769=1,J769+ROW()/10^7,"")</f>
        <v/>
      </c>
      <c r="Q769" s="56" t="str">
        <f aca="false">IF(O769=1,M769,"")</f>
        <v/>
      </c>
      <c r="R769" s="56" t="str">
        <f aca="false">IF(K769=1,ROW(),"")</f>
        <v/>
      </c>
      <c r="S769" s="56" t="str">
        <f aca="false">IF(D769="","",TRIM(D769))</f>
        <v/>
      </c>
    </row>
    <row r="770" customFormat="false" ht="15" hidden="false" customHeight="false" outlineLevel="0" collapsed="false">
      <c r="A770" s="50"/>
      <c r="B770" s="50"/>
      <c r="C770" s="50" t="str">
        <f aca="false">IF(S770="","",IFERROR(IF(INDEX('Ledger Codes'!$C$6:$C$205,MATCH(S770,'Ledger Codes'!$B$6:$B$205,0))="","",INDEX('Ledger Codes'!$C$6:$C$205,MATCH(S770,'Ledger Codes'!$B$6:$B$205,0))),""))</f>
        <v/>
      </c>
      <c r="D770" s="50"/>
      <c r="E770" s="50"/>
      <c r="F770" s="50"/>
      <c r="G770" s="50"/>
      <c r="H770" s="50"/>
      <c r="I770" s="52" t="str">
        <f aca="false">IF(AND(G770="",H770=""),"",N(G770)-N(H770))</f>
        <v/>
      </c>
      <c r="J770" s="52" t="str">
        <f aca="false">IF(I770="","",ABS(I770))</f>
        <v/>
      </c>
      <c r="K770" s="56" t="str">
        <f aca="false">IF(S770="","",IF(IFERROR(INDEX('Expense Accounts'!$G$6:$G$75,MATCH(S770,'Expense Accounts'!$C$6:$C$75,0)),"Include")="Exclude",1,0))</f>
        <v/>
      </c>
      <c r="L770" s="56" t="str">
        <f aca="false">IF(J770="","",IF(AND(J770&gt;'Expenses Testing'!$E$9,K770=0),1,0))</f>
        <v/>
      </c>
      <c r="M770" s="57" t="n">
        <v>0.715959460028</v>
      </c>
      <c r="N770" s="56" t="str">
        <f aca="false">IF(OR(A770="",I770=""),"",IF(COUNTIFS($A$2:$A$800,A770,$D$2:$D$800,D770,$I$2:$I$800,I770)&gt;1,"Possible duplicate",""))</f>
        <v/>
      </c>
      <c r="O770" s="56" t="str">
        <f aca="false">IF(J770="","",IF(AND(L770=0,K770=0),1,0))</f>
        <v/>
      </c>
      <c r="P770" s="56" t="str">
        <f aca="false">IF(L770=1,J770+ROW()/10^7,"")</f>
        <v/>
      </c>
      <c r="Q770" s="56" t="str">
        <f aca="false">IF(O770=1,M770,"")</f>
        <v/>
      </c>
      <c r="R770" s="56" t="str">
        <f aca="false">IF(K770=1,ROW(),"")</f>
        <v/>
      </c>
      <c r="S770" s="56" t="str">
        <f aca="false">IF(D770="","",TRIM(D770))</f>
        <v/>
      </c>
    </row>
    <row r="771" customFormat="false" ht="15" hidden="false" customHeight="false" outlineLevel="0" collapsed="false">
      <c r="A771" s="50"/>
      <c r="B771" s="50"/>
      <c r="C771" s="50" t="str">
        <f aca="false">IF(S771="","",IFERROR(IF(INDEX('Ledger Codes'!$C$6:$C$205,MATCH(S771,'Ledger Codes'!$B$6:$B$205,0))="","",INDEX('Ledger Codes'!$C$6:$C$205,MATCH(S771,'Ledger Codes'!$B$6:$B$205,0))),""))</f>
        <v/>
      </c>
      <c r="D771" s="50"/>
      <c r="E771" s="50"/>
      <c r="F771" s="50"/>
      <c r="G771" s="50"/>
      <c r="H771" s="50"/>
      <c r="I771" s="52" t="str">
        <f aca="false">IF(AND(G771="",H771=""),"",N(G771)-N(H771))</f>
        <v/>
      </c>
      <c r="J771" s="52" t="str">
        <f aca="false">IF(I771="","",ABS(I771))</f>
        <v/>
      </c>
      <c r="K771" s="56" t="str">
        <f aca="false">IF(S771="","",IF(IFERROR(INDEX('Expense Accounts'!$G$6:$G$75,MATCH(S771,'Expense Accounts'!$C$6:$C$75,0)),"Include")="Exclude",1,0))</f>
        <v/>
      </c>
      <c r="L771" s="56" t="str">
        <f aca="false">IF(J771="","",IF(AND(J771&gt;'Expenses Testing'!$E$9,K771=0),1,0))</f>
        <v/>
      </c>
      <c r="M771" s="57" t="n">
        <v>0.605775649969</v>
      </c>
      <c r="N771" s="56" t="str">
        <f aca="false">IF(OR(A771="",I771=""),"",IF(COUNTIFS($A$2:$A$800,A771,$D$2:$D$800,D771,$I$2:$I$800,I771)&gt;1,"Possible duplicate",""))</f>
        <v/>
      </c>
      <c r="O771" s="56" t="str">
        <f aca="false">IF(J771="","",IF(AND(L771=0,K771=0),1,0))</f>
        <v/>
      </c>
      <c r="P771" s="56" t="str">
        <f aca="false">IF(L771=1,J771+ROW()/10^7,"")</f>
        <v/>
      </c>
      <c r="Q771" s="56" t="str">
        <f aca="false">IF(O771=1,M771,"")</f>
        <v/>
      </c>
      <c r="R771" s="56" t="str">
        <f aca="false">IF(K771=1,ROW(),"")</f>
        <v/>
      </c>
      <c r="S771" s="56" t="str">
        <f aca="false">IF(D771="","",TRIM(D771))</f>
        <v/>
      </c>
    </row>
    <row r="772" customFormat="false" ht="15" hidden="false" customHeight="false" outlineLevel="0" collapsed="false">
      <c r="A772" s="50"/>
      <c r="B772" s="50"/>
      <c r="C772" s="50" t="str">
        <f aca="false">IF(S772="","",IFERROR(IF(INDEX('Ledger Codes'!$C$6:$C$205,MATCH(S772,'Ledger Codes'!$B$6:$B$205,0))="","",INDEX('Ledger Codes'!$C$6:$C$205,MATCH(S772,'Ledger Codes'!$B$6:$B$205,0))),""))</f>
        <v/>
      </c>
      <c r="D772" s="50"/>
      <c r="E772" s="50"/>
      <c r="F772" s="50"/>
      <c r="G772" s="50"/>
      <c r="H772" s="50"/>
      <c r="I772" s="52" t="str">
        <f aca="false">IF(AND(G772="",H772=""),"",N(G772)-N(H772))</f>
        <v/>
      </c>
      <c r="J772" s="52" t="str">
        <f aca="false">IF(I772="","",ABS(I772))</f>
        <v/>
      </c>
      <c r="K772" s="56" t="str">
        <f aca="false">IF(S772="","",IF(IFERROR(INDEX('Expense Accounts'!$G$6:$G$75,MATCH(S772,'Expense Accounts'!$C$6:$C$75,0)),"Include")="Exclude",1,0))</f>
        <v/>
      </c>
      <c r="L772" s="56" t="str">
        <f aca="false">IF(J772="","",IF(AND(J772&gt;'Expenses Testing'!$E$9,K772=0),1,0))</f>
        <v/>
      </c>
      <c r="M772" s="57" t="n">
        <v>0.447818759227</v>
      </c>
      <c r="N772" s="56" t="str">
        <f aca="false">IF(OR(A772="",I772=""),"",IF(COUNTIFS($A$2:$A$800,A772,$D$2:$D$800,D772,$I$2:$I$800,I772)&gt;1,"Possible duplicate",""))</f>
        <v/>
      </c>
      <c r="O772" s="56" t="str">
        <f aca="false">IF(J772="","",IF(AND(L772=0,K772=0),1,0))</f>
        <v/>
      </c>
      <c r="P772" s="56" t="str">
        <f aca="false">IF(L772=1,J772+ROW()/10^7,"")</f>
        <v/>
      </c>
      <c r="Q772" s="56" t="str">
        <f aca="false">IF(O772=1,M772,"")</f>
        <v/>
      </c>
      <c r="R772" s="56" t="str">
        <f aca="false">IF(K772=1,ROW(),"")</f>
        <v/>
      </c>
      <c r="S772" s="56" t="str">
        <f aca="false">IF(D772="","",TRIM(D772))</f>
        <v/>
      </c>
    </row>
    <row r="773" customFormat="false" ht="15" hidden="false" customHeight="false" outlineLevel="0" collapsed="false">
      <c r="A773" s="50"/>
      <c r="B773" s="50"/>
      <c r="C773" s="50" t="str">
        <f aca="false">IF(S773="","",IFERROR(IF(INDEX('Ledger Codes'!$C$6:$C$205,MATCH(S773,'Ledger Codes'!$B$6:$B$205,0))="","",INDEX('Ledger Codes'!$C$6:$C$205,MATCH(S773,'Ledger Codes'!$B$6:$B$205,0))),""))</f>
        <v/>
      </c>
      <c r="D773" s="50"/>
      <c r="E773" s="50"/>
      <c r="F773" s="50"/>
      <c r="G773" s="50"/>
      <c r="H773" s="50"/>
      <c r="I773" s="52" t="str">
        <f aca="false">IF(AND(G773="",H773=""),"",N(G773)-N(H773))</f>
        <v/>
      </c>
      <c r="J773" s="52" t="str">
        <f aca="false">IF(I773="","",ABS(I773))</f>
        <v/>
      </c>
      <c r="K773" s="56" t="str">
        <f aca="false">IF(S773="","",IF(IFERROR(INDEX('Expense Accounts'!$G$6:$G$75,MATCH(S773,'Expense Accounts'!$C$6:$C$75,0)),"Include")="Exclude",1,0))</f>
        <v/>
      </c>
      <c r="L773" s="56" t="str">
        <f aca="false">IF(J773="","",IF(AND(J773&gt;'Expenses Testing'!$E$9,K773=0),1,0))</f>
        <v/>
      </c>
      <c r="M773" s="57" t="n">
        <v>0.702098449467</v>
      </c>
      <c r="N773" s="56" t="str">
        <f aca="false">IF(OR(A773="",I773=""),"",IF(COUNTIFS($A$2:$A$800,A773,$D$2:$D$800,D773,$I$2:$I$800,I773)&gt;1,"Possible duplicate",""))</f>
        <v/>
      </c>
      <c r="O773" s="56" t="str">
        <f aca="false">IF(J773="","",IF(AND(L773=0,K773=0),1,0))</f>
        <v/>
      </c>
      <c r="P773" s="56" t="str">
        <f aca="false">IF(L773=1,J773+ROW()/10^7,"")</f>
        <v/>
      </c>
      <c r="Q773" s="56" t="str">
        <f aca="false">IF(O773=1,M773,"")</f>
        <v/>
      </c>
      <c r="R773" s="56" t="str">
        <f aca="false">IF(K773=1,ROW(),"")</f>
        <v/>
      </c>
      <c r="S773" s="56" t="str">
        <f aca="false">IF(D773="","",TRIM(D773))</f>
        <v/>
      </c>
    </row>
    <row r="774" customFormat="false" ht="15" hidden="false" customHeight="false" outlineLevel="0" collapsed="false">
      <c r="A774" s="50"/>
      <c r="B774" s="50"/>
      <c r="C774" s="50" t="str">
        <f aca="false">IF(S774="","",IFERROR(IF(INDEX('Ledger Codes'!$C$6:$C$205,MATCH(S774,'Ledger Codes'!$B$6:$B$205,0))="","",INDEX('Ledger Codes'!$C$6:$C$205,MATCH(S774,'Ledger Codes'!$B$6:$B$205,0))),""))</f>
        <v/>
      </c>
      <c r="D774" s="50"/>
      <c r="E774" s="50"/>
      <c r="F774" s="50"/>
      <c r="G774" s="50"/>
      <c r="H774" s="50"/>
      <c r="I774" s="52" t="str">
        <f aca="false">IF(AND(G774="",H774=""),"",N(G774)-N(H774))</f>
        <v/>
      </c>
      <c r="J774" s="52" t="str">
        <f aca="false">IF(I774="","",ABS(I774))</f>
        <v/>
      </c>
      <c r="K774" s="56" t="str">
        <f aca="false">IF(S774="","",IF(IFERROR(INDEX('Expense Accounts'!$G$6:$G$75,MATCH(S774,'Expense Accounts'!$C$6:$C$75,0)),"Include")="Exclude",1,0))</f>
        <v/>
      </c>
      <c r="L774" s="56" t="str">
        <f aca="false">IF(J774="","",IF(AND(J774&gt;'Expenses Testing'!$E$9,K774=0),1,0))</f>
        <v/>
      </c>
      <c r="M774" s="57" t="n">
        <v>0.133910259621</v>
      </c>
      <c r="N774" s="56" t="str">
        <f aca="false">IF(OR(A774="",I774=""),"",IF(COUNTIFS($A$2:$A$800,A774,$D$2:$D$800,D774,$I$2:$I$800,I774)&gt;1,"Possible duplicate",""))</f>
        <v/>
      </c>
      <c r="O774" s="56" t="str">
        <f aca="false">IF(J774="","",IF(AND(L774=0,K774=0),1,0))</f>
        <v/>
      </c>
      <c r="P774" s="56" t="str">
        <f aca="false">IF(L774=1,J774+ROW()/10^7,"")</f>
        <v/>
      </c>
      <c r="Q774" s="56" t="str">
        <f aca="false">IF(O774=1,M774,"")</f>
        <v/>
      </c>
      <c r="R774" s="56" t="str">
        <f aca="false">IF(K774=1,ROW(),"")</f>
        <v/>
      </c>
      <c r="S774" s="56" t="str">
        <f aca="false">IF(D774="","",TRIM(D774))</f>
        <v/>
      </c>
    </row>
    <row r="775" customFormat="false" ht="15" hidden="false" customHeight="false" outlineLevel="0" collapsed="false">
      <c r="A775" s="50"/>
      <c r="B775" s="50"/>
      <c r="C775" s="50" t="str">
        <f aca="false">IF(S775="","",IFERROR(IF(INDEX('Ledger Codes'!$C$6:$C$205,MATCH(S775,'Ledger Codes'!$B$6:$B$205,0))="","",INDEX('Ledger Codes'!$C$6:$C$205,MATCH(S775,'Ledger Codes'!$B$6:$B$205,0))),""))</f>
        <v/>
      </c>
      <c r="D775" s="50"/>
      <c r="E775" s="50"/>
      <c r="F775" s="50"/>
      <c r="G775" s="50"/>
      <c r="H775" s="50"/>
      <c r="I775" s="52" t="str">
        <f aca="false">IF(AND(G775="",H775=""),"",N(G775)-N(H775))</f>
        <v/>
      </c>
      <c r="J775" s="52" t="str">
        <f aca="false">IF(I775="","",ABS(I775))</f>
        <v/>
      </c>
      <c r="K775" s="56" t="str">
        <f aca="false">IF(S775="","",IF(IFERROR(INDEX('Expense Accounts'!$G$6:$G$75,MATCH(S775,'Expense Accounts'!$C$6:$C$75,0)),"Include")="Exclude",1,0))</f>
        <v/>
      </c>
      <c r="L775" s="56" t="str">
        <f aca="false">IF(J775="","",IF(AND(J775&gt;'Expenses Testing'!$E$9,K775=0),1,0))</f>
        <v/>
      </c>
      <c r="M775" s="57" t="n">
        <v>0.06381049808</v>
      </c>
      <c r="N775" s="56" t="str">
        <f aca="false">IF(OR(A775="",I775=""),"",IF(COUNTIFS($A$2:$A$800,A775,$D$2:$D$800,D775,$I$2:$I$800,I775)&gt;1,"Possible duplicate",""))</f>
        <v/>
      </c>
      <c r="O775" s="56" t="str">
        <f aca="false">IF(J775="","",IF(AND(L775=0,K775=0),1,0))</f>
        <v/>
      </c>
      <c r="P775" s="56" t="str">
        <f aca="false">IF(L775=1,J775+ROW()/10^7,"")</f>
        <v/>
      </c>
      <c r="Q775" s="56" t="str">
        <f aca="false">IF(O775=1,M775,"")</f>
        <v/>
      </c>
      <c r="R775" s="56" t="str">
        <f aca="false">IF(K775=1,ROW(),"")</f>
        <v/>
      </c>
      <c r="S775" s="56" t="str">
        <f aca="false">IF(D775="","",TRIM(D775))</f>
        <v/>
      </c>
    </row>
    <row r="776" customFormat="false" ht="15" hidden="false" customHeight="false" outlineLevel="0" collapsed="false">
      <c r="A776" s="50"/>
      <c r="B776" s="50"/>
      <c r="C776" s="50" t="str">
        <f aca="false">IF(S776="","",IFERROR(IF(INDEX('Ledger Codes'!$C$6:$C$205,MATCH(S776,'Ledger Codes'!$B$6:$B$205,0))="","",INDEX('Ledger Codes'!$C$6:$C$205,MATCH(S776,'Ledger Codes'!$B$6:$B$205,0))),""))</f>
        <v/>
      </c>
      <c r="D776" s="50"/>
      <c r="E776" s="50"/>
      <c r="F776" s="50"/>
      <c r="G776" s="50"/>
      <c r="H776" s="50"/>
      <c r="I776" s="52" t="str">
        <f aca="false">IF(AND(G776="",H776=""),"",N(G776)-N(H776))</f>
        <v/>
      </c>
      <c r="J776" s="52" t="str">
        <f aca="false">IF(I776="","",ABS(I776))</f>
        <v/>
      </c>
      <c r="K776" s="56" t="str">
        <f aca="false">IF(S776="","",IF(IFERROR(INDEX('Expense Accounts'!$G$6:$G$75,MATCH(S776,'Expense Accounts'!$C$6:$C$75,0)),"Include")="Exclude",1,0))</f>
        <v/>
      </c>
      <c r="L776" s="56" t="str">
        <f aca="false">IF(J776="","",IF(AND(J776&gt;'Expenses Testing'!$E$9,K776=0),1,0))</f>
        <v/>
      </c>
      <c r="M776" s="57" t="n">
        <v>0.633690003344</v>
      </c>
      <c r="N776" s="56" t="str">
        <f aca="false">IF(OR(A776="",I776=""),"",IF(COUNTIFS($A$2:$A$800,A776,$D$2:$D$800,D776,$I$2:$I$800,I776)&gt;1,"Possible duplicate",""))</f>
        <v/>
      </c>
      <c r="O776" s="56" t="str">
        <f aca="false">IF(J776="","",IF(AND(L776=0,K776=0),1,0))</f>
        <v/>
      </c>
      <c r="P776" s="56" t="str">
        <f aca="false">IF(L776=1,J776+ROW()/10^7,"")</f>
        <v/>
      </c>
      <c r="Q776" s="56" t="str">
        <f aca="false">IF(O776=1,M776,"")</f>
        <v/>
      </c>
      <c r="R776" s="56" t="str">
        <f aca="false">IF(K776=1,ROW(),"")</f>
        <v/>
      </c>
      <c r="S776" s="56" t="str">
        <f aca="false">IF(D776="","",TRIM(D776))</f>
        <v/>
      </c>
    </row>
    <row r="777" customFormat="false" ht="15" hidden="false" customHeight="false" outlineLevel="0" collapsed="false">
      <c r="A777" s="50"/>
      <c r="B777" s="50"/>
      <c r="C777" s="50" t="str">
        <f aca="false">IF(S777="","",IFERROR(IF(INDEX('Ledger Codes'!$C$6:$C$205,MATCH(S777,'Ledger Codes'!$B$6:$B$205,0))="","",INDEX('Ledger Codes'!$C$6:$C$205,MATCH(S777,'Ledger Codes'!$B$6:$B$205,0))),""))</f>
        <v/>
      </c>
      <c r="D777" s="50"/>
      <c r="E777" s="50"/>
      <c r="F777" s="50"/>
      <c r="G777" s="50"/>
      <c r="H777" s="50"/>
      <c r="I777" s="52" t="str">
        <f aca="false">IF(AND(G777="",H777=""),"",N(G777)-N(H777))</f>
        <v/>
      </c>
      <c r="J777" s="52" t="str">
        <f aca="false">IF(I777="","",ABS(I777))</f>
        <v/>
      </c>
      <c r="K777" s="56" t="str">
        <f aca="false">IF(S777="","",IF(IFERROR(INDEX('Expense Accounts'!$G$6:$G$75,MATCH(S777,'Expense Accounts'!$C$6:$C$75,0)),"Include")="Exclude",1,0))</f>
        <v/>
      </c>
      <c r="L777" s="56" t="str">
        <f aca="false">IF(J777="","",IF(AND(J777&gt;'Expenses Testing'!$E$9,K777=0),1,0))</f>
        <v/>
      </c>
      <c r="M777" s="57" t="n">
        <v>0.479931592186</v>
      </c>
      <c r="N777" s="56" t="str">
        <f aca="false">IF(OR(A777="",I777=""),"",IF(COUNTIFS($A$2:$A$800,A777,$D$2:$D$800,D777,$I$2:$I$800,I777)&gt;1,"Possible duplicate",""))</f>
        <v/>
      </c>
      <c r="O777" s="56" t="str">
        <f aca="false">IF(J777="","",IF(AND(L777=0,K777=0),1,0))</f>
        <v/>
      </c>
      <c r="P777" s="56" t="str">
        <f aca="false">IF(L777=1,J777+ROW()/10^7,"")</f>
        <v/>
      </c>
      <c r="Q777" s="56" t="str">
        <f aca="false">IF(O777=1,M777,"")</f>
        <v/>
      </c>
      <c r="R777" s="56" t="str">
        <f aca="false">IF(K777=1,ROW(),"")</f>
        <v/>
      </c>
      <c r="S777" s="56" t="str">
        <f aca="false">IF(D777="","",TRIM(D777))</f>
        <v/>
      </c>
    </row>
    <row r="778" customFormat="false" ht="15" hidden="false" customHeight="false" outlineLevel="0" collapsed="false">
      <c r="A778" s="50"/>
      <c r="B778" s="50"/>
      <c r="C778" s="50" t="str">
        <f aca="false">IF(S778="","",IFERROR(IF(INDEX('Ledger Codes'!$C$6:$C$205,MATCH(S778,'Ledger Codes'!$B$6:$B$205,0))="","",INDEX('Ledger Codes'!$C$6:$C$205,MATCH(S778,'Ledger Codes'!$B$6:$B$205,0))),""))</f>
        <v/>
      </c>
      <c r="D778" s="50"/>
      <c r="E778" s="50"/>
      <c r="F778" s="50"/>
      <c r="G778" s="50"/>
      <c r="H778" s="50"/>
      <c r="I778" s="52" t="str">
        <f aca="false">IF(AND(G778="",H778=""),"",N(G778)-N(H778))</f>
        <v/>
      </c>
      <c r="J778" s="52" t="str">
        <f aca="false">IF(I778="","",ABS(I778))</f>
        <v/>
      </c>
      <c r="K778" s="56" t="str">
        <f aca="false">IF(S778="","",IF(IFERROR(INDEX('Expense Accounts'!$G$6:$G$75,MATCH(S778,'Expense Accounts'!$C$6:$C$75,0)),"Include")="Exclude",1,0))</f>
        <v/>
      </c>
      <c r="L778" s="56" t="str">
        <f aca="false">IF(J778="","",IF(AND(J778&gt;'Expenses Testing'!$E$9,K778=0),1,0))</f>
        <v/>
      </c>
      <c r="M778" s="57" t="n">
        <v>0.428475953319</v>
      </c>
      <c r="N778" s="56" t="str">
        <f aca="false">IF(OR(A778="",I778=""),"",IF(COUNTIFS($A$2:$A$800,A778,$D$2:$D$800,D778,$I$2:$I$800,I778)&gt;1,"Possible duplicate",""))</f>
        <v/>
      </c>
      <c r="O778" s="56" t="str">
        <f aca="false">IF(J778="","",IF(AND(L778=0,K778=0),1,0))</f>
        <v/>
      </c>
      <c r="P778" s="56" t="str">
        <f aca="false">IF(L778=1,J778+ROW()/10^7,"")</f>
        <v/>
      </c>
      <c r="Q778" s="56" t="str">
        <f aca="false">IF(O778=1,M778,"")</f>
        <v/>
      </c>
      <c r="R778" s="56" t="str">
        <f aca="false">IF(K778=1,ROW(),"")</f>
        <v/>
      </c>
      <c r="S778" s="56" t="str">
        <f aca="false">IF(D778="","",TRIM(D778))</f>
        <v/>
      </c>
    </row>
    <row r="779" customFormat="false" ht="15" hidden="false" customHeight="false" outlineLevel="0" collapsed="false">
      <c r="A779" s="50"/>
      <c r="B779" s="50"/>
      <c r="C779" s="50" t="str">
        <f aca="false">IF(S779="","",IFERROR(IF(INDEX('Ledger Codes'!$C$6:$C$205,MATCH(S779,'Ledger Codes'!$B$6:$B$205,0))="","",INDEX('Ledger Codes'!$C$6:$C$205,MATCH(S779,'Ledger Codes'!$B$6:$B$205,0))),""))</f>
        <v/>
      </c>
      <c r="D779" s="50"/>
      <c r="E779" s="50"/>
      <c r="F779" s="50"/>
      <c r="G779" s="50"/>
      <c r="H779" s="50"/>
      <c r="I779" s="52" t="str">
        <f aca="false">IF(AND(G779="",H779=""),"",N(G779)-N(H779))</f>
        <v/>
      </c>
      <c r="J779" s="52" t="str">
        <f aca="false">IF(I779="","",ABS(I779))</f>
        <v/>
      </c>
      <c r="K779" s="56" t="str">
        <f aca="false">IF(S779="","",IF(IFERROR(INDEX('Expense Accounts'!$G$6:$G$75,MATCH(S779,'Expense Accounts'!$C$6:$C$75,0)),"Include")="Exclude",1,0))</f>
        <v/>
      </c>
      <c r="L779" s="56" t="str">
        <f aca="false">IF(J779="","",IF(AND(J779&gt;'Expenses Testing'!$E$9,K779=0),1,0))</f>
        <v/>
      </c>
      <c r="M779" s="57" t="n">
        <v>0.041997897024</v>
      </c>
      <c r="N779" s="56" t="str">
        <f aca="false">IF(OR(A779="",I779=""),"",IF(COUNTIFS($A$2:$A$800,A779,$D$2:$D$800,D779,$I$2:$I$800,I779)&gt;1,"Possible duplicate",""))</f>
        <v/>
      </c>
      <c r="O779" s="56" t="str">
        <f aca="false">IF(J779="","",IF(AND(L779=0,K779=0),1,0))</f>
        <v/>
      </c>
      <c r="P779" s="56" t="str">
        <f aca="false">IF(L779=1,J779+ROW()/10^7,"")</f>
        <v/>
      </c>
      <c r="Q779" s="56" t="str">
        <f aca="false">IF(O779=1,M779,"")</f>
        <v/>
      </c>
      <c r="R779" s="56" t="str">
        <f aca="false">IF(K779=1,ROW(),"")</f>
        <v/>
      </c>
      <c r="S779" s="56" t="str">
        <f aca="false">IF(D779="","",TRIM(D779))</f>
        <v/>
      </c>
    </row>
    <row r="780" customFormat="false" ht="15" hidden="false" customHeight="false" outlineLevel="0" collapsed="false">
      <c r="A780" s="50"/>
      <c r="B780" s="50"/>
      <c r="C780" s="50" t="str">
        <f aca="false">IF(S780="","",IFERROR(IF(INDEX('Ledger Codes'!$C$6:$C$205,MATCH(S780,'Ledger Codes'!$B$6:$B$205,0))="","",INDEX('Ledger Codes'!$C$6:$C$205,MATCH(S780,'Ledger Codes'!$B$6:$B$205,0))),""))</f>
        <v/>
      </c>
      <c r="D780" s="50"/>
      <c r="E780" s="50"/>
      <c r="F780" s="50"/>
      <c r="G780" s="50"/>
      <c r="H780" s="50"/>
      <c r="I780" s="52" t="str">
        <f aca="false">IF(AND(G780="",H780=""),"",N(G780)-N(H780))</f>
        <v/>
      </c>
      <c r="J780" s="52" t="str">
        <f aca="false">IF(I780="","",ABS(I780))</f>
        <v/>
      </c>
      <c r="K780" s="56" t="str">
        <f aca="false">IF(S780="","",IF(IFERROR(INDEX('Expense Accounts'!$G$6:$G$75,MATCH(S780,'Expense Accounts'!$C$6:$C$75,0)),"Include")="Exclude",1,0))</f>
        <v/>
      </c>
      <c r="L780" s="56" t="str">
        <f aca="false">IF(J780="","",IF(AND(J780&gt;'Expenses Testing'!$E$9,K780=0),1,0))</f>
        <v/>
      </c>
      <c r="M780" s="57" t="n">
        <v>0.361088878464</v>
      </c>
      <c r="N780" s="56" t="str">
        <f aca="false">IF(OR(A780="",I780=""),"",IF(COUNTIFS($A$2:$A$800,A780,$D$2:$D$800,D780,$I$2:$I$800,I780)&gt;1,"Possible duplicate",""))</f>
        <v/>
      </c>
      <c r="O780" s="56" t="str">
        <f aca="false">IF(J780="","",IF(AND(L780=0,K780=0),1,0))</f>
        <v/>
      </c>
      <c r="P780" s="56" t="str">
        <f aca="false">IF(L780=1,J780+ROW()/10^7,"")</f>
        <v/>
      </c>
      <c r="Q780" s="56" t="str">
        <f aca="false">IF(O780=1,M780,"")</f>
        <v/>
      </c>
      <c r="R780" s="56" t="str">
        <f aca="false">IF(K780=1,ROW(),"")</f>
        <v/>
      </c>
      <c r="S780" s="56" t="str">
        <f aca="false">IF(D780="","",TRIM(D780))</f>
        <v/>
      </c>
    </row>
    <row r="781" customFormat="false" ht="15" hidden="false" customHeight="false" outlineLevel="0" collapsed="false">
      <c r="A781" s="50"/>
      <c r="B781" s="50"/>
      <c r="C781" s="50" t="str">
        <f aca="false">IF(S781="","",IFERROR(IF(INDEX('Ledger Codes'!$C$6:$C$205,MATCH(S781,'Ledger Codes'!$B$6:$B$205,0))="","",INDEX('Ledger Codes'!$C$6:$C$205,MATCH(S781,'Ledger Codes'!$B$6:$B$205,0))),""))</f>
        <v/>
      </c>
      <c r="D781" s="50"/>
      <c r="E781" s="50"/>
      <c r="F781" s="50"/>
      <c r="G781" s="50"/>
      <c r="H781" s="50"/>
      <c r="I781" s="52" t="str">
        <f aca="false">IF(AND(G781="",H781=""),"",N(G781)-N(H781))</f>
        <v/>
      </c>
      <c r="J781" s="52" t="str">
        <f aca="false">IF(I781="","",ABS(I781))</f>
        <v/>
      </c>
      <c r="K781" s="56" t="str">
        <f aca="false">IF(S781="","",IF(IFERROR(INDEX('Expense Accounts'!$G$6:$G$75,MATCH(S781,'Expense Accounts'!$C$6:$C$75,0)),"Include")="Exclude",1,0))</f>
        <v/>
      </c>
      <c r="L781" s="56" t="str">
        <f aca="false">IF(J781="","",IF(AND(J781&gt;'Expenses Testing'!$E$9,K781=0),1,0))</f>
        <v/>
      </c>
      <c r="M781" s="57" t="n">
        <v>0.336380707802</v>
      </c>
      <c r="N781" s="56" t="str">
        <f aca="false">IF(OR(A781="",I781=""),"",IF(COUNTIFS($A$2:$A$800,A781,$D$2:$D$800,D781,$I$2:$I$800,I781)&gt;1,"Possible duplicate",""))</f>
        <v/>
      </c>
      <c r="O781" s="56" t="str">
        <f aca="false">IF(J781="","",IF(AND(L781=0,K781=0),1,0))</f>
        <v/>
      </c>
      <c r="P781" s="56" t="str">
        <f aca="false">IF(L781=1,J781+ROW()/10^7,"")</f>
        <v/>
      </c>
      <c r="Q781" s="56" t="str">
        <f aca="false">IF(O781=1,M781,"")</f>
        <v/>
      </c>
      <c r="R781" s="56" t="str">
        <f aca="false">IF(K781=1,ROW(),"")</f>
        <v/>
      </c>
      <c r="S781" s="56" t="str">
        <f aca="false">IF(D781="","",TRIM(D781))</f>
        <v/>
      </c>
    </row>
    <row r="782" customFormat="false" ht="15" hidden="false" customHeight="false" outlineLevel="0" collapsed="false">
      <c r="A782" s="50"/>
      <c r="B782" s="50"/>
      <c r="C782" s="50" t="str">
        <f aca="false">IF(S782="","",IFERROR(IF(INDEX('Ledger Codes'!$C$6:$C$205,MATCH(S782,'Ledger Codes'!$B$6:$B$205,0))="","",INDEX('Ledger Codes'!$C$6:$C$205,MATCH(S782,'Ledger Codes'!$B$6:$B$205,0))),""))</f>
        <v/>
      </c>
      <c r="D782" s="50"/>
      <c r="E782" s="50"/>
      <c r="F782" s="50"/>
      <c r="G782" s="50"/>
      <c r="H782" s="50"/>
      <c r="I782" s="52" t="str">
        <f aca="false">IF(AND(G782="",H782=""),"",N(G782)-N(H782))</f>
        <v/>
      </c>
      <c r="J782" s="52" t="str">
        <f aca="false">IF(I782="","",ABS(I782))</f>
        <v/>
      </c>
      <c r="K782" s="56" t="str">
        <f aca="false">IF(S782="","",IF(IFERROR(INDEX('Expense Accounts'!$G$6:$G$75,MATCH(S782,'Expense Accounts'!$C$6:$C$75,0)),"Include")="Exclude",1,0))</f>
        <v/>
      </c>
      <c r="L782" s="56" t="str">
        <f aca="false">IF(J782="","",IF(AND(J782&gt;'Expenses Testing'!$E$9,K782=0),1,0))</f>
        <v/>
      </c>
      <c r="M782" s="57" t="n">
        <v>0.208344069047</v>
      </c>
      <c r="N782" s="56" t="str">
        <f aca="false">IF(OR(A782="",I782=""),"",IF(COUNTIFS($A$2:$A$800,A782,$D$2:$D$800,D782,$I$2:$I$800,I782)&gt;1,"Possible duplicate",""))</f>
        <v/>
      </c>
      <c r="O782" s="56" t="str">
        <f aca="false">IF(J782="","",IF(AND(L782=0,K782=0),1,0))</f>
        <v/>
      </c>
      <c r="P782" s="56" t="str">
        <f aca="false">IF(L782=1,J782+ROW()/10^7,"")</f>
        <v/>
      </c>
      <c r="Q782" s="56" t="str">
        <f aca="false">IF(O782=1,M782,"")</f>
        <v/>
      </c>
      <c r="R782" s="56" t="str">
        <f aca="false">IF(K782=1,ROW(),"")</f>
        <v/>
      </c>
      <c r="S782" s="56" t="str">
        <f aca="false">IF(D782="","",TRIM(D782))</f>
        <v/>
      </c>
    </row>
    <row r="783" customFormat="false" ht="15" hidden="false" customHeight="false" outlineLevel="0" collapsed="false">
      <c r="A783" s="50"/>
      <c r="B783" s="50"/>
      <c r="C783" s="50" t="str">
        <f aca="false">IF(S783="","",IFERROR(IF(INDEX('Ledger Codes'!$C$6:$C$205,MATCH(S783,'Ledger Codes'!$B$6:$B$205,0))="","",INDEX('Ledger Codes'!$C$6:$C$205,MATCH(S783,'Ledger Codes'!$B$6:$B$205,0))),""))</f>
        <v/>
      </c>
      <c r="D783" s="50"/>
      <c r="E783" s="50"/>
      <c r="F783" s="50"/>
      <c r="G783" s="50"/>
      <c r="H783" s="50"/>
      <c r="I783" s="52" t="str">
        <f aca="false">IF(AND(G783="",H783=""),"",N(G783)-N(H783))</f>
        <v/>
      </c>
      <c r="J783" s="52" t="str">
        <f aca="false">IF(I783="","",ABS(I783))</f>
        <v/>
      </c>
      <c r="K783" s="56" t="str">
        <f aca="false">IF(S783="","",IF(IFERROR(INDEX('Expense Accounts'!$G$6:$G$75,MATCH(S783,'Expense Accounts'!$C$6:$C$75,0)),"Include")="Exclude",1,0))</f>
        <v/>
      </c>
      <c r="L783" s="56" t="str">
        <f aca="false">IF(J783="","",IF(AND(J783&gt;'Expenses Testing'!$E$9,K783=0),1,0))</f>
        <v/>
      </c>
      <c r="M783" s="57" t="n">
        <v>0.197955591789</v>
      </c>
      <c r="N783" s="56" t="str">
        <f aca="false">IF(OR(A783="",I783=""),"",IF(COUNTIFS($A$2:$A$800,A783,$D$2:$D$800,D783,$I$2:$I$800,I783)&gt;1,"Possible duplicate",""))</f>
        <v/>
      </c>
      <c r="O783" s="56" t="str">
        <f aca="false">IF(J783="","",IF(AND(L783=0,K783=0),1,0))</f>
        <v/>
      </c>
      <c r="P783" s="56" t="str">
        <f aca="false">IF(L783=1,J783+ROW()/10^7,"")</f>
        <v/>
      </c>
      <c r="Q783" s="56" t="str">
        <f aca="false">IF(O783=1,M783,"")</f>
        <v/>
      </c>
      <c r="R783" s="56" t="str">
        <f aca="false">IF(K783=1,ROW(),"")</f>
        <v/>
      </c>
      <c r="S783" s="56" t="str">
        <f aca="false">IF(D783="","",TRIM(D783))</f>
        <v/>
      </c>
    </row>
    <row r="784" customFormat="false" ht="15" hidden="false" customHeight="false" outlineLevel="0" collapsed="false">
      <c r="A784" s="50"/>
      <c r="B784" s="50"/>
      <c r="C784" s="50" t="str">
        <f aca="false">IF(S784="","",IFERROR(IF(INDEX('Ledger Codes'!$C$6:$C$205,MATCH(S784,'Ledger Codes'!$B$6:$B$205,0))="","",INDEX('Ledger Codes'!$C$6:$C$205,MATCH(S784,'Ledger Codes'!$B$6:$B$205,0))),""))</f>
        <v/>
      </c>
      <c r="D784" s="50"/>
      <c r="E784" s="50"/>
      <c r="F784" s="50"/>
      <c r="G784" s="50"/>
      <c r="H784" s="50"/>
      <c r="I784" s="52" t="str">
        <f aca="false">IF(AND(G784="",H784=""),"",N(G784)-N(H784))</f>
        <v/>
      </c>
      <c r="J784" s="52" t="str">
        <f aca="false">IF(I784="","",ABS(I784))</f>
        <v/>
      </c>
      <c r="K784" s="56" t="str">
        <f aca="false">IF(S784="","",IF(IFERROR(INDEX('Expense Accounts'!$G$6:$G$75,MATCH(S784,'Expense Accounts'!$C$6:$C$75,0)),"Include")="Exclude",1,0))</f>
        <v/>
      </c>
      <c r="L784" s="56" t="str">
        <f aca="false">IF(J784="","",IF(AND(J784&gt;'Expenses Testing'!$E$9,K784=0),1,0))</f>
        <v/>
      </c>
      <c r="M784" s="57" t="n">
        <v>0.78284206726</v>
      </c>
      <c r="N784" s="56" t="str">
        <f aca="false">IF(OR(A784="",I784=""),"",IF(COUNTIFS($A$2:$A$800,A784,$D$2:$D$800,D784,$I$2:$I$800,I784)&gt;1,"Possible duplicate",""))</f>
        <v/>
      </c>
      <c r="O784" s="56" t="str">
        <f aca="false">IF(J784="","",IF(AND(L784=0,K784=0),1,0))</f>
        <v/>
      </c>
      <c r="P784" s="56" t="str">
        <f aca="false">IF(L784=1,J784+ROW()/10^7,"")</f>
        <v/>
      </c>
      <c r="Q784" s="56" t="str">
        <f aca="false">IF(O784=1,M784,"")</f>
        <v/>
      </c>
      <c r="R784" s="56" t="str">
        <f aca="false">IF(K784=1,ROW(),"")</f>
        <v/>
      </c>
      <c r="S784" s="56" t="str">
        <f aca="false">IF(D784="","",TRIM(D784))</f>
        <v/>
      </c>
    </row>
    <row r="785" customFormat="false" ht="15" hidden="false" customHeight="false" outlineLevel="0" collapsed="false">
      <c r="A785" s="50"/>
      <c r="B785" s="50"/>
      <c r="C785" s="50" t="str">
        <f aca="false">IF(S785="","",IFERROR(IF(INDEX('Ledger Codes'!$C$6:$C$205,MATCH(S785,'Ledger Codes'!$B$6:$B$205,0))="","",INDEX('Ledger Codes'!$C$6:$C$205,MATCH(S785,'Ledger Codes'!$B$6:$B$205,0))),""))</f>
        <v/>
      </c>
      <c r="D785" s="50"/>
      <c r="E785" s="50"/>
      <c r="F785" s="50"/>
      <c r="G785" s="50"/>
      <c r="H785" s="50"/>
      <c r="I785" s="52" t="str">
        <f aca="false">IF(AND(G785="",H785=""),"",N(G785)-N(H785))</f>
        <v/>
      </c>
      <c r="J785" s="52" t="str">
        <f aca="false">IF(I785="","",ABS(I785))</f>
        <v/>
      </c>
      <c r="K785" s="56" t="str">
        <f aca="false">IF(S785="","",IF(IFERROR(INDEX('Expense Accounts'!$G$6:$G$75,MATCH(S785,'Expense Accounts'!$C$6:$C$75,0)),"Include")="Exclude",1,0))</f>
        <v/>
      </c>
      <c r="L785" s="56" t="str">
        <f aca="false">IF(J785="","",IF(AND(J785&gt;'Expenses Testing'!$E$9,K785=0),1,0))</f>
        <v/>
      </c>
      <c r="M785" s="57" t="n">
        <v>0.309180995067</v>
      </c>
      <c r="N785" s="56" t="str">
        <f aca="false">IF(OR(A785="",I785=""),"",IF(COUNTIFS($A$2:$A$800,A785,$D$2:$D$800,D785,$I$2:$I$800,I785)&gt;1,"Possible duplicate",""))</f>
        <v/>
      </c>
      <c r="O785" s="56" t="str">
        <f aca="false">IF(J785="","",IF(AND(L785=0,K785=0),1,0))</f>
        <v/>
      </c>
      <c r="P785" s="56" t="str">
        <f aca="false">IF(L785=1,J785+ROW()/10^7,"")</f>
        <v/>
      </c>
      <c r="Q785" s="56" t="str">
        <f aca="false">IF(O785=1,M785,"")</f>
        <v/>
      </c>
      <c r="R785" s="56" t="str">
        <f aca="false">IF(K785=1,ROW(),"")</f>
        <v/>
      </c>
      <c r="S785" s="56" t="str">
        <f aca="false">IF(D785="","",TRIM(D785))</f>
        <v/>
      </c>
    </row>
    <row r="786" customFormat="false" ht="15" hidden="false" customHeight="false" outlineLevel="0" collapsed="false">
      <c r="A786" s="50"/>
      <c r="B786" s="50"/>
      <c r="C786" s="50" t="str">
        <f aca="false">IF(S786="","",IFERROR(IF(INDEX('Ledger Codes'!$C$6:$C$205,MATCH(S786,'Ledger Codes'!$B$6:$B$205,0))="","",INDEX('Ledger Codes'!$C$6:$C$205,MATCH(S786,'Ledger Codes'!$B$6:$B$205,0))),""))</f>
        <v/>
      </c>
      <c r="D786" s="50"/>
      <c r="E786" s="50"/>
      <c r="F786" s="50"/>
      <c r="G786" s="50"/>
      <c r="H786" s="50"/>
      <c r="I786" s="52" t="str">
        <f aca="false">IF(AND(G786="",H786=""),"",N(G786)-N(H786))</f>
        <v/>
      </c>
      <c r="J786" s="52" t="str">
        <f aca="false">IF(I786="","",ABS(I786))</f>
        <v/>
      </c>
      <c r="K786" s="56" t="str">
        <f aca="false">IF(S786="","",IF(IFERROR(INDEX('Expense Accounts'!$G$6:$G$75,MATCH(S786,'Expense Accounts'!$C$6:$C$75,0)),"Include")="Exclude",1,0))</f>
        <v/>
      </c>
      <c r="L786" s="56" t="str">
        <f aca="false">IF(J786="","",IF(AND(J786&gt;'Expenses Testing'!$E$9,K786=0),1,0))</f>
        <v/>
      </c>
      <c r="M786" s="57" t="n">
        <v>0.504708264598</v>
      </c>
      <c r="N786" s="56" t="str">
        <f aca="false">IF(OR(A786="",I786=""),"",IF(COUNTIFS($A$2:$A$800,A786,$D$2:$D$800,D786,$I$2:$I$800,I786)&gt;1,"Possible duplicate",""))</f>
        <v/>
      </c>
      <c r="O786" s="56" t="str">
        <f aca="false">IF(J786="","",IF(AND(L786=0,K786=0),1,0))</f>
        <v/>
      </c>
      <c r="P786" s="56" t="str">
        <f aca="false">IF(L786=1,J786+ROW()/10^7,"")</f>
        <v/>
      </c>
      <c r="Q786" s="56" t="str">
        <f aca="false">IF(O786=1,M786,"")</f>
        <v/>
      </c>
      <c r="R786" s="56" t="str">
        <f aca="false">IF(K786=1,ROW(),"")</f>
        <v/>
      </c>
      <c r="S786" s="56" t="str">
        <f aca="false">IF(D786="","",TRIM(D786))</f>
        <v/>
      </c>
    </row>
    <row r="787" customFormat="false" ht="15" hidden="false" customHeight="false" outlineLevel="0" collapsed="false">
      <c r="A787" s="50"/>
      <c r="B787" s="50"/>
      <c r="C787" s="50" t="str">
        <f aca="false">IF(S787="","",IFERROR(IF(INDEX('Ledger Codes'!$C$6:$C$205,MATCH(S787,'Ledger Codes'!$B$6:$B$205,0))="","",INDEX('Ledger Codes'!$C$6:$C$205,MATCH(S787,'Ledger Codes'!$B$6:$B$205,0))),""))</f>
        <v/>
      </c>
      <c r="D787" s="50"/>
      <c r="E787" s="50"/>
      <c r="F787" s="50"/>
      <c r="G787" s="50"/>
      <c r="H787" s="50"/>
      <c r="I787" s="52" t="str">
        <f aca="false">IF(AND(G787="",H787=""),"",N(G787)-N(H787))</f>
        <v/>
      </c>
      <c r="J787" s="52" t="str">
        <f aca="false">IF(I787="","",ABS(I787))</f>
        <v/>
      </c>
      <c r="K787" s="56" t="str">
        <f aca="false">IF(S787="","",IF(IFERROR(INDEX('Expense Accounts'!$G$6:$G$75,MATCH(S787,'Expense Accounts'!$C$6:$C$75,0)),"Include")="Exclude",1,0))</f>
        <v/>
      </c>
      <c r="L787" s="56" t="str">
        <f aca="false">IF(J787="","",IF(AND(J787&gt;'Expenses Testing'!$E$9,K787=0),1,0))</f>
        <v/>
      </c>
      <c r="M787" s="57" t="n">
        <v>0.656477940213</v>
      </c>
      <c r="N787" s="56" t="str">
        <f aca="false">IF(OR(A787="",I787=""),"",IF(COUNTIFS($A$2:$A$800,A787,$D$2:$D$800,D787,$I$2:$I$800,I787)&gt;1,"Possible duplicate",""))</f>
        <v/>
      </c>
      <c r="O787" s="56" t="str">
        <f aca="false">IF(J787="","",IF(AND(L787=0,K787=0),1,0))</f>
        <v/>
      </c>
      <c r="P787" s="56" t="str">
        <f aca="false">IF(L787=1,J787+ROW()/10^7,"")</f>
        <v/>
      </c>
      <c r="Q787" s="56" t="str">
        <f aca="false">IF(O787=1,M787,"")</f>
        <v/>
      </c>
      <c r="R787" s="56" t="str">
        <f aca="false">IF(K787=1,ROW(),"")</f>
        <v/>
      </c>
      <c r="S787" s="56" t="str">
        <f aca="false">IF(D787="","",TRIM(D787))</f>
        <v/>
      </c>
    </row>
    <row r="788" customFormat="false" ht="15" hidden="false" customHeight="false" outlineLevel="0" collapsed="false">
      <c r="A788" s="50"/>
      <c r="B788" s="50"/>
      <c r="C788" s="50" t="str">
        <f aca="false">IF(S788="","",IFERROR(IF(INDEX('Ledger Codes'!$C$6:$C$205,MATCH(S788,'Ledger Codes'!$B$6:$B$205,0))="","",INDEX('Ledger Codes'!$C$6:$C$205,MATCH(S788,'Ledger Codes'!$B$6:$B$205,0))),""))</f>
        <v/>
      </c>
      <c r="D788" s="50"/>
      <c r="E788" s="50"/>
      <c r="F788" s="50"/>
      <c r="G788" s="50"/>
      <c r="H788" s="50"/>
      <c r="I788" s="52" t="str">
        <f aca="false">IF(AND(G788="",H788=""),"",N(G788)-N(H788))</f>
        <v/>
      </c>
      <c r="J788" s="52" t="str">
        <f aca="false">IF(I788="","",ABS(I788))</f>
        <v/>
      </c>
      <c r="K788" s="56" t="str">
        <f aca="false">IF(S788="","",IF(IFERROR(INDEX('Expense Accounts'!$G$6:$G$75,MATCH(S788,'Expense Accounts'!$C$6:$C$75,0)),"Include")="Exclude",1,0))</f>
        <v/>
      </c>
      <c r="L788" s="56" t="str">
        <f aca="false">IF(J788="","",IF(AND(J788&gt;'Expenses Testing'!$E$9,K788=0),1,0))</f>
        <v/>
      </c>
      <c r="M788" s="57" t="n">
        <v>0.488289808502</v>
      </c>
      <c r="N788" s="56" t="str">
        <f aca="false">IF(OR(A788="",I788=""),"",IF(COUNTIFS($A$2:$A$800,A788,$D$2:$D$800,D788,$I$2:$I$800,I788)&gt;1,"Possible duplicate",""))</f>
        <v/>
      </c>
      <c r="O788" s="56" t="str">
        <f aca="false">IF(J788="","",IF(AND(L788=0,K788=0),1,0))</f>
        <v/>
      </c>
      <c r="P788" s="56" t="str">
        <f aca="false">IF(L788=1,J788+ROW()/10^7,"")</f>
        <v/>
      </c>
      <c r="Q788" s="56" t="str">
        <f aca="false">IF(O788=1,M788,"")</f>
        <v/>
      </c>
      <c r="R788" s="56" t="str">
        <f aca="false">IF(K788=1,ROW(),"")</f>
        <v/>
      </c>
      <c r="S788" s="56" t="str">
        <f aca="false">IF(D788="","",TRIM(D788))</f>
        <v/>
      </c>
    </row>
    <row r="789" customFormat="false" ht="15" hidden="false" customHeight="false" outlineLevel="0" collapsed="false">
      <c r="A789" s="50"/>
      <c r="B789" s="50"/>
      <c r="C789" s="50" t="str">
        <f aca="false">IF(S789="","",IFERROR(IF(INDEX('Ledger Codes'!$C$6:$C$205,MATCH(S789,'Ledger Codes'!$B$6:$B$205,0))="","",INDEX('Ledger Codes'!$C$6:$C$205,MATCH(S789,'Ledger Codes'!$B$6:$B$205,0))),""))</f>
        <v/>
      </c>
      <c r="D789" s="50"/>
      <c r="E789" s="50"/>
      <c r="F789" s="50"/>
      <c r="G789" s="50"/>
      <c r="H789" s="50"/>
      <c r="I789" s="52" t="str">
        <f aca="false">IF(AND(G789="",H789=""),"",N(G789)-N(H789))</f>
        <v/>
      </c>
      <c r="J789" s="52" t="str">
        <f aca="false">IF(I789="","",ABS(I789))</f>
        <v/>
      </c>
      <c r="K789" s="56" t="str">
        <f aca="false">IF(S789="","",IF(IFERROR(INDEX('Expense Accounts'!$G$6:$G$75,MATCH(S789,'Expense Accounts'!$C$6:$C$75,0)),"Include")="Exclude",1,0))</f>
        <v/>
      </c>
      <c r="L789" s="56" t="str">
        <f aca="false">IF(J789="","",IF(AND(J789&gt;'Expenses Testing'!$E$9,K789=0),1,0))</f>
        <v/>
      </c>
      <c r="M789" s="57" t="n">
        <v>0.789775897742</v>
      </c>
      <c r="N789" s="56" t="str">
        <f aca="false">IF(OR(A789="",I789=""),"",IF(COUNTIFS($A$2:$A$800,A789,$D$2:$D$800,D789,$I$2:$I$800,I789)&gt;1,"Possible duplicate",""))</f>
        <v/>
      </c>
      <c r="O789" s="56" t="str">
        <f aca="false">IF(J789="","",IF(AND(L789=0,K789=0),1,0))</f>
        <v/>
      </c>
      <c r="P789" s="56" t="str">
        <f aca="false">IF(L789=1,J789+ROW()/10^7,"")</f>
        <v/>
      </c>
      <c r="Q789" s="56" t="str">
        <f aca="false">IF(O789=1,M789,"")</f>
        <v/>
      </c>
      <c r="R789" s="56" t="str">
        <f aca="false">IF(K789=1,ROW(),"")</f>
        <v/>
      </c>
      <c r="S789" s="56" t="str">
        <f aca="false">IF(D789="","",TRIM(D789))</f>
        <v/>
      </c>
    </row>
    <row r="790" customFormat="false" ht="15" hidden="false" customHeight="false" outlineLevel="0" collapsed="false">
      <c r="A790" s="50"/>
      <c r="B790" s="50"/>
      <c r="C790" s="50" t="str">
        <f aca="false">IF(S790="","",IFERROR(IF(INDEX('Ledger Codes'!$C$6:$C$205,MATCH(S790,'Ledger Codes'!$B$6:$B$205,0))="","",INDEX('Ledger Codes'!$C$6:$C$205,MATCH(S790,'Ledger Codes'!$B$6:$B$205,0))),""))</f>
        <v/>
      </c>
      <c r="D790" s="50"/>
      <c r="E790" s="50"/>
      <c r="F790" s="50"/>
      <c r="G790" s="50"/>
      <c r="H790" s="50"/>
      <c r="I790" s="52" t="str">
        <f aca="false">IF(AND(G790="",H790=""),"",N(G790)-N(H790))</f>
        <v/>
      </c>
      <c r="J790" s="52" t="str">
        <f aca="false">IF(I790="","",ABS(I790))</f>
        <v/>
      </c>
      <c r="K790" s="56" t="str">
        <f aca="false">IF(S790="","",IF(IFERROR(INDEX('Expense Accounts'!$G$6:$G$75,MATCH(S790,'Expense Accounts'!$C$6:$C$75,0)),"Include")="Exclude",1,0))</f>
        <v/>
      </c>
      <c r="L790" s="56" t="str">
        <f aca="false">IF(J790="","",IF(AND(J790&gt;'Expenses Testing'!$E$9,K790=0),1,0))</f>
        <v/>
      </c>
      <c r="M790" s="57" t="n">
        <v>0.550476259426</v>
      </c>
      <c r="N790" s="56" t="str">
        <f aca="false">IF(OR(A790="",I790=""),"",IF(COUNTIFS($A$2:$A$800,A790,$D$2:$D$800,D790,$I$2:$I$800,I790)&gt;1,"Possible duplicate",""))</f>
        <v/>
      </c>
      <c r="O790" s="56" t="str">
        <f aca="false">IF(J790="","",IF(AND(L790=0,K790=0),1,0))</f>
        <v/>
      </c>
      <c r="P790" s="56" t="str">
        <f aca="false">IF(L790=1,J790+ROW()/10^7,"")</f>
        <v/>
      </c>
      <c r="Q790" s="56" t="str">
        <f aca="false">IF(O790=1,M790,"")</f>
        <v/>
      </c>
      <c r="R790" s="56" t="str">
        <f aca="false">IF(K790=1,ROW(),"")</f>
        <v/>
      </c>
      <c r="S790" s="56" t="str">
        <f aca="false">IF(D790="","",TRIM(D790))</f>
        <v/>
      </c>
    </row>
    <row r="791" customFormat="false" ht="15" hidden="false" customHeight="false" outlineLevel="0" collapsed="false">
      <c r="A791" s="50"/>
      <c r="B791" s="50"/>
      <c r="C791" s="50" t="str">
        <f aca="false">IF(S791="","",IFERROR(IF(INDEX('Ledger Codes'!$C$6:$C$205,MATCH(S791,'Ledger Codes'!$B$6:$B$205,0))="","",INDEX('Ledger Codes'!$C$6:$C$205,MATCH(S791,'Ledger Codes'!$B$6:$B$205,0))),""))</f>
        <v/>
      </c>
      <c r="D791" s="50"/>
      <c r="E791" s="50"/>
      <c r="F791" s="50"/>
      <c r="G791" s="50"/>
      <c r="H791" s="50"/>
      <c r="I791" s="52" t="str">
        <f aca="false">IF(AND(G791="",H791=""),"",N(G791)-N(H791))</f>
        <v/>
      </c>
      <c r="J791" s="52" t="str">
        <f aca="false">IF(I791="","",ABS(I791))</f>
        <v/>
      </c>
      <c r="K791" s="56" t="str">
        <f aca="false">IF(S791="","",IF(IFERROR(INDEX('Expense Accounts'!$G$6:$G$75,MATCH(S791,'Expense Accounts'!$C$6:$C$75,0)),"Include")="Exclude",1,0))</f>
        <v/>
      </c>
      <c r="L791" s="56" t="str">
        <f aca="false">IF(J791="","",IF(AND(J791&gt;'Expenses Testing'!$E$9,K791=0),1,0))</f>
        <v/>
      </c>
      <c r="M791" s="57" t="n">
        <v>0.057552370339</v>
      </c>
      <c r="N791" s="56" t="str">
        <f aca="false">IF(OR(A791="",I791=""),"",IF(COUNTIFS($A$2:$A$800,A791,$D$2:$D$800,D791,$I$2:$I$800,I791)&gt;1,"Possible duplicate",""))</f>
        <v/>
      </c>
      <c r="O791" s="56" t="str">
        <f aca="false">IF(J791="","",IF(AND(L791=0,K791=0),1,0))</f>
        <v/>
      </c>
      <c r="P791" s="56" t="str">
        <f aca="false">IF(L791=1,J791+ROW()/10^7,"")</f>
        <v/>
      </c>
      <c r="Q791" s="56" t="str">
        <f aca="false">IF(O791=1,M791,"")</f>
        <v/>
      </c>
      <c r="R791" s="56" t="str">
        <f aca="false">IF(K791=1,ROW(),"")</f>
        <v/>
      </c>
      <c r="S791" s="56" t="str">
        <f aca="false">IF(D791="","",TRIM(D791))</f>
        <v/>
      </c>
    </row>
    <row r="792" customFormat="false" ht="15" hidden="false" customHeight="false" outlineLevel="0" collapsed="false">
      <c r="A792" s="50"/>
      <c r="B792" s="50"/>
      <c r="C792" s="50" t="str">
        <f aca="false">IF(S792="","",IFERROR(IF(INDEX('Ledger Codes'!$C$6:$C$205,MATCH(S792,'Ledger Codes'!$B$6:$B$205,0))="","",INDEX('Ledger Codes'!$C$6:$C$205,MATCH(S792,'Ledger Codes'!$B$6:$B$205,0))),""))</f>
        <v/>
      </c>
      <c r="D792" s="50"/>
      <c r="E792" s="50"/>
      <c r="F792" s="50"/>
      <c r="G792" s="50"/>
      <c r="H792" s="50"/>
      <c r="I792" s="52" t="str">
        <f aca="false">IF(AND(G792="",H792=""),"",N(G792)-N(H792))</f>
        <v/>
      </c>
      <c r="J792" s="52" t="str">
        <f aca="false">IF(I792="","",ABS(I792))</f>
        <v/>
      </c>
      <c r="K792" s="56" t="str">
        <f aca="false">IF(S792="","",IF(IFERROR(INDEX('Expense Accounts'!$G$6:$G$75,MATCH(S792,'Expense Accounts'!$C$6:$C$75,0)),"Include")="Exclude",1,0))</f>
        <v/>
      </c>
      <c r="L792" s="56" t="str">
        <f aca="false">IF(J792="","",IF(AND(J792&gt;'Expenses Testing'!$E$9,K792=0),1,0))</f>
        <v/>
      </c>
      <c r="M792" s="57" t="n">
        <v>0.280056504326</v>
      </c>
      <c r="N792" s="56" t="str">
        <f aca="false">IF(OR(A792="",I792=""),"",IF(COUNTIFS($A$2:$A$800,A792,$D$2:$D$800,D792,$I$2:$I$800,I792)&gt;1,"Possible duplicate",""))</f>
        <v/>
      </c>
      <c r="O792" s="56" t="str">
        <f aca="false">IF(J792="","",IF(AND(L792=0,K792=0),1,0))</f>
        <v/>
      </c>
      <c r="P792" s="56" t="str">
        <f aca="false">IF(L792=1,J792+ROW()/10^7,"")</f>
        <v/>
      </c>
      <c r="Q792" s="56" t="str">
        <f aca="false">IF(O792=1,M792,"")</f>
        <v/>
      </c>
      <c r="R792" s="56" t="str">
        <f aca="false">IF(K792=1,ROW(),"")</f>
        <v/>
      </c>
      <c r="S792" s="56" t="str">
        <f aca="false">IF(D792="","",TRIM(D792))</f>
        <v/>
      </c>
    </row>
    <row r="793" customFormat="false" ht="15" hidden="false" customHeight="false" outlineLevel="0" collapsed="false">
      <c r="A793" s="50"/>
      <c r="B793" s="50"/>
      <c r="C793" s="50" t="str">
        <f aca="false">IF(S793="","",IFERROR(IF(INDEX('Ledger Codes'!$C$6:$C$205,MATCH(S793,'Ledger Codes'!$B$6:$B$205,0))="","",INDEX('Ledger Codes'!$C$6:$C$205,MATCH(S793,'Ledger Codes'!$B$6:$B$205,0))),""))</f>
        <v/>
      </c>
      <c r="D793" s="50"/>
      <c r="E793" s="50"/>
      <c r="F793" s="50"/>
      <c r="G793" s="50"/>
      <c r="H793" s="50"/>
      <c r="I793" s="52" t="str">
        <f aca="false">IF(AND(G793="",H793=""),"",N(G793)-N(H793))</f>
        <v/>
      </c>
      <c r="J793" s="52" t="str">
        <f aca="false">IF(I793="","",ABS(I793))</f>
        <v/>
      </c>
      <c r="K793" s="56" t="str">
        <f aca="false">IF(S793="","",IF(IFERROR(INDEX('Expense Accounts'!$G$6:$G$75,MATCH(S793,'Expense Accounts'!$C$6:$C$75,0)),"Include")="Exclude",1,0))</f>
        <v/>
      </c>
      <c r="L793" s="56" t="str">
        <f aca="false">IF(J793="","",IF(AND(J793&gt;'Expenses Testing'!$E$9,K793=0),1,0))</f>
        <v/>
      </c>
      <c r="M793" s="57" t="n">
        <v>0.888688493031</v>
      </c>
      <c r="N793" s="56" t="str">
        <f aca="false">IF(OR(A793="",I793=""),"",IF(COUNTIFS($A$2:$A$800,A793,$D$2:$D$800,D793,$I$2:$I$800,I793)&gt;1,"Possible duplicate",""))</f>
        <v/>
      </c>
      <c r="O793" s="56" t="str">
        <f aca="false">IF(J793="","",IF(AND(L793=0,K793=0),1,0))</f>
        <v/>
      </c>
      <c r="P793" s="56" t="str">
        <f aca="false">IF(L793=1,J793+ROW()/10^7,"")</f>
        <v/>
      </c>
      <c r="Q793" s="56" t="str">
        <f aca="false">IF(O793=1,M793,"")</f>
        <v/>
      </c>
      <c r="R793" s="56" t="str">
        <f aca="false">IF(K793=1,ROW(),"")</f>
        <v/>
      </c>
      <c r="S793" s="56" t="str">
        <f aca="false">IF(D793="","",TRIM(D793))</f>
        <v/>
      </c>
    </row>
    <row r="794" customFormat="false" ht="15" hidden="false" customHeight="false" outlineLevel="0" collapsed="false">
      <c r="A794" s="50"/>
      <c r="B794" s="50"/>
      <c r="C794" s="50" t="str">
        <f aca="false">IF(S794="","",IFERROR(IF(INDEX('Ledger Codes'!$C$6:$C$205,MATCH(S794,'Ledger Codes'!$B$6:$B$205,0))="","",INDEX('Ledger Codes'!$C$6:$C$205,MATCH(S794,'Ledger Codes'!$B$6:$B$205,0))),""))</f>
        <v/>
      </c>
      <c r="D794" s="50"/>
      <c r="E794" s="50"/>
      <c r="F794" s="50"/>
      <c r="G794" s="50"/>
      <c r="H794" s="50"/>
      <c r="I794" s="52" t="str">
        <f aca="false">IF(AND(G794="",H794=""),"",N(G794)-N(H794))</f>
        <v/>
      </c>
      <c r="J794" s="52" t="str">
        <f aca="false">IF(I794="","",ABS(I794))</f>
        <v/>
      </c>
      <c r="K794" s="56" t="str">
        <f aca="false">IF(S794="","",IF(IFERROR(INDEX('Expense Accounts'!$G$6:$G$75,MATCH(S794,'Expense Accounts'!$C$6:$C$75,0)),"Include")="Exclude",1,0))</f>
        <v/>
      </c>
      <c r="L794" s="56" t="str">
        <f aca="false">IF(J794="","",IF(AND(J794&gt;'Expenses Testing'!$E$9,K794=0),1,0))</f>
        <v/>
      </c>
      <c r="M794" s="57" t="n">
        <v>0.458306494532</v>
      </c>
      <c r="N794" s="56" t="str">
        <f aca="false">IF(OR(A794="",I794=""),"",IF(COUNTIFS($A$2:$A$800,A794,$D$2:$D$800,D794,$I$2:$I$800,I794)&gt;1,"Possible duplicate",""))</f>
        <v/>
      </c>
      <c r="O794" s="56" t="str">
        <f aca="false">IF(J794="","",IF(AND(L794=0,K794=0),1,0))</f>
        <v/>
      </c>
      <c r="P794" s="56" t="str">
        <f aca="false">IF(L794=1,J794+ROW()/10^7,"")</f>
        <v/>
      </c>
      <c r="Q794" s="56" t="str">
        <f aca="false">IF(O794=1,M794,"")</f>
        <v/>
      </c>
      <c r="R794" s="56" t="str">
        <f aca="false">IF(K794=1,ROW(),"")</f>
        <v/>
      </c>
      <c r="S794" s="56" t="str">
        <f aca="false">IF(D794="","",TRIM(D794))</f>
        <v/>
      </c>
    </row>
    <row r="795" customFormat="false" ht="15" hidden="false" customHeight="false" outlineLevel="0" collapsed="false">
      <c r="A795" s="50"/>
      <c r="B795" s="50"/>
      <c r="C795" s="50" t="str">
        <f aca="false">IF(S795="","",IFERROR(IF(INDEX('Ledger Codes'!$C$6:$C$205,MATCH(S795,'Ledger Codes'!$B$6:$B$205,0))="","",INDEX('Ledger Codes'!$C$6:$C$205,MATCH(S795,'Ledger Codes'!$B$6:$B$205,0))),""))</f>
        <v/>
      </c>
      <c r="D795" s="50"/>
      <c r="E795" s="50"/>
      <c r="F795" s="50"/>
      <c r="G795" s="50"/>
      <c r="H795" s="50"/>
      <c r="I795" s="52" t="str">
        <f aca="false">IF(AND(G795="",H795=""),"",N(G795)-N(H795))</f>
        <v/>
      </c>
      <c r="J795" s="52" t="str">
        <f aca="false">IF(I795="","",ABS(I795))</f>
        <v/>
      </c>
      <c r="K795" s="56" t="str">
        <f aca="false">IF(S795="","",IF(IFERROR(INDEX('Expense Accounts'!$G$6:$G$75,MATCH(S795,'Expense Accounts'!$C$6:$C$75,0)),"Include")="Exclude",1,0))</f>
        <v/>
      </c>
      <c r="L795" s="56" t="str">
        <f aca="false">IF(J795="","",IF(AND(J795&gt;'Expenses Testing'!$E$9,K795=0),1,0))</f>
        <v/>
      </c>
      <c r="M795" s="57" t="n">
        <v>0.716169934398</v>
      </c>
      <c r="N795" s="56" t="str">
        <f aca="false">IF(OR(A795="",I795=""),"",IF(COUNTIFS($A$2:$A$800,A795,$D$2:$D$800,D795,$I$2:$I$800,I795)&gt;1,"Possible duplicate",""))</f>
        <v/>
      </c>
      <c r="O795" s="56" t="str">
        <f aca="false">IF(J795="","",IF(AND(L795=0,K795=0),1,0))</f>
        <v/>
      </c>
      <c r="P795" s="56" t="str">
        <f aca="false">IF(L795=1,J795+ROW()/10^7,"")</f>
        <v/>
      </c>
      <c r="Q795" s="56" t="str">
        <f aca="false">IF(O795=1,M795,"")</f>
        <v/>
      </c>
      <c r="R795" s="56" t="str">
        <f aca="false">IF(K795=1,ROW(),"")</f>
        <v/>
      </c>
      <c r="S795" s="56" t="str">
        <f aca="false">IF(D795="","",TRIM(D795))</f>
        <v/>
      </c>
    </row>
    <row r="796" customFormat="false" ht="15" hidden="false" customHeight="false" outlineLevel="0" collapsed="false">
      <c r="A796" s="50"/>
      <c r="B796" s="50"/>
      <c r="C796" s="50" t="str">
        <f aca="false">IF(S796="","",IFERROR(IF(INDEX('Ledger Codes'!$C$6:$C$205,MATCH(S796,'Ledger Codes'!$B$6:$B$205,0))="","",INDEX('Ledger Codes'!$C$6:$C$205,MATCH(S796,'Ledger Codes'!$B$6:$B$205,0))),""))</f>
        <v/>
      </c>
      <c r="D796" s="50"/>
      <c r="E796" s="50"/>
      <c r="F796" s="50"/>
      <c r="G796" s="50"/>
      <c r="H796" s="50"/>
      <c r="I796" s="52" t="str">
        <f aca="false">IF(AND(G796="",H796=""),"",N(G796)-N(H796))</f>
        <v/>
      </c>
      <c r="J796" s="52" t="str">
        <f aca="false">IF(I796="","",ABS(I796))</f>
        <v/>
      </c>
      <c r="K796" s="56" t="str">
        <f aca="false">IF(S796="","",IF(IFERROR(INDEX('Expense Accounts'!$G$6:$G$75,MATCH(S796,'Expense Accounts'!$C$6:$C$75,0)),"Include")="Exclude",1,0))</f>
        <v/>
      </c>
      <c r="L796" s="56" t="str">
        <f aca="false">IF(J796="","",IF(AND(J796&gt;'Expenses Testing'!$E$9,K796=0),1,0))</f>
        <v/>
      </c>
      <c r="M796" s="57" t="n">
        <v>0.410412759198</v>
      </c>
      <c r="N796" s="56" t="str">
        <f aca="false">IF(OR(A796="",I796=""),"",IF(COUNTIFS($A$2:$A$800,A796,$D$2:$D$800,D796,$I$2:$I$800,I796)&gt;1,"Possible duplicate",""))</f>
        <v/>
      </c>
      <c r="O796" s="56" t="str">
        <f aca="false">IF(J796="","",IF(AND(L796=0,K796=0),1,0))</f>
        <v/>
      </c>
      <c r="P796" s="56" t="str">
        <f aca="false">IF(L796=1,J796+ROW()/10^7,"")</f>
        <v/>
      </c>
      <c r="Q796" s="56" t="str">
        <f aca="false">IF(O796=1,M796,"")</f>
        <v/>
      </c>
      <c r="R796" s="56" t="str">
        <f aca="false">IF(K796=1,ROW(),"")</f>
        <v/>
      </c>
      <c r="S796" s="56" t="str">
        <f aca="false">IF(D796="","",TRIM(D796))</f>
        <v/>
      </c>
    </row>
    <row r="797" customFormat="false" ht="15" hidden="false" customHeight="false" outlineLevel="0" collapsed="false">
      <c r="A797" s="50"/>
      <c r="B797" s="50"/>
      <c r="C797" s="50" t="str">
        <f aca="false">IF(S797="","",IFERROR(IF(INDEX('Ledger Codes'!$C$6:$C$205,MATCH(S797,'Ledger Codes'!$B$6:$B$205,0))="","",INDEX('Ledger Codes'!$C$6:$C$205,MATCH(S797,'Ledger Codes'!$B$6:$B$205,0))),""))</f>
        <v/>
      </c>
      <c r="D797" s="50"/>
      <c r="E797" s="50"/>
      <c r="F797" s="50"/>
      <c r="G797" s="50"/>
      <c r="H797" s="50"/>
      <c r="I797" s="52" t="str">
        <f aca="false">IF(AND(G797="",H797=""),"",N(G797)-N(H797))</f>
        <v/>
      </c>
      <c r="J797" s="52" t="str">
        <f aca="false">IF(I797="","",ABS(I797))</f>
        <v/>
      </c>
      <c r="K797" s="56" t="str">
        <f aca="false">IF(S797="","",IF(IFERROR(INDEX('Expense Accounts'!$G$6:$G$75,MATCH(S797,'Expense Accounts'!$C$6:$C$75,0)),"Include")="Exclude",1,0))</f>
        <v/>
      </c>
      <c r="L797" s="56" t="str">
        <f aca="false">IF(J797="","",IF(AND(J797&gt;'Expenses Testing'!$E$9,K797=0),1,0))</f>
        <v/>
      </c>
      <c r="M797" s="57" t="n">
        <v>0.75484538191</v>
      </c>
      <c r="N797" s="56" t="str">
        <f aca="false">IF(OR(A797="",I797=""),"",IF(COUNTIFS($A$2:$A$800,A797,$D$2:$D$800,D797,$I$2:$I$800,I797)&gt;1,"Possible duplicate",""))</f>
        <v/>
      </c>
      <c r="O797" s="56" t="str">
        <f aca="false">IF(J797="","",IF(AND(L797=0,K797=0),1,0))</f>
        <v/>
      </c>
      <c r="P797" s="56" t="str">
        <f aca="false">IF(L797=1,J797+ROW()/10^7,"")</f>
        <v/>
      </c>
      <c r="Q797" s="56" t="str">
        <f aca="false">IF(O797=1,M797,"")</f>
        <v/>
      </c>
      <c r="R797" s="56" t="str">
        <f aca="false">IF(K797=1,ROW(),"")</f>
        <v/>
      </c>
      <c r="S797" s="56" t="str">
        <f aca="false">IF(D797="","",TRIM(D797))</f>
        <v/>
      </c>
    </row>
    <row r="798" customFormat="false" ht="15" hidden="false" customHeight="false" outlineLevel="0" collapsed="false">
      <c r="A798" s="50"/>
      <c r="B798" s="50"/>
      <c r="C798" s="50" t="str">
        <f aca="false">IF(S798="","",IFERROR(IF(INDEX('Ledger Codes'!$C$6:$C$205,MATCH(S798,'Ledger Codes'!$B$6:$B$205,0))="","",INDEX('Ledger Codes'!$C$6:$C$205,MATCH(S798,'Ledger Codes'!$B$6:$B$205,0))),""))</f>
        <v/>
      </c>
      <c r="D798" s="50"/>
      <c r="E798" s="50"/>
      <c r="F798" s="50"/>
      <c r="G798" s="50"/>
      <c r="H798" s="50"/>
      <c r="I798" s="52" t="str">
        <f aca="false">IF(AND(G798="",H798=""),"",N(G798)-N(H798))</f>
        <v/>
      </c>
      <c r="J798" s="52" t="str">
        <f aca="false">IF(I798="","",ABS(I798))</f>
        <v/>
      </c>
      <c r="K798" s="56" t="str">
        <f aca="false">IF(S798="","",IF(IFERROR(INDEX('Expense Accounts'!$G$6:$G$75,MATCH(S798,'Expense Accounts'!$C$6:$C$75,0)),"Include")="Exclude",1,0))</f>
        <v/>
      </c>
      <c r="L798" s="56" t="str">
        <f aca="false">IF(J798="","",IF(AND(J798&gt;'Expenses Testing'!$E$9,K798=0),1,0))</f>
        <v/>
      </c>
      <c r="M798" s="57" t="n">
        <v>0.182075960511</v>
      </c>
      <c r="N798" s="56" t="str">
        <f aca="false">IF(OR(A798="",I798=""),"",IF(COUNTIFS($A$2:$A$800,A798,$D$2:$D$800,D798,$I$2:$I$800,I798)&gt;1,"Possible duplicate",""))</f>
        <v/>
      </c>
      <c r="O798" s="56" t="str">
        <f aca="false">IF(J798="","",IF(AND(L798=0,K798=0),1,0))</f>
        <v/>
      </c>
      <c r="P798" s="56" t="str">
        <f aca="false">IF(L798=1,J798+ROW()/10^7,"")</f>
        <v/>
      </c>
      <c r="Q798" s="56" t="str">
        <f aca="false">IF(O798=1,M798,"")</f>
        <v/>
      </c>
      <c r="R798" s="56" t="str">
        <f aca="false">IF(K798=1,ROW(),"")</f>
        <v/>
      </c>
      <c r="S798" s="56" t="str">
        <f aca="false">IF(D798="","",TRIM(D798))</f>
        <v/>
      </c>
    </row>
    <row r="799" customFormat="false" ht="15" hidden="false" customHeight="false" outlineLevel="0" collapsed="false">
      <c r="A799" s="50"/>
      <c r="B799" s="50"/>
      <c r="C799" s="50" t="str">
        <f aca="false">IF(S799="","",IFERROR(IF(INDEX('Ledger Codes'!$C$6:$C$205,MATCH(S799,'Ledger Codes'!$B$6:$B$205,0))="","",INDEX('Ledger Codes'!$C$6:$C$205,MATCH(S799,'Ledger Codes'!$B$6:$B$205,0))),""))</f>
        <v/>
      </c>
      <c r="D799" s="50"/>
      <c r="E799" s="50"/>
      <c r="F799" s="50"/>
      <c r="G799" s="50"/>
      <c r="H799" s="50"/>
      <c r="I799" s="52" t="str">
        <f aca="false">IF(AND(G799="",H799=""),"",N(G799)-N(H799))</f>
        <v/>
      </c>
      <c r="J799" s="52" t="str">
        <f aca="false">IF(I799="","",ABS(I799))</f>
        <v/>
      </c>
      <c r="K799" s="56" t="str">
        <f aca="false">IF(S799="","",IF(IFERROR(INDEX('Expense Accounts'!$G$6:$G$75,MATCH(S799,'Expense Accounts'!$C$6:$C$75,0)),"Include")="Exclude",1,0))</f>
        <v/>
      </c>
      <c r="L799" s="56" t="str">
        <f aca="false">IF(J799="","",IF(AND(J799&gt;'Expenses Testing'!$E$9,K799=0),1,0))</f>
        <v/>
      </c>
      <c r="M799" s="57" t="n">
        <v>0.470075511416</v>
      </c>
      <c r="N799" s="56" t="str">
        <f aca="false">IF(OR(A799="",I799=""),"",IF(COUNTIFS($A$2:$A$800,A799,$D$2:$D$800,D799,$I$2:$I$800,I799)&gt;1,"Possible duplicate",""))</f>
        <v/>
      </c>
      <c r="O799" s="56" t="str">
        <f aca="false">IF(J799="","",IF(AND(L799=0,K799=0),1,0))</f>
        <v/>
      </c>
      <c r="P799" s="56" t="str">
        <f aca="false">IF(L799=1,J799+ROW()/10^7,"")</f>
        <v/>
      </c>
      <c r="Q799" s="56" t="str">
        <f aca="false">IF(O799=1,M799,"")</f>
        <v/>
      </c>
      <c r="R799" s="56" t="str">
        <f aca="false">IF(K799=1,ROW(),"")</f>
        <v/>
      </c>
      <c r="S799" s="56" t="str">
        <f aca="false">IF(D799="","",TRIM(D799))</f>
        <v/>
      </c>
    </row>
    <row r="800" customFormat="false" ht="15" hidden="false" customHeight="false" outlineLevel="0" collapsed="false">
      <c r="A800" s="50"/>
      <c r="B800" s="50"/>
      <c r="C800" s="50" t="str">
        <f aca="false">IF(S800="","",IFERROR(IF(INDEX('Ledger Codes'!$C$6:$C$205,MATCH(S800,'Ledger Codes'!$B$6:$B$205,0))="","",INDEX('Ledger Codes'!$C$6:$C$205,MATCH(S800,'Ledger Codes'!$B$6:$B$205,0))),""))</f>
        <v/>
      </c>
      <c r="D800" s="50"/>
      <c r="E800" s="50"/>
      <c r="F800" s="50"/>
      <c r="G800" s="50"/>
      <c r="H800" s="50"/>
      <c r="I800" s="52" t="str">
        <f aca="false">IF(AND(G800="",H800=""),"",N(G800)-N(H800))</f>
        <v/>
      </c>
      <c r="J800" s="52" t="str">
        <f aca="false">IF(I800="","",ABS(I800))</f>
        <v/>
      </c>
      <c r="K800" s="56" t="str">
        <f aca="false">IF(S800="","",IF(IFERROR(INDEX('Expense Accounts'!$G$6:$G$75,MATCH(S800,'Expense Accounts'!$C$6:$C$75,0)),"Include")="Exclude",1,0))</f>
        <v/>
      </c>
      <c r="L800" s="56" t="str">
        <f aca="false">IF(J800="","",IF(AND(J800&gt;'Expenses Testing'!$E$9,K800=0),1,0))</f>
        <v/>
      </c>
      <c r="M800" s="57" t="n">
        <v>0.440194437369</v>
      </c>
      <c r="N800" s="56" t="str">
        <f aca="false">IF(OR(A800="",I800=""),"",IF(COUNTIFS($A$2:$A$800,A800,$D$2:$D$800,D800,$I$2:$I$800,I800)&gt;1,"Possible duplicate",""))</f>
        <v/>
      </c>
      <c r="O800" s="56" t="str">
        <f aca="false">IF(J800="","",IF(AND(L800=0,K800=0),1,0))</f>
        <v/>
      </c>
      <c r="P800" s="56" t="str">
        <f aca="false">IF(L800=1,J800+ROW()/10^7,"")</f>
        <v/>
      </c>
      <c r="Q800" s="56" t="str">
        <f aca="false">IF(O800=1,M800,"")</f>
        <v/>
      </c>
      <c r="R800" s="56" t="str">
        <f aca="false">IF(K800=1,ROW(),"")</f>
        <v/>
      </c>
      <c r="S800" s="56" t="str">
        <f aca="false">IF(D800="","",TRIM(D800))</f>
        <v/>
      </c>
    </row>
  </sheetData>
  <autoFilter ref="A1:S8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M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40"/>
    <col collapsed="false" customWidth="true" hidden="false" outlineLevel="0" max="4" min="4" style="0" width="12"/>
    <col collapsed="false" customWidth="true" hidden="false" outlineLevel="0" max="5" min="5" style="0" width="17"/>
    <col collapsed="false" customWidth="true" hidden="false" outlineLevel="0" max="6" min="6" style="0" width="14"/>
    <col collapsed="false" customWidth="true" hidden="false" outlineLevel="0" max="7" min="7" style="0" width="16"/>
    <col collapsed="false" customWidth="true" hidden="false" outlineLevel="0" max="8" min="8" style="0" width="26"/>
    <col collapsed="false" customWidth="true" hidden="false" outlineLevel="0" max="10" min="9" style="0" width="16"/>
    <col collapsed="false" customWidth="true" hidden="false" outlineLevel="0" max="11" min="11" style="0" width="34"/>
  </cols>
  <sheetData>
    <row r="1" customFormat="false" ht="17.35" hidden="false" customHeight="false" outlineLevel="0" collapsed="false">
      <c r="A1" s="53" t="s">
        <v>3144</v>
      </c>
    </row>
    <row r="2" customFormat="false" ht="15" hidden="false" customHeight="false" outlineLevel="0" collapsed="false">
      <c r="A2" s="49" t="s">
        <v>3145</v>
      </c>
    </row>
    <row r="3" customFormat="false" ht="15" hidden="false" customHeight="false" outlineLevel="0" collapsed="false">
      <c r="A3" s="98" t="str">
        <f aca="false">"Accounts included: "&amp;COUNTIF($G$6:$G$75,"Include")&amp;"     |     Accounts excluded: "&amp;COUNTIF($G$6:$G$75,"Exclude")&amp;"     |     Lines excluded: "&amp;COUNTIFS('Expense Ledger'!$K$2:$K$800,1)</f>
        <v>Accounts included: 32     |     Accounts excluded: 4     |     Lines excluded: 15</v>
      </c>
    </row>
    <row r="5" customFormat="false" ht="42" hidden="false" customHeight="true" outlineLevel="0" collapsed="false">
      <c r="A5" s="48" t="s">
        <v>181</v>
      </c>
      <c r="B5" s="48" t="s">
        <v>45</v>
      </c>
      <c r="C5" s="48" t="s">
        <v>3146</v>
      </c>
      <c r="D5" s="48" t="s">
        <v>187</v>
      </c>
      <c r="E5" s="48" t="s">
        <v>3147</v>
      </c>
      <c r="F5" s="48" t="s">
        <v>3148</v>
      </c>
      <c r="G5" s="48" t="s">
        <v>3149</v>
      </c>
      <c r="H5" s="48" t="s">
        <v>3150</v>
      </c>
      <c r="I5" s="48" t="s">
        <v>3151</v>
      </c>
      <c r="J5" s="48" t="s">
        <v>3152</v>
      </c>
      <c r="K5" s="48" t="s">
        <v>186</v>
      </c>
      <c r="M5" s="49" t="s">
        <v>3153</v>
      </c>
    </row>
    <row r="6" customFormat="false" ht="15" hidden="false" customHeight="false" outlineLevel="0" collapsed="false">
      <c r="A6" s="50" t="n">
        <f aca="false">IF(C6="","",ROWS($A$6:A6))</f>
        <v>1</v>
      </c>
      <c r="B6" s="50" t="str">
        <f aca="false">IF(C6="","",IFERROR(IF(INDEX('Ledger Codes'!$C$6:$C$205,MATCH(C6,'Ledger Codes'!$B$6:$B$205,0))="","",INDEX('Ledger Codes'!$C$6:$C$205,MATCH(C6,'Ledger Codes'!$B$6:$B$205,0))),""))</f>
        <v/>
      </c>
      <c r="C6" s="99" t="s">
        <v>264</v>
      </c>
      <c r="D6" s="50" t="n">
        <f aca="false">IF(C6="","",COUNTIF('Expense Ledger'!$S$2:$S$800,C6))</f>
        <v>1</v>
      </c>
      <c r="E6" s="52" t="n">
        <f aca="false">IF(C6="","",SUMIF('Expense Ledger'!$S$2:$S$800,C6,'Expense Ledger'!$I$2:$I$800))</f>
        <v>205293.9618</v>
      </c>
      <c r="F6" s="50" t="n">
        <f aca="false">IF(C6="","",COUNTIFS('Expense Ledger'!$S$2:$S$800,C6,'Expense Ledger'!$J$2:$J$800,"&gt;"&amp;'Expenses Testing'!$E$9))</f>
        <v>1</v>
      </c>
      <c r="G6" s="100" t="s">
        <v>3154</v>
      </c>
      <c r="H6" s="50" t="str">
        <f aca="false">IF(C6="","",IF(G6="Exclude","Excluded – already tested","Included in sampling"))</f>
        <v>Included in sampling</v>
      </c>
      <c r="I6" s="50" t="n">
        <f aca="false">IF(C6="","",COUNTIFS('Expense Ledger'!$S$2:$S$800,C6,'Expense Ledger'!$L$2:$L$800,1))</f>
        <v>1</v>
      </c>
      <c r="J6" s="50" t="n">
        <f aca="false">IF(C6="","",COUNTIFS('Expense Ledger'!$S$2:$S$800,C6,'Expense Ledger'!$O$2:$O$800,1))</f>
        <v>0</v>
      </c>
      <c r="K6" s="49" t="s">
        <v>3155</v>
      </c>
    </row>
    <row r="7" customFormat="false" ht="15" hidden="false" customHeight="false" outlineLevel="0" collapsed="false">
      <c r="A7" s="50" t="n">
        <f aca="false">IF(C7="","",ROWS($A$6:A7))</f>
        <v>2</v>
      </c>
      <c r="B7" s="50" t="n">
        <f aca="false">IF(C7="","",IFERROR(IF(INDEX('Ledger Codes'!$C$6:$C$205,MATCH(C7,'Ledger Codes'!$B$6:$B$205,0))="","",INDEX('Ledger Codes'!$C$6:$C$205,MATCH(C7,'Ledger Codes'!$B$6:$B$205,0))),""))</f>
        <v>10115</v>
      </c>
      <c r="C7" s="99" t="s">
        <v>268</v>
      </c>
      <c r="D7" s="50" t="n">
        <f aca="false">IF(C7="","",COUNTIF('Expense Ledger'!$S$2:$S$800,C7))</f>
        <v>39</v>
      </c>
      <c r="E7" s="52" t="n">
        <f aca="false">IF(C7="","",SUMIF('Expense Ledger'!$S$2:$S$800,C7,'Expense Ledger'!$I$2:$I$800))</f>
        <v>443509</v>
      </c>
      <c r="F7" s="50" t="n">
        <f aca="false">IF(C7="","",COUNTIFS('Expense Ledger'!$S$2:$S$800,C7,'Expense Ledger'!$J$2:$J$800,"&gt;"&amp;'Expenses Testing'!$E$9))</f>
        <v>18</v>
      </c>
      <c r="G7" s="100" t="s">
        <v>3154</v>
      </c>
      <c r="H7" s="50" t="str">
        <f aca="false">IF(C7="","",IF(G7="Exclude","Excluded – already tested","Included in sampling"))</f>
        <v>Included in sampling</v>
      </c>
      <c r="I7" s="50" t="n">
        <f aca="false">IF(C7="","",COUNTIFS('Expense Ledger'!$S$2:$S$800,C7,'Expense Ledger'!$L$2:$L$800,1))</f>
        <v>18</v>
      </c>
      <c r="J7" s="50" t="n">
        <f aca="false">IF(C7="","",COUNTIFS('Expense Ledger'!$S$2:$S$800,C7,'Expense Ledger'!$O$2:$O$800,1))</f>
        <v>21</v>
      </c>
      <c r="K7" s="49"/>
    </row>
    <row r="8" customFormat="false" ht="15" hidden="false" customHeight="false" outlineLevel="0" collapsed="false">
      <c r="A8" s="50" t="n">
        <f aca="false">IF(C8="","",ROWS($A$6:A8))</f>
        <v>3</v>
      </c>
      <c r="B8" s="50" t="n">
        <f aca="false">IF(C8="","",IFERROR(IF(INDEX('Ledger Codes'!$C$6:$C$205,MATCH(C8,'Ledger Codes'!$B$6:$B$205,0))="","",INDEX('Ledger Codes'!$C$6:$C$205,MATCH(C8,'Ledger Codes'!$B$6:$B$205,0))),""))</f>
        <v>10123</v>
      </c>
      <c r="C8" s="99" t="s">
        <v>269</v>
      </c>
      <c r="D8" s="50" t="n">
        <f aca="false">IF(C8="","",COUNTIF('Expense Ledger'!$S$2:$S$800,C8))</f>
        <v>1</v>
      </c>
      <c r="E8" s="52" t="n">
        <f aca="false">IF(C8="","",SUMIF('Expense Ledger'!$S$2:$S$800,C8,'Expense Ledger'!$I$2:$I$800))</f>
        <v>22579.45</v>
      </c>
      <c r="F8" s="50" t="n">
        <f aca="false">IF(C8="","",COUNTIFS('Expense Ledger'!$S$2:$S$800,C8,'Expense Ledger'!$J$2:$J$800,"&gt;"&amp;'Expenses Testing'!$E$9))</f>
        <v>1</v>
      </c>
      <c r="G8" s="100" t="s">
        <v>3156</v>
      </c>
      <c r="H8" s="50" t="str">
        <f aca="false">IF(C8="","",IF(G8="Exclude","Excluded – already tested","Included in sampling"))</f>
        <v>Excluded – already tested</v>
      </c>
      <c r="I8" s="50" t="n">
        <f aca="false">IF(C8="","",COUNTIFS('Expense Ledger'!$S$2:$S$800,C8,'Expense Ledger'!$L$2:$L$800,1))</f>
        <v>0</v>
      </c>
      <c r="J8" s="50" t="n">
        <f aca="false">IF(C8="","",COUNTIFS('Expense Ledger'!$S$2:$S$800,C8,'Expense Ledger'!$O$2:$O$800,1))</f>
        <v>0</v>
      </c>
      <c r="K8" s="49"/>
    </row>
    <row r="9" customFormat="false" ht="15" hidden="false" customHeight="false" outlineLevel="0" collapsed="false">
      <c r="A9" s="50" t="n">
        <f aca="false">IF(C9="","",ROWS($A$6:A9))</f>
        <v>4</v>
      </c>
      <c r="B9" s="50" t="n">
        <f aca="false">IF(C9="","",IFERROR(IF(INDEX('Ledger Codes'!$C$6:$C$205,MATCH(C9,'Ledger Codes'!$B$6:$B$205,0))="","",INDEX('Ledger Codes'!$C$6:$C$205,MATCH(C9,'Ledger Codes'!$B$6:$B$205,0))),""))</f>
        <v>10117</v>
      </c>
      <c r="C9" s="99" t="s">
        <v>271</v>
      </c>
      <c r="D9" s="50" t="n">
        <f aca="false">IF(C9="","",COUNTIF('Expense Ledger'!$S$2:$S$800,C9))</f>
        <v>1</v>
      </c>
      <c r="E9" s="52" t="n">
        <f aca="false">IF(C9="","",SUMIF('Expense Ledger'!$S$2:$S$800,C9,'Expense Ledger'!$I$2:$I$800))</f>
        <v>14863.57</v>
      </c>
      <c r="F9" s="50" t="n">
        <f aca="false">IF(C9="","",COUNTIFS('Expense Ledger'!$S$2:$S$800,C9,'Expense Ledger'!$J$2:$J$800,"&gt;"&amp;'Expenses Testing'!$E$9))</f>
        <v>1</v>
      </c>
      <c r="G9" s="100" t="s">
        <v>3154</v>
      </c>
      <c r="H9" s="50" t="str">
        <f aca="false">IF(C9="","",IF(G9="Exclude","Excluded – already tested","Included in sampling"))</f>
        <v>Included in sampling</v>
      </c>
      <c r="I9" s="50" t="n">
        <f aca="false">IF(C9="","",COUNTIFS('Expense Ledger'!$S$2:$S$800,C9,'Expense Ledger'!$L$2:$L$800,1))</f>
        <v>1</v>
      </c>
      <c r="J9" s="50" t="n">
        <f aca="false">IF(C9="","",COUNTIFS('Expense Ledger'!$S$2:$S$800,C9,'Expense Ledger'!$O$2:$O$800,1))</f>
        <v>0</v>
      </c>
      <c r="K9" s="49"/>
    </row>
    <row r="10" customFormat="false" ht="15" hidden="false" customHeight="false" outlineLevel="0" collapsed="false">
      <c r="A10" s="50" t="n">
        <f aca="false">IF(C10="","",ROWS($A$6:A10))</f>
        <v>5</v>
      </c>
      <c r="B10" s="50" t="n">
        <f aca="false">IF(C10="","",IFERROR(IF(INDEX('Ledger Codes'!$C$6:$C$205,MATCH(C10,'Ledger Codes'!$B$6:$B$205,0))="","",INDEX('Ledger Codes'!$C$6:$C$205,MATCH(C10,'Ledger Codes'!$B$6:$B$205,0))),""))</f>
        <v>10104</v>
      </c>
      <c r="C10" s="99" t="s">
        <v>272</v>
      </c>
      <c r="D10" s="50" t="n">
        <f aca="false">IF(C10="","",COUNTIF('Expense Ledger'!$S$2:$S$800,C10))</f>
        <v>26</v>
      </c>
      <c r="E10" s="52" t="n">
        <f aca="false">IF(C10="","",SUMIF('Expense Ledger'!$S$2:$S$800,C10,'Expense Ledger'!$I$2:$I$800))</f>
        <v>20989.3</v>
      </c>
      <c r="F10" s="50" t="n">
        <f aca="false">IF(C10="","",COUNTIFS('Expense Ledger'!$S$2:$S$800,C10,'Expense Ledger'!$J$2:$J$800,"&gt;"&amp;'Expenses Testing'!$E$9))</f>
        <v>1</v>
      </c>
      <c r="G10" s="100" t="s">
        <v>3154</v>
      </c>
      <c r="H10" s="50" t="str">
        <f aca="false">IF(C10="","",IF(G10="Exclude","Excluded – already tested","Included in sampling"))</f>
        <v>Included in sampling</v>
      </c>
      <c r="I10" s="50" t="n">
        <f aca="false">IF(C10="","",COUNTIFS('Expense Ledger'!$S$2:$S$800,C10,'Expense Ledger'!$L$2:$L$800,1))</f>
        <v>1</v>
      </c>
      <c r="J10" s="50" t="n">
        <f aca="false">IF(C10="","",COUNTIFS('Expense Ledger'!$S$2:$S$800,C10,'Expense Ledger'!$O$2:$O$800,1))</f>
        <v>25</v>
      </c>
      <c r="K10" s="49"/>
    </row>
    <row r="11" customFormat="false" ht="15" hidden="false" customHeight="false" outlineLevel="0" collapsed="false">
      <c r="A11" s="50" t="n">
        <f aca="false">IF(C11="","",ROWS($A$6:A11))</f>
        <v>6</v>
      </c>
      <c r="B11" s="50" t="n">
        <f aca="false">IF(C11="","",IFERROR(IF(INDEX('Ledger Codes'!$C$6:$C$205,MATCH(C11,'Ledger Codes'!$B$6:$B$205,0))="","",INDEX('Ledger Codes'!$C$6:$C$205,MATCH(C11,'Ledger Codes'!$B$6:$B$205,0))),""))</f>
        <v>10109</v>
      </c>
      <c r="C11" s="99" t="s">
        <v>273</v>
      </c>
      <c r="D11" s="50" t="n">
        <f aca="false">IF(C11="","",COUNTIF('Expense Ledger'!$S$2:$S$800,C11))</f>
        <v>1</v>
      </c>
      <c r="E11" s="52" t="n">
        <f aca="false">IF(C11="","",SUMIF('Expense Ledger'!$S$2:$S$800,C11,'Expense Ledger'!$I$2:$I$800))</f>
        <v>11183.4</v>
      </c>
      <c r="F11" s="50" t="n">
        <f aca="false">IF(C11="","",COUNTIFS('Expense Ledger'!$S$2:$S$800,C11,'Expense Ledger'!$J$2:$J$800,"&gt;"&amp;'Expenses Testing'!$E$9))</f>
        <v>1</v>
      </c>
      <c r="G11" s="100" t="s">
        <v>3154</v>
      </c>
      <c r="H11" s="50" t="str">
        <f aca="false">IF(C11="","",IF(G11="Exclude","Excluded – already tested","Included in sampling"))</f>
        <v>Included in sampling</v>
      </c>
      <c r="I11" s="50" t="n">
        <f aca="false">IF(C11="","",COUNTIFS('Expense Ledger'!$S$2:$S$800,C11,'Expense Ledger'!$L$2:$L$800,1))</f>
        <v>1</v>
      </c>
      <c r="J11" s="50" t="n">
        <f aca="false">IF(C11="","",COUNTIFS('Expense Ledger'!$S$2:$S$800,C11,'Expense Ledger'!$O$2:$O$800,1))</f>
        <v>0</v>
      </c>
      <c r="K11" s="49" t="s">
        <v>3157</v>
      </c>
    </row>
    <row r="12" customFormat="false" ht="15" hidden="false" customHeight="false" outlineLevel="0" collapsed="false">
      <c r="A12" s="50" t="n">
        <f aca="false">IF(C12="","",ROWS($A$6:A12))</f>
        <v>7</v>
      </c>
      <c r="B12" s="50" t="n">
        <f aca="false">IF(C12="","",IFERROR(IF(INDEX('Ledger Codes'!$C$6:$C$205,MATCH(C12,'Ledger Codes'!$B$6:$B$205,0))="","",INDEX('Ledger Codes'!$C$6:$C$205,MATCH(C12,'Ledger Codes'!$B$6:$B$205,0))),""))</f>
        <v>10119</v>
      </c>
      <c r="C12" s="99" t="s">
        <v>276</v>
      </c>
      <c r="D12" s="50" t="n">
        <f aca="false">IF(C12="","",COUNTIF('Expense Ledger'!$S$2:$S$800,C12))</f>
        <v>1</v>
      </c>
      <c r="E12" s="52" t="n">
        <f aca="false">IF(C12="","",SUMIF('Expense Ledger'!$S$2:$S$800,C12,'Expense Ledger'!$I$2:$I$800))</f>
        <v>10000</v>
      </c>
      <c r="F12" s="50" t="n">
        <f aca="false">IF(C12="","",COUNTIFS('Expense Ledger'!$S$2:$S$800,C12,'Expense Ledger'!$J$2:$J$800,"&gt;"&amp;'Expenses Testing'!$E$9))</f>
        <v>1</v>
      </c>
      <c r="G12" s="100" t="s">
        <v>3154</v>
      </c>
      <c r="H12" s="50" t="str">
        <f aca="false">IF(C12="","",IF(G12="Exclude","Excluded – already tested","Included in sampling"))</f>
        <v>Included in sampling</v>
      </c>
      <c r="I12" s="50" t="n">
        <f aca="false">IF(C12="","",COUNTIFS('Expense Ledger'!$S$2:$S$800,C12,'Expense Ledger'!$L$2:$L$800,1))</f>
        <v>1</v>
      </c>
      <c r="J12" s="50" t="n">
        <f aca="false">IF(C12="","",COUNTIFS('Expense Ledger'!$S$2:$S$800,C12,'Expense Ledger'!$O$2:$O$800,1))</f>
        <v>0</v>
      </c>
      <c r="K12" s="49"/>
    </row>
    <row r="13" customFormat="false" ht="15" hidden="false" customHeight="false" outlineLevel="0" collapsed="false">
      <c r="A13" s="50" t="n">
        <f aca="false">IF(C13="","",ROWS($A$6:A13))</f>
        <v>8</v>
      </c>
      <c r="B13" s="50" t="n">
        <f aca="false">IF(C13="","",IFERROR(IF(INDEX('Ledger Codes'!$C$6:$C$205,MATCH(C13,'Ledger Codes'!$B$6:$B$205,0))="","",INDEX('Ledger Codes'!$C$6:$C$205,MATCH(C13,'Ledger Codes'!$B$6:$B$205,0))),""))</f>
        <v>10114</v>
      </c>
      <c r="C13" s="99" t="s">
        <v>277</v>
      </c>
      <c r="D13" s="50" t="n">
        <f aca="false">IF(C13="","",COUNTIF('Expense Ledger'!$S$2:$S$800,C13))</f>
        <v>12</v>
      </c>
      <c r="E13" s="52" t="n">
        <f aca="false">IF(C13="","",SUMIF('Expense Ledger'!$S$2:$S$800,C13,'Expense Ledger'!$I$2:$I$800))</f>
        <v>87600</v>
      </c>
      <c r="F13" s="50" t="n">
        <f aca="false">IF(C13="","",COUNTIFS('Expense Ledger'!$S$2:$S$800,C13,'Expense Ledger'!$J$2:$J$800,"&gt;"&amp;'Expenses Testing'!$E$9))</f>
        <v>12</v>
      </c>
      <c r="G13" s="100" t="s">
        <v>3156</v>
      </c>
      <c r="H13" s="50" t="str">
        <f aca="false">IF(C13="","",IF(G13="Exclude","Excluded – already tested","Included in sampling"))</f>
        <v>Excluded – already tested</v>
      </c>
      <c r="I13" s="50" t="n">
        <f aca="false">IF(C13="","",COUNTIFS('Expense Ledger'!$S$2:$S$800,C13,'Expense Ledger'!$L$2:$L$800,1))</f>
        <v>0</v>
      </c>
      <c r="J13" s="50" t="n">
        <f aca="false">IF(C13="","",COUNTIFS('Expense Ledger'!$S$2:$S$800,C13,'Expense Ledger'!$O$2:$O$800,1))</f>
        <v>0</v>
      </c>
      <c r="K13" s="49"/>
    </row>
    <row r="14" customFormat="false" ht="15" hidden="false" customHeight="false" outlineLevel="0" collapsed="false">
      <c r="A14" s="50" t="n">
        <f aca="false">IF(C14="","",ROWS($A$6:A14))</f>
        <v>9</v>
      </c>
      <c r="B14" s="50" t="n">
        <f aca="false">IF(C14="","",IFERROR(IF(INDEX('Ledger Codes'!$C$6:$C$205,MATCH(C14,'Ledger Codes'!$B$6:$B$205,0))="","",INDEX('Ledger Codes'!$C$6:$C$205,MATCH(C14,'Ledger Codes'!$B$6:$B$205,0))),""))</f>
        <v>10096</v>
      </c>
      <c r="C14" s="99" t="s">
        <v>278</v>
      </c>
      <c r="D14" s="50" t="n">
        <f aca="false">IF(C14="","",COUNTIF('Expense Ledger'!$S$2:$S$800,C14))</f>
        <v>36</v>
      </c>
      <c r="E14" s="52" t="n">
        <f aca="false">IF(C14="","",SUMIF('Expense Ledger'!$S$2:$S$800,C14,'Expense Ledger'!$I$2:$I$800))</f>
        <v>47296.92</v>
      </c>
      <c r="F14" s="50" t="n">
        <f aca="false">IF(C14="","",COUNTIFS('Expense Ledger'!$S$2:$S$800,C14,'Expense Ledger'!$J$2:$J$800,"&gt;"&amp;'Expenses Testing'!$E$9))</f>
        <v>2</v>
      </c>
      <c r="G14" s="100" t="s">
        <v>3154</v>
      </c>
      <c r="H14" s="50" t="str">
        <f aca="false">IF(C14="","",IF(G14="Exclude","Excluded – already tested","Included in sampling"))</f>
        <v>Included in sampling</v>
      </c>
      <c r="I14" s="50" t="n">
        <f aca="false">IF(C14="","",COUNTIFS('Expense Ledger'!$S$2:$S$800,C14,'Expense Ledger'!$L$2:$L$800,1))</f>
        <v>2</v>
      </c>
      <c r="J14" s="50" t="n">
        <f aca="false">IF(C14="","",COUNTIFS('Expense Ledger'!$S$2:$S$800,C14,'Expense Ledger'!$O$2:$O$800,1))</f>
        <v>34</v>
      </c>
      <c r="K14" s="49"/>
    </row>
    <row r="15" customFormat="false" ht="15" hidden="false" customHeight="false" outlineLevel="0" collapsed="false">
      <c r="A15" s="50" t="n">
        <f aca="false">IF(C15="","",ROWS($A$6:A15))</f>
        <v>10</v>
      </c>
      <c r="B15" s="50" t="n">
        <f aca="false">IF(C15="","",IFERROR(IF(INDEX('Ledger Codes'!$C$6:$C$205,MATCH(C15,'Ledger Codes'!$B$6:$B$205,0))="","",INDEX('Ledger Codes'!$C$6:$C$205,MATCH(C15,'Ledger Codes'!$B$6:$B$205,0))),""))</f>
        <v>10098</v>
      </c>
      <c r="C15" s="99" t="s">
        <v>279</v>
      </c>
      <c r="D15" s="50" t="n">
        <f aca="false">IF(C15="","",COUNTIF('Expense Ledger'!$S$2:$S$800,C15))</f>
        <v>10</v>
      </c>
      <c r="E15" s="52" t="n">
        <f aca="false">IF(C15="","",SUMIF('Expense Ledger'!$S$2:$S$800,C15,'Expense Ledger'!$I$2:$I$800))</f>
        <v>10355.39</v>
      </c>
      <c r="F15" s="50" t="n">
        <f aca="false">IF(C15="","",COUNTIFS('Expense Ledger'!$S$2:$S$800,C15,'Expense Ledger'!$J$2:$J$800,"&gt;"&amp;'Expenses Testing'!$E$9))</f>
        <v>1</v>
      </c>
      <c r="G15" s="100" t="s">
        <v>3154</v>
      </c>
      <c r="H15" s="50" t="str">
        <f aca="false">IF(C15="","",IF(G15="Exclude","Excluded – already tested","Included in sampling"))</f>
        <v>Included in sampling</v>
      </c>
      <c r="I15" s="50" t="n">
        <f aca="false">IF(C15="","",COUNTIFS('Expense Ledger'!$S$2:$S$800,C15,'Expense Ledger'!$L$2:$L$800,1))</f>
        <v>1</v>
      </c>
      <c r="J15" s="50" t="n">
        <f aca="false">IF(C15="","",COUNTIFS('Expense Ledger'!$S$2:$S$800,C15,'Expense Ledger'!$O$2:$O$800,1))</f>
        <v>9</v>
      </c>
      <c r="K15" s="49"/>
    </row>
    <row r="16" customFormat="false" ht="15" hidden="false" customHeight="false" outlineLevel="0" collapsed="false">
      <c r="A16" s="50" t="n">
        <f aca="false">IF(C16="","",ROWS($A$6:A16))</f>
        <v>11</v>
      </c>
      <c r="B16" s="50" t="n">
        <f aca="false">IF(C16="","",IFERROR(IF(INDEX('Ledger Codes'!$C$6:$C$205,MATCH(C16,'Ledger Codes'!$B$6:$B$205,0))="","",INDEX('Ledger Codes'!$C$6:$C$205,MATCH(C16,'Ledger Codes'!$B$6:$B$205,0))),""))</f>
        <v>10109</v>
      </c>
      <c r="C16" s="99" t="s">
        <v>280</v>
      </c>
      <c r="D16" s="50" t="n">
        <f aca="false">IF(C16="","",COUNTIF('Expense Ledger'!$S$2:$S$800,C16))</f>
        <v>1</v>
      </c>
      <c r="E16" s="52" t="n">
        <f aca="false">IF(C16="","",SUMIF('Expense Ledger'!$S$2:$S$800,C16,'Expense Ledger'!$I$2:$I$800))</f>
        <v>5000</v>
      </c>
      <c r="F16" s="50" t="n">
        <f aca="false">IF(C16="","",COUNTIFS('Expense Ledger'!$S$2:$S$800,C16,'Expense Ledger'!$J$2:$J$800,"&gt;"&amp;'Expenses Testing'!$E$9))</f>
        <v>1</v>
      </c>
      <c r="G16" s="100" t="s">
        <v>3154</v>
      </c>
      <c r="H16" s="50" t="str">
        <f aca="false">IF(C16="","",IF(G16="Exclude","Excluded – already tested","Included in sampling"))</f>
        <v>Included in sampling</v>
      </c>
      <c r="I16" s="50" t="n">
        <f aca="false">IF(C16="","",COUNTIFS('Expense Ledger'!$S$2:$S$800,C16,'Expense Ledger'!$L$2:$L$800,1))</f>
        <v>1</v>
      </c>
      <c r="J16" s="50" t="n">
        <f aca="false">IF(C16="","",COUNTIFS('Expense Ledger'!$S$2:$S$800,C16,'Expense Ledger'!$O$2:$O$800,1))</f>
        <v>0</v>
      </c>
      <c r="K16" s="49" t="s">
        <v>3157</v>
      </c>
    </row>
    <row r="17" customFormat="false" ht="15" hidden="false" customHeight="false" outlineLevel="0" collapsed="false">
      <c r="A17" s="50" t="n">
        <f aca="false">IF(C17="","",ROWS($A$6:A17))</f>
        <v>12</v>
      </c>
      <c r="B17" s="50" t="n">
        <f aca="false">IF(C17="","",IFERROR(IF(INDEX('Ledger Codes'!$C$6:$C$205,MATCH(C17,'Ledger Codes'!$B$6:$B$205,0))="","",INDEX('Ledger Codes'!$C$6:$C$205,MATCH(C17,'Ledger Codes'!$B$6:$B$205,0))),""))</f>
        <v>10097</v>
      </c>
      <c r="C17" s="99" t="s">
        <v>281</v>
      </c>
      <c r="D17" s="50" t="n">
        <f aca="false">IF(C17="","",COUNTIF('Expense Ledger'!$S$2:$S$800,C17))</f>
        <v>9</v>
      </c>
      <c r="E17" s="52" t="n">
        <f aca="false">IF(C17="","",SUMIF('Expense Ledger'!$S$2:$S$800,C17,'Expense Ledger'!$I$2:$I$800))</f>
        <v>12985</v>
      </c>
      <c r="F17" s="50" t="n">
        <f aca="false">IF(C17="","",COUNTIFS('Expense Ledger'!$S$2:$S$800,C17,'Expense Ledger'!$J$2:$J$800,"&gt;"&amp;'Expenses Testing'!$E$9))</f>
        <v>1</v>
      </c>
      <c r="G17" s="100" t="s">
        <v>3154</v>
      </c>
      <c r="H17" s="50" t="str">
        <f aca="false">IF(C17="","",IF(G17="Exclude","Excluded – already tested","Included in sampling"))</f>
        <v>Included in sampling</v>
      </c>
      <c r="I17" s="50" t="n">
        <f aca="false">IF(C17="","",COUNTIFS('Expense Ledger'!$S$2:$S$800,C17,'Expense Ledger'!$L$2:$L$800,1))</f>
        <v>1</v>
      </c>
      <c r="J17" s="50" t="n">
        <f aca="false">IF(C17="","",COUNTIFS('Expense Ledger'!$S$2:$S$800,C17,'Expense Ledger'!$O$2:$O$800,1))</f>
        <v>8</v>
      </c>
      <c r="K17" s="49"/>
    </row>
    <row r="18" customFormat="false" ht="15" hidden="false" customHeight="false" outlineLevel="0" collapsed="false">
      <c r="A18" s="50" t="n">
        <f aca="false">IF(C18="","",ROWS($A$6:A18))</f>
        <v>13</v>
      </c>
      <c r="B18" s="50" t="n">
        <f aca="false">IF(C18="","",IFERROR(IF(INDEX('Ledger Codes'!$C$6:$C$205,MATCH(C18,'Ledger Codes'!$B$6:$B$205,0))="","",INDEX('Ledger Codes'!$C$6:$C$205,MATCH(C18,'Ledger Codes'!$B$6:$B$205,0))),""))</f>
        <v>10112</v>
      </c>
      <c r="C18" s="99" t="s">
        <v>282</v>
      </c>
      <c r="D18" s="50" t="n">
        <f aca="false">IF(C18="","",COUNTIF('Expense Ledger'!$S$2:$S$800,C18))</f>
        <v>25</v>
      </c>
      <c r="E18" s="52" t="n">
        <f aca="false">IF(C18="","",SUMIF('Expense Ledger'!$S$2:$S$800,C18,'Expense Ledger'!$I$2:$I$800))</f>
        <v>43833.47</v>
      </c>
      <c r="F18" s="50" t="n">
        <f aca="false">IF(C18="","",COUNTIFS('Expense Ledger'!$S$2:$S$800,C18,'Expense Ledger'!$J$2:$J$800,"&gt;"&amp;'Expenses Testing'!$E$9))</f>
        <v>1</v>
      </c>
      <c r="G18" s="100" t="s">
        <v>3154</v>
      </c>
      <c r="H18" s="50" t="str">
        <f aca="false">IF(C18="","",IF(G18="Exclude","Excluded – already tested","Included in sampling"))</f>
        <v>Included in sampling</v>
      </c>
      <c r="I18" s="50" t="n">
        <f aca="false">IF(C18="","",COUNTIFS('Expense Ledger'!$S$2:$S$800,C18,'Expense Ledger'!$L$2:$L$800,1))</f>
        <v>1</v>
      </c>
      <c r="J18" s="50" t="n">
        <f aca="false">IF(C18="","",COUNTIFS('Expense Ledger'!$S$2:$S$800,C18,'Expense Ledger'!$O$2:$O$800,1))</f>
        <v>24</v>
      </c>
      <c r="K18" s="49" t="s">
        <v>3157</v>
      </c>
    </row>
    <row r="19" customFormat="false" ht="15" hidden="false" customHeight="false" outlineLevel="0" collapsed="false">
      <c r="A19" s="50" t="n">
        <f aca="false">IF(C19="","",ROWS($A$6:A19))</f>
        <v>14</v>
      </c>
      <c r="B19" s="50" t="n">
        <f aca="false">IF(C19="","",IFERROR(IF(INDEX('Ledger Codes'!$C$6:$C$205,MATCH(C19,'Ledger Codes'!$B$6:$B$205,0))="","",INDEX('Ledger Codes'!$C$6:$C$205,MATCH(C19,'Ledger Codes'!$B$6:$B$205,0))),""))</f>
        <v>10108</v>
      </c>
      <c r="C19" s="99" t="s">
        <v>284</v>
      </c>
      <c r="D19" s="50" t="n">
        <f aca="false">IF(C19="","",COUNTIF('Expense Ledger'!$S$2:$S$800,C19))</f>
        <v>1</v>
      </c>
      <c r="E19" s="52" t="n">
        <f aca="false">IF(C19="","",SUMIF('Expense Ledger'!$S$2:$S$800,C19,'Expense Ledger'!$I$2:$I$800))</f>
        <v>4000</v>
      </c>
      <c r="F19" s="50" t="n">
        <f aca="false">IF(C19="","",COUNTIFS('Expense Ledger'!$S$2:$S$800,C19,'Expense Ledger'!$J$2:$J$800,"&gt;"&amp;'Expenses Testing'!$E$9))</f>
        <v>0</v>
      </c>
      <c r="G19" s="100" t="s">
        <v>3154</v>
      </c>
      <c r="H19" s="50" t="str">
        <f aca="false">IF(C19="","",IF(G19="Exclude","Excluded – already tested","Included in sampling"))</f>
        <v>Included in sampling</v>
      </c>
      <c r="I19" s="50" t="n">
        <f aca="false">IF(C19="","",COUNTIFS('Expense Ledger'!$S$2:$S$800,C19,'Expense Ledger'!$L$2:$L$800,1))</f>
        <v>0</v>
      </c>
      <c r="J19" s="50" t="n">
        <f aca="false">IF(C19="","",COUNTIFS('Expense Ledger'!$S$2:$S$800,C19,'Expense Ledger'!$O$2:$O$800,1))</f>
        <v>1</v>
      </c>
      <c r="K19" s="49"/>
    </row>
    <row r="20" customFormat="false" ht="15" hidden="false" customHeight="false" outlineLevel="0" collapsed="false">
      <c r="A20" s="50" t="n">
        <f aca="false">IF(C20="","",ROWS($A$6:A20))</f>
        <v>15</v>
      </c>
      <c r="B20" s="50" t="n">
        <f aca="false">IF(C20="","",IFERROR(IF(INDEX('Ledger Codes'!$C$6:$C$205,MATCH(C20,'Ledger Codes'!$B$6:$B$205,0))="","",INDEX('Ledger Codes'!$C$6:$C$205,MATCH(C20,'Ledger Codes'!$B$6:$B$205,0))),""))</f>
        <v>10101</v>
      </c>
      <c r="C20" s="99" t="s">
        <v>154</v>
      </c>
      <c r="D20" s="50" t="n">
        <f aca="false">IF(C20="","",COUNTIF('Expense Ledger'!$S$2:$S$800,C20))</f>
        <v>2</v>
      </c>
      <c r="E20" s="52" t="n">
        <f aca="false">IF(C20="","",SUMIF('Expense Ledger'!$S$2:$S$800,C20,'Expense Ledger'!$I$2:$I$800))</f>
        <v>5075.25</v>
      </c>
      <c r="F20" s="50" t="n">
        <f aca="false">IF(C20="","",COUNTIFS('Expense Ledger'!$S$2:$S$800,C20,'Expense Ledger'!$J$2:$J$800,"&gt;"&amp;'Expenses Testing'!$E$9))</f>
        <v>0</v>
      </c>
      <c r="G20" s="100" t="s">
        <v>3154</v>
      </c>
      <c r="H20" s="50" t="str">
        <f aca="false">IF(C20="","",IF(G20="Exclude","Excluded – already tested","Included in sampling"))</f>
        <v>Included in sampling</v>
      </c>
      <c r="I20" s="50" t="n">
        <f aca="false">IF(C20="","",COUNTIFS('Expense Ledger'!$S$2:$S$800,C20,'Expense Ledger'!$L$2:$L$800,1))</f>
        <v>0</v>
      </c>
      <c r="J20" s="50" t="n">
        <f aca="false">IF(C20="","",COUNTIFS('Expense Ledger'!$S$2:$S$800,C20,'Expense Ledger'!$O$2:$O$800,1))</f>
        <v>2</v>
      </c>
      <c r="K20" s="49"/>
    </row>
    <row r="21" customFormat="false" ht="15" hidden="false" customHeight="false" outlineLevel="0" collapsed="false">
      <c r="A21" s="50" t="n">
        <f aca="false">IF(C21="","",ROWS($A$6:A21))</f>
        <v>16</v>
      </c>
      <c r="B21" s="50" t="n">
        <f aca="false">IF(C21="","",IFERROR(IF(INDEX('Ledger Codes'!$C$6:$C$205,MATCH(C21,'Ledger Codes'!$B$6:$B$205,0))="","",INDEX('Ledger Codes'!$C$6:$C$205,MATCH(C21,'Ledger Codes'!$B$6:$B$205,0))),""))</f>
        <v>10115</v>
      </c>
      <c r="C21" s="99" t="s">
        <v>285</v>
      </c>
      <c r="D21" s="50" t="n">
        <f aca="false">IF(C21="","",COUNTIF('Expense Ledger'!$S$2:$S$800,C21))</f>
        <v>5</v>
      </c>
      <c r="E21" s="52" t="n">
        <f aca="false">IF(C21="","",SUMIF('Expense Ledger'!$S$2:$S$800,C21,'Expense Ledger'!$I$2:$I$800))</f>
        <v>11909.4364</v>
      </c>
      <c r="F21" s="50" t="n">
        <f aca="false">IF(C21="","",COUNTIFS('Expense Ledger'!$S$2:$S$800,C21,'Expense Ledger'!$J$2:$J$800,"&gt;"&amp;'Expenses Testing'!$E$9))</f>
        <v>0</v>
      </c>
      <c r="G21" s="100" t="s">
        <v>3154</v>
      </c>
      <c r="H21" s="50" t="str">
        <f aca="false">IF(C21="","",IF(G21="Exclude","Excluded – already tested","Included in sampling"))</f>
        <v>Included in sampling</v>
      </c>
      <c r="I21" s="50" t="n">
        <f aca="false">IF(C21="","",COUNTIFS('Expense Ledger'!$S$2:$S$800,C21,'Expense Ledger'!$L$2:$L$800,1))</f>
        <v>0</v>
      </c>
      <c r="J21" s="50" t="n">
        <f aca="false">IF(C21="","",COUNTIFS('Expense Ledger'!$S$2:$S$800,C21,'Expense Ledger'!$O$2:$O$800,1))</f>
        <v>5</v>
      </c>
      <c r="K21" s="49" t="s">
        <v>3157</v>
      </c>
    </row>
    <row r="22" customFormat="false" ht="15" hidden="false" customHeight="false" outlineLevel="0" collapsed="false">
      <c r="A22" s="50" t="n">
        <f aca="false">IF(C22="","",ROWS($A$6:A22))</f>
        <v>17</v>
      </c>
      <c r="B22" s="50" t="n">
        <f aca="false">IF(C22="","",IFERROR(IF(INDEX('Ledger Codes'!$C$6:$C$205,MATCH(C22,'Ledger Codes'!$B$6:$B$205,0))="","",INDEX('Ledger Codes'!$C$6:$C$205,MATCH(C22,'Ledger Codes'!$B$6:$B$205,0))),""))</f>
        <v>10123</v>
      </c>
      <c r="C22" s="99" t="s">
        <v>287</v>
      </c>
      <c r="D22" s="50" t="n">
        <f aca="false">IF(C22="","",COUNTIF('Expense Ledger'!$S$2:$S$800,C22))</f>
        <v>1</v>
      </c>
      <c r="E22" s="52" t="n">
        <f aca="false">IF(C22="","",SUMIF('Expense Ledger'!$S$2:$S$800,C22,'Expense Ledger'!$I$2:$I$800))</f>
        <v>3212.04</v>
      </c>
      <c r="F22" s="50" t="n">
        <f aca="false">IF(C22="","",COUNTIFS('Expense Ledger'!$S$2:$S$800,C22,'Expense Ledger'!$J$2:$J$800,"&gt;"&amp;'Expenses Testing'!$E$9))</f>
        <v>0</v>
      </c>
      <c r="G22" s="100" t="s">
        <v>3156</v>
      </c>
      <c r="H22" s="50" t="str">
        <f aca="false">IF(C22="","",IF(G22="Exclude","Excluded – already tested","Included in sampling"))</f>
        <v>Excluded – already tested</v>
      </c>
      <c r="I22" s="50" t="n">
        <f aca="false">IF(C22="","",COUNTIFS('Expense Ledger'!$S$2:$S$800,C22,'Expense Ledger'!$L$2:$L$800,1))</f>
        <v>0</v>
      </c>
      <c r="J22" s="50" t="n">
        <f aca="false">IF(C22="","",COUNTIFS('Expense Ledger'!$S$2:$S$800,C22,'Expense Ledger'!$O$2:$O$800,1))</f>
        <v>0</v>
      </c>
      <c r="K22" s="49"/>
    </row>
    <row r="23" customFormat="false" ht="15" hidden="false" customHeight="false" outlineLevel="0" collapsed="false">
      <c r="A23" s="50" t="n">
        <f aca="false">IF(C23="","",ROWS($A$6:A23))</f>
        <v>18</v>
      </c>
      <c r="B23" s="50" t="n">
        <f aca="false">IF(C23="","",IFERROR(IF(INDEX('Ledger Codes'!$C$6:$C$205,MATCH(C23,'Ledger Codes'!$B$6:$B$205,0))="","",INDEX('Ledger Codes'!$C$6:$C$205,MATCH(C23,'Ledger Codes'!$B$6:$B$205,0))),""))</f>
        <v>10109</v>
      </c>
      <c r="C23" s="99" t="s">
        <v>288</v>
      </c>
      <c r="D23" s="50" t="n">
        <f aca="false">IF(C23="","",COUNTIF('Expense Ledger'!$S$2:$S$800,C23))</f>
        <v>1</v>
      </c>
      <c r="E23" s="52" t="n">
        <f aca="false">IF(C23="","",SUMIF('Expense Ledger'!$S$2:$S$800,C23,'Expense Ledger'!$I$2:$I$800))</f>
        <v>3000</v>
      </c>
      <c r="F23" s="50" t="n">
        <f aca="false">IF(C23="","",COUNTIFS('Expense Ledger'!$S$2:$S$800,C23,'Expense Ledger'!$J$2:$J$800,"&gt;"&amp;'Expenses Testing'!$E$9))</f>
        <v>0</v>
      </c>
      <c r="G23" s="100" t="s">
        <v>3154</v>
      </c>
      <c r="H23" s="50" t="str">
        <f aca="false">IF(C23="","",IF(G23="Exclude","Excluded – already tested","Included in sampling"))</f>
        <v>Included in sampling</v>
      </c>
      <c r="I23" s="50" t="n">
        <f aca="false">IF(C23="","",COUNTIFS('Expense Ledger'!$S$2:$S$800,C23,'Expense Ledger'!$L$2:$L$800,1))</f>
        <v>0</v>
      </c>
      <c r="J23" s="50" t="n">
        <f aca="false">IF(C23="","",COUNTIFS('Expense Ledger'!$S$2:$S$800,C23,'Expense Ledger'!$O$2:$O$800,1))</f>
        <v>1</v>
      </c>
      <c r="K23" s="49"/>
    </row>
    <row r="24" customFormat="false" ht="15" hidden="false" customHeight="false" outlineLevel="0" collapsed="false">
      <c r="A24" s="50" t="n">
        <f aca="false">IF(C24="","",ROWS($A$6:A24))</f>
        <v>19</v>
      </c>
      <c r="B24" s="50" t="n">
        <f aca="false">IF(C24="","",IFERROR(IF(INDEX('Ledger Codes'!$C$6:$C$205,MATCH(C24,'Ledger Codes'!$B$6:$B$205,0))="","",INDEX('Ledger Codes'!$C$6:$C$205,MATCH(C24,'Ledger Codes'!$B$6:$B$205,0))),""))</f>
        <v>10105</v>
      </c>
      <c r="C24" s="99" t="s">
        <v>289</v>
      </c>
      <c r="D24" s="50" t="n">
        <f aca="false">IF(C24="","",COUNTIF('Expense Ledger'!$S$2:$S$800,C24))</f>
        <v>11</v>
      </c>
      <c r="E24" s="52" t="n">
        <f aca="false">IF(C24="","",SUMIF('Expense Ledger'!$S$2:$S$800,C24,'Expense Ledger'!$I$2:$I$800))</f>
        <v>15998.79</v>
      </c>
      <c r="F24" s="50" t="n">
        <f aca="false">IF(C24="","",COUNTIFS('Expense Ledger'!$S$2:$S$800,C24,'Expense Ledger'!$J$2:$J$800,"&gt;"&amp;'Expenses Testing'!$E$9))</f>
        <v>0</v>
      </c>
      <c r="G24" s="100" t="s">
        <v>3154</v>
      </c>
      <c r="H24" s="50" t="str">
        <f aca="false">IF(C24="","",IF(G24="Exclude","Excluded – already tested","Included in sampling"))</f>
        <v>Included in sampling</v>
      </c>
      <c r="I24" s="50" t="n">
        <f aca="false">IF(C24="","",COUNTIFS('Expense Ledger'!$S$2:$S$800,C24,'Expense Ledger'!$L$2:$L$800,1))</f>
        <v>0</v>
      </c>
      <c r="J24" s="50" t="n">
        <f aca="false">IF(C24="","",COUNTIFS('Expense Ledger'!$S$2:$S$800,C24,'Expense Ledger'!$O$2:$O$800,1))</f>
        <v>11</v>
      </c>
      <c r="K24" s="49"/>
    </row>
    <row r="25" customFormat="false" ht="15" hidden="false" customHeight="false" outlineLevel="0" collapsed="false">
      <c r="A25" s="50" t="n">
        <f aca="false">IF(C25="","",ROWS($A$6:A25))</f>
        <v>20</v>
      </c>
      <c r="B25" s="50" t="n">
        <f aca="false">IF(C25="","",IFERROR(IF(INDEX('Ledger Codes'!$C$6:$C$205,MATCH(C25,'Ledger Codes'!$B$6:$B$205,0))="","",INDEX('Ledger Codes'!$C$6:$C$205,MATCH(C25,'Ledger Codes'!$B$6:$B$205,0))),""))</f>
        <v>10106</v>
      </c>
      <c r="C25" s="99" t="s">
        <v>290</v>
      </c>
      <c r="D25" s="50" t="n">
        <f aca="false">IF(C25="","",COUNTIF('Expense Ledger'!$S$2:$S$800,C25))</f>
        <v>1</v>
      </c>
      <c r="E25" s="52" t="n">
        <f aca="false">IF(C25="","",SUMIF('Expense Ledger'!$S$2:$S$800,C25,'Expense Ledger'!$I$2:$I$800))</f>
        <v>2500</v>
      </c>
      <c r="F25" s="50" t="n">
        <f aca="false">IF(C25="","",COUNTIFS('Expense Ledger'!$S$2:$S$800,C25,'Expense Ledger'!$J$2:$J$800,"&gt;"&amp;'Expenses Testing'!$E$9))</f>
        <v>0</v>
      </c>
      <c r="G25" s="100" t="s">
        <v>3154</v>
      </c>
      <c r="H25" s="50" t="str">
        <f aca="false">IF(C25="","",IF(G25="Exclude","Excluded – already tested","Included in sampling"))</f>
        <v>Included in sampling</v>
      </c>
      <c r="I25" s="50" t="n">
        <f aca="false">IF(C25="","",COUNTIFS('Expense Ledger'!$S$2:$S$800,C25,'Expense Ledger'!$L$2:$L$800,1))</f>
        <v>0</v>
      </c>
      <c r="J25" s="50" t="n">
        <f aca="false">IF(C25="","",COUNTIFS('Expense Ledger'!$S$2:$S$800,C25,'Expense Ledger'!$O$2:$O$800,1))</f>
        <v>1</v>
      </c>
      <c r="K25" s="49"/>
    </row>
    <row r="26" customFormat="false" ht="15" hidden="false" customHeight="false" outlineLevel="0" collapsed="false">
      <c r="A26" s="50" t="n">
        <f aca="false">IF(C26="","",ROWS($A$6:A26))</f>
        <v>21</v>
      </c>
      <c r="B26" s="50" t="n">
        <f aca="false">IF(C26="","",IFERROR(IF(INDEX('Ledger Codes'!$C$6:$C$205,MATCH(C26,'Ledger Codes'!$B$6:$B$205,0))="","",INDEX('Ledger Codes'!$C$6:$C$205,MATCH(C26,'Ledger Codes'!$B$6:$B$205,0))),""))</f>
        <v>10095</v>
      </c>
      <c r="C26" s="99" t="s">
        <v>291</v>
      </c>
      <c r="D26" s="50" t="n">
        <f aca="false">IF(C26="","",COUNTIF('Expense Ledger'!$S$2:$S$800,C26))</f>
        <v>1</v>
      </c>
      <c r="E26" s="52" t="n">
        <f aca="false">IF(C26="","",SUMIF('Expense Ledger'!$S$2:$S$800,C26,'Expense Ledger'!$I$2:$I$800))</f>
        <v>2248.25</v>
      </c>
      <c r="F26" s="50" t="n">
        <f aca="false">IF(C26="","",COUNTIFS('Expense Ledger'!$S$2:$S$800,C26,'Expense Ledger'!$J$2:$J$800,"&gt;"&amp;'Expenses Testing'!$E$9))</f>
        <v>0</v>
      </c>
      <c r="G26" s="100" t="s">
        <v>3154</v>
      </c>
      <c r="H26" s="50" t="str">
        <f aca="false">IF(C26="","",IF(G26="Exclude","Excluded – already tested","Included in sampling"))</f>
        <v>Included in sampling</v>
      </c>
      <c r="I26" s="50" t="n">
        <f aca="false">IF(C26="","",COUNTIFS('Expense Ledger'!$S$2:$S$800,C26,'Expense Ledger'!$L$2:$L$800,1))</f>
        <v>0</v>
      </c>
      <c r="J26" s="50" t="n">
        <f aca="false">IF(C26="","",COUNTIFS('Expense Ledger'!$S$2:$S$800,C26,'Expense Ledger'!$O$2:$O$800,1))</f>
        <v>1</v>
      </c>
      <c r="K26" s="49"/>
    </row>
    <row r="27" customFormat="false" ht="15" hidden="false" customHeight="false" outlineLevel="0" collapsed="false">
      <c r="A27" s="50" t="n">
        <f aca="false">IF(C27="","",ROWS($A$6:A27))</f>
        <v>22</v>
      </c>
      <c r="B27" s="50" t="n">
        <f aca="false">IF(C27="","",IFERROR(IF(INDEX('Ledger Codes'!$C$6:$C$205,MATCH(C27,'Ledger Codes'!$B$6:$B$205,0))="","",INDEX('Ledger Codes'!$C$6:$C$205,MATCH(C27,'Ledger Codes'!$B$6:$B$205,0))),""))</f>
        <v>10123</v>
      </c>
      <c r="C27" s="99" t="s">
        <v>292</v>
      </c>
      <c r="D27" s="50" t="n">
        <f aca="false">IF(C27="","",COUNTIF('Expense Ledger'!$S$2:$S$800,C27))</f>
        <v>1</v>
      </c>
      <c r="E27" s="52" t="n">
        <f aca="false">IF(C27="","",SUMIF('Expense Ledger'!$S$2:$S$800,C27,'Expense Ledger'!$I$2:$I$800))</f>
        <v>2041.33</v>
      </c>
      <c r="F27" s="50" t="n">
        <f aca="false">IF(C27="","",COUNTIFS('Expense Ledger'!$S$2:$S$800,C27,'Expense Ledger'!$J$2:$J$800,"&gt;"&amp;'Expenses Testing'!$E$9))</f>
        <v>0</v>
      </c>
      <c r="G27" s="100" t="s">
        <v>3156</v>
      </c>
      <c r="H27" s="50" t="str">
        <f aca="false">IF(C27="","",IF(G27="Exclude","Excluded – already tested","Included in sampling"))</f>
        <v>Excluded – already tested</v>
      </c>
      <c r="I27" s="50" t="n">
        <f aca="false">IF(C27="","",COUNTIFS('Expense Ledger'!$S$2:$S$800,C27,'Expense Ledger'!$L$2:$L$800,1))</f>
        <v>0</v>
      </c>
      <c r="J27" s="50" t="n">
        <f aca="false">IF(C27="","",COUNTIFS('Expense Ledger'!$S$2:$S$800,C27,'Expense Ledger'!$O$2:$O$800,1))</f>
        <v>0</v>
      </c>
      <c r="K27" s="49"/>
    </row>
    <row r="28" customFormat="false" ht="15" hidden="false" customHeight="false" outlineLevel="0" collapsed="false">
      <c r="A28" s="50" t="n">
        <f aca="false">IF(C28="","",ROWS($A$6:A28))</f>
        <v>23</v>
      </c>
      <c r="B28" s="50" t="n">
        <f aca="false">IF(C28="","",IFERROR(IF(INDEX('Ledger Codes'!$C$6:$C$205,MATCH(C28,'Ledger Codes'!$B$6:$B$205,0))="","",INDEX('Ledger Codes'!$C$6:$C$205,MATCH(C28,'Ledger Codes'!$B$6:$B$205,0))),""))</f>
        <v>10100</v>
      </c>
      <c r="C28" s="99" t="s">
        <v>293</v>
      </c>
      <c r="D28" s="50" t="n">
        <f aca="false">IF(C28="","",COUNTIF('Expense Ledger'!$S$2:$S$800,C28))</f>
        <v>7</v>
      </c>
      <c r="E28" s="52" t="n">
        <f aca="false">IF(C28="","",SUMIF('Expense Ledger'!$S$2:$S$800,C28,'Expense Ledger'!$I$2:$I$800))</f>
        <v>6114.73</v>
      </c>
      <c r="F28" s="50" t="n">
        <f aca="false">IF(C28="","",COUNTIFS('Expense Ledger'!$S$2:$S$800,C28,'Expense Ledger'!$J$2:$J$800,"&gt;"&amp;'Expenses Testing'!$E$9))</f>
        <v>0</v>
      </c>
      <c r="G28" s="100" t="s">
        <v>3154</v>
      </c>
      <c r="H28" s="50" t="str">
        <f aca="false">IF(C28="","",IF(G28="Exclude","Excluded – already tested","Included in sampling"))</f>
        <v>Included in sampling</v>
      </c>
      <c r="I28" s="50" t="n">
        <f aca="false">IF(C28="","",COUNTIFS('Expense Ledger'!$S$2:$S$800,C28,'Expense Ledger'!$L$2:$L$800,1))</f>
        <v>0</v>
      </c>
      <c r="J28" s="50" t="n">
        <f aca="false">IF(C28="","",COUNTIFS('Expense Ledger'!$S$2:$S$800,C28,'Expense Ledger'!$O$2:$O$800,1))</f>
        <v>7</v>
      </c>
      <c r="K28" s="49"/>
    </row>
    <row r="29" customFormat="false" ht="15" hidden="false" customHeight="false" outlineLevel="0" collapsed="false">
      <c r="A29" s="50" t="n">
        <f aca="false">IF(C29="","",ROWS($A$6:A29))</f>
        <v>24</v>
      </c>
      <c r="B29" s="50" t="n">
        <f aca="false">IF(C29="","",IFERROR(IF(INDEX('Ledger Codes'!$C$6:$C$205,MATCH(C29,'Ledger Codes'!$B$6:$B$205,0))="","",INDEX('Ledger Codes'!$C$6:$C$205,MATCH(C29,'Ledger Codes'!$B$6:$B$205,0))),""))</f>
        <v>10094</v>
      </c>
      <c r="C29" s="99" t="s">
        <v>294</v>
      </c>
      <c r="D29" s="50" t="n">
        <f aca="false">IF(C29="","",COUNTIF('Expense Ledger'!$S$2:$S$800,C29))</f>
        <v>2</v>
      </c>
      <c r="E29" s="52" t="n">
        <f aca="false">IF(C29="","",SUMIF('Expense Ledger'!$S$2:$S$800,C29,'Expense Ledger'!$I$2:$I$800))</f>
        <v>2282.75</v>
      </c>
      <c r="F29" s="50" t="n">
        <f aca="false">IF(C29="","",COUNTIFS('Expense Ledger'!$S$2:$S$800,C29,'Expense Ledger'!$J$2:$J$800,"&gt;"&amp;'Expenses Testing'!$E$9))</f>
        <v>0</v>
      </c>
      <c r="G29" s="100" t="s">
        <v>3154</v>
      </c>
      <c r="H29" s="50" t="str">
        <f aca="false">IF(C29="","",IF(G29="Exclude","Excluded – already tested","Included in sampling"))</f>
        <v>Included in sampling</v>
      </c>
      <c r="I29" s="50" t="n">
        <f aca="false">IF(C29="","",COUNTIFS('Expense Ledger'!$S$2:$S$800,C29,'Expense Ledger'!$L$2:$L$800,1))</f>
        <v>0</v>
      </c>
      <c r="J29" s="50" t="n">
        <f aca="false">IF(C29="","",COUNTIFS('Expense Ledger'!$S$2:$S$800,C29,'Expense Ledger'!$O$2:$O$800,1))</f>
        <v>2</v>
      </c>
      <c r="K29" s="49"/>
    </row>
    <row r="30" customFormat="false" ht="15" hidden="false" customHeight="false" outlineLevel="0" collapsed="false">
      <c r="A30" s="50" t="n">
        <f aca="false">IF(C30="","",ROWS($A$6:A30))</f>
        <v>25</v>
      </c>
      <c r="B30" s="50" t="n">
        <f aca="false">IF(C30="","",IFERROR(IF(INDEX('Ledger Codes'!$C$6:$C$205,MATCH(C30,'Ledger Codes'!$B$6:$B$205,0))="","",INDEX('Ledger Codes'!$C$6:$C$205,MATCH(C30,'Ledger Codes'!$B$6:$B$205,0))),""))</f>
        <v>10113</v>
      </c>
      <c r="C30" s="99" t="s">
        <v>295</v>
      </c>
      <c r="D30" s="50" t="n">
        <f aca="false">IF(C30="","",COUNTIF('Expense Ledger'!$S$2:$S$800,C30))</f>
        <v>8</v>
      </c>
      <c r="E30" s="52" t="n">
        <f aca="false">IF(C30="","",SUMIF('Expense Ledger'!$S$2:$S$800,C30,'Expense Ledger'!$I$2:$I$800))</f>
        <v>6525.7</v>
      </c>
      <c r="F30" s="50" t="n">
        <f aca="false">IF(C30="","",COUNTIFS('Expense Ledger'!$S$2:$S$800,C30,'Expense Ledger'!$J$2:$J$800,"&gt;"&amp;'Expenses Testing'!$E$9))</f>
        <v>0</v>
      </c>
      <c r="G30" s="100" t="s">
        <v>3154</v>
      </c>
      <c r="H30" s="50" t="str">
        <f aca="false">IF(C30="","",IF(G30="Exclude","Excluded – already tested","Included in sampling"))</f>
        <v>Included in sampling</v>
      </c>
      <c r="I30" s="50" t="n">
        <f aca="false">IF(C30="","",COUNTIFS('Expense Ledger'!$S$2:$S$800,C30,'Expense Ledger'!$L$2:$L$800,1))</f>
        <v>0</v>
      </c>
      <c r="J30" s="50" t="n">
        <f aca="false">IF(C30="","",COUNTIFS('Expense Ledger'!$S$2:$S$800,C30,'Expense Ledger'!$O$2:$O$800,1))</f>
        <v>8</v>
      </c>
      <c r="K30" s="49"/>
    </row>
    <row r="31" customFormat="false" ht="15" hidden="false" customHeight="false" outlineLevel="0" collapsed="false">
      <c r="A31" s="50" t="n">
        <f aca="false">IF(C31="","",ROWS($A$6:A31))</f>
        <v>26</v>
      </c>
      <c r="B31" s="50" t="n">
        <f aca="false">IF(C31="","",IFERROR(IF(INDEX('Ledger Codes'!$C$6:$C$205,MATCH(C31,'Ledger Codes'!$B$6:$B$205,0))="","",INDEX('Ledger Codes'!$C$6:$C$205,MATCH(C31,'Ledger Codes'!$B$6:$B$205,0))),""))</f>
        <v>10092</v>
      </c>
      <c r="C31" s="99" t="s">
        <v>145</v>
      </c>
      <c r="D31" s="50" t="n">
        <f aca="false">IF(C31="","",COUNTIF('Expense Ledger'!$S$2:$S$800,C31))</f>
        <v>67</v>
      </c>
      <c r="E31" s="52" t="n">
        <f aca="false">IF(C31="","",SUMIF('Expense Ledger'!$S$2:$S$800,C31,'Expense Ledger'!$I$2:$I$800))</f>
        <v>441.59</v>
      </c>
      <c r="F31" s="50" t="n">
        <f aca="false">IF(C31="","",COUNTIFS('Expense Ledger'!$S$2:$S$800,C31,'Expense Ledger'!$J$2:$J$800,"&gt;"&amp;'Expenses Testing'!$E$9))</f>
        <v>0</v>
      </c>
      <c r="G31" s="100" t="s">
        <v>3154</v>
      </c>
      <c r="H31" s="50" t="str">
        <f aca="false">IF(C31="","",IF(G31="Exclude","Excluded – already tested","Included in sampling"))</f>
        <v>Included in sampling</v>
      </c>
      <c r="I31" s="50" t="n">
        <f aca="false">IF(C31="","",COUNTIFS('Expense Ledger'!$S$2:$S$800,C31,'Expense Ledger'!$L$2:$L$800,1))</f>
        <v>0</v>
      </c>
      <c r="J31" s="50" t="n">
        <f aca="false">IF(C31="","",COUNTIFS('Expense Ledger'!$S$2:$S$800,C31,'Expense Ledger'!$O$2:$O$800,1))</f>
        <v>67</v>
      </c>
      <c r="K31" s="49"/>
    </row>
    <row r="32" customFormat="false" ht="15" hidden="false" customHeight="false" outlineLevel="0" collapsed="false">
      <c r="A32" s="50" t="n">
        <f aca="false">IF(C32="","",ROWS($A$6:A32))</f>
        <v>27</v>
      </c>
      <c r="B32" s="50" t="n">
        <f aca="false">IF(C32="","",IFERROR(IF(INDEX('Ledger Codes'!$C$6:$C$205,MATCH(C32,'Ledger Codes'!$B$6:$B$205,0))="","",INDEX('Ledger Codes'!$C$6:$C$205,MATCH(C32,'Ledger Codes'!$B$6:$B$205,0))),""))</f>
        <v>10116</v>
      </c>
      <c r="C32" s="99" t="s">
        <v>296</v>
      </c>
      <c r="D32" s="50" t="n">
        <f aca="false">IF(C32="","",COUNTIF('Expense Ledger'!$S$2:$S$800,C32))</f>
        <v>4</v>
      </c>
      <c r="E32" s="52" t="n">
        <f aca="false">IF(C32="","",SUMIF('Expense Ledger'!$S$2:$S$800,C32,'Expense Ledger'!$I$2:$I$800))</f>
        <v>945</v>
      </c>
      <c r="F32" s="50" t="n">
        <f aca="false">IF(C32="","",COUNTIFS('Expense Ledger'!$S$2:$S$800,C32,'Expense Ledger'!$J$2:$J$800,"&gt;"&amp;'Expenses Testing'!$E$9))</f>
        <v>0</v>
      </c>
      <c r="G32" s="100" t="s">
        <v>3154</v>
      </c>
      <c r="H32" s="50" t="str">
        <f aca="false">IF(C32="","",IF(G32="Exclude","Excluded – already tested","Included in sampling"))</f>
        <v>Included in sampling</v>
      </c>
      <c r="I32" s="50" t="n">
        <f aca="false">IF(C32="","",COUNTIFS('Expense Ledger'!$S$2:$S$800,C32,'Expense Ledger'!$L$2:$L$800,1))</f>
        <v>0</v>
      </c>
      <c r="J32" s="50" t="n">
        <f aca="false">IF(C32="","",COUNTIFS('Expense Ledger'!$S$2:$S$800,C32,'Expense Ledger'!$O$2:$O$800,1))</f>
        <v>4</v>
      </c>
      <c r="K32" s="49"/>
    </row>
    <row r="33" customFormat="false" ht="15" hidden="false" customHeight="false" outlineLevel="0" collapsed="false">
      <c r="A33" s="50" t="n">
        <f aca="false">IF(C33="","",ROWS($A$6:A33))</f>
        <v>28</v>
      </c>
      <c r="B33" s="50" t="n">
        <f aca="false">IF(C33="","",IFERROR(IF(INDEX('Ledger Codes'!$C$6:$C$205,MATCH(C33,'Ledger Codes'!$B$6:$B$205,0))="","",INDEX('Ledger Codes'!$C$6:$C$205,MATCH(C33,'Ledger Codes'!$B$6:$B$205,0))),""))</f>
        <v>10093</v>
      </c>
      <c r="C33" s="99" t="s">
        <v>297</v>
      </c>
      <c r="D33" s="50" t="n">
        <f aca="false">IF(C33="","",COUNTIF('Expense Ledger'!$S$2:$S$800,C33))</f>
        <v>7</v>
      </c>
      <c r="E33" s="52" t="n">
        <f aca="false">IF(C33="","",SUMIF('Expense Ledger'!$S$2:$S$800,C33,'Expense Ledger'!$I$2:$I$800))</f>
        <v>2100</v>
      </c>
      <c r="F33" s="50" t="n">
        <f aca="false">IF(C33="","",COUNTIFS('Expense Ledger'!$S$2:$S$800,C33,'Expense Ledger'!$J$2:$J$800,"&gt;"&amp;'Expenses Testing'!$E$9))</f>
        <v>0</v>
      </c>
      <c r="G33" s="100" t="s">
        <v>3154</v>
      </c>
      <c r="H33" s="50" t="str">
        <f aca="false">IF(C33="","",IF(G33="Exclude","Excluded – already tested","Included in sampling"))</f>
        <v>Included in sampling</v>
      </c>
      <c r="I33" s="50" t="n">
        <f aca="false">IF(C33="","",COUNTIFS('Expense Ledger'!$S$2:$S$800,C33,'Expense Ledger'!$L$2:$L$800,1))</f>
        <v>0</v>
      </c>
      <c r="J33" s="50" t="n">
        <f aca="false">IF(C33="","",COUNTIFS('Expense Ledger'!$S$2:$S$800,C33,'Expense Ledger'!$O$2:$O$800,1))</f>
        <v>7</v>
      </c>
      <c r="K33" s="49"/>
    </row>
    <row r="34" customFormat="false" ht="15" hidden="false" customHeight="false" outlineLevel="0" collapsed="false">
      <c r="A34" s="50" t="n">
        <f aca="false">IF(C34="","",ROWS($A$6:A34))</f>
        <v>29</v>
      </c>
      <c r="B34" s="50" t="n">
        <f aca="false">IF(C34="","",IFERROR(IF(INDEX('Ledger Codes'!$C$6:$C$205,MATCH(C34,'Ledger Codes'!$B$6:$B$205,0))="","",INDEX('Ledger Codes'!$C$6:$C$205,MATCH(C34,'Ledger Codes'!$B$6:$B$205,0))),""))</f>
        <v>10107</v>
      </c>
      <c r="C34" s="99" t="s">
        <v>298</v>
      </c>
      <c r="D34" s="50" t="n">
        <f aca="false">IF(C34="","",COUNTIF('Expense Ledger'!$S$2:$S$800,C34))</f>
        <v>9</v>
      </c>
      <c r="E34" s="52" t="n">
        <f aca="false">IF(C34="","",SUMIF('Expense Ledger'!$S$2:$S$800,C34,'Expense Ledger'!$I$2:$I$800))</f>
        <v>4760.57</v>
      </c>
      <c r="F34" s="50" t="n">
        <f aca="false">IF(C34="","",COUNTIFS('Expense Ledger'!$S$2:$S$800,C34,'Expense Ledger'!$J$2:$J$800,"&gt;"&amp;'Expenses Testing'!$E$9))</f>
        <v>0</v>
      </c>
      <c r="G34" s="100" t="s">
        <v>3154</v>
      </c>
      <c r="H34" s="50" t="str">
        <f aca="false">IF(C34="","",IF(G34="Exclude","Excluded – already tested","Included in sampling"))</f>
        <v>Included in sampling</v>
      </c>
      <c r="I34" s="50" t="n">
        <f aca="false">IF(C34="","",COUNTIFS('Expense Ledger'!$S$2:$S$800,C34,'Expense Ledger'!$L$2:$L$800,1))</f>
        <v>0</v>
      </c>
      <c r="J34" s="50" t="n">
        <f aca="false">IF(C34="","",COUNTIFS('Expense Ledger'!$S$2:$S$800,C34,'Expense Ledger'!$O$2:$O$800,1))</f>
        <v>9</v>
      </c>
      <c r="K34" s="49"/>
    </row>
    <row r="35" customFormat="false" ht="15" hidden="false" customHeight="false" outlineLevel="0" collapsed="false">
      <c r="A35" s="50" t="n">
        <f aca="false">IF(C35="","",ROWS($A$6:A35))</f>
        <v>30</v>
      </c>
      <c r="B35" s="50" t="n">
        <f aca="false">IF(C35="","",IFERROR(IF(INDEX('Ledger Codes'!$C$6:$C$205,MATCH(C35,'Ledger Codes'!$B$6:$B$205,0))="","",INDEX('Ledger Codes'!$C$6:$C$205,MATCH(C35,'Ledger Codes'!$B$6:$B$205,0))),""))</f>
        <v>10122</v>
      </c>
      <c r="C35" s="99" t="s">
        <v>175</v>
      </c>
      <c r="D35" s="50" t="n">
        <f aca="false">IF(C35="","",COUNTIF('Expense Ledger'!$S$2:$S$800,C35))</f>
        <v>5</v>
      </c>
      <c r="E35" s="52" t="n">
        <f aca="false">IF(C35="","",SUMIF('Expense Ledger'!$S$2:$S$800,C35,'Expense Ledger'!$I$2:$I$800))</f>
        <v>5599.42</v>
      </c>
      <c r="F35" s="50" t="n">
        <f aca="false">IF(C35="","",COUNTIFS('Expense Ledger'!$S$2:$S$800,C35,'Expense Ledger'!$J$2:$J$800,"&gt;"&amp;'Expenses Testing'!$E$9))</f>
        <v>0</v>
      </c>
      <c r="G35" s="100" t="s">
        <v>3154</v>
      </c>
      <c r="H35" s="50" t="str">
        <f aca="false">IF(C35="","",IF(G35="Exclude","Excluded – already tested","Included in sampling"))</f>
        <v>Included in sampling</v>
      </c>
      <c r="I35" s="50" t="n">
        <f aca="false">IF(C35="","",COUNTIFS('Expense Ledger'!$S$2:$S$800,C35,'Expense Ledger'!$L$2:$L$800,1))</f>
        <v>0</v>
      </c>
      <c r="J35" s="50" t="n">
        <f aca="false">IF(C35="","",COUNTIFS('Expense Ledger'!$S$2:$S$800,C35,'Expense Ledger'!$O$2:$O$800,1))</f>
        <v>5</v>
      </c>
      <c r="K35" s="49"/>
    </row>
    <row r="36" customFormat="false" ht="15" hidden="false" customHeight="false" outlineLevel="0" collapsed="false">
      <c r="A36" s="50" t="n">
        <f aca="false">IF(C36="","",ROWS($A$6:A36))</f>
        <v>31</v>
      </c>
      <c r="B36" s="50" t="n">
        <f aca="false">IF(C36="","",IFERROR(IF(INDEX('Ledger Codes'!$C$6:$C$205,MATCH(C36,'Ledger Codes'!$B$6:$B$205,0))="","",INDEX('Ledger Codes'!$C$6:$C$205,MATCH(C36,'Ledger Codes'!$B$6:$B$205,0))),""))</f>
        <v>10102</v>
      </c>
      <c r="C36" s="99" t="s">
        <v>299</v>
      </c>
      <c r="D36" s="50" t="n">
        <f aca="false">IF(C36="","",COUNTIF('Expense Ledger'!$S$2:$S$800,C36))</f>
        <v>2</v>
      </c>
      <c r="E36" s="52" t="n">
        <f aca="false">IF(C36="","",SUMIF('Expense Ledger'!$S$2:$S$800,C36,'Expense Ledger'!$I$2:$I$800))</f>
        <v>1904.88</v>
      </c>
      <c r="F36" s="50" t="n">
        <f aca="false">IF(C36="","",COUNTIFS('Expense Ledger'!$S$2:$S$800,C36,'Expense Ledger'!$J$2:$J$800,"&gt;"&amp;'Expenses Testing'!$E$9))</f>
        <v>0</v>
      </c>
      <c r="G36" s="100" t="s">
        <v>3154</v>
      </c>
      <c r="H36" s="50" t="str">
        <f aca="false">IF(C36="","",IF(G36="Exclude","Excluded – already tested","Included in sampling"))</f>
        <v>Included in sampling</v>
      </c>
      <c r="I36" s="50" t="n">
        <f aca="false">IF(C36="","",COUNTIFS('Expense Ledger'!$S$2:$S$800,C36,'Expense Ledger'!$L$2:$L$800,1))</f>
        <v>0</v>
      </c>
      <c r="J36" s="50" t="n">
        <f aca="false">IF(C36="","",COUNTIFS('Expense Ledger'!$S$2:$S$800,C36,'Expense Ledger'!$O$2:$O$800,1))</f>
        <v>2</v>
      </c>
      <c r="K36" s="49"/>
    </row>
    <row r="37" customFormat="false" ht="15" hidden="false" customHeight="false" outlineLevel="0" collapsed="false">
      <c r="A37" s="50" t="n">
        <f aca="false">IF(C37="","",ROWS($A$6:A37))</f>
        <v>32</v>
      </c>
      <c r="B37" s="50" t="n">
        <f aca="false">IF(C37="","",IFERROR(IF(INDEX('Ledger Codes'!$C$6:$C$205,MATCH(C37,'Ledger Codes'!$B$6:$B$205,0))="","",INDEX('Ledger Codes'!$C$6:$C$205,MATCH(C37,'Ledger Codes'!$B$6:$B$205,0))),""))</f>
        <v>10099</v>
      </c>
      <c r="C37" s="99" t="s">
        <v>300</v>
      </c>
      <c r="D37" s="50" t="n">
        <f aca="false">IF(C37="","",COUNTIF('Expense Ledger'!$S$2:$S$800,C37))</f>
        <v>3</v>
      </c>
      <c r="E37" s="52" t="n">
        <f aca="false">IF(C37="","",SUMIF('Expense Ledger'!$S$2:$S$800,C37,'Expense Ledger'!$I$2:$I$800))</f>
        <v>607.78</v>
      </c>
      <c r="F37" s="50" t="n">
        <f aca="false">IF(C37="","",COUNTIFS('Expense Ledger'!$S$2:$S$800,C37,'Expense Ledger'!$J$2:$J$800,"&gt;"&amp;'Expenses Testing'!$E$9))</f>
        <v>0</v>
      </c>
      <c r="G37" s="100" t="s">
        <v>3154</v>
      </c>
      <c r="H37" s="50" t="str">
        <f aca="false">IF(C37="","",IF(G37="Exclude","Excluded – already tested","Included in sampling"))</f>
        <v>Included in sampling</v>
      </c>
      <c r="I37" s="50" t="n">
        <f aca="false">IF(C37="","",COUNTIFS('Expense Ledger'!$S$2:$S$800,C37,'Expense Ledger'!$L$2:$L$800,1))</f>
        <v>0</v>
      </c>
      <c r="J37" s="50" t="n">
        <f aca="false">IF(C37="","",COUNTIFS('Expense Ledger'!$S$2:$S$800,C37,'Expense Ledger'!$O$2:$O$800,1))</f>
        <v>3</v>
      </c>
      <c r="K37" s="49"/>
    </row>
    <row r="38" customFormat="false" ht="15" hidden="false" customHeight="false" outlineLevel="0" collapsed="false">
      <c r="A38" s="50" t="n">
        <f aca="false">IF(C38="","",ROWS($A$6:A38))</f>
        <v>33</v>
      </c>
      <c r="B38" s="50" t="n">
        <f aca="false">IF(C38="","",IFERROR(IF(INDEX('Ledger Codes'!$C$6:$C$205,MATCH(C38,'Ledger Codes'!$B$6:$B$205,0))="","",INDEX('Ledger Codes'!$C$6:$C$205,MATCH(C38,'Ledger Codes'!$B$6:$B$205,0))),""))</f>
        <v>10110</v>
      </c>
      <c r="C38" s="99" t="s">
        <v>301</v>
      </c>
      <c r="D38" s="50" t="n">
        <f aca="false">IF(C38="","",COUNTIF('Expense Ledger'!$S$2:$S$800,C38))</f>
        <v>1</v>
      </c>
      <c r="E38" s="52" t="n">
        <f aca="false">IF(C38="","",SUMIF('Expense Ledger'!$S$2:$S$800,C38,'Expense Ledger'!$I$2:$I$800))</f>
        <v>94</v>
      </c>
      <c r="F38" s="50" t="n">
        <f aca="false">IF(C38="","",COUNTIFS('Expense Ledger'!$S$2:$S$800,C38,'Expense Ledger'!$J$2:$J$800,"&gt;"&amp;'Expenses Testing'!$E$9))</f>
        <v>0</v>
      </c>
      <c r="G38" s="100" t="s">
        <v>3154</v>
      </c>
      <c r="H38" s="50" t="str">
        <f aca="false">IF(C38="","",IF(G38="Exclude","Excluded – already tested","Included in sampling"))</f>
        <v>Included in sampling</v>
      </c>
      <c r="I38" s="50" t="n">
        <f aca="false">IF(C38="","",COUNTIFS('Expense Ledger'!$S$2:$S$800,C38,'Expense Ledger'!$L$2:$L$800,1))</f>
        <v>0</v>
      </c>
      <c r="J38" s="50" t="n">
        <f aca="false">IF(C38="","",COUNTIFS('Expense Ledger'!$S$2:$S$800,C38,'Expense Ledger'!$O$2:$O$800,1))</f>
        <v>1</v>
      </c>
      <c r="K38" s="49"/>
    </row>
    <row r="39" customFormat="false" ht="15" hidden="false" customHeight="false" outlineLevel="0" collapsed="false">
      <c r="A39" s="50" t="n">
        <f aca="false">IF(C39="","",ROWS($A$6:A39))</f>
        <v>34</v>
      </c>
      <c r="B39" s="50" t="n">
        <f aca="false">IF(C39="","",IFERROR(IF(INDEX('Ledger Codes'!$C$6:$C$205,MATCH(C39,'Ledger Codes'!$B$6:$B$205,0))="","",INDEX('Ledger Codes'!$C$6:$C$205,MATCH(C39,'Ledger Codes'!$B$6:$B$205,0))),""))</f>
        <v>10107</v>
      </c>
      <c r="C39" s="99" t="s">
        <v>302</v>
      </c>
      <c r="D39" s="50" t="n">
        <f aca="false">IF(C39="","",COUNTIF('Expense Ledger'!$S$2:$S$800,C39))</f>
        <v>1</v>
      </c>
      <c r="E39" s="52" t="n">
        <f aca="false">IF(C39="","",SUMIF('Expense Ledger'!$S$2:$S$800,C39,'Expense Ledger'!$I$2:$I$800))</f>
        <v>940</v>
      </c>
      <c r="F39" s="50" t="n">
        <f aca="false">IF(C39="","",COUNTIFS('Expense Ledger'!$S$2:$S$800,C39,'Expense Ledger'!$J$2:$J$800,"&gt;"&amp;'Expenses Testing'!$E$9))</f>
        <v>0</v>
      </c>
      <c r="G39" s="100" t="s">
        <v>3154</v>
      </c>
      <c r="H39" s="50" t="str">
        <f aca="false">IF(C39="","",IF(G39="Exclude","Excluded – already tested","Included in sampling"))</f>
        <v>Included in sampling</v>
      </c>
      <c r="I39" s="50" t="n">
        <f aca="false">IF(C39="","",COUNTIFS('Expense Ledger'!$S$2:$S$800,C39,'Expense Ledger'!$L$2:$L$800,1))</f>
        <v>0</v>
      </c>
      <c r="J39" s="50" t="n">
        <f aca="false">IF(C39="","",COUNTIFS('Expense Ledger'!$S$2:$S$800,C39,'Expense Ledger'!$O$2:$O$800,1))</f>
        <v>1</v>
      </c>
      <c r="K39" s="49" t="s">
        <v>3157</v>
      </c>
    </row>
    <row r="40" customFormat="false" ht="15" hidden="false" customHeight="false" outlineLevel="0" collapsed="false">
      <c r="A40" s="50" t="n">
        <f aca="false">IF(C40="","",ROWS($A$6:A40))</f>
        <v>35</v>
      </c>
      <c r="B40" s="50" t="n">
        <f aca="false">IF(C40="","",IFERROR(IF(INDEX('Ledger Codes'!$C$6:$C$205,MATCH(C40,'Ledger Codes'!$B$6:$B$205,0))="","",INDEX('Ledger Codes'!$C$6:$C$205,MATCH(C40,'Ledger Codes'!$B$6:$B$205,0))),""))</f>
        <v>10103</v>
      </c>
      <c r="C40" s="99" t="s">
        <v>304</v>
      </c>
      <c r="D40" s="50" t="n">
        <f aca="false">IF(C40="","",COUNTIF('Expense Ledger'!$S$2:$S$800,C40))</f>
        <v>2</v>
      </c>
      <c r="E40" s="52" t="n">
        <f aca="false">IF(C40="","",SUMIF('Expense Ledger'!$S$2:$S$800,C40,'Expense Ledger'!$I$2:$I$800))</f>
        <v>350</v>
      </c>
      <c r="F40" s="50" t="n">
        <f aca="false">IF(C40="","",COUNTIFS('Expense Ledger'!$S$2:$S$800,C40,'Expense Ledger'!$J$2:$J$800,"&gt;"&amp;'Expenses Testing'!$E$9))</f>
        <v>0</v>
      </c>
      <c r="G40" s="100" t="s">
        <v>3154</v>
      </c>
      <c r="H40" s="50" t="str">
        <f aca="false">IF(C40="","",IF(G40="Exclude","Excluded – already tested","Included in sampling"))</f>
        <v>Included in sampling</v>
      </c>
      <c r="I40" s="50" t="n">
        <f aca="false">IF(C40="","",COUNTIFS('Expense Ledger'!$S$2:$S$800,C40,'Expense Ledger'!$L$2:$L$800,1))</f>
        <v>0</v>
      </c>
      <c r="J40" s="50" t="n">
        <f aca="false">IF(C40="","",COUNTIFS('Expense Ledger'!$S$2:$S$800,C40,'Expense Ledger'!$O$2:$O$800,1))</f>
        <v>2</v>
      </c>
      <c r="K40" s="49"/>
    </row>
    <row r="41" customFormat="false" ht="15" hidden="false" customHeight="false" outlineLevel="0" collapsed="false">
      <c r="A41" s="50" t="n">
        <f aca="false">IF(C41="","",ROWS($A$6:A41))</f>
        <v>36</v>
      </c>
      <c r="B41" s="50" t="n">
        <f aca="false">IF(C41="","",IFERROR(IF(INDEX('Ledger Codes'!$C$6:$C$205,MATCH(C41,'Ledger Codes'!$B$6:$B$205,0))="","",INDEX('Ledger Codes'!$C$6:$C$205,MATCH(C41,'Ledger Codes'!$B$6:$B$205,0))),""))</f>
        <v>10104</v>
      </c>
      <c r="C41" s="99" t="s">
        <v>305</v>
      </c>
      <c r="D41" s="50" t="n">
        <f aca="false">IF(C41="","",COUNTIF('Expense Ledger'!$S$2:$S$800,C41))</f>
        <v>1</v>
      </c>
      <c r="E41" s="52" t="n">
        <f aca="false">IF(C41="","",SUMIF('Expense Ledger'!$S$2:$S$800,C41,'Expense Ledger'!$I$2:$I$800))</f>
        <v>85.68</v>
      </c>
      <c r="F41" s="50" t="n">
        <f aca="false">IF(C41="","",COUNTIFS('Expense Ledger'!$S$2:$S$800,C41,'Expense Ledger'!$J$2:$J$800,"&gt;"&amp;'Expenses Testing'!$E$9))</f>
        <v>0</v>
      </c>
      <c r="G41" s="100" t="s">
        <v>3154</v>
      </c>
      <c r="H41" s="50" t="str">
        <f aca="false">IF(C41="","",IF(G41="Exclude","Excluded – already tested","Included in sampling"))</f>
        <v>Included in sampling</v>
      </c>
      <c r="I41" s="50" t="n">
        <f aca="false">IF(C41="","",COUNTIFS('Expense Ledger'!$S$2:$S$800,C41,'Expense Ledger'!$L$2:$L$800,1))</f>
        <v>0</v>
      </c>
      <c r="J41" s="50" t="n">
        <f aca="false">IF(C41="","",COUNTIFS('Expense Ledger'!$S$2:$S$800,C41,'Expense Ledger'!$O$2:$O$800,1))</f>
        <v>1</v>
      </c>
      <c r="K41" s="49" t="s">
        <v>3157</v>
      </c>
    </row>
    <row r="42" customFormat="false" ht="15" hidden="false" customHeight="false" outlineLevel="0" collapsed="false">
      <c r="A42" s="50" t="str">
        <f aca="false">IF(C42="","",ROWS($A$6:A42))</f>
        <v/>
      </c>
      <c r="B42" s="50" t="str">
        <f aca="false">IF(C42="","",IFERROR(IF(INDEX('Ledger Codes'!$C$6:$C$205,MATCH(C42,'Ledger Codes'!$B$6:$B$205,0))="","",INDEX('Ledger Codes'!$C$6:$C$205,MATCH(C42,'Ledger Codes'!$B$6:$B$205,0))),""))</f>
        <v/>
      </c>
      <c r="C42" s="50"/>
      <c r="D42" s="50" t="str">
        <f aca="false">IF(C42="","",COUNTIF('Expense Ledger'!$S$2:$S$800,C42))</f>
        <v/>
      </c>
      <c r="E42" s="52" t="str">
        <f aca="false">IF(C42="","",SUMIF('Expense Ledger'!$S$2:$S$800,C42,'Expense Ledger'!$I$2:$I$800))</f>
        <v/>
      </c>
      <c r="F42" s="50" t="str">
        <f aca="false">IF(C42="","",COUNTIFS('Expense Ledger'!$S$2:$S$800,C42,'Expense Ledger'!$J$2:$J$800,"&gt;"&amp;'Expenses Testing'!$E$9))</f>
        <v/>
      </c>
      <c r="G42" s="100"/>
      <c r="H42" s="50" t="str">
        <f aca="false">IF(C42="","",IF(G42="Exclude","Excluded – already tested","Included in sampling"))</f>
        <v/>
      </c>
      <c r="I42" s="50" t="str">
        <f aca="false">IF(C42="","",COUNTIFS('Expense Ledger'!$S$2:$S$800,C42,'Expense Ledger'!$L$2:$L$800,1))</f>
        <v/>
      </c>
      <c r="J42" s="50" t="str">
        <f aca="false">IF(C42="","",COUNTIFS('Expense Ledger'!$S$2:$S$800,C42,'Expense Ledger'!$O$2:$O$800,1))</f>
        <v/>
      </c>
      <c r="K42" s="49"/>
    </row>
    <row r="43" customFormat="false" ht="15" hidden="false" customHeight="false" outlineLevel="0" collapsed="false">
      <c r="A43" s="50" t="str">
        <f aca="false">IF(C43="","",ROWS($A$6:A43))</f>
        <v/>
      </c>
      <c r="B43" s="50" t="str">
        <f aca="false">IF(C43="","",IFERROR(IF(INDEX('Ledger Codes'!$C$6:$C$205,MATCH(C43,'Ledger Codes'!$B$6:$B$205,0))="","",INDEX('Ledger Codes'!$C$6:$C$205,MATCH(C43,'Ledger Codes'!$B$6:$B$205,0))),""))</f>
        <v/>
      </c>
      <c r="C43" s="50"/>
      <c r="D43" s="50" t="str">
        <f aca="false">IF(C43="","",COUNTIF('Expense Ledger'!$S$2:$S$800,C43))</f>
        <v/>
      </c>
      <c r="E43" s="52" t="str">
        <f aca="false">IF(C43="","",SUMIF('Expense Ledger'!$S$2:$S$800,C43,'Expense Ledger'!$I$2:$I$800))</f>
        <v/>
      </c>
      <c r="F43" s="50" t="str">
        <f aca="false">IF(C43="","",COUNTIFS('Expense Ledger'!$S$2:$S$800,C43,'Expense Ledger'!$J$2:$J$800,"&gt;"&amp;'Expenses Testing'!$E$9))</f>
        <v/>
      </c>
      <c r="G43" s="100"/>
      <c r="H43" s="50" t="str">
        <f aca="false">IF(C43="","",IF(G43="Exclude","Excluded – already tested","Included in sampling"))</f>
        <v/>
      </c>
      <c r="I43" s="50" t="str">
        <f aca="false">IF(C43="","",COUNTIFS('Expense Ledger'!$S$2:$S$800,C43,'Expense Ledger'!$L$2:$L$800,1))</f>
        <v/>
      </c>
      <c r="J43" s="50" t="str">
        <f aca="false">IF(C43="","",COUNTIFS('Expense Ledger'!$S$2:$S$800,C43,'Expense Ledger'!$O$2:$O$800,1))</f>
        <v/>
      </c>
      <c r="K43" s="49"/>
    </row>
    <row r="44" customFormat="false" ht="15" hidden="false" customHeight="false" outlineLevel="0" collapsed="false">
      <c r="A44" s="50" t="str">
        <f aca="false">IF(C44="","",ROWS($A$6:A44))</f>
        <v/>
      </c>
      <c r="B44" s="50" t="str">
        <f aca="false">IF(C44="","",IFERROR(IF(INDEX('Ledger Codes'!$C$6:$C$205,MATCH(C44,'Ledger Codes'!$B$6:$B$205,0))="","",INDEX('Ledger Codes'!$C$6:$C$205,MATCH(C44,'Ledger Codes'!$B$6:$B$205,0))),""))</f>
        <v/>
      </c>
      <c r="C44" s="50"/>
      <c r="D44" s="50" t="str">
        <f aca="false">IF(C44="","",COUNTIF('Expense Ledger'!$S$2:$S$800,C44))</f>
        <v/>
      </c>
      <c r="E44" s="52" t="str">
        <f aca="false">IF(C44="","",SUMIF('Expense Ledger'!$S$2:$S$800,C44,'Expense Ledger'!$I$2:$I$800))</f>
        <v/>
      </c>
      <c r="F44" s="50" t="str">
        <f aca="false">IF(C44="","",COUNTIFS('Expense Ledger'!$S$2:$S$800,C44,'Expense Ledger'!$J$2:$J$800,"&gt;"&amp;'Expenses Testing'!$E$9))</f>
        <v/>
      </c>
      <c r="G44" s="100"/>
      <c r="H44" s="50" t="str">
        <f aca="false">IF(C44="","",IF(G44="Exclude","Excluded – already tested","Included in sampling"))</f>
        <v/>
      </c>
      <c r="I44" s="50" t="str">
        <f aca="false">IF(C44="","",COUNTIFS('Expense Ledger'!$S$2:$S$800,C44,'Expense Ledger'!$L$2:$L$800,1))</f>
        <v/>
      </c>
      <c r="J44" s="50" t="str">
        <f aca="false">IF(C44="","",COUNTIFS('Expense Ledger'!$S$2:$S$800,C44,'Expense Ledger'!$O$2:$O$800,1))</f>
        <v/>
      </c>
      <c r="K44" s="49"/>
    </row>
    <row r="45" customFormat="false" ht="15" hidden="false" customHeight="false" outlineLevel="0" collapsed="false">
      <c r="A45" s="50" t="str">
        <f aca="false">IF(C45="","",ROWS($A$6:A45))</f>
        <v/>
      </c>
      <c r="B45" s="50" t="str">
        <f aca="false">IF(C45="","",IFERROR(IF(INDEX('Ledger Codes'!$C$6:$C$205,MATCH(C45,'Ledger Codes'!$B$6:$B$205,0))="","",INDEX('Ledger Codes'!$C$6:$C$205,MATCH(C45,'Ledger Codes'!$B$6:$B$205,0))),""))</f>
        <v/>
      </c>
      <c r="C45" s="50"/>
      <c r="D45" s="50" t="str">
        <f aca="false">IF(C45="","",COUNTIF('Expense Ledger'!$S$2:$S$800,C45))</f>
        <v/>
      </c>
      <c r="E45" s="52" t="str">
        <f aca="false">IF(C45="","",SUMIF('Expense Ledger'!$S$2:$S$800,C45,'Expense Ledger'!$I$2:$I$800))</f>
        <v/>
      </c>
      <c r="F45" s="50" t="str">
        <f aca="false">IF(C45="","",COUNTIFS('Expense Ledger'!$S$2:$S$800,C45,'Expense Ledger'!$J$2:$J$800,"&gt;"&amp;'Expenses Testing'!$E$9))</f>
        <v/>
      </c>
      <c r="G45" s="100"/>
      <c r="H45" s="50" t="str">
        <f aca="false">IF(C45="","",IF(G45="Exclude","Excluded – already tested","Included in sampling"))</f>
        <v/>
      </c>
      <c r="I45" s="50" t="str">
        <f aca="false">IF(C45="","",COUNTIFS('Expense Ledger'!$S$2:$S$800,C45,'Expense Ledger'!$L$2:$L$800,1))</f>
        <v/>
      </c>
      <c r="J45" s="50" t="str">
        <f aca="false">IF(C45="","",COUNTIFS('Expense Ledger'!$S$2:$S$800,C45,'Expense Ledger'!$O$2:$O$800,1))</f>
        <v/>
      </c>
      <c r="K45" s="49"/>
    </row>
    <row r="46" customFormat="false" ht="15" hidden="false" customHeight="false" outlineLevel="0" collapsed="false">
      <c r="A46" s="50" t="str">
        <f aca="false">IF(C46="","",ROWS($A$6:A46))</f>
        <v/>
      </c>
      <c r="B46" s="50" t="str">
        <f aca="false">IF(C46="","",IFERROR(IF(INDEX('Ledger Codes'!$C$6:$C$205,MATCH(C46,'Ledger Codes'!$B$6:$B$205,0))="","",INDEX('Ledger Codes'!$C$6:$C$205,MATCH(C46,'Ledger Codes'!$B$6:$B$205,0))),""))</f>
        <v/>
      </c>
      <c r="C46" s="50"/>
      <c r="D46" s="50" t="str">
        <f aca="false">IF(C46="","",COUNTIF('Expense Ledger'!$S$2:$S$800,C46))</f>
        <v/>
      </c>
      <c r="E46" s="52" t="str">
        <f aca="false">IF(C46="","",SUMIF('Expense Ledger'!$S$2:$S$800,C46,'Expense Ledger'!$I$2:$I$800))</f>
        <v/>
      </c>
      <c r="F46" s="50" t="str">
        <f aca="false">IF(C46="","",COUNTIFS('Expense Ledger'!$S$2:$S$800,C46,'Expense Ledger'!$J$2:$J$800,"&gt;"&amp;'Expenses Testing'!$E$9))</f>
        <v/>
      </c>
      <c r="G46" s="100"/>
      <c r="H46" s="50" t="str">
        <f aca="false">IF(C46="","",IF(G46="Exclude","Excluded – already tested","Included in sampling"))</f>
        <v/>
      </c>
      <c r="I46" s="50" t="str">
        <f aca="false">IF(C46="","",COUNTIFS('Expense Ledger'!$S$2:$S$800,C46,'Expense Ledger'!$L$2:$L$800,1))</f>
        <v/>
      </c>
      <c r="J46" s="50" t="str">
        <f aca="false">IF(C46="","",COUNTIFS('Expense Ledger'!$S$2:$S$800,C46,'Expense Ledger'!$O$2:$O$800,1))</f>
        <v/>
      </c>
      <c r="K46" s="49"/>
    </row>
    <row r="47" customFormat="false" ht="15" hidden="false" customHeight="false" outlineLevel="0" collapsed="false">
      <c r="A47" s="50" t="str">
        <f aca="false">IF(C47="","",ROWS($A$6:A47))</f>
        <v/>
      </c>
      <c r="B47" s="50" t="str">
        <f aca="false">IF(C47="","",IFERROR(IF(INDEX('Ledger Codes'!$C$6:$C$205,MATCH(C47,'Ledger Codes'!$B$6:$B$205,0))="","",INDEX('Ledger Codes'!$C$6:$C$205,MATCH(C47,'Ledger Codes'!$B$6:$B$205,0))),""))</f>
        <v/>
      </c>
      <c r="C47" s="50"/>
      <c r="D47" s="50" t="str">
        <f aca="false">IF(C47="","",COUNTIF('Expense Ledger'!$S$2:$S$800,C47))</f>
        <v/>
      </c>
      <c r="E47" s="52" t="str">
        <f aca="false">IF(C47="","",SUMIF('Expense Ledger'!$S$2:$S$800,C47,'Expense Ledger'!$I$2:$I$800))</f>
        <v/>
      </c>
      <c r="F47" s="50" t="str">
        <f aca="false">IF(C47="","",COUNTIFS('Expense Ledger'!$S$2:$S$800,C47,'Expense Ledger'!$J$2:$J$800,"&gt;"&amp;'Expenses Testing'!$E$9))</f>
        <v/>
      </c>
      <c r="G47" s="100"/>
      <c r="H47" s="50" t="str">
        <f aca="false">IF(C47="","",IF(G47="Exclude","Excluded – already tested","Included in sampling"))</f>
        <v/>
      </c>
      <c r="I47" s="50" t="str">
        <f aca="false">IF(C47="","",COUNTIFS('Expense Ledger'!$S$2:$S$800,C47,'Expense Ledger'!$L$2:$L$800,1))</f>
        <v/>
      </c>
      <c r="J47" s="50" t="str">
        <f aca="false">IF(C47="","",COUNTIFS('Expense Ledger'!$S$2:$S$800,C47,'Expense Ledger'!$O$2:$O$800,1))</f>
        <v/>
      </c>
      <c r="K47" s="49"/>
    </row>
    <row r="48" customFormat="false" ht="15" hidden="false" customHeight="false" outlineLevel="0" collapsed="false">
      <c r="A48" s="50" t="str">
        <f aca="false">IF(C48="","",ROWS($A$6:A48))</f>
        <v/>
      </c>
      <c r="B48" s="50" t="str">
        <f aca="false">IF(C48="","",IFERROR(IF(INDEX('Ledger Codes'!$C$6:$C$205,MATCH(C48,'Ledger Codes'!$B$6:$B$205,0))="","",INDEX('Ledger Codes'!$C$6:$C$205,MATCH(C48,'Ledger Codes'!$B$6:$B$205,0))),""))</f>
        <v/>
      </c>
      <c r="C48" s="50"/>
      <c r="D48" s="50" t="str">
        <f aca="false">IF(C48="","",COUNTIF('Expense Ledger'!$S$2:$S$800,C48))</f>
        <v/>
      </c>
      <c r="E48" s="52" t="str">
        <f aca="false">IF(C48="","",SUMIF('Expense Ledger'!$S$2:$S$800,C48,'Expense Ledger'!$I$2:$I$800))</f>
        <v/>
      </c>
      <c r="F48" s="50" t="str">
        <f aca="false">IF(C48="","",COUNTIFS('Expense Ledger'!$S$2:$S$800,C48,'Expense Ledger'!$J$2:$J$800,"&gt;"&amp;'Expenses Testing'!$E$9))</f>
        <v/>
      </c>
      <c r="G48" s="100"/>
      <c r="H48" s="50" t="str">
        <f aca="false">IF(C48="","",IF(G48="Exclude","Excluded – already tested","Included in sampling"))</f>
        <v/>
      </c>
      <c r="I48" s="50" t="str">
        <f aca="false">IF(C48="","",COUNTIFS('Expense Ledger'!$S$2:$S$800,C48,'Expense Ledger'!$L$2:$L$800,1))</f>
        <v/>
      </c>
      <c r="J48" s="50" t="str">
        <f aca="false">IF(C48="","",COUNTIFS('Expense Ledger'!$S$2:$S$800,C48,'Expense Ledger'!$O$2:$O$800,1))</f>
        <v/>
      </c>
      <c r="K48" s="49"/>
    </row>
    <row r="49" customFormat="false" ht="15" hidden="false" customHeight="false" outlineLevel="0" collapsed="false">
      <c r="A49" s="50" t="str">
        <f aca="false">IF(C49="","",ROWS($A$6:A49))</f>
        <v/>
      </c>
      <c r="B49" s="50" t="str">
        <f aca="false">IF(C49="","",IFERROR(IF(INDEX('Ledger Codes'!$C$6:$C$205,MATCH(C49,'Ledger Codes'!$B$6:$B$205,0))="","",INDEX('Ledger Codes'!$C$6:$C$205,MATCH(C49,'Ledger Codes'!$B$6:$B$205,0))),""))</f>
        <v/>
      </c>
      <c r="C49" s="50"/>
      <c r="D49" s="50" t="str">
        <f aca="false">IF(C49="","",COUNTIF('Expense Ledger'!$S$2:$S$800,C49))</f>
        <v/>
      </c>
      <c r="E49" s="52" t="str">
        <f aca="false">IF(C49="","",SUMIF('Expense Ledger'!$S$2:$S$800,C49,'Expense Ledger'!$I$2:$I$800))</f>
        <v/>
      </c>
      <c r="F49" s="50" t="str">
        <f aca="false">IF(C49="","",COUNTIFS('Expense Ledger'!$S$2:$S$800,C49,'Expense Ledger'!$J$2:$J$800,"&gt;"&amp;'Expenses Testing'!$E$9))</f>
        <v/>
      </c>
      <c r="G49" s="100"/>
      <c r="H49" s="50" t="str">
        <f aca="false">IF(C49="","",IF(G49="Exclude","Excluded – already tested","Included in sampling"))</f>
        <v/>
      </c>
      <c r="I49" s="50" t="str">
        <f aca="false">IF(C49="","",COUNTIFS('Expense Ledger'!$S$2:$S$800,C49,'Expense Ledger'!$L$2:$L$800,1))</f>
        <v/>
      </c>
      <c r="J49" s="50" t="str">
        <f aca="false">IF(C49="","",COUNTIFS('Expense Ledger'!$S$2:$S$800,C49,'Expense Ledger'!$O$2:$O$800,1))</f>
        <v/>
      </c>
      <c r="K49" s="49"/>
    </row>
    <row r="50" customFormat="false" ht="15" hidden="false" customHeight="false" outlineLevel="0" collapsed="false">
      <c r="A50" s="50" t="str">
        <f aca="false">IF(C50="","",ROWS($A$6:A50))</f>
        <v/>
      </c>
      <c r="B50" s="50" t="str">
        <f aca="false">IF(C50="","",IFERROR(IF(INDEX('Ledger Codes'!$C$6:$C$205,MATCH(C50,'Ledger Codes'!$B$6:$B$205,0))="","",INDEX('Ledger Codes'!$C$6:$C$205,MATCH(C50,'Ledger Codes'!$B$6:$B$205,0))),""))</f>
        <v/>
      </c>
      <c r="C50" s="50"/>
      <c r="D50" s="50" t="str">
        <f aca="false">IF(C50="","",COUNTIF('Expense Ledger'!$S$2:$S$800,C50))</f>
        <v/>
      </c>
      <c r="E50" s="52" t="str">
        <f aca="false">IF(C50="","",SUMIF('Expense Ledger'!$S$2:$S$800,C50,'Expense Ledger'!$I$2:$I$800))</f>
        <v/>
      </c>
      <c r="F50" s="50" t="str">
        <f aca="false">IF(C50="","",COUNTIFS('Expense Ledger'!$S$2:$S$800,C50,'Expense Ledger'!$J$2:$J$800,"&gt;"&amp;'Expenses Testing'!$E$9))</f>
        <v/>
      </c>
      <c r="G50" s="100"/>
      <c r="H50" s="50" t="str">
        <f aca="false">IF(C50="","",IF(G50="Exclude","Excluded – already tested","Included in sampling"))</f>
        <v/>
      </c>
      <c r="I50" s="50" t="str">
        <f aca="false">IF(C50="","",COUNTIFS('Expense Ledger'!$S$2:$S$800,C50,'Expense Ledger'!$L$2:$L$800,1))</f>
        <v/>
      </c>
      <c r="J50" s="50" t="str">
        <f aca="false">IF(C50="","",COUNTIFS('Expense Ledger'!$S$2:$S$800,C50,'Expense Ledger'!$O$2:$O$800,1))</f>
        <v/>
      </c>
      <c r="K50" s="49"/>
    </row>
    <row r="51" customFormat="false" ht="15" hidden="false" customHeight="false" outlineLevel="0" collapsed="false">
      <c r="A51" s="50" t="str">
        <f aca="false">IF(C51="","",ROWS($A$6:A51))</f>
        <v/>
      </c>
      <c r="B51" s="50" t="str">
        <f aca="false">IF(C51="","",IFERROR(IF(INDEX('Ledger Codes'!$C$6:$C$205,MATCH(C51,'Ledger Codes'!$B$6:$B$205,0))="","",INDEX('Ledger Codes'!$C$6:$C$205,MATCH(C51,'Ledger Codes'!$B$6:$B$205,0))),""))</f>
        <v/>
      </c>
      <c r="C51" s="50"/>
      <c r="D51" s="50" t="str">
        <f aca="false">IF(C51="","",COUNTIF('Expense Ledger'!$S$2:$S$800,C51))</f>
        <v/>
      </c>
      <c r="E51" s="52" t="str">
        <f aca="false">IF(C51="","",SUMIF('Expense Ledger'!$S$2:$S$800,C51,'Expense Ledger'!$I$2:$I$800))</f>
        <v/>
      </c>
      <c r="F51" s="50" t="str">
        <f aca="false">IF(C51="","",COUNTIFS('Expense Ledger'!$S$2:$S$800,C51,'Expense Ledger'!$J$2:$J$800,"&gt;"&amp;'Expenses Testing'!$E$9))</f>
        <v/>
      </c>
      <c r="G51" s="100"/>
      <c r="H51" s="50" t="str">
        <f aca="false">IF(C51="","",IF(G51="Exclude","Excluded – already tested","Included in sampling"))</f>
        <v/>
      </c>
      <c r="I51" s="50" t="str">
        <f aca="false">IF(C51="","",COUNTIFS('Expense Ledger'!$S$2:$S$800,C51,'Expense Ledger'!$L$2:$L$800,1))</f>
        <v/>
      </c>
      <c r="J51" s="50" t="str">
        <f aca="false">IF(C51="","",COUNTIFS('Expense Ledger'!$S$2:$S$800,C51,'Expense Ledger'!$O$2:$O$800,1))</f>
        <v/>
      </c>
      <c r="K51" s="49"/>
    </row>
    <row r="52" customFormat="false" ht="15" hidden="false" customHeight="false" outlineLevel="0" collapsed="false">
      <c r="A52" s="50" t="str">
        <f aca="false">IF(C52="","",ROWS($A$6:A52))</f>
        <v/>
      </c>
      <c r="B52" s="50" t="str">
        <f aca="false">IF(C52="","",IFERROR(IF(INDEX('Ledger Codes'!$C$6:$C$205,MATCH(C52,'Ledger Codes'!$B$6:$B$205,0))="","",INDEX('Ledger Codes'!$C$6:$C$205,MATCH(C52,'Ledger Codes'!$B$6:$B$205,0))),""))</f>
        <v/>
      </c>
      <c r="C52" s="50"/>
      <c r="D52" s="50" t="str">
        <f aca="false">IF(C52="","",COUNTIF('Expense Ledger'!$S$2:$S$800,C52))</f>
        <v/>
      </c>
      <c r="E52" s="52" t="str">
        <f aca="false">IF(C52="","",SUMIF('Expense Ledger'!$S$2:$S$800,C52,'Expense Ledger'!$I$2:$I$800))</f>
        <v/>
      </c>
      <c r="F52" s="50" t="str">
        <f aca="false">IF(C52="","",COUNTIFS('Expense Ledger'!$S$2:$S$800,C52,'Expense Ledger'!$J$2:$J$800,"&gt;"&amp;'Expenses Testing'!$E$9))</f>
        <v/>
      </c>
      <c r="G52" s="100"/>
      <c r="H52" s="50" t="str">
        <f aca="false">IF(C52="","",IF(G52="Exclude","Excluded – already tested","Included in sampling"))</f>
        <v/>
      </c>
      <c r="I52" s="50" t="str">
        <f aca="false">IF(C52="","",COUNTIFS('Expense Ledger'!$S$2:$S$800,C52,'Expense Ledger'!$L$2:$L$800,1))</f>
        <v/>
      </c>
      <c r="J52" s="50" t="str">
        <f aca="false">IF(C52="","",COUNTIFS('Expense Ledger'!$S$2:$S$800,C52,'Expense Ledger'!$O$2:$O$800,1))</f>
        <v/>
      </c>
      <c r="K52" s="49"/>
    </row>
    <row r="53" customFormat="false" ht="15" hidden="false" customHeight="false" outlineLevel="0" collapsed="false">
      <c r="A53" s="50" t="str">
        <f aca="false">IF(C53="","",ROWS($A$6:A53))</f>
        <v/>
      </c>
      <c r="B53" s="50" t="str">
        <f aca="false">IF(C53="","",IFERROR(IF(INDEX('Ledger Codes'!$C$6:$C$205,MATCH(C53,'Ledger Codes'!$B$6:$B$205,0))="","",INDEX('Ledger Codes'!$C$6:$C$205,MATCH(C53,'Ledger Codes'!$B$6:$B$205,0))),""))</f>
        <v/>
      </c>
      <c r="C53" s="50"/>
      <c r="D53" s="50" t="str">
        <f aca="false">IF(C53="","",COUNTIF('Expense Ledger'!$S$2:$S$800,C53))</f>
        <v/>
      </c>
      <c r="E53" s="52" t="str">
        <f aca="false">IF(C53="","",SUMIF('Expense Ledger'!$S$2:$S$800,C53,'Expense Ledger'!$I$2:$I$800))</f>
        <v/>
      </c>
      <c r="F53" s="50" t="str">
        <f aca="false">IF(C53="","",COUNTIFS('Expense Ledger'!$S$2:$S$800,C53,'Expense Ledger'!$J$2:$J$800,"&gt;"&amp;'Expenses Testing'!$E$9))</f>
        <v/>
      </c>
      <c r="G53" s="100"/>
      <c r="H53" s="50" t="str">
        <f aca="false">IF(C53="","",IF(G53="Exclude","Excluded – already tested","Included in sampling"))</f>
        <v/>
      </c>
      <c r="I53" s="50" t="str">
        <f aca="false">IF(C53="","",COUNTIFS('Expense Ledger'!$S$2:$S$800,C53,'Expense Ledger'!$L$2:$L$800,1))</f>
        <v/>
      </c>
      <c r="J53" s="50" t="str">
        <f aca="false">IF(C53="","",COUNTIFS('Expense Ledger'!$S$2:$S$800,C53,'Expense Ledger'!$O$2:$O$800,1))</f>
        <v/>
      </c>
      <c r="K53" s="49"/>
    </row>
    <row r="54" customFormat="false" ht="15" hidden="false" customHeight="false" outlineLevel="0" collapsed="false">
      <c r="A54" s="50" t="str">
        <f aca="false">IF(C54="","",ROWS($A$6:A54))</f>
        <v/>
      </c>
      <c r="B54" s="50" t="str">
        <f aca="false">IF(C54="","",IFERROR(IF(INDEX('Ledger Codes'!$C$6:$C$205,MATCH(C54,'Ledger Codes'!$B$6:$B$205,0))="","",INDEX('Ledger Codes'!$C$6:$C$205,MATCH(C54,'Ledger Codes'!$B$6:$B$205,0))),""))</f>
        <v/>
      </c>
      <c r="C54" s="50"/>
      <c r="D54" s="50" t="str">
        <f aca="false">IF(C54="","",COUNTIF('Expense Ledger'!$S$2:$S$800,C54))</f>
        <v/>
      </c>
      <c r="E54" s="52" t="str">
        <f aca="false">IF(C54="","",SUMIF('Expense Ledger'!$S$2:$S$800,C54,'Expense Ledger'!$I$2:$I$800))</f>
        <v/>
      </c>
      <c r="F54" s="50" t="str">
        <f aca="false">IF(C54="","",COUNTIFS('Expense Ledger'!$S$2:$S$800,C54,'Expense Ledger'!$J$2:$J$800,"&gt;"&amp;'Expenses Testing'!$E$9))</f>
        <v/>
      </c>
      <c r="G54" s="100"/>
      <c r="H54" s="50" t="str">
        <f aca="false">IF(C54="","",IF(G54="Exclude","Excluded – already tested","Included in sampling"))</f>
        <v/>
      </c>
      <c r="I54" s="50" t="str">
        <f aca="false">IF(C54="","",COUNTIFS('Expense Ledger'!$S$2:$S$800,C54,'Expense Ledger'!$L$2:$L$800,1))</f>
        <v/>
      </c>
      <c r="J54" s="50" t="str">
        <f aca="false">IF(C54="","",COUNTIFS('Expense Ledger'!$S$2:$S$800,C54,'Expense Ledger'!$O$2:$O$800,1))</f>
        <v/>
      </c>
      <c r="K54" s="49"/>
    </row>
    <row r="55" customFormat="false" ht="15" hidden="false" customHeight="false" outlineLevel="0" collapsed="false">
      <c r="A55" s="50" t="str">
        <f aca="false">IF(C55="","",ROWS($A$6:A55))</f>
        <v/>
      </c>
      <c r="B55" s="50" t="str">
        <f aca="false">IF(C55="","",IFERROR(IF(INDEX('Ledger Codes'!$C$6:$C$205,MATCH(C55,'Ledger Codes'!$B$6:$B$205,0))="","",INDEX('Ledger Codes'!$C$6:$C$205,MATCH(C55,'Ledger Codes'!$B$6:$B$205,0))),""))</f>
        <v/>
      </c>
      <c r="C55" s="50"/>
      <c r="D55" s="50" t="str">
        <f aca="false">IF(C55="","",COUNTIF('Expense Ledger'!$S$2:$S$800,C55))</f>
        <v/>
      </c>
      <c r="E55" s="52" t="str">
        <f aca="false">IF(C55="","",SUMIF('Expense Ledger'!$S$2:$S$800,C55,'Expense Ledger'!$I$2:$I$800))</f>
        <v/>
      </c>
      <c r="F55" s="50" t="str">
        <f aca="false">IF(C55="","",COUNTIFS('Expense Ledger'!$S$2:$S$800,C55,'Expense Ledger'!$J$2:$J$800,"&gt;"&amp;'Expenses Testing'!$E$9))</f>
        <v/>
      </c>
      <c r="G55" s="100"/>
      <c r="H55" s="50" t="str">
        <f aca="false">IF(C55="","",IF(G55="Exclude","Excluded – already tested","Included in sampling"))</f>
        <v/>
      </c>
      <c r="I55" s="50" t="str">
        <f aca="false">IF(C55="","",COUNTIFS('Expense Ledger'!$S$2:$S$800,C55,'Expense Ledger'!$L$2:$L$800,1))</f>
        <v/>
      </c>
      <c r="J55" s="50" t="str">
        <f aca="false">IF(C55="","",COUNTIFS('Expense Ledger'!$S$2:$S$800,C55,'Expense Ledger'!$O$2:$O$800,1))</f>
        <v/>
      </c>
      <c r="K55" s="49"/>
    </row>
    <row r="56" customFormat="false" ht="15" hidden="false" customHeight="false" outlineLevel="0" collapsed="false">
      <c r="A56" s="50" t="str">
        <f aca="false">IF(C56="","",ROWS($A$6:A56))</f>
        <v/>
      </c>
      <c r="B56" s="50" t="str">
        <f aca="false">IF(C56="","",IFERROR(IF(INDEX('Ledger Codes'!$C$6:$C$205,MATCH(C56,'Ledger Codes'!$B$6:$B$205,0))="","",INDEX('Ledger Codes'!$C$6:$C$205,MATCH(C56,'Ledger Codes'!$B$6:$B$205,0))),""))</f>
        <v/>
      </c>
      <c r="C56" s="50"/>
      <c r="D56" s="50" t="str">
        <f aca="false">IF(C56="","",COUNTIF('Expense Ledger'!$S$2:$S$800,C56))</f>
        <v/>
      </c>
      <c r="E56" s="52" t="str">
        <f aca="false">IF(C56="","",SUMIF('Expense Ledger'!$S$2:$S$800,C56,'Expense Ledger'!$I$2:$I$800))</f>
        <v/>
      </c>
      <c r="F56" s="50" t="str">
        <f aca="false">IF(C56="","",COUNTIFS('Expense Ledger'!$S$2:$S$800,C56,'Expense Ledger'!$J$2:$J$800,"&gt;"&amp;'Expenses Testing'!$E$9))</f>
        <v/>
      </c>
      <c r="G56" s="100"/>
      <c r="H56" s="50" t="str">
        <f aca="false">IF(C56="","",IF(G56="Exclude","Excluded – already tested","Included in sampling"))</f>
        <v/>
      </c>
      <c r="I56" s="50" t="str">
        <f aca="false">IF(C56="","",COUNTIFS('Expense Ledger'!$S$2:$S$800,C56,'Expense Ledger'!$L$2:$L$800,1))</f>
        <v/>
      </c>
      <c r="J56" s="50" t="str">
        <f aca="false">IF(C56="","",COUNTIFS('Expense Ledger'!$S$2:$S$800,C56,'Expense Ledger'!$O$2:$O$800,1))</f>
        <v/>
      </c>
      <c r="K56" s="49"/>
    </row>
    <row r="57" customFormat="false" ht="15" hidden="false" customHeight="false" outlineLevel="0" collapsed="false">
      <c r="A57" s="50" t="str">
        <f aca="false">IF(C57="","",ROWS($A$6:A57))</f>
        <v/>
      </c>
      <c r="B57" s="50" t="str">
        <f aca="false">IF(C57="","",IFERROR(IF(INDEX('Ledger Codes'!$C$6:$C$205,MATCH(C57,'Ledger Codes'!$B$6:$B$205,0))="","",INDEX('Ledger Codes'!$C$6:$C$205,MATCH(C57,'Ledger Codes'!$B$6:$B$205,0))),""))</f>
        <v/>
      </c>
      <c r="C57" s="50"/>
      <c r="D57" s="50" t="str">
        <f aca="false">IF(C57="","",COUNTIF('Expense Ledger'!$S$2:$S$800,C57))</f>
        <v/>
      </c>
      <c r="E57" s="52" t="str">
        <f aca="false">IF(C57="","",SUMIF('Expense Ledger'!$S$2:$S$800,C57,'Expense Ledger'!$I$2:$I$800))</f>
        <v/>
      </c>
      <c r="F57" s="50" t="str">
        <f aca="false">IF(C57="","",COUNTIFS('Expense Ledger'!$S$2:$S$800,C57,'Expense Ledger'!$J$2:$J$800,"&gt;"&amp;'Expenses Testing'!$E$9))</f>
        <v/>
      </c>
      <c r="G57" s="100"/>
      <c r="H57" s="50" t="str">
        <f aca="false">IF(C57="","",IF(G57="Exclude","Excluded – already tested","Included in sampling"))</f>
        <v/>
      </c>
      <c r="I57" s="50" t="str">
        <f aca="false">IF(C57="","",COUNTIFS('Expense Ledger'!$S$2:$S$800,C57,'Expense Ledger'!$L$2:$L$800,1))</f>
        <v/>
      </c>
      <c r="J57" s="50" t="str">
        <f aca="false">IF(C57="","",COUNTIFS('Expense Ledger'!$S$2:$S$800,C57,'Expense Ledger'!$O$2:$O$800,1))</f>
        <v/>
      </c>
      <c r="K57" s="49"/>
    </row>
    <row r="58" customFormat="false" ht="15" hidden="false" customHeight="false" outlineLevel="0" collapsed="false">
      <c r="A58" s="50" t="str">
        <f aca="false">IF(C58="","",ROWS($A$6:A58))</f>
        <v/>
      </c>
      <c r="B58" s="50" t="str">
        <f aca="false">IF(C58="","",IFERROR(IF(INDEX('Ledger Codes'!$C$6:$C$205,MATCH(C58,'Ledger Codes'!$B$6:$B$205,0))="","",INDEX('Ledger Codes'!$C$6:$C$205,MATCH(C58,'Ledger Codes'!$B$6:$B$205,0))),""))</f>
        <v/>
      </c>
      <c r="C58" s="50"/>
      <c r="D58" s="50" t="str">
        <f aca="false">IF(C58="","",COUNTIF('Expense Ledger'!$S$2:$S$800,C58))</f>
        <v/>
      </c>
      <c r="E58" s="52" t="str">
        <f aca="false">IF(C58="","",SUMIF('Expense Ledger'!$S$2:$S$800,C58,'Expense Ledger'!$I$2:$I$800))</f>
        <v/>
      </c>
      <c r="F58" s="50" t="str">
        <f aca="false">IF(C58="","",COUNTIFS('Expense Ledger'!$S$2:$S$800,C58,'Expense Ledger'!$J$2:$J$800,"&gt;"&amp;'Expenses Testing'!$E$9))</f>
        <v/>
      </c>
      <c r="G58" s="100"/>
      <c r="H58" s="50" t="str">
        <f aca="false">IF(C58="","",IF(G58="Exclude","Excluded – already tested","Included in sampling"))</f>
        <v/>
      </c>
      <c r="I58" s="50" t="str">
        <f aca="false">IF(C58="","",COUNTIFS('Expense Ledger'!$S$2:$S$800,C58,'Expense Ledger'!$L$2:$L$800,1))</f>
        <v/>
      </c>
      <c r="J58" s="50" t="str">
        <f aca="false">IF(C58="","",COUNTIFS('Expense Ledger'!$S$2:$S$800,C58,'Expense Ledger'!$O$2:$O$800,1))</f>
        <v/>
      </c>
      <c r="K58" s="49"/>
    </row>
    <row r="59" customFormat="false" ht="15" hidden="false" customHeight="false" outlineLevel="0" collapsed="false">
      <c r="A59" s="50" t="str">
        <f aca="false">IF(C59="","",ROWS($A$6:A59))</f>
        <v/>
      </c>
      <c r="B59" s="50" t="str">
        <f aca="false">IF(C59="","",IFERROR(IF(INDEX('Ledger Codes'!$C$6:$C$205,MATCH(C59,'Ledger Codes'!$B$6:$B$205,0))="","",INDEX('Ledger Codes'!$C$6:$C$205,MATCH(C59,'Ledger Codes'!$B$6:$B$205,0))),""))</f>
        <v/>
      </c>
      <c r="C59" s="50"/>
      <c r="D59" s="50" t="str">
        <f aca="false">IF(C59="","",COUNTIF('Expense Ledger'!$S$2:$S$800,C59))</f>
        <v/>
      </c>
      <c r="E59" s="52" t="str">
        <f aca="false">IF(C59="","",SUMIF('Expense Ledger'!$S$2:$S$800,C59,'Expense Ledger'!$I$2:$I$800))</f>
        <v/>
      </c>
      <c r="F59" s="50" t="str">
        <f aca="false">IF(C59="","",COUNTIFS('Expense Ledger'!$S$2:$S$800,C59,'Expense Ledger'!$J$2:$J$800,"&gt;"&amp;'Expenses Testing'!$E$9))</f>
        <v/>
      </c>
      <c r="G59" s="100"/>
      <c r="H59" s="50" t="str">
        <f aca="false">IF(C59="","",IF(G59="Exclude","Excluded – already tested","Included in sampling"))</f>
        <v/>
      </c>
      <c r="I59" s="50" t="str">
        <f aca="false">IF(C59="","",COUNTIFS('Expense Ledger'!$S$2:$S$800,C59,'Expense Ledger'!$L$2:$L$800,1))</f>
        <v/>
      </c>
      <c r="J59" s="50" t="str">
        <f aca="false">IF(C59="","",COUNTIFS('Expense Ledger'!$S$2:$S$800,C59,'Expense Ledger'!$O$2:$O$800,1))</f>
        <v/>
      </c>
      <c r="K59" s="49"/>
    </row>
    <row r="60" customFormat="false" ht="15" hidden="false" customHeight="false" outlineLevel="0" collapsed="false">
      <c r="A60" s="50" t="str">
        <f aca="false">IF(C60="","",ROWS($A$6:A60))</f>
        <v/>
      </c>
      <c r="B60" s="50" t="str">
        <f aca="false">IF(C60="","",IFERROR(IF(INDEX('Ledger Codes'!$C$6:$C$205,MATCH(C60,'Ledger Codes'!$B$6:$B$205,0))="","",INDEX('Ledger Codes'!$C$6:$C$205,MATCH(C60,'Ledger Codes'!$B$6:$B$205,0))),""))</f>
        <v/>
      </c>
      <c r="C60" s="50"/>
      <c r="D60" s="50" t="str">
        <f aca="false">IF(C60="","",COUNTIF('Expense Ledger'!$S$2:$S$800,C60))</f>
        <v/>
      </c>
      <c r="E60" s="52" t="str">
        <f aca="false">IF(C60="","",SUMIF('Expense Ledger'!$S$2:$S$800,C60,'Expense Ledger'!$I$2:$I$800))</f>
        <v/>
      </c>
      <c r="F60" s="50" t="str">
        <f aca="false">IF(C60="","",COUNTIFS('Expense Ledger'!$S$2:$S$800,C60,'Expense Ledger'!$J$2:$J$800,"&gt;"&amp;'Expenses Testing'!$E$9))</f>
        <v/>
      </c>
      <c r="G60" s="100"/>
      <c r="H60" s="50" t="str">
        <f aca="false">IF(C60="","",IF(G60="Exclude","Excluded – already tested","Included in sampling"))</f>
        <v/>
      </c>
      <c r="I60" s="50" t="str">
        <f aca="false">IF(C60="","",COUNTIFS('Expense Ledger'!$S$2:$S$800,C60,'Expense Ledger'!$L$2:$L$800,1))</f>
        <v/>
      </c>
      <c r="J60" s="50" t="str">
        <f aca="false">IF(C60="","",COUNTIFS('Expense Ledger'!$S$2:$S$800,C60,'Expense Ledger'!$O$2:$O$800,1))</f>
        <v/>
      </c>
      <c r="K60" s="49"/>
    </row>
    <row r="61" customFormat="false" ht="15" hidden="false" customHeight="false" outlineLevel="0" collapsed="false">
      <c r="A61" s="50" t="str">
        <f aca="false">IF(C61="","",ROWS($A$6:A61))</f>
        <v/>
      </c>
      <c r="B61" s="50" t="str">
        <f aca="false">IF(C61="","",IFERROR(IF(INDEX('Ledger Codes'!$C$6:$C$205,MATCH(C61,'Ledger Codes'!$B$6:$B$205,0))="","",INDEX('Ledger Codes'!$C$6:$C$205,MATCH(C61,'Ledger Codes'!$B$6:$B$205,0))),""))</f>
        <v/>
      </c>
      <c r="C61" s="50"/>
      <c r="D61" s="50" t="str">
        <f aca="false">IF(C61="","",COUNTIF('Expense Ledger'!$S$2:$S$800,C61))</f>
        <v/>
      </c>
      <c r="E61" s="52" t="str">
        <f aca="false">IF(C61="","",SUMIF('Expense Ledger'!$S$2:$S$800,C61,'Expense Ledger'!$I$2:$I$800))</f>
        <v/>
      </c>
      <c r="F61" s="50" t="str">
        <f aca="false">IF(C61="","",COUNTIFS('Expense Ledger'!$S$2:$S$800,C61,'Expense Ledger'!$J$2:$J$800,"&gt;"&amp;'Expenses Testing'!$E$9))</f>
        <v/>
      </c>
      <c r="G61" s="100"/>
      <c r="H61" s="50" t="str">
        <f aca="false">IF(C61="","",IF(G61="Exclude","Excluded – already tested","Included in sampling"))</f>
        <v/>
      </c>
      <c r="I61" s="50" t="str">
        <f aca="false">IF(C61="","",COUNTIFS('Expense Ledger'!$S$2:$S$800,C61,'Expense Ledger'!$L$2:$L$800,1))</f>
        <v/>
      </c>
      <c r="J61" s="50" t="str">
        <f aca="false">IF(C61="","",COUNTIFS('Expense Ledger'!$S$2:$S$800,C61,'Expense Ledger'!$O$2:$O$800,1))</f>
        <v/>
      </c>
      <c r="K61" s="49"/>
    </row>
    <row r="62" customFormat="false" ht="15" hidden="false" customHeight="false" outlineLevel="0" collapsed="false">
      <c r="A62" s="50" t="str">
        <f aca="false">IF(C62="","",ROWS($A$6:A62))</f>
        <v/>
      </c>
      <c r="B62" s="50" t="str">
        <f aca="false">IF(C62="","",IFERROR(IF(INDEX('Ledger Codes'!$C$6:$C$205,MATCH(C62,'Ledger Codes'!$B$6:$B$205,0))="","",INDEX('Ledger Codes'!$C$6:$C$205,MATCH(C62,'Ledger Codes'!$B$6:$B$205,0))),""))</f>
        <v/>
      </c>
      <c r="C62" s="50"/>
      <c r="D62" s="50" t="str">
        <f aca="false">IF(C62="","",COUNTIF('Expense Ledger'!$S$2:$S$800,C62))</f>
        <v/>
      </c>
      <c r="E62" s="52" t="str">
        <f aca="false">IF(C62="","",SUMIF('Expense Ledger'!$S$2:$S$800,C62,'Expense Ledger'!$I$2:$I$800))</f>
        <v/>
      </c>
      <c r="F62" s="50" t="str">
        <f aca="false">IF(C62="","",COUNTIFS('Expense Ledger'!$S$2:$S$800,C62,'Expense Ledger'!$J$2:$J$800,"&gt;"&amp;'Expenses Testing'!$E$9))</f>
        <v/>
      </c>
      <c r="G62" s="100"/>
      <c r="H62" s="50" t="str">
        <f aca="false">IF(C62="","",IF(G62="Exclude","Excluded – already tested","Included in sampling"))</f>
        <v/>
      </c>
      <c r="I62" s="50" t="str">
        <f aca="false">IF(C62="","",COUNTIFS('Expense Ledger'!$S$2:$S$800,C62,'Expense Ledger'!$L$2:$L$800,1))</f>
        <v/>
      </c>
      <c r="J62" s="50" t="str">
        <f aca="false">IF(C62="","",COUNTIFS('Expense Ledger'!$S$2:$S$800,C62,'Expense Ledger'!$O$2:$O$800,1))</f>
        <v/>
      </c>
      <c r="K62" s="49"/>
    </row>
    <row r="63" customFormat="false" ht="15" hidden="false" customHeight="false" outlineLevel="0" collapsed="false">
      <c r="A63" s="50" t="str">
        <f aca="false">IF(C63="","",ROWS($A$6:A63))</f>
        <v/>
      </c>
      <c r="B63" s="50" t="str">
        <f aca="false">IF(C63="","",IFERROR(IF(INDEX('Ledger Codes'!$C$6:$C$205,MATCH(C63,'Ledger Codes'!$B$6:$B$205,0))="","",INDEX('Ledger Codes'!$C$6:$C$205,MATCH(C63,'Ledger Codes'!$B$6:$B$205,0))),""))</f>
        <v/>
      </c>
      <c r="C63" s="50"/>
      <c r="D63" s="50" t="str">
        <f aca="false">IF(C63="","",COUNTIF('Expense Ledger'!$S$2:$S$800,C63))</f>
        <v/>
      </c>
      <c r="E63" s="52" t="str">
        <f aca="false">IF(C63="","",SUMIF('Expense Ledger'!$S$2:$S$800,C63,'Expense Ledger'!$I$2:$I$800))</f>
        <v/>
      </c>
      <c r="F63" s="50" t="str">
        <f aca="false">IF(C63="","",COUNTIFS('Expense Ledger'!$S$2:$S$800,C63,'Expense Ledger'!$J$2:$J$800,"&gt;"&amp;'Expenses Testing'!$E$9))</f>
        <v/>
      </c>
      <c r="G63" s="100"/>
      <c r="H63" s="50" t="str">
        <f aca="false">IF(C63="","",IF(G63="Exclude","Excluded – already tested","Included in sampling"))</f>
        <v/>
      </c>
      <c r="I63" s="50" t="str">
        <f aca="false">IF(C63="","",COUNTIFS('Expense Ledger'!$S$2:$S$800,C63,'Expense Ledger'!$L$2:$L$800,1))</f>
        <v/>
      </c>
      <c r="J63" s="50" t="str">
        <f aca="false">IF(C63="","",COUNTIFS('Expense Ledger'!$S$2:$S$800,C63,'Expense Ledger'!$O$2:$O$800,1))</f>
        <v/>
      </c>
      <c r="K63" s="49"/>
    </row>
    <row r="64" customFormat="false" ht="15" hidden="false" customHeight="false" outlineLevel="0" collapsed="false">
      <c r="A64" s="50" t="str">
        <f aca="false">IF(C64="","",ROWS($A$6:A64))</f>
        <v/>
      </c>
      <c r="B64" s="50" t="str">
        <f aca="false">IF(C64="","",IFERROR(IF(INDEX('Ledger Codes'!$C$6:$C$205,MATCH(C64,'Ledger Codes'!$B$6:$B$205,0))="","",INDEX('Ledger Codes'!$C$6:$C$205,MATCH(C64,'Ledger Codes'!$B$6:$B$205,0))),""))</f>
        <v/>
      </c>
      <c r="C64" s="50"/>
      <c r="D64" s="50" t="str">
        <f aca="false">IF(C64="","",COUNTIF('Expense Ledger'!$S$2:$S$800,C64))</f>
        <v/>
      </c>
      <c r="E64" s="52" t="str">
        <f aca="false">IF(C64="","",SUMIF('Expense Ledger'!$S$2:$S$800,C64,'Expense Ledger'!$I$2:$I$800))</f>
        <v/>
      </c>
      <c r="F64" s="50" t="str">
        <f aca="false">IF(C64="","",COUNTIFS('Expense Ledger'!$S$2:$S$800,C64,'Expense Ledger'!$J$2:$J$800,"&gt;"&amp;'Expenses Testing'!$E$9))</f>
        <v/>
      </c>
      <c r="G64" s="100"/>
      <c r="H64" s="50" t="str">
        <f aca="false">IF(C64="","",IF(G64="Exclude","Excluded – already tested","Included in sampling"))</f>
        <v/>
      </c>
      <c r="I64" s="50" t="str">
        <f aca="false">IF(C64="","",COUNTIFS('Expense Ledger'!$S$2:$S$800,C64,'Expense Ledger'!$L$2:$L$800,1))</f>
        <v/>
      </c>
      <c r="J64" s="50" t="str">
        <f aca="false">IF(C64="","",COUNTIFS('Expense Ledger'!$S$2:$S$800,C64,'Expense Ledger'!$O$2:$O$800,1))</f>
        <v/>
      </c>
      <c r="K64" s="49"/>
    </row>
    <row r="65" customFormat="false" ht="15" hidden="false" customHeight="false" outlineLevel="0" collapsed="false">
      <c r="A65" s="50" t="str">
        <f aca="false">IF(C65="","",ROWS($A$6:A65))</f>
        <v/>
      </c>
      <c r="B65" s="50" t="str">
        <f aca="false">IF(C65="","",IFERROR(IF(INDEX('Ledger Codes'!$C$6:$C$205,MATCH(C65,'Ledger Codes'!$B$6:$B$205,0))="","",INDEX('Ledger Codes'!$C$6:$C$205,MATCH(C65,'Ledger Codes'!$B$6:$B$205,0))),""))</f>
        <v/>
      </c>
      <c r="C65" s="50"/>
      <c r="D65" s="50" t="str">
        <f aca="false">IF(C65="","",COUNTIF('Expense Ledger'!$S$2:$S$800,C65))</f>
        <v/>
      </c>
      <c r="E65" s="52" t="str">
        <f aca="false">IF(C65="","",SUMIF('Expense Ledger'!$S$2:$S$800,C65,'Expense Ledger'!$I$2:$I$800))</f>
        <v/>
      </c>
      <c r="F65" s="50" t="str">
        <f aca="false">IF(C65="","",COUNTIFS('Expense Ledger'!$S$2:$S$800,C65,'Expense Ledger'!$J$2:$J$800,"&gt;"&amp;'Expenses Testing'!$E$9))</f>
        <v/>
      </c>
      <c r="G65" s="100"/>
      <c r="H65" s="50" t="str">
        <f aca="false">IF(C65="","",IF(G65="Exclude","Excluded – already tested","Included in sampling"))</f>
        <v/>
      </c>
      <c r="I65" s="50" t="str">
        <f aca="false">IF(C65="","",COUNTIFS('Expense Ledger'!$S$2:$S$800,C65,'Expense Ledger'!$L$2:$L$800,1))</f>
        <v/>
      </c>
      <c r="J65" s="50" t="str">
        <f aca="false">IF(C65="","",COUNTIFS('Expense Ledger'!$S$2:$S$800,C65,'Expense Ledger'!$O$2:$O$800,1))</f>
        <v/>
      </c>
      <c r="K65" s="49"/>
    </row>
    <row r="66" customFormat="false" ht="15" hidden="false" customHeight="false" outlineLevel="0" collapsed="false">
      <c r="A66" s="50" t="str">
        <f aca="false">IF(C66="","",ROWS($A$6:A66))</f>
        <v/>
      </c>
      <c r="B66" s="50" t="str">
        <f aca="false">IF(C66="","",IFERROR(IF(INDEX('Ledger Codes'!$C$6:$C$205,MATCH(C66,'Ledger Codes'!$B$6:$B$205,0))="","",INDEX('Ledger Codes'!$C$6:$C$205,MATCH(C66,'Ledger Codes'!$B$6:$B$205,0))),""))</f>
        <v/>
      </c>
      <c r="C66" s="50"/>
      <c r="D66" s="50" t="str">
        <f aca="false">IF(C66="","",COUNTIF('Expense Ledger'!$S$2:$S$800,C66))</f>
        <v/>
      </c>
      <c r="E66" s="52" t="str">
        <f aca="false">IF(C66="","",SUMIF('Expense Ledger'!$S$2:$S$800,C66,'Expense Ledger'!$I$2:$I$800))</f>
        <v/>
      </c>
      <c r="F66" s="50" t="str">
        <f aca="false">IF(C66="","",COUNTIFS('Expense Ledger'!$S$2:$S$800,C66,'Expense Ledger'!$J$2:$J$800,"&gt;"&amp;'Expenses Testing'!$E$9))</f>
        <v/>
      </c>
      <c r="G66" s="100"/>
      <c r="H66" s="50" t="str">
        <f aca="false">IF(C66="","",IF(G66="Exclude","Excluded – already tested","Included in sampling"))</f>
        <v/>
      </c>
      <c r="I66" s="50" t="str">
        <f aca="false">IF(C66="","",COUNTIFS('Expense Ledger'!$S$2:$S$800,C66,'Expense Ledger'!$L$2:$L$800,1))</f>
        <v/>
      </c>
      <c r="J66" s="50" t="str">
        <f aca="false">IF(C66="","",COUNTIFS('Expense Ledger'!$S$2:$S$800,C66,'Expense Ledger'!$O$2:$O$800,1))</f>
        <v/>
      </c>
      <c r="K66" s="49"/>
    </row>
    <row r="67" customFormat="false" ht="15" hidden="false" customHeight="false" outlineLevel="0" collapsed="false">
      <c r="A67" s="50" t="str">
        <f aca="false">IF(C67="","",ROWS($A$6:A67))</f>
        <v/>
      </c>
      <c r="B67" s="50" t="str">
        <f aca="false">IF(C67="","",IFERROR(IF(INDEX('Ledger Codes'!$C$6:$C$205,MATCH(C67,'Ledger Codes'!$B$6:$B$205,0))="","",INDEX('Ledger Codes'!$C$6:$C$205,MATCH(C67,'Ledger Codes'!$B$6:$B$205,0))),""))</f>
        <v/>
      </c>
      <c r="C67" s="50"/>
      <c r="D67" s="50" t="str">
        <f aca="false">IF(C67="","",COUNTIF('Expense Ledger'!$S$2:$S$800,C67))</f>
        <v/>
      </c>
      <c r="E67" s="52" t="str">
        <f aca="false">IF(C67="","",SUMIF('Expense Ledger'!$S$2:$S$800,C67,'Expense Ledger'!$I$2:$I$800))</f>
        <v/>
      </c>
      <c r="F67" s="50" t="str">
        <f aca="false">IF(C67="","",COUNTIFS('Expense Ledger'!$S$2:$S$800,C67,'Expense Ledger'!$J$2:$J$800,"&gt;"&amp;'Expenses Testing'!$E$9))</f>
        <v/>
      </c>
      <c r="G67" s="100"/>
      <c r="H67" s="50" t="str">
        <f aca="false">IF(C67="","",IF(G67="Exclude","Excluded – already tested","Included in sampling"))</f>
        <v/>
      </c>
      <c r="I67" s="50" t="str">
        <f aca="false">IF(C67="","",COUNTIFS('Expense Ledger'!$S$2:$S$800,C67,'Expense Ledger'!$L$2:$L$800,1))</f>
        <v/>
      </c>
      <c r="J67" s="50" t="str">
        <f aca="false">IF(C67="","",COUNTIFS('Expense Ledger'!$S$2:$S$800,C67,'Expense Ledger'!$O$2:$O$800,1))</f>
        <v/>
      </c>
      <c r="K67" s="49"/>
    </row>
    <row r="68" customFormat="false" ht="15" hidden="false" customHeight="false" outlineLevel="0" collapsed="false">
      <c r="A68" s="50" t="str">
        <f aca="false">IF(C68="","",ROWS($A$6:A68))</f>
        <v/>
      </c>
      <c r="B68" s="50" t="str">
        <f aca="false">IF(C68="","",IFERROR(IF(INDEX('Ledger Codes'!$C$6:$C$205,MATCH(C68,'Ledger Codes'!$B$6:$B$205,0))="","",INDEX('Ledger Codes'!$C$6:$C$205,MATCH(C68,'Ledger Codes'!$B$6:$B$205,0))),""))</f>
        <v/>
      </c>
      <c r="C68" s="50"/>
      <c r="D68" s="50" t="str">
        <f aca="false">IF(C68="","",COUNTIF('Expense Ledger'!$S$2:$S$800,C68))</f>
        <v/>
      </c>
      <c r="E68" s="52" t="str">
        <f aca="false">IF(C68="","",SUMIF('Expense Ledger'!$S$2:$S$800,C68,'Expense Ledger'!$I$2:$I$800))</f>
        <v/>
      </c>
      <c r="F68" s="50" t="str">
        <f aca="false">IF(C68="","",COUNTIFS('Expense Ledger'!$S$2:$S$800,C68,'Expense Ledger'!$J$2:$J$800,"&gt;"&amp;'Expenses Testing'!$E$9))</f>
        <v/>
      </c>
      <c r="G68" s="100"/>
      <c r="H68" s="50" t="str">
        <f aca="false">IF(C68="","",IF(G68="Exclude","Excluded – already tested","Included in sampling"))</f>
        <v/>
      </c>
      <c r="I68" s="50" t="str">
        <f aca="false">IF(C68="","",COUNTIFS('Expense Ledger'!$S$2:$S$800,C68,'Expense Ledger'!$L$2:$L$800,1))</f>
        <v/>
      </c>
      <c r="J68" s="50" t="str">
        <f aca="false">IF(C68="","",COUNTIFS('Expense Ledger'!$S$2:$S$800,C68,'Expense Ledger'!$O$2:$O$800,1))</f>
        <v/>
      </c>
      <c r="K68" s="49"/>
    </row>
    <row r="69" customFormat="false" ht="15" hidden="false" customHeight="false" outlineLevel="0" collapsed="false">
      <c r="A69" s="50" t="str">
        <f aca="false">IF(C69="","",ROWS($A$6:A69))</f>
        <v/>
      </c>
      <c r="B69" s="50" t="str">
        <f aca="false">IF(C69="","",IFERROR(IF(INDEX('Ledger Codes'!$C$6:$C$205,MATCH(C69,'Ledger Codes'!$B$6:$B$205,0))="","",INDEX('Ledger Codes'!$C$6:$C$205,MATCH(C69,'Ledger Codes'!$B$6:$B$205,0))),""))</f>
        <v/>
      </c>
      <c r="C69" s="50"/>
      <c r="D69" s="50" t="str">
        <f aca="false">IF(C69="","",COUNTIF('Expense Ledger'!$S$2:$S$800,C69))</f>
        <v/>
      </c>
      <c r="E69" s="52" t="str">
        <f aca="false">IF(C69="","",SUMIF('Expense Ledger'!$S$2:$S$800,C69,'Expense Ledger'!$I$2:$I$800))</f>
        <v/>
      </c>
      <c r="F69" s="50" t="str">
        <f aca="false">IF(C69="","",COUNTIFS('Expense Ledger'!$S$2:$S$800,C69,'Expense Ledger'!$J$2:$J$800,"&gt;"&amp;'Expenses Testing'!$E$9))</f>
        <v/>
      </c>
      <c r="G69" s="100"/>
      <c r="H69" s="50" t="str">
        <f aca="false">IF(C69="","",IF(G69="Exclude","Excluded – already tested","Included in sampling"))</f>
        <v/>
      </c>
      <c r="I69" s="50" t="str">
        <f aca="false">IF(C69="","",COUNTIFS('Expense Ledger'!$S$2:$S$800,C69,'Expense Ledger'!$L$2:$L$800,1))</f>
        <v/>
      </c>
      <c r="J69" s="50" t="str">
        <f aca="false">IF(C69="","",COUNTIFS('Expense Ledger'!$S$2:$S$800,C69,'Expense Ledger'!$O$2:$O$800,1))</f>
        <v/>
      </c>
      <c r="K69" s="49"/>
    </row>
    <row r="70" customFormat="false" ht="15" hidden="false" customHeight="false" outlineLevel="0" collapsed="false">
      <c r="A70" s="50" t="str">
        <f aca="false">IF(C70="","",ROWS($A$6:A70))</f>
        <v/>
      </c>
      <c r="B70" s="50" t="str">
        <f aca="false">IF(C70="","",IFERROR(IF(INDEX('Ledger Codes'!$C$6:$C$205,MATCH(C70,'Ledger Codes'!$B$6:$B$205,0))="","",INDEX('Ledger Codes'!$C$6:$C$205,MATCH(C70,'Ledger Codes'!$B$6:$B$205,0))),""))</f>
        <v/>
      </c>
      <c r="C70" s="50"/>
      <c r="D70" s="50" t="str">
        <f aca="false">IF(C70="","",COUNTIF('Expense Ledger'!$S$2:$S$800,C70))</f>
        <v/>
      </c>
      <c r="E70" s="52" t="str">
        <f aca="false">IF(C70="","",SUMIF('Expense Ledger'!$S$2:$S$800,C70,'Expense Ledger'!$I$2:$I$800))</f>
        <v/>
      </c>
      <c r="F70" s="50" t="str">
        <f aca="false">IF(C70="","",COUNTIFS('Expense Ledger'!$S$2:$S$800,C70,'Expense Ledger'!$J$2:$J$800,"&gt;"&amp;'Expenses Testing'!$E$9))</f>
        <v/>
      </c>
      <c r="G70" s="100"/>
      <c r="H70" s="50" t="str">
        <f aca="false">IF(C70="","",IF(G70="Exclude","Excluded – already tested","Included in sampling"))</f>
        <v/>
      </c>
      <c r="I70" s="50" t="str">
        <f aca="false">IF(C70="","",COUNTIFS('Expense Ledger'!$S$2:$S$800,C70,'Expense Ledger'!$L$2:$L$800,1))</f>
        <v/>
      </c>
      <c r="J70" s="50" t="str">
        <f aca="false">IF(C70="","",COUNTIFS('Expense Ledger'!$S$2:$S$800,C70,'Expense Ledger'!$O$2:$O$800,1))</f>
        <v/>
      </c>
      <c r="K70" s="49"/>
    </row>
    <row r="71" customFormat="false" ht="15" hidden="false" customHeight="false" outlineLevel="0" collapsed="false">
      <c r="A71" s="50" t="str">
        <f aca="false">IF(C71="","",ROWS($A$6:A71))</f>
        <v/>
      </c>
      <c r="B71" s="50" t="str">
        <f aca="false">IF(C71="","",IFERROR(IF(INDEX('Ledger Codes'!$C$6:$C$205,MATCH(C71,'Ledger Codes'!$B$6:$B$205,0))="","",INDEX('Ledger Codes'!$C$6:$C$205,MATCH(C71,'Ledger Codes'!$B$6:$B$205,0))),""))</f>
        <v/>
      </c>
      <c r="C71" s="50"/>
      <c r="D71" s="50" t="str">
        <f aca="false">IF(C71="","",COUNTIF('Expense Ledger'!$S$2:$S$800,C71))</f>
        <v/>
      </c>
      <c r="E71" s="52" t="str">
        <f aca="false">IF(C71="","",SUMIF('Expense Ledger'!$S$2:$S$800,C71,'Expense Ledger'!$I$2:$I$800))</f>
        <v/>
      </c>
      <c r="F71" s="50" t="str">
        <f aca="false">IF(C71="","",COUNTIFS('Expense Ledger'!$S$2:$S$800,C71,'Expense Ledger'!$J$2:$J$800,"&gt;"&amp;'Expenses Testing'!$E$9))</f>
        <v/>
      </c>
      <c r="G71" s="100"/>
      <c r="H71" s="50" t="str">
        <f aca="false">IF(C71="","",IF(G71="Exclude","Excluded – already tested","Included in sampling"))</f>
        <v/>
      </c>
      <c r="I71" s="50" t="str">
        <f aca="false">IF(C71="","",COUNTIFS('Expense Ledger'!$S$2:$S$800,C71,'Expense Ledger'!$L$2:$L$800,1))</f>
        <v/>
      </c>
      <c r="J71" s="50" t="str">
        <f aca="false">IF(C71="","",COUNTIFS('Expense Ledger'!$S$2:$S$800,C71,'Expense Ledger'!$O$2:$O$800,1))</f>
        <v/>
      </c>
      <c r="K71" s="49"/>
    </row>
    <row r="72" customFormat="false" ht="15" hidden="false" customHeight="false" outlineLevel="0" collapsed="false">
      <c r="A72" s="50" t="str">
        <f aca="false">IF(C72="","",ROWS($A$6:A72))</f>
        <v/>
      </c>
      <c r="B72" s="50" t="str">
        <f aca="false">IF(C72="","",IFERROR(IF(INDEX('Ledger Codes'!$C$6:$C$205,MATCH(C72,'Ledger Codes'!$B$6:$B$205,0))="","",INDEX('Ledger Codes'!$C$6:$C$205,MATCH(C72,'Ledger Codes'!$B$6:$B$205,0))),""))</f>
        <v/>
      </c>
      <c r="C72" s="50"/>
      <c r="D72" s="50" t="str">
        <f aca="false">IF(C72="","",COUNTIF('Expense Ledger'!$S$2:$S$800,C72))</f>
        <v/>
      </c>
      <c r="E72" s="52" t="str">
        <f aca="false">IF(C72="","",SUMIF('Expense Ledger'!$S$2:$S$800,C72,'Expense Ledger'!$I$2:$I$800))</f>
        <v/>
      </c>
      <c r="F72" s="50" t="str">
        <f aca="false">IF(C72="","",COUNTIFS('Expense Ledger'!$S$2:$S$800,C72,'Expense Ledger'!$J$2:$J$800,"&gt;"&amp;'Expenses Testing'!$E$9))</f>
        <v/>
      </c>
      <c r="G72" s="100"/>
      <c r="H72" s="50" t="str">
        <f aca="false">IF(C72="","",IF(G72="Exclude","Excluded – already tested","Included in sampling"))</f>
        <v/>
      </c>
      <c r="I72" s="50" t="str">
        <f aca="false">IF(C72="","",COUNTIFS('Expense Ledger'!$S$2:$S$800,C72,'Expense Ledger'!$L$2:$L$800,1))</f>
        <v/>
      </c>
      <c r="J72" s="50" t="str">
        <f aca="false">IF(C72="","",COUNTIFS('Expense Ledger'!$S$2:$S$800,C72,'Expense Ledger'!$O$2:$O$800,1))</f>
        <v/>
      </c>
      <c r="K72" s="49"/>
    </row>
    <row r="73" customFormat="false" ht="15" hidden="false" customHeight="false" outlineLevel="0" collapsed="false">
      <c r="A73" s="50" t="str">
        <f aca="false">IF(C73="","",ROWS($A$6:A73))</f>
        <v/>
      </c>
      <c r="B73" s="50" t="str">
        <f aca="false">IF(C73="","",IFERROR(IF(INDEX('Ledger Codes'!$C$6:$C$205,MATCH(C73,'Ledger Codes'!$B$6:$B$205,0))="","",INDEX('Ledger Codes'!$C$6:$C$205,MATCH(C73,'Ledger Codes'!$B$6:$B$205,0))),""))</f>
        <v/>
      </c>
      <c r="C73" s="50"/>
      <c r="D73" s="50" t="str">
        <f aca="false">IF(C73="","",COUNTIF('Expense Ledger'!$S$2:$S$800,C73))</f>
        <v/>
      </c>
      <c r="E73" s="52" t="str">
        <f aca="false">IF(C73="","",SUMIF('Expense Ledger'!$S$2:$S$800,C73,'Expense Ledger'!$I$2:$I$800))</f>
        <v/>
      </c>
      <c r="F73" s="50" t="str">
        <f aca="false">IF(C73="","",COUNTIFS('Expense Ledger'!$S$2:$S$800,C73,'Expense Ledger'!$J$2:$J$800,"&gt;"&amp;'Expenses Testing'!$E$9))</f>
        <v/>
      </c>
      <c r="G73" s="100"/>
      <c r="H73" s="50" t="str">
        <f aca="false">IF(C73="","",IF(G73="Exclude","Excluded – already tested","Included in sampling"))</f>
        <v/>
      </c>
      <c r="I73" s="50" t="str">
        <f aca="false">IF(C73="","",COUNTIFS('Expense Ledger'!$S$2:$S$800,C73,'Expense Ledger'!$L$2:$L$800,1))</f>
        <v/>
      </c>
      <c r="J73" s="50" t="str">
        <f aca="false">IF(C73="","",COUNTIFS('Expense Ledger'!$S$2:$S$800,C73,'Expense Ledger'!$O$2:$O$800,1))</f>
        <v/>
      </c>
      <c r="K73" s="49"/>
    </row>
    <row r="74" customFormat="false" ht="15" hidden="false" customHeight="false" outlineLevel="0" collapsed="false">
      <c r="A74" s="50" t="str">
        <f aca="false">IF(C74="","",ROWS($A$6:A74))</f>
        <v/>
      </c>
      <c r="B74" s="50" t="str">
        <f aca="false">IF(C74="","",IFERROR(IF(INDEX('Ledger Codes'!$C$6:$C$205,MATCH(C74,'Ledger Codes'!$B$6:$B$205,0))="","",INDEX('Ledger Codes'!$C$6:$C$205,MATCH(C74,'Ledger Codes'!$B$6:$B$205,0))),""))</f>
        <v/>
      </c>
      <c r="C74" s="50"/>
      <c r="D74" s="50" t="str">
        <f aca="false">IF(C74="","",COUNTIF('Expense Ledger'!$S$2:$S$800,C74))</f>
        <v/>
      </c>
      <c r="E74" s="52" t="str">
        <f aca="false">IF(C74="","",SUMIF('Expense Ledger'!$S$2:$S$800,C74,'Expense Ledger'!$I$2:$I$800))</f>
        <v/>
      </c>
      <c r="F74" s="50" t="str">
        <f aca="false">IF(C74="","",COUNTIFS('Expense Ledger'!$S$2:$S$800,C74,'Expense Ledger'!$J$2:$J$800,"&gt;"&amp;'Expenses Testing'!$E$9))</f>
        <v/>
      </c>
      <c r="G74" s="100"/>
      <c r="H74" s="50" t="str">
        <f aca="false">IF(C74="","",IF(G74="Exclude","Excluded – already tested","Included in sampling"))</f>
        <v/>
      </c>
      <c r="I74" s="50" t="str">
        <f aca="false">IF(C74="","",COUNTIFS('Expense Ledger'!$S$2:$S$800,C74,'Expense Ledger'!$L$2:$L$800,1))</f>
        <v/>
      </c>
      <c r="J74" s="50" t="str">
        <f aca="false">IF(C74="","",COUNTIFS('Expense Ledger'!$S$2:$S$800,C74,'Expense Ledger'!$O$2:$O$800,1))</f>
        <v/>
      </c>
      <c r="K74" s="49"/>
    </row>
    <row r="75" customFormat="false" ht="15" hidden="false" customHeight="false" outlineLevel="0" collapsed="false">
      <c r="A75" s="50" t="str">
        <f aca="false">IF(C75="","",ROWS($A$6:A75))</f>
        <v/>
      </c>
      <c r="B75" s="50" t="str">
        <f aca="false">IF(C75="","",IFERROR(IF(INDEX('Ledger Codes'!$C$6:$C$205,MATCH(C75,'Ledger Codes'!$B$6:$B$205,0))="","",INDEX('Ledger Codes'!$C$6:$C$205,MATCH(C75,'Ledger Codes'!$B$6:$B$205,0))),""))</f>
        <v/>
      </c>
      <c r="C75" s="50"/>
      <c r="D75" s="50" t="str">
        <f aca="false">IF(C75="","",COUNTIF('Expense Ledger'!$S$2:$S$800,C75))</f>
        <v/>
      </c>
      <c r="E75" s="52" t="str">
        <f aca="false">IF(C75="","",SUMIF('Expense Ledger'!$S$2:$S$800,C75,'Expense Ledger'!$I$2:$I$800))</f>
        <v/>
      </c>
      <c r="F75" s="50" t="str">
        <f aca="false">IF(C75="","",COUNTIFS('Expense Ledger'!$S$2:$S$800,C75,'Expense Ledger'!$J$2:$J$800,"&gt;"&amp;'Expenses Testing'!$E$9))</f>
        <v/>
      </c>
      <c r="G75" s="100"/>
      <c r="H75" s="50" t="str">
        <f aca="false">IF(C75="","",IF(G75="Exclude","Excluded – already tested","Included in sampling"))</f>
        <v/>
      </c>
      <c r="I75" s="50" t="str">
        <f aca="false">IF(C75="","",COUNTIFS('Expense Ledger'!$S$2:$S$800,C75,'Expense Ledger'!$L$2:$L$800,1))</f>
        <v/>
      </c>
      <c r="J75" s="50" t="str">
        <f aca="false">IF(C75="","",COUNTIFS('Expense Ledger'!$S$2:$S$800,C75,'Expense Ledger'!$O$2:$O$800,1))</f>
        <v/>
      </c>
      <c r="K75" s="49"/>
    </row>
    <row r="76" customFormat="false" ht="15" hidden="false" customHeight="false" outlineLevel="0" collapsed="false">
      <c r="C76" s="77" t="s">
        <v>2369</v>
      </c>
      <c r="D76" s="101" t="n">
        <f aca="false">SUM(D6:D75)</f>
        <v>306</v>
      </c>
      <c r="E76" s="92" t="n">
        <f aca="false">SUM(E6:E75)</f>
        <v>1018226.6582</v>
      </c>
      <c r="F76" s="101" t="n">
        <f aca="false">SUM(F6:F75)</f>
        <v>42</v>
      </c>
      <c r="I76" s="101" t="n">
        <f aca="false">SUM(I6:I75)</f>
        <v>29</v>
      </c>
      <c r="J76" s="101" t="n">
        <f aca="false">SUM(J6:J75)</f>
        <v>262</v>
      </c>
    </row>
  </sheetData>
  <conditionalFormatting sqref="A6:J75">
    <cfRule type="expression" priority="2" aboveAverage="0" equalAverage="0" bottom="0" percent="0" rank="0" text="" dxfId="9">
      <formula>$G6="Exclude"</formula>
    </cfRule>
  </conditionalFormatting>
  <dataValidations count="1">
    <dataValidation allowBlank="false" errorStyle="stop" operator="between" showDropDown="false" showErrorMessage="false" showInputMessage="false" sqref="G6:G75" type="list">
      <formula1>"Include,Exclude"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M2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4"/>
    <col collapsed="false" customWidth="true" hidden="false" outlineLevel="0" max="4" min="4" style="0" width="62"/>
    <col collapsed="false" customWidth="true" hidden="false" outlineLevel="0" max="8" min="5" style="0" width="16"/>
    <col collapsed="false" customWidth="true" hidden="false" outlineLevel="0" max="9" min="9" style="0" width="40"/>
    <col collapsed="false" customWidth="true" hidden="false" outlineLevel="0" max="10" min="10" style="0" width="11"/>
    <col collapsed="false" customWidth="true" hidden="false" outlineLevel="0" max="12" min="11" style="0" width="16"/>
    <col collapsed="false" customWidth="true" hidden="false" outlineLevel="0" max="13" min="13" style="0" width="30"/>
  </cols>
  <sheetData>
    <row r="1" customFormat="false" ht="17.35" hidden="false" customHeight="false" outlineLevel="0" collapsed="false">
      <c r="A1" s="53" t="s">
        <v>3158</v>
      </c>
    </row>
    <row r="2" customFormat="false" ht="15" hidden="false" customHeight="false" outlineLevel="0" collapsed="false">
      <c r="A2" s="59" t="str">
        <f aca="false">"Client: "&amp;Materiality!E3&amp;"   |   Reporting date: "&amp;Materiality!E5</f>
        <v>Client: LRC   |   Reporting date: 31 March 2026</v>
      </c>
    </row>
    <row r="4" customFormat="false" ht="15" hidden="false" customHeight="false" outlineLevel="0" collapsed="false">
      <c r="A4" s="60" t="s">
        <v>2305</v>
      </c>
      <c r="B4" s="61"/>
      <c r="C4" s="61"/>
      <c r="D4" s="61"/>
      <c r="E4" s="61"/>
      <c r="F4" s="61"/>
      <c r="G4" s="61"/>
      <c r="H4" s="61"/>
      <c r="I4" s="61"/>
      <c r="J4" s="61"/>
      <c r="K4" s="61"/>
      <c r="L4" s="61"/>
      <c r="M4" s="61"/>
    </row>
    <row r="5" customFormat="false" ht="15" hidden="false" customHeight="false" outlineLevel="0" collapsed="false">
      <c r="C5" s="50" t="s">
        <v>2306</v>
      </c>
      <c r="E5" s="62" t="s">
        <v>265</v>
      </c>
    </row>
    <row r="6" customFormat="false" ht="15" hidden="false" customHeight="false" outlineLevel="0" collapsed="false">
      <c r="C6" s="50" t="s">
        <v>2307</v>
      </c>
      <c r="E6" s="63" t="n">
        <f aca="false">Materiality!F29</f>
        <v>1000000</v>
      </c>
    </row>
    <row r="7" customFormat="false" ht="15" hidden="false" customHeight="false" outlineLevel="0" collapsed="false">
      <c r="C7" s="50" t="s">
        <v>2308</v>
      </c>
      <c r="E7" s="64" t="n">
        <f aca="false">Materiality!G37/100</f>
        <v>0.005</v>
      </c>
    </row>
    <row r="8" customFormat="false" ht="15" hidden="false" customHeight="false" outlineLevel="0" collapsed="false">
      <c r="C8" s="50" t="s">
        <v>2309</v>
      </c>
      <c r="E8" s="63" t="n">
        <f aca="false">Materiality!H37</f>
        <v>5000</v>
      </c>
    </row>
    <row r="9" customFormat="false" ht="15" hidden="false" customHeight="false" outlineLevel="0" collapsed="false">
      <c r="C9" s="50" t="s">
        <v>2310</v>
      </c>
      <c r="E9" s="65" t="n">
        <f aca="false">Materiality!H42</f>
        <v>4000</v>
      </c>
    </row>
    <row r="10" customFormat="false" ht="15" hidden="false" customHeight="false" outlineLevel="0" collapsed="false">
      <c r="C10" s="50" t="s">
        <v>2311</v>
      </c>
      <c r="E10" s="66" t="s">
        <v>2312</v>
      </c>
    </row>
    <row r="11" customFormat="false" ht="15" hidden="false" customHeight="false" outlineLevel="0" collapsed="false">
      <c r="C11" s="50" t="s">
        <v>2313</v>
      </c>
      <c r="E11" s="66" t="s">
        <v>2314</v>
      </c>
    </row>
    <row r="12" customFormat="false" ht="15" hidden="false" customHeight="false" outlineLevel="0" collapsed="false">
      <c r="C12" s="50" t="s">
        <v>2315</v>
      </c>
      <c r="E12" s="67"/>
    </row>
    <row r="13" customFormat="false" ht="15" hidden="false" customHeight="false" outlineLevel="0" collapsed="false">
      <c r="C13" s="50" t="s">
        <v>3159</v>
      </c>
      <c r="E13" s="102" t="n">
        <f aca="false">COUNTIF('Expense Accounts'!$G$6:$G$75,"Exclude")</f>
        <v>4</v>
      </c>
      <c r="G13" s="80" t="s">
        <v>3160</v>
      </c>
    </row>
    <row r="15" customFormat="false" ht="15" hidden="false" customHeight="false" outlineLevel="0" collapsed="false">
      <c r="A15" s="68" t="s">
        <v>2316</v>
      </c>
      <c r="B15" s="69"/>
      <c r="C15" s="69"/>
      <c r="D15" s="69"/>
      <c r="E15" s="69"/>
      <c r="F15" s="69"/>
      <c r="G15" s="69"/>
      <c r="H15" s="69"/>
      <c r="I15" s="68" t="s">
        <v>2317</v>
      </c>
      <c r="J15" s="69"/>
      <c r="K15" s="69"/>
      <c r="L15" s="69"/>
      <c r="M15" s="69"/>
    </row>
    <row r="16" customFormat="false" ht="15" hidden="false" customHeight="false" outlineLevel="0" collapsed="false">
      <c r="C16" s="50" t="s">
        <v>2318</v>
      </c>
      <c r="E16" s="70" t="n">
        <f aca="false">SUMIF('Expense Ledger'!$O$2:$O$800,1,'Expense Ledger'!$J$2:$J$800)</f>
        <v>223066.7464</v>
      </c>
      <c r="I16" s="71" t="s">
        <v>2319</v>
      </c>
      <c r="J16" s="72" t="s">
        <v>2320</v>
      </c>
      <c r="K16" s="72" t="s">
        <v>2314</v>
      </c>
      <c r="L16" s="72" t="s">
        <v>2321</v>
      </c>
    </row>
    <row r="17" customFormat="false" ht="15" hidden="false" customHeight="false" outlineLevel="0" collapsed="false">
      <c r="C17" s="50" t="s">
        <v>2322</v>
      </c>
      <c r="E17" s="70" t="n">
        <f aca="false">E9</f>
        <v>4000</v>
      </c>
      <c r="I17" s="73" t="s">
        <v>2323</v>
      </c>
      <c r="J17" s="74" t="n">
        <v>40</v>
      </c>
      <c r="K17" s="74" t="n">
        <v>50</v>
      </c>
      <c r="L17" s="74" t="n">
        <v>60</v>
      </c>
    </row>
    <row r="18" customFormat="false" ht="15" hidden="false" customHeight="false" outlineLevel="0" collapsed="false">
      <c r="C18" s="50" t="s">
        <v>2324</v>
      </c>
      <c r="E18" s="75" t="n">
        <f aca="false">IF(E10="Low (1)",0.25,IF(E10="Low to Moderate (2)",0.5,IF(E10="Moderate (3)",0.75,IF(E10="Significant (4)",0.999999,0.00001))))</f>
        <v>0.5</v>
      </c>
      <c r="I18" s="73" t="s">
        <v>2325</v>
      </c>
      <c r="J18" s="74" t="n">
        <v>30</v>
      </c>
      <c r="K18" s="74" t="n">
        <v>40</v>
      </c>
      <c r="L18" s="74" t="n">
        <v>50</v>
      </c>
    </row>
    <row r="19" customFormat="false" ht="15" hidden="false" customHeight="false" outlineLevel="0" collapsed="false">
      <c r="C19" s="50" t="s">
        <v>2326</v>
      </c>
      <c r="E19" s="70" t="n">
        <f aca="false">IFERROR(E17/E18,0)</f>
        <v>8000</v>
      </c>
      <c r="I19" s="73" t="s">
        <v>2312</v>
      </c>
      <c r="J19" s="74" t="n">
        <v>20</v>
      </c>
      <c r="K19" s="74" t="n">
        <v>30</v>
      </c>
      <c r="L19" s="74" t="n">
        <v>40</v>
      </c>
    </row>
    <row r="20" customFormat="false" ht="15" hidden="false" customHeight="false" outlineLevel="0" collapsed="false">
      <c r="C20" s="50" t="s">
        <v>2327</v>
      </c>
      <c r="E20" s="76" t="n">
        <f aca="false">IFERROR(ROUND(E16/E19,0),0)</f>
        <v>28</v>
      </c>
      <c r="I20" s="73" t="s">
        <v>2328</v>
      </c>
      <c r="J20" s="74" t="n">
        <v>15</v>
      </c>
      <c r="K20" s="74" t="n">
        <v>25</v>
      </c>
      <c r="L20" s="74" t="n">
        <v>35</v>
      </c>
    </row>
    <row r="21" customFormat="false" ht="15" hidden="false" customHeight="false" outlineLevel="0" collapsed="false">
      <c r="C21" s="50" t="s">
        <v>2329</v>
      </c>
      <c r="E21" s="76" t="n">
        <f aca="false">INDEX($J$17:$L$20,MATCH(E10,$I$17:$I$20,0),MATCH(E11,$J$16:$L$16,0))</f>
        <v>30</v>
      </c>
    </row>
    <row r="22" customFormat="false" ht="15" hidden="false" customHeight="false" outlineLevel="0" collapsed="false">
      <c r="C22" s="50" t="s">
        <v>2330</v>
      </c>
      <c r="E22" s="76" t="n">
        <f aca="false">MIN(E20,E21)</f>
        <v>28</v>
      </c>
    </row>
    <row r="23" customFormat="false" ht="15" hidden="false" customHeight="false" outlineLevel="0" collapsed="false">
      <c r="C23" s="77" t="s">
        <v>2331</v>
      </c>
      <c r="E23" s="78" t="n">
        <f aca="false">IF(E12&lt;&gt;"",E12,E22)</f>
        <v>28</v>
      </c>
    </row>
    <row r="25" customFormat="false" ht="15" hidden="false" customHeight="false" outlineLevel="0" collapsed="false">
      <c r="A25" s="60" t="s">
        <v>2332</v>
      </c>
      <c r="B25" s="61"/>
      <c r="C25" s="61"/>
      <c r="D25" s="61"/>
      <c r="E25" s="61"/>
      <c r="F25" s="61"/>
      <c r="G25" s="61"/>
      <c r="H25" s="61"/>
      <c r="I25" s="61"/>
      <c r="J25" s="61"/>
      <c r="K25" s="61"/>
      <c r="L25" s="61"/>
      <c r="M25" s="61"/>
    </row>
    <row r="26" customFormat="false" ht="15" hidden="false" customHeight="false" outlineLevel="0" collapsed="false">
      <c r="C26" s="50" t="s">
        <v>2333</v>
      </c>
      <c r="E26" s="76" t="n">
        <f aca="false">COUNT('Expense Ledger'!$I$2:$I$800)</f>
        <v>306</v>
      </c>
    </row>
    <row r="27" customFormat="false" ht="15" hidden="false" customHeight="false" outlineLevel="0" collapsed="false">
      <c r="C27" s="50" t="s">
        <v>2334</v>
      </c>
      <c r="E27" s="70" t="n">
        <f aca="false">SUM('Expense Ledger'!$I$2:$I$800)</f>
        <v>1018226.6582</v>
      </c>
    </row>
    <row r="28" customFormat="false" ht="15" hidden="false" customHeight="false" outlineLevel="0" collapsed="false">
      <c r="C28" s="50" t="s">
        <v>2335</v>
      </c>
      <c r="E28" s="76" t="n">
        <f aca="false">COUNTIFS('Expense Ledger'!$K$2:$K$800,1)</f>
        <v>15</v>
      </c>
    </row>
    <row r="29" customFormat="false" ht="15" hidden="false" customHeight="false" outlineLevel="0" collapsed="false">
      <c r="C29" s="50" t="s">
        <v>2336</v>
      </c>
      <c r="E29" s="70" t="n">
        <f aca="false">SUMIF('Expense Ledger'!$K$2:$K$800,1,'Expense Ledger'!$J$2:$J$800)</f>
        <v>115432.82</v>
      </c>
    </row>
    <row r="30" customFormat="false" ht="15" hidden="false" customHeight="false" outlineLevel="0" collapsed="false">
      <c r="C30" s="50" t="s">
        <v>2337</v>
      </c>
      <c r="E30" s="76" t="n">
        <f aca="false">E26-E28</f>
        <v>291</v>
      </c>
    </row>
    <row r="31" customFormat="false" ht="15" hidden="false" customHeight="false" outlineLevel="0" collapsed="false">
      <c r="C31" s="77" t="s">
        <v>2338</v>
      </c>
      <c r="E31" s="79" t="n">
        <f aca="false">SUM('Expense Ledger'!$L$2:$L$800)</f>
        <v>29</v>
      </c>
      <c r="G31" s="80" t="s">
        <v>2339</v>
      </c>
    </row>
    <row r="32" customFormat="false" ht="15" hidden="false" customHeight="false" outlineLevel="0" collapsed="false">
      <c r="C32" s="50" t="s">
        <v>2340</v>
      </c>
      <c r="E32" s="81" t="n">
        <f aca="false">SUMIF('Expense Ledger'!$L$2:$L$800,1,'Expense Ledger'!$J$2:$J$800)</f>
        <v>691341.6518</v>
      </c>
    </row>
    <row r="33" customFormat="false" ht="15" hidden="false" customHeight="false" outlineLevel="0" collapsed="false">
      <c r="C33" s="77" t="s">
        <v>2341</v>
      </c>
      <c r="E33" s="78" t="n">
        <f aca="false">SUM('Expense Ledger'!$O$2:$O$800)</f>
        <v>262</v>
      </c>
    </row>
    <row r="34" customFormat="false" ht="15" hidden="false" customHeight="false" outlineLevel="0" collapsed="false">
      <c r="C34" s="50" t="s">
        <v>2342</v>
      </c>
      <c r="E34" s="82" t="n">
        <f aca="false">E16</f>
        <v>223066.7464</v>
      </c>
    </row>
    <row r="35" customFormat="false" ht="15" hidden="false" customHeight="false" outlineLevel="0" collapsed="false">
      <c r="C35" s="50" t="s">
        <v>2343</v>
      </c>
      <c r="E35" s="83" t="n">
        <f aca="false">E23</f>
        <v>28</v>
      </c>
    </row>
    <row r="36" customFormat="false" ht="15" hidden="false" customHeight="false" outlineLevel="0" collapsed="false">
      <c r="C36" s="77" t="s">
        <v>2344</v>
      </c>
      <c r="E36" s="78" t="n">
        <f aca="false">MIN(E35,E33)</f>
        <v>28</v>
      </c>
      <c r="G36" s="80" t="s">
        <v>2339</v>
      </c>
    </row>
    <row r="37" customFormat="false" ht="15" hidden="false" customHeight="false" outlineLevel="0" collapsed="false">
      <c r="C37" s="50" t="s">
        <v>2345</v>
      </c>
      <c r="E37" s="83" t="n">
        <f aca="false">E33-E36</f>
        <v>234</v>
      </c>
    </row>
    <row r="38" customFormat="false" ht="15" hidden="false" customHeight="false" outlineLevel="0" collapsed="false">
      <c r="C38" s="49" t="s">
        <v>3161</v>
      </c>
    </row>
    <row r="39" customFormat="false" ht="15" hidden="false" customHeight="false" outlineLevel="0" collapsed="false">
      <c r="C39" s="49" t="s">
        <v>2347</v>
      </c>
    </row>
    <row r="41" customFormat="false" ht="15" hidden="false" customHeight="false" outlineLevel="0" collapsed="false">
      <c r="A41" s="60" t="s">
        <v>2348</v>
      </c>
      <c r="B41" s="61"/>
      <c r="C41" s="61"/>
      <c r="D41" s="61"/>
      <c r="E41" s="61"/>
      <c r="F41" s="61"/>
      <c r="G41" s="61"/>
      <c r="H41" s="61"/>
      <c r="I41" s="61"/>
      <c r="J41" s="61"/>
      <c r="K41" s="61"/>
      <c r="L41" s="61"/>
      <c r="M41" s="61"/>
    </row>
    <row r="42" customFormat="false" ht="15" hidden="false" customHeight="false" outlineLevel="0" collapsed="false">
      <c r="C42" s="50" t="s">
        <v>2349</v>
      </c>
      <c r="E42" s="72" t="str">
        <f aca="false">IF(COUNT('Expenses Above'!$A$5:$A$304)=COUNTIFS('Expense Ledger'!$J$2:$J$800,"&gt;"&amp;$E$9,'Expense Ledger'!$K$2:$K$800,0),"PASS","FAIL")</f>
        <v>PASS</v>
      </c>
      <c r="F42" s="49" t="str">
        <f aca="false">"Expected "&amp;(COUNTIFS('Expense Ledger'!$J$2:$J$800,"&gt;"&amp;$E$9,'Expense Ledger'!$K$2:$K$800,0))&amp;", listed "&amp;COUNT('Expenses Above'!$A$5:$A$304)</f>
        <v>Expected 29, listed 29</v>
      </c>
    </row>
    <row r="43" customFormat="false" ht="15" hidden="false" customHeight="false" outlineLevel="0" collapsed="false">
      <c r="C43" s="50" t="s">
        <v>2350</v>
      </c>
      <c r="E43" s="72" t="str">
        <f aca="false">IF(E33=E30-E31,"PASS","FAIL")</f>
        <v>PASS</v>
      </c>
    </row>
    <row r="44" customFormat="false" ht="15" hidden="false" customHeight="false" outlineLevel="0" collapsed="false">
      <c r="C44" s="50" t="s">
        <v>2351</v>
      </c>
      <c r="E44" s="72" t="str">
        <f aca="false">IF(COUNTIFS('Expense Ledger'!$L$2:$L$800,1,'Expense Ledger'!$O$2:$O$800,1)=0,"PASS","FAIL")</f>
        <v>PASS</v>
      </c>
    </row>
    <row r="45" customFormat="false" ht="15" hidden="false" customHeight="false" outlineLevel="0" collapsed="false">
      <c r="C45" s="50" t="s">
        <v>2352</v>
      </c>
      <c r="E45" s="72" t="str">
        <f aca="false">IF(COUNTIFS('Expense Ledger'!$K$2:$K$800,1,'Expense Ledger'!$L$2:$L$800,1)+COUNTIFS('Expense Ledger'!$K$2:$K$800,1,'Expense Ledger'!$O$2:$O$800,1)=0,"PASS","FAIL")</f>
        <v>PASS</v>
      </c>
    </row>
    <row r="46" customFormat="false" ht="15" hidden="false" customHeight="false" outlineLevel="0" collapsed="false">
      <c r="C46" s="50" t="s">
        <v>2353</v>
      </c>
      <c r="E46" s="72" t="str">
        <f aca="false">IF((SUMPRODUCT(ISNUMBER('Expense Ledger'!$I$2:$I$800)*NOT(ISNUMBER('Expense Ledger'!$B$2:$B$800)))+SUMPRODUCT(ISNUMBER('Expense Ledger'!$I$2:$I$800)*('Expense Ledger'!$D$2:$D$800=""))+SUMPRODUCT(('Expense Ledger'!$I$2:$I$800="")*('Expense Ledger'!$D$2:$D$800&lt;&gt;""))+SUMPRODUCT(ISNUMBER('Expense Ledger'!$I$2:$I$800)*('Expense Ledger'!$F$2:$F$800="")))=0,"PASS","REVIEW")</f>
        <v>REVIEW</v>
      </c>
      <c r="F46" s="49" t="str">
        <f aca="false">"Date: "&amp;SUMPRODUCT(ISNUMBER('Expense Ledger'!$I$2:$I$800)*NOT(ISNUMBER('Expense Ledger'!$B$2:$B$800)))&amp;"   Account: "&amp;SUMPRODUCT(ISNUMBER('Expense Ledger'!$I$2:$I$800)*('Expense Ledger'!$D$2:$D$800=""))&amp;"   Amount: "&amp;SUMPRODUCT(('Expense Ledger'!$I$2:$I$800="")*('Expense Ledger'!$D$2:$D$800&lt;&gt;""))&amp;"   Description: "&amp;SUMPRODUCT(ISNUMBER('Expense Ledger'!$I$2:$I$800)*('Expense Ledger'!$F$2:$F$800=""))</f>
        <v>Date: 0   Account: 0   Amount: 0   Description: 13</v>
      </c>
    </row>
    <row r="47" customFormat="false" ht="15" hidden="false" customHeight="false" outlineLevel="0" collapsed="false">
      <c r="C47" s="50" t="s">
        <v>2354</v>
      </c>
      <c r="E47" s="72" t="str">
        <f aca="false">IF(ROUND(SUM('Expense Ledger'!$I$2:$I$800)-(SUM('Expense Ledger'!$G$2:$G$800)-SUM('Expense Ledger'!$H$2:$H$800)),2)=0,"PASS","FAIL")</f>
        <v>PASS</v>
      </c>
    </row>
    <row r="48" customFormat="false" ht="15" hidden="false" customHeight="false" outlineLevel="0" collapsed="false">
      <c r="C48" s="50" t="s">
        <v>2355</v>
      </c>
      <c r="E48" s="72" t="str">
        <f aca="false">IF(E31&lt;=300,"PASS","FAIL – extend list")</f>
        <v>PASS</v>
      </c>
    </row>
    <row r="49" customFormat="false" ht="15" hidden="false" customHeight="false" outlineLevel="0" collapsed="false">
      <c r="C49" s="50" t="s">
        <v>2356</v>
      </c>
      <c r="E49" s="72" t="str">
        <f aca="false">IF(E35&lt;=E33,"PASS","REVIEW")</f>
        <v>PASS</v>
      </c>
      <c r="F49" s="49" t="str">
        <f aca="false">IF(E35&gt;E33,"Sample size capped at the eligible population","")</f>
        <v/>
      </c>
    </row>
    <row r="50" customFormat="false" ht="15" hidden="false" customHeight="false" outlineLevel="0" collapsed="false">
      <c r="C50" s="50" t="s">
        <v>2357</v>
      </c>
      <c r="E50" s="72" t="str">
        <f aca="false">IF(E36&lt;=100,"PASS","FAIL – extend list")</f>
        <v>PASS</v>
      </c>
    </row>
    <row r="51" customFormat="false" ht="15" hidden="false" customHeight="false" outlineLevel="0" collapsed="false">
      <c r="C51" s="50" t="s">
        <v>2358</v>
      </c>
      <c r="E51" s="72" t="str">
        <f aca="false">IF(SUMPRODUCT(('Expense Ledger'!$S$2:$S$800&lt;&gt;"")*('Expense Ledger'!$C$2:$C$800=""))=0,"PASS","REVIEW")</f>
        <v>REVIEW</v>
      </c>
      <c r="F51" s="49" t="str">
        <f aca="false">SUMPRODUCT(('Expense Ledger'!$S$2:$S$800&lt;&gt;"")*('Expense Ledger'!$C$2:$C$800=""))&amp;" line(s) without a ledger code – see Ledger Codes sheet"</f>
        <v>1 line(s) without a ledger code – see Ledger Codes sheet</v>
      </c>
    </row>
    <row r="52" customFormat="false" ht="15" hidden="false" customHeight="false" outlineLevel="0" collapsed="false">
      <c r="C52" s="50" t="s">
        <v>3162</v>
      </c>
      <c r="E52" s="72" t="str">
        <f aca="false">IF(SUMPRODUCT(('Expense Ledger'!$S$2:$S$800&lt;&gt;"")*ISNA(MATCH('Expense Ledger'!$S$2:$S$800,'Expense Accounts'!$C$6:$C$75,0)))=0,"PASS","REVIEW")</f>
        <v>PASS</v>
      </c>
      <c r="F52" s="49" t="str">
        <f aca="false">SUMPRODUCT(('Expense Ledger'!$S$2:$S$800&lt;&gt;"")*ISNA(MATCH('Expense Ledger'!$S$2:$S$800,'Expense Accounts'!$C$6:$C$75,0)))&amp;" line(s) in accounts not listed (treated as Include)"</f>
        <v>0 line(s) in accounts not listed (treated as Include)</v>
      </c>
    </row>
    <row r="53" customFormat="false" ht="15" hidden="false" customHeight="false" outlineLevel="0" collapsed="false">
      <c r="C53" s="50" t="s">
        <v>3163</v>
      </c>
      <c r="E53" s="72" t="str">
        <f aca="false">IF(E28&lt;=150,"PASS","FAIL – extend list")</f>
        <v>PASS</v>
      </c>
    </row>
    <row r="57" customFormat="false" ht="15" hidden="false" customHeight="false" outlineLevel="0" collapsed="false">
      <c r="A57" s="60" t="s">
        <v>3164</v>
      </c>
      <c r="B57" s="61"/>
      <c r="C57" s="61"/>
      <c r="D57" s="61"/>
      <c r="E57" s="61"/>
      <c r="F57" s="61"/>
      <c r="G57" s="61"/>
      <c r="H57" s="61"/>
      <c r="I57" s="61"/>
      <c r="J57" s="61"/>
      <c r="K57" s="61"/>
      <c r="L57" s="61"/>
      <c r="M57" s="61"/>
    </row>
    <row r="59" customFormat="false" ht="15" hidden="false" customHeight="false" outlineLevel="0" collapsed="false">
      <c r="A59" s="48" t="s">
        <v>3165</v>
      </c>
      <c r="B59" s="48" t="s">
        <v>308</v>
      </c>
      <c r="C59" s="48" t="s">
        <v>2362</v>
      </c>
      <c r="D59" s="48" t="s">
        <v>2363</v>
      </c>
      <c r="E59" s="48" t="s">
        <v>2364</v>
      </c>
      <c r="F59" s="48" t="s">
        <v>315</v>
      </c>
      <c r="G59" s="48" t="s">
        <v>45</v>
      </c>
      <c r="H59" s="48"/>
      <c r="I59" s="48" t="s">
        <v>3166</v>
      </c>
      <c r="J59" s="48" t="s">
        <v>2367</v>
      </c>
      <c r="K59" s="48" t="s">
        <v>307</v>
      </c>
    </row>
    <row r="60" customFormat="false" ht="15" hidden="false" customHeight="false" outlineLevel="0" collapsed="false">
      <c r="A60" s="90" t="n">
        <f aca="false">IF(ROWS($A$60:A60)&lt;=$E$28,ROWS($A$60:A60),"")</f>
        <v>1</v>
      </c>
      <c r="B60" s="91" t="n">
        <f aca="false">IF($A60="","",INDEX('Expense Ledger'!$B$1:$B$800,$J60))</f>
        <v>46022</v>
      </c>
      <c r="C60" s="50" t="str">
        <f aca="false">IF($A60="","",INDEX('Expense Ledger'!$D$1:$D$800,$J60))</f>
        <v>DEPRECIATION- OFFICE INTERIORS</v>
      </c>
      <c r="D60" s="50" t="str">
        <f aca="false">IF($A60="","",INDEX('Expense Ledger'!$F$1:$F$800,$J60)&amp;"")</f>
        <v>BEING DEPRECIATION @ 25% FOR COMPUTER HARDWARE, 10% FOR OFFICE INTERIOR &amp; 25% FOR SOFFTWARE- JBM- REF WORKING MR JIBIN- ANALYTIX</v>
      </c>
      <c r="E60" s="52" t="n">
        <f aca="false">IF($A60="","",INDEX('Expense Ledger'!$I$1:$I$800,$J60))</f>
        <v>22579.45</v>
      </c>
      <c r="F60" s="52" t="n">
        <f aca="false">IF($A60="","",INDEX('Expense Ledger'!$J$1:$J$800,$J60))</f>
        <v>22579.45</v>
      </c>
      <c r="G60" s="90" t="n">
        <f aca="false">IF($A60="","",INDEX('Expense Ledger'!$C$1:$C$800,$J60))</f>
        <v>10123</v>
      </c>
      <c r="I60" s="50" t="str">
        <f aca="false">IF($A60="","","Account set to Exclude (already tested) – removed from above and below lists")</f>
        <v>Account set to Exclude (already tested) – removed from above and below lists</v>
      </c>
      <c r="J60" s="90" t="n">
        <f aca="false">IF($A60="","",SMALL('Expense Ledger'!$R$2:$R$800,$A60))</f>
        <v>9</v>
      </c>
      <c r="K60" s="50" t="str">
        <f aca="false">IF($A60="","",INDEX('Expense Ledger'!$A$1:$A$800,$J60)&amp;"")</f>
        <v>GJAMS0096/25</v>
      </c>
    </row>
    <row r="61" customFormat="false" ht="15" hidden="false" customHeight="false" outlineLevel="0" collapsed="false">
      <c r="A61" s="90" t="n">
        <f aca="false">IF(ROWS($A$60:A61)&lt;=$E$28,ROWS($A$60:A61),"")</f>
        <v>2</v>
      </c>
      <c r="B61" s="91" t="n">
        <f aca="false">IF($A61="","",INDEX('Expense Ledger'!$B$1:$B$800,$J61))</f>
        <v>45838</v>
      </c>
      <c r="C61" s="50" t="str">
        <f aca="false">IF($A61="","",INDEX('Expense Ledger'!$D$1:$D$800,$J61))</f>
        <v>RENT- OFFICE</v>
      </c>
      <c r="D61" s="50" t="str">
        <f aca="false">IF($A61="","",INDEX('Expense Ledger'!$F$1:$F$800,$J61)&amp;"")</f>
        <v>BEING OFFICE ADVANCE RENT PAID ON 11.12.24 BIFURCATED TO PARTICULAR MONTHS FOR PERIOD OF 6 MONTHS IE 01.01.25 TO 30.06.25</v>
      </c>
      <c r="E61" s="52" t="n">
        <f aca="false">IF($A61="","",INDEX('Expense Ledger'!$I$1:$I$800,$J61))</f>
        <v>7300</v>
      </c>
      <c r="F61" s="52" t="n">
        <f aca="false">IF($A61="","",INDEX('Expense Ledger'!$J$1:$J$800,$J61))</f>
        <v>7300</v>
      </c>
      <c r="G61" s="90" t="n">
        <f aca="false">IF($A61="","",INDEX('Expense Ledger'!$C$1:$C$800,$J61))</f>
        <v>10114</v>
      </c>
      <c r="I61" s="50" t="str">
        <f aca="false">IF($A61="","","Account set to Exclude (already tested) – removed from above and below lists")</f>
        <v>Account set to Exclude (already tested) – removed from above and below lists</v>
      </c>
      <c r="J61" s="90" t="n">
        <f aca="false">IF($A61="","",SMALL('Expense Ledger'!$R$2:$R$800,$A61))</f>
        <v>25</v>
      </c>
      <c r="K61" s="50" t="str">
        <f aca="false">IF($A61="","",INDEX('Expense Ledger'!$A$1:$A$800,$J61)&amp;"")</f>
        <v>GJAMS0029/25</v>
      </c>
    </row>
    <row r="62" customFormat="false" ht="15" hidden="false" customHeight="false" outlineLevel="0" collapsed="false">
      <c r="A62" s="90" t="n">
        <f aca="false">IF(ROWS($A$60:A62)&lt;=$E$28,ROWS($A$60:A62),"")</f>
        <v>3</v>
      </c>
      <c r="B62" s="91" t="n">
        <f aca="false">IF($A62="","",INDEX('Expense Ledger'!$B$1:$B$800,$J62))</f>
        <v>45838</v>
      </c>
      <c r="C62" s="50" t="str">
        <f aca="false">IF($A62="","",INDEX('Expense Ledger'!$D$1:$D$800,$J62))</f>
        <v>RENT- OFFICE</v>
      </c>
      <c r="D62" s="50" t="str">
        <f aca="false">IF($A62="","",INDEX('Expense Ledger'!$F$1:$F$800,$J62)&amp;"")</f>
        <v>BEING OFFICE ADVANCE RENT PAID ON 11.12.24 BIFURCATED TO PARTICULAR MONTHS FOR PERIOD OF 6 MONTHS IE 01.01.25 TO 30.06.25</v>
      </c>
      <c r="E62" s="52" t="n">
        <f aca="false">IF($A62="","",INDEX('Expense Ledger'!$I$1:$I$800,$J62))</f>
        <v>7300</v>
      </c>
      <c r="F62" s="52" t="n">
        <f aca="false">IF($A62="","",INDEX('Expense Ledger'!$J$1:$J$800,$J62))</f>
        <v>7300</v>
      </c>
      <c r="G62" s="90" t="n">
        <f aca="false">IF($A62="","",INDEX('Expense Ledger'!$C$1:$C$800,$J62))</f>
        <v>10114</v>
      </c>
      <c r="I62" s="50" t="str">
        <f aca="false">IF($A62="","","Account set to Exclude (already tested) – removed from above and below lists")</f>
        <v>Account set to Exclude (already tested) – removed from above and below lists</v>
      </c>
      <c r="J62" s="90" t="n">
        <f aca="false">IF($A62="","",SMALL('Expense Ledger'!$R$2:$R$800,$A62))</f>
        <v>26</v>
      </c>
      <c r="K62" s="50" t="str">
        <f aca="false">IF($A62="","",INDEX('Expense Ledger'!$A$1:$A$800,$J62)&amp;"")</f>
        <v>GJAMS0029/25</v>
      </c>
    </row>
    <row r="63" customFormat="false" ht="15" hidden="false" customHeight="false" outlineLevel="0" collapsed="false">
      <c r="A63" s="90" t="n">
        <f aca="false">IF(ROWS($A$60:A63)&lt;=$E$28,ROWS($A$60:A63),"")</f>
        <v>4</v>
      </c>
      <c r="B63" s="91" t="n">
        <f aca="false">IF($A63="","",INDEX('Expense Ledger'!$B$1:$B$800,$J63))</f>
        <v>45838</v>
      </c>
      <c r="C63" s="50" t="str">
        <f aca="false">IF($A63="","",INDEX('Expense Ledger'!$D$1:$D$800,$J63))</f>
        <v>RENT- OFFICE</v>
      </c>
      <c r="D63" s="50" t="str">
        <f aca="false">IF($A63="","",INDEX('Expense Ledger'!$F$1:$F$800,$J63)&amp;"")</f>
        <v>BEING OFFICE ADVANCE RENT PAID ON 11.12.24 BIFURCATED TO PARTICULAR MONTHS FOR PERIOD OF 6 MONTHS IE 01.01.25 TO 30.06.25</v>
      </c>
      <c r="E63" s="52" t="n">
        <f aca="false">IF($A63="","",INDEX('Expense Ledger'!$I$1:$I$800,$J63))</f>
        <v>7300</v>
      </c>
      <c r="F63" s="52" t="n">
        <f aca="false">IF($A63="","",INDEX('Expense Ledger'!$J$1:$J$800,$J63))</f>
        <v>7300</v>
      </c>
      <c r="G63" s="90" t="n">
        <f aca="false">IF($A63="","",INDEX('Expense Ledger'!$C$1:$C$800,$J63))</f>
        <v>10114</v>
      </c>
      <c r="I63" s="50" t="str">
        <f aca="false">IF($A63="","","Account set to Exclude (already tested) – removed from above and below lists")</f>
        <v>Account set to Exclude (already tested) – removed from above and below lists</v>
      </c>
      <c r="J63" s="90" t="n">
        <f aca="false">IF($A63="","",SMALL('Expense Ledger'!$R$2:$R$800,$A63))</f>
        <v>27</v>
      </c>
      <c r="K63" s="50" t="str">
        <f aca="false">IF($A63="","",INDEX('Expense Ledger'!$A$1:$A$800,$J63)&amp;"")</f>
        <v>GJAMS0029/25</v>
      </c>
    </row>
    <row r="64" customFormat="false" ht="15" hidden="false" customHeight="false" outlineLevel="0" collapsed="false">
      <c r="A64" s="90" t="n">
        <f aca="false">IF(ROWS($A$60:A64)&lt;=$E$28,ROWS($A$60:A64),"")</f>
        <v>5</v>
      </c>
      <c r="B64" s="91" t="n">
        <f aca="false">IF($A64="","",INDEX('Expense Ledger'!$B$1:$B$800,$J64))</f>
        <v>45838</v>
      </c>
      <c r="C64" s="50" t="str">
        <f aca="false">IF($A64="","",INDEX('Expense Ledger'!$D$1:$D$800,$J64))</f>
        <v>RENT- OFFICE</v>
      </c>
      <c r="D64" s="50" t="str">
        <f aca="false">IF($A64="","",INDEX('Expense Ledger'!$F$1:$F$800,$J64)&amp;"")</f>
        <v>BEING OFFICE ADVANCE RENT PAID ON 11.12.24 BIFURCATED TO PARTICULAR MONTHS FOR PERIOD OF 6 MONTHS IE 01.01.25 TO 30.06.25</v>
      </c>
      <c r="E64" s="52" t="n">
        <f aca="false">IF($A64="","",INDEX('Expense Ledger'!$I$1:$I$800,$J64))</f>
        <v>7300</v>
      </c>
      <c r="F64" s="52" t="n">
        <f aca="false">IF($A64="","",INDEX('Expense Ledger'!$J$1:$J$800,$J64))</f>
        <v>7300</v>
      </c>
      <c r="G64" s="90" t="n">
        <f aca="false">IF($A64="","",INDEX('Expense Ledger'!$C$1:$C$800,$J64))</f>
        <v>10114</v>
      </c>
      <c r="I64" s="50" t="str">
        <f aca="false">IF($A64="","","Account set to Exclude (already tested) – removed from above and below lists")</f>
        <v>Account set to Exclude (already tested) – removed from above and below lists</v>
      </c>
      <c r="J64" s="90" t="n">
        <f aca="false">IF($A64="","",SMALL('Expense Ledger'!$R$2:$R$800,$A64))</f>
        <v>28</v>
      </c>
      <c r="K64" s="50" t="str">
        <f aca="false">IF($A64="","",INDEX('Expense Ledger'!$A$1:$A$800,$J64)&amp;"")</f>
        <v>GJAMS0029/25</v>
      </c>
    </row>
    <row r="65" customFormat="false" ht="15" hidden="false" customHeight="false" outlineLevel="0" collapsed="false">
      <c r="A65" s="90" t="n">
        <f aca="false">IF(ROWS($A$60:A65)&lt;=$E$28,ROWS($A$60:A65),"")</f>
        <v>6</v>
      </c>
      <c r="B65" s="91" t="n">
        <f aca="false">IF($A65="","",INDEX('Expense Ledger'!$B$1:$B$800,$J65))</f>
        <v>45838</v>
      </c>
      <c r="C65" s="50" t="str">
        <f aca="false">IF($A65="","",INDEX('Expense Ledger'!$D$1:$D$800,$J65))</f>
        <v>RENT- OFFICE</v>
      </c>
      <c r="D65" s="50" t="str">
        <f aca="false">IF($A65="","",INDEX('Expense Ledger'!$F$1:$F$800,$J65)&amp;"")</f>
        <v>BEING OFFICE ADVANCE RENT PAID ON 11.12.24 BIFURCATED TO PARTICULAR MONTHS FOR PERIOD OF 6 MONTHS IE 01.01.25 TO 30.06.25</v>
      </c>
      <c r="E65" s="52" t="n">
        <f aca="false">IF($A65="","",INDEX('Expense Ledger'!$I$1:$I$800,$J65))</f>
        <v>7300</v>
      </c>
      <c r="F65" s="52" t="n">
        <f aca="false">IF($A65="","",INDEX('Expense Ledger'!$J$1:$J$800,$J65))</f>
        <v>7300</v>
      </c>
      <c r="G65" s="90" t="n">
        <f aca="false">IF($A65="","",INDEX('Expense Ledger'!$C$1:$C$800,$J65))</f>
        <v>10114</v>
      </c>
      <c r="I65" s="50" t="str">
        <f aca="false">IF($A65="","","Account set to Exclude (already tested) – removed from above and below lists")</f>
        <v>Account set to Exclude (already tested) – removed from above and below lists</v>
      </c>
      <c r="J65" s="90" t="n">
        <f aca="false">IF($A65="","",SMALL('Expense Ledger'!$R$2:$R$800,$A65))</f>
        <v>29</v>
      </c>
      <c r="K65" s="50" t="str">
        <f aca="false">IF($A65="","",INDEX('Expense Ledger'!$A$1:$A$800,$J65)&amp;"")</f>
        <v>GJAMS0029/25</v>
      </c>
    </row>
    <row r="66" customFormat="false" ht="15" hidden="false" customHeight="false" outlineLevel="0" collapsed="false">
      <c r="A66" s="90" t="n">
        <f aca="false">IF(ROWS($A$60:A66)&lt;=$E$28,ROWS($A$60:A66),"")</f>
        <v>7</v>
      </c>
      <c r="B66" s="91" t="n">
        <f aca="false">IF($A66="","",INDEX('Expense Ledger'!$B$1:$B$800,$J66))</f>
        <v>45838</v>
      </c>
      <c r="C66" s="50" t="str">
        <f aca="false">IF($A66="","",INDEX('Expense Ledger'!$D$1:$D$800,$J66))</f>
        <v>RENT- OFFICE</v>
      </c>
      <c r="D66" s="50" t="str">
        <f aca="false">IF($A66="","",INDEX('Expense Ledger'!$F$1:$F$800,$J66)&amp;"")</f>
        <v>BEING OFFICE ADVANCE RENT PAID ON 11.12.24 BIFURCATED TO PARTICULAR MONTHS FOR PERIOD OF 6 MONTHS IE 01.01.25 TO 30.06.25</v>
      </c>
      <c r="E66" s="52" t="n">
        <f aca="false">IF($A66="","",INDEX('Expense Ledger'!$I$1:$I$800,$J66))</f>
        <v>7300</v>
      </c>
      <c r="F66" s="52" t="n">
        <f aca="false">IF($A66="","",INDEX('Expense Ledger'!$J$1:$J$800,$J66))</f>
        <v>7300</v>
      </c>
      <c r="G66" s="90" t="n">
        <f aca="false">IF($A66="","",INDEX('Expense Ledger'!$C$1:$C$800,$J66))</f>
        <v>10114</v>
      </c>
      <c r="I66" s="50" t="str">
        <f aca="false">IF($A66="","","Account set to Exclude (already tested) – removed from above and below lists")</f>
        <v>Account set to Exclude (already tested) – removed from above and below lists</v>
      </c>
      <c r="J66" s="90" t="n">
        <f aca="false">IF($A66="","",SMALL('Expense Ledger'!$R$2:$R$800,$A66))</f>
        <v>30</v>
      </c>
      <c r="K66" s="50" t="str">
        <f aca="false">IF($A66="","",INDEX('Expense Ledger'!$A$1:$A$800,$J66)&amp;"")</f>
        <v>GJAMS0029/25</v>
      </c>
    </row>
    <row r="67" customFormat="false" ht="15" hidden="false" customHeight="false" outlineLevel="0" collapsed="false">
      <c r="A67" s="90" t="n">
        <f aca="false">IF(ROWS($A$60:A67)&lt;=$E$28,ROWS($A$60:A67),"")</f>
        <v>8</v>
      </c>
      <c r="B67" s="91" t="n">
        <f aca="false">IF($A67="","",INDEX('Expense Ledger'!$B$1:$B$800,$J67))</f>
        <v>46022</v>
      </c>
      <c r="C67" s="50" t="str">
        <f aca="false">IF($A67="","",INDEX('Expense Ledger'!$D$1:$D$800,$J67))</f>
        <v>RENT- OFFICE</v>
      </c>
      <c r="D67" s="50" t="str">
        <f aca="false">IF($A67="","",INDEX('Expense Ledger'!$F$1:$F$800,$J67)&amp;"")</f>
        <v>BEING OFFICE ADVNACE RENT PAID ON 05.07.25 BIFURCATED TO PARTICULAR MONTHS FOR THE PERIOD OF 6 MONTHS IE 01.07.25 TO 31.12.25</v>
      </c>
      <c r="E67" s="52" t="n">
        <f aca="false">IF($A67="","",INDEX('Expense Ledger'!$I$1:$I$800,$J67))</f>
        <v>7300</v>
      </c>
      <c r="F67" s="52" t="n">
        <f aca="false">IF($A67="","",INDEX('Expense Ledger'!$J$1:$J$800,$J67))</f>
        <v>7300</v>
      </c>
      <c r="G67" s="90" t="n">
        <f aca="false">IF($A67="","",INDEX('Expense Ledger'!$C$1:$C$800,$J67))</f>
        <v>10114</v>
      </c>
      <c r="I67" s="50" t="str">
        <f aca="false">IF($A67="","","Account set to Exclude (already tested) – removed from above and below lists")</f>
        <v>Account set to Exclude (already tested) – removed from above and below lists</v>
      </c>
      <c r="J67" s="90" t="n">
        <f aca="false">IF($A67="","",SMALL('Expense Ledger'!$R$2:$R$800,$A67))</f>
        <v>31</v>
      </c>
      <c r="K67" s="50" t="str">
        <f aca="false">IF($A67="","",INDEX('Expense Ledger'!$A$1:$A$800,$J67)&amp;"")</f>
        <v>GJAMS0030/25</v>
      </c>
    </row>
    <row r="68" customFormat="false" ht="15" hidden="false" customHeight="false" outlineLevel="0" collapsed="false">
      <c r="A68" s="90" t="n">
        <f aca="false">IF(ROWS($A$60:A68)&lt;=$E$28,ROWS($A$60:A68),"")</f>
        <v>9</v>
      </c>
      <c r="B68" s="91" t="n">
        <f aca="false">IF($A68="","",INDEX('Expense Ledger'!$B$1:$B$800,$J68))</f>
        <v>46022</v>
      </c>
      <c r="C68" s="50" t="str">
        <f aca="false">IF($A68="","",INDEX('Expense Ledger'!$D$1:$D$800,$J68))</f>
        <v>RENT- OFFICE</v>
      </c>
      <c r="D68" s="50" t="str">
        <f aca="false">IF($A68="","",INDEX('Expense Ledger'!$F$1:$F$800,$J68)&amp;"")</f>
        <v>BEING OFFICE ADVNACE RENT PAID ON 05.07.25 BIFURCATED TO PARTICULAR MONTHS FOR THE PERIOD OF 6 MONTHS IE 01.07.25 TO 31.12.25</v>
      </c>
      <c r="E68" s="52" t="n">
        <f aca="false">IF($A68="","",INDEX('Expense Ledger'!$I$1:$I$800,$J68))</f>
        <v>7300</v>
      </c>
      <c r="F68" s="52" t="n">
        <f aca="false">IF($A68="","",INDEX('Expense Ledger'!$J$1:$J$800,$J68))</f>
        <v>7300</v>
      </c>
      <c r="G68" s="90" t="n">
        <f aca="false">IF($A68="","",INDEX('Expense Ledger'!$C$1:$C$800,$J68))</f>
        <v>10114</v>
      </c>
      <c r="I68" s="50" t="str">
        <f aca="false">IF($A68="","","Account set to Exclude (already tested) – removed from above and below lists")</f>
        <v>Account set to Exclude (already tested) – removed from above and below lists</v>
      </c>
      <c r="J68" s="90" t="n">
        <f aca="false">IF($A68="","",SMALL('Expense Ledger'!$R$2:$R$800,$A68))</f>
        <v>32</v>
      </c>
      <c r="K68" s="50" t="str">
        <f aca="false">IF($A68="","",INDEX('Expense Ledger'!$A$1:$A$800,$J68)&amp;"")</f>
        <v>GJAMS0030/25</v>
      </c>
    </row>
    <row r="69" customFormat="false" ht="15" hidden="false" customHeight="false" outlineLevel="0" collapsed="false">
      <c r="A69" s="90" t="n">
        <f aca="false">IF(ROWS($A$60:A69)&lt;=$E$28,ROWS($A$60:A69),"")</f>
        <v>10</v>
      </c>
      <c r="B69" s="91" t="n">
        <f aca="false">IF($A69="","",INDEX('Expense Ledger'!$B$1:$B$800,$J69))</f>
        <v>46022</v>
      </c>
      <c r="C69" s="50" t="str">
        <f aca="false">IF($A69="","",INDEX('Expense Ledger'!$D$1:$D$800,$J69))</f>
        <v>RENT- OFFICE</v>
      </c>
      <c r="D69" s="50" t="str">
        <f aca="false">IF($A69="","",INDEX('Expense Ledger'!$F$1:$F$800,$J69)&amp;"")</f>
        <v>BEING OFFICE ADVNACE RENT PAID ON 05.07.25 BIFURCATED TO PARTICULAR MONTHS FOR THE PERIOD OF 6 MONTHS IE 01.07.25 TO 31.12.25</v>
      </c>
      <c r="E69" s="52" t="n">
        <f aca="false">IF($A69="","",INDEX('Expense Ledger'!$I$1:$I$800,$J69))</f>
        <v>7300</v>
      </c>
      <c r="F69" s="52" t="n">
        <f aca="false">IF($A69="","",INDEX('Expense Ledger'!$J$1:$J$800,$J69))</f>
        <v>7300</v>
      </c>
      <c r="G69" s="90" t="n">
        <f aca="false">IF($A69="","",INDEX('Expense Ledger'!$C$1:$C$800,$J69))</f>
        <v>10114</v>
      </c>
      <c r="I69" s="50" t="str">
        <f aca="false">IF($A69="","","Account set to Exclude (already tested) – removed from above and below lists")</f>
        <v>Account set to Exclude (already tested) – removed from above and below lists</v>
      </c>
      <c r="J69" s="90" t="n">
        <f aca="false">IF($A69="","",SMALL('Expense Ledger'!$R$2:$R$800,$A69))</f>
        <v>33</v>
      </c>
      <c r="K69" s="50" t="str">
        <f aca="false">IF($A69="","",INDEX('Expense Ledger'!$A$1:$A$800,$J69)&amp;"")</f>
        <v>GJAMS0030/25</v>
      </c>
    </row>
    <row r="70" customFormat="false" ht="15" hidden="false" customHeight="false" outlineLevel="0" collapsed="false">
      <c r="A70" s="90" t="n">
        <f aca="false">IF(ROWS($A$60:A70)&lt;=$E$28,ROWS($A$60:A70),"")</f>
        <v>11</v>
      </c>
      <c r="B70" s="91" t="n">
        <f aca="false">IF($A70="","",INDEX('Expense Ledger'!$B$1:$B$800,$J70))</f>
        <v>46022</v>
      </c>
      <c r="C70" s="50" t="str">
        <f aca="false">IF($A70="","",INDEX('Expense Ledger'!$D$1:$D$800,$J70))</f>
        <v>RENT- OFFICE</v>
      </c>
      <c r="D70" s="50" t="str">
        <f aca="false">IF($A70="","",INDEX('Expense Ledger'!$F$1:$F$800,$J70)&amp;"")</f>
        <v>BEING OFFICE ADVNACE RENT PAID ON 05.07.25 BIFURCATED TO PARTICULAR MONTHS FOR THE PERIOD OF 6 MONTHS IE 01.07.25 TO 31.12.25</v>
      </c>
      <c r="E70" s="52" t="n">
        <f aca="false">IF($A70="","",INDEX('Expense Ledger'!$I$1:$I$800,$J70))</f>
        <v>7300</v>
      </c>
      <c r="F70" s="52" t="n">
        <f aca="false">IF($A70="","",INDEX('Expense Ledger'!$J$1:$J$800,$J70))</f>
        <v>7300</v>
      </c>
      <c r="G70" s="90" t="n">
        <f aca="false">IF($A70="","",INDEX('Expense Ledger'!$C$1:$C$800,$J70))</f>
        <v>10114</v>
      </c>
      <c r="I70" s="50" t="str">
        <f aca="false">IF($A70="","","Account set to Exclude (already tested) – removed from above and below lists")</f>
        <v>Account set to Exclude (already tested) – removed from above and below lists</v>
      </c>
      <c r="J70" s="90" t="n">
        <f aca="false">IF($A70="","",SMALL('Expense Ledger'!$R$2:$R$800,$A70))</f>
        <v>34</v>
      </c>
      <c r="K70" s="50" t="str">
        <f aca="false">IF($A70="","",INDEX('Expense Ledger'!$A$1:$A$800,$J70)&amp;"")</f>
        <v>GJAMS0030/25</v>
      </c>
    </row>
    <row r="71" customFormat="false" ht="15" hidden="false" customHeight="false" outlineLevel="0" collapsed="false">
      <c r="A71" s="90" t="n">
        <f aca="false">IF(ROWS($A$60:A71)&lt;=$E$28,ROWS($A$60:A71),"")</f>
        <v>12</v>
      </c>
      <c r="B71" s="91" t="n">
        <f aca="false">IF($A71="","",INDEX('Expense Ledger'!$B$1:$B$800,$J71))</f>
        <v>46022</v>
      </c>
      <c r="C71" s="50" t="str">
        <f aca="false">IF($A71="","",INDEX('Expense Ledger'!$D$1:$D$800,$J71))</f>
        <v>RENT- OFFICE</v>
      </c>
      <c r="D71" s="50" t="str">
        <f aca="false">IF($A71="","",INDEX('Expense Ledger'!$F$1:$F$800,$J71)&amp;"")</f>
        <v>BEING OFFICE ADVNACE RENT PAID ON 05.07.25 BIFURCATED TO PARTICULAR MONTHS FOR THE PERIOD OF 6 MONTHS IE 01.07.25 TO 31.12.25</v>
      </c>
      <c r="E71" s="52" t="n">
        <f aca="false">IF($A71="","",INDEX('Expense Ledger'!$I$1:$I$800,$J71))</f>
        <v>7300</v>
      </c>
      <c r="F71" s="52" t="n">
        <f aca="false">IF($A71="","",INDEX('Expense Ledger'!$J$1:$J$800,$J71))</f>
        <v>7300</v>
      </c>
      <c r="G71" s="90" t="n">
        <f aca="false">IF($A71="","",INDEX('Expense Ledger'!$C$1:$C$800,$J71))</f>
        <v>10114</v>
      </c>
      <c r="I71" s="50" t="str">
        <f aca="false">IF($A71="","","Account set to Exclude (already tested) – removed from above and below lists")</f>
        <v>Account set to Exclude (already tested) – removed from above and below lists</v>
      </c>
      <c r="J71" s="90" t="n">
        <f aca="false">IF($A71="","",SMALL('Expense Ledger'!$R$2:$R$800,$A71))</f>
        <v>35</v>
      </c>
      <c r="K71" s="50" t="str">
        <f aca="false">IF($A71="","",INDEX('Expense Ledger'!$A$1:$A$800,$J71)&amp;"")</f>
        <v>GJAMS0030/25</v>
      </c>
    </row>
    <row r="72" customFormat="false" ht="15" hidden="false" customHeight="false" outlineLevel="0" collapsed="false">
      <c r="A72" s="90" t="n">
        <f aca="false">IF(ROWS($A$60:A72)&lt;=$E$28,ROWS($A$60:A72),"")</f>
        <v>13</v>
      </c>
      <c r="B72" s="91" t="n">
        <f aca="false">IF($A72="","",INDEX('Expense Ledger'!$B$1:$B$800,$J72))</f>
        <v>46022</v>
      </c>
      <c r="C72" s="50" t="str">
        <f aca="false">IF($A72="","",INDEX('Expense Ledger'!$D$1:$D$800,$J72))</f>
        <v>RENT- OFFICE</v>
      </c>
      <c r="D72" s="50" t="str">
        <f aca="false">IF($A72="","",INDEX('Expense Ledger'!$F$1:$F$800,$J72)&amp;"")</f>
        <v>BEING OFFICE ADVNACE RENT PAID ON 05.07.25 BIFURCATED TO PARTICULAR MONTHS FOR THE PERIOD OF 6 MONTHS IE 01.07.25 TO 31.12.25</v>
      </c>
      <c r="E72" s="52" t="n">
        <f aca="false">IF($A72="","",INDEX('Expense Ledger'!$I$1:$I$800,$J72))</f>
        <v>7300</v>
      </c>
      <c r="F72" s="52" t="n">
        <f aca="false">IF($A72="","",INDEX('Expense Ledger'!$J$1:$J$800,$J72))</f>
        <v>7300</v>
      </c>
      <c r="G72" s="90" t="n">
        <f aca="false">IF($A72="","",INDEX('Expense Ledger'!$C$1:$C$800,$J72))</f>
        <v>10114</v>
      </c>
      <c r="I72" s="50" t="str">
        <f aca="false">IF($A72="","","Account set to Exclude (already tested) – removed from above and below lists")</f>
        <v>Account set to Exclude (already tested) – removed from above and below lists</v>
      </c>
      <c r="J72" s="90" t="n">
        <f aca="false">IF($A72="","",SMALL('Expense Ledger'!$R$2:$R$800,$A72))</f>
        <v>36</v>
      </c>
      <c r="K72" s="50" t="str">
        <f aca="false">IF($A72="","",INDEX('Expense Ledger'!$A$1:$A$800,$J72)&amp;"")</f>
        <v>GJAMS0030/25</v>
      </c>
    </row>
    <row r="73" customFormat="false" ht="15" hidden="false" customHeight="false" outlineLevel="0" collapsed="false">
      <c r="A73" s="90" t="n">
        <f aca="false">IF(ROWS($A$60:A73)&lt;=$E$28,ROWS($A$60:A73),"")</f>
        <v>14</v>
      </c>
      <c r="B73" s="91" t="n">
        <f aca="false">IF($A73="","",INDEX('Expense Ledger'!$B$1:$B$800,$J73))</f>
        <v>46022</v>
      </c>
      <c r="C73" s="50" t="str">
        <f aca="false">IF($A73="","",INDEX('Expense Ledger'!$D$1:$D$800,$J73))</f>
        <v>DEPRECIATION-COMPUTERS</v>
      </c>
      <c r="D73" s="50" t="str">
        <f aca="false">IF($A73="","",INDEX('Expense Ledger'!$F$1:$F$800,$J73)&amp;"")</f>
        <v>BEING DEPRECIATION @ 25% FOR COMPUTER HARDWARE, 10% FOR OFFICE INTERIOR &amp; 25% FOR SOFFTWARE- JBM- REF WORKING MR JIBIN- ANALYTIX</v>
      </c>
      <c r="E73" s="52" t="n">
        <f aca="false">IF($A73="","",INDEX('Expense Ledger'!$I$1:$I$800,$J73))</f>
        <v>3212.04</v>
      </c>
      <c r="F73" s="52" t="n">
        <f aca="false">IF($A73="","",INDEX('Expense Ledger'!$J$1:$J$800,$J73))</f>
        <v>3212.04</v>
      </c>
      <c r="G73" s="90" t="n">
        <f aca="false">IF($A73="","",INDEX('Expense Ledger'!$C$1:$C$800,$J73))</f>
        <v>10123</v>
      </c>
      <c r="I73" s="50" t="str">
        <f aca="false">IF($A73="","","Account set to Exclude (already tested) – removed from above and below lists")</f>
        <v>Account set to Exclude (already tested) – removed from above and below lists</v>
      </c>
      <c r="J73" s="90" t="n">
        <f aca="false">IF($A73="","",SMALL('Expense Ledger'!$R$2:$R$800,$A73))</f>
        <v>51</v>
      </c>
      <c r="K73" s="50" t="str">
        <f aca="false">IF($A73="","",INDEX('Expense Ledger'!$A$1:$A$800,$J73)&amp;"")</f>
        <v>GJAMS0096/25</v>
      </c>
    </row>
    <row r="74" customFormat="false" ht="15" hidden="false" customHeight="false" outlineLevel="0" collapsed="false">
      <c r="A74" s="90" t="n">
        <f aca="false">IF(ROWS($A$60:A74)&lt;=$E$28,ROWS($A$60:A74),"")</f>
        <v>15</v>
      </c>
      <c r="B74" s="91" t="n">
        <f aca="false">IF($A74="","",INDEX('Expense Ledger'!$B$1:$B$800,$J74))</f>
        <v>46022</v>
      </c>
      <c r="C74" s="50" t="str">
        <f aca="false">IF($A74="","",INDEX('Expense Ledger'!$D$1:$D$800,$J74))</f>
        <v>DEPRECIATIN- SOFTWARE</v>
      </c>
      <c r="D74" s="50" t="str">
        <f aca="false">IF($A74="","",INDEX('Expense Ledger'!$F$1:$F$800,$J74)&amp;"")</f>
        <v>BEING DEPRECIATION @ 25% FOR COMPUTER HARDWARE, 10% FOR OFFICE INTERIOR &amp; 25% FOR SOFFTWARE- JBM- REF WORKING MR JIBIN- ANALYTIX</v>
      </c>
      <c r="E74" s="52" t="n">
        <f aca="false">IF($A74="","",INDEX('Expense Ledger'!$I$1:$I$800,$J74))</f>
        <v>2041.33</v>
      </c>
      <c r="F74" s="52" t="n">
        <f aca="false">IF($A74="","",INDEX('Expense Ledger'!$J$1:$J$800,$J74))</f>
        <v>2041.33</v>
      </c>
      <c r="G74" s="90" t="n">
        <f aca="false">IF($A74="","",INDEX('Expense Ledger'!$C$1:$C$800,$J74))</f>
        <v>10123</v>
      </c>
      <c r="I74" s="50" t="str">
        <f aca="false">IF($A74="","","Account set to Exclude (already tested) – removed from above and below lists")</f>
        <v>Account set to Exclude (already tested) – removed from above and below lists</v>
      </c>
      <c r="J74" s="90" t="n">
        <f aca="false">IF($A74="","",SMALL('Expense Ledger'!$R$2:$R$800,$A74))</f>
        <v>74</v>
      </c>
      <c r="K74" s="50" t="str">
        <f aca="false">IF($A74="","",INDEX('Expense Ledger'!$A$1:$A$800,$J74)&amp;"")</f>
        <v>GJAMS0096/25</v>
      </c>
    </row>
    <row r="75" customFormat="false" ht="15" hidden="false" customHeight="false" outlineLevel="0" collapsed="false">
      <c r="A75" s="90" t="str">
        <f aca="false">IF(ROWS($A$60:A75)&lt;=$E$28,ROWS($A$60:A75),"")</f>
        <v/>
      </c>
      <c r="B75" s="91" t="str">
        <f aca="false">IF($A75="","",INDEX('Expense Ledger'!$B$1:$B$800,$J75))</f>
        <v/>
      </c>
      <c r="C75" s="50" t="str">
        <f aca="false">IF($A75="","",INDEX('Expense Ledger'!$D$1:$D$800,$J75))</f>
        <v/>
      </c>
      <c r="D75" s="50" t="str">
        <f aca="false">IF($A75="","",INDEX('Expense Ledger'!$F$1:$F$800,$J75)&amp;"")</f>
        <v/>
      </c>
      <c r="E75" s="52" t="str">
        <f aca="false">IF($A75="","",INDEX('Expense Ledger'!$I$1:$I$800,$J75))</f>
        <v/>
      </c>
      <c r="F75" s="52" t="str">
        <f aca="false">IF($A75="","",INDEX('Expense Ledger'!$J$1:$J$800,$J75))</f>
        <v/>
      </c>
      <c r="G75" s="90" t="str">
        <f aca="false">IF($A75="","",INDEX('Expense Ledger'!$C$1:$C$800,$J75))</f>
        <v/>
      </c>
      <c r="I75" s="50" t="str">
        <f aca="false">IF($A75="","","Account set to Exclude (already tested) – removed from above and below lists")</f>
        <v/>
      </c>
      <c r="J75" s="90" t="str">
        <f aca="false">IF($A75="","",SMALL('Expense Ledger'!$R$2:$R$800,$A75))</f>
        <v/>
      </c>
      <c r="K75" s="50" t="str">
        <f aca="false">IF($A75="","",INDEX('Expense Ledger'!$A$1:$A$800,$J75)&amp;"")</f>
        <v/>
      </c>
    </row>
    <row r="76" customFormat="false" ht="15" hidden="false" customHeight="false" outlineLevel="0" collapsed="false">
      <c r="A76" s="90" t="str">
        <f aca="false">IF(ROWS($A$60:A76)&lt;=$E$28,ROWS($A$60:A76),"")</f>
        <v/>
      </c>
      <c r="B76" s="91" t="str">
        <f aca="false">IF($A76="","",INDEX('Expense Ledger'!$B$1:$B$800,$J76))</f>
        <v/>
      </c>
      <c r="C76" s="50" t="str">
        <f aca="false">IF($A76="","",INDEX('Expense Ledger'!$D$1:$D$800,$J76))</f>
        <v/>
      </c>
      <c r="D76" s="50" t="str">
        <f aca="false">IF($A76="","",INDEX('Expense Ledger'!$F$1:$F$800,$J76)&amp;"")</f>
        <v/>
      </c>
      <c r="E76" s="52" t="str">
        <f aca="false">IF($A76="","",INDEX('Expense Ledger'!$I$1:$I$800,$J76))</f>
        <v/>
      </c>
      <c r="F76" s="52" t="str">
        <f aca="false">IF($A76="","",INDEX('Expense Ledger'!$J$1:$J$800,$J76))</f>
        <v/>
      </c>
      <c r="G76" s="90" t="str">
        <f aca="false">IF($A76="","",INDEX('Expense Ledger'!$C$1:$C$800,$J76))</f>
        <v/>
      </c>
      <c r="I76" s="50" t="str">
        <f aca="false">IF($A76="","","Account set to Exclude (already tested) – removed from above and below lists")</f>
        <v/>
      </c>
      <c r="J76" s="90" t="str">
        <f aca="false">IF($A76="","",SMALL('Expense Ledger'!$R$2:$R$800,$A76))</f>
        <v/>
      </c>
      <c r="K76" s="50" t="str">
        <f aca="false">IF($A76="","",INDEX('Expense Ledger'!$A$1:$A$800,$J76)&amp;"")</f>
        <v/>
      </c>
    </row>
    <row r="77" customFormat="false" ht="15" hidden="false" customHeight="false" outlineLevel="0" collapsed="false">
      <c r="A77" s="90" t="str">
        <f aca="false">IF(ROWS($A$60:A77)&lt;=$E$28,ROWS($A$60:A77),"")</f>
        <v/>
      </c>
      <c r="B77" s="91" t="str">
        <f aca="false">IF($A77="","",INDEX('Expense Ledger'!$B$1:$B$800,$J77))</f>
        <v/>
      </c>
      <c r="C77" s="50" t="str">
        <f aca="false">IF($A77="","",INDEX('Expense Ledger'!$D$1:$D$800,$J77))</f>
        <v/>
      </c>
      <c r="D77" s="50" t="str">
        <f aca="false">IF($A77="","",INDEX('Expense Ledger'!$F$1:$F$800,$J77)&amp;"")</f>
        <v/>
      </c>
      <c r="E77" s="52" t="str">
        <f aca="false">IF($A77="","",INDEX('Expense Ledger'!$I$1:$I$800,$J77))</f>
        <v/>
      </c>
      <c r="F77" s="52" t="str">
        <f aca="false">IF($A77="","",INDEX('Expense Ledger'!$J$1:$J$800,$J77))</f>
        <v/>
      </c>
      <c r="G77" s="90" t="str">
        <f aca="false">IF($A77="","",INDEX('Expense Ledger'!$C$1:$C$800,$J77))</f>
        <v/>
      </c>
      <c r="I77" s="50" t="str">
        <f aca="false">IF($A77="","","Account set to Exclude (already tested) – removed from above and below lists")</f>
        <v/>
      </c>
      <c r="J77" s="90" t="str">
        <f aca="false">IF($A77="","",SMALL('Expense Ledger'!$R$2:$R$800,$A77))</f>
        <v/>
      </c>
      <c r="K77" s="50" t="str">
        <f aca="false">IF($A77="","",INDEX('Expense Ledger'!$A$1:$A$800,$J77)&amp;"")</f>
        <v/>
      </c>
    </row>
    <row r="78" customFormat="false" ht="15" hidden="false" customHeight="false" outlineLevel="0" collapsed="false">
      <c r="A78" s="90" t="str">
        <f aca="false">IF(ROWS($A$60:A78)&lt;=$E$28,ROWS($A$60:A78),"")</f>
        <v/>
      </c>
      <c r="B78" s="91" t="str">
        <f aca="false">IF($A78="","",INDEX('Expense Ledger'!$B$1:$B$800,$J78))</f>
        <v/>
      </c>
      <c r="C78" s="50" t="str">
        <f aca="false">IF($A78="","",INDEX('Expense Ledger'!$D$1:$D$800,$J78))</f>
        <v/>
      </c>
      <c r="D78" s="50" t="str">
        <f aca="false">IF($A78="","",INDEX('Expense Ledger'!$F$1:$F$800,$J78)&amp;"")</f>
        <v/>
      </c>
      <c r="E78" s="52" t="str">
        <f aca="false">IF($A78="","",INDEX('Expense Ledger'!$I$1:$I$800,$J78))</f>
        <v/>
      </c>
      <c r="F78" s="52" t="str">
        <f aca="false">IF($A78="","",INDEX('Expense Ledger'!$J$1:$J$800,$J78))</f>
        <v/>
      </c>
      <c r="G78" s="90" t="str">
        <f aca="false">IF($A78="","",INDEX('Expense Ledger'!$C$1:$C$800,$J78))</f>
        <v/>
      </c>
      <c r="I78" s="50" t="str">
        <f aca="false">IF($A78="","","Account set to Exclude (already tested) – removed from above and below lists")</f>
        <v/>
      </c>
      <c r="J78" s="90" t="str">
        <f aca="false">IF($A78="","",SMALL('Expense Ledger'!$R$2:$R$800,$A78))</f>
        <v/>
      </c>
      <c r="K78" s="50" t="str">
        <f aca="false">IF($A78="","",INDEX('Expense Ledger'!$A$1:$A$800,$J78)&amp;"")</f>
        <v/>
      </c>
    </row>
    <row r="79" customFormat="false" ht="15" hidden="false" customHeight="false" outlineLevel="0" collapsed="false">
      <c r="A79" s="90" t="str">
        <f aca="false">IF(ROWS($A$60:A79)&lt;=$E$28,ROWS($A$60:A79),"")</f>
        <v/>
      </c>
      <c r="B79" s="91" t="str">
        <f aca="false">IF($A79="","",INDEX('Expense Ledger'!$B$1:$B$800,$J79))</f>
        <v/>
      </c>
      <c r="C79" s="50" t="str">
        <f aca="false">IF($A79="","",INDEX('Expense Ledger'!$D$1:$D$800,$J79))</f>
        <v/>
      </c>
      <c r="D79" s="50" t="str">
        <f aca="false">IF($A79="","",INDEX('Expense Ledger'!$F$1:$F$800,$J79)&amp;"")</f>
        <v/>
      </c>
      <c r="E79" s="52" t="str">
        <f aca="false">IF($A79="","",INDEX('Expense Ledger'!$I$1:$I$800,$J79))</f>
        <v/>
      </c>
      <c r="F79" s="52" t="str">
        <f aca="false">IF($A79="","",INDEX('Expense Ledger'!$J$1:$J$800,$J79))</f>
        <v/>
      </c>
      <c r="G79" s="90" t="str">
        <f aca="false">IF($A79="","",INDEX('Expense Ledger'!$C$1:$C$800,$J79))</f>
        <v/>
      </c>
      <c r="I79" s="50" t="str">
        <f aca="false">IF($A79="","","Account set to Exclude (already tested) – removed from above and below lists")</f>
        <v/>
      </c>
      <c r="J79" s="90" t="str">
        <f aca="false">IF($A79="","",SMALL('Expense Ledger'!$R$2:$R$800,$A79))</f>
        <v/>
      </c>
      <c r="K79" s="50" t="str">
        <f aca="false">IF($A79="","",INDEX('Expense Ledger'!$A$1:$A$800,$J79)&amp;"")</f>
        <v/>
      </c>
    </row>
    <row r="80" customFormat="false" ht="15" hidden="false" customHeight="false" outlineLevel="0" collapsed="false">
      <c r="A80" s="90" t="str">
        <f aca="false">IF(ROWS($A$60:A80)&lt;=$E$28,ROWS($A$60:A80),"")</f>
        <v/>
      </c>
      <c r="B80" s="91" t="str">
        <f aca="false">IF($A80="","",INDEX('Expense Ledger'!$B$1:$B$800,$J80))</f>
        <v/>
      </c>
      <c r="C80" s="50" t="str">
        <f aca="false">IF($A80="","",INDEX('Expense Ledger'!$D$1:$D$800,$J80))</f>
        <v/>
      </c>
      <c r="D80" s="50" t="str">
        <f aca="false">IF($A80="","",INDEX('Expense Ledger'!$F$1:$F$800,$J80)&amp;"")</f>
        <v/>
      </c>
      <c r="E80" s="52" t="str">
        <f aca="false">IF($A80="","",INDEX('Expense Ledger'!$I$1:$I$800,$J80))</f>
        <v/>
      </c>
      <c r="F80" s="52" t="str">
        <f aca="false">IF($A80="","",INDEX('Expense Ledger'!$J$1:$J$800,$J80))</f>
        <v/>
      </c>
      <c r="G80" s="90" t="str">
        <f aca="false">IF($A80="","",INDEX('Expense Ledger'!$C$1:$C$800,$J80))</f>
        <v/>
      </c>
      <c r="I80" s="50" t="str">
        <f aca="false">IF($A80="","","Account set to Exclude (already tested) – removed from above and below lists")</f>
        <v/>
      </c>
      <c r="J80" s="90" t="str">
        <f aca="false">IF($A80="","",SMALL('Expense Ledger'!$R$2:$R$800,$A80))</f>
        <v/>
      </c>
      <c r="K80" s="50" t="str">
        <f aca="false">IF($A80="","",INDEX('Expense Ledger'!$A$1:$A$800,$J80)&amp;"")</f>
        <v/>
      </c>
    </row>
    <row r="81" customFormat="false" ht="15" hidden="false" customHeight="false" outlineLevel="0" collapsed="false">
      <c r="A81" s="90" t="str">
        <f aca="false">IF(ROWS($A$60:A81)&lt;=$E$28,ROWS($A$60:A81),"")</f>
        <v/>
      </c>
      <c r="B81" s="91" t="str">
        <f aca="false">IF($A81="","",INDEX('Expense Ledger'!$B$1:$B$800,$J81))</f>
        <v/>
      </c>
      <c r="C81" s="50" t="str">
        <f aca="false">IF($A81="","",INDEX('Expense Ledger'!$D$1:$D$800,$J81))</f>
        <v/>
      </c>
      <c r="D81" s="50" t="str">
        <f aca="false">IF($A81="","",INDEX('Expense Ledger'!$F$1:$F$800,$J81)&amp;"")</f>
        <v/>
      </c>
      <c r="E81" s="52" t="str">
        <f aca="false">IF($A81="","",INDEX('Expense Ledger'!$I$1:$I$800,$J81))</f>
        <v/>
      </c>
      <c r="F81" s="52" t="str">
        <f aca="false">IF($A81="","",INDEX('Expense Ledger'!$J$1:$J$800,$J81))</f>
        <v/>
      </c>
      <c r="G81" s="90" t="str">
        <f aca="false">IF($A81="","",INDEX('Expense Ledger'!$C$1:$C$800,$J81))</f>
        <v/>
      </c>
      <c r="I81" s="50" t="str">
        <f aca="false">IF($A81="","","Account set to Exclude (already tested) – removed from above and below lists")</f>
        <v/>
      </c>
      <c r="J81" s="90" t="str">
        <f aca="false">IF($A81="","",SMALL('Expense Ledger'!$R$2:$R$800,$A81))</f>
        <v/>
      </c>
      <c r="K81" s="50" t="str">
        <f aca="false">IF($A81="","",INDEX('Expense Ledger'!$A$1:$A$800,$J81)&amp;"")</f>
        <v/>
      </c>
    </row>
    <row r="82" customFormat="false" ht="15" hidden="false" customHeight="false" outlineLevel="0" collapsed="false">
      <c r="A82" s="90" t="str">
        <f aca="false">IF(ROWS($A$60:A82)&lt;=$E$28,ROWS($A$60:A82),"")</f>
        <v/>
      </c>
      <c r="B82" s="91" t="str">
        <f aca="false">IF($A82="","",INDEX('Expense Ledger'!$B$1:$B$800,$J82))</f>
        <v/>
      </c>
      <c r="C82" s="50" t="str">
        <f aca="false">IF($A82="","",INDEX('Expense Ledger'!$D$1:$D$800,$J82))</f>
        <v/>
      </c>
      <c r="D82" s="50" t="str">
        <f aca="false">IF($A82="","",INDEX('Expense Ledger'!$F$1:$F$800,$J82)&amp;"")</f>
        <v/>
      </c>
      <c r="E82" s="52" t="str">
        <f aca="false">IF($A82="","",INDEX('Expense Ledger'!$I$1:$I$800,$J82))</f>
        <v/>
      </c>
      <c r="F82" s="52" t="str">
        <f aca="false">IF($A82="","",INDEX('Expense Ledger'!$J$1:$J$800,$J82))</f>
        <v/>
      </c>
      <c r="G82" s="90" t="str">
        <f aca="false">IF($A82="","",INDEX('Expense Ledger'!$C$1:$C$800,$J82))</f>
        <v/>
      </c>
      <c r="I82" s="50" t="str">
        <f aca="false">IF($A82="","","Account set to Exclude (already tested) – removed from above and below lists")</f>
        <v/>
      </c>
      <c r="J82" s="90" t="str">
        <f aca="false">IF($A82="","",SMALL('Expense Ledger'!$R$2:$R$800,$A82))</f>
        <v/>
      </c>
      <c r="K82" s="50" t="str">
        <f aca="false">IF($A82="","",INDEX('Expense Ledger'!$A$1:$A$800,$J82)&amp;"")</f>
        <v/>
      </c>
    </row>
    <row r="83" customFormat="false" ht="15" hidden="false" customHeight="false" outlineLevel="0" collapsed="false">
      <c r="A83" s="90" t="str">
        <f aca="false">IF(ROWS($A$60:A83)&lt;=$E$28,ROWS($A$60:A83),"")</f>
        <v/>
      </c>
      <c r="B83" s="91" t="str">
        <f aca="false">IF($A83="","",INDEX('Expense Ledger'!$B$1:$B$800,$J83))</f>
        <v/>
      </c>
      <c r="C83" s="50" t="str">
        <f aca="false">IF($A83="","",INDEX('Expense Ledger'!$D$1:$D$800,$J83))</f>
        <v/>
      </c>
      <c r="D83" s="50" t="str">
        <f aca="false">IF($A83="","",INDEX('Expense Ledger'!$F$1:$F$800,$J83)&amp;"")</f>
        <v/>
      </c>
      <c r="E83" s="52" t="str">
        <f aca="false">IF($A83="","",INDEX('Expense Ledger'!$I$1:$I$800,$J83))</f>
        <v/>
      </c>
      <c r="F83" s="52" t="str">
        <f aca="false">IF($A83="","",INDEX('Expense Ledger'!$J$1:$J$800,$J83))</f>
        <v/>
      </c>
      <c r="G83" s="90" t="str">
        <f aca="false">IF($A83="","",INDEX('Expense Ledger'!$C$1:$C$800,$J83))</f>
        <v/>
      </c>
      <c r="I83" s="50" t="str">
        <f aca="false">IF($A83="","","Account set to Exclude (already tested) – removed from above and below lists")</f>
        <v/>
      </c>
      <c r="J83" s="90" t="str">
        <f aca="false">IF($A83="","",SMALL('Expense Ledger'!$R$2:$R$800,$A83))</f>
        <v/>
      </c>
      <c r="K83" s="50" t="str">
        <f aca="false">IF($A83="","",INDEX('Expense Ledger'!$A$1:$A$800,$J83)&amp;"")</f>
        <v/>
      </c>
    </row>
    <row r="84" customFormat="false" ht="15" hidden="false" customHeight="false" outlineLevel="0" collapsed="false">
      <c r="A84" s="90" t="str">
        <f aca="false">IF(ROWS($A$60:A84)&lt;=$E$28,ROWS($A$60:A84),"")</f>
        <v/>
      </c>
      <c r="B84" s="91" t="str">
        <f aca="false">IF($A84="","",INDEX('Expense Ledger'!$B$1:$B$800,$J84))</f>
        <v/>
      </c>
      <c r="C84" s="50" t="str">
        <f aca="false">IF($A84="","",INDEX('Expense Ledger'!$D$1:$D$800,$J84))</f>
        <v/>
      </c>
      <c r="D84" s="50" t="str">
        <f aca="false">IF($A84="","",INDEX('Expense Ledger'!$F$1:$F$800,$J84)&amp;"")</f>
        <v/>
      </c>
      <c r="E84" s="52" t="str">
        <f aca="false">IF($A84="","",INDEX('Expense Ledger'!$I$1:$I$800,$J84))</f>
        <v/>
      </c>
      <c r="F84" s="52" t="str">
        <f aca="false">IF($A84="","",INDEX('Expense Ledger'!$J$1:$J$800,$J84))</f>
        <v/>
      </c>
      <c r="G84" s="90" t="str">
        <f aca="false">IF($A84="","",INDEX('Expense Ledger'!$C$1:$C$800,$J84))</f>
        <v/>
      </c>
      <c r="I84" s="50" t="str">
        <f aca="false">IF($A84="","","Account set to Exclude (already tested) – removed from above and below lists")</f>
        <v/>
      </c>
      <c r="J84" s="90" t="str">
        <f aca="false">IF($A84="","",SMALL('Expense Ledger'!$R$2:$R$800,$A84))</f>
        <v/>
      </c>
      <c r="K84" s="50" t="str">
        <f aca="false">IF($A84="","",INDEX('Expense Ledger'!$A$1:$A$800,$J84)&amp;"")</f>
        <v/>
      </c>
    </row>
    <row r="85" customFormat="false" ht="15" hidden="false" customHeight="false" outlineLevel="0" collapsed="false">
      <c r="A85" s="90" t="str">
        <f aca="false">IF(ROWS($A$60:A85)&lt;=$E$28,ROWS($A$60:A85),"")</f>
        <v/>
      </c>
      <c r="B85" s="91" t="str">
        <f aca="false">IF($A85="","",INDEX('Expense Ledger'!$B$1:$B$800,$J85))</f>
        <v/>
      </c>
      <c r="C85" s="50" t="str">
        <f aca="false">IF($A85="","",INDEX('Expense Ledger'!$D$1:$D$800,$J85))</f>
        <v/>
      </c>
      <c r="D85" s="50" t="str">
        <f aca="false">IF($A85="","",INDEX('Expense Ledger'!$F$1:$F$800,$J85)&amp;"")</f>
        <v/>
      </c>
      <c r="E85" s="52" t="str">
        <f aca="false">IF($A85="","",INDEX('Expense Ledger'!$I$1:$I$800,$J85))</f>
        <v/>
      </c>
      <c r="F85" s="52" t="str">
        <f aca="false">IF($A85="","",INDEX('Expense Ledger'!$J$1:$J$800,$J85))</f>
        <v/>
      </c>
      <c r="G85" s="90" t="str">
        <f aca="false">IF($A85="","",INDEX('Expense Ledger'!$C$1:$C$800,$J85))</f>
        <v/>
      </c>
      <c r="I85" s="50" t="str">
        <f aca="false">IF($A85="","","Account set to Exclude (already tested) – removed from above and below lists")</f>
        <v/>
      </c>
      <c r="J85" s="90" t="str">
        <f aca="false">IF($A85="","",SMALL('Expense Ledger'!$R$2:$R$800,$A85))</f>
        <v/>
      </c>
      <c r="K85" s="50" t="str">
        <f aca="false">IF($A85="","",INDEX('Expense Ledger'!$A$1:$A$800,$J85)&amp;"")</f>
        <v/>
      </c>
    </row>
    <row r="86" customFormat="false" ht="15" hidden="false" customHeight="false" outlineLevel="0" collapsed="false">
      <c r="A86" s="90" t="str">
        <f aca="false">IF(ROWS($A$60:A86)&lt;=$E$28,ROWS($A$60:A86),"")</f>
        <v/>
      </c>
      <c r="B86" s="91" t="str">
        <f aca="false">IF($A86="","",INDEX('Expense Ledger'!$B$1:$B$800,$J86))</f>
        <v/>
      </c>
      <c r="C86" s="50" t="str">
        <f aca="false">IF($A86="","",INDEX('Expense Ledger'!$D$1:$D$800,$J86))</f>
        <v/>
      </c>
      <c r="D86" s="50" t="str">
        <f aca="false">IF($A86="","",INDEX('Expense Ledger'!$F$1:$F$800,$J86)&amp;"")</f>
        <v/>
      </c>
      <c r="E86" s="52" t="str">
        <f aca="false">IF($A86="","",INDEX('Expense Ledger'!$I$1:$I$800,$J86))</f>
        <v/>
      </c>
      <c r="F86" s="52" t="str">
        <f aca="false">IF($A86="","",INDEX('Expense Ledger'!$J$1:$J$800,$J86))</f>
        <v/>
      </c>
      <c r="G86" s="90" t="str">
        <f aca="false">IF($A86="","",INDEX('Expense Ledger'!$C$1:$C$800,$J86))</f>
        <v/>
      </c>
      <c r="I86" s="50" t="str">
        <f aca="false">IF($A86="","","Account set to Exclude (already tested) – removed from above and below lists")</f>
        <v/>
      </c>
      <c r="J86" s="90" t="str">
        <f aca="false">IF($A86="","",SMALL('Expense Ledger'!$R$2:$R$800,$A86))</f>
        <v/>
      </c>
      <c r="K86" s="50" t="str">
        <f aca="false">IF($A86="","",INDEX('Expense Ledger'!$A$1:$A$800,$J86)&amp;"")</f>
        <v/>
      </c>
    </row>
    <row r="87" customFormat="false" ht="15" hidden="false" customHeight="false" outlineLevel="0" collapsed="false">
      <c r="A87" s="90" t="str">
        <f aca="false">IF(ROWS($A$60:A87)&lt;=$E$28,ROWS($A$60:A87),"")</f>
        <v/>
      </c>
      <c r="B87" s="91" t="str">
        <f aca="false">IF($A87="","",INDEX('Expense Ledger'!$B$1:$B$800,$J87))</f>
        <v/>
      </c>
      <c r="C87" s="50" t="str">
        <f aca="false">IF($A87="","",INDEX('Expense Ledger'!$D$1:$D$800,$J87))</f>
        <v/>
      </c>
      <c r="D87" s="50" t="str">
        <f aca="false">IF($A87="","",INDEX('Expense Ledger'!$F$1:$F$800,$J87)&amp;"")</f>
        <v/>
      </c>
      <c r="E87" s="52" t="str">
        <f aca="false">IF($A87="","",INDEX('Expense Ledger'!$I$1:$I$800,$J87))</f>
        <v/>
      </c>
      <c r="F87" s="52" t="str">
        <f aca="false">IF($A87="","",INDEX('Expense Ledger'!$J$1:$J$800,$J87))</f>
        <v/>
      </c>
      <c r="G87" s="90" t="str">
        <f aca="false">IF($A87="","",INDEX('Expense Ledger'!$C$1:$C$800,$J87))</f>
        <v/>
      </c>
      <c r="I87" s="50" t="str">
        <f aca="false">IF($A87="","","Account set to Exclude (already tested) – removed from above and below lists")</f>
        <v/>
      </c>
      <c r="J87" s="90" t="str">
        <f aca="false">IF($A87="","",SMALL('Expense Ledger'!$R$2:$R$800,$A87))</f>
        <v/>
      </c>
      <c r="K87" s="50" t="str">
        <f aca="false">IF($A87="","",INDEX('Expense Ledger'!$A$1:$A$800,$J87)&amp;"")</f>
        <v/>
      </c>
    </row>
    <row r="88" customFormat="false" ht="15" hidden="false" customHeight="false" outlineLevel="0" collapsed="false">
      <c r="A88" s="90" t="str">
        <f aca="false">IF(ROWS($A$60:A88)&lt;=$E$28,ROWS($A$60:A88),"")</f>
        <v/>
      </c>
      <c r="B88" s="91" t="str">
        <f aca="false">IF($A88="","",INDEX('Expense Ledger'!$B$1:$B$800,$J88))</f>
        <v/>
      </c>
      <c r="C88" s="50" t="str">
        <f aca="false">IF($A88="","",INDEX('Expense Ledger'!$D$1:$D$800,$J88))</f>
        <v/>
      </c>
      <c r="D88" s="50" t="str">
        <f aca="false">IF($A88="","",INDEX('Expense Ledger'!$F$1:$F$800,$J88)&amp;"")</f>
        <v/>
      </c>
      <c r="E88" s="52" t="str">
        <f aca="false">IF($A88="","",INDEX('Expense Ledger'!$I$1:$I$800,$J88))</f>
        <v/>
      </c>
      <c r="F88" s="52" t="str">
        <f aca="false">IF($A88="","",INDEX('Expense Ledger'!$J$1:$J$800,$J88))</f>
        <v/>
      </c>
      <c r="G88" s="90" t="str">
        <f aca="false">IF($A88="","",INDEX('Expense Ledger'!$C$1:$C$800,$J88))</f>
        <v/>
      </c>
      <c r="I88" s="50" t="str">
        <f aca="false">IF($A88="","","Account set to Exclude (already tested) – removed from above and below lists")</f>
        <v/>
      </c>
      <c r="J88" s="90" t="str">
        <f aca="false">IF($A88="","",SMALL('Expense Ledger'!$R$2:$R$800,$A88))</f>
        <v/>
      </c>
      <c r="K88" s="50" t="str">
        <f aca="false">IF($A88="","",INDEX('Expense Ledger'!$A$1:$A$800,$J88)&amp;"")</f>
        <v/>
      </c>
    </row>
    <row r="89" customFormat="false" ht="15" hidden="false" customHeight="false" outlineLevel="0" collapsed="false">
      <c r="A89" s="90" t="str">
        <f aca="false">IF(ROWS($A$60:A89)&lt;=$E$28,ROWS($A$60:A89),"")</f>
        <v/>
      </c>
      <c r="B89" s="91" t="str">
        <f aca="false">IF($A89="","",INDEX('Expense Ledger'!$B$1:$B$800,$J89))</f>
        <v/>
      </c>
      <c r="C89" s="50" t="str">
        <f aca="false">IF($A89="","",INDEX('Expense Ledger'!$D$1:$D$800,$J89))</f>
        <v/>
      </c>
      <c r="D89" s="50" t="str">
        <f aca="false">IF($A89="","",INDEX('Expense Ledger'!$F$1:$F$800,$J89)&amp;"")</f>
        <v/>
      </c>
      <c r="E89" s="52" t="str">
        <f aca="false">IF($A89="","",INDEX('Expense Ledger'!$I$1:$I$800,$J89))</f>
        <v/>
      </c>
      <c r="F89" s="52" t="str">
        <f aca="false">IF($A89="","",INDEX('Expense Ledger'!$J$1:$J$800,$J89))</f>
        <v/>
      </c>
      <c r="G89" s="90" t="str">
        <f aca="false">IF($A89="","",INDEX('Expense Ledger'!$C$1:$C$800,$J89))</f>
        <v/>
      </c>
      <c r="I89" s="50" t="str">
        <f aca="false">IF($A89="","","Account set to Exclude (already tested) – removed from above and below lists")</f>
        <v/>
      </c>
      <c r="J89" s="90" t="str">
        <f aca="false">IF($A89="","",SMALL('Expense Ledger'!$R$2:$R$800,$A89))</f>
        <v/>
      </c>
      <c r="K89" s="50" t="str">
        <f aca="false">IF($A89="","",INDEX('Expense Ledger'!$A$1:$A$800,$J89)&amp;"")</f>
        <v/>
      </c>
    </row>
    <row r="90" customFormat="false" ht="15" hidden="false" customHeight="false" outlineLevel="0" collapsed="false">
      <c r="A90" s="90" t="str">
        <f aca="false">IF(ROWS($A$60:A90)&lt;=$E$28,ROWS($A$60:A90),"")</f>
        <v/>
      </c>
      <c r="B90" s="91" t="str">
        <f aca="false">IF($A90="","",INDEX('Expense Ledger'!$B$1:$B$800,$J90))</f>
        <v/>
      </c>
      <c r="C90" s="50" t="str">
        <f aca="false">IF($A90="","",INDEX('Expense Ledger'!$D$1:$D$800,$J90))</f>
        <v/>
      </c>
      <c r="D90" s="50" t="str">
        <f aca="false">IF($A90="","",INDEX('Expense Ledger'!$F$1:$F$800,$J90)&amp;"")</f>
        <v/>
      </c>
      <c r="E90" s="52" t="str">
        <f aca="false">IF($A90="","",INDEX('Expense Ledger'!$I$1:$I$800,$J90))</f>
        <v/>
      </c>
      <c r="F90" s="52" t="str">
        <f aca="false">IF($A90="","",INDEX('Expense Ledger'!$J$1:$J$800,$J90))</f>
        <v/>
      </c>
      <c r="G90" s="90" t="str">
        <f aca="false">IF($A90="","",INDEX('Expense Ledger'!$C$1:$C$800,$J90))</f>
        <v/>
      </c>
      <c r="I90" s="50" t="str">
        <f aca="false">IF($A90="","","Account set to Exclude (already tested) – removed from above and below lists")</f>
        <v/>
      </c>
      <c r="J90" s="90" t="str">
        <f aca="false">IF($A90="","",SMALL('Expense Ledger'!$R$2:$R$800,$A90))</f>
        <v/>
      </c>
      <c r="K90" s="50" t="str">
        <f aca="false">IF($A90="","",INDEX('Expense Ledger'!$A$1:$A$800,$J90)&amp;"")</f>
        <v/>
      </c>
    </row>
    <row r="91" customFormat="false" ht="15" hidden="false" customHeight="false" outlineLevel="0" collapsed="false">
      <c r="A91" s="90" t="str">
        <f aca="false">IF(ROWS($A$60:A91)&lt;=$E$28,ROWS($A$60:A91),"")</f>
        <v/>
      </c>
      <c r="B91" s="91" t="str">
        <f aca="false">IF($A91="","",INDEX('Expense Ledger'!$B$1:$B$800,$J91))</f>
        <v/>
      </c>
      <c r="C91" s="50" t="str">
        <f aca="false">IF($A91="","",INDEX('Expense Ledger'!$D$1:$D$800,$J91))</f>
        <v/>
      </c>
      <c r="D91" s="50" t="str">
        <f aca="false">IF($A91="","",INDEX('Expense Ledger'!$F$1:$F$800,$J91)&amp;"")</f>
        <v/>
      </c>
      <c r="E91" s="52" t="str">
        <f aca="false">IF($A91="","",INDEX('Expense Ledger'!$I$1:$I$800,$J91))</f>
        <v/>
      </c>
      <c r="F91" s="52" t="str">
        <f aca="false">IF($A91="","",INDEX('Expense Ledger'!$J$1:$J$800,$J91))</f>
        <v/>
      </c>
      <c r="G91" s="90" t="str">
        <f aca="false">IF($A91="","",INDEX('Expense Ledger'!$C$1:$C$800,$J91))</f>
        <v/>
      </c>
      <c r="I91" s="50" t="str">
        <f aca="false">IF($A91="","","Account set to Exclude (already tested) – removed from above and below lists")</f>
        <v/>
      </c>
      <c r="J91" s="90" t="str">
        <f aca="false">IF($A91="","",SMALL('Expense Ledger'!$R$2:$R$800,$A91))</f>
        <v/>
      </c>
      <c r="K91" s="50" t="str">
        <f aca="false">IF($A91="","",INDEX('Expense Ledger'!$A$1:$A$800,$J91)&amp;"")</f>
        <v/>
      </c>
    </row>
    <row r="92" customFormat="false" ht="15" hidden="false" customHeight="false" outlineLevel="0" collapsed="false">
      <c r="A92" s="90" t="str">
        <f aca="false">IF(ROWS($A$60:A92)&lt;=$E$28,ROWS($A$60:A92),"")</f>
        <v/>
      </c>
      <c r="B92" s="91" t="str">
        <f aca="false">IF($A92="","",INDEX('Expense Ledger'!$B$1:$B$800,$J92))</f>
        <v/>
      </c>
      <c r="C92" s="50" t="str">
        <f aca="false">IF($A92="","",INDEX('Expense Ledger'!$D$1:$D$800,$J92))</f>
        <v/>
      </c>
      <c r="D92" s="50" t="str">
        <f aca="false">IF($A92="","",INDEX('Expense Ledger'!$F$1:$F$800,$J92)&amp;"")</f>
        <v/>
      </c>
      <c r="E92" s="52" t="str">
        <f aca="false">IF($A92="","",INDEX('Expense Ledger'!$I$1:$I$800,$J92))</f>
        <v/>
      </c>
      <c r="F92" s="52" t="str">
        <f aca="false">IF($A92="","",INDEX('Expense Ledger'!$J$1:$J$800,$J92))</f>
        <v/>
      </c>
      <c r="G92" s="90" t="str">
        <f aca="false">IF($A92="","",INDEX('Expense Ledger'!$C$1:$C$800,$J92))</f>
        <v/>
      </c>
      <c r="I92" s="50" t="str">
        <f aca="false">IF($A92="","","Account set to Exclude (already tested) – removed from above and below lists")</f>
        <v/>
      </c>
      <c r="J92" s="90" t="str">
        <f aca="false">IF($A92="","",SMALL('Expense Ledger'!$R$2:$R$800,$A92))</f>
        <v/>
      </c>
      <c r="K92" s="50" t="str">
        <f aca="false">IF($A92="","",INDEX('Expense Ledger'!$A$1:$A$800,$J92)&amp;"")</f>
        <v/>
      </c>
    </row>
    <row r="93" customFormat="false" ht="15" hidden="false" customHeight="false" outlineLevel="0" collapsed="false">
      <c r="A93" s="90" t="str">
        <f aca="false">IF(ROWS($A$60:A93)&lt;=$E$28,ROWS($A$60:A93),"")</f>
        <v/>
      </c>
      <c r="B93" s="91" t="str">
        <f aca="false">IF($A93="","",INDEX('Expense Ledger'!$B$1:$B$800,$J93))</f>
        <v/>
      </c>
      <c r="C93" s="50" t="str">
        <f aca="false">IF($A93="","",INDEX('Expense Ledger'!$D$1:$D$800,$J93))</f>
        <v/>
      </c>
      <c r="D93" s="50" t="str">
        <f aca="false">IF($A93="","",INDEX('Expense Ledger'!$F$1:$F$800,$J93)&amp;"")</f>
        <v/>
      </c>
      <c r="E93" s="52" t="str">
        <f aca="false">IF($A93="","",INDEX('Expense Ledger'!$I$1:$I$800,$J93))</f>
        <v/>
      </c>
      <c r="F93" s="52" t="str">
        <f aca="false">IF($A93="","",INDEX('Expense Ledger'!$J$1:$J$800,$J93))</f>
        <v/>
      </c>
      <c r="G93" s="90" t="str">
        <f aca="false">IF($A93="","",INDEX('Expense Ledger'!$C$1:$C$800,$J93))</f>
        <v/>
      </c>
      <c r="I93" s="50" t="str">
        <f aca="false">IF($A93="","","Account set to Exclude (already tested) – removed from above and below lists")</f>
        <v/>
      </c>
      <c r="J93" s="90" t="str">
        <f aca="false">IF($A93="","",SMALL('Expense Ledger'!$R$2:$R$800,$A93))</f>
        <v/>
      </c>
      <c r="K93" s="50" t="str">
        <f aca="false">IF($A93="","",INDEX('Expense Ledger'!$A$1:$A$800,$J93)&amp;"")</f>
        <v/>
      </c>
    </row>
    <row r="94" customFormat="false" ht="15" hidden="false" customHeight="false" outlineLevel="0" collapsed="false">
      <c r="A94" s="90" t="str">
        <f aca="false">IF(ROWS($A$60:A94)&lt;=$E$28,ROWS($A$60:A94),"")</f>
        <v/>
      </c>
      <c r="B94" s="91" t="str">
        <f aca="false">IF($A94="","",INDEX('Expense Ledger'!$B$1:$B$800,$J94))</f>
        <v/>
      </c>
      <c r="C94" s="50" t="str">
        <f aca="false">IF($A94="","",INDEX('Expense Ledger'!$D$1:$D$800,$J94))</f>
        <v/>
      </c>
      <c r="D94" s="50" t="str">
        <f aca="false">IF($A94="","",INDEX('Expense Ledger'!$F$1:$F$800,$J94)&amp;"")</f>
        <v/>
      </c>
      <c r="E94" s="52" t="str">
        <f aca="false">IF($A94="","",INDEX('Expense Ledger'!$I$1:$I$800,$J94))</f>
        <v/>
      </c>
      <c r="F94" s="52" t="str">
        <f aca="false">IF($A94="","",INDEX('Expense Ledger'!$J$1:$J$800,$J94))</f>
        <v/>
      </c>
      <c r="G94" s="90" t="str">
        <f aca="false">IF($A94="","",INDEX('Expense Ledger'!$C$1:$C$800,$J94))</f>
        <v/>
      </c>
      <c r="I94" s="50" t="str">
        <f aca="false">IF($A94="","","Account set to Exclude (already tested) – removed from above and below lists")</f>
        <v/>
      </c>
      <c r="J94" s="90" t="str">
        <f aca="false">IF($A94="","",SMALL('Expense Ledger'!$R$2:$R$800,$A94))</f>
        <v/>
      </c>
      <c r="K94" s="50" t="str">
        <f aca="false">IF($A94="","",INDEX('Expense Ledger'!$A$1:$A$800,$J94)&amp;"")</f>
        <v/>
      </c>
    </row>
    <row r="95" customFormat="false" ht="15" hidden="false" customHeight="false" outlineLevel="0" collapsed="false">
      <c r="A95" s="90" t="str">
        <f aca="false">IF(ROWS($A$60:A95)&lt;=$E$28,ROWS($A$60:A95),"")</f>
        <v/>
      </c>
      <c r="B95" s="91" t="str">
        <f aca="false">IF($A95="","",INDEX('Expense Ledger'!$B$1:$B$800,$J95))</f>
        <v/>
      </c>
      <c r="C95" s="50" t="str">
        <f aca="false">IF($A95="","",INDEX('Expense Ledger'!$D$1:$D$800,$J95))</f>
        <v/>
      </c>
      <c r="D95" s="50" t="str">
        <f aca="false">IF($A95="","",INDEX('Expense Ledger'!$F$1:$F$800,$J95)&amp;"")</f>
        <v/>
      </c>
      <c r="E95" s="52" t="str">
        <f aca="false">IF($A95="","",INDEX('Expense Ledger'!$I$1:$I$800,$J95))</f>
        <v/>
      </c>
      <c r="F95" s="52" t="str">
        <f aca="false">IF($A95="","",INDEX('Expense Ledger'!$J$1:$J$800,$J95))</f>
        <v/>
      </c>
      <c r="G95" s="90" t="str">
        <f aca="false">IF($A95="","",INDEX('Expense Ledger'!$C$1:$C$800,$J95))</f>
        <v/>
      </c>
      <c r="I95" s="50" t="str">
        <f aca="false">IF($A95="","","Account set to Exclude (already tested) – removed from above and below lists")</f>
        <v/>
      </c>
      <c r="J95" s="90" t="str">
        <f aca="false">IF($A95="","",SMALL('Expense Ledger'!$R$2:$R$800,$A95))</f>
        <v/>
      </c>
      <c r="K95" s="50" t="str">
        <f aca="false">IF($A95="","",INDEX('Expense Ledger'!$A$1:$A$800,$J95)&amp;"")</f>
        <v/>
      </c>
    </row>
    <row r="96" customFormat="false" ht="15" hidden="false" customHeight="false" outlineLevel="0" collapsed="false">
      <c r="A96" s="90" t="str">
        <f aca="false">IF(ROWS($A$60:A96)&lt;=$E$28,ROWS($A$60:A96),"")</f>
        <v/>
      </c>
      <c r="B96" s="91" t="str">
        <f aca="false">IF($A96="","",INDEX('Expense Ledger'!$B$1:$B$800,$J96))</f>
        <v/>
      </c>
      <c r="C96" s="50" t="str">
        <f aca="false">IF($A96="","",INDEX('Expense Ledger'!$D$1:$D$800,$J96))</f>
        <v/>
      </c>
      <c r="D96" s="50" t="str">
        <f aca="false">IF($A96="","",INDEX('Expense Ledger'!$F$1:$F$800,$J96)&amp;"")</f>
        <v/>
      </c>
      <c r="E96" s="52" t="str">
        <f aca="false">IF($A96="","",INDEX('Expense Ledger'!$I$1:$I$800,$J96))</f>
        <v/>
      </c>
      <c r="F96" s="52" t="str">
        <f aca="false">IF($A96="","",INDEX('Expense Ledger'!$J$1:$J$800,$J96))</f>
        <v/>
      </c>
      <c r="G96" s="90" t="str">
        <f aca="false">IF($A96="","",INDEX('Expense Ledger'!$C$1:$C$800,$J96))</f>
        <v/>
      </c>
      <c r="I96" s="50" t="str">
        <f aca="false">IF($A96="","","Account set to Exclude (already tested) – removed from above and below lists")</f>
        <v/>
      </c>
      <c r="J96" s="90" t="str">
        <f aca="false">IF($A96="","",SMALL('Expense Ledger'!$R$2:$R$800,$A96))</f>
        <v/>
      </c>
      <c r="K96" s="50" t="str">
        <f aca="false">IF($A96="","",INDEX('Expense Ledger'!$A$1:$A$800,$J96)&amp;"")</f>
        <v/>
      </c>
    </row>
    <row r="97" customFormat="false" ht="15" hidden="false" customHeight="false" outlineLevel="0" collapsed="false">
      <c r="A97" s="90" t="str">
        <f aca="false">IF(ROWS($A$60:A97)&lt;=$E$28,ROWS($A$60:A97),"")</f>
        <v/>
      </c>
      <c r="B97" s="91" t="str">
        <f aca="false">IF($A97="","",INDEX('Expense Ledger'!$B$1:$B$800,$J97))</f>
        <v/>
      </c>
      <c r="C97" s="50" t="str">
        <f aca="false">IF($A97="","",INDEX('Expense Ledger'!$D$1:$D$800,$J97))</f>
        <v/>
      </c>
      <c r="D97" s="50" t="str">
        <f aca="false">IF($A97="","",INDEX('Expense Ledger'!$F$1:$F$800,$J97)&amp;"")</f>
        <v/>
      </c>
      <c r="E97" s="52" t="str">
        <f aca="false">IF($A97="","",INDEX('Expense Ledger'!$I$1:$I$800,$J97))</f>
        <v/>
      </c>
      <c r="F97" s="52" t="str">
        <f aca="false">IF($A97="","",INDEX('Expense Ledger'!$J$1:$J$800,$J97))</f>
        <v/>
      </c>
      <c r="G97" s="90" t="str">
        <f aca="false">IF($A97="","",INDEX('Expense Ledger'!$C$1:$C$800,$J97))</f>
        <v/>
      </c>
      <c r="I97" s="50" t="str">
        <f aca="false">IF($A97="","","Account set to Exclude (already tested) – removed from above and below lists")</f>
        <v/>
      </c>
      <c r="J97" s="90" t="str">
        <f aca="false">IF($A97="","",SMALL('Expense Ledger'!$R$2:$R$800,$A97))</f>
        <v/>
      </c>
      <c r="K97" s="50" t="str">
        <f aca="false">IF($A97="","",INDEX('Expense Ledger'!$A$1:$A$800,$J97)&amp;"")</f>
        <v/>
      </c>
    </row>
    <row r="98" customFormat="false" ht="15" hidden="false" customHeight="false" outlineLevel="0" collapsed="false">
      <c r="A98" s="90" t="str">
        <f aca="false">IF(ROWS($A$60:A98)&lt;=$E$28,ROWS($A$60:A98),"")</f>
        <v/>
      </c>
      <c r="B98" s="91" t="str">
        <f aca="false">IF($A98="","",INDEX('Expense Ledger'!$B$1:$B$800,$J98))</f>
        <v/>
      </c>
      <c r="C98" s="50" t="str">
        <f aca="false">IF($A98="","",INDEX('Expense Ledger'!$D$1:$D$800,$J98))</f>
        <v/>
      </c>
      <c r="D98" s="50" t="str">
        <f aca="false">IF($A98="","",INDEX('Expense Ledger'!$F$1:$F$800,$J98)&amp;"")</f>
        <v/>
      </c>
      <c r="E98" s="52" t="str">
        <f aca="false">IF($A98="","",INDEX('Expense Ledger'!$I$1:$I$800,$J98))</f>
        <v/>
      </c>
      <c r="F98" s="52" t="str">
        <f aca="false">IF($A98="","",INDEX('Expense Ledger'!$J$1:$J$800,$J98))</f>
        <v/>
      </c>
      <c r="G98" s="90" t="str">
        <f aca="false">IF($A98="","",INDEX('Expense Ledger'!$C$1:$C$800,$J98))</f>
        <v/>
      </c>
      <c r="I98" s="50" t="str">
        <f aca="false">IF($A98="","","Account set to Exclude (already tested) – removed from above and below lists")</f>
        <v/>
      </c>
      <c r="J98" s="90" t="str">
        <f aca="false">IF($A98="","",SMALL('Expense Ledger'!$R$2:$R$800,$A98))</f>
        <v/>
      </c>
      <c r="K98" s="50" t="str">
        <f aca="false">IF($A98="","",INDEX('Expense Ledger'!$A$1:$A$800,$J98)&amp;"")</f>
        <v/>
      </c>
    </row>
    <row r="99" customFormat="false" ht="15" hidden="false" customHeight="false" outlineLevel="0" collapsed="false">
      <c r="A99" s="90" t="str">
        <f aca="false">IF(ROWS($A$60:A99)&lt;=$E$28,ROWS($A$60:A99),"")</f>
        <v/>
      </c>
      <c r="B99" s="91" t="str">
        <f aca="false">IF($A99="","",INDEX('Expense Ledger'!$B$1:$B$800,$J99))</f>
        <v/>
      </c>
      <c r="C99" s="50" t="str">
        <f aca="false">IF($A99="","",INDEX('Expense Ledger'!$D$1:$D$800,$J99))</f>
        <v/>
      </c>
      <c r="D99" s="50" t="str">
        <f aca="false">IF($A99="","",INDEX('Expense Ledger'!$F$1:$F$800,$J99)&amp;"")</f>
        <v/>
      </c>
      <c r="E99" s="52" t="str">
        <f aca="false">IF($A99="","",INDEX('Expense Ledger'!$I$1:$I$800,$J99))</f>
        <v/>
      </c>
      <c r="F99" s="52" t="str">
        <f aca="false">IF($A99="","",INDEX('Expense Ledger'!$J$1:$J$800,$J99))</f>
        <v/>
      </c>
      <c r="G99" s="90" t="str">
        <f aca="false">IF($A99="","",INDEX('Expense Ledger'!$C$1:$C$800,$J99))</f>
        <v/>
      </c>
      <c r="I99" s="50" t="str">
        <f aca="false">IF($A99="","","Account set to Exclude (already tested) – removed from above and below lists")</f>
        <v/>
      </c>
      <c r="J99" s="90" t="str">
        <f aca="false">IF($A99="","",SMALL('Expense Ledger'!$R$2:$R$800,$A99))</f>
        <v/>
      </c>
      <c r="K99" s="50" t="str">
        <f aca="false">IF($A99="","",INDEX('Expense Ledger'!$A$1:$A$800,$J99)&amp;"")</f>
        <v/>
      </c>
    </row>
    <row r="100" customFormat="false" ht="15" hidden="false" customHeight="false" outlineLevel="0" collapsed="false">
      <c r="A100" s="90" t="str">
        <f aca="false">IF(ROWS($A$60:A100)&lt;=$E$28,ROWS($A$60:A100),"")</f>
        <v/>
      </c>
      <c r="B100" s="91" t="str">
        <f aca="false">IF($A100="","",INDEX('Expense Ledger'!$B$1:$B$800,$J100))</f>
        <v/>
      </c>
      <c r="C100" s="50" t="str">
        <f aca="false">IF($A100="","",INDEX('Expense Ledger'!$D$1:$D$800,$J100))</f>
        <v/>
      </c>
      <c r="D100" s="50" t="str">
        <f aca="false">IF($A100="","",INDEX('Expense Ledger'!$F$1:$F$800,$J100)&amp;"")</f>
        <v/>
      </c>
      <c r="E100" s="52" t="str">
        <f aca="false">IF($A100="","",INDEX('Expense Ledger'!$I$1:$I$800,$J100))</f>
        <v/>
      </c>
      <c r="F100" s="52" t="str">
        <f aca="false">IF($A100="","",INDEX('Expense Ledger'!$J$1:$J$800,$J100))</f>
        <v/>
      </c>
      <c r="G100" s="90" t="str">
        <f aca="false">IF($A100="","",INDEX('Expense Ledger'!$C$1:$C$800,$J100))</f>
        <v/>
      </c>
      <c r="I100" s="50" t="str">
        <f aca="false">IF($A100="","","Account set to Exclude (already tested) – removed from above and below lists")</f>
        <v/>
      </c>
      <c r="J100" s="90" t="str">
        <f aca="false">IF($A100="","",SMALL('Expense Ledger'!$R$2:$R$800,$A100))</f>
        <v/>
      </c>
      <c r="K100" s="50" t="str">
        <f aca="false">IF($A100="","",INDEX('Expense Ledger'!$A$1:$A$800,$J100)&amp;"")</f>
        <v/>
      </c>
    </row>
    <row r="101" customFormat="false" ht="15" hidden="false" customHeight="false" outlineLevel="0" collapsed="false">
      <c r="A101" s="90" t="str">
        <f aca="false">IF(ROWS($A$60:A101)&lt;=$E$28,ROWS($A$60:A101),"")</f>
        <v/>
      </c>
      <c r="B101" s="91" t="str">
        <f aca="false">IF($A101="","",INDEX('Expense Ledger'!$B$1:$B$800,$J101))</f>
        <v/>
      </c>
      <c r="C101" s="50" t="str">
        <f aca="false">IF($A101="","",INDEX('Expense Ledger'!$D$1:$D$800,$J101))</f>
        <v/>
      </c>
      <c r="D101" s="50" t="str">
        <f aca="false">IF($A101="","",INDEX('Expense Ledger'!$F$1:$F$800,$J101)&amp;"")</f>
        <v/>
      </c>
      <c r="E101" s="52" t="str">
        <f aca="false">IF($A101="","",INDEX('Expense Ledger'!$I$1:$I$800,$J101))</f>
        <v/>
      </c>
      <c r="F101" s="52" t="str">
        <f aca="false">IF($A101="","",INDEX('Expense Ledger'!$J$1:$J$800,$J101))</f>
        <v/>
      </c>
      <c r="G101" s="90" t="str">
        <f aca="false">IF($A101="","",INDEX('Expense Ledger'!$C$1:$C$800,$J101))</f>
        <v/>
      </c>
      <c r="I101" s="50" t="str">
        <f aca="false">IF($A101="","","Account set to Exclude (already tested) – removed from above and below lists")</f>
        <v/>
      </c>
      <c r="J101" s="90" t="str">
        <f aca="false">IF($A101="","",SMALL('Expense Ledger'!$R$2:$R$800,$A101))</f>
        <v/>
      </c>
      <c r="K101" s="50" t="str">
        <f aca="false">IF($A101="","",INDEX('Expense Ledger'!$A$1:$A$800,$J101)&amp;"")</f>
        <v/>
      </c>
    </row>
    <row r="102" customFormat="false" ht="15" hidden="false" customHeight="false" outlineLevel="0" collapsed="false">
      <c r="A102" s="90" t="str">
        <f aca="false">IF(ROWS($A$60:A102)&lt;=$E$28,ROWS($A$60:A102),"")</f>
        <v/>
      </c>
      <c r="B102" s="91" t="str">
        <f aca="false">IF($A102="","",INDEX('Expense Ledger'!$B$1:$B$800,$J102))</f>
        <v/>
      </c>
      <c r="C102" s="50" t="str">
        <f aca="false">IF($A102="","",INDEX('Expense Ledger'!$D$1:$D$800,$J102))</f>
        <v/>
      </c>
      <c r="D102" s="50" t="str">
        <f aca="false">IF($A102="","",INDEX('Expense Ledger'!$F$1:$F$800,$J102)&amp;"")</f>
        <v/>
      </c>
      <c r="E102" s="52" t="str">
        <f aca="false">IF($A102="","",INDEX('Expense Ledger'!$I$1:$I$800,$J102))</f>
        <v/>
      </c>
      <c r="F102" s="52" t="str">
        <f aca="false">IF($A102="","",INDEX('Expense Ledger'!$J$1:$J$800,$J102))</f>
        <v/>
      </c>
      <c r="G102" s="90" t="str">
        <f aca="false">IF($A102="","",INDEX('Expense Ledger'!$C$1:$C$800,$J102))</f>
        <v/>
      </c>
      <c r="I102" s="50" t="str">
        <f aca="false">IF($A102="","","Account set to Exclude (already tested) – removed from above and below lists")</f>
        <v/>
      </c>
      <c r="J102" s="90" t="str">
        <f aca="false">IF($A102="","",SMALL('Expense Ledger'!$R$2:$R$800,$A102))</f>
        <v/>
      </c>
      <c r="K102" s="50" t="str">
        <f aca="false">IF($A102="","",INDEX('Expense Ledger'!$A$1:$A$800,$J102)&amp;"")</f>
        <v/>
      </c>
    </row>
    <row r="103" customFormat="false" ht="15" hidden="false" customHeight="false" outlineLevel="0" collapsed="false">
      <c r="A103" s="90" t="str">
        <f aca="false">IF(ROWS($A$60:A103)&lt;=$E$28,ROWS($A$60:A103),"")</f>
        <v/>
      </c>
      <c r="B103" s="91" t="str">
        <f aca="false">IF($A103="","",INDEX('Expense Ledger'!$B$1:$B$800,$J103))</f>
        <v/>
      </c>
      <c r="C103" s="50" t="str">
        <f aca="false">IF($A103="","",INDEX('Expense Ledger'!$D$1:$D$800,$J103))</f>
        <v/>
      </c>
      <c r="D103" s="50" t="str">
        <f aca="false">IF($A103="","",INDEX('Expense Ledger'!$F$1:$F$800,$J103)&amp;"")</f>
        <v/>
      </c>
      <c r="E103" s="52" t="str">
        <f aca="false">IF($A103="","",INDEX('Expense Ledger'!$I$1:$I$800,$J103))</f>
        <v/>
      </c>
      <c r="F103" s="52" t="str">
        <f aca="false">IF($A103="","",INDEX('Expense Ledger'!$J$1:$J$800,$J103))</f>
        <v/>
      </c>
      <c r="G103" s="90" t="str">
        <f aca="false">IF($A103="","",INDEX('Expense Ledger'!$C$1:$C$800,$J103))</f>
        <v/>
      </c>
      <c r="I103" s="50" t="str">
        <f aca="false">IF($A103="","","Account set to Exclude (already tested) – removed from above and below lists")</f>
        <v/>
      </c>
      <c r="J103" s="90" t="str">
        <f aca="false">IF($A103="","",SMALL('Expense Ledger'!$R$2:$R$800,$A103))</f>
        <v/>
      </c>
      <c r="K103" s="50" t="str">
        <f aca="false">IF($A103="","",INDEX('Expense Ledger'!$A$1:$A$800,$J103)&amp;"")</f>
        <v/>
      </c>
    </row>
    <row r="104" customFormat="false" ht="15" hidden="false" customHeight="false" outlineLevel="0" collapsed="false">
      <c r="A104" s="90" t="str">
        <f aca="false">IF(ROWS($A$60:A104)&lt;=$E$28,ROWS($A$60:A104),"")</f>
        <v/>
      </c>
      <c r="B104" s="91" t="str">
        <f aca="false">IF($A104="","",INDEX('Expense Ledger'!$B$1:$B$800,$J104))</f>
        <v/>
      </c>
      <c r="C104" s="50" t="str">
        <f aca="false">IF($A104="","",INDEX('Expense Ledger'!$D$1:$D$800,$J104))</f>
        <v/>
      </c>
      <c r="D104" s="50" t="str">
        <f aca="false">IF($A104="","",INDEX('Expense Ledger'!$F$1:$F$800,$J104)&amp;"")</f>
        <v/>
      </c>
      <c r="E104" s="52" t="str">
        <f aca="false">IF($A104="","",INDEX('Expense Ledger'!$I$1:$I$800,$J104))</f>
        <v/>
      </c>
      <c r="F104" s="52" t="str">
        <f aca="false">IF($A104="","",INDEX('Expense Ledger'!$J$1:$J$800,$J104))</f>
        <v/>
      </c>
      <c r="G104" s="90" t="str">
        <f aca="false">IF($A104="","",INDEX('Expense Ledger'!$C$1:$C$800,$J104))</f>
        <v/>
      </c>
      <c r="I104" s="50" t="str">
        <f aca="false">IF($A104="","","Account set to Exclude (already tested) – removed from above and below lists")</f>
        <v/>
      </c>
      <c r="J104" s="90" t="str">
        <f aca="false">IF($A104="","",SMALL('Expense Ledger'!$R$2:$R$800,$A104))</f>
        <v/>
      </c>
      <c r="K104" s="50" t="str">
        <f aca="false">IF($A104="","",INDEX('Expense Ledger'!$A$1:$A$800,$J104)&amp;"")</f>
        <v/>
      </c>
    </row>
    <row r="105" customFormat="false" ht="15" hidden="false" customHeight="false" outlineLevel="0" collapsed="false">
      <c r="A105" s="90" t="str">
        <f aca="false">IF(ROWS($A$60:A105)&lt;=$E$28,ROWS($A$60:A105),"")</f>
        <v/>
      </c>
      <c r="B105" s="91" t="str">
        <f aca="false">IF($A105="","",INDEX('Expense Ledger'!$B$1:$B$800,$J105))</f>
        <v/>
      </c>
      <c r="C105" s="50" t="str">
        <f aca="false">IF($A105="","",INDEX('Expense Ledger'!$D$1:$D$800,$J105))</f>
        <v/>
      </c>
      <c r="D105" s="50" t="str">
        <f aca="false">IF($A105="","",INDEX('Expense Ledger'!$F$1:$F$800,$J105)&amp;"")</f>
        <v/>
      </c>
      <c r="E105" s="52" t="str">
        <f aca="false">IF($A105="","",INDEX('Expense Ledger'!$I$1:$I$800,$J105))</f>
        <v/>
      </c>
      <c r="F105" s="52" t="str">
        <f aca="false">IF($A105="","",INDEX('Expense Ledger'!$J$1:$J$800,$J105))</f>
        <v/>
      </c>
      <c r="G105" s="90" t="str">
        <f aca="false">IF($A105="","",INDEX('Expense Ledger'!$C$1:$C$800,$J105))</f>
        <v/>
      </c>
      <c r="I105" s="50" t="str">
        <f aca="false">IF($A105="","","Account set to Exclude (already tested) – removed from above and below lists")</f>
        <v/>
      </c>
      <c r="J105" s="90" t="str">
        <f aca="false">IF($A105="","",SMALL('Expense Ledger'!$R$2:$R$800,$A105))</f>
        <v/>
      </c>
      <c r="K105" s="50" t="str">
        <f aca="false">IF($A105="","",INDEX('Expense Ledger'!$A$1:$A$800,$J105)&amp;"")</f>
        <v/>
      </c>
    </row>
    <row r="106" customFormat="false" ht="15" hidden="false" customHeight="false" outlineLevel="0" collapsed="false">
      <c r="A106" s="90" t="str">
        <f aca="false">IF(ROWS($A$60:A106)&lt;=$E$28,ROWS($A$60:A106),"")</f>
        <v/>
      </c>
      <c r="B106" s="91" t="str">
        <f aca="false">IF($A106="","",INDEX('Expense Ledger'!$B$1:$B$800,$J106))</f>
        <v/>
      </c>
      <c r="C106" s="50" t="str">
        <f aca="false">IF($A106="","",INDEX('Expense Ledger'!$D$1:$D$800,$J106))</f>
        <v/>
      </c>
      <c r="D106" s="50" t="str">
        <f aca="false">IF($A106="","",INDEX('Expense Ledger'!$F$1:$F$800,$J106)&amp;"")</f>
        <v/>
      </c>
      <c r="E106" s="52" t="str">
        <f aca="false">IF($A106="","",INDEX('Expense Ledger'!$I$1:$I$800,$J106))</f>
        <v/>
      </c>
      <c r="F106" s="52" t="str">
        <f aca="false">IF($A106="","",INDEX('Expense Ledger'!$J$1:$J$800,$J106))</f>
        <v/>
      </c>
      <c r="G106" s="90" t="str">
        <f aca="false">IF($A106="","",INDEX('Expense Ledger'!$C$1:$C$800,$J106))</f>
        <v/>
      </c>
      <c r="I106" s="50" t="str">
        <f aca="false">IF($A106="","","Account set to Exclude (already tested) – removed from above and below lists")</f>
        <v/>
      </c>
      <c r="J106" s="90" t="str">
        <f aca="false">IF($A106="","",SMALL('Expense Ledger'!$R$2:$R$800,$A106))</f>
        <v/>
      </c>
      <c r="K106" s="50" t="str">
        <f aca="false">IF($A106="","",INDEX('Expense Ledger'!$A$1:$A$800,$J106)&amp;"")</f>
        <v/>
      </c>
    </row>
    <row r="107" customFormat="false" ht="15" hidden="false" customHeight="false" outlineLevel="0" collapsed="false">
      <c r="A107" s="90" t="str">
        <f aca="false">IF(ROWS($A$60:A107)&lt;=$E$28,ROWS($A$60:A107),"")</f>
        <v/>
      </c>
      <c r="B107" s="91" t="str">
        <f aca="false">IF($A107="","",INDEX('Expense Ledger'!$B$1:$B$800,$J107))</f>
        <v/>
      </c>
      <c r="C107" s="50" t="str">
        <f aca="false">IF($A107="","",INDEX('Expense Ledger'!$D$1:$D$800,$J107))</f>
        <v/>
      </c>
      <c r="D107" s="50" t="str">
        <f aca="false">IF($A107="","",INDEX('Expense Ledger'!$F$1:$F$800,$J107)&amp;"")</f>
        <v/>
      </c>
      <c r="E107" s="52" t="str">
        <f aca="false">IF($A107="","",INDEX('Expense Ledger'!$I$1:$I$800,$J107))</f>
        <v/>
      </c>
      <c r="F107" s="52" t="str">
        <f aca="false">IF($A107="","",INDEX('Expense Ledger'!$J$1:$J$800,$J107))</f>
        <v/>
      </c>
      <c r="G107" s="90" t="str">
        <f aca="false">IF($A107="","",INDEX('Expense Ledger'!$C$1:$C$800,$J107))</f>
        <v/>
      </c>
      <c r="I107" s="50" t="str">
        <f aca="false">IF($A107="","","Account set to Exclude (already tested) – removed from above and below lists")</f>
        <v/>
      </c>
      <c r="J107" s="90" t="str">
        <f aca="false">IF($A107="","",SMALL('Expense Ledger'!$R$2:$R$800,$A107))</f>
        <v/>
      </c>
      <c r="K107" s="50" t="str">
        <f aca="false">IF($A107="","",INDEX('Expense Ledger'!$A$1:$A$800,$J107)&amp;"")</f>
        <v/>
      </c>
    </row>
    <row r="108" customFormat="false" ht="15" hidden="false" customHeight="false" outlineLevel="0" collapsed="false">
      <c r="A108" s="90" t="str">
        <f aca="false">IF(ROWS($A$60:A108)&lt;=$E$28,ROWS($A$60:A108),"")</f>
        <v/>
      </c>
      <c r="B108" s="91" t="str">
        <f aca="false">IF($A108="","",INDEX('Expense Ledger'!$B$1:$B$800,$J108))</f>
        <v/>
      </c>
      <c r="C108" s="50" t="str">
        <f aca="false">IF($A108="","",INDEX('Expense Ledger'!$D$1:$D$800,$J108))</f>
        <v/>
      </c>
      <c r="D108" s="50" t="str">
        <f aca="false">IF($A108="","",INDEX('Expense Ledger'!$F$1:$F$800,$J108)&amp;"")</f>
        <v/>
      </c>
      <c r="E108" s="52" t="str">
        <f aca="false">IF($A108="","",INDEX('Expense Ledger'!$I$1:$I$800,$J108))</f>
        <v/>
      </c>
      <c r="F108" s="52" t="str">
        <f aca="false">IF($A108="","",INDEX('Expense Ledger'!$J$1:$J$800,$J108))</f>
        <v/>
      </c>
      <c r="G108" s="90" t="str">
        <f aca="false">IF($A108="","",INDEX('Expense Ledger'!$C$1:$C$800,$J108))</f>
        <v/>
      </c>
      <c r="I108" s="50" t="str">
        <f aca="false">IF($A108="","","Account set to Exclude (already tested) – removed from above and below lists")</f>
        <v/>
      </c>
      <c r="J108" s="90" t="str">
        <f aca="false">IF($A108="","",SMALL('Expense Ledger'!$R$2:$R$800,$A108))</f>
        <v/>
      </c>
      <c r="K108" s="50" t="str">
        <f aca="false">IF($A108="","",INDEX('Expense Ledger'!$A$1:$A$800,$J108)&amp;"")</f>
        <v/>
      </c>
    </row>
    <row r="109" customFormat="false" ht="15" hidden="false" customHeight="false" outlineLevel="0" collapsed="false">
      <c r="A109" s="90" t="str">
        <f aca="false">IF(ROWS($A$60:A109)&lt;=$E$28,ROWS($A$60:A109),"")</f>
        <v/>
      </c>
      <c r="B109" s="91" t="str">
        <f aca="false">IF($A109="","",INDEX('Expense Ledger'!$B$1:$B$800,$J109))</f>
        <v/>
      </c>
      <c r="C109" s="50" t="str">
        <f aca="false">IF($A109="","",INDEX('Expense Ledger'!$D$1:$D$800,$J109))</f>
        <v/>
      </c>
      <c r="D109" s="50" t="str">
        <f aca="false">IF($A109="","",INDEX('Expense Ledger'!$F$1:$F$800,$J109)&amp;"")</f>
        <v/>
      </c>
      <c r="E109" s="52" t="str">
        <f aca="false">IF($A109="","",INDEX('Expense Ledger'!$I$1:$I$800,$J109))</f>
        <v/>
      </c>
      <c r="F109" s="52" t="str">
        <f aca="false">IF($A109="","",INDEX('Expense Ledger'!$J$1:$J$800,$J109))</f>
        <v/>
      </c>
      <c r="G109" s="90" t="str">
        <f aca="false">IF($A109="","",INDEX('Expense Ledger'!$C$1:$C$800,$J109))</f>
        <v/>
      </c>
      <c r="I109" s="50" t="str">
        <f aca="false">IF($A109="","","Account set to Exclude (already tested) – removed from above and below lists")</f>
        <v/>
      </c>
      <c r="J109" s="90" t="str">
        <f aca="false">IF($A109="","",SMALL('Expense Ledger'!$R$2:$R$800,$A109))</f>
        <v/>
      </c>
      <c r="K109" s="50" t="str">
        <f aca="false">IF($A109="","",INDEX('Expense Ledger'!$A$1:$A$800,$J109)&amp;"")</f>
        <v/>
      </c>
    </row>
    <row r="110" customFormat="false" ht="15" hidden="false" customHeight="false" outlineLevel="0" collapsed="false">
      <c r="A110" s="90" t="str">
        <f aca="false">IF(ROWS($A$60:A110)&lt;=$E$28,ROWS($A$60:A110),"")</f>
        <v/>
      </c>
      <c r="B110" s="91" t="str">
        <f aca="false">IF($A110="","",INDEX('Expense Ledger'!$B$1:$B$800,$J110))</f>
        <v/>
      </c>
      <c r="C110" s="50" t="str">
        <f aca="false">IF($A110="","",INDEX('Expense Ledger'!$D$1:$D$800,$J110))</f>
        <v/>
      </c>
      <c r="D110" s="50" t="str">
        <f aca="false">IF($A110="","",INDEX('Expense Ledger'!$F$1:$F$800,$J110)&amp;"")</f>
        <v/>
      </c>
      <c r="E110" s="52" t="str">
        <f aca="false">IF($A110="","",INDEX('Expense Ledger'!$I$1:$I$800,$J110))</f>
        <v/>
      </c>
      <c r="F110" s="52" t="str">
        <f aca="false">IF($A110="","",INDEX('Expense Ledger'!$J$1:$J$800,$J110))</f>
        <v/>
      </c>
      <c r="G110" s="90" t="str">
        <f aca="false">IF($A110="","",INDEX('Expense Ledger'!$C$1:$C$800,$J110))</f>
        <v/>
      </c>
      <c r="I110" s="50" t="str">
        <f aca="false">IF($A110="","","Account set to Exclude (already tested) – removed from above and below lists")</f>
        <v/>
      </c>
      <c r="J110" s="90" t="str">
        <f aca="false">IF($A110="","",SMALL('Expense Ledger'!$R$2:$R$800,$A110))</f>
        <v/>
      </c>
      <c r="K110" s="50" t="str">
        <f aca="false">IF($A110="","",INDEX('Expense Ledger'!$A$1:$A$800,$J110)&amp;"")</f>
        <v/>
      </c>
    </row>
    <row r="111" customFormat="false" ht="15" hidden="false" customHeight="false" outlineLevel="0" collapsed="false">
      <c r="A111" s="90" t="str">
        <f aca="false">IF(ROWS($A$60:A111)&lt;=$E$28,ROWS($A$60:A111),"")</f>
        <v/>
      </c>
      <c r="B111" s="91" t="str">
        <f aca="false">IF($A111="","",INDEX('Expense Ledger'!$B$1:$B$800,$J111))</f>
        <v/>
      </c>
      <c r="C111" s="50" t="str">
        <f aca="false">IF($A111="","",INDEX('Expense Ledger'!$D$1:$D$800,$J111))</f>
        <v/>
      </c>
      <c r="D111" s="50" t="str">
        <f aca="false">IF($A111="","",INDEX('Expense Ledger'!$F$1:$F$800,$J111)&amp;"")</f>
        <v/>
      </c>
      <c r="E111" s="52" t="str">
        <f aca="false">IF($A111="","",INDEX('Expense Ledger'!$I$1:$I$800,$J111))</f>
        <v/>
      </c>
      <c r="F111" s="52" t="str">
        <f aca="false">IF($A111="","",INDEX('Expense Ledger'!$J$1:$J$800,$J111))</f>
        <v/>
      </c>
      <c r="G111" s="90" t="str">
        <f aca="false">IF($A111="","",INDEX('Expense Ledger'!$C$1:$C$800,$J111))</f>
        <v/>
      </c>
      <c r="I111" s="50" t="str">
        <f aca="false">IF($A111="","","Account set to Exclude (already tested) – removed from above and below lists")</f>
        <v/>
      </c>
      <c r="J111" s="90" t="str">
        <f aca="false">IF($A111="","",SMALL('Expense Ledger'!$R$2:$R$800,$A111))</f>
        <v/>
      </c>
      <c r="K111" s="50" t="str">
        <f aca="false">IF($A111="","",INDEX('Expense Ledger'!$A$1:$A$800,$J111)&amp;"")</f>
        <v/>
      </c>
    </row>
    <row r="112" customFormat="false" ht="15" hidden="false" customHeight="false" outlineLevel="0" collapsed="false">
      <c r="A112" s="90" t="str">
        <f aca="false">IF(ROWS($A$60:A112)&lt;=$E$28,ROWS($A$60:A112),"")</f>
        <v/>
      </c>
      <c r="B112" s="91" t="str">
        <f aca="false">IF($A112="","",INDEX('Expense Ledger'!$B$1:$B$800,$J112))</f>
        <v/>
      </c>
      <c r="C112" s="50" t="str">
        <f aca="false">IF($A112="","",INDEX('Expense Ledger'!$D$1:$D$800,$J112))</f>
        <v/>
      </c>
      <c r="D112" s="50" t="str">
        <f aca="false">IF($A112="","",INDEX('Expense Ledger'!$F$1:$F$800,$J112)&amp;"")</f>
        <v/>
      </c>
      <c r="E112" s="52" t="str">
        <f aca="false">IF($A112="","",INDEX('Expense Ledger'!$I$1:$I$800,$J112))</f>
        <v/>
      </c>
      <c r="F112" s="52" t="str">
        <f aca="false">IF($A112="","",INDEX('Expense Ledger'!$J$1:$J$800,$J112))</f>
        <v/>
      </c>
      <c r="G112" s="90" t="str">
        <f aca="false">IF($A112="","",INDEX('Expense Ledger'!$C$1:$C$800,$J112))</f>
        <v/>
      </c>
      <c r="I112" s="50" t="str">
        <f aca="false">IF($A112="","","Account set to Exclude (already tested) – removed from above and below lists")</f>
        <v/>
      </c>
      <c r="J112" s="90" t="str">
        <f aca="false">IF($A112="","",SMALL('Expense Ledger'!$R$2:$R$800,$A112))</f>
        <v/>
      </c>
      <c r="K112" s="50" t="str">
        <f aca="false">IF($A112="","",INDEX('Expense Ledger'!$A$1:$A$800,$J112)&amp;"")</f>
        <v/>
      </c>
    </row>
    <row r="113" customFormat="false" ht="15" hidden="false" customHeight="false" outlineLevel="0" collapsed="false">
      <c r="A113" s="90" t="str">
        <f aca="false">IF(ROWS($A$60:A113)&lt;=$E$28,ROWS($A$60:A113),"")</f>
        <v/>
      </c>
      <c r="B113" s="91" t="str">
        <f aca="false">IF($A113="","",INDEX('Expense Ledger'!$B$1:$B$800,$J113))</f>
        <v/>
      </c>
      <c r="C113" s="50" t="str">
        <f aca="false">IF($A113="","",INDEX('Expense Ledger'!$D$1:$D$800,$J113))</f>
        <v/>
      </c>
      <c r="D113" s="50" t="str">
        <f aca="false">IF($A113="","",INDEX('Expense Ledger'!$F$1:$F$800,$J113)&amp;"")</f>
        <v/>
      </c>
      <c r="E113" s="52" t="str">
        <f aca="false">IF($A113="","",INDEX('Expense Ledger'!$I$1:$I$800,$J113))</f>
        <v/>
      </c>
      <c r="F113" s="52" t="str">
        <f aca="false">IF($A113="","",INDEX('Expense Ledger'!$J$1:$J$800,$J113))</f>
        <v/>
      </c>
      <c r="G113" s="90" t="str">
        <f aca="false">IF($A113="","",INDEX('Expense Ledger'!$C$1:$C$800,$J113))</f>
        <v/>
      </c>
      <c r="I113" s="50" t="str">
        <f aca="false">IF($A113="","","Account set to Exclude (already tested) – removed from above and below lists")</f>
        <v/>
      </c>
      <c r="J113" s="90" t="str">
        <f aca="false">IF($A113="","",SMALL('Expense Ledger'!$R$2:$R$800,$A113))</f>
        <v/>
      </c>
      <c r="K113" s="50" t="str">
        <f aca="false">IF($A113="","",INDEX('Expense Ledger'!$A$1:$A$800,$J113)&amp;"")</f>
        <v/>
      </c>
    </row>
    <row r="114" customFormat="false" ht="15" hidden="false" customHeight="false" outlineLevel="0" collapsed="false">
      <c r="A114" s="90" t="str">
        <f aca="false">IF(ROWS($A$60:A114)&lt;=$E$28,ROWS($A$60:A114),"")</f>
        <v/>
      </c>
      <c r="B114" s="91" t="str">
        <f aca="false">IF($A114="","",INDEX('Expense Ledger'!$B$1:$B$800,$J114))</f>
        <v/>
      </c>
      <c r="C114" s="50" t="str">
        <f aca="false">IF($A114="","",INDEX('Expense Ledger'!$D$1:$D$800,$J114))</f>
        <v/>
      </c>
      <c r="D114" s="50" t="str">
        <f aca="false">IF($A114="","",INDEX('Expense Ledger'!$F$1:$F$800,$J114)&amp;"")</f>
        <v/>
      </c>
      <c r="E114" s="52" t="str">
        <f aca="false">IF($A114="","",INDEX('Expense Ledger'!$I$1:$I$800,$J114))</f>
        <v/>
      </c>
      <c r="F114" s="52" t="str">
        <f aca="false">IF($A114="","",INDEX('Expense Ledger'!$J$1:$J$800,$J114))</f>
        <v/>
      </c>
      <c r="G114" s="90" t="str">
        <f aca="false">IF($A114="","",INDEX('Expense Ledger'!$C$1:$C$800,$J114))</f>
        <v/>
      </c>
      <c r="I114" s="50" t="str">
        <f aca="false">IF($A114="","","Account set to Exclude (already tested) – removed from above and below lists")</f>
        <v/>
      </c>
      <c r="J114" s="90" t="str">
        <f aca="false">IF($A114="","",SMALL('Expense Ledger'!$R$2:$R$800,$A114))</f>
        <v/>
      </c>
      <c r="K114" s="50" t="str">
        <f aca="false">IF($A114="","",INDEX('Expense Ledger'!$A$1:$A$800,$J114)&amp;"")</f>
        <v/>
      </c>
    </row>
    <row r="115" customFormat="false" ht="15" hidden="false" customHeight="false" outlineLevel="0" collapsed="false">
      <c r="A115" s="90" t="str">
        <f aca="false">IF(ROWS($A$60:A115)&lt;=$E$28,ROWS($A$60:A115),"")</f>
        <v/>
      </c>
      <c r="B115" s="91" t="str">
        <f aca="false">IF($A115="","",INDEX('Expense Ledger'!$B$1:$B$800,$J115))</f>
        <v/>
      </c>
      <c r="C115" s="50" t="str">
        <f aca="false">IF($A115="","",INDEX('Expense Ledger'!$D$1:$D$800,$J115))</f>
        <v/>
      </c>
      <c r="D115" s="50" t="str">
        <f aca="false">IF($A115="","",INDEX('Expense Ledger'!$F$1:$F$800,$J115)&amp;"")</f>
        <v/>
      </c>
      <c r="E115" s="52" t="str">
        <f aca="false">IF($A115="","",INDEX('Expense Ledger'!$I$1:$I$800,$J115))</f>
        <v/>
      </c>
      <c r="F115" s="52" t="str">
        <f aca="false">IF($A115="","",INDEX('Expense Ledger'!$J$1:$J$800,$J115))</f>
        <v/>
      </c>
      <c r="G115" s="90" t="str">
        <f aca="false">IF($A115="","",INDEX('Expense Ledger'!$C$1:$C$800,$J115))</f>
        <v/>
      </c>
      <c r="I115" s="50" t="str">
        <f aca="false">IF($A115="","","Account set to Exclude (already tested) – removed from above and below lists")</f>
        <v/>
      </c>
      <c r="J115" s="90" t="str">
        <f aca="false">IF($A115="","",SMALL('Expense Ledger'!$R$2:$R$800,$A115))</f>
        <v/>
      </c>
      <c r="K115" s="50" t="str">
        <f aca="false">IF($A115="","",INDEX('Expense Ledger'!$A$1:$A$800,$J115)&amp;"")</f>
        <v/>
      </c>
    </row>
    <row r="116" customFormat="false" ht="15" hidden="false" customHeight="false" outlineLevel="0" collapsed="false">
      <c r="A116" s="90" t="str">
        <f aca="false">IF(ROWS($A$60:A116)&lt;=$E$28,ROWS($A$60:A116),"")</f>
        <v/>
      </c>
      <c r="B116" s="91" t="str">
        <f aca="false">IF($A116="","",INDEX('Expense Ledger'!$B$1:$B$800,$J116))</f>
        <v/>
      </c>
      <c r="C116" s="50" t="str">
        <f aca="false">IF($A116="","",INDEX('Expense Ledger'!$D$1:$D$800,$J116))</f>
        <v/>
      </c>
      <c r="D116" s="50" t="str">
        <f aca="false">IF($A116="","",INDEX('Expense Ledger'!$F$1:$F$800,$J116)&amp;"")</f>
        <v/>
      </c>
      <c r="E116" s="52" t="str">
        <f aca="false">IF($A116="","",INDEX('Expense Ledger'!$I$1:$I$800,$J116))</f>
        <v/>
      </c>
      <c r="F116" s="52" t="str">
        <f aca="false">IF($A116="","",INDEX('Expense Ledger'!$J$1:$J$800,$J116))</f>
        <v/>
      </c>
      <c r="G116" s="90" t="str">
        <f aca="false">IF($A116="","",INDEX('Expense Ledger'!$C$1:$C$800,$J116))</f>
        <v/>
      </c>
      <c r="I116" s="50" t="str">
        <f aca="false">IF($A116="","","Account set to Exclude (already tested) – removed from above and below lists")</f>
        <v/>
      </c>
      <c r="J116" s="90" t="str">
        <f aca="false">IF($A116="","",SMALL('Expense Ledger'!$R$2:$R$800,$A116))</f>
        <v/>
      </c>
      <c r="K116" s="50" t="str">
        <f aca="false">IF($A116="","",INDEX('Expense Ledger'!$A$1:$A$800,$J116)&amp;"")</f>
        <v/>
      </c>
    </row>
    <row r="117" customFormat="false" ht="15" hidden="false" customHeight="false" outlineLevel="0" collapsed="false">
      <c r="A117" s="90" t="str">
        <f aca="false">IF(ROWS($A$60:A117)&lt;=$E$28,ROWS($A$60:A117),"")</f>
        <v/>
      </c>
      <c r="B117" s="91" t="str">
        <f aca="false">IF($A117="","",INDEX('Expense Ledger'!$B$1:$B$800,$J117))</f>
        <v/>
      </c>
      <c r="C117" s="50" t="str">
        <f aca="false">IF($A117="","",INDEX('Expense Ledger'!$D$1:$D$800,$J117))</f>
        <v/>
      </c>
      <c r="D117" s="50" t="str">
        <f aca="false">IF($A117="","",INDEX('Expense Ledger'!$F$1:$F$800,$J117)&amp;"")</f>
        <v/>
      </c>
      <c r="E117" s="52" t="str">
        <f aca="false">IF($A117="","",INDEX('Expense Ledger'!$I$1:$I$800,$J117))</f>
        <v/>
      </c>
      <c r="F117" s="52" t="str">
        <f aca="false">IF($A117="","",INDEX('Expense Ledger'!$J$1:$J$800,$J117))</f>
        <v/>
      </c>
      <c r="G117" s="90" t="str">
        <f aca="false">IF($A117="","",INDEX('Expense Ledger'!$C$1:$C$800,$J117))</f>
        <v/>
      </c>
      <c r="I117" s="50" t="str">
        <f aca="false">IF($A117="","","Account set to Exclude (already tested) – removed from above and below lists")</f>
        <v/>
      </c>
      <c r="J117" s="90" t="str">
        <f aca="false">IF($A117="","",SMALL('Expense Ledger'!$R$2:$R$800,$A117))</f>
        <v/>
      </c>
      <c r="K117" s="50" t="str">
        <f aca="false">IF($A117="","",INDEX('Expense Ledger'!$A$1:$A$800,$J117)&amp;"")</f>
        <v/>
      </c>
    </row>
    <row r="118" customFormat="false" ht="15" hidden="false" customHeight="false" outlineLevel="0" collapsed="false">
      <c r="A118" s="90" t="str">
        <f aca="false">IF(ROWS($A$60:A118)&lt;=$E$28,ROWS($A$60:A118),"")</f>
        <v/>
      </c>
      <c r="B118" s="91" t="str">
        <f aca="false">IF($A118="","",INDEX('Expense Ledger'!$B$1:$B$800,$J118))</f>
        <v/>
      </c>
      <c r="C118" s="50" t="str">
        <f aca="false">IF($A118="","",INDEX('Expense Ledger'!$D$1:$D$800,$J118))</f>
        <v/>
      </c>
      <c r="D118" s="50" t="str">
        <f aca="false">IF($A118="","",INDEX('Expense Ledger'!$F$1:$F$800,$J118)&amp;"")</f>
        <v/>
      </c>
      <c r="E118" s="52" t="str">
        <f aca="false">IF($A118="","",INDEX('Expense Ledger'!$I$1:$I$800,$J118))</f>
        <v/>
      </c>
      <c r="F118" s="52" t="str">
        <f aca="false">IF($A118="","",INDEX('Expense Ledger'!$J$1:$J$800,$J118))</f>
        <v/>
      </c>
      <c r="G118" s="90" t="str">
        <f aca="false">IF($A118="","",INDEX('Expense Ledger'!$C$1:$C$800,$J118))</f>
        <v/>
      </c>
      <c r="I118" s="50" t="str">
        <f aca="false">IF($A118="","","Account set to Exclude (already tested) – removed from above and below lists")</f>
        <v/>
      </c>
      <c r="J118" s="90" t="str">
        <f aca="false">IF($A118="","",SMALL('Expense Ledger'!$R$2:$R$800,$A118))</f>
        <v/>
      </c>
      <c r="K118" s="50" t="str">
        <f aca="false">IF($A118="","",INDEX('Expense Ledger'!$A$1:$A$800,$J118)&amp;"")</f>
        <v/>
      </c>
    </row>
    <row r="119" customFormat="false" ht="15" hidden="false" customHeight="false" outlineLevel="0" collapsed="false">
      <c r="A119" s="90" t="str">
        <f aca="false">IF(ROWS($A$60:A119)&lt;=$E$28,ROWS($A$60:A119),"")</f>
        <v/>
      </c>
      <c r="B119" s="91" t="str">
        <f aca="false">IF($A119="","",INDEX('Expense Ledger'!$B$1:$B$800,$J119))</f>
        <v/>
      </c>
      <c r="C119" s="50" t="str">
        <f aca="false">IF($A119="","",INDEX('Expense Ledger'!$D$1:$D$800,$J119))</f>
        <v/>
      </c>
      <c r="D119" s="50" t="str">
        <f aca="false">IF($A119="","",INDEX('Expense Ledger'!$F$1:$F$800,$J119)&amp;"")</f>
        <v/>
      </c>
      <c r="E119" s="52" t="str">
        <f aca="false">IF($A119="","",INDEX('Expense Ledger'!$I$1:$I$800,$J119))</f>
        <v/>
      </c>
      <c r="F119" s="52" t="str">
        <f aca="false">IF($A119="","",INDEX('Expense Ledger'!$J$1:$J$800,$J119))</f>
        <v/>
      </c>
      <c r="G119" s="90" t="str">
        <f aca="false">IF($A119="","",INDEX('Expense Ledger'!$C$1:$C$800,$J119))</f>
        <v/>
      </c>
      <c r="I119" s="50" t="str">
        <f aca="false">IF($A119="","","Account set to Exclude (already tested) – removed from above and below lists")</f>
        <v/>
      </c>
      <c r="J119" s="90" t="str">
        <f aca="false">IF($A119="","",SMALL('Expense Ledger'!$R$2:$R$800,$A119))</f>
        <v/>
      </c>
      <c r="K119" s="50" t="str">
        <f aca="false">IF($A119="","",INDEX('Expense Ledger'!$A$1:$A$800,$J119)&amp;"")</f>
        <v/>
      </c>
    </row>
    <row r="120" customFormat="false" ht="15" hidden="false" customHeight="false" outlineLevel="0" collapsed="false">
      <c r="A120" s="90" t="str">
        <f aca="false">IF(ROWS($A$60:A120)&lt;=$E$28,ROWS($A$60:A120),"")</f>
        <v/>
      </c>
      <c r="B120" s="91" t="str">
        <f aca="false">IF($A120="","",INDEX('Expense Ledger'!$B$1:$B$800,$J120))</f>
        <v/>
      </c>
      <c r="C120" s="50" t="str">
        <f aca="false">IF($A120="","",INDEX('Expense Ledger'!$D$1:$D$800,$J120))</f>
        <v/>
      </c>
      <c r="D120" s="50" t="str">
        <f aca="false">IF($A120="","",INDEX('Expense Ledger'!$F$1:$F$800,$J120)&amp;"")</f>
        <v/>
      </c>
      <c r="E120" s="52" t="str">
        <f aca="false">IF($A120="","",INDEX('Expense Ledger'!$I$1:$I$800,$J120))</f>
        <v/>
      </c>
      <c r="F120" s="52" t="str">
        <f aca="false">IF($A120="","",INDEX('Expense Ledger'!$J$1:$J$800,$J120))</f>
        <v/>
      </c>
      <c r="G120" s="90" t="str">
        <f aca="false">IF($A120="","",INDEX('Expense Ledger'!$C$1:$C$800,$J120))</f>
        <v/>
      </c>
      <c r="I120" s="50" t="str">
        <f aca="false">IF($A120="","","Account set to Exclude (already tested) – removed from above and below lists")</f>
        <v/>
      </c>
      <c r="J120" s="90" t="str">
        <f aca="false">IF($A120="","",SMALL('Expense Ledger'!$R$2:$R$800,$A120))</f>
        <v/>
      </c>
      <c r="K120" s="50" t="str">
        <f aca="false">IF($A120="","",INDEX('Expense Ledger'!$A$1:$A$800,$J120)&amp;"")</f>
        <v/>
      </c>
    </row>
    <row r="121" customFormat="false" ht="15" hidden="false" customHeight="false" outlineLevel="0" collapsed="false">
      <c r="A121" s="90" t="str">
        <f aca="false">IF(ROWS($A$60:A121)&lt;=$E$28,ROWS($A$60:A121),"")</f>
        <v/>
      </c>
      <c r="B121" s="91" t="str">
        <f aca="false">IF($A121="","",INDEX('Expense Ledger'!$B$1:$B$800,$J121))</f>
        <v/>
      </c>
      <c r="C121" s="50" t="str">
        <f aca="false">IF($A121="","",INDEX('Expense Ledger'!$D$1:$D$800,$J121))</f>
        <v/>
      </c>
      <c r="D121" s="50" t="str">
        <f aca="false">IF($A121="","",INDEX('Expense Ledger'!$F$1:$F$800,$J121)&amp;"")</f>
        <v/>
      </c>
      <c r="E121" s="52" t="str">
        <f aca="false">IF($A121="","",INDEX('Expense Ledger'!$I$1:$I$800,$J121))</f>
        <v/>
      </c>
      <c r="F121" s="52" t="str">
        <f aca="false">IF($A121="","",INDEX('Expense Ledger'!$J$1:$J$800,$J121))</f>
        <v/>
      </c>
      <c r="G121" s="90" t="str">
        <f aca="false">IF($A121="","",INDEX('Expense Ledger'!$C$1:$C$800,$J121))</f>
        <v/>
      </c>
      <c r="I121" s="50" t="str">
        <f aca="false">IF($A121="","","Account set to Exclude (already tested) – removed from above and below lists")</f>
        <v/>
      </c>
      <c r="J121" s="90" t="str">
        <f aca="false">IF($A121="","",SMALL('Expense Ledger'!$R$2:$R$800,$A121))</f>
        <v/>
      </c>
      <c r="K121" s="50" t="str">
        <f aca="false">IF($A121="","",INDEX('Expense Ledger'!$A$1:$A$800,$J121)&amp;"")</f>
        <v/>
      </c>
    </row>
    <row r="122" customFormat="false" ht="15" hidden="false" customHeight="false" outlineLevel="0" collapsed="false">
      <c r="A122" s="90" t="str">
        <f aca="false">IF(ROWS($A$60:A122)&lt;=$E$28,ROWS($A$60:A122),"")</f>
        <v/>
      </c>
      <c r="B122" s="91" t="str">
        <f aca="false">IF($A122="","",INDEX('Expense Ledger'!$B$1:$B$800,$J122))</f>
        <v/>
      </c>
      <c r="C122" s="50" t="str">
        <f aca="false">IF($A122="","",INDEX('Expense Ledger'!$D$1:$D$800,$J122))</f>
        <v/>
      </c>
      <c r="D122" s="50" t="str">
        <f aca="false">IF($A122="","",INDEX('Expense Ledger'!$F$1:$F$800,$J122)&amp;"")</f>
        <v/>
      </c>
      <c r="E122" s="52" t="str">
        <f aca="false">IF($A122="","",INDEX('Expense Ledger'!$I$1:$I$800,$J122))</f>
        <v/>
      </c>
      <c r="F122" s="52" t="str">
        <f aca="false">IF($A122="","",INDEX('Expense Ledger'!$J$1:$J$800,$J122))</f>
        <v/>
      </c>
      <c r="G122" s="90" t="str">
        <f aca="false">IF($A122="","",INDEX('Expense Ledger'!$C$1:$C$800,$J122))</f>
        <v/>
      </c>
      <c r="I122" s="50" t="str">
        <f aca="false">IF($A122="","","Account set to Exclude (already tested) – removed from above and below lists")</f>
        <v/>
      </c>
      <c r="J122" s="90" t="str">
        <f aca="false">IF($A122="","",SMALL('Expense Ledger'!$R$2:$R$800,$A122))</f>
        <v/>
      </c>
      <c r="K122" s="50" t="str">
        <f aca="false">IF($A122="","",INDEX('Expense Ledger'!$A$1:$A$800,$J122)&amp;"")</f>
        <v/>
      </c>
    </row>
    <row r="123" customFormat="false" ht="15" hidden="false" customHeight="false" outlineLevel="0" collapsed="false">
      <c r="A123" s="90" t="str">
        <f aca="false">IF(ROWS($A$60:A123)&lt;=$E$28,ROWS($A$60:A123),"")</f>
        <v/>
      </c>
      <c r="B123" s="91" t="str">
        <f aca="false">IF($A123="","",INDEX('Expense Ledger'!$B$1:$B$800,$J123))</f>
        <v/>
      </c>
      <c r="C123" s="50" t="str">
        <f aca="false">IF($A123="","",INDEX('Expense Ledger'!$D$1:$D$800,$J123))</f>
        <v/>
      </c>
      <c r="D123" s="50" t="str">
        <f aca="false">IF($A123="","",INDEX('Expense Ledger'!$F$1:$F$800,$J123)&amp;"")</f>
        <v/>
      </c>
      <c r="E123" s="52" t="str">
        <f aca="false">IF($A123="","",INDEX('Expense Ledger'!$I$1:$I$800,$J123))</f>
        <v/>
      </c>
      <c r="F123" s="52" t="str">
        <f aca="false">IF($A123="","",INDEX('Expense Ledger'!$J$1:$J$800,$J123))</f>
        <v/>
      </c>
      <c r="G123" s="90" t="str">
        <f aca="false">IF($A123="","",INDEX('Expense Ledger'!$C$1:$C$800,$J123))</f>
        <v/>
      </c>
      <c r="I123" s="50" t="str">
        <f aca="false">IF($A123="","","Account set to Exclude (already tested) – removed from above and below lists")</f>
        <v/>
      </c>
      <c r="J123" s="90" t="str">
        <f aca="false">IF($A123="","",SMALL('Expense Ledger'!$R$2:$R$800,$A123))</f>
        <v/>
      </c>
      <c r="K123" s="50" t="str">
        <f aca="false">IF($A123="","",INDEX('Expense Ledger'!$A$1:$A$800,$J123)&amp;"")</f>
        <v/>
      </c>
    </row>
    <row r="124" customFormat="false" ht="15" hidden="false" customHeight="false" outlineLevel="0" collapsed="false">
      <c r="A124" s="90" t="str">
        <f aca="false">IF(ROWS($A$60:A124)&lt;=$E$28,ROWS($A$60:A124),"")</f>
        <v/>
      </c>
      <c r="B124" s="91" t="str">
        <f aca="false">IF($A124="","",INDEX('Expense Ledger'!$B$1:$B$800,$J124))</f>
        <v/>
      </c>
      <c r="C124" s="50" t="str">
        <f aca="false">IF($A124="","",INDEX('Expense Ledger'!$D$1:$D$800,$J124))</f>
        <v/>
      </c>
      <c r="D124" s="50" t="str">
        <f aca="false">IF($A124="","",INDEX('Expense Ledger'!$F$1:$F$800,$J124)&amp;"")</f>
        <v/>
      </c>
      <c r="E124" s="52" t="str">
        <f aca="false">IF($A124="","",INDEX('Expense Ledger'!$I$1:$I$800,$J124))</f>
        <v/>
      </c>
      <c r="F124" s="52" t="str">
        <f aca="false">IF($A124="","",INDEX('Expense Ledger'!$J$1:$J$800,$J124))</f>
        <v/>
      </c>
      <c r="G124" s="90" t="str">
        <f aca="false">IF($A124="","",INDEX('Expense Ledger'!$C$1:$C$800,$J124))</f>
        <v/>
      </c>
      <c r="I124" s="50" t="str">
        <f aca="false">IF($A124="","","Account set to Exclude (already tested) – removed from above and below lists")</f>
        <v/>
      </c>
      <c r="J124" s="90" t="str">
        <f aca="false">IF($A124="","",SMALL('Expense Ledger'!$R$2:$R$800,$A124))</f>
        <v/>
      </c>
      <c r="K124" s="50" t="str">
        <f aca="false">IF($A124="","",INDEX('Expense Ledger'!$A$1:$A$800,$J124)&amp;"")</f>
        <v/>
      </c>
    </row>
    <row r="125" customFormat="false" ht="15" hidden="false" customHeight="false" outlineLevel="0" collapsed="false">
      <c r="A125" s="90" t="str">
        <f aca="false">IF(ROWS($A$60:A125)&lt;=$E$28,ROWS($A$60:A125),"")</f>
        <v/>
      </c>
      <c r="B125" s="91" t="str">
        <f aca="false">IF($A125="","",INDEX('Expense Ledger'!$B$1:$B$800,$J125))</f>
        <v/>
      </c>
      <c r="C125" s="50" t="str">
        <f aca="false">IF($A125="","",INDEX('Expense Ledger'!$D$1:$D$800,$J125))</f>
        <v/>
      </c>
      <c r="D125" s="50" t="str">
        <f aca="false">IF($A125="","",INDEX('Expense Ledger'!$F$1:$F$800,$J125)&amp;"")</f>
        <v/>
      </c>
      <c r="E125" s="52" t="str">
        <f aca="false">IF($A125="","",INDEX('Expense Ledger'!$I$1:$I$800,$J125))</f>
        <v/>
      </c>
      <c r="F125" s="52" t="str">
        <f aca="false">IF($A125="","",INDEX('Expense Ledger'!$J$1:$J$800,$J125))</f>
        <v/>
      </c>
      <c r="G125" s="90" t="str">
        <f aca="false">IF($A125="","",INDEX('Expense Ledger'!$C$1:$C$800,$J125))</f>
        <v/>
      </c>
      <c r="I125" s="50" t="str">
        <f aca="false">IF($A125="","","Account set to Exclude (already tested) – removed from above and below lists")</f>
        <v/>
      </c>
      <c r="J125" s="90" t="str">
        <f aca="false">IF($A125="","",SMALL('Expense Ledger'!$R$2:$R$800,$A125))</f>
        <v/>
      </c>
      <c r="K125" s="50" t="str">
        <f aca="false">IF($A125="","",INDEX('Expense Ledger'!$A$1:$A$800,$J125)&amp;"")</f>
        <v/>
      </c>
    </row>
    <row r="126" customFormat="false" ht="15" hidden="false" customHeight="false" outlineLevel="0" collapsed="false">
      <c r="A126" s="90" t="str">
        <f aca="false">IF(ROWS($A$60:A126)&lt;=$E$28,ROWS($A$60:A126),"")</f>
        <v/>
      </c>
      <c r="B126" s="91" t="str">
        <f aca="false">IF($A126="","",INDEX('Expense Ledger'!$B$1:$B$800,$J126))</f>
        <v/>
      </c>
      <c r="C126" s="50" t="str">
        <f aca="false">IF($A126="","",INDEX('Expense Ledger'!$D$1:$D$800,$J126))</f>
        <v/>
      </c>
      <c r="D126" s="50" t="str">
        <f aca="false">IF($A126="","",INDEX('Expense Ledger'!$F$1:$F$800,$J126)&amp;"")</f>
        <v/>
      </c>
      <c r="E126" s="52" t="str">
        <f aca="false">IF($A126="","",INDEX('Expense Ledger'!$I$1:$I$800,$J126))</f>
        <v/>
      </c>
      <c r="F126" s="52" t="str">
        <f aca="false">IF($A126="","",INDEX('Expense Ledger'!$J$1:$J$800,$J126))</f>
        <v/>
      </c>
      <c r="G126" s="90" t="str">
        <f aca="false">IF($A126="","",INDEX('Expense Ledger'!$C$1:$C$800,$J126))</f>
        <v/>
      </c>
      <c r="I126" s="50" t="str">
        <f aca="false">IF($A126="","","Account set to Exclude (already tested) – removed from above and below lists")</f>
        <v/>
      </c>
      <c r="J126" s="90" t="str">
        <f aca="false">IF($A126="","",SMALL('Expense Ledger'!$R$2:$R$800,$A126))</f>
        <v/>
      </c>
      <c r="K126" s="50" t="str">
        <f aca="false">IF($A126="","",INDEX('Expense Ledger'!$A$1:$A$800,$J126)&amp;"")</f>
        <v/>
      </c>
    </row>
    <row r="127" customFormat="false" ht="15" hidden="false" customHeight="false" outlineLevel="0" collapsed="false">
      <c r="A127" s="90" t="str">
        <f aca="false">IF(ROWS($A$60:A127)&lt;=$E$28,ROWS($A$60:A127),"")</f>
        <v/>
      </c>
      <c r="B127" s="91" t="str">
        <f aca="false">IF($A127="","",INDEX('Expense Ledger'!$B$1:$B$800,$J127))</f>
        <v/>
      </c>
      <c r="C127" s="50" t="str">
        <f aca="false">IF($A127="","",INDEX('Expense Ledger'!$D$1:$D$800,$J127))</f>
        <v/>
      </c>
      <c r="D127" s="50" t="str">
        <f aca="false">IF($A127="","",INDEX('Expense Ledger'!$F$1:$F$800,$J127)&amp;"")</f>
        <v/>
      </c>
      <c r="E127" s="52" t="str">
        <f aca="false">IF($A127="","",INDEX('Expense Ledger'!$I$1:$I$800,$J127))</f>
        <v/>
      </c>
      <c r="F127" s="52" t="str">
        <f aca="false">IF($A127="","",INDEX('Expense Ledger'!$J$1:$J$800,$J127))</f>
        <v/>
      </c>
      <c r="G127" s="90" t="str">
        <f aca="false">IF($A127="","",INDEX('Expense Ledger'!$C$1:$C$800,$J127))</f>
        <v/>
      </c>
      <c r="I127" s="50" t="str">
        <f aca="false">IF($A127="","","Account set to Exclude (already tested) – removed from above and below lists")</f>
        <v/>
      </c>
      <c r="J127" s="90" t="str">
        <f aca="false">IF($A127="","",SMALL('Expense Ledger'!$R$2:$R$800,$A127))</f>
        <v/>
      </c>
      <c r="K127" s="50" t="str">
        <f aca="false">IF($A127="","",INDEX('Expense Ledger'!$A$1:$A$800,$J127)&amp;"")</f>
        <v/>
      </c>
    </row>
    <row r="128" customFormat="false" ht="15" hidden="false" customHeight="false" outlineLevel="0" collapsed="false">
      <c r="A128" s="90" t="str">
        <f aca="false">IF(ROWS($A$60:A128)&lt;=$E$28,ROWS($A$60:A128),"")</f>
        <v/>
      </c>
      <c r="B128" s="91" t="str">
        <f aca="false">IF($A128="","",INDEX('Expense Ledger'!$B$1:$B$800,$J128))</f>
        <v/>
      </c>
      <c r="C128" s="50" t="str">
        <f aca="false">IF($A128="","",INDEX('Expense Ledger'!$D$1:$D$800,$J128))</f>
        <v/>
      </c>
      <c r="D128" s="50" t="str">
        <f aca="false">IF($A128="","",INDEX('Expense Ledger'!$F$1:$F$800,$J128)&amp;"")</f>
        <v/>
      </c>
      <c r="E128" s="52" t="str">
        <f aca="false">IF($A128="","",INDEX('Expense Ledger'!$I$1:$I$800,$J128))</f>
        <v/>
      </c>
      <c r="F128" s="52" t="str">
        <f aca="false">IF($A128="","",INDEX('Expense Ledger'!$J$1:$J$800,$J128))</f>
        <v/>
      </c>
      <c r="G128" s="90" t="str">
        <f aca="false">IF($A128="","",INDEX('Expense Ledger'!$C$1:$C$800,$J128))</f>
        <v/>
      </c>
      <c r="I128" s="50" t="str">
        <f aca="false">IF($A128="","","Account set to Exclude (already tested) – removed from above and below lists")</f>
        <v/>
      </c>
      <c r="J128" s="90" t="str">
        <f aca="false">IF($A128="","",SMALL('Expense Ledger'!$R$2:$R$800,$A128))</f>
        <v/>
      </c>
      <c r="K128" s="50" t="str">
        <f aca="false">IF($A128="","",INDEX('Expense Ledger'!$A$1:$A$800,$J128)&amp;"")</f>
        <v/>
      </c>
    </row>
    <row r="129" customFormat="false" ht="15" hidden="false" customHeight="false" outlineLevel="0" collapsed="false">
      <c r="A129" s="90" t="str">
        <f aca="false">IF(ROWS($A$60:A129)&lt;=$E$28,ROWS($A$60:A129),"")</f>
        <v/>
      </c>
      <c r="B129" s="91" t="str">
        <f aca="false">IF($A129="","",INDEX('Expense Ledger'!$B$1:$B$800,$J129))</f>
        <v/>
      </c>
      <c r="C129" s="50" t="str">
        <f aca="false">IF($A129="","",INDEX('Expense Ledger'!$D$1:$D$800,$J129))</f>
        <v/>
      </c>
      <c r="D129" s="50" t="str">
        <f aca="false">IF($A129="","",INDEX('Expense Ledger'!$F$1:$F$800,$J129)&amp;"")</f>
        <v/>
      </c>
      <c r="E129" s="52" t="str">
        <f aca="false">IF($A129="","",INDEX('Expense Ledger'!$I$1:$I$800,$J129))</f>
        <v/>
      </c>
      <c r="F129" s="52" t="str">
        <f aca="false">IF($A129="","",INDEX('Expense Ledger'!$J$1:$J$800,$J129))</f>
        <v/>
      </c>
      <c r="G129" s="90" t="str">
        <f aca="false">IF($A129="","",INDEX('Expense Ledger'!$C$1:$C$800,$J129))</f>
        <v/>
      </c>
      <c r="I129" s="50" t="str">
        <f aca="false">IF($A129="","","Account set to Exclude (already tested) – removed from above and below lists")</f>
        <v/>
      </c>
      <c r="J129" s="90" t="str">
        <f aca="false">IF($A129="","",SMALL('Expense Ledger'!$R$2:$R$800,$A129))</f>
        <v/>
      </c>
      <c r="K129" s="50" t="str">
        <f aca="false">IF($A129="","",INDEX('Expense Ledger'!$A$1:$A$800,$J129)&amp;"")</f>
        <v/>
      </c>
    </row>
    <row r="130" customFormat="false" ht="15" hidden="false" customHeight="false" outlineLevel="0" collapsed="false">
      <c r="A130" s="90" t="str">
        <f aca="false">IF(ROWS($A$60:A130)&lt;=$E$28,ROWS($A$60:A130),"")</f>
        <v/>
      </c>
      <c r="B130" s="91" t="str">
        <f aca="false">IF($A130="","",INDEX('Expense Ledger'!$B$1:$B$800,$J130))</f>
        <v/>
      </c>
      <c r="C130" s="50" t="str">
        <f aca="false">IF($A130="","",INDEX('Expense Ledger'!$D$1:$D$800,$J130))</f>
        <v/>
      </c>
      <c r="D130" s="50" t="str">
        <f aca="false">IF($A130="","",INDEX('Expense Ledger'!$F$1:$F$800,$J130)&amp;"")</f>
        <v/>
      </c>
      <c r="E130" s="52" t="str">
        <f aca="false">IF($A130="","",INDEX('Expense Ledger'!$I$1:$I$800,$J130))</f>
        <v/>
      </c>
      <c r="F130" s="52" t="str">
        <f aca="false">IF($A130="","",INDEX('Expense Ledger'!$J$1:$J$800,$J130))</f>
        <v/>
      </c>
      <c r="G130" s="90" t="str">
        <f aca="false">IF($A130="","",INDEX('Expense Ledger'!$C$1:$C$800,$J130))</f>
        <v/>
      </c>
      <c r="I130" s="50" t="str">
        <f aca="false">IF($A130="","","Account set to Exclude (already tested) – removed from above and below lists")</f>
        <v/>
      </c>
      <c r="J130" s="90" t="str">
        <f aca="false">IF($A130="","",SMALL('Expense Ledger'!$R$2:$R$800,$A130))</f>
        <v/>
      </c>
      <c r="K130" s="50" t="str">
        <f aca="false">IF($A130="","",INDEX('Expense Ledger'!$A$1:$A$800,$J130)&amp;"")</f>
        <v/>
      </c>
    </row>
    <row r="131" customFormat="false" ht="15" hidden="false" customHeight="false" outlineLevel="0" collapsed="false">
      <c r="A131" s="90" t="str">
        <f aca="false">IF(ROWS($A$60:A131)&lt;=$E$28,ROWS($A$60:A131),"")</f>
        <v/>
      </c>
      <c r="B131" s="91" t="str">
        <f aca="false">IF($A131="","",INDEX('Expense Ledger'!$B$1:$B$800,$J131))</f>
        <v/>
      </c>
      <c r="C131" s="50" t="str">
        <f aca="false">IF($A131="","",INDEX('Expense Ledger'!$D$1:$D$800,$J131))</f>
        <v/>
      </c>
      <c r="D131" s="50" t="str">
        <f aca="false">IF($A131="","",INDEX('Expense Ledger'!$F$1:$F$800,$J131)&amp;"")</f>
        <v/>
      </c>
      <c r="E131" s="52" t="str">
        <f aca="false">IF($A131="","",INDEX('Expense Ledger'!$I$1:$I$800,$J131))</f>
        <v/>
      </c>
      <c r="F131" s="52" t="str">
        <f aca="false">IF($A131="","",INDEX('Expense Ledger'!$J$1:$J$800,$J131))</f>
        <v/>
      </c>
      <c r="G131" s="90" t="str">
        <f aca="false">IF($A131="","",INDEX('Expense Ledger'!$C$1:$C$800,$J131))</f>
        <v/>
      </c>
      <c r="I131" s="50" t="str">
        <f aca="false">IF($A131="","","Account set to Exclude (already tested) – removed from above and below lists")</f>
        <v/>
      </c>
      <c r="J131" s="90" t="str">
        <f aca="false">IF($A131="","",SMALL('Expense Ledger'!$R$2:$R$800,$A131))</f>
        <v/>
      </c>
      <c r="K131" s="50" t="str">
        <f aca="false">IF($A131="","",INDEX('Expense Ledger'!$A$1:$A$800,$J131)&amp;"")</f>
        <v/>
      </c>
    </row>
    <row r="132" customFormat="false" ht="15" hidden="false" customHeight="false" outlineLevel="0" collapsed="false">
      <c r="A132" s="90" t="str">
        <f aca="false">IF(ROWS($A$60:A132)&lt;=$E$28,ROWS($A$60:A132),"")</f>
        <v/>
      </c>
      <c r="B132" s="91" t="str">
        <f aca="false">IF($A132="","",INDEX('Expense Ledger'!$B$1:$B$800,$J132))</f>
        <v/>
      </c>
      <c r="C132" s="50" t="str">
        <f aca="false">IF($A132="","",INDEX('Expense Ledger'!$D$1:$D$800,$J132))</f>
        <v/>
      </c>
      <c r="D132" s="50" t="str">
        <f aca="false">IF($A132="","",INDEX('Expense Ledger'!$F$1:$F$800,$J132)&amp;"")</f>
        <v/>
      </c>
      <c r="E132" s="52" t="str">
        <f aca="false">IF($A132="","",INDEX('Expense Ledger'!$I$1:$I$800,$J132))</f>
        <v/>
      </c>
      <c r="F132" s="52" t="str">
        <f aca="false">IF($A132="","",INDEX('Expense Ledger'!$J$1:$J$800,$J132))</f>
        <v/>
      </c>
      <c r="G132" s="90" t="str">
        <f aca="false">IF($A132="","",INDEX('Expense Ledger'!$C$1:$C$800,$J132))</f>
        <v/>
      </c>
      <c r="I132" s="50" t="str">
        <f aca="false">IF($A132="","","Account set to Exclude (already tested) – removed from above and below lists")</f>
        <v/>
      </c>
      <c r="J132" s="90" t="str">
        <f aca="false">IF($A132="","",SMALL('Expense Ledger'!$R$2:$R$800,$A132))</f>
        <v/>
      </c>
      <c r="K132" s="50" t="str">
        <f aca="false">IF($A132="","",INDEX('Expense Ledger'!$A$1:$A$800,$J132)&amp;"")</f>
        <v/>
      </c>
    </row>
    <row r="133" customFormat="false" ht="15" hidden="false" customHeight="false" outlineLevel="0" collapsed="false">
      <c r="A133" s="90" t="str">
        <f aca="false">IF(ROWS($A$60:A133)&lt;=$E$28,ROWS($A$60:A133),"")</f>
        <v/>
      </c>
      <c r="B133" s="91" t="str">
        <f aca="false">IF($A133="","",INDEX('Expense Ledger'!$B$1:$B$800,$J133))</f>
        <v/>
      </c>
      <c r="C133" s="50" t="str">
        <f aca="false">IF($A133="","",INDEX('Expense Ledger'!$D$1:$D$800,$J133))</f>
        <v/>
      </c>
      <c r="D133" s="50" t="str">
        <f aca="false">IF($A133="","",INDEX('Expense Ledger'!$F$1:$F$800,$J133)&amp;"")</f>
        <v/>
      </c>
      <c r="E133" s="52" t="str">
        <f aca="false">IF($A133="","",INDEX('Expense Ledger'!$I$1:$I$800,$J133))</f>
        <v/>
      </c>
      <c r="F133" s="52" t="str">
        <f aca="false">IF($A133="","",INDEX('Expense Ledger'!$J$1:$J$800,$J133))</f>
        <v/>
      </c>
      <c r="G133" s="90" t="str">
        <f aca="false">IF($A133="","",INDEX('Expense Ledger'!$C$1:$C$800,$J133))</f>
        <v/>
      </c>
      <c r="I133" s="50" t="str">
        <f aca="false">IF($A133="","","Account set to Exclude (already tested) – removed from above and below lists")</f>
        <v/>
      </c>
      <c r="J133" s="90" t="str">
        <f aca="false">IF($A133="","",SMALL('Expense Ledger'!$R$2:$R$800,$A133))</f>
        <v/>
      </c>
      <c r="K133" s="50" t="str">
        <f aca="false">IF($A133="","",INDEX('Expense Ledger'!$A$1:$A$800,$J133)&amp;"")</f>
        <v/>
      </c>
    </row>
    <row r="134" customFormat="false" ht="15" hidden="false" customHeight="false" outlineLevel="0" collapsed="false">
      <c r="A134" s="90" t="str">
        <f aca="false">IF(ROWS($A$60:A134)&lt;=$E$28,ROWS($A$60:A134),"")</f>
        <v/>
      </c>
      <c r="B134" s="91" t="str">
        <f aca="false">IF($A134="","",INDEX('Expense Ledger'!$B$1:$B$800,$J134))</f>
        <v/>
      </c>
      <c r="C134" s="50" t="str">
        <f aca="false">IF($A134="","",INDEX('Expense Ledger'!$D$1:$D$800,$J134))</f>
        <v/>
      </c>
      <c r="D134" s="50" t="str">
        <f aca="false">IF($A134="","",INDEX('Expense Ledger'!$F$1:$F$800,$J134)&amp;"")</f>
        <v/>
      </c>
      <c r="E134" s="52" t="str">
        <f aca="false">IF($A134="","",INDEX('Expense Ledger'!$I$1:$I$800,$J134))</f>
        <v/>
      </c>
      <c r="F134" s="52" t="str">
        <f aca="false">IF($A134="","",INDEX('Expense Ledger'!$J$1:$J$800,$J134))</f>
        <v/>
      </c>
      <c r="G134" s="90" t="str">
        <f aca="false">IF($A134="","",INDEX('Expense Ledger'!$C$1:$C$800,$J134))</f>
        <v/>
      </c>
      <c r="I134" s="50" t="str">
        <f aca="false">IF($A134="","","Account set to Exclude (already tested) – removed from above and below lists")</f>
        <v/>
      </c>
      <c r="J134" s="90" t="str">
        <f aca="false">IF($A134="","",SMALL('Expense Ledger'!$R$2:$R$800,$A134))</f>
        <v/>
      </c>
      <c r="K134" s="50" t="str">
        <f aca="false">IF($A134="","",INDEX('Expense Ledger'!$A$1:$A$800,$J134)&amp;"")</f>
        <v/>
      </c>
    </row>
    <row r="135" customFormat="false" ht="15" hidden="false" customHeight="false" outlineLevel="0" collapsed="false">
      <c r="A135" s="90" t="str">
        <f aca="false">IF(ROWS($A$60:A135)&lt;=$E$28,ROWS($A$60:A135),"")</f>
        <v/>
      </c>
      <c r="B135" s="91" t="str">
        <f aca="false">IF($A135="","",INDEX('Expense Ledger'!$B$1:$B$800,$J135))</f>
        <v/>
      </c>
      <c r="C135" s="50" t="str">
        <f aca="false">IF($A135="","",INDEX('Expense Ledger'!$D$1:$D$800,$J135))</f>
        <v/>
      </c>
      <c r="D135" s="50" t="str">
        <f aca="false">IF($A135="","",INDEX('Expense Ledger'!$F$1:$F$800,$J135)&amp;"")</f>
        <v/>
      </c>
      <c r="E135" s="52" t="str">
        <f aca="false">IF($A135="","",INDEX('Expense Ledger'!$I$1:$I$800,$J135))</f>
        <v/>
      </c>
      <c r="F135" s="52" t="str">
        <f aca="false">IF($A135="","",INDEX('Expense Ledger'!$J$1:$J$800,$J135))</f>
        <v/>
      </c>
      <c r="G135" s="90" t="str">
        <f aca="false">IF($A135="","",INDEX('Expense Ledger'!$C$1:$C$800,$J135))</f>
        <v/>
      </c>
      <c r="I135" s="50" t="str">
        <f aca="false">IF($A135="","","Account set to Exclude (already tested) – removed from above and below lists")</f>
        <v/>
      </c>
      <c r="J135" s="90" t="str">
        <f aca="false">IF($A135="","",SMALL('Expense Ledger'!$R$2:$R$800,$A135))</f>
        <v/>
      </c>
      <c r="K135" s="50" t="str">
        <f aca="false">IF($A135="","",INDEX('Expense Ledger'!$A$1:$A$800,$J135)&amp;"")</f>
        <v/>
      </c>
    </row>
    <row r="136" customFormat="false" ht="15" hidden="false" customHeight="false" outlineLevel="0" collapsed="false">
      <c r="A136" s="90" t="str">
        <f aca="false">IF(ROWS($A$60:A136)&lt;=$E$28,ROWS($A$60:A136),"")</f>
        <v/>
      </c>
      <c r="B136" s="91" t="str">
        <f aca="false">IF($A136="","",INDEX('Expense Ledger'!$B$1:$B$800,$J136))</f>
        <v/>
      </c>
      <c r="C136" s="50" t="str">
        <f aca="false">IF($A136="","",INDEX('Expense Ledger'!$D$1:$D$800,$J136))</f>
        <v/>
      </c>
      <c r="D136" s="50" t="str">
        <f aca="false">IF($A136="","",INDEX('Expense Ledger'!$F$1:$F$800,$J136)&amp;"")</f>
        <v/>
      </c>
      <c r="E136" s="52" t="str">
        <f aca="false">IF($A136="","",INDEX('Expense Ledger'!$I$1:$I$800,$J136))</f>
        <v/>
      </c>
      <c r="F136" s="52" t="str">
        <f aca="false">IF($A136="","",INDEX('Expense Ledger'!$J$1:$J$800,$J136))</f>
        <v/>
      </c>
      <c r="G136" s="90" t="str">
        <f aca="false">IF($A136="","",INDEX('Expense Ledger'!$C$1:$C$800,$J136))</f>
        <v/>
      </c>
      <c r="I136" s="50" t="str">
        <f aca="false">IF($A136="","","Account set to Exclude (already tested) – removed from above and below lists")</f>
        <v/>
      </c>
      <c r="J136" s="90" t="str">
        <f aca="false">IF($A136="","",SMALL('Expense Ledger'!$R$2:$R$800,$A136))</f>
        <v/>
      </c>
      <c r="K136" s="50" t="str">
        <f aca="false">IF($A136="","",INDEX('Expense Ledger'!$A$1:$A$800,$J136)&amp;"")</f>
        <v/>
      </c>
    </row>
    <row r="137" customFormat="false" ht="15" hidden="false" customHeight="false" outlineLevel="0" collapsed="false">
      <c r="A137" s="90" t="str">
        <f aca="false">IF(ROWS($A$60:A137)&lt;=$E$28,ROWS($A$60:A137),"")</f>
        <v/>
      </c>
      <c r="B137" s="91" t="str">
        <f aca="false">IF($A137="","",INDEX('Expense Ledger'!$B$1:$B$800,$J137))</f>
        <v/>
      </c>
      <c r="C137" s="50" t="str">
        <f aca="false">IF($A137="","",INDEX('Expense Ledger'!$D$1:$D$800,$J137))</f>
        <v/>
      </c>
      <c r="D137" s="50" t="str">
        <f aca="false">IF($A137="","",INDEX('Expense Ledger'!$F$1:$F$800,$J137)&amp;"")</f>
        <v/>
      </c>
      <c r="E137" s="52" t="str">
        <f aca="false">IF($A137="","",INDEX('Expense Ledger'!$I$1:$I$800,$J137))</f>
        <v/>
      </c>
      <c r="F137" s="52" t="str">
        <f aca="false">IF($A137="","",INDEX('Expense Ledger'!$J$1:$J$800,$J137))</f>
        <v/>
      </c>
      <c r="G137" s="90" t="str">
        <f aca="false">IF($A137="","",INDEX('Expense Ledger'!$C$1:$C$800,$J137))</f>
        <v/>
      </c>
      <c r="I137" s="50" t="str">
        <f aca="false">IF($A137="","","Account set to Exclude (already tested) – removed from above and below lists")</f>
        <v/>
      </c>
      <c r="J137" s="90" t="str">
        <f aca="false">IF($A137="","",SMALL('Expense Ledger'!$R$2:$R$800,$A137))</f>
        <v/>
      </c>
      <c r="K137" s="50" t="str">
        <f aca="false">IF($A137="","",INDEX('Expense Ledger'!$A$1:$A$800,$J137)&amp;"")</f>
        <v/>
      </c>
    </row>
    <row r="138" customFormat="false" ht="15" hidden="false" customHeight="false" outlineLevel="0" collapsed="false">
      <c r="A138" s="90" t="str">
        <f aca="false">IF(ROWS($A$60:A138)&lt;=$E$28,ROWS($A$60:A138),"")</f>
        <v/>
      </c>
      <c r="B138" s="91" t="str">
        <f aca="false">IF($A138="","",INDEX('Expense Ledger'!$B$1:$B$800,$J138))</f>
        <v/>
      </c>
      <c r="C138" s="50" t="str">
        <f aca="false">IF($A138="","",INDEX('Expense Ledger'!$D$1:$D$800,$J138))</f>
        <v/>
      </c>
      <c r="D138" s="50" t="str">
        <f aca="false">IF($A138="","",INDEX('Expense Ledger'!$F$1:$F$800,$J138)&amp;"")</f>
        <v/>
      </c>
      <c r="E138" s="52" t="str">
        <f aca="false">IF($A138="","",INDEX('Expense Ledger'!$I$1:$I$800,$J138))</f>
        <v/>
      </c>
      <c r="F138" s="52" t="str">
        <f aca="false">IF($A138="","",INDEX('Expense Ledger'!$J$1:$J$800,$J138))</f>
        <v/>
      </c>
      <c r="G138" s="90" t="str">
        <f aca="false">IF($A138="","",INDEX('Expense Ledger'!$C$1:$C$800,$J138))</f>
        <v/>
      </c>
      <c r="I138" s="50" t="str">
        <f aca="false">IF($A138="","","Account set to Exclude (already tested) – removed from above and below lists")</f>
        <v/>
      </c>
      <c r="J138" s="90" t="str">
        <f aca="false">IF($A138="","",SMALL('Expense Ledger'!$R$2:$R$800,$A138))</f>
        <v/>
      </c>
      <c r="K138" s="50" t="str">
        <f aca="false">IF($A138="","",INDEX('Expense Ledger'!$A$1:$A$800,$J138)&amp;"")</f>
        <v/>
      </c>
    </row>
    <row r="139" customFormat="false" ht="15" hidden="false" customHeight="false" outlineLevel="0" collapsed="false">
      <c r="A139" s="90" t="str">
        <f aca="false">IF(ROWS($A$60:A139)&lt;=$E$28,ROWS($A$60:A139),"")</f>
        <v/>
      </c>
      <c r="B139" s="91" t="str">
        <f aca="false">IF($A139="","",INDEX('Expense Ledger'!$B$1:$B$800,$J139))</f>
        <v/>
      </c>
      <c r="C139" s="50" t="str">
        <f aca="false">IF($A139="","",INDEX('Expense Ledger'!$D$1:$D$800,$J139))</f>
        <v/>
      </c>
      <c r="D139" s="50" t="str">
        <f aca="false">IF($A139="","",INDEX('Expense Ledger'!$F$1:$F$800,$J139)&amp;"")</f>
        <v/>
      </c>
      <c r="E139" s="52" t="str">
        <f aca="false">IF($A139="","",INDEX('Expense Ledger'!$I$1:$I$800,$J139))</f>
        <v/>
      </c>
      <c r="F139" s="52" t="str">
        <f aca="false">IF($A139="","",INDEX('Expense Ledger'!$J$1:$J$800,$J139))</f>
        <v/>
      </c>
      <c r="G139" s="90" t="str">
        <f aca="false">IF($A139="","",INDEX('Expense Ledger'!$C$1:$C$800,$J139))</f>
        <v/>
      </c>
      <c r="I139" s="50" t="str">
        <f aca="false">IF($A139="","","Account set to Exclude (already tested) – removed from above and below lists")</f>
        <v/>
      </c>
      <c r="J139" s="90" t="str">
        <f aca="false">IF($A139="","",SMALL('Expense Ledger'!$R$2:$R$800,$A139))</f>
        <v/>
      </c>
      <c r="K139" s="50" t="str">
        <f aca="false">IF($A139="","",INDEX('Expense Ledger'!$A$1:$A$800,$J139)&amp;"")</f>
        <v/>
      </c>
    </row>
    <row r="140" customFormat="false" ht="15" hidden="false" customHeight="false" outlineLevel="0" collapsed="false">
      <c r="A140" s="90" t="str">
        <f aca="false">IF(ROWS($A$60:A140)&lt;=$E$28,ROWS($A$60:A140),"")</f>
        <v/>
      </c>
      <c r="B140" s="91" t="str">
        <f aca="false">IF($A140="","",INDEX('Expense Ledger'!$B$1:$B$800,$J140))</f>
        <v/>
      </c>
      <c r="C140" s="50" t="str">
        <f aca="false">IF($A140="","",INDEX('Expense Ledger'!$D$1:$D$800,$J140))</f>
        <v/>
      </c>
      <c r="D140" s="50" t="str">
        <f aca="false">IF($A140="","",INDEX('Expense Ledger'!$F$1:$F$800,$J140)&amp;"")</f>
        <v/>
      </c>
      <c r="E140" s="52" t="str">
        <f aca="false">IF($A140="","",INDEX('Expense Ledger'!$I$1:$I$800,$J140))</f>
        <v/>
      </c>
      <c r="F140" s="52" t="str">
        <f aca="false">IF($A140="","",INDEX('Expense Ledger'!$J$1:$J$800,$J140))</f>
        <v/>
      </c>
      <c r="G140" s="90" t="str">
        <f aca="false">IF($A140="","",INDEX('Expense Ledger'!$C$1:$C$800,$J140))</f>
        <v/>
      </c>
      <c r="I140" s="50" t="str">
        <f aca="false">IF($A140="","","Account set to Exclude (already tested) – removed from above and below lists")</f>
        <v/>
      </c>
      <c r="J140" s="90" t="str">
        <f aca="false">IF($A140="","",SMALL('Expense Ledger'!$R$2:$R$800,$A140))</f>
        <v/>
      </c>
      <c r="K140" s="50" t="str">
        <f aca="false">IF($A140="","",INDEX('Expense Ledger'!$A$1:$A$800,$J140)&amp;"")</f>
        <v/>
      </c>
    </row>
    <row r="141" customFormat="false" ht="15" hidden="false" customHeight="false" outlineLevel="0" collapsed="false">
      <c r="A141" s="90" t="str">
        <f aca="false">IF(ROWS($A$60:A141)&lt;=$E$28,ROWS($A$60:A141),"")</f>
        <v/>
      </c>
      <c r="B141" s="91" t="str">
        <f aca="false">IF($A141="","",INDEX('Expense Ledger'!$B$1:$B$800,$J141))</f>
        <v/>
      </c>
      <c r="C141" s="50" t="str">
        <f aca="false">IF($A141="","",INDEX('Expense Ledger'!$D$1:$D$800,$J141))</f>
        <v/>
      </c>
      <c r="D141" s="50" t="str">
        <f aca="false">IF($A141="","",INDEX('Expense Ledger'!$F$1:$F$800,$J141)&amp;"")</f>
        <v/>
      </c>
      <c r="E141" s="52" t="str">
        <f aca="false">IF($A141="","",INDEX('Expense Ledger'!$I$1:$I$800,$J141))</f>
        <v/>
      </c>
      <c r="F141" s="52" t="str">
        <f aca="false">IF($A141="","",INDEX('Expense Ledger'!$J$1:$J$800,$J141))</f>
        <v/>
      </c>
      <c r="G141" s="90" t="str">
        <f aca="false">IF($A141="","",INDEX('Expense Ledger'!$C$1:$C$800,$J141))</f>
        <v/>
      </c>
      <c r="I141" s="50" t="str">
        <f aca="false">IF($A141="","","Account set to Exclude (already tested) – removed from above and below lists")</f>
        <v/>
      </c>
      <c r="J141" s="90" t="str">
        <f aca="false">IF($A141="","",SMALL('Expense Ledger'!$R$2:$R$800,$A141))</f>
        <v/>
      </c>
      <c r="K141" s="50" t="str">
        <f aca="false">IF($A141="","",INDEX('Expense Ledger'!$A$1:$A$800,$J141)&amp;"")</f>
        <v/>
      </c>
    </row>
    <row r="142" customFormat="false" ht="15" hidden="false" customHeight="false" outlineLevel="0" collapsed="false">
      <c r="A142" s="90" t="str">
        <f aca="false">IF(ROWS($A$60:A142)&lt;=$E$28,ROWS($A$60:A142),"")</f>
        <v/>
      </c>
      <c r="B142" s="91" t="str">
        <f aca="false">IF($A142="","",INDEX('Expense Ledger'!$B$1:$B$800,$J142))</f>
        <v/>
      </c>
      <c r="C142" s="50" t="str">
        <f aca="false">IF($A142="","",INDEX('Expense Ledger'!$D$1:$D$800,$J142))</f>
        <v/>
      </c>
      <c r="D142" s="50" t="str">
        <f aca="false">IF($A142="","",INDEX('Expense Ledger'!$F$1:$F$800,$J142)&amp;"")</f>
        <v/>
      </c>
      <c r="E142" s="52" t="str">
        <f aca="false">IF($A142="","",INDEX('Expense Ledger'!$I$1:$I$800,$J142))</f>
        <v/>
      </c>
      <c r="F142" s="52" t="str">
        <f aca="false">IF($A142="","",INDEX('Expense Ledger'!$J$1:$J$800,$J142))</f>
        <v/>
      </c>
      <c r="G142" s="90" t="str">
        <f aca="false">IF($A142="","",INDEX('Expense Ledger'!$C$1:$C$800,$J142))</f>
        <v/>
      </c>
      <c r="I142" s="50" t="str">
        <f aca="false">IF($A142="","","Account set to Exclude (already tested) – removed from above and below lists")</f>
        <v/>
      </c>
      <c r="J142" s="90" t="str">
        <f aca="false">IF($A142="","",SMALL('Expense Ledger'!$R$2:$R$800,$A142))</f>
        <v/>
      </c>
      <c r="K142" s="50" t="str">
        <f aca="false">IF($A142="","",INDEX('Expense Ledger'!$A$1:$A$800,$J142)&amp;"")</f>
        <v/>
      </c>
    </row>
    <row r="143" customFormat="false" ht="15" hidden="false" customHeight="false" outlineLevel="0" collapsed="false">
      <c r="A143" s="90" t="str">
        <f aca="false">IF(ROWS($A$60:A143)&lt;=$E$28,ROWS($A$60:A143),"")</f>
        <v/>
      </c>
      <c r="B143" s="91" t="str">
        <f aca="false">IF($A143="","",INDEX('Expense Ledger'!$B$1:$B$800,$J143))</f>
        <v/>
      </c>
      <c r="C143" s="50" t="str">
        <f aca="false">IF($A143="","",INDEX('Expense Ledger'!$D$1:$D$800,$J143))</f>
        <v/>
      </c>
      <c r="D143" s="50" t="str">
        <f aca="false">IF($A143="","",INDEX('Expense Ledger'!$F$1:$F$800,$J143)&amp;"")</f>
        <v/>
      </c>
      <c r="E143" s="52" t="str">
        <f aca="false">IF($A143="","",INDEX('Expense Ledger'!$I$1:$I$800,$J143))</f>
        <v/>
      </c>
      <c r="F143" s="52" t="str">
        <f aca="false">IF($A143="","",INDEX('Expense Ledger'!$J$1:$J$800,$J143))</f>
        <v/>
      </c>
      <c r="G143" s="90" t="str">
        <f aca="false">IF($A143="","",INDEX('Expense Ledger'!$C$1:$C$800,$J143))</f>
        <v/>
      </c>
      <c r="I143" s="50" t="str">
        <f aca="false">IF($A143="","","Account set to Exclude (already tested) – removed from above and below lists")</f>
        <v/>
      </c>
      <c r="J143" s="90" t="str">
        <f aca="false">IF($A143="","",SMALL('Expense Ledger'!$R$2:$R$800,$A143))</f>
        <v/>
      </c>
      <c r="K143" s="50" t="str">
        <f aca="false">IF($A143="","",INDEX('Expense Ledger'!$A$1:$A$800,$J143)&amp;"")</f>
        <v/>
      </c>
    </row>
    <row r="144" customFormat="false" ht="15" hidden="false" customHeight="false" outlineLevel="0" collapsed="false">
      <c r="A144" s="90" t="str">
        <f aca="false">IF(ROWS($A$60:A144)&lt;=$E$28,ROWS($A$60:A144),"")</f>
        <v/>
      </c>
      <c r="B144" s="91" t="str">
        <f aca="false">IF($A144="","",INDEX('Expense Ledger'!$B$1:$B$800,$J144))</f>
        <v/>
      </c>
      <c r="C144" s="50" t="str">
        <f aca="false">IF($A144="","",INDEX('Expense Ledger'!$D$1:$D$800,$J144))</f>
        <v/>
      </c>
      <c r="D144" s="50" t="str">
        <f aca="false">IF($A144="","",INDEX('Expense Ledger'!$F$1:$F$800,$J144)&amp;"")</f>
        <v/>
      </c>
      <c r="E144" s="52" t="str">
        <f aca="false">IF($A144="","",INDEX('Expense Ledger'!$I$1:$I$800,$J144))</f>
        <v/>
      </c>
      <c r="F144" s="52" t="str">
        <f aca="false">IF($A144="","",INDEX('Expense Ledger'!$J$1:$J$800,$J144))</f>
        <v/>
      </c>
      <c r="G144" s="90" t="str">
        <f aca="false">IF($A144="","",INDEX('Expense Ledger'!$C$1:$C$800,$J144))</f>
        <v/>
      </c>
      <c r="I144" s="50" t="str">
        <f aca="false">IF($A144="","","Account set to Exclude (already tested) – removed from above and below lists")</f>
        <v/>
      </c>
      <c r="J144" s="90" t="str">
        <f aca="false">IF($A144="","",SMALL('Expense Ledger'!$R$2:$R$800,$A144))</f>
        <v/>
      </c>
      <c r="K144" s="50" t="str">
        <f aca="false">IF($A144="","",INDEX('Expense Ledger'!$A$1:$A$800,$J144)&amp;"")</f>
        <v/>
      </c>
    </row>
    <row r="145" customFormat="false" ht="15" hidden="false" customHeight="false" outlineLevel="0" collapsed="false">
      <c r="A145" s="90" t="str">
        <f aca="false">IF(ROWS($A$60:A145)&lt;=$E$28,ROWS($A$60:A145),"")</f>
        <v/>
      </c>
      <c r="B145" s="91" t="str">
        <f aca="false">IF($A145="","",INDEX('Expense Ledger'!$B$1:$B$800,$J145))</f>
        <v/>
      </c>
      <c r="C145" s="50" t="str">
        <f aca="false">IF($A145="","",INDEX('Expense Ledger'!$D$1:$D$800,$J145))</f>
        <v/>
      </c>
      <c r="D145" s="50" t="str">
        <f aca="false">IF($A145="","",INDEX('Expense Ledger'!$F$1:$F$800,$J145)&amp;"")</f>
        <v/>
      </c>
      <c r="E145" s="52" t="str">
        <f aca="false">IF($A145="","",INDEX('Expense Ledger'!$I$1:$I$800,$J145))</f>
        <v/>
      </c>
      <c r="F145" s="52" t="str">
        <f aca="false">IF($A145="","",INDEX('Expense Ledger'!$J$1:$J$800,$J145))</f>
        <v/>
      </c>
      <c r="G145" s="90" t="str">
        <f aca="false">IF($A145="","",INDEX('Expense Ledger'!$C$1:$C$800,$J145))</f>
        <v/>
      </c>
      <c r="I145" s="50" t="str">
        <f aca="false">IF($A145="","","Account set to Exclude (already tested) – removed from above and below lists")</f>
        <v/>
      </c>
      <c r="J145" s="90" t="str">
        <f aca="false">IF($A145="","",SMALL('Expense Ledger'!$R$2:$R$800,$A145))</f>
        <v/>
      </c>
      <c r="K145" s="50" t="str">
        <f aca="false">IF($A145="","",INDEX('Expense Ledger'!$A$1:$A$800,$J145)&amp;"")</f>
        <v/>
      </c>
    </row>
    <row r="146" customFormat="false" ht="15" hidden="false" customHeight="false" outlineLevel="0" collapsed="false">
      <c r="A146" s="90" t="str">
        <f aca="false">IF(ROWS($A$60:A146)&lt;=$E$28,ROWS($A$60:A146),"")</f>
        <v/>
      </c>
      <c r="B146" s="91" t="str">
        <f aca="false">IF($A146="","",INDEX('Expense Ledger'!$B$1:$B$800,$J146))</f>
        <v/>
      </c>
      <c r="C146" s="50" t="str">
        <f aca="false">IF($A146="","",INDEX('Expense Ledger'!$D$1:$D$800,$J146))</f>
        <v/>
      </c>
      <c r="D146" s="50" t="str">
        <f aca="false">IF($A146="","",INDEX('Expense Ledger'!$F$1:$F$800,$J146)&amp;"")</f>
        <v/>
      </c>
      <c r="E146" s="52" t="str">
        <f aca="false">IF($A146="","",INDEX('Expense Ledger'!$I$1:$I$800,$J146))</f>
        <v/>
      </c>
      <c r="F146" s="52" t="str">
        <f aca="false">IF($A146="","",INDEX('Expense Ledger'!$J$1:$J$800,$J146))</f>
        <v/>
      </c>
      <c r="G146" s="90" t="str">
        <f aca="false">IF($A146="","",INDEX('Expense Ledger'!$C$1:$C$800,$J146))</f>
        <v/>
      </c>
      <c r="I146" s="50" t="str">
        <f aca="false">IF($A146="","","Account set to Exclude (already tested) – removed from above and below lists")</f>
        <v/>
      </c>
      <c r="J146" s="90" t="str">
        <f aca="false">IF($A146="","",SMALL('Expense Ledger'!$R$2:$R$800,$A146))</f>
        <v/>
      </c>
      <c r="K146" s="50" t="str">
        <f aca="false">IF($A146="","",INDEX('Expense Ledger'!$A$1:$A$800,$J146)&amp;"")</f>
        <v/>
      </c>
    </row>
    <row r="147" customFormat="false" ht="15" hidden="false" customHeight="false" outlineLevel="0" collapsed="false">
      <c r="A147" s="90" t="str">
        <f aca="false">IF(ROWS($A$60:A147)&lt;=$E$28,ROWS($A$60:A147),"")</f>
        <v/>
      </c>
      <c r="B147" s="91" t="str">
        <f aca="false">IF($A147="","",INDEX('Expense Ledger'!$B$1:$B$800,$J147))</f>
        <v/>
      </c>
      <c r="C147" s="50" t="str">
        <f aca="false">IF($A147="","",INDEX('Expense Ledger'!$D$1:$D$800,$J147))</f>
        <v/>
      </c>
      <c r="D147" s="50" t="str">
        <f aca="false">IF($A147="","",INDEX('Expense Ledger'!$F$1:$F$800,$J147)&amp;"")</f>
        <v/>
      </c>
      <c r="E147" s="52" t="str">
        <f aca="false">IF($A147="","",INDEX('Expense Ledger'!$I$1:$I$800,$J147))</f>
        <v/>
      </c>
      <c r="F147" s="52" t="str">
        <f aca="false">IF($A147="","",INDEX('Expense Ledger'!$J$1:$J$800,$J147))</f>
        <v/>
      </c>
      <c r="G147" s="90" t="str">
        <f aca="false">IF($A147="","",INDEX('Expense Ledger'!$C$1:$C$800,$J147))</f>
        <v/>
      </c>
      <c r="I147" s="50" t="str">
        <f aca="false">IF($A147="","","Account set to Exclude (already tested) – removed from above and below lists")</f>
        <v/>
      </c>
      <c r="J147" s="90" t="str">
        <f aca="false">IF($A147="","",SMALL('Expense Ledger'!$R$2:$R$800,$A147))</f>
        <v/>
      </c>
      <c r="K147" s="50" t="str">
        <f aca="false">IF($A147="","",INDEX('Expense Ledger'!$A$1:$A$800,$J147)&amp;"")</f>
        <v/>
      </c>
    </row>
    <row r="148" customFormat="false" ht="15" hidden="false" customHeight="false" outlineLevel="0" collapsed="false">
      <c r="A148" s="90" t="str">
        <f aca="false">IF(ROWS($A$60:A148)&lt;=$E$28,ROWS($A$60:A148),"")</f>
        <v/>
      </c>
      <c r="B148" s="91" t="str">
        <f aca="false">IF($A148="","",INDEX('Expense Ledger'!$B$1:$B$800,$J148))</f>
        <v/>
      </c>
      <c r="C148" s="50" t="str">
        <f aca="false">IF($A148="","",INDEX('Expense Ledger'!$D$1:$D$800,$J148))</f>
        <v/>
      </c>
      <c r="D148" s="50" t="str">
        <f aca="false">IF($A148="","",INDEX('Expense Ledger'!$F$1:$F$800,$J148)&amp;"")</f>
        <v/>
      </c>
      <c r="E148" s="52" t="str">
        <f aca="false">IF($A148="","",INDEX('Expense Ledger'!$I$1:$I$800,$J148))</f>
        <v/>
      </c>
      <c r="F148" s="52" t="str">
        <f aca="false">IF($A148="","",INDEX('Expense Ledger'!$J$1:$J$800,$J148))</f>
        <v/>
      </c>
      <c r="G148" s="90" t="str">
        <f aca="false">IF($A148="","",INDEX('Expense Ledger'!$C$1:$C$800,$J148))</f>
        <v/>
      </c>
      <c r="I148" s="50" t="str">
        <f aca="false">IF($A148="","","Account set to Exclude (already tested) – removed from above and below lists")</f>
        <v/>
      </c>
      <c r="J148" s="90" t="str">
        <f aca="false">IF($A148="","",SMALL('Expense Ledger'!$R$2:$R$800,$A148))</f>
        <v/>
      </c>
      <c r="K148" s="50" t="str">
        <f aca="false">IF($A148="","",INDEX('Expense Ledger'!$A$1:$A$800,$J148)&amp;"")</f>
        <v/>
      </c>
    </row>
    <row r="149" customFormat="false" ht="15" hidden="false" customHeight="false" outlineLevel="0" collapsed="false">
      <c r="A149" s="90" t="str">
        <f aca="false">IF(ROWS($A$60:A149)&lt;=$E$28,ROWS($A$60:A149),"")</f>
        <v/>
      </c>
      <c r="B149" s="91" t="str">
        <f aca="false">IF($A149="","",INDEX('Expense Ledger'!$B$1:$B$800,$J149))</f>
        <v/>
      </c>
      <c r="C149" s="50" t="str">
        <f aca="false">IF($A149="","",INDEX('Expense Ledger'!$D$1:$D$800,$J149))</f>
        <v/>
      </c>
      <c r="D149" s="50" t="str">
        <f aca="false">IF($A149="","",INDEX('Expense Ledger'!$F$1:$F$800,$J149)&amp;"")</f>
        <v/>
      </c>
      <c r="E149" s="52" t="str">
        <f aca="false">IF($A149="","",INDEX('Expense Ledger'!$I$1:$I$800,$J149))</f>
        <v/>
      </c>
      <c r="F149" s="52" t="str">
        <f aca="false">IF($A149="","",INDEX('Expense Ledger'!$J$1:$J$800,$J149))</f>
        <v/>
      </c>
      <c r="G149" s="90" t="str">
        <f aca="false">IF($A149="","",INDEX('Expense Ledger'!$C$1:$C$800,$J149))</f>
        <v/>
      </c>
      <c r="I149" s="50" t="str">
        <f aca="false">IF($A149="","","Account set to Exclude (already tested) – removed from above and below lists")</f>
        <v/>
      </c>
      <c r="J149" s="90" t="str">
        <f aca="false">IF($A149="","",SMALL('Expense Ledger'!$R$2:$R$800,$A149))</f>
        <v/>
      </c>
      <c r="K149" s="50" t="str">
        <f aca="false">IF($A149="","",INDEX('Expense Ledger'!$A$1:$A$800,$J149)&amp;"")</f>
        <v/>
      </c>
    </row>
    <row r="150" customFormat="false" ht="15" hidden="false" customHeight="false" outlineLevel="0" collapsed="false">
      <c r="A150" s="90" t="str">
        <f aca="false">IF(ROWS($A$60:A150)&lt;=$E$28,ROWS($A$60:A150),"")</f>
        <v/>
      </c>
      <c r="B150" s="91" t="str">
        <f aca="false">IF($A150="","",INDEX('Expense Ledger'!$B$1:$B$800,$J150))</f>
        <v/>
      </c>
      <c r="C150" s="50" t="str">
        <f aca="false">IF($A150="","",INDEX('Expense Ledger'!$D$1:$D$800,$J150))</f>
        <v/>
      </c>
      <c r="D150" s="50" t="str">
        <f aca="false">IF($A150="","",INDEX('Expense Ledger'!$F$1:$F$800,$J150)&amp;"")</f>
        <v/>
      </c>
      <c r="E150" s="52" t="str">
        <f aca="false">IF($A150="","",INDEX('Expense Ledger'!$I$1:$I$800,$J150))</f>
        <v/>
      </c>
      <c r="F150" s="52" t="str">
        <f aca="false">IF($A150="","",INDEX('Expense Ledger'!$J$1:$J$800,$J150))</f>
        <v/>
      </c>
      <c r="G150" s="90" t="str">
        <f aca="false">IF($A150="","",INDEX('Expense Ledger'!$C$1:$C$800,$J150))</f>
        <v/>
      </c>
      <c r="I150" s="50" t="str">
        <f aca="false">IF($A150="","","Account set to Exclude (already tested) – removed from above and below lists")</f>
        <v/>
      </c>
      <c r="J150" s="90" t="str">
        <f aca="false">IF($A150="","",SMALL('Expense Ledger'!$R$2:$R$800,$A150))</f>
        <v/>
      </c>
      <c r="K150" s="50" t="str">
        <f aca="false">IF($A150="","",INDEX('Expense Ledger'!$A$1:$A$800,$J150)&amp;"")</f>
        <v/>
      </c>
    </row>
    <row r="151" customFormat="false" ht="15" hidden="false" customHeight="false" outlineLevel="0" collapsed="false">
      <c r="A151" s="90" t="str">
        <f aca="false">IF(ROWS($A$60:A151)&lt;=$E$28,ROWS($A$60:A151),"")</f>
        <v/>
      </c>
      <c r="B151" s="91" t="str">
        <f aca="false">IF($A151="","",INDEX('Expense Ledger'!$B$1:$B$800,$J151))</f>
        <v/>
      </c>
      <c r="C151" s="50" t="str">
        <f aca="false">IF($A151="","",INDEX('Expense Ledger'!$D$1:$D$800,$J151))</f>
        <v/>
      </c>
      <c r="D151" s="50" t="str">
        <f aca="false">IF($A151="","",INDEX('Expense Ledger'!$F$1:$F$800,$J151)&amp;"")</f>
        <v/>
      </c>
      <c r="E151" s="52" t="str">
        <f aca="false">IF($A151="","",INDEX('Expense Ledger'!$I$1:$I$800,$J151))</f>
        <v/>
      </c>
      <c r="F151" s="52" t="str">
        <f aca="false">IF($A151="","",INDEX('Expense Ledger'!$J$1:$J$800,$J151))</f>
        <v/>
      </c>
      <c r="G151" s="90" t="str">
        <f aca="false">IF($A151="","",INDEX('Expense Ledger'!$C$1:$C$800,$J151))</f>
        <v/>
      </c>
      <c r="I151" s="50" t="str">
        <f aca="false">IF($A151="","","Account set to Exclude (already tested) – removed from above and below lists")</f>
        <v/>
      </c>
      <c r="J151" s="90" t="str">
        <f aca="false">IF($A151="","",SMALL('Expense Ledger'!$R$2:$R$800,$A151))</f>
        <v/>
      </c>
      <c r="K151" s="50" t="str">
        <f aca="false">IF($A151="","",INDEX('Expense Ledger'!$A$1:$A$800,$J151)&amp;"")</f>
        <v/>
      </c>
    </row>
    <row r="152" customFormat="false" ht="15" hidden="false" customHeight="false" outlineLevel="0" collapsed="false">
      <c r="A152" s="90" t="str">
        <f aca="false">IF(ROWS($A$60:A152)&lt;=$E$28,ROWS($A$60:A152),"")</f>
        <v/>
      </c>
      <c r="B152" s="91" t="str">
        <f aca="false">IF($A152="","",INDEX('Expense Ledger'!$B$1:$B$800,$J152))</f>
        <v/>
      </c>
      <c r="C152" s="50" t="str">
        <f aca="false">IF($A152="","",INDEX('Expense Ledger'!$D$1:$D$800,$J152))</f>
        <v/>
      </c>
      <c r="D152" s="50" t="str">
        <f aca="false">IF($A152="","",INDEX('Expense Ledger'!$F$1:$F$800,$J152)&amp;"")</f>
        <v/>
      </c>
      <c r="E152" s="52" t="str">
        <f aca="false">IF($A152="","",INDEX('Expense Ledger'!$I$1:$I$800,$J152))</f>
        <v/>
      </c>
      <c r="F152" s="52" t="str">
        <f aca="false">IF($A152="","",INDEX('Expense Ledger'!$J$1:$J$800,$J152))</f>
        <v/>
      </c>
      <c r="G152" s="90" t="str">
        <f aca="false">IF($A152="","",INDEX('Expense Ledger'!$C$1:$C$800,$J152))</f>
        <v/>
      </c>
      <c r="I152" s="50" t="str">
        <f aca="false">IF($A152="","","Account set to Exclude (already tested) – removed from above and below lists")</f>
        <v/>
      </c>
      <c r="J152" s="90" t="str">
        <f aca="false">IF($A152="","",SMALL('Expense Ledger'!$R$2:$R$800,$A152))</f>
        <v/>
      </c>
      <c r="K152" s="50" t="str">
        <f aca="false">IF($A152="","",INDEX('Expense Ledger'!$A$1:$A$800,$J152)&amp;"")</f>
        <v/>
      </c>
    </row>
    <row r="153" customFormat="false" ht="15" hidden="false" customHeight="false" outlineLevel="0" collapsed="false">
      <c r="A153" s="90" t="str">
        <f aca="false">IF(ROWS($A$60:A153)&lt;=$E$28,ROWS($A$60:A153),"")</f>
        <v/>
      </c>
      <c r="B153" s="91" t="str">
        <f aca="false">IF($A153="","",INDEX('Expense Ledger'!$B$1:$B$800,$J153))</f>
        <v/>
      </c>
      <c r="C153" s="50" t="str">
        <f aca="false">IF($A153="","",INDEX('Expense Ledger'!$D$1:$D$800,$J153))</f>
        <v/>
      </c>
      <c r="D153" s="50" t="str">
        <f aca="false">IF($A153="","",INDEX('Expense Ledger'!$F$1:$F$800,$J153)&amp;"")</f>
        <v/>
      </c>
      <c r="E153" s="52" t="str">
        <f aca="false">IF($A153="","",INDEX('Expense Ledger'!$I$1:$I$800,$J153))</f>
        <v/>
      </c>
      <c r="F153" s="52" t="str">
        <f aca="false">IF($A153="","",INDEX('Expense Ledger'!$J$1:$J$800,$J153))</f>
        <v/>
      </c>
      <c r="G153" s="90" t="str">
        <f aca="false">IF($A153="","",INDEX('Expense Ledger'!$C$1:$C$800,$J153))</f>
        <v/>
      </c>
      <c r="I153" s="50" t="str">
        <f aca="false">IF($A153="","","Account set to Exclude (already tested) – removed from above and below lists")</f>
        <v/>
      </c>
      <c r="J153" s="90" t="str">
        <f aca="false">IF($A153="","",SMALL('Expense Ledger'!$R$2:$R$800,$A153))</f>
        <v/>
      </c>
      <c r="K153" s="50" t="str">
        <f aca="false">IF($A153="","",INDEX('Expense Ledger'!$A$1:$A$800,$J153)&amp;"")</f>
        <v/>
      </c>
    </row>
    <row r="154" customFormat="false" ht="15" hidden="false" customHeight="false" outlineLevel="0" collapsed="false">
      <c r="A154" s="90" t="str">
        <f aca="false">IF(ROWS($A$60:A154)&lt;=$E$28,ROWS($A$60:A154),"")</f>
        <v/>
      </c>
      <c r="B154" s="91" t="str">
        <f aca="false">IF($A154="","",INDEX('Expense Ledger'!$B$1:$B$800,$J154))</f>
        <v/>
      </c>
      <c r="C154" s="50" t="str">
        <f aca="false">IF($A154="","",INDEX('Expense Ledger'!$D$1:$D$800,$J154))</f>
        <v/>
      </c>
      <c r="D154" s="50" t="str">
        <f aca="false">IF($A154="","",INDEX('Expense Ledger'!$F$1:$F$800,$J154)&amp;"")</f>
        <v/>
      </c>
      <c r="E154" s="52" t="str">
        <f aca="false">IF($A154="","",INDEX('Expense Ledger'!$I$1:$I$800,$J154))</f>
        <v/>
      </c>
      <c r="F154" s="52" t="str">
        <f aca="false">IF($A154="","",INDEX('Expense Ledger'!$J$1:$J$800,$J154))</f>
        <v/>
      </c>
      <c r="G154" s="90" t="str">
        <f aca="false">IF($A154="","",INDEX('Expense Ledger'!$C$1:$C$800,$J154))</f>
        <v/>
      </c>
      <c r="I154" s="50" t="str">
        <f aca="false">IF($A154="","","Account set to Exclude (already tested) – removed from above and below lists")</f>
        <v/>
      </c>
      <c r="J154" s="90" t="str">
        <f aca="false">IF($A154="","",SMALL('Expense Ledger'!$R$2:$R$800,$A154))</f>
        <v/>
      </c>
      <c r="K154" s="50" t="str">
        <f aca="false">IF($A154="","",INDEX('Expense Ledger'!$A$1:$A$800,$J154)&amp;"")</f>
        <v/>
      </c>
    </row>
    <row r="155" customFormat="false" ht="15" hidden="false" customHeight="false" outlineLevel="0" collapsed="false">
      <c r="A155" s="90" t="str">
        <f aca="false">IF(ROWS($A$60:A155)&lt;=$E$28,ROWS($A$60:A155),"")</f>
        <v/>
      </c>
      <c r="B155" s="91" t="str">
        <f aca="false">IF($A155="","",INDEX('Expense Ledger'!$B$1:$B$800,$J155))</f>
        <v/>
      </c>
      <c r="C155" s="50" t="str">
        <f aca="false">IF($A155="","",INDEX('Expense Ledger'!$D$1:$D$800,$J155))</f>
        <v/>
      </c>
      <c r="D155" s="50" t="str">
        <f aca="false">IF($A155="","",INDEX('Expense Ledger'!$F$1:$F$800,$J155)&amp;"")</f>
        <v/>
      </c>
      <c r="E155" s="52" t="str">
        <f aca="false">IF($A155="","",INDEX('Expense Ledger'!$I$1:$I$800,$J155))</f>
        <v/>
      </c>
      <c r="F155" s="52" t="str">
        <f aca="false">IF($A155="","",INDEX('Expense Ledger'!$J$1:$J$800,$J155))</f>
        <v/>
      </c>
      <c r="G155" s="90" t="str">
        <f aca="false">IF($A155="","",INDEX('Expense Ledger'!$C$1:$C$800,$J155))</f>
        <v/>
      </c>
      <c r="I155" s="50" t="str">
        <f aca="false">IF($A155="","","Account set to Exclude (already tested) – removed from above and below lists")</f>
        <v/>
      </c>
      <c r="J155" s="90" t="str">
        <f aca="false">IF($A155="","",SMALL('Expense Ledger'!$R$2:$R$800,$A155))</f>
        <v/>
      </c>
      <c r="K155" s="50" t="str">
        <f aca="false">IF($A155="","",INDEX('Expense Ledger'!$A$1:$A$800,$J155)&amp;"")</f>
        <v/>
      </c>
    </row>
    <row r="156" customFormat="false" ht="15" hidden="false" customHeight="false" outlineLevel="0" collapsed="false">
      <c r="A156" s="90" t="str">
        <f aca="false">IF(ROWS($A$60:A156)&lt;=$E$28,ROWS($A$60:A156),"")</f>
        <v/>
      </c>
      <c r="B156" s="91" t="str">
        <f aca="false">IF($A156="","",INDEX('Expense Ledger'!$B$1:$B$800,$J156))</f>
        <v/>
      </c>
      <c r="C156" s="50" t="str">
        <f aca="false">IF($A156="","",INDEX('Expense Ledger'!$D$1:$D$800,$J156))</f>
        <v/>
      </c>
      <c r="D156" s="50" t="str">
        <f aca="false">IF($A156="","",INDEX('Expense Ledger'!$F$1:$F$800,$J156)&amp;"")</f>
        <v/>
      </c>
      <c r="E156" s="52" t="str">
        <f aca="false">IF($A156="","",INDEX('Expense Ledger'!$I$1:$I$800,$J156))</f>
        <v/>
      </c>
      <c r="F156" s="52" t="str">
        <f aca="false">IF($A156="","",INDEX('Expense Ledger'!$J$1:$J$800,$J156))</f>
        <v/>
      </c>
      <c r="G156" s="90" t="str">
        <f aca="false">IF($A156="","",INDEX('Expense Ledger'!$C$1:$C$800,$J156))</f>
        <v/>
      </c>
      <c r="I156" s="50" t="str">
        <f aca="false">IF($A156="","","Account set to Exclude (already tested) – removed from above and below lists")</f>
        <v/>
      </c>
      <c r="J156" s="90" t="str">
        <f aca="false">IF($A156="","",SMALL('Expense Ledger'!$R$2:$R$800,$A156))</f>
        <v/>
      </c>
      <c r="K156" s="50" t="str">
        <f aca="false">IF($A156="","",INDEX('Expense Ledger'!$A$1:$A$800,$J156)&amp;"")</f>
        <v/>
      </c>
    </row>
    <row r="157" customFormat="false" ht="15" hidden="false" customHeight="false" outlineLevel="0" collapsed="false">
      <c r="A157" s="90" t="str">
        <f aca="false">IF(ROWS($A$60:A157)&lt;=$E$28,ROWS($A$60:A157),"")</f>
        <v/>
      </c>
      <c r="B157" s="91" t="str">
        <f aca="false">IF($A157="","",INDEX('Expense Ledger'!$B$1:$B$800,$J157))</f>
        <v/>
      </c>
      <c r="C157" s="50" t="str">
        <f aca="false">IF($A157="","",INDEX('Expense Ledger'!$D$1:$D$800,$J157))</f>
        <v/>
      </c>
      <c r="D157" s="50" t="str">
        <f aca="false">IF($A157="","",INDEX('Expense Ledger'!$F$1:$F$800,$J157)&amp;"")</f>
        <v/>
      </c>
      <c r="E157" s="52" t="str">
        <f aca="false">IF($A157="","",INDEX('Expense Ledger'!$I$1:$I$800,$J157))</f>
        <v/>
      </c>
      <c r="F157" s="52" t="str">
        <f aca="false">IF($A157="","",INDEX('Expense Ledger'!$J$1:$J$800,$J157))</f>
        <v/>
      </c>
      <c r="G157" s="90" t="str">
        <f aca="false">IF($A157="","",INDEX('Expense Ledger'!$C$1:$C$800,$J157))</f>
        <v/>
      </c>
      <c r="I157" s="50" t="str">
        <f aca="false">IF($A157="","","Account set to Exclude (already tested) – removed from above and below lists")</f>
        <v/>
      </c>
      <c r="J157" s="90" t="str">
        <f aca="false">IF($A157="","",SMALL('Expense Ledger'!$R$2:$R$800,$A157))</f>
        <v/>
      </c>
      <c r="K157" s="50" t="str">
        <f aca="false">IF($A157="","",INDEX('Expense Ledger'!$A$1:$A$800,$J157)&amp;"")</f>
        <v/>
      </c>
    </row>
    <row r="158" customFormat="false" ht="15" hidden="false" customHeight="false" outlineLevel="0" collapsed="false">
      <c r="A158" s="90" t="str">
        <f aca="false">IF(ROWS($A$60:A158)&lt;=$E$28,ROWS($A$60:A158),"")</f>
        <v/>
      </c>
      <c r="B158" s="91" t="str">
        <f aca="false">IF($A158="","",INDEX('Expense Ledger'!$B$1:$B$800,$J158))</f>
        <v/>
      </c>
      <c r="C158" s="50" t="str">
        <f aca="false">IF($A158="","",INDEX('Expense Ledger'!$D$1:$D$800,$J158))</f>
        <v/>
      </c>
      <c r="D158" s="50" t="str">
        <f aca="false">IF($A158="","",INDEX('Expense Ledger'!$F$1:$F$800,$J158)&amp;"")</f>
        <v/>
      </c>
      <c r="E158" s="52" t="str">
        <f aca="false">IF($A158="","",INDEX('Expense Ledger'!$I$1:$I$800,$J158))</f>
        <v/>
      </c>
      <c r="F158" s="52" t="str">
        <f aca="false">IF($A158="","",INDEX('Expense Ledger'!$J$1:$J$800,$J158))</f>
        <v/>
      </c>
      <c r="G158" s="90" t="str">
        <f aca="false">IF($A158="","",INDEX('Expense Ledger'!$C$1:$C$800,$J158))</f>
        <v/>
      </c>
      <c r="I158" s="50" t="str">
        <f aca="false">IF($A158="","","Account set to Exclude (already tested) – removed from above and below lists")</f>
        <v/>
      </c>
      <c r="J158" s="90" t="str">
        <f aca="false">IF($A158="","",SMALL('Expense Ledger'!$R$2:$R$800,$A158))</f>
        <v/>
      </c>
      <c r="K158" s="50" t="str">
        <f aca="false">IF($A158="","",INDEX('Expense Ledger'!$A$1:$A$800,$J158)&amp;"")</f>
        <v/>
      </c>
    </row>
    <row r="159" customFormat="false" ht="15" hidden="false" customHeight="false" outlineLevel="0" collapsed="false">
      <c r="A159" s="90" t="str">
        <f aca="false">IF(ROWS($A$60:A159)&lt;=$E$28,ROWS($A$60:A159),"")</f>
        <v/>
      </c>
      <c r="B159" s="91" t="str">
        <f aca="false">IF($A159="","",INDEX('Expense Ledger'!$B$1:$B$800,$J159))</f>
        <v/>
      </c>
      <c r="C159" s="50" t="str">
        <f aca="false">IF($A159="","",INDEX('Expense Ledger'!$D$1:$D$800,$J159))</f>
        <v/>
      </c>
      <c r="D159" s="50" t="str">
        <f aca="false">IF($A159="","",INDEX('Expense Ledger'!$F$1:$F$800,$J159)&amp;"")</f>
        <v/>
      </c>
      <c r="E159" s="52" t="str">
        <f aca="false">IF($A159="","",INDEX('Expense Ledger'!$I$1:$I$800,$J159))</f>
        <v/>
      </c>
      <c r="F159" s="52" t="str">
        <f aca="false">IF($A159="","",INDEX('Expense Ledger'!$J$1:$J$800,$J159))</f>
        <v/>
      </c>
      <c r="G159" s="90" t="str">
        <f aca="false">IF($A159="","",INDEX('Expense Ledger'!$C$1:$C$800,$J159))</f>
        <v/>
      </c>
      <c r="I159" s="50" t="str">
        <f aca="false">IF($A159="","","Account set to Exclude (already tested) – removed from above and below lists")</f>
        <v/>
      </c>
      <c r="J159" s="90" t="str">
        <f aca="false">IF($A159="","",SMALL('Expense Ledger'!$R$2:$R$800,$A159))</f>
        <v/>
      </c>
      <c r="K159" s="50" t="str">
        <f aca="false">IF($A159="","",INDEX('Expense Ledger'!$A$1:$A$800,$J159)&amp;"")</f>
        <v/>
      </c>
    </row>
    <row r="160" customFormat="false" ht="15" hidden="false" customHeight="false" outlineLevel="0" collapsed="false">
      <c r="A160" s="90" t="str">
        <f aca="false">IF(ROWS($A$60:A160)&lt;=$E$28,ROWS($A$60:A160),"")</f>
        <v/>
      </c>
      <c r="B160" s="91" t="str">
        <f aca="false">IF($A160="","",INDEX('Expense Ledger'!$B$1:$B$800,$J160))</f>
        <v/>
      </c>
      <c r="C160" s="50" t="str">
        <f aca="false">IF($A160="","",INDEX('Expense Ledger'!$D$1:$D$800,$J160))</f>
        <v/>
      </c>
      <c r="D160" s="50" t="str">
        <f aca="false">IF($A160="","",INDEX('Expense Ledger'!$F$1:$F$800,$J160)&amp;"")</f>
        <v/>
      </c>
      <c r="E160" s="52" t="str">
        <f aca="false">IF($A160="","",INDEX('Expense Ledger'!$I$1:$I$800,$J160))</f>
        <v/>
      </c>
      <c r="F160" s="52" t="str">
        <f aca="false">IF($A160="","",INDEX('Expense Ledger'!$J$1:$J$800,$J160))</f>
        <v/>
      </c>
      <c r="G160" s="90" t="str">
        <f aca="false">IF($A160="","",INDEX('Expense Ledger'!$C$1:$C$800,$J160))</f>
        <v/>
      </c>
      <c r="I160" s="50" t="str">
        <f aca="false">IF($A160="","","Account set to Exclude (already tested) – removed from above and below lists")</f>
        <v/>
      </c>
      <c r="J160" s="90" t="str">
        <f aca="false">IF($A160="","",SMALL('Expense Ledger'!$R$2:$R$800,$A160))</f>
        <v/>
      </c>
      <c r="K160" s="50" t="str">
        <f aca="false">IF($A160="","",INDEX('Expense Ledger'!$A$1:$A$800,$J160)&amp;"")</f>
        <v/>
      </c>
    </row>
    <row r="161" customFormat="false" ht="15" hidden="false" customHeight="false" outlineLevel="0" collapsed="false">
      <c r="A161" s="90" t="str">
        <f aca="false">IF(ROWS($A$60:A161)&lt;=$E$28,ROWS($A$60:A161),"")</f>
        <v/>
      </c>
      <c r="B161" s="91" t="str">
        <f aca="false">IF($A161="","",INDEX('Expense Ledger'!$B$1:$B$800,$J161))</f>
        <v/>
      </c>
      <c r="C161" s="50" t="str">
        <f aca="false">IF($A161="","",INDEX('Expense Ledger'!$D$1:$D$800,$J161))</f>
        <v/>
      </c>
      <c r="D161" s="50" t="str">
        <f aca="false">IF($A161="","",INDEX('Expense Ledger'!$F$1:$F$800,$J161)&amp;"")</f>
        <v/>
      </c>
      <c r="E161" s="52" t="str">
        <f aca="false">IF($A161="","",INDEX('Expense Ledger'!$I$1:$I$800,$J161))</f>
        <v/>
      </c>
      <c r="F161" s="52" t="str">
        <f aca="false">IF($A161="","",INDEX('Expense Ledger'!$J$1:$J$800,$J161))</f>
        <v/>
      </c>
      <c r="G161" s="90" t="str">
        <f aca="false">IF($A161="","",INDEX('Expense Ledger'!$C$1:$C$800,$J161))</f>
        <v/>
      </c>
      <c r="I161" s="50" t="str">
        <f aca="false">IF($A161="","","Account set to Exclude (already tested) – removed from above and below lists")</f>
        <v/>
      </c>
      <c r="J161" s="90" t="str">
        <f aca="false">IF($A161="","",SMALL('Expense Ledger'!$R$2:$R$800,$A161))</f>
        <v/>
      </c>
      <c r="K161" s="50" t="str">
        <f aca="false">IF($A161="","",INDEX('Expense Ledger'!$A$1:$A$800,$J161)&amp;"")</f>
        <v/>
      </c>
    </row>
    <row r="162" customFormat="false" ht="15" hidden="false" customHeight="false" outlineLevel="0" collapsed="false">
      <c r="A162" s="90" t="str">
        <f aca="false">IF(ROWS($A$60:A162)&lt;=$E$28,ROWS($A$60:A162),"")</f>
        <v/>
      </c>
      <c r="B162" s="91" t="str">
        <f aca="false">IF($A162="","",INDEX('Expense Ledger'!$B$1:$B$800,$J162))</f>
        <v/>
      </c>
      <c r="C162" s="50" t="str">
        <f aca="false">IF($A162="","",INDEX('Expense Ledger'!$D$1:$D$800,$J162))</f>
        <v/>
      </c>
      <c r="D162" s="50" t="str">
        <f aca="false">IF($A162="","",INDEX('Expense Ledger'!$F$1:$F$800,$J162)&amp;"")</f>
        <v/>
      </c>
      <c r="E162" s="52" t="str">
        <f aca="false">IF($A162="","",INDEX('Expense Ledger'!$I$1:$I$800,$J162))</f>
        <v/>
      </c>
      <c r="F162" s="52" t="str">
        <f aca="false">IF($A162="","",INDEX('Expense Ledger'!$J$1:$J$800,$J162))</f>
        <v/>
      </c>
      <c r="G162" s="90" t="str">
        <f aca="false">IF($A162="","",INDEX('Expense Ledger'!$C$1:$C$800,$J162))</f>
        <v/>
      </c>
      <c r="I162" s="50" t="str">
        <f aca="false">IF($A162="","","Account set to Exclude (already tested) – removed from above and below lists")</f>
        <v/>
      </c>
      <c r="J162" s="90" t="str">
        <f aca="false">IF($A162="","",SMALL('Expense Ledger'!$R$2:$R$800,$A162))</f>
        <v/>
      </c>
      <c r="K162" s="50" t="str">
        <f aca="false">IF($A162="","",INDEX('Expense Ledger'!$A$1:$A$800,$J162)&amp;"")</f>
        <v/>
      </c>
    </row>
    <row r="163" customFormat="false" ht="15" hidden="false" customHeight="false" outlineLevel="0" collapsed="false">
      <c r="A163" s="90" t="str">
        <f aca="false">IF(ROWS($A$60:A163)&lt;=$E$28,ROWS($A$60:A163),"")</f>
        <v/>
      </c>
      <c r="B163" s="91" t="str">
        <f aca="false">IF($A163="","",INDEX('Expense Ledger'!$B$1:$B$800,$J163))</f>
        <v/>
      </c>
      <c r="C163" s="50" t="str">
        <f aca="false">IF($A163="","",INDEX('Expense Ledger'!$D$1:$D$800,$J163))</f>
        <v/>
      </c>
      <c r="D163" s="50" t="str">
        <f aca="false">IF($A163="","",INDEX('Expense Ledger'!$F$1:$F$800,$J163)&amp;"")</f>
        <v/>
      </c>
      <c r="E163" s="52" t="str">
        <f aca="false">IF($A163="","",INDEX('Expense Ledger'!$I$1:$I$800,$J163))</f>
        <v/>
      </c>
      <c r="F163" s="52" t="str">
        <f aca="false">IF($A163="","",INDEX('Expense Ledger'!$J$1:$J$800,$J163))</f>
        <v/>
      </c>
      <c r="G163" s="90" t="str">
        <f aca="false">IF($A163="","",INDEX('Expense Ledger'!$C$1:$C$800,$J163))</f>
        <v/>
      </c>
      <c r="I163" s="50" t="str">
        <f aca="false">IF($A163="","","Account set to Exclude (already tested) – removed from above and below lists")</f>
        <v/>
      </c>
      <c r="J163" s="90" t="str">
        <f aca="false">IF($A163="","",SMALL('Expense Ledger'!$R$2:$R$800,$A163))</f>
        <v/>
      </c>
      <c r="K163" s="50" t="str">
        <f aca="false">IF($A163="","",INDEX('Expense Ledger'!$A$1:$A$800,$J163)&amp;"")</f>
        <v/>
      </c>
    </row>
    <row r="164" customFormat="false" ht="15" hidden="false" customHeight="false" outlineLevel="0" collapsed="false">
      <c r="A164" s="90" t="str">
        <f aca="false">IF(ROWS($A$60:A164)&lt;=$E$28,ROWS($A$60:A164),"")</f>
        <v/>
      </c>
      <c r="B164" s="91" t="str">
        <f aca="false">IF($A164="","",INDEX('Expense Ledger'!$B$1:$B$800,$J164))</f>
        <v/>
      </c>
      <c r="C164" s="50" t="str">
        <f aca="false">IF($A164="","",INDEX('Expense Ledger'!$D$1:$D$800,$J164))</f>
        <v/>
      </c>
      <c r="D164" s="50" t="str">
        <f aca="false">IF($A164="","",INDEX('Expense Ledger'!$F$1:$F$800,$J164)&amp;"")</f>
        <v/>
      </c>
      <c r="E164" s="52" t="str">
        <f aca="false">IF($A164="","",INDEX('Expense Ledger'!$I$1:$I$800,$J164))</f>
        <v/>
      </c>
      <c r="F164" s="52" t="str">
        <f aca="false">IF($A164="","",INDEX('Expense Ledger'!$J$1:$J$800,$J164))</f>
        <v/>
      </c>
      <c r="G164" s="90" t="str">
        <f aca="false">IF($A164="","",INDEX('Expense Ledger'!$C$1:$C$800,$J164))</f>
        <v/>
      </c>
      <c r="I164" s="50" t="str">
        <f aca="false">IF($A164="","","Account set to Exclude (already tested) – removed from above and below lists")</f>
        <v/>
      </c>
      <c r="J164" s="90" t="str">
        <f aca="false">IF($A164="","",SMALL('Expense Ledger'!$R$2:$R$800,$A164))</f>
        <v/>
      </c>
      <c r="K164" s="50" t="str">
        <f aca="false">IF($A164="","",INDEX('Expense Ledger'!$A$1:$A$800,$J164)&amp;"")</f>
        <v/>
      </c>
    </row>
    <row r="165" customFormat="false" ht="15" hidden="false" customHeight="false" outlineLevel="0" collapsed="false">
      <c r="A165" s="90" t="str">
        <f aca="false">IF(ROWS($A$60:A165)&lt;=$E$28,ROWS($A$60:A165),"")</f>
        <v/>
      </c>
      <c r="B165" s="91" t="str">
        <f aca="false">IF($A165="","",INDEX('Expense Ledger'!$B$1:$B$800,$J165))</f>
        <v/>
      </c>
      <c r="C165" s="50" t="str">
        <f aca="false">IF($A165="","",INDEX('Expense Ledger'!$D$1:$D$800,$J165))</f>
        <v/>
      </c>
      <c r="D165" s="50" t="str">
        <f aca="false">IF($A165="","",INDEX('Expense Ledger'!$F$1:$F$800,$J165)&amp;"")</f>
        <v/>
      </c>
      <c r="E165" s="52" t="str">
        <f aca="false">IF($A165="","",INDEX('Expense Ledger'!$I$1:$I$800,$J165))</f>
        <v/>
      </c>
      <c r="F165" s="52" t="str">
        <f aca="false">IF($A165="","",INDEX('Expense Ledger'!$J$1:$J$800,$J165))</f>
        <v/>
      </c>
      <c r="G165" s="90" t="str">
        <f aca="false">IF($A165="","",INDEX('Expense Ledger'!$C$1:$C$800,$J165))</f>
        <v/>
      </c>
      <c r="I165" s="50" t="str">
        <f aca="false">IF($A165="","","Account set to Exclude (already tested) – removed from above and below lists")</f>
        <v/>
      </c>
      <c r="J165" s="90" t="str">
        <f aca="false">IF($A165="","",SMALL('Expense Ledger'!$R$2:$R$800,$A165))</f>
        <v/>
      </c>
      <c r="K165" s="50" t="str">
        <f aca="false">IF($A165="","",INDEX('Expense Ledger'!$A$1:$A$800,$J165)&amp;"")</f>
        <v/>
      </c>
    </row>
    <row r="166" customFormat="false" ht="15" hidden="false" customHeight="false" outlineLevel="0" collapsed="false">
      <c r="A166" s="90" t="str">
        <f aca="false">IF(ROWS($A$60:A166)&lt;=$E$28,ROWS($A$60:A166),"")</f>
        <v/>
      </c>
      <c r="B166" s="91" t="str">
        <f aca="false">IF($A166="","",INDEX('Expense Ledger'!$B$1:$B$800,$J166))</f>
        <v/>
      </c>
      <c r="C166" s="50" t="str">
        <f aca="false">IF($A166="","",INDEX('Expense Ledger'!$D$1:$D$800,$J166))</f>
        <v/>
      </c>
      <c r="D166" s="50" t="str">
        <f aca="false">IF($A166="","",INDEX('Expense Ledger'!$F$1:$F$800,$J166)&amp;"")</f>
        <v/>
      </c>
      <c r="E166" s="52" t="str">
        <f aca="false">IF($A166="","",INDEX('Expense Ledger'!$I$1:$I$800,$J166))</f>
        <v/>
      </c>
      <c r="F166" s="52" t="str">
        <f aca="false">IF($A166="","",INDEX('Expense Ledger'!$J$1:$J$800,$J166))</f>
        <v/>
      </c>
      <c r="G166" s="90" t="str">
        <f aca="false">IF($A166="","",INDEX('Expense Ledger'!$C$1:$C$800,$J166))</f>
        <v/>
      </c>
      <c r="I166" s="50" t="str">
        <f aca="false">IF($A166="","","Account set to Exclude (already tested) – removed from above and below lists")</f>
        <v/>
      </c>
      <c r="J166" s="90" t="str">
        <f aca="false">IF($A166="","",SMALL('Expense Ledger'!$R$2:$R$800,$A166))</f>
        <v/>
      </c>
      <c r="K166" s="50" t="str">
        <f aca="false">IF($A166="","",INDEX('Expense Ledger'!$A$1:$A$800,$J166)&amp;"")</f>
        <v/>
      </c>
    </row>
    <row r="167" customFormat="false" ht="15" hidden="false" customHeight="false" outlineLevel="0" collapsed="false">
      <c r="A167" s="90" t="str">
        <f aca="false">IF(ROWS($A$60:A167)&lt;=$E$28,ROWS($A$60:A167),"")</f>
        <v/>
      </c>
      <c r="B167" s="91" t="str">
        <f aca="false">IF($A167="","",INDEX('Expense Ledger'!$B$1:$B$800,$J167))</f>
        <v/>
      </c>
      <c r="C167" s="50" t="str">
        <f aca="false">IF($A167="","",INDEX('Expense Ledger'!$D$1:$D$800,$J167))</f>
        <v/>
      </c>
      <c r="D167" s="50" t="str">
        <f aca="false">IF($A167="","",INDEX('Expense Ledger'!$F$1:$F$800,$J167)&amp;"")</f>
        <v/>
      </c>
      <c r="E167" s="52" t="str">
        <f aca="false">IF($A167="","",INDEX('Expense Ledger'!$I$1:$I$800,$J167))</f>
        <v/>
      </c>
      <c r="F167" s="52" t="str">
        <f aca="false">IF($A167="","",INDEX('Expense Ledger'!$J$1:$J$800,$J167))</f>
        <v/>
      </c>
      <c r="G167" s="90" t="str">
        <f aca="false">IF($A167="","",INDEX('Expense Ledger'!$C$1:$C$800,$J167))</f>
        <v/>
      </c>
      <c r="I167" s="50" t="str">
        <f aca="false">IF($A167="","","Account set to Exclude (already tested) – removed from above and below lists")</f>
        <v/>
      </c>
      <c r="J167" s="90" t="str">
        <f aca="false">IF($A167="","",SMALL('Expense Ledger'!$R$2:$R$800,$A167))</f>
        <v/>
      </c>
      <c r="K167" s="50" t="str">
        <f aca="false">IF($A167="","",INDEX('Expense Ledger'!$A$1:$A$800,$J167)&amp;"")</f>
        <v/>
      </c>
    </row>
    <row r="168" customFormat="false" ht="15" hidden="false" customHeight="false" outlineLevel="0" collapsed="false">
      <c r="A168" s="90" t="str">
        <f aca="false">IF(ROWS($A$60:A168)&lt;=$E$28,ROWS($A$60:A168),"")</f>
        <v/>
      </c>
      <c r="B168" s="91" t="str">
        <f aca="false">IF($A168="","",INDEX('Expense Ledger'!$B$1:$B$800,$J168))</f>
        <v/>
      </c>
      <c r="C168" s="50" t="str">
        <f aca="false">IF($A168="","",INDEX('Expense Ledger'!$D$1:$D$800,$J168))</f>
        <v/>
      </c>
      <c r="D168" s="50" t="str">
        <f aca="false">IF($A168="","",INDEX('Expense Ledger'!$F$1:$F$800,$J168)&amp;"")</f>
        <v/>
      </c>
      <c r="E168" s="52" t="str">
        <f aca="false">IF($A168="","",INDEX('Expense Ledger'!$I$1:$I$800,$J168))</f>
        <v/>
      </c>
      <c r="F168" s="52" t="str">
        <f aca="false">IF($A168="","",INDEX('Expense Ledger'!$J$1:$J$800,$J168))</f>
        <v/>
      </c>
      <c r="G168" s="90" t="str">
        <f aca="false">IF($A168="","",INDEX('Expense Ledger'!$C$1:$C$800,$J168))</f>
        <v/>
      </c>
      <c r="I168" s="50" t="str">
        <f aca="false">IF($A168="","","Account set to Exclude (already tested) – removed from above and below lists")</f>
        <v/>
      </c>
      <c r="J168" s="90" t="str">
        <f aca="false">IF($A168="","",SMALL('Expense Ledger'!$R$2:$R$800,$A168))</f>
        <v/>
      </c>
      <c r="K168" s="50" t="str">
        <f aca="false">IF($A168="","",INDEX('Expense Ledger'!$A$1:$A$800,$J168)&amp;"")</f>
        <v/>
      </c>
    </row>
    <row r="169" customFormat="false" ht="15" hidden="false" customHeight="false" outlineLevel="0" collapsed="false">
      <c r="A169" s="90" t="str">
        <f aca="false">IF(ROWS($A$60:A169)&lt;=$E$28,ROWS($A$60:A169),"")</f>
        <v/>
      </c>
      <c r="B169" s="91" t="str">
        <f aca="false">IF($A169="","",INDEX('Expense Ledger'!$B$1:$B$800,$J169))</f>
        <v/>
      </c>
      <c r="C169" s="50" t="str">
        <f aca="false">IF($A169="","",INDEX('Expense Ledger'!$D$1:$D$800,$J169))</f>
        <v/>
      </c>
      <c r="D169" s="50" t="str">
        <f aca="false">IF($A169="","",INDEX('Expense Ledger'!$F$1:$F$800,$J169)&amp;"")</f>
        <v/>
      </c>
      <c r="E169" s="52" t="str">
        <f aca="false">IF($A169="","",INDEX('Expense Ledger'!$I$1:$I$800,$J169))</f>
        <v/>
      </c>
      <c r="F169" s="52" t="str">
        <f aca="false">IF($A169="","",INDEX('Expense Ledger'!$J$1:$J$800,$J169))</f>
        <v/>
      </c>
      <c r="G169" s="90" t="str">
        <f aca="false">IF($A169="","",INDEX('Expense Ledger'!$C$1:$C$800,$J169))</f>
        <v/>
      </c>
      <c r="I169" s="50" t="str">
        <f aca="false">IF($A169="","","Account set to Exclude (already tested) – removed from above and below lists")</f>
        <v/>
      </c>
      <c r="J169" s="90" t="str">
        <f aca="false">IF($A169="","",SMALL('Expense Ledger'!$R$2:$R$800,$A169))</f>
        <v/>
      </c>
      <c r="K169" s="50" t="str">
        <f aca="false">IF($A169="","",INDEX('Expense Ledger'!$A$1:$A$800,$J169)&amp;"")</f>
        <v/>
      </c>
    </row>
    <row r="170" customFormat="false" ht="15" hidden="false" customHeight="false" outlineLevel="0" collapsed="false">
      <c r="A170" s="90" t="str">
        <f aca="false">IF(ROWS($A$60:A170)&lt;=$E$28,ROWS($A$60:A170),"")</f>
        <v/>
      </c>
      <c r="B170" s="91" t="str">
        <f aca="false">IF($A170="","",INDEX('Expense Ledger'!$B$1:$B$800,$J170))</f>
        <v/>
      </c>
      <c r="C170" s="50" t="str">
        <f aca="false">IF($A170="","",INDEX('Expense Ledger'!$D$1:$D$800,$J170))</f>
        <v/>
      </c>
      <c r="D170" s="50" t="str">
        <f aca="false">IF($A170="","",INDEX('Expense Ledger'!$F$1:$F$800,$J170)&amp;"")</f>
        <v/>
      </c>
      <c r="E170" s="52" t="str">
        <f aca="false">IF($A170="","",INDEX('Expense Ledger'!$I$1:$I$800,$J170))</f>
        <v/>
      </c>
      <c r="F170" s="52" t="str">
        <f aca="false">IF($A170="","",INDEX('Expense Ledger'!$J$1:$J$800,$J170))</f>
        <v/>
      </c>
      <c r="G170" s="90" t="str">
        <f aca="false">IF($A170="","",INDEX('Expense Ledger'!$C$1:$C$800,$J170))</f>
        <v/>
      </c>
      <c r="I170" s="50" t="str">
        <f aca="false">IF($A170="","","Account set to Exclude (already tested) – removed from above and below lists")</f>
        <v/>
      </c>
      <c r="J170" s="90" t="str">
        <f aca="false">IF($A170="","",SMALL('Expense Ledger'!$R$2:$R$800,$A170))</f>
        <v/>
      </c>
      <c r="K170" s="50" t="str">
        <f aca="false">IF($A170="","",INDEX('Expense Ledger'!$A$1:$A$800,$J170)&amp;"")</f>
        <v/>
      </c>
    </row>
    <row r="171" customFormat="false" ht="15" hidden="false" customHeight="false" outlineLevel="0" collapsed="false">
      <c r="A171" s="90" t="str">
        <f aca="false">IF(ROWS($A$60:A171)&lt;=$E$28,ROWS($A$60:A171),"")</f>
        <v/>
      </c>
      <c r="B171" s="91" t="str">
        <f aca="false">IF($A171="","",INDEX('Expense Ledger'!$B$1:$B$800,$J171))</f>
        <v/>
      </c>
      <c r="C171" s="50" t="str">
        <f aca="false">IF($A171="","",INDEX('Expense Ledger'!$D$1:$D$800,$J171))</f>
        <v/>
      </c>
      <c r="D171" s="50" t="str">
        <f aca="false">IF($A171="","",INDEX('Expense Ledger'!$F$1:$F$800,$J171)&amp;"")</f>
        <v/>
      </c>
      <c r="E171" s="52" t="str">
        <f aca="false">IF($A171="","",INDEX('Expense Ledger'!$I$1:$I$800,$J171))</f>
        <v/>
      </c>
      <c r="F171" s="52" t="str">
        <f aca="false">IF($A171="","",INDEX('Expense Ledger'!$J$1:$J$800,$J171))</f>
        <v/>
      </c>
      <c r="G171" s="90" t="str">
        <f aca="false">IF($A171="","",INDEX('Expense Ledger'!$C$1:$C$800,$J171))</f>
        <v/>
      </c>
      <c r="I171" s="50" t="str">
        <f aca="false">IF($A171="","","Account set to Exclude (already tested) – removed from above and below lists")</f>
        <v/>
      </c>
      <c r="J171" s="90" t="str">
        <f aca="false">IF($A171="","",SMALL('Expense Ledger'!$R$2:$R$800,$A171))</f>
        <v/>
      </c>
      <c r="K171" s="50" t="str">
        <f aca="false">IF($A171="","",INDEX('Expense Ledger'!$A$1:$A$800,$J171)&amp;"")</f>
        <v/>
      </c>
    </row>
    <row r="172" customFormat="false" ht="15" hidden="false" customHeight="false" outlineLevel="0" collapsed="false">
      <c r="A172" s="90" t="str">
        <f aca="false">IF(ROWS($A$60:A172)&lt;=$E$28,ROWS($A$60:A172),"")</f>
        <v/>
      </c>
      <c r="B172" s="91" t="str">
        <f aca="false">IF($A172="","",INDEX('Expense Ledger'!$B$1:$B$800,$J172))</f>
        <v/>
      </c>
      <c r="C172" s="50" t="str">
        <f aca="false">IF($A172="","",INDEX('Expense Ledger'!$D$1:$D$800,$J172))</f>
        <v/>
      </c>
      <c r="D172" s="50" t="str">
        <f aca="false">IF($A172="","",INDEX('Expense Ledger'!$F$1:$F$800,$J172)&amp;"")</f>
        <v/>
      </c>
      <c r="E172" s="52" t="str">
        <f aca="false">IF($A172="","",INDEX('Expense Ledger'!$I$1:$I$800,$J172))</f>
        <v/>
      </c>
      <c r="F172" s="52" t="str">
        <f aca="false">IF($A172="","",INDEX('Expense Ledger'!$J$1:$J$800,$J172))</f>
        <v/>
      </c>
      <c r="G172" s="90" t="str">
        <f aca="false">IF($A172="","",INDEX('Expense Ledger'!$C$1:$C$800,$J172))</f>
        <v/>
      </c>
      <c r="I172" s="50" t="str">
        <f aca="false">IF($A172="","","Account set to Exclude (already tested) – removed from above and below lists")</f>
        <v/>
      </c>
      <c r="J172" s="90" t="str">
        <f aca="false">IF($A172="","",SMALL('Expense Ledger'!$R$2:$R$800,$A172))</f>
        <v/>
      </c>
      <c r="K172" s="50" t="str">
        <f aca="false">IF($A172="","",INDEX('Expense Ledger'!$A$1:$A$800,$J172)&amp;"")</f>
        <v/>
      </c>
    </row>
    <row r="173" customFormat="false" ht="15" hidden="false" customHeight="false" outlineLevel="0" collapsed="false">
      <c r="A173" s="90" t="str">
        <f aca="false">IF(ROWS($A$60:A173)&lt;=$E$28,ROWS($A$60:A173),"")</f>
        <v/>
      </c>
      <c r="B173" s="91" t="str">
        <f aca="false">IF($A173="","",INDEX('Expense Ledger'!$B$1:$B$800,$J173))</f>
        <v/>
      </c>
      <c r="C173" s="50" t="str">
        <f aca="false">IF($A173="","",INDEX('Expense Ledger'!$D$1:$D$800,$J173))</f>
        <v/>
      </c>
      <c r="D173" s="50" t="str">
        <f aca="false">IF($A173="","",INDEX('Expense Ledger'!$F$1:$F$800,$J173)&amp;"")</f>
        <v/>
      </c>
      <c r="E173" s="52" t="str">
        <f aca="false">IF($A173="","",INDEX('Expense Ledger'!$I$1:$I$800,$J173))</f>
        <v/>
      </c>
      <c r="F173" s="52" t="str">
        <f aca="false">IF($A173="","",INDEX('Expense Ledger'!$J$1:$J$800,$J173))</f>
        <v/>
      </c>
      <c r="G173" s="90" t="str">
        <f aca="false">IF($A173="","",INDEX('Expense Ledger'!$C$1:$C$800,$J173))</f>
        <v/>
      </c>
      <c r="I173" s="50" t="str">
        <f aca="false">IF($A173="","","Account set to Exclude (already tested) – removed from above and below lists")</f>
        <v/>
      </c>
      <c r="J173" s="90" t="str">
        <f aca="false">IF($A173="","",SMALL('Expense Ledger'!$R$2:$R$800,$A173))</f>
        <v/>
      </c>
      <c r="K173" s="50" t="str">
        <f aca="false">IF($A173="","",INDEX('Expense Ledger'!$A$1:$A$800,$J173)&amp;"")</f>
        <v/>
      </c>
    </row>
    <row r="174" customFormat="false" ht="15" hidden="false" customHeight="false" outlineLevel="0" collapsed="false">
      <c r="A174" s="90" t="str">
        <f aca="false">IF(ROWS($A$60:A174)&lt;=$E$28,ROWS($A$60:A174),"")</f>
        <v/>
      </c>
      <c r="B174" s="91" t="str">
        <f aca="false">IF($A174="","",INDEX('Expense Ledger'!$B$1:$B$800,$J174))</f>
        <v/>
      </c>
      <c r="C174" s="50" t="str">
        <f aca="false">IF($A174="","",INDEX('Expense Ledger'!$D$1:$D$800,$J174))</f>
        <v/>
      </c>
      <c r="D174" s="50" t="str">
        <f aca="false">IF($A174="","",INDEX('Expense Ledger'!$F$1:$F$800,$J174)&amp;"")</f>
        <v/>
      </c>
      <c r="E174" s="52" t="str">
        <f aca="false">IF($A174="","",INDEX('Expense Ledger'!$I$1:$I$800,$J174))</f>
        <v/>
      </c>
      <c r="F174" s="52" t="str">
        <f aca="false">IF($A174="","",INDEX('Expense Ledger'!$J$1:$J$800,$J174))</f>
        <v/>
      </c>
      <c r="G174" s="90" t="str">
        <f aca="false">IF($A174="","",INDEX('Expense Ledger'!$C$1:$C$800,$J174))</f>
        <v/>
      </c>
      <c r="I174" s="50" t="str">
        <f aca="false">IF($A174="","","Account set to Exclude (already tested) – removed from above and below lists")</f>
        <v/>
      </c>
      <c r="J174" s="90" t="str">
        <f aca="false">IF($A174="","",SMALL('Expense Ledger'!$R$2:$R$800,$A174))</f>
        <v/>
      </c>
      <c r="K174" s="50" t="str">
        <f aca="false">IF($A174="","",INDEX('Expense Ledger'!$A$1:$A$800,$J174)&amp;"")</f>
        <v/>
      </c>
    </row>
    <row r="175" customFormat="false" ht="15" hidden="false" customHeight="false" outlineLevel="0" collapsed="false">
      <c r="A175" s="90" t="str">
        <f aca="false">IF(ROWS($A$60:A175)&lt;=$E$28,ROWS($A$60:A175),"")</f>
        <v/>
      </c>
      <c r="B175" s="91" t="str">
        <f aca="false">IF($A175="","",INDEX('Expense Ledger'!$B$1:$B$800,$J175))</f>
        <v/>
      </c>
      <c r="C175" s="50" t="str">
        <f aca="false">IF($A175="","",INDEX('Expense Ledger'!$D$1:$D$800,$J175))</f>
        <v/>
      </c>
      <c r="D175" s="50" t="str">
        <f aca="false">IF($A175="","",INDEX('Expense Ledger'!$F$1:$F$800,$J175)&amp;"")</f>
        <v/>
      </c>
      <c r="E175" s="52" t="str">
        <f aca="false">IF($A175="","",INDEX('Expense Ledger'!$I$1:$I$800,$J175))</f>
        <v/>
      </c>
      <c r="F175" s="52" t="str">
        <f aca="false">IF($A175="","",INDEX('Expense Ledger'!$J$1:$J$800,$J175))</f>
        <v/>
      </c>
      <c r="G175" s="90" t="str">
        <f aca="false">IF($A175="","",INDEX('Expense Ledger'!$C$1:$C$800,$J175))</f>
        <v/>
      </c>
      <c r="I175" s="50" t="str">
        <f aca="false">IF($A175="","","Account set to Exclude (already tested) – removed from above and below lists")</f>
        <v/>
      </c>
      <c r="J175" s="90" t="str">
        <f aca="false">IF($A175="","",SMALL('Expense Ledger'!$R$2:$R$800,$A175))</f>
        <v/>
      </c>
      <c r="K175" s="50" t="str">
        <f aca="false">IF($A175="","",INDEX('Expense Ledger'!$A$1:$A$800,$J175)&amp;"")</f>
        <v/>
      </c>
    </row>
    <row r="176" customFormat="false" ht="15" hidden="false" customHeight="false" outlineLevel="0" collapsed="false">
      <c r="A176" s="90" t="str">
        <f aca="false">IF(ROWS($A$60:A176)&lt;=$E$28,ROWS($A$60:A176),"")</f>
        <v/>
      </c>
      <c r="B176" s="91" t="str">
        <f aca="false">IF($A176="","",INDEX('Expense Ledger'!$B$1:$B$800,$J176))</f>
        <v/>
      </c>
      <c r="C176" s="50" t="str">
        <f aca="false">IF($A176="","",INDEX('Expense Ledger'!$D$1:$D$800,$J176))</f>
        <v/>
      </c>
      <c r="D176" s="50" t="str">
        <f aca="false">IF($A176="","",INDEX('Expense Ledger'!$F$1:$F$800,$J176)&amp;"")</f>
        <v/>
      </c>
      <c r="E176" s="52" t="str">
        <f aca="false">IF($A176="","",INDEX('Expense Ledger'!$I$1:$I$800,$J176))</f>
        <v/>
      </c>
      <c r="F176" s="52" t="str">
        <f aca="false">IF($A176="","",INDEX('Expense Ledger'!$J$1:$J$800,$J176))</f>
        <v/>
      </c>
      <c r="G176" s="90" t="str">
        <f aca="false">IF($A176="","",INDEX('Expense Ledger'!$C$1:$C$800,$J176))</f>
        <v/>
      </c>
      <c r="I176" s="50" t="str">
        <f aca="false">IF($A176="","","Account set to Exclude (already tested) – removed from above and below lists")</f>
        <v/>
      </c>
      <c r="J176" s="90" t="str">
        <f aca="false">IF($A176="","",SMALL('Expense Ledger'!$R$2:$R$800,$A176))</f>
        <v/>
      </c>
      <c r="K176" s="50" t="str">
        <f aca="false">IF($A176="","",INDEX('Expense Ledger'!$A$1:$A$800,$J176)&amp;"")</f>
        <v/>
      </c>
    </row>
    <row r="177" customFormat="false" ht="15" hidden="false" customHeight="false" outlineLevel="0" collapsed="false">
      <c r="A177" s="90" t="str">
        <f aca="false">IF(ROWS($A$60:A177)&lt;=$E$28,ROWS($A$60:A177),"")</f>
        <v/>
      </c>
      <c r="B177" s="91" t="str">
        <f aca="false">IF($A177="","",INDEX('Expense Ledger'!$B$1:$B$800,$J177))</f>
        <v/>
      </c>
      <c r="C177" s="50" t="str">
        <f aca="false">IF($A177="","",INDEX('Expense Ledger'!$D$1:$D$800,$J177))</f>
        <v/>
      </c>
      <c r="D177" s="50" t="str">
        <f aca="false">IF($A177="","",INDEX('Expense Ledger'!$F$1:$F$800,$J177)&amp;"")</f>
        <v/>
      </c>
      <c r="E177" s="52" t="str">
        <f aca="false">IF($A177="","",INDEX('Expense Ledger'!$I$1:$I$800,$J177))</f>
        <v/>
      </c>
      <c r="F177" s="52" t="str">
        <f aca="false">IF($A177="","",INDEX('Expense Ledger'!$J$1:$J$800,$J177))</f>
        <v/>
      </c>
      <c r="G177" s="90" t="str">
        <f aca="false">IF($A177="","",INDEX('Expense Ledger'!$C$1:$C$800,$J177))</f>
        <v/>
      </c>
      <c r="I177" s="50" t="str">
        <f aca="false">IF($A177="","","Account set to Exclude (already tested) – removed from above and below lists")</f>
        <v/>
      </c>
      <c r="J177" s="90" t="str">
        <f aca="false">IF($A177="","",SMALL('Expense Ledger'!$R$2:$R$800,$A177))</f>
        <v/>
      </c>
      <c r="K177" s="50" t="str">
        <f aca="false">IF($A177="","",INDEX('Expense Ledger'!$A$1:$A$800,$J177)&amp;"")</f>
        <v/>
      </c>
    </row>
    <row r="178" customFormat="false" ht="15" hidden="false" customHeight="false" outlineLevel="0" collapsed="false">
      <c r="A178" s="90" t="str">
        <f aca="false">IF(ROWS($A$60:A178)&lt;=$E$28,ROWS($A$60:A178),"")</f>
        <v/>
      </c>
      <c r="B178" s="91" t="str">
        <f aca="false">IF($A178="","",INDEX('Expense Ledger'!$B$1:$B$800,$J178))</f>
        <v/>
      </c>
      <c r="C178" s="50" t="str">
        <f aca="false">IF($A178="","",INDEX('Expense Ledger'!$D$1:$D$800,$J178))</f>
        <v/>
      </c>
      <c r="D178" s="50" t="str">
        <f aca="false">IF($A178="","",INDEX('Expense Ledger'!$F$1:$F$800,$J178)&amp;"")</f>
        <v/>
      </c>
      <c r="E178" s="52" t="str">
        <f aca="false">IF($A178="","",INDEX('Expense Ledger'!$I$1:$I$800,$J178))</f>
        <v/>
      </c>
      <c r="F178" s="52" t="str">
        <f aca="false">IF($A178="","",INDEX('Expense Ledger'!$J$1:$J$800,$J178))</f>
        <v/>
      </c>
      <c r="G178" s="90" t="str">
        <f aca="false">IF($A178="","",INDEX('Expense Ledger'!$C$1:$C$800,$J178))</f>
        <v/>
      </c>
      <c r="I178" s="50" t="str">
        <f aca="false">IF($A178="","","Account set to Exclude (already tested) – removed from above and below lists")</f>
        <v/>
      </c>
      <c r="J178" s="90" t="str">
        <f aca="false">IF($A178="","",SMALL('Expense Ledger'!$R$2:$R$800,$A178))</f>
        <v/>
      </c>
      <c r="K178" s="50" t="str">
        <f aca="false">IF($A178="","",INDEX('Expense Ledger'!$A$1:$A$800,$J178)&amp;"")</f>
        <v/>
      </c>
    </row>
    <row r="179" customFormat="false" ht="15" hidden="false" customHeight="false" outlineLevel="0" collapsed="false">
      <c r="A179" s="90" t="str">
        <f aca="false">IF(ROWS($A$60:A179)&lt;=$E$28,ROWS($A$60:A179),"")</f>
        <v/>
      </c>
      <c r="B179" s="91" t="str">
        <f aca="false">IF($A179="","",INDEX('Expense Ledger'!$B$1:$B$800,$J179))</f>
        <v/>
      </c>
      <c r="C179" s="50" t="str">
        <f aca="false">IF($A179="","",INDEX('Expense Ledger'!$D$1:$D$800,$J179))</f>
        <v/>
      </c>
      <c r="D179" s="50" t="str">
        <f aca="false">IF($A179="","",INDEX('Expense Ledger'!$F$1:$F$800,$J179)&amp;"")</f>
        <v/>
      </c>
      <c r="E179" s="52" t="str">
        <f aca="false">IF($A179="","",INDEX('Expense Ledger'!$I$1:$I$800,$J179))</f>
        <v/>
      </c>
      <c r="F179" s="52" t="str">
        <f aca="false">IF($A179="","",INDEX('Expense Ledger'!$J$1:$J$800,$J179))</f>
        <v/>
      </c>
      <c r="G179" s="90" t="str">
        <f aca="false">IF($A179="","",INDEX('Expense Ledger'!$C$1:$C$800,$J179))</f>
        <v/>
      </c>
      <c r="I179" s="50" t="str">
        <f aca="false">IF($A179="","","Account set to Exclude (already tested) – removed from above and below lists")</f>
        <v/>
      </c>
      <c r="J179" s="90" t="str">
        <f aca="false">IF($A179="","",SMALL('Expense Ledger'!$R$2:$R$800,$A179))</f>
        <v/>
      </c>
      <c r="K179" s="50" t="str">
        <f aca="false">IF($A179="","",INDEX('Expense Ledger'!$A$1:$A$800,$J179)&amp;"")</f>
        <v/>
      </c>
    </row>
    <row r="180" customFormat="false" ht="15" hidden="false" customHeight="false" outlineLevel="0" collapsed="false">
      <c r="A180" s="90" t="str">
        <f aca="false">IF(ROWS($A$60:A180)&lt;=$E$28,ROWS($A$60:A180),"")</f>
        <v/>
      </c>
      <c r="B180" s="91" t="str">
        <f aca="false">IF($A180="","",INDEX('Expense Ledger'!$B$1:$B$800,$J180))</f>
        <v/>
      </c>
      <c r="C180" s="50" t="str">
        <f aca="false">IF($A180="","",INDEX('Expense Ledger'!$D$1:$D$800,$J180))</f>
        <v/>
      </c>
      <c r="D180" s="50" t="str">
        <f aca="false">IF($A180="","",INDEX('Expense Ledger'!$F$1:$F$800,$J180)&amp;"")</f>
        <v/>
      </c>
      <c r="E180" s="52" t="str">
        <f aca="false">IF($A180="","",INDEX('Expense Ledger'!$I$1:$I$800,$J180))</f>
        <v/>
      </c>
      <c r="F180" s="52" t="str">
        <f aca="false">IF($A180="","",INDEX('Expense Ledger'!$J$1:$J$800,$J180))</f>
        <v/>
      </c>
      <c r="G180" s="90" t="str">
        <f aca="false">IF($A180="","",INDEX('Expense Ledger'!$C$1:$C$800,$J180))</f>
        <v/>
      </c>
      <c r="I180" s="50" t="str">
        <f aca="false">IF($A180="","","Account set to Exclude (already tested) – removed from above and below lists")</f>
        <v/>
      </c>
      <c r="J180" s="90" t="str">
        <f aca="false">IF($A180="","",SMALL('Expense Ledger'!$R$2:$R$800,$A180))</f>
        <v/>
      </c>
      <c r="K180" s="50" t="str">
        <f aca="false">IF($A180="","",INDEX('Expense Ledger'!$A$1:$A$800,$J180)&amp;"")</f>
        <v/>
      </c>
    </row>
    <row r="181" customFormat="false" ht="15" hidden="false" customHeight="false" outlineLevel="0" collapsed="false">
      <c r="A181" s="90" t="str">
        <f aca="false">IF(ROWS($A$60:A181)&lt;=$E$28,ROWS($A$60:A181),"")</f>
        <v/>
      </c>
      <c r="B181" s="91" t="str">
        <f aca="false">IF($A181="","",INDEX('Expense Ledger'!$B$1:$B$800,$J181))</f>
        <v/>
      </c>
      <c r="C181" s="50" t="str">
        <f aca="false">IF($A181="","",INDEX('Expense Ledger'!$D$1:$D$800,$J181))</f>
        <v/>
      </c>
      <c r="D181" s="50" t="str">
        <f aca="false">IF($A181="","",INDEX('Expense Ledger'!$F$1:$F$800,$J181)&amp;"")</f>
        <v/>
      </c>
      <c r="E181" s="52" t="str">
        <f aca="false">IF($A181="","",INDEX('Expense Ledger'!$I$1:$I$800,$J181))</f>
        <v/>
      </c>
      <c r="F181" s="52" t="str">
        <f aca="false">IF($A181="","",INDEX('Expense Ledger'!$J$1:$J$800,$J181))</f>
        <v/>
      </c>
      <c r="G181" s="90" t="str">
        <f aca="false">IF($A181="","",INDEX('Expense Ledger'!$C$1:$C$800,$J181))</f>
        <v/>
      </c>
      <c r="I181" s="50" t="str">
        <f aca="false">IF($A181="","","Account set to Exclude (already tested) – removed from above and below lists")</f>
        <v/>
      </c>
      <c r="J181" s="90" t="str">
        <f aca="false">IF($A181="","",SMALL('Expense Ledger'!$R$2:$R$800,$A181))</f>
        <v/>
      </c>
      <c r="K181" s="50" t="str">
        <f aca="false">IF($A181="","",INDEX('Expense Ledger'!$A$1:$A$800,$J181)&amp;"")</f>
        <v/>
      </c>
    </row>
    <row r="182" customFormat="false" ht="15" hidden="false" customHeight="false" outlineLevel="0" collapsed="false">
      <c r="A182" s="90" t="str">
        <f aca="false">IF(ROWS($A$60:A182)&lt;=$E$28,ROWS($A$60:A182),"")</f>
        <v/>
      </c>
      <c r="B182" s="91" t="str">
        <f aca="false">IF($A182="","",INDEX('Expense Ledger'!$B$1:$B$800,$J182))</f>
        <v/>
      </c>
      <c r="C182" s="50" t="str">
        <f aca="false">IF($A182="","",INDEX('Expense Ledger'!$D$1:$D$800,$J182))</f>
        <v/>
      </c>
      <c r="D182" s="50" t="str">
        <f aca="false">IF($A182="","",INDEX('Expense Ledger'!$F$1:$F$800,$J182)&amp;"")</f>
        <v/>
      </c>
      <c r="E182" s="52" t="str">
        <f aca="false">IF($A182="","",INDEX('Expense Ledger'!$I$1:$I$800,$J182))</f>
        <v/>
      </c>
      <c r="F182" s="52" t="str">
        <f aca="false">IF($A182="","",INDEX('Expense Ledger'!$J$1:$J$800,$J182))</f>
        <v/>
      </c>
      <c r="G182" s="90" t="str">
        <f aca="false">IF($A182="","",INDEX('Expense Ledger'!$C$1:$C$800,$J182))</f>
        <v/>
      </c>
      <c r="I182" s="50" t="str">
        <f aca="false">IF($A182="","","Account set to Exclude (already tested) – removed from above and below lists")</f>
        <v/>
      </c>
      <c r="J182" s="90" t="str">
        <f aca="false">IF($A182="","",SMALL('Expense Ledger'!$R$2:$R$800,$A182))</f>
        <v/>
      </c>
      <c r="K182" s="50" t="str">
        <f aca="false">IF($A182="","",INDEX('Expense Ledger'!$A$1:$A$800,$J182)&amp;"")</f>
        <v/>
      </c>
    </row>
    <row r="183" customFormat="false" ht="15" hidden="false" customHeight="false" outlineLevel="0" collapsed="false">
      <c r="A183" s="90" t="str">
        <f aca="false">IF(ROWS($A$60:A183)&lt;=$E$28,ROWS($A$60:A183),"")</f>
        <v/>
      </c>
      <c r="B183" s="91" t="str">
        <f aca="false">IF($A183="","",INDEX('Expense Ledger'!$B$1:$B$800,$J183))</f>
        <v/>
      </c>
      <c r="C183" s="50" t="str">
        <f aca="false">IF($A183="","",INDEX('Expense Ledger'!$D$1:$D$800,$J183))</f>
        <v/>
      </c>
      <c r="D183" s="50" t="str">
        <f aca="false">IF($A183="","",INDEX('Expense Ledger'!$F$1:$F$800,$J183)&amp;"")</f>
        <v/>
      </c>
      <c r="E183" s="52" t="str">
        <f aca="false">IF($A183="","",INDEX('Expense Ledger'!$I$1:$I$800,$J183))</f>
        <v/>
      </c>
      <c r="F183" s="52" t="str">
        <f aca="false">IF($A183="","",INDEX('Expense Ledger'!$J$1:$J$800,$J183))</f>
        <v/>
      </c>
      <c r="G183" s="90" t="str">
        <f aca="false">IF($A183="","",INDEX('Expense Ledger'!$C$1:$C$800,$J183))</f>
        <v/>
      </c>
      <c r="I183" s="50" t="str">
        <f aca="false">IF($A183="","","Account set to Exclude (already tested) – removed from above and below lists")</f>
        <v/>
      </c>
      <c r="J183" s="90" t="str">
        <f aca="false">IF($A183="","",SMALL('Expense Ledger'!$R$2:$R$800,$A183))</f>
        <v/>
      </c>
      <c r="K183" s="50" t="str">
        <f aca="false">IF($A183="","",INDEX('Expense Ledger'!$A$1:$A$800,$J183)&amp;"")</f>
        <v/>
      </c>
    </row>
    <row r="184" customFormat="false" ht="15" hidden="false" customHeight="false" outlineLevel="0" collapsed="false">
      <c r="A184" s="90" t="str">
        <f aca="false">IF(ROWS($A$60:A184)&lt;=$E$28,ROWS($A$60:A184),"")</f>
        <v/>
      </c>
      <c r="B184" s="91" t="str">
        <f aca="false">IF($A184="","",INDEX('Expense Ledger'!$B$1:$B$800,$J184))</f>
        <v/>
      </c>
      <c r="C184" s="50" t="str">
        <f aca="false">IF($A184="","",INDEX('Expense Ledger'!$D$1:$D$800,$J184))</f>
        <v/>
      </c>
      <c r="D184" s="50" t="str">
        <f aca="false">IF($A184="","",INDEX('Expense Ledger'!$F$1:$F$800,$J184)&amp;"")</f>
        <v/>
      </c>
      <c r="E184" s="52" t="str">
        <f aca="false">IF($A184="","",INDEX('Expense Ledger'!$I$1:$I$800,$J184))</f>
        <v/>
      </c>
      <c r="F184" s="52" t="str">
        <f aca="false">IF($A184="","",INDEX('Expense Ledger'!$J$1:$J$800,$J184))</f>
        <v/>
      </c>
      <c r="G184" s="90" t="str">
        <f aca="false">IF($A184="","",INDEX('Expense Ledger'!$C$1:$C$800,$J184))</f>
        <v/>
      </c>
      <c r="I184" s="50" t="str">
        <f aca="false">IF($A184="","","Account set to Exclude (already tested) – removed from above and below lists")</f>
        <v/>
      </c>
      <c r="J184" s="90" t="str">
        <f aca="false">IF($A184="","",SMALL('Expense Ledger'!$R$2:$R$800,$A184))</f>
        <v/>
      </c>
      <c r="K184" s="50" t="str">
        <f aca="false">IF($A184="","",INDEX('Expense Ledger'!$A$1:$A$800,$J184)&amp;"")</f>
        <v/>
      </c>
    </row>
    <row r="185" customFormat="false" ht="15" hidden="false" customHeight="false" outlineLevel="0" collapsed="false">
      <c r="A185" s="90" t="str">
        <f aca="false">IF(ROWS($A$60:A185)&lt;=$E$28,ROWS($A$60:A185),"")</f>
        <v/>
      </c>
      <c r="B185" s="91" t="str">
        <f aca="false">IF($A185="","",INDEX('Expense Ledger'!$B$1:$B$800,$J185))</f>
        <v/>
      </c>
      <c r="C185" s="50" t="str">
        <f aca="false">IF($A185="","",INDEX('Expense Ledger'!$D$1:$D$800,$J185))</f>
        <v/>
      </c>
      <c r="D185" s="50" t="str">
        <f aca="false">IF($A185="","",INDEX('Expense Ledger'!$F$1:$F$800,$J185)&amp;"")</f>
        <v/>
      </c>
      <c r="E185" s="52" t="str">
        <f aca="false">IF($A185="","",INDEX('Expense Ledger'!$I$1:$I$800,$J185))</f>
        <v/>
      </c>
      <c r="F185" s="52" t="str">
        <f aca="false">IF($A185="","",INDEX('Expense Ledger'!$J$1:$J$800,$J185))</f>
        <v/>
      </c>
      <c r="G185" s="90" t="str">
        <f aca="false">IF($A185="","",INDEX('Expense Ledger'!$C$1:$C$800,$J185))</f>
        <v/>
      </c>
      <c r="I185" s="50" t="str">
        <f aca="false">IF($A185="","","Account set to Exclude (already tested) – removed from above and below lists")</f>
        <v/>
      </c>
      <c r="J185" s="90" t="str">
        <f aca="false">IF($A185="","",SMALL('Expense Ledger'!$R$2:$R$800,$A185))</f>
        <v/>
      </c>
      <c r="K185" s="50" t="str">
        <f aca="false">IF($A185="","",INDEX('Expense Ledger'!$A$1:$A$800,$J185)&amp;"")</f>
        <v/>
      </c>
    </row>
    <row r="186" customFormat="false" ht="15" hidden="false" customHeight="false" outlineLevel="0" collapsed="false">
      <c r="A186" s="90" t="str">
        <f aca="false">IF(ROWS($A$60:A186)&lt;=$E$28,ROWS($A$60:A186),"")</f>
        <v/>
      </c>
      <c r="B186" s="91" t="str">
        <f aca="false">IF($A186="","",INDEX('Expense Ledger'!$B$1:$B$800,$J186))</f>
        <v/>
      </c>
      <c r="C186" s="50" t="str">
        <f aca="false">IF($A186="","",INDEX('Expense Ledger'!$D$1:$D$800,$J186))</f>
        <v/>
      </c>
      <c r="D186" s="50" t="str">
        <f aca="false">IF($A186="","",INDEX('Expense Ledger'!$F$1:$F$800,$J186)&amp;"")</f>
        <v/>
      </c>
      <c r="E186" s="52" t="str">
        <f aca="false">IF($A186="","",INDEX('Expense Ledger'!$I$1:$I$800,$J186))</f>
        <v/>
      </c>
      <c r="F186" s="52" t="str">
        <f aca="false">IF($A186="","",INDEX('Expense Ledger'!$J$1:$J$800,$J186))</f>
        <v/>
      </c>
      <c r="G186" s="90" t="str">
        <f aca="false">IF($A186="","",INDEX('Expense Ledger'!$C$1:$C$800,$J186))</f>
        <v/>
      </c>
      <c r="I186" s="50" t="str">
        <f aca="false">IF($A186="","","Account set to Exclude (already tested) – removed from above and below lists")</f>
        <v/>
      </c>
      <c r="J186" s="90" t="str">
        <f aca="false">IF($A186="","",SMALL('Expense Ledger'!$R$2:$R$800,$A186))</f>
        <v/>
      </c>
      <c r="K186" s="50" t="str">
        <f aca="false">IF($A186="","",INDEX('Expense Ledger'!$A$1:$A$800,$J186)&amp;"")</f>
        <v/>
      </c>
    </row>
    <row r="187" customFormat="false" ht="15" hidden="false" customHeight="false" outlineLevel="0" collapsed="false">
      <c r="A187" s="90" t="str">
        <f aca="false">IF(ROWS($A$60:A187)&lt;=$E$28,ROWS($A$60:A187),"")</f>
        <v/>
      </c>
      <c r="B187" s="91" t="str">
        <f aca="false">IF($A187="","",INDEX('Expense Ledger'!$B$1:$B$800,$J187))</f>
        <v/>
      </c>
      <c r="C187" s="50" t="str">
        <f aca="false">IF($A187="","",INDEX('Expense Ledger'!$D$1:$D$800,$J187))</f>
        <v/>
      </c>
      <c r="D187" s="50" t="str">
        <f aca="false">IF($A187="","",INDEX('Expense Ledger'!$F$1:$F$800,$J187)&amp;"")</f>
        <v/>
      </c>
      <c r="E187" s="52" t="str">
        <f aca="false">IF($A187="","",INDEX('Expense Ledger'!$I$1:$I$800,$J187))</f>
        <v/>
      </c>
      <c r="F187" s="52" t="str">
        <f aca="false">IF($A187="","",INDEX('Expense Ledger'!$J$1:$J$800,$J187))</f>
        <v/>
      </c>
      <c r="G187" s="90" t="str">
        <f aca="false">IF($A187="","",INDEX('Expense Ledger'!$C$1:$C$800,$J187))</f>
        <v/>
      </c>
      <c r="I187" s="50" t="str">
        <f aca="false">IF($A187="","","Account set to Exclude (already tested) – removed from above and below lists")</f>
        <v/>
      </c>
      <c r="J187" s="90" t="str">
        <f aca="false">IF($A187="","",SMALL('Expense Ledger'!$R$2:$R$800,$A187))</f>
        <v/>
      </c>
      <c r="K187" s="50" t="str">
        <f aca="false">IF($A187="","",INDEX('Expense Ledger'!$A$1:$A$800,$J187)&amp;"")</f>
        <v/>
      </c>
    </row>
    <row r="188" customFormat="false" ht="15" hidden="false" customHeight="false" outlineLevel="0" collapsed="false">
      <c r="A188" s="90" t="str">
        <f aca="false">IF(ROWS($A$60:A188)&lt;=$E$28,ROWS($A$60:A188),"")</f>
        <v/>
      </c>
      <c r="B188" s="91" t="str">
        <f aca="false">IF($A188="","",INDEX('Expense Ledger'!$B$1:$B$800,$J188))</f>
        <v/>
      </c>
      <c r="C188" s="50" t="str">
        <f aca="false">IF($A188="","",INDEX('Expense Ledger'!$D$1:$D$800,$J188))</f>
        <v/>
      </c>
      <c r="D188" s="50" t="str">
        <f aca="false">IF($A188="","",INDEX('Expense Ledger'!$F$1:$F$800,$J188)&amp;"")</f>
        <v/>
      </c>
      <c r="E188" s="52" t="str">
        <f aca="false">IF($A188="","",INDEX('Expense Ledger'!$I$1:$I$800,$J188))</f>
        <v/>
      </c>
      <c r="F188" s="52" t="str">
        <f aca="false">IF($A188="","",INDEX('Expense Ledger'!$J$1:$J$800,$J188))</f>
        <v/>
      </c>
      <c r="G188" s="90" t="str">
        <f aca="false">IF($A188="","",INDEX('Expense Ledger'!$C$1:$C$800,$J188))</f>
        <v/>
      </c>
      <c r="I188" s="50" t="str">
        <f aca="false">IF($A188="","","Account set to Exclude (already tested) – removed from above and below lists")</f>
        <v/>
      </c>
      <c r="J188" s="90" t="str">
        <f aca="false">IF($A188="","",SMALL('Expense Ledger'!$R$2:$R$800,$A188))</f>
        <v/>
      </c>
      <c r="K188" s="50" t="str">
        <f aca="false">IF($A188="","",INDEX('Expense Ledger'!$A$1:$A$800,$J188)&amp;"")</f>
        <v/>
      </c>
    </row>
    <row r="189" customFormat="false" ht="15" hidden="false" customHeight="false" outlineLevel="0" collapsed="false">
      <c r="A189" s="90" t="str">
        <f aca="false">IF(ROWS($A$60:A189)&lt;=$E$28,ROWS($A$60:A189),"")</f>
        <v/>
      </c>
      <c r="B189" s="91" t="str">
        <f aca="false">IF($A189="","",INDEX('Expense Ledger'!$B$1:$B$800,$J189))</f>
        <v/>
      </c>
      <c r="C189" s="50" t="str">
        <f aca="false">IF($A189="","",INDEX('Expense Ledger'!$D$1:$D$800,$J189))</f>
        <v/>
      </c>
      <c r="D189" s="50" t="str">
        <f aca="false">IF($A189="","",INDEX('Expense Ledger'!$F$1:$F$800,$J189)&amp;"")</f>
        <v/>
      </c>
      <c r="E189" s="52" t="str">
        <f aca="false">IF($A189="","",INDEX('Expense Ledger'!$I$1:$I$800,$J189))</f>
        <v/>
      </c>
      <c r="F189" s="52" t="str">
        <f aca="false">IF($A189="","",INDEX('Expense Ledger'!$J$1:$J$800,$J189))</f>
        <v/>
      </c>
      <c r="G189" s="90" t="str">
        <f aca="false">IF($A189="","",INDEX('Expense Ledger'!$C$1:$C$800,$J189))</f>
        <v/>
      </c>
      <c r="I189" s="50" t="str">
        <f aca="false">IF($A189="","","Account set to Exclude (already tested) – removed from above and below lists")</f>
        <v/>
      </c>
      <c r="J189" s="90" t="str">
        <f aca="false">IF($A189="","",SMALL('Expense Ledger'!$R$2:$R$800,$A189))</f>
        <v/>
      </c>
      <c r="K189" s="50" t="str">
        <f aca="false">IF($A189="","",INDEX('Expense Ledger'!$A$1:$A$800,$J189)&amp;"")</f>
        <v/>
      </c>
    </row>
    <row r="190" customFormat="false" ht="15" hidden="false" customHeight="false" outlineLevel="0" collapsed="false">
      <c r="A190" s="90" t="str">
        <f aca="false">IF(ROWS($A$60:A190)&lt;=$E$28,ROWS($A$60:A190),"")</f>
        <v/>
      </c>
      <c r="B190" s="91" t="str">
        <f aca="false">IF($A190="","",INDEX('Expense Ledger'!$B$1:$B$800,$J190))</f>
        <v/>
      </c>
      <c r="C190" s="50" t="str">
        <f aca="false">IF($A190="","",INDEX('Expense Ledger'!$D$1:$D$800,$J190))</f>
        <v/>
      </c>
      <c r="D190" s="50" t="str">
        <f aca="false">IF($A190="","",INDEX('Expense Ledger'!$F$1:$F$800,$J190)&amp;"")</f>
        <v/>
      </c>
      <c r="E190" s="52" t="str">
        <f aca="false">IF($A190="","",INDEX('Expense Ledger'!$I$1:$I$800,$J190))</f>
        <v/>
      </c>
      <c r="F190" s="52" t="str">
        <f aca="false">IF($A190="","",INDEX('Expense Ledger'!$J$1:$J$800,$J190))</f>
        <v/>
      </c>
      <c r="G190" s="90" t="str">
        <f aca="false">IF($A190="","",INDEX('Expense Ledger'!$C$1:$C$800,$J190))</f>
        <v/>
      </c>
      <c r="I190" s="50" t="str">
        <f aca="false">IF($A190="","","Account set to Exclude (already tested) – removed from above and below lists")</f>
        <v/>
      </c>
      <c r="J190" s="90" t="str">
        <f aca="false">IF($A190="","",SMALL('Expense Ledger'!$R$2:$R$800,$A190))</f>
        <v/>
      </c>
      <c r="K190" s="50" t="str">
        <f aca="false">IF($A190="","",INDEX('Expense Ledger'!$A$1:$A$800,$J190)&amp;"")</f>
        <v/>
      </c>
    </row>
    <row r="191" customFormat="false" ht="15" hidden="false" customHeight="false" outlineLevel="0" collapsed="false">
      <c r="A191" s="90" t="str">
        <f aca="false">IF(ROWS($A$60:A191)&lt;=$E$28,ROWS($A$60:A191),"")</f>
        <v/>
      </c>
      <c r="B191" s="91" t="str">
        <f aca="false">IF($A191="","",INDEX('Expense Ledger'!$B$1:$B$800,$J191))</f>
        <v/>
      </c>
      <c r="C191" s="50" t="str">
        <f aca="false">IF($A191="","",INDEX('Expense Ledger'!$D$1:$D$800,$J191))</f>
        <v/>
      </c>
      <c r="D191" s="50" t="str">
        <f aca="false">IF($A191="","",INDEX('Expense Ledger'!$F$1:$F$800,$J191)&amp;"")</f>
        <v/>
      </c>
      <c r="E191" s="52" t="str">
        <f aca="false">IF($A191="","",INDEX('Expense Ledger'!$I$1:$I$800,$J191))</f>
        <v/>
      </c>
      <c r="F191" s="52" t="str">
        <f aca="false">IF($A191="","",INDEX('Expense Ledger'!$J$1:$J$800,$J191))</f>
        <v/>
      </c>
      <c r="G191" s="90" t="str">
        <f aca="false">IF($A191="","",INDEX('Expense Ledger'!$C$1:$C$800,$J191))</f>
        <v/>
      </c>
      <c r="I191" s="50" t="str">
        <f aca="false">IF($A191="","","Account set to Exclude (already tested) – removed from above and below lists")</f>
        <v/>
      </c>
      <c r="J191" s="90" t="str">
        <f aca="false">IF($A191="","",SMALL('Expense Ledger'!$R$2:$R$800,$A191))</f>
        <v/>
      </c>
      <c r="K191" s="50" t="str">
        <f aca="false">IF($A191="","",INDEX('Expense Ledger'!$A$1:$A$800,$J191)&amp;"")</f>
        <v/>
      </c>
    </row>
    <row r="192" customFormat="false" ht="15" hidden="false" customHeight="false" outlineLevel="0" collapsed="false">
      <c r="A192" s="90" t="str">
        <f aca="false">IF(ROWS($A$60:A192)&lt;=$E$28,ROWS($A$60:A192),"")</f>
        <v/>
      </c>
      <c r="B192" s="91" t="str">
        <f aca="false">IF($A192="","",INDEX('Expense Ledger'!$B$1:$B$800,$J192))</f>
        <v/>
      </c>
      <c r="C192" s="50" t="str">
        <f aca="false">IF($A192="","",INDEX('Expense Ledger'!$D$1:$D$800,$J192))</f>
        <v/>
      </c>
      <c r="D192" s="50" t="str">
        <f aca="false">IF($A192="","",INDEX('Expense Ledger'!$F$1:$F$800,$J192)&amp;"")</f>
        <v/>
      </c>
      <c r="E192" s="52" t="str">
        <f aca="false">IF($A192="","",INDEX('Expense Ledger'!$I$1:$I$800,$J192))</f>
        <v/>
      </c>
      <c r="F192" s="52" t="str">
        <f aca="false">IF($A192="","",INDEX('Expense Ledger'!$J$1:$J$800,$J192))</f>
        <v/>
      </c>
      <c r="G192" s="90" t="str">
        <f aca="false">IF($A192="","",INDEX('Expense Ledger'!$C$1:$C$800,$J192))</f>
        <v/>
      </c>
      <c r="I192" s="50" t="str">
        <f aca="false">IF($A192="","","Account set to Exclude (already tested) – removed from above and below lists")</f>
        <v/>
      </c>
      <c r="J192" s="90" t="str">
        <f aca="false">IF($A192="","",SMALL('Expense Ledger'!$R$2:$R$800,$A192))</f>
        <v/>
      </c>
      <c r="K192" s="50" t="str">
        <f aca="false">IF($A192="","",INDEX('Expense Ledger'!$A$1:$A$800,$J192)&amp;"")</f>
        <v/>
      </c>
    </row>
    <row r="193" customFormat="false" ht="15" hidden="false" customHeight="false" outlineLevel="0" collapsed="false">
      <c r="A193" s="90" t="str">
        <f aca="false">IF(ROWS($A$60:A193)&lt;=$E$28,ROWS($A$60:A193),"")</f>
        <v/>
      </c>
      <c r="B193" s="91" t="str">
        <f aca="false">IF($A193="","",INDEX('Expense Ledger'!$B$1:$B$800,$J193))</f>
        <v/>
      </c>
      <c r="C193" s="50" t="str">
        <f aca="false">IF($A193="","",INDEX('Expense Ledger'!$D$1:$D$800,$J193))</f>
        <v/>
      </c>
      <c r="D193" s="50" t="str">
        <f aca="false">IF($A193="","",INDEX('Expense Ledger'!$F$1:$F$800,$J193)&amp;"")</f>
        <v/>
      </c>
      <c r="E193" s="52" t="str">
        <f aca="false">IF($A193="","",INDEX('Expense Ledger'!$I$1:$I$800,$J193))</f>
        <v/>
      </c>
      <c r="F193" s="52" t="str">
        <f aca="false">IF($A193="","",INDEX('Expense Ledger'!$J$1:$J$800,$J193))</f>
        <v/>
      </c>
      <c r="G193" s="90" t="str">
        <f aca="false">IF($A193="","",INDEX('Expense Ledger'!$C$1:$C$800,$J193))</f>
        <v/>
      </c>
      <c r="I193" s="50" t="str">
        <f aca="false">IF($A193="","","Account set to Exclude (already tested) – removed from above and below lists")</f>
        <v/>
      </c>
      <c r="J193" s="90" t="str">
        <f aca="false">IF($A193="","",SMALL('Expense Ledger'!$R$2:$R$800,$A193))</f>
        <v/>
      </c>
      <c r="K193" s="50" t="str">
        <f aca="false">IF($A193="","",INDEX('Expense Ledger'!$A$1:$A$800,$J193)&amp;"")</f>
        <v/>
      </c>
    </row>
    <row r="194" customFormat="false" ht="15" hidden="false" customHeight="false" outlineLevel="0" collapsed="false">
      <c r="A194" s="90" t="str">
        <f aca="false">IF(ROWS($A$60:A194)&lt;=$E$28,ROWS($A$60:A194),"")</f>
        <v/>
      </c>
      <c r="B194" s="91" t="str">
        <f aca="false">IF($A194="","",INDEX('Expense Ledger'!$B$1:$B$800,$J194))</f>
        <v/>
      </c>
      <c r="C194" s="50" t="str">
        <f aca="false">IF($A194="","",INDEX('Expense Ledger'!$D$1:$D$800,$J194))</f>
        <v/>
      </c>
      <c r="D194" s="50" t="str">
        <f aca="false">IF($A194="","",INDEX('Expense Ledger'!$F$1:$F$800,$J194)&amp;"")</f>
        <v/>
      </c>
      <c r="E194" s="52" t="str">
        <f aca="false">IF($A194="","",INDEX('Expense Ledger'!$I$1:$I$800,$J194))</f>
        <v/>
      </c>
      <c r="F194" s="52" t="str">
        <f aca="false">IF($A194="","",INDEX('Expense Ledger'!$J$1:$J$800,$J194))</f>
        <v/>
      </c>
      <c r="G194" s="90" t="str">
        <f aca="false">IF($A194="","",INDEX('Expense Ledger'!$C$1:$C$800,$J194))</f>
        <v/>
      </c>
      <c r="I194" s="50" t="str">
        <f aca="false">IF($A194="","","Account set to Exclude (already tested) – removed from above and below lists")</f>
        <v/>
      </c>
      <c r="J194" s="90" t="str">
        <f aca="false">IF($A194="","",SMALL('Expense Ledger'!$R$2:$R$800,$A194))</f>
        <v/>
      </c>
      <c r="K194" s="50" t="str">
        <f aca="false">IF($A194="","",INDEX('Expense Ledger'!$A$1:$A$800,$J194)&amp;"")</f>
        <v/>
      </c>
    </row>
    <row r="195" customFormat="false" ht="15" hidden="false" customHeight="false" outlineLevel="0" collapsed="false">
      <c r="A195" s="90" t="str">
        <f aca="false">IF(ROWS($A$60:A195)&lt;=$E$28,ROWS($A$60:A195),"")</f>
        <v/>
      </c>
      <c r="B195" s="91" t="str">
        <f aca="false">IF($A195="","",INDEX('Expense Ledger'!$B$1:$B$800,$J195))</f>
        <v/>
      </c>
      <c r="C195" s="50" t="str">
        <f aca="false">IF($A195="","",INDEX('Expense Ledger'!$D$1:$D$800,$J195))</f>
        <v/>
      </c>
      <c r="D195" s="50" t="str">
        <f aca="false">IF($A195="","",INDEX('Expense Ledger'!$F$1:$F$800,$J195)&amp;"")</f>
        <v/>
      </c>
      <c r="E195" s="52" t="str">
        <f aca="false">IF($A195="","",INDEX('Expense Ledger'!$I$1:$I$800,$J195))</f>
        <v/>
      </c>
      <c r="F195" s="52" t="str">
        <f aca="false">IF($A195="","",INDEX('Expense Ledger'!$J$1:$J$800,$J195))</f>
        <v/>
      </c>
      <c r="G195" s="90" t="str">
        <f aca="false">IF($A195="","",INDEX('Expense Ledger'!$C$1:$C$800,$J195))</f>
        <v/>
      </c>
      <c r="I195" s="50" t="str">
        <f aca="false">IF($A195="","","Account set to Exclude (already tested) – removed from above and below lists")</f>
        <v/>
      </c>
      <c r="J195" s="90" t="str">
        <f aca="false">IF($A195="","",SMALL('Expense Ledger'!$R$2:$R$800,$A195))</f>
        <v/>
      </c>
      <c r="K195" s="50" t="str">
        <f aca="false">IF($A195="","",INDEX('Expense Ledger'!$A$1:$A$800,$J195)&amp;"")</f>
        <v/>
      </c>
    </row>
    <row r="196" customFormat="false" ht="15" hidden="false" customHeight="false" outlineLevel="0" collapsed="false">
      <c r="A196" s="90" t="str">
        <f aca="false">IF(ROWS($A$60:A196)&lt;=$E$28,ROWS($A$60:A196),"")</f>
        <v/>
      </c>
      <c r="B196" s="91" t="str">
        <f aca="false">IF($A196="","",INDEX('Expense Ledger'!$B$1:$B$800,$J196))</f>
        <v/>
      </c>
      <c r="C196" s="50" t="str">
        <f aca="false">IF($A196="","",INDEX('Expense Ledger'!$D$1:$D$800,$J196))</f>
        <v/>
      </c>
      <c r="D196" s="50" t="str">
        <f aca="false">IF($A196="","",INDEX('Expense Ledger'!$F$1:$F$800,$J196)&amp;"")</f>
        <v/>
      </c>
      <c r="E196" s="52" t="str">
        <f aca="false">IF($A196="","",INDEX('Expense Ledger'!$I$1:$I$800,$J196))</f>
        <v/>
      </c>
      <c r="F196" s="52" t="str">
        <f aca="false">IF($A196="","",INDEX('Expense Ledger'!$J$1:$J$800,$J196))</f>
        <v/>
      </c>
      <c r="G196" s="90" t="str">
        <f aca="false">IF($A196="","",INDEX('Expense Ledger'!$C$1:$C$800,$J196))</f>
        <v/>
      </c>
      <c r="I196" s="50" t="str">
        <f aca="false">IF($A196="","","Account set to Exclude (already tested) – removed from above and below lists")</f>
        <v/>
      </c>
      <c r="J196" s="90" t="str">
        <f aca="false">IF($A196="","",SMALL('Expense Ledger'!$R$2:$R$800,$A196))</f>
        <v/>
      </c>
      <c r="K196" s="50" t="str">
        <f aca="false">IF($A196="","",INDEX('Expense Ledger'!$A$1:$A$800,$J196)&amp;"")</f>
        <v/>
      </c>
    </row>
    <row r="197" customFormat="false" ht="15" hidden="false" customHeight="false" outlineLevel="0" collapsed="false">
      <c r="A197" s="90" t="str">
        <f aca="false">IF(ROWS($A$60:A197)&lt;=$E$28,ROWS($A$60:A197),"")</f>
        <v/>
      </c>
      <c r="B197" s="91" t="str">
        <f aca="false">IF($A197="","",INDEX('Expense Ledger'!$B$1:$B$800,$J197))</f>
        <v/>
      </c>
      <c r="C197" s="50" t="str">
        <f aca="false">IF($A197="","",INDEX('Expense Ledger'!$D$1:$D$800,$J197))</f>
        <v/>
      </c>
      <c r="D197" s="50" t="str">
        <f aca="false">IF($A197="","",INDEX('Expense Ledger'!$F$1:$F$800,$J197)&amp;"")</f>
        <v/>
      </c>
      <c r="E197" s="52" t="str">
        <f aca="false">IF($A197="","",INDEX('Expense Ledger'!$I$1:$I$800,$J197))</f>
        <v/>
      </c>
      <c r="F197" s="52" t="str">
        <f aca="false">IF($A197="","",INDEX('Expense Ledger'!$J$1:$J$800,$J197))</f>
        <v/>
      </c>
      <c r="G197" s="90" t="str">
        <f aca="false">IF($A197="","",INDEX('Expense Ledger'!$C$1:$C$800,$J197))</f>
        <v/>
      </c>
      <c r="I197" s="50" t="str">
        <f aca="false">IF($A197="","","Account set to Exclude (already tested) – removed from above and below lists")</f>
        <v/>
      </c>
      <c r="J197" s="90" t="str">
        <f aca="false">IF($A197="","",SMALL('Expense Ledger'!$R$2:$R$800,$A197))</f>
        <v/>
      </c>
      <c r="K197" s="50" t="str">
        <f aca="false">IF($A197="","",INDEX('Expense Ledger'!$A$1:$A$800,$J197)&amp;"")</f>
        <v/>
      </c>
    </row>
    <row r="198" customFormat="false" ht="15" hidden="false" customHeight="false" outlineLevel="0" collapsed="false">
      <c r="A198" s="90" t="str">
        <f aca="false">IF(ROWS($A$60:A198)&lt;=$E$28,ROWS($A$60:A198),"")</f>
        <v/>
      </c>
      <c r="B198" s="91" t="str">
        <f aca="false">IF($A198="","",INDEX('Expense Ledger'!$B$1:$B$800,$J198))</f>
        <v/>
      </c>
      <c r="C198" s="50" t="str">
        <f aca="false">IF($A198="","",INDEX('Expense Ledger'!$D$1:$D$800,$J198))</f>
        <v/>
      </c>
      <c r="D198" s="50" t="str">
        <f aca="false">IF($A198="","",INDEX('Expense Ledger'!$F$1:$F$800,$J198)&amp;"")</f>
        <v/>
      </c>
      <c r="E198" s="52" t="str">
        <f aca="false">IF($A198="","",INDEX('Expense Ledger'!$I$1:$I$800,$J198))</f>
        <v/>
      </c>
      <c r="F198" s="52" t="str">
        <f aca="false">IF($A198="","",INDEX('Expense Ledger'!$J$1:$J$800,$J198))</f>
        <v/>
      </c>
      <c r="G198" s="90" t="str">
        <f aca="false">IF($A198="","",INDEX('Expense Ledger'!$C$1:$C$800,$J198))</f>
        <v/>
      </c>
      <c r="I198" s="50" t="str">
        <f aca="false">IF($A198="","","Account set to Exclude (already tested) – removed from above and below lists")</f>
        <v/>
      </c>
      <c r="J198" s="90" t="str">
        <f aca="false">IF($A198="","",SMALL('Expense Ledger'!$R$2:$R$800,$A198))</f>
        <v/>
      </c>
      <c r="K198" s="50" t="str">
        <f aca="false">IF($A198="","",INDEX('Expense Ledger'!$A$1:$A$800,$J198)&amp;"")</f>
        <v/>
      </c>
    </row>
    <row r="199" customFormat="false" ht="15" hidden="false" customHeight="false" outlineLevel="0" collapsed="false">
      <c r="A199" s="90" t="str">
        <f aca="false">IF(ROWS($A$60:A199)&lt;=$E$28,ROWS($A$60:A199),"")</f>
        <v/>
      </c>
      <c r="B199" s="91" t="str">
        <f aca="false">IF($A199="","",INDEX('Expense Ledger'!$B$1:$B$800,$J199))</f>
        <v/>
      </c>
      <c r="C199" s="50" t="str">
        <f aca="false">IF($A199="","",INDEX('Expense Ledger'!$D$1:$D$800,$J199))</f>
        <v/>
      </c>
      <c r="D199" s="50" t="str">
        <f aca="false">IF($A199="","",INDEX('Expense Ledger'!$F$1:$F$800,$J199)&amp;"")</f>
        <v/>
      </c>
      <c r="E199" s="52" t="str">
        <f aca="false">IF($A199="","",INDEX('Expense Ledger'!$I$1:$I$800,$J199))</f>
        <v/>
      </c>
      <c r="F199" s="52" t="str">
        <f aca="false">IF($A199="","",INDEX('Expense Ledger'!$J$1:$J$800,$J199))</f>
        <v/>
      </c>
      <c r="G199" s="90" t="str">
        <f aca="false">IF($A199="","",INDEX('Expense Ledger'!$C$1:$C$800,$J199))</f>
        <v/>
      </c>
      <c r="I199" s="50" t="str">
        <f aca="false">IF($A199="","","Account set to Exclude (already tested) – removed from above and below lists")</f>
        <v/>
      </c>
      <c r="J199" s="90" t="str">
        <f aca="false">IF($A199="","",SMALL('Expense Ledger'!$R$2:$R$800,$A199))</f>
        <v/>
      </c>
      <c r="K199" s="50" t="str">
        <f aca="false">IF($A199="","",INDEX('Expense Ledger'!$A$1:$A$800,$J199)&amp;"")</f>
        <v/>
      </c>
    </row>
    <row r="200" customFormat="false" ht="15" hidden="false" customHeight="false" outlineLevel="0" collapsed="false">
      <c r="A200" s="90" t="str">
        <f aca="false">IF(ROWS($A$60:A200)&lt;=$E$28,ROWS($A$60:A200),"")</f>
        <v/>
      </c>
      <c r="B200" s="91" t="str">
        <f aca="false">IF($A200="","",INDEX('Expense Ledger'!$B$1:$B$800,$J200))</f>
        <v/>
      </c>
      <c r="C200" s="50" t="str">
        <f aca="false">IF($A200="","",INDEX('Expense Ledger'!$D$1:$D$800,$J200))</f>
        <v/>
      </c>
      <c r="D200" s="50" t="str">
        <f aca="false">IF($A200="","",INDEX('Expense Ledger'!$F$1:$F$800,$J200)&amp;"")</f>
        <v/>
      </c>
      <c r="E200" s="52" t="str">
        <f aca="false">IF($A200="","",INDEX('Expense Ledger'!$I$1:$I$800,$J200))</f>
        <v/>
      </c>
      <c r="F200" s="52" t="str">
        <f aca="false">IF($A200="","",INDEX('Expense Ledger'!$J$1:$J$800,$J200))</f>
        <v/>
      </c>
      <c r="G200" s="90" t="str">
        <f aca="false">IF($A200="","",INDEX('Expense Ledger'!$C$1:$C$800,$J200))</f>
        <v/>
      </c>
      <c r="I200" s="50" t="str">
        <f aca="false">IF($A200="","","Account set to Exclude (already tested) – removed from above and below lists")</f>
        <v/>
      </c>
      <c r="J200" s="90" t="str">
        <f aca="false">IF($A200="","",SMALL('Expense Ledger'!$R$2:$R$800,$A200))</f>
        <v/>
      </c>
      <c r="K200" s="50" t="str">
        <f aca="false">IF($A200="","",INDEX('Expense Ledger'!$A$1:$A$800,$J200)&amp;"")</f>
        <v/>
      </c>
    </row>
    <row r="201" customFormat="false" ht="15" hidden="false" customHeight="false" outlineLevel="0" collapsed="false">
      <c r="A201" s="90" t="str">
        <f aca="false">IF(ROWS($A$60:A201)&lt;=$E$28,ROWS($A$60:A201),"")</f>
        <v/>
      </c>
      <c r="B201" s="91" t="str">
        <f aca="false">IF($A201="","",INDEX('Expense Ledger'!$B$1:$B$800,$J201))</f>
        <v/>
      </c>
      <c r="C201" s="50" t="str">
        <f aca="false">IF($A201="","",INDEX('Expense Ledger'!$D$1:$D$800,$J201))</f>
        <v/>
      </c>
      <c r="D201" s="50" t="str">
        <f aca="false">IF($A201="","",INDEX('Expense Ledger'!$F$1:$F$800,$J201)&amp;"")</f>
        <v/>
      </c>
      <c r="E201" s="52" t="str">
        <f aca="false">IF($A201="","",INDEX('Expense Ledger'!$I$1:$I$800,$J201))</f>
        <v/>
      </c>
      <c r="F201" s="52" t="str">
        <f aca="false">IF($A201="","",INDEX('Expense Ledger'!$J$1:$J$800,$J201))</f>
        <v/>
      </c>
      <c r="G201" s="90" t="str">
        <f aca="false">IF($A201="","",INDEX('Expense Ledger'!$C$1:$C$800,$J201))</f>
        <v/>
      </c>
      <c r="I201" s="50" t="str">
        <f aca="false">IF($A201="","","Account set to Exclude (already tested) – removed from above and below lists")</f>
        <v/>
      </c>
      <c r="J201" s="90" t="str">
        <f aca="false">IF($A201="","",SMALL('Expense Ledger'!$R$2:$R$800,$A201))</f>
        <v/>
      </c>
      <c r="K201" s="50" t="str">
        <f aca="false">IF($A201="","",INDEX('Expense Ledger'!$A$1:$A$800,$J201)&amp;"")</f>
        <v/>
      </c>
    </row>
    <row r="202" customFormat="false" ht="15" hidden="false" customHeight="false" outlineLevel="0" collapsed="false">
      <c r="A202" s="90" t="str">
        <f aca="false">IF(ROWS($A$60:A202)&lt;=$E$28,ROWS($A$60:A202),"")</f>
        <v/>
      </c>
      <c r="B202" s="91" t="str">
        <f aca="false">IF($A202="","",INDEX('Expense Ledger'!$B$1:$B$800,$J202))</f>
        <v/>
      </c>
      <c r="C202" s="50" t="str">
        <f aca="false">IF($A202="","",INDEX('Expense Ledger'!$D$1:$D$800,$J202))</f>
        <v/>
      </c>
      <c r="D202" s="50" t="str">
        <f aca="false">IF($A202="","",INDEX('Expense Ledger'!$F$1:$F$800,$J202)&amp;"")</f>
        <v/>
      </c>
      <c r="E202" s="52" t="str">
        <f aca="false">IF($A202="","",INDEX('Expense Ledger'!$I$1:$I$800,$J202))</f>
        <v/>
      </c>
      <c r="F202" s="52" t="str">
        <f aca="false">IF($A202="","",INDEX('Expense Ledger'!$J$1:$J$800,$J202))</f>
        <v/>
      </c>
      <c r="G202" s="90" t="str">
        <f aca="false">IF($A202="","",INDEX('Expense Ledger'!$C$1:$C$800,$J202))</f>
        <v/>
      </c>
      <c r="I202" s="50" t="str">
        <f aca="false">IF($A202="","","Account set to Exclude (already tested) – removed from above and below lists")</f>
        <v/>
      </c>
      <c r="J202" s="90" t="str">
        <f aca="false">IF($A202="","",SMALL('Expense Ledger'!$R$2:$R$800,$A202))</f>
        <v/>
      </c>
      <c r="K202" s="50" t="str">
        <f aca="false">IF($A202="","",INDEX('Expense Ledger'!$A$1:$A$800,$J202)&amp;"")</f>
        <v/>
      </c>
    </row>
    <row r="203" customFormat="false" ht="15" hidden="false" customHeight="false" outlineLevel="0" collapsed="false">
      <c r="A203" s="90" t="str">
        <f aca="false">IF(ROWS($A$60:A203)&lt;=$E$28,ROWS($A$60:A203),"")</f>
        <v/>
      </c>
      <c r="B203" s="91" t="str">
        <f aca="false">IF($A203="","",INDEX('Expense Ledger'!$B$1:$B$800,$J203))</f>
        <v/>
      </c>
      <c r="C203" s="50" t="str">
        <f aca="false">IF($A203="","",INDEX('Expense Ledger'!$D$1:$D$800,$J203))</f>
        <v/>
      </c>
      <c r="D203" s="50" t="str">
        <f aca="false">IF($A203="","",INDEX('Expense Ledger'!$F$1:$F$800,$J203)&amp;"")</f>
        <v/>
      </c>
      <c r="E203" s="52" t="str">
        <f aca="false">IF($A203="","",INDEX('Expense Ledger'!$I$1:$I$800,$J203))</f>
        <v/>
      </c>
      <c r="F203" s="52" t="str">
        <f aca="false">IF($A203="","",INDEX('Expense Ledger'!$J$1:$J$800,$J203))</f>
        <v/>
      </c>
      <c r="G203" s="90" t="str">
        <f aca="false">IF($A203="","",INDEX('Expense Ledger'!$C$1:$C$800,$J203))</f>
        <v/>
      </c>
      <c r="I203" s="50" t="str">
        <f aca="false">IF($A203="","","Account set to Exclude (already tested) – removed from above and below lists")</f>
        <v/>
      </c>
      <c r="J203" s="90" t="str">
        <f aca="false">IF($A203="","",SMALL('Expense Ledger'!$R$2:$R$800,$A203))</f>
        <v/>
      </c>
      <c r="K203" s="50" t="str">
        <f aca="false">IF($A203="","",INDEX('Expense Ledger'!$A$1:$A$800,$J203)&amp;"")</f>
        <v/>
      </c>
    </row>
    <row r="204" customFormat="false" ht="15" hidden="false" customHeight="false" outlineLevel="0" collapsed="false">
      <c r="A204" s="90" t="str">
        <f aca="false">IF(ROWS($A$60:A204)&lt;=$E$28,ROWS($A$60:A204),"")</f>
        <v/>
      </c>
      <c r="B204" s="91" t="str">
        <f aca="false">IF($A204="","",INDEX('Expense Ledger'!$B$1:$B$800,$J204))</f>
        <v/>
      </c>
      <c r="C204" s="50" t="str">
        <f aca="false">IF($A204="","",INDEX('Expense Ledger'!$D$1:$D$800,$J204))</f>
        <v/>
      </c>
      <c r="D204" s="50" t="str">
        <f aca="false">IF($A204="","",INDEX('Expense Ledger'!$F$1:$F$800,$J204)&amp;"")</f>
        <v/>
      </c>
      <c r="E204" s="52" t="str">
        <f aca="false">IF($A204="","",INDEX('Expense Ledger'!$I$1:$I$800,$J204))</f>
        <v/>
      </c>
      <c r="F204" s="52" t="str">
        <f aca="false">IF($A204="","",INDEX('Expense Ledger'!$J$1:$J$800,$J204))</f>
        <v/>
      </c>
      <c r="G204" s="90" t="str">
        <f aca="false">IF($A204="","",INDEX('Expense Ledger'!$C$1:$C$800,$J204))</f>
        <v/>
      </c>
      <c r="I204" s="50" t="str">
        <f aca="false">IF($A204="","","Account set to Exclude (already tested) – removed from above and below lists")</f>
        <v/>
      </c>
      <c r="J204" s="90" t="str">
        <f aca="false">IF($A204="","",SMALL('Expense Ledger'!$R$2:$R$800,$A204))</f>
        <v/>
      </c>
      <c r="K204" s="50" t="str">
        <f aca="false">IF($A204="","",INDEX('Expense Ledger'!$A$1:$A$800,$J204)&amp;"")</f>
        <v/>
      </c>
    </row>
    <row r="205" customFormat="false" ht="15" hidden="false" customHeight="false" outlineLevel="0" collapsed="false">
      <c r="A205" s="90" t="str">
        <f aca="false">IF(ROWS($A$60:A205)&lt;=$E$28,ROWS($A$60:A205),"")</f>
        <v/>
      </c>
      <c r="B205" s="91" t="str">
        <f aca="false">IF($A205="","",INDEX('Expense Ledger'!$B$1:$B$800,$J205))</f>
        <v/>
      </c>
      <c r="C205" s="50" t="str">
        <f aca="false">IF($A205="","",INDEX('Expense Ledger'!$D$1:$D$800,$J205))</f>
        <v/>
      </c>
      <c r="D205" s="50" t="str">
        <f aca="false">IF($A205="","",INDEX('Expense Ledger'!$F$1:$F$800,$J205)&amp;"")</f>
        <v/>
      </c>
      <c r="E205" s="52" t="str">
        <f aca="false">IF($A205="","",INDEX('Expense Ledger'!$I$1:$I$800,$J205))</f>
        <v/>
      </c>
      <c r="F205" s="52" t="str">
        <f aca="false">IF($A205="","",INDEX('Expense Ledger'!$J$1:$J$800,$J205))</f>
        <v/>
      </c>
      <c r="G205" s="90" t="str">
        <f aca="false">IF($A205="","",INDEX('Expense Ledger'!$C$1:$C$800,$J205))</f>
        <v/>
      </c>
      <c r="I205" s="50" t="str">
        <f aca="false">IF($A205="","","Account set to Exclude (already tested) – removed from above and below lists")</f>
        <v/>
      </c>
      <c r="J205" s="90" t="str">
        <f aca="false">IF($A205="","",SMALL('Expense Ledger'!$R$2:$R$800,$A205))</f>
        <v/>
      </c>
      <c r="K205" s="50" t="str">
        <f aca="false">IF($A205="","",INDEX('Expense Ledger'!$A$1:$A$800,$J205)&amp;"")</f>
        <v/>
      </c>
    </row>
    <row r="206" customFormat="false" ht="15" hidden="false" customHeight="false" outlineLevel="0" collapsed="false">
      <c r="A206" s="90" t="str">
        <f aca="false">IF(ROWS($A$60:A206)&lt;=$E$28,ROWS($A$60:A206),"")</f>
        <v/>
      </c>
      <c r="B206" s="91" t="str">
        <f aca="false">IF($A206="","",INDEX('Expense Ledger'!$B$1:$B$800,$J206))</f>
        <v/>
      </c>
      <c r="C206" s="50" t="str">
        <f aca="false">IF($A206="","",INDEX('Expense Ledger'!$D$1:$D$800,$J206))</f>
        <v/>
      </c>
      <c r="D206" s="50" t="str">
        <f aca="false">IF($A206="","",INDEX('Expense Ledger'!$F$1:$F$800,$J206)&amp;"")</f>
        <v/>
      </c>
      <c r="E206" s="52" t="str">
        <f aca="false">IF($A206="","",INDEX('Expense Ledger'!$I$1:$I$800,$J206))</f>
        <v/>
      </c>
      <c r="F206" s="52" t="str">
        <f aca="false">IF($A206="","",INDEX('Expense Ledger'!$J$1:$J$800,$J206))</f>
        <v/>
      </c>
      <c r="G206" s="90" t="str">
        <f aca="false">IF($A206="","",INDEX('Expense Ledger'!$C$1:$C$800,$J206))</f>
        <v/>
      </c>
      <c r="I206" s="50" t="str">
        <f aca="false">IF($A206="","","Account set to Exclude (already tested) – removed from above and below lists")</f>
        <v/>
      </c>
      <c r="J206" s="90" t="str">
        <f aca="false">IF($A206="","",SMALL('Expense Ledger'!$R$2:$R$800,$A206))</f>
        <v/>
      </c>
      <c r="K206" s="50" t="str">
        <f aca="false">IF($A206="","",INDEX('Expense Ledger'!$A$1:$A$800,$J206)&amp;"")</f>
        <v/>
      </c>
    </row>
    <row r="207" customFormat="false" ht="15" hidden="false" customHeight="false" outlineLevel="0" collapsed="false">
      <c r="A207" s="90" t="str">
        <f aca="false">IF(ROWS($A$60:A207)&lt;=$E$28,ROWS($A$60:A207),"")</f>
        <v/>
      </c>
      <c r="B207" s="91" t="str">
        <f aca="false">IF($A207="","",INDEX('Expense Ledger'!$B$1:$B$800,$J207))</f>
        <v/>
      </c>
      <c r="C207" s="50" t="str">
        <f aca="false">IF($A207="","",INDEX('Expense Ledger'!$D$1:$D$800,$J207))</f>
        <v/>
      </c>
      <c r="D207" s="50" t="str">
        <f aca="false">IF($A207="","",INDEX('Expense Ledger'!$F$1:$F$800,$J207)&amp;"")</f>
        <v/>
      </c>
      <c r="E207" s="52" t="str">
        <f aca="false">IF($A207="","",INDEX('Expense Ledger'!$I$1:$I$800,$J207))</f>
        <v/>
      </c>
      <c r="F207" s="52" t="str">
        <f aca="false">IF($A207="","",INDEX('Expense Ledger'!$J$1:$J$800,$J207))</f>
        <v/>
      </c>
      <c r="G207" s="90" t="str">
        <f aca="false">IF($A207="","",INDEX('Expense Ledger'!$C$1:$C$800,$J207))</f>
        <v/>
      </c>
      <c r="I207" s="50" t="str">
        <f aca="false">IF($A207="","","Account set to Exclude (already tested) – removed from above and below lists")</f>
        <v/>
      </c>
      <c r="J207" s="90" t="str">
        <f aca="false">IF($A207="","",SMALL('Expense Ledger'!$R$2:$R$800,$A207))</f>
        <v/>
      </c>
      <c r="K207" s="50" t="str">
        <f aca="false">IF($A207="","",INDEX('Expense Ledger'!$A$1:$A$800,$J207)&amp;"")</f>
        <v/>
      </c>
    </row>
    <row r="208" customFormat="false" ht="15" hidden="false" customHeight="false" outlineLevel="0" collapsed="false">
      <c r="A208" s="90" t="str">
        <f aca="false">IF(ROWS($A$60:A208)&lt;=$E$28,ROWS($A$60:A208),"")</f>
        <v/>
      </c>
      <c r="B208" s="91" t="str">
        <f aca="false">IF($A208="","",INDEX('Expense Ledger'!$B$1:$B$800,$J208))</f>
        <v/>
      </c>
      <c r="C208" s="50" t="str">
        <f aca="false">IF($A208="","",INDEX('Expense Ledger'!$D$1:$D$800,$J208))</f>
        <v/>
      </c>
      <c r="D208" s="50" t="str">
        <f aca="false">IF($A208="","",INDEX('Expense Ledger'!$F$1:$F$800,$J208)&amp;"")</f>
        <v/>
      </c>
      <c r="E208" s="52" t="str">
        <f aca="false">IF($A208="","",INDEX('Expense Ledger'!$I$1:$I$800,$J208))</f>
        <v/>
      </c>
      <c r="F208" s="52" t="str">
        <f aca="false">IF($A208="","",INDEX('Expense Ledger'!$J$1:$J$800,$J208))</f>
        <v/>
      </c>
      <c r="G208" s="90" t="str">
        <f aca="false">IF($A208="","",INDEX('Expense Ledger'!$C$1:$C$800,$J208))</f>
        <v/>
      </c>
      <c r="I208" s="50" t="str">
        <f aca="false">IF($A208="","","Account set to Exclude (already tested) – removed from above and below lists")</f>
        <v/>
      </c>
      <c r="J208" s="90" t="str">
        <f aca="false">IF($A208="","",SMALL('Expense Ledger'!$R$2:$R$800,$A208))</f>
        <v/>
      </c>
      <c r="K208" s="50" t="str">
        <f aca="false">IF($A208="","",INDEX('Expense Ledger'!$A$1:$A$800,$J208)&amp;"")</f>
        <v/>
      </c>
    </row>
    <row r="209" customFormat="false" ht="15" hidden="false" customHeight="false" outlineLevel="0" collapsed="false">
      <c r="A209" s="90" t="str">
        <f aca="false">IF(ROWS($A$60:A209)&lt;=$E$28,ROWS($A$60:A209),"")</f>
        <v/>
      </c>
      <c r="B209" s="91" t="str">
        <f aca="false">IF($A209="","",INDEX('Expense Ledger'!$B$1:$B$800,$J209))</f>
        <v/>
      </c>
      <c r="C209" s="50" t="str">
        <f aca="false">IF($A209="","",INDEX('Expense Ledger'!$D$1:$D$800,$J209))</f>
        <v/>
      </c>
      <c r="D209" s="50" t="str">
        <f aca="false">IF($A209="","",INDEX('Expense Ledger'!$F$1:$F$800,$J209)&amp;"")</f>
        <v/>
      </c>
      <c r="E209" s="52" t="str">
        <f aca="false">IF($A209="","",INDEX('Expense Ledger'!$I$1:$I$800,$J209))</f>
        <v/>
      </c>
      <c r="F209" s="52" t="str">
        <f aca="false">IF($A209="","",INDEX('Expense Ledger'!$J$1:$J$800,$J209))</f>
        <v/>
      </c>
      <c r="G209" s="90" t="str">
        <f aca="false">IF($A209="","",INDEX('Expense Ledger'!$C$1:$C$800,$J209))</f>
        <v/>
      </c>
      <c r="I209" s="50" t="str">
        <f aca="false">IF($A209="","","Account set to Exclude (already tested) – removed from above and below lists")</f>
        <v/>
      </c>
      <c r="J209" s="90" t="str">
        <f aca="false">IF($A209="","",SMALL('Expense Ledger'!$R$2:$R$800,$A209))</f>
        <v/>
      </c>
      <c r="K209" s="50" t="str">
        <f aca="false">IF($A209="","",INDEX('Expense Ledger'!$A$1:$A$800,$J209)&amp;"")</f>
        <v/>
      </c>
    </row>
    <row r="210" customFormat="false" ht="15" hidden="false" customHeight="false" outlineLevel="0" collapsed="false">
      <c r="D210" s="77" t="s">
        <v>2369</v>
      </c>
      <c r="E210" s="92" t="n">
        <f aca="false">SUM(E60:E209)</f>
        <v>115432.82</v>
      </c>
      <c r="F210" s="92" t="n">
        <f aca="false">SUM(F60:F209)</f>
        <v>115432.82</v>
      </c>
    </row>
  </sheetData>
  <dataValidations count="2">
    <dataValidation allowBlank="false" errorStyle="stop" operator="between" showDropDown="false" showErrorMessage="false" showInputMessage="false" sqref="E10" type="list">
      <formula1>"Significant (4),Moderate (3),Low to Moderate (2),Low (1)"</formula1>
      <formula2>0</formula2>
    </dataValidation>
    <dataValidation allowBlank="false" errorStyle="stop" operator="between" showDropDown="false" showErrorMessage="false" showInputMessage="false" sqref="E11" type="list">
      <formula1>"Small,Medium,Large"</formula1>
      <formula2>0</formula2>
    </dataValidation>
  </dataValidations>
  <hyperlinks>
    <hyperlink ref="G13" r:id="rId1" location="'Expense%20Accounts'!A1" display="Open account list →"/>
    <hyperlink ref="G31" r:id="rId2" location="'Expenses%20Above'!A1" display="View list →"/>
    <hyperlink ref="G36" r:id="rId3" location="'Expenses%20Below'!A1" display="View list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M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34"/>
    <col collapsed="false" customWidth="true" hidden="false" outlineLevel="0" max="5" min="5" style="0" width="62"/>
    <col collapsed="false" customWidth="true" hidden="false" outlineLevel="0" max="7" min="6" style="0" width="16"/>
    <col collapsed="false" customWidth="true" hidden="false" outlineLevel="0" max="8" min="8" style="0" width="14"/>
    <col collapsed="false" customWidth="true" hidden="false" outlineLevel="0" max="9" min="9" style="0" width="40"/>
    <col collapsed="false" customWidth="true" hidden="false" outlineLevel="0" max="10" min="10" style="0" width="11"/>
    <col collapsed="false" customWidth="true" hidden="false" outlineLevel="0" max="12" min="11" style="0" width="16"/>
    <col collapsed="false" customWidth="true" hidden="false" outlineLevel="0" max="13" min="13" style="0" width="30"/>
  </cols>
  <sheetData>
    <row r="1" customFormat="false" ht="27.75" hidden="false" customHeight="true" outlineLevel="0" collapsed="false">
      <c r="A1" s="84" t="s">
        <v>3167</v>
      </c>
      <c r="B1" s="85"/>
      <c r="C1" s="85"/>
      <c r="D1" s="85"/>
      <c r="E1" s="85"/>
      <c r="F1" s="85"/>
      <c r="G1" s="85"/>
      <c r="H1" s="85"/>
      <c r="I1" s="85"/>
      <c r="J1" s="85"/>
      <c r="K1" s="85"/>
      <c r="L1" s="85"/>
      <c r="M1" s="85"/>
    </row>
    <row r="2" customFormat="false" ht="21.75" hidden="false" customHeight="true" outlineLevel="0" collapsed="false">
      <c r="A2" s="86" t="str">
        <f aca="false">"Materiality used: SR "&amp;TEXT('Expenses Testing'!E9,"#,##0")&amp;"     |     Items selected: "&amp;'Expenses Testing'!E31&amp;"     |     Absolute value: SR "&amp;TEXT('Expenses Testing'!E32,"#,##0.00")&amp;"     |     Largest to smallest"</f>
        <v>Materiality used: SR 4,000     |     Items selected: 29     |     Absolute value: SR 691,341.65     |     Largest to smallest</v>
      </c>
      <c r="B2" s="87"/>
      <c r="C2" s="87"/>
      <c r="D2" s="87"/>
      <c r="E2" s="87"/>
      <c r="F2" s="87"/>
      <c r="G2" s="87"/>
      <c r="H2" s="87"/>
      <c r="I2" s="87"/>
      <c r="J2" s="87"/>
      <c r="K2" s="87"/>
      <c r="L2" s="87"/>
      <c r="M2" s="87"/>
    </row>
    <row r="3" customFormat="false" ht="15" hidden="false" customHeight="false" outlineLevel="0" collapsed="false">
      <c r="A3" s="88" t="s">
        <v>3168</v>
      </c>
    </row>
    <row r="4" customFormat="false" ht="30" hidden="false" customHeight="true" outlineLevel="0" collapsed="false">
      <c r="A4" s="89" t="s">
        <v>2361</v>
      </c>
      <c r="B4" s="89" t="s">
        <v>308</v>
      </c>
      <c r="C4" s="89" t="s">
        <v>45</v>
      </c>
      <c r="D4" s="89" t="s">
        <v>2362</v>
      </c>
      <c r="E4" s="89" t="s">
        <v>2363</v>
      </c>
      <c r="F4" s="89" t="s">
        <v>2364</v>
      </c>
      <c r="G4" s="89" t="s">
        <v>315</v>
      </c>
      <c r="H4" s="89" t="s">
        <v>2365</v>
      </c>
      <c r="I4" s="89" t="s">
        <v>2366</v>
      </c>
      <c r="J4" s="89" t="s">
        <v>2367</v>
      </c>
      <c r="K4" s="89" t="s">
        <v>307</v>
      </c>
      <c r="L4" s="89" t="s">
        <v>2368</v>
      </c>
      <c r="M4" s="89" t="s">
        <v>14</v>
      </c>
    </row>
    <row r="5" customFormat="false" ht="15" hidden="false" customHeight="false" outlineLevel="0" collapsed="false">
      <c r="A5" s="90" t="n">
        <f aca="false">IF(ROWS($A$5:A5)&lt;='Expenses Testing'!$E$31,ROWS($A$5:A5),"")</f>
        <v>1</v>
      </c>
      <c r="B5" s="91" t="n">
        <f aca="false">IF($A5="","",INDEX('Expense Ledger'!$B$1:$B$800,$J5))</f>
        <v>45626</v>
      </c>
      <c r="C5" s="90" t="str">
        <f aca="false">IF($A5="","",INDEX('Expense Ledger'!$C$1:$C$800,$J5))</f>
        <v/>
      </c>
      <c r="D5" s="50" t="str">
        <f aca="false">IF($A5="","",INDEX('Expense Ledger'!$D$1:$D$800,$J5))</f>
        <v>Preliminary expense</v>
      </c>
      <c r="E5" s="50" t="str">
        <f aca="false">IF($A5="","",INDEX('Expense Ledger'!$F$1:$F$800,$J5)&amp;"")</f>
        <v>Saudi Office License Renewal</v>
      </c>
      <c r="F5" s="52" t="n">
        <f aca="false">IF($A5="","",INDEX('Expense Ledger'!$I$1:$I$800,$J5))</f>
        <v>205293.9618</v>
      </c>
      <c r="G5" s="52" t="n">
        <f aca="false">IF($A5="","",INDEX('Expense Ledger'!$J$1:$J$800,$J5))</f>
        <v>205293.9618</v>
      </c>
      <c r="H5" s="52" t="n">
        <f aca="false">IF($A5="","",'Expenses Testing'!$E$9)</f>
        <v>4000</v>
      </c>
      <c r="I5" s="50" t="str">
        <f aca="false">IF($A5="","","Above materiality – automatically selected")</f>
        <v>Above materiality – automatically selected</v>
      </c>
      <c r="J5" s="90" t="n">
        <f aca="false">IF($A5="","",MATCH(LARGE('Expense Ledger'!$P$2:$P$800,$A5),'Expense Ledger'!$P$2:$P$800,0)+1)</f>
        <v>2</v>
      </c>
      <c r="K5" s="50" t="str">
        <f aca="false">IF($A5="","",INDEX('Expense Ledger'!$A$1:$A$800,$J5)&amp;"")</f>
        <v/>
      </c>
      <c r="L5" s="54"/>
      <c r="M5" s="54"/>
    </row>
    <row r="6" customFormat="false" ht="46.25" hidden="false" customHeight="false" outlineLevel="0" collapsed="false">
      <c r="A6" s="90" t="n">
        <f aca="false">IF(ROWS($A$5:A6)&lt;='Expenses Testing'!$E$31,ROWS($A$5:A6),"")</f>
        <v>2</v>
      </c>
      <c r="B6" s="91" t="n">
        <f aca="false">IF($A6="","",INDEX('Expense Ledger'!$B$1:$B$800,$J6))</f>
        <v>46015</v>
      </c>
      <c r="C6" s="90" t="n">
        <f aca="false">IF($A6="","",INDEX('Expense Ledger'!$C$1:$C$800,$J6))</f>
        <v>10115</v>
      </c>
      <c r="D6" s="50" t="str">
        <f aca="false">IF($A6="","",INDEX('Expense Ledger'!$D$1:$D$800,$J6))</f>
        <v>SALARY &amp; ALLOWANCES</v>
      </c>
      <c r="E6" s="58" t="str">
        <f aca="false">IF($A6="","",INDEX('Expense Ledger'!$F$1:$F$800,$J6)&amp;"")</f>
        <v>PAYROLL FTM DEC 2025- APPROVED BY MR VINOD- REF EMAKL AND WHATSAPP GRP
FILE : 6003897014,P0024252,REF
60038970146003897014,VIA CORE SYSTEM,DATE-TIME
24/12-13:40:08,EXCHANGE</v>
      </c>
      <c r="F6" s="52" t="n">
        <f aca="false">IF($A6="","",INDEX('Expense Ledger'!$I$1:$I$800,$J6))</f>
        <v>43000</v>
      </c>
      <c r="G6" s="52" t="n">
        <f aca="false">IF($A6="","",INDEX('Expense Ledger'!$J$1:$J$800,$J6))</f>
        <v>43000</v>
      </c>
      <c r="H6" s="52" t="n">
        <f aca="false">IF($A6="","",'Expenses Testing'!$E$9)</f>
        <v>4000</v>
      </c>
      <c r="I6" s="50" t="str">
        <f aca="false">IF($A6="","","Above materiality – automatically selected")</f>
        <v>Above materiality – automatically selected</v>
      </c>
      <c r="J6" s="90" t="n">
        <f aca="false">IF($A6="","",MATCH(LARGE('Expense Ledger'!$P$2:$P$800,$A6),'Expense Ledger'!$P$2:$P$800,0)+1)</f>
        <v>6</v>
      </c>
      <c r="K6" s="50" t="str">
        <f aca="false">IF($A6="","",INDEX('Expense Ledger'!$A$1:$A$800,$J6)&amp;"")</f>
        <v>BPVAMS0224/25</v>
      </c>
      <c r="L6" s="54"/>
      <c r="M6" s="54"/>
    </row>
    <row r="7" customFormat="false" ht="46.25" hidden="false" customHeight="false" outlineLevel="0" collapsed="false">
      <c r="A7" s="90" t="n">
        <f aca="false">IF(ROWS($A$5:A7)&lt;='Expenses Testing'!$E$31,ROWS($A$5:A7),"")</f>
        <v>3</v>
      </c>
      <c r="B7" s="91" t="n">
        <f aca="false">IF($A7="","",INDEX('Expense Ledger'!$B$1:$B$800,$J7))</f>
        <v>45986</v>
      </c>
      <c r="C7" s="90" t="n">
        <f aca="false">IF($A7="","",INDEX('Expense Ledger'!$C$1:$C$800,$J7))</f>
        <v>10115</v>
      </c>
      <c r="D7" s="50" t="str">
        <f aca="false">IF($A7="","",INDEX('Expense Ledger'!$D$1:$D$800,$J7))</f>
        <v>SALARY &amp; ALLOWANCES</v>
      </c>
      <c r="E7" s="58" t="str">
        <f aca="false">IF($A7="","",INDEX('Expense Ledger'!$F$1:$F$800,$J7)&amp;"")</f>
        <v>PAYMENT AGAINST EMPLOYEE SALARY FTM NOV 2025
APPROVED BY MR VINOD- REF EMAIL 
FILE : 6003843555,P0024252,REF
60038435556003843555</v>
      </c>
      <c r="F7" s="52" t="n">
        <f aca="false">IF($A7="","",INDEX('Expense Ledger'!$I$1:$I$800,$J7))</f>
        <v>43000</v>
      </c>
      <c r="G7" s="52" t="n">
        <f aca="false">IF($A7="","",INDEX('Expense Ledger'!$J$1:$J$800,$J7))</f>
        <v>43000</v>
      </c>
      <c r="H7" s="52" t="n">
        <f aca="false">IF($A7="","",'Expenses Testing'!$E$9)</f>
        <v>4000</v>
      </c>
      <c r="I7" s="50" t="str">
        <f aca="false">IF($A7="","","Above materiality – automatically selected")</f>
        <v>Above materiality – automatically selected</v>
      </c>
      <c r="J7" s="90" t="n">
        <f aca="false">IF($A7="","",MATCH(LARGE('Expense Ledger'!$P$2:$P$800,$A7),'Expense Ledger'!$P$2:$P$800,0)+1)</f>
        <v>5</v>
      </c>
      <c r="K7" s="50" t="str">
        <f aca="false">IF($A7="","",INDEX('Expense Ledger'!$A$1:$A$800,$J7)&amp;"")</f>
        <v>BPVAMS0189/25</v>
      </c>
      <c r="L7" s="54"/>
      <c r="M7" s="54"/>
    </row>
    <row r="8" customFormat="false" ht="46.25" hidden="false" customHeight="false" outlineLevel="0" collapsed="false">
      <c r="A8" s="90" t="n">
        <f aca="false">IF(ROWS($A$5:A8)&lt;='Expenses Testing'!$E$31,ROWS($A$5:A8),"")</f>
        <v>4</v>
      </c>
      <c r="B8" s="91" t="n">
        <f aca="false">IF($A8="","",INDEX('Expense Ledger'!$B$1:$B$800,$J8))</f>
        <v>45957</v>
      </c>
      <c r="C8" s="90" t="n">
        <f aca="false">IF($A8="","",INDEX('Expense Ledger'!$C$1:$C$800,$J8))</f>
        <v>10115</v>
      </c>
      <c r="D8" s="50" t="str">
        <f aca="false">IF($A8="","",INDEX('Expense Ledger'!$D$1:$D$800,$J8))</f>
        <v>SALARY &amp; ALLOWANCES</v>
      </c>
      <c r="E8" s="58" t="str">
        <f aca="false">IF($A8="","",INDEX('Expense Ledger'!$F$1:$F$800,$J8)&amp;"")</f>
        <v>SALARIES FTM OCT 2025
AHMED, NORAH, NOURAN, MUHAMMAD, AKHIL, ANTYONY &amp; MOHTISIM
APPROVED BY MR VINOD- REF EMAIL
6003794240</v>
      </c>
      <c r="F8" s="52" t="n">
        <f aca="false">IF($A8="","",INDEX('Expense Ledger'!$I$1:$I$800,$J8))</f>
        <v>43000</v>
      </c>
      <c r="G8" s="52" t="n">
        <f aca="false">IF($A8="","",INDEX('Expense Ledger'!$J$1:$J$800,$J8))</f>
        <v>43000</v>
      </c>
      <c r="H8" s="52" t="n">
        <f aca="false">IF($A8="","",'Expenses Testing'!$E$9)</f>
        <v>4000</v>
      </c>
      <c r="I8" s="50" t="str">
        <f aca="false">IF($A8="","","Above materiality – automatically selected")</f>
        <v>Above materiality – automatically selected</v>
      </c>
      <c r="J8" s="90" t="n">
        <f aca="false">IF($A8="","",MATCH(LARGE('Expense Ledger'!$P$2:$P$800,$A8),'Expense Ledger'!$P$2:$P$800,0)+1)</f>
        <v>4</v>
      </c>
      <c r="K8" s="50" t="str">
        <f aca="false">IF($A8="","",INDEX('Expense Ledger'!$A$1:$A$800,$J8)&amp;"")</f>
        <v>BPVAMS0159/25</v>
      </c>
      <c r="L8" s="54"/>
      <c r="M8" s="54"/>
    </row>
    <row r="9" customFormat="false" ht="15" hidden="false" customHeight="false" outlineLevel="0" collapsed="false">
      <c r="A9" s="90" t="n">
        <f aca="false">IF(ROWS($A$5:A9)&lt;='Expenses Testing'!$E$31,ROWS($A$5:A9),"")</f>
        <v>5</v>
      </c>
      <c r="B9" s="91" t="n">
        <f aca="false">IF($A9="","",INDEX('Expense Ledger'!$B$1:$B$800,$J9))</f>
        <v>45925</v>
      </c>
      <c r="C9" s="90" t="n">
        <f aca="false">IF($A9="","",INDEX('Expense Ledger'!$C$1:$C$800,$J9))</f>
        <v>10115</v>
      </c>
      <c r="D9" s="50" t="str">
        <f aca="false">IF($A9="","",INDEX('Expense Ledger'!$D$1:$D$800,$J9))</f>
        <v>SALARY &amp; ALLOWANCES</v>
      </c>
      <c r="E9" s="50" t="str">
        <f aca="false">IF($A9="","",INDEX('Expense Ledger'!$F$1:$F$800,$J9)&amp;"")</f>
        <v>SALARIES FTM SEPT 2025</v>
      </c>
      <c r="F9" s="52" t="n">
        <f aca="false">IF($A9="","",INDEX('Expense Ledger'!$I$1:$I$800,$J9))</f>
        <v>43000</v>
      </c>
      <c r="G9" s="52" t="n">
        <f aca="false">IF($A9="","",INDEX('Expense Ledger'!$J$1:$J$800,$J9))</f>
        <v>43000</v>
      </c>
      <c r="H9" s="52" t="n">
        <f aca="false">IF($A9="","",'Expenses Testing'!$E$9)</f>
        <v>4000</v>
      </c>
      <c r="I9" s="50" t="str">
        <f aca="false">IF($A9="","","Above materiality – automatically selected")</f>
        <v>Above materiality – automatically selected</v>
      </c>
      <c r="J9" s="90" t="n">
        <f aca="false">IF($A9="","",MATCH(LARGE('Expense Ledger'!$P$2:$P$800,$A9),'Expense Ledger'!$P$2:$P$800,0)+1)</f>
        <v>3</v>
      </c>
      <c r="K9" s="50" t="str">
        <f aca="false">IF($A9="","",INDEX('Expense Ledger'!$A$1:$A$800,$J9)&amp;"")</f>
        <v>BPVAMS0132/25</v>
      </c>
      <c r="L9" s="54"/>
      <c r="M9" s="54"/>
    </row>
    <row r="10" customFormat="false" ht="15" hidden="false" customHeight="false" outlineLevel="0" collapsed="false">
      <c r="A10" s="90" t="n">
        <f aca="false">IF(ROWS($A$5:A10)&lt;='Expenses Testing'!$E$31,ROWS($A$5:A10),"")</f>
        <v>6</v>
      </c>
      <c r="B10" s="91" t="n">
        <f aca="false">IF($A10="","",INDEX('Expense Ledger'!$B$1:$B$800,$J10))</f>
        <v>45894</v>
      </c>
      <c r="C10" s="90" t="n">
        <f aca="false">IF($A10="","",INDEX('Expense Ledger'!$C$1:$C$800,$J10))</f>
        <v>10115</v>
      </c>
      <c r="D10" s="50" t="str">
        <f aca="false">IF($A10="","",INDEX('Expense Ledger'!$D$1:$D$800,$J10))</f>
        <v>SALARY &amp; ALLOWANCES</v>
      </c>
      <c r="E10" s="50" t="str">
        <f aca="false">IF($A10="","",INDEX('Expense Ledger'!$F$1:$F$800,$J10)&amp;"")</f>
        <v/>
      </c>
      <c r="F10" s="52" t="n">
        <f aca="false">IF($A10="","",INDEX('Expense Ledger'!$I$1:$I$800,$J10))</f>
        <v>36000</v>
      </c>
      <c r="G10" s="52" t="n">
        <f aca="false">IF($A10="","",INDEX('Expense Ledger'!$J$1:$J$800,$J10))</f>
        <v>36000</v>
      </c>
      <c r="H10" s="52" t="n">
        <f aca="false">IF($A10="","",'Expenses Testing'!$E$9)</f>
        <v>4000</v>
      </c>
      <c r="I10" s="50" t="str">
        <f aca="false">IF($A10="","","Above materiality – automatically selected")</f>
        <v>Above materiality – automatically selected</v>
      </c>
      <c r="J10" s="90" t="n">
        <f aca="false">IF($A10="","",MATCH(LARGE('Expense Ledger'!$P$2:$P$800,$A10),'Expense Ledger'!$P$2:$P$800,0)+1)</f>
        <v>7</v>
      </c>
      <c r="K10" s="50" t="str">
        <f aca="false">IF($A10="","",INDEX('Expense Ledger'!$A$1:$A$800,$J10)&amp;"")</f>
        <v>BPVAMS0102/25</v>
      </c>
      <c r="L10" s="54"/>
      <c r="M10" s="54"/>
    </row>
    <row r="11" customFormat="false" ht="15" hidden="false" customHeight="false" outlineLevel="0" collapsed="false">
      <c r="A11" s="90" t="n">
        <f aca="false">IF(ROWS($A$5:A11)&lt;='Expenses Testing'!$E$31,ROWS($A$5:A11),"")</f>
        <v>7</v>
      </c>
      <c r="B11" s="91" t="n">
        <f aca="false">IF($A11="","",INDEX('Expense Ledger'!$B$1:$B$800,$J11))</f>
        <v>45871</v>
      </c>
      <c r="C11" s="90" t="n">
        <f aca="false">IF($A11="","",INDEX('Expense Ledger'!$C$1:$C$800,$J11))</f>
        <v>10115</v>
      </c>
      <c r="D11" s="50" t="str">
        <f aca="false">IF($A11="","",INDEX('Expense Ledger'!$D$1:$D$800,$J11))</f>
        <v>SALARY &amp; ALLOWANCES</v>
      </c>
      <c r="E11" s="50" t="str">
        <f aca="false">IF($A11="","",INDEX('Expense Ledger'!$F$1:$F$800,$J11)&amp;"")</f>
        <v>PAYMENT SAR 24,500/- CORPORATE PAYROLL FTM JULY 2025- APPROVED BY MR VINITH</v>
      </c>
      <c r="F11" s="52" t="n">
        <f aca="false">IF($A11="","",INDEX('Expense Ledger'!$I$1:$I$800,$J11))</f>
        <v>24500</v>
      </c>
      <c r="G11" s="52" t="n">
        <f aca="false">IF($A11="","",INDEX('Expense Ledger'!$J$1:$J$800,$J11))</f>
        <v>24500</v>
      </c>
      <c r="H11" s="52" t="n">
        <f aca="false">IF($A11="","",'Expenses Testing'!$E$9)</f>
        <v>4000</v>
      </c>
      <c r="I11" s="50" t="str">
        <f aca="false">IF($A11="","","Above materiality – automatically selected")</f>
        <v>Above materiality – automatically selected</v>
      </c>
      <c r="J11" s="90" t="n">
        <f aca="false">IF($A11="","",MATCH(LARGE('Expense Ledger'!$P$2:$P$800,$A11),'Expense Ledger'!$P$2:$P$800,0)+1)</f>
        <v>8</v>
      </c>
      <c r="K11" s="50" t="str">
        <f aca="false">IF($A11="","",INDEX('Expense Ledger'!$A$1:$A$800,$J11)&amp;"")</f>
        <v>BPVAMS0084/25</v>
      </c>
      <c r="L11" s="54"/>
      <c r="M11" s="54"/>
    </row>
    <row r="12" customFormat="false" ht="23.85" hidden="false" customHeight="false" outlineLevel="0" collapsed="false">
      <c r="A12" s="90" t="n">
        <f aca="false">IF(ROWS($A$5:A12)&lt;='Expenses Testing'!$E$31,ROWS($A$5:A12),"")</f>
        <v>8</v>
      </c>
      <c r="B12" s="91" t="n">
        <f aca="false">IF($A12="","",INDEX('Expense Ledger'!$B$1:$B$800,$J12))</f>
        <v>45988</v>
      </c>
      <c r="C12" s="90" t="n">
        <f aca="false">IF($A12="","",INDEX('Expense Ledger'!$C$1:$C$800,$J12))</f>
        <v>10115</v>
      </c>
      <c r="D12" s="50" t="str">
        <f aca="false">IF($A12="","",INDEX('Expense Ledger'!$D$1:$D$800,$J12))</f>
        <v>SALARY &amp; ALLOWANCES</v>
      </c>
      <c r="E12" s="58" t="str">
        <f aca="false">IF($A12="","",INDEX('Expense Ledger'!$F$1:$F$800,$J12)&amp;"")</f>
        <v>PAYMENT FOR VISHNU PILLAI SALARY FTM NOV 2025 TO HIS WIFE'S ACCOUNT DIVYA MAYA 
APPROVED BY MR VINOD- REF WHATSAPP COMM</v>
      </c>
      <c r="F12" s="52" t="n">
        <f aca="false">IF($A12="","",INDEX('Expense Ledger'!$I$1:$I$800,$J12))</f>
        <v>22115</v>
      </c>
      <c r="G12" s="52" t="n">
        <f aca="false">IF($A12="","",INDEX('Expense Ledger'!$J$1:$J$800,$J12))</f>
        <v>22115</v>
      </c>
      <c r="H12" s="52" t="n">
        <f aca="false">IF($A12="","",'Expenses Testing'!$E$9)</f>
        <v>4000</v>
      </c>
      <c r="I12" s="50" t="str">
        <f aca="false">IF($A12="","","Above materiality – automatically selected")</f>
        <v>Above materiality – automatically selected</v>
      </c>
      <c r="J12" s="90" t="n">
        <f aca="false">IF($A12="","",MATCH(LARGE('Expense Ledger'!$P$2:$P$800,$A12),'Expense Ledger'!$P$2:$P$800,0)+1)</f>
        <v>10</v>
      </c>
      <c r="K12" s="50" t="str">
        <f aca="false">IF($A12="","",INDEX('Expense Ledger'!$A$1:$A$800,$J12)&amp;"")</f>
        <v>BPVAMS0195/25</v>
      </c>
      <c r="L12" s="54"/>
      <c r="M12" s="54"/>
    </row>
    <row r="13" customFormat="false" ht="15" hidden="false" customHeight="false" outlineLevel="0" collapsed="false">
      <c r="A13" s="90" t="n">
        <f aca="false">IF(ROWS($A$5:A13)&lt;='Expenses Testing'!$E$31,ROWS($A$5:A13),"")</f>
        <v>9</v>
      </c>
      <c r="B13" s="91" t="n">
        <f aca="false">IF($A13="","",INDEX('Expense Ledger'!$B$1:$B$800,$J13))</f>
        <v>46019</v>
      </c>
      <c r="C13" s="90" t="n">
        <f aca="false">IF($A13="","",INDEX('Expense Ledger'!$C$1:$C$800,$J13))</f>
        <v>10115</v>
      </c>
      <c r="D13" s="50" t="str">
        <f aca="false">IF($A13="","",INDEX('Expense Ledger'!$D$1:$D$800,$J13))</f>
        <v>SALARY &amp; ALLOWANCES</v>
      </c>
      <c r="E13" s="50" t="str">
        <f aca="false">IF($A13="","",INDEX('Expense Ledger'!$F$1:$F$800,$J13)&amp;"")</f>
        <v>SALARY FTM DEC 25- VISHNU PILLAI- APPROVED BY MR VINOD- REF WHATSAPP- DIVYA MAYA SAR 22,000/-</v>
      </c>
      <c r="F13" s="52" t="n">
        <f aca="false">IF($A13="","",INDEX('Expense Ledger'!$I$1:$I$800,$J13))</f>
        <v>22000</v>
      </c>
      <c r="G13" s="52" t="n">
        <f aca="false">IF($A13="","",INDEX('Expense Ledger'!$J$1:$J$800,$J13))</f>
        <v>22000</v>
      </c>
      <c r="H13" s="52" t="n">
        <f aca="false">IF($A13="","",'Expenses Testing'!$E$9)</f>
        <v>4000</v>
      </c>
      <c r="I13" s="50" t="str">
        <f aca="false">IF($A13="","","Above materiality – automatically selected")</f>
        <v>Above materiality – automatically selected</v>
      </c>
      <c r="J13" s="90" t="n">
        <f aca="false">IF($A13="","",MATCH(LARGE('Expense Ledger'!$P$2:$P$800,$A13),'Expense Ledger'!$P$2:$P$800,0)+1)</f>
        <v>13</v>
      </c>
      <c r="K13" s="50" t="str">
        <f aca="false">IF($A13="","",INDEX('Expense Ledger'!$A$1:$A$800,$J13)&amp;"")</f>
        <v>BPVAMS0228/25</v>
      </c>
      <c r="L13" s="54"/>
      <c r="M13" s="54"/>
    </row>
    <row r="14" customFormat="false" ht="15" hidden="false" customHeight="false" outlineLevel="0" collapsed="false">
      <c r="A14" s="90" t="n">
        <f aca="false">IF(ROWS($A$5:A14)&lt;='Expenses Testing'!$E$31,ROWS($A$5:A14),"")</f>
        <v>10</v>
      </c>
      <c r="B14" s="91" t="n">
        <f aca="false">IF($A14="","",INDEX('Expense Ledger'!$B$1:$B$800,$J14))</f>
        <v>45929</v>
      </c>
      <c r="C14" s="90" t="n">
        <f aca="false">IF($A14="","",INDEX('Expense Ledger'!$C$1:$C$800,$J14))</f>
        <v>10115</v>
      </c>
      <c r="D14" s="50" t="str">
        <f aca="false">IF($A14="","",INDEX('Expense Ledger'!$D$1:$D$800,$J14))</f>
        <v>SALARY &amp; ALLOWANCES</v>
      </c>
      <c r="E14" s="50" t="str">
        <f aca="false">IF($A14="","",INDEX('Expense Ledger'!$F$1:$F$800,$J14)&amp;"")</f>
        <v>BEING SALARY FTM SEPT 2025 FOR VISHNU PILLAI PAID BY CAPELINE ON BEHALF OF AL MANARA</v>
      </c>
      <c r="F14" s="52" t="n">
        <f aca="false">IF($A14="","",INDEX('Expense Ledger'!$I$1:$I$800,$J14))</f>
        <v>22000</v>
      </c>
      <c r="G14" s="52" t="n">
        <f aca="false">IF($A14="","",INDEX('Expense Ledger'!$J$1:$J$800,$J14))</f>
        <v>22000</v>
      </c>
      <c r="H14" s="52" t="n">
        <f aca="false">IF($A14="","",'Expenses Testing'!$E$9)</f>
        <v>4000</v>
      </c>
      <c r="I14" s="50" t="str">
        <f aca="false">IF($A14="","","Above materiality – automatically selected")</f>
        <v>Above materiality – automatically selected</v>
      </c>
      <c r="J14" s="90" t="n">
        <f aca="false">IF($A14="","",MATCH(LARGE('Expense Ledger'!$P$2:$P$800,$A14),'Expense Ledger'!$P$2:$P$800,0)+1)</f>
        <v>12</v>
      </c>
      <c r="K14" s="50" t="str">
        <f aca="false">IF($A14="","",INDEX('Expense Ledger'!$A$1:$A$800,$J14)&amp;"")</f>
        <v>GJAMS0010/25</v>
      </c>
      <c r="L14" s="54"/>
      <c r="M14" s="54"/>
    </row>
    <row r="15" customFormat="false" ht="57.45" hidden="false" customHeight="false" outlineLevel="0" collapsed="false">
      <c r="A15" s="90" t="n">
        <f aca="false">IF(ROWS($A$5:A15)&lt;='Expenses Testing'!$E$31,ROWS($A$5:A15),"")</f>
        <v>11</v>
      </c>
      <c r="B15" s="91" t="n">
        <f aca="false">IF($A15="","",INDEX('Expense Ledger'!$B$1:$B$800,$J15))</f>
        <v>45925</v>
      </c>
      <c r="C15" s="90" t="n">
        <f aca="false">IF($A15="","",INDEX('Expense Ledger'!$C$1:$C$800,$J15))</f>
        <v>10115</v>
      </c>
      <c r="D15" s="50" t="str">
        <f aca="false">IF($A15="","",INDEX('Expense Ledger'!$D$1:$D$800,$J15))</f>
        <v>SALARY &amp; ALLOWANCES</v>
      </c>
      <c r="E15" s="58" t="str">
        <f aca="false">IF($A15="","",INDEX('Expense Ledger'!$F$1:$F$800,$J15)&amp;"")</f>
        <v>BEING SALARY TRF TO VISHNU PILLAI FTM SEPT 2025
TBC2509255495251,SAR,ID# 2584176834,REF
9250925115453400,VIA ECORP CHANNEL,DATE-TIME
25/09-11:54:53 , ????? ??????? ??? ?? ?? ,EXCHANGE RATE 1.0
VALUE DT 25/</v>
      </c>
      <c r="F15" s="52" t="n">
        <f aca="false">IF($A15="","",INDEX('Expense Ledger'!$I$1:$I$800,$J15))</f>
        <v>22000</v>
      </c>
      <c r="G15" s="52" t="n">
        <f aca="false">IF($A15="","",INDEX('Expense Ledger'!$J$1:$J$800,$J15))</f>
        <v>22000</v>
      </c>
      <c r="H15" s="52" t="n">
        <f aca="false">IF($A15="","",'Expenses Testing'!$E$9)</f>
        <v>4000</v>
      </c>
      <c r="I15" s="50" t="str">
        <f aca="false">IF($A15="","","Above materiality – automatically selected")</f>
        <v>Above materiality – automatically selected</v>
      </c>
      <c r="J15" s="90" t="n">
        <f aca="false">IF($A15="","",MATCH(LARGE('Expense Ledger'!$P$2:$P$800,$A15),'Expense Ledger'!$P$2:$P$800,0)+1)</f>
        <v>11</v>
      </c>
      <c r="K15" s="50" t="str">
        <f aca="false">IF($A15="","",INDEX('Expense Ledger'!$A$1:$A$800,$J15)&amp;"")</f>
        <v>BPVAMS0134/25</v>
      </c>
      <c r="L15" s="54"/>
      <c r="M15" s="54"/>
    </row>
    <row r="16" customFormat="false" ht="15" hidden="false" customHeight="false" outlineLevel="0" collapsed="false">
      <c r="A16" s="90" t="n">
        <f aca="false">IF(ROWS($A$5:A16)&lt;='Expenses Testing'!$E$31,ROWS($A$5:A16),"")</f>
        <v>12</v>
      </c>
      <c r="B16" s="91" t="n">
        <f aca="false">IF($A16="","",INDEX('Expense Ledger'!$B$1:$B$800,$J16))</f>
        <v>46022</v>
      </c>
      <c r="C16" s="90" t="n">
        <f aca="false">IF($A16="","",INDEX('Expense Ledger'!$C$1:$C$800,$J16))</f>
        <v>10117</v>
      </c>
      <c r="D16" s="50" t="str">
        <f aca="false">IF($A16="","",INDEX('Expense Ledger'!$D$1:$D$800,$J16))</f>
        <v>EOSB Expense</v>
      </c>
      <c r="E16" s="50" t="str">
        <f aca="false">IF($A16="","",INDEX('Expense Ledger'!$F$1:$F$800,$J16)&amp;"")</f>
        <v>EOSB Payable</v>
      </c>
      <c r="F16" s="52" t="n">
        <f aca="false">IF($A16="","",INDEX('Expense Ledger'!$I$1:$I$800,$J16))</f>
        <v>14863.57</v>
      </c>
      <c r="G16" s="52" t="n">
        <f aca="false">IF($A16="","",INDEX('Expense Ledger'!$J$1:$J$800,$J16))</f>
        <v>14863.57</v>
      </c>
      <c r="H16" s="52" t="n">
        <f aca="false">IF($A16="","",'Expenses Testing'!$E$9)</f>
        <v>4000</v>
      </c>
      <c r="I16" s="50" t="str">
        <f aca="false">IF($A16="","","Above materiality – automatically selected")</f>
        <v>Above materiality – automatically selected</v>
      </c>
      <c r="J16" s="90" t="n">
        <f aca="false">IF($A16="","",MATCH(LARGE('Expense Ledger'!$P$2:$P$800,$A16),'Expense Ledger'!$P$2:$P$800,0)+1)</f>
        <v>14</v>
      </c>
      <c r="K16" s="50" t="str">
        <f aca="false">IF($A16="","",INDEX('Expense Ledger'!$A$1:$A$800,$J16)&amp;"")</f>
        <v/>
      </c>
      <c r="L16" s="54"/>
      <c r="M16" s="54"/>
    </row>
    <row r="17" customFormat="false" ht="15" hidden="false" customHeight="false" outlineLevel="0" collapsed="false">
      <c r="A17" s="90" t="n">
        <f aca="false">IF(ROWS($A$5:A17)&lt;='Expenses Testing'!$E$31,ROWS($A$5:A17),"")</f>
        <v>13</v>
      </c>
      <c r="B17" s="91" t="n">
        <f aca="false">IF($A17="","",INDEX('Expense Ledger'!$B$1:$B$800,$J17))</f>
        <v>45687</v>
      </c>
      <c r="C17" s="90" t="n">
        <f aca="false">IF($A17="","",INDEX('Expense Ledger'!$C$1:$C$800,$J17))</f>
        <v>10115</v>
      </c>
      <c r="D17" s="50" t="str">
        <f aca="false">IF($A17="","",INDEX('Expense Ledger'!$D$1:$D$800,$J17))</f>
        <v>SALARY &amp; ALLOWANCES</v>
      </c>
      <c r="E17" s="50" t="str">
        <f aca="false">IF($A17="","",INDEX('Expense Ledger'!$F$1:$F$800,$J17)&amp;"")</f>
        <v>PAYMENT SAR 11,501/- FOR SALARY TO STAFF FTM JAN 2025</v>
      </c>
      <c r="F17" s="52" t="n">
        <f aca="false">IF($A17="","",INDEX('Expense Ledger'!$I$1:$I$800,$J17))</f>
        <v>11501</v>
      </c>
      <c r="G17" s="52" t="n">
        <f aca="false">IF($A17="","",INDEX('Expense Ledger'!$J$1:$J$800,$J17))</f>
        <v>11501</v>
      </c>
      <c r="H17" s="52" t="n">
        <f aca="false">IF($A17="","",'Expenses Testing'!$E$9)</f>
        <v>4000</v>
      </c>
      <c r="I17" s="50" t="str">
        <f aca="false">IF($A17="","","Above materiality – automatically selected")</f>
        <v>Above materiality – automatically selected</v>
      </c>
      <c r="J17" s="90" t="n">
        <f aca="false">IF($A17="","",MATCH(LARGE('Expense Ledger'!$P$2:$P$800,$A17),'Expense Ledger'!$P$2:$P$800,0)+1)</f>
        <v>15</v>
      </c>
      <c r="K17" s="50" t="str">
        <f aca="false">IF($A17="","",INDEX('Expense Ledger'!$A$1:$A$800,$J17)&amp;"")</f>
        <v>BPVAMS0008/25</v>
      </c>
      <c r="L17" s="54"/>
      <c r="M17" s="54"/>
    </row>
    <row r="18" customFormat="false" ht="15" hidden="false" customHeight="false" outlineLevel="0" collapsed="false">
      <c r="A18" s="90" t="n">
        <f aca="false">IF(ROWS($A$5:A18)&lt;='Expenses Testing'!$E$31,ROWS($A$5:A18),"")</f>
        <v>14</v>
      </c>
      <c r="B18" s="91" t="n">
        <f aca="false">IF($A18="","",INDEX('Expense Ledger'!$B$1:$B$800,$J18))</f>
        <v>45862</v>
      </c>
      <c r="C18" s="90" t="n">
        <f aca="false">IF($A18="","",INDEX('Expense Ledger'!$C$1:$C$800,$J18))</f>
        <v>10115</v>
      </c>
      <c r="D18" s="50" t="str">
        <f aca="false">IF($A18="","",INDEX('Expense Ledger'!$D$1:$D$800,$J18))</f>
        <v>SALARY &amp; ALLOWANCES</v>
      </c>
      <c r="E18" s="50" t="str">
        <f aca="false">IF($A18="","",INDEX('Expense Ledger'!$F$1:$F$800,$J18)&amp;"")</f>
        <v>PAYMENT SAR 11,500/- TOWARDS SALARY FOR STAFF FTM JUL 2025</v>
      </c>
      <c r="F18" s="52" t="n">
        <f aca="false">IF($A18="","",INDEX('Expense Ledger'!$I$1:$I$800,$J18))</f>
        <v>11500</v>
      </c>
      <c r="G18" s="52" t="n">
        <f aca="false">IF($A18="","",INDEX('Expense Ledger'!$J$1:$J$800,$J18))</f>
        <v>11500</v>
      </c>
      <c r="H18" s="52" t="n">
        <f aca="false">IF($A18="","",'Expenses Testing'!$E$9)</f>
        <v>4000</v>
      </c>
      <c r="I18" s="50" t="str">
        <f aca="false">IF($A18="","","Above materiality – automatically selected")</f>
        <v>Above materiality – automatically selected</v>
      </c>
      <c r="J18" s="90" t="n">
        <f aca="false">IF($A18="","",MATCH(LARGE('Expense Ledger'!$P$2:$P$800,$A18),'Expense Ledger'!$P$2:$P$800,0)+1)</f>
        <v>21</v>
      </c>
      <c r="K18" s="50" t="str">
        <f aca="false">IF($A18="","",INDEX('Expense Ledger'!$A$1:$A$800,$J18)&amp;"")</f>
        <v>BPVAMS0069/25</v>
      </c>
      <c r="L18" s="54"/>
      <c r="M18" s="54"/>
    </row>
    <row r="19" customFormat="false" ht="15" hidden="false" customHeight="false" outlineLevel="0" collapsed="false">
      <c r="A19" s="90" t="n">
        <f aca="false">IF(ROWS($A$5:A19)&lt;='Expenses Testing'!$E$31,ROWS($A$5:A19),"")</f>
        <v>15</v>
      </c>
      <c r="B19" s="91" t="n">
        <f aca="false">IF($A19="","",INDEX('Expense Ledger'!$B$1:$B$800,$J19))</f>
        <v>45833</v>
      </c>
      <c r="C19" s="90" t="n">
        <f aca="false">IF($A19="","",INDEX('Expense Ledger'!$C$1:$C$800,$J19))</f>
        <v>10115</v>
      </c>
      <c r="D19" s="50" t="str">
        <f aca="false">IF($A19="","",INDEX('Expense Ledger'!$D$1:$D$800,$J19))</f>
        <v>SALARY &amp; ALLOWANCES</v>
      </c>
      <c r="E19" s="50" t="str">
        <f aca="false">IF($A19="","",INDEX('Expense Ledger'!$F$1:$F$800,$J19)&amp;"")</f>
        <v>PAYMENT SAR 11,500/- TOWARDS SALARY FOR STAFF FTM JUN 2025</v>
      </c>
      <c r="F19" s="52" t="n">
        <f aca="false">IF($A19="","",INDEX('Expense Ledger'!$I$1:$I$800,$J19))</f>
        <v>11500</v>
      </c>
      <c r="G19" s="52" t="n">
        <f aca="false">IF($A19="","",INDEX('Expense Ledger'!$J$1:$J$800,$J19))</f>
        <v>11500</v>
      </c>
      <c r="H19" s="52" t="n">
        <f aca="false">IF($A19="","",'Expenses Testing'!$E$9)</f>
        <v>4000</v>
      </c>
      <c r="I19" s="50" t="str">
        <f aca="false">IF($A19="","","Above materiality – automatically selected")</f>
        <v>Above materiality – automatically selected</v>
      </c>
      <c r="J19" s="90" t="n">
        <f aca="false">IF($A19="","",MATCH(LARGE('Expense Ledger'!$P$2:$P$800,$A19),'Expense Ledger'!$P$2:$P$800,0)+1)</f>
        <v>20</v>
      </c>
      <c r="K19" s="50" t="str">
        <f aca="false">IF($A19="","",INDEX('Expense Ledger'!$A$1:$A$800,$J19)&amp;"")</f>
        <v>BPVAMS0053/25</v>
      </c>
      <c r="L19" s="54"/>
      <c r="M19" s="54"/>
    </row>
    <row r="20" customFormat="false" ht="15" hidden="false" customHeight="false" outlineLevel="0" collapsed="false">
      <c r="A20" s="90" t="n">
        <f aca="false">IF(ROWS($A$5:A20)&lt;='Expenses Testing'!$E$31,ROWS($A$5:A20),"")</f>
        <v>16</v>
      </c>
      <c r="B20" s="91" t="n">
        <f aca="false">IF($A20="","",INDEX('Expense Ledger'!$B$1:$B$800,$J20))</f>
        <v>45801</v>
      </c>
      <c r="C20" s="90" t="n">
        <f aca="false">IF($A20="","",INDEX('Expense Ledger'!$C$1:$C$800,$J20))</f>
        <v>10115</v>
      </c>
      <c r="D20" s="50" t="str">
        <f aca="false">IF($A20="","",INDEX('Expense Ledger'!$D$1:$D$800,$J20))</f>
        <v>SALARY &amp; ALLOWANCES</v>
      </c>
      <c r="E20" s="50" t="str">
        <f aca="false">IF($A20="","",INDEX('Expense Ledger'!$F$1:$F$800,$J20)&amp;"")</f>
        <v>PAYMENT SAR 11,500/- TOWARDS SALARY FOR STAFF FTM MAY 2025</v>
      </c>
      <c r="F20" s="52" t="n">
        <f aca="false">IF($A20="","",INDEX('Expense Ledger'!$I$1:$I$800,$J20))</f>
        <v>11500</v>
      </c>
      <c r="G20" s="52" t="n">
        <f aca="false">IF($A20="","",INDEX('Expense Ledger'!$J$1:$J$800,$J20))</f>
        <v>11500</v>
      </c>
      <c r="H20" s="52" t="n">
        <f aca="false">IF($A20="","",'Expenses Testing'!$E$9)</f>
        <v>4000</v>
      </c>
      <c r="I20" s="50" t="str">
        <f aca="false">IF($A20="","","Above materiality – automatically selected")</f>
        <v>Above materiality – automatically selected</v>
      </c>
      <c r="J20" s="90" t="n">
        <f aca="false">IF($A20="","",MATCH(LARGE('Expense Ledger'!$P$2:$P$800,$A20),'Expense Ledger'!$P$2:$P$800,0)+1)</f>
        <v>19</v>
      </c>
      <c r="K20" s="50" t="str">
        <f aca="false">IF($A20="","",INDEX('Expense Ledger'!$A$1:$A$800,$J20)&amp;"")</f>
        <v>BPVAMS0034/25</v>
      </c>
      <c r="L20" s="54"/>
      <c r="M20" s="54"/>
    </row>
    <row r="21" customFormat="false" ht="15" hidden="false" customHeight="false" outlineLevel="0" collapsed="false">
      <c r="A21" s="90" t="n">
        <f aca="false">IF(ROWS($A$5:A21)&lt;='Expenses Testing'!$E$31,ROWS($A$5:A21),"")</f>
        <v>17</v>
      </c>
      <c r="B21" s="91" t="n">
        <f aca="false">IF($A21="","",INDEX('Expense Ledger'!$B$1:$B$800,$J21))</f>
        <v>45771</v>
      </c>
      <c r="C21" s="90" t="n">
        <f aca="false">IF($A21="","",INDEX('Expense Ledger'!$C$1:$C$800,$J21))</f>
        <v>10115</v>
      </c>
      <c r="D21" s="50" t="str">
        <f aca="false">IF($A21="","",INDEX('Expense Ledger'!$D$1:$D$800,$J21))</f>
        <v>SALARY &amp; ALLOWANCES</v>
      </c>
      <c r="E21" s="50" t="str">
        <f aca="false">IF($A21="","",INDEX('Expense Ledger'!$F$1:$F$800,$J21)&amp;"")</f>
        <v>PAYMENT SAR 11,500/- TOWARDS SALARY FOR STAFF FTM APR 2025</v>
      </c>
      <c r="F21" s="52" t="n">
        <f aca="false">IF($A21="","",INDEX('Expense Ledger'!$I$1:$I$800,$J21))</f>
        <v>11500</v>
      </c>
      <c r="G21" s="52" t="n">
        <f aca="false">IF($A21="","",INDEX('Expense Ledger'!$J$1:$J$800,$J21))</f>
        <v>11500</v>
      </c>
      <c r="H21" s="52" t="n">
        <f aca="false">IF($A21="","",'Expenses Testing'!$E$9)</f>
        <v>4000</v>
      </c>
      <c r="I21" s="50" t="str">
        <f aca="false">IF($A21="","","Above materiality – automatically selected")</f>
        <v>Above materiality – automatically selected</v>
      </c>
      <c r="J21" s="90" t="n">
        <f aca="false">IF($A21="","",MATCH(LARGE('Expense Ledger'!$P$2:$P$800,$A21),'Expense Ledger'!$P$2:$P$800,0)+1)</f>
        <v>18</v>
      </c>
      <c r="K21" s="50" t="str">
        <f aca="false">IF($A21="","",INDEX('Expense Ledger'!$A$1:$A$800,$J21)&amp;"")</f>
        <v>BPVAMS0026/25</v>
      </c>
      <c r="L21" s="54"/>
      <c r="M21" s="54"/>
    </row>
    <row r="22" customFormat="false" ht="15" hidden="false" customHeight="false" outlineLevel="0" collapsed="false">
      <c r="A22" s="90" t="n">
        <f aca="false">IF(ROWS($A$5:A22)&lt;='Expenses Testing'!$E$31,ROWS($A$5:A22),"")</f>
        <v>18</v>
      </c>
      <c r="B22" s="91" t="n">
        <f aca="false">IF($A22="","",INDEX('Expense Ledger'!$B$1:$B$800,$J22))</f>
        <v>45734</v>
      </c>
      <c r="C22" s="90" t="n">
        <f aca="false">IF($A22="","",INDEX('Expense Ledger'!$C$1:$C$800,$J22))</f>
        <v>10115</v>
      </c>
      <c r="D22" s="50" t="str">
        <f aca="false">IF($A22="","",INDEX('Expense Ledger'!$D$1:$D$800,$J22))</f>
        <v>SALARY &amp; ALLOWANCES</v>
      </c>
      <c r="E22" s="50" t="str">
        <f aca="false">IF($A22="","",INDEX('Expense Ledger'!$F$1:$F$800,$J22)&amp;"")</f>
        <v>PAYMENT SAR 11,500/- TOWARDS SALARY FOR STAFF FTM MAR 2025</v>
      </c>
      <c r="F22" s="52" t="n">
        <f aca="false">IF($A22="","",INDEX('Expense Ledger'!$I$1:$I$800,$J22))</f>
        <v>11500</v>
      </c>
      <c r="G22" s="52" t="n">
        <f aca="false">IF($A22="","",INDEX('Expense Ledger'!$J$1:$J$800,$J22))</f>
        <v>11500</v>
      </c>
      <c r="H22" s="52" t="n">
        <f aca="false">IF($A22="","",'Expenses Testing'!$E$9)</f>
        <v>4000</v>
      </c>
      <c r="I22" s="50" t="str">
        <f aca="false">IF($A22="","","Above materiality – automatically selected")</f>
        <v>Above materiality – automatically selected</v>
      </c>
      <c r="J22" s="90" t="n">
        <f aca="false">IF($A22="","",MATCH(LARGE('Expense Ledger'!$P$2:$P$800,$A22),'Expense Ledger'!$P$2:$P$800,0)+1)</f>
        <v>17</v>
      </c>
      <c r="K22" s="50" t="str">
        <f aca="false">IF($A22="","",INDEX('Expense Ledger'!$A$1:$A$800,$J22)&amp;"")</f>
        <v>BPVAMS0020/25</v>
      </c>
      <c r="L22" s="54"/>
      <c r="M22" s="54"/>
    </row>
    <row r="23" customFormat="false" ht="15" hidden="false" customHeight="false" outlineLevel="0" collapsed="false">
      <c r="A23" s="90" t="n">
        <f aca="false">IF(ROWS($A$5:A23)&lt;='Expenses Testing'!$E$31,ROWS($A$5:A23),"")</f>
        <v>19</v>
      </c>
      <c r="B23" s="91" t="n">
        <f aca="false">IF($A23="","",INDEX('Expense Ledger'!$B$1:$B$800,$J23))</f>
        <v>45713</v>
      </c>
      <c r="C23" s="90" t="n">
        <f aca="false">IF($A23="","",INDEX('Expense Ledger'!$C$1:$C$800,$J23))</f>
        <v>10115</v>
      </c>
      <c r="D23" s="50" t="str">
        <f aca="false">IF($A23="","",INDEX('Expense Ledger'!$D$1:$D$800,$J23))</f>
        <v>SALARY &amp; ALLOWANCES</v>
      </c>
      <c r="E23" s="50" t="str">
        <f aca="false">IF($A23="","",INDEX('Expense Ledger'!$F$1:$F$800,$J23)&amp;"")</f>
        <v>PAYMENT SAR 11,500/- TOWARDS SALARY FOR STAFF FTM FEB 2025</v>
      </c>
      <c r="F23" s="52" t="n">
        <f aca="false">IF($A23="","",INDEX('Expense Ledger'!$I$1:$I$800,$J23))</f>
        <v>11500</v>
      </c>
      <c r="G23" s="52" t="n">
        <f aca="false">IF($A23="","",INDEX('Expense Ledger'!$J$1:$J$800,$J23))</f>
        <v>11500</v>
      </c>
      <c r="H23" s="52" t="n">
        <f aca="false">IF($A23="","",'Expenses Testing'!$E$9)</f>
        <v>4000</v>
      </c>
      <c r="I23" s="50" t="str">
        <f aca="false">IF($A23="","","Above materiality – automatically selected")</f>
        <v>Above materiality – automatically selected</v>
      </c>
      <c r="J23" s="90" t="n">
        <f aca="false">IF($A23="","",MATCH(LARGE('Expense Ledger'!$P$2:$P$800,$A23),'Expense Ledger'!$P$2:$P$800,0)+1)</f>
        <v>16</v>
      </c>
      <c r="K23" s="50" t="str">
        <f aca="false">IF($A23="","",INDEX('Expense Ledger'!$A$1:$A$800,$J23)&amp;"")</f>
        <v>BPVAMS0013/25</v>
      </c>
      <c r="L23" s="54"/>
      <c r="M23" s="54"/>
    </row>
    <row r="24" customFormat="false" ht="15" hidden="false" customHeight="false" outlineLevel="0" collapsed="false">
      <c r="A24" s="90" t="n">
        <f aca="false">IF(ROWS($A$5:A24)&lt;='Expenses Testing'!$E$31,ROWS($A$5:A24),"")</f>
        <v>20</v>
      </c>
      <c r="B24" s="91" t="n">
        <f aca="false">IF($A24="","",INDEX('Expense Ledger'!$B$1:$B$800,$J24))</f>
        <v>45864</v>
      </c>
      <c r="C24" s="90" t="n">
        <f aca="false">IF($A24="","",INDEX('Expense Ledger'!$C$1:$C$800,$J24))</f>
        <v>10104</v>
      </c>
      <c r="D24" s="50" t="str">
        <f aca="false">IF($A24="","",INDEX('Expense Ledger'!$D$1:$D$800,$J24))</f>
        <v>OFFICE EXPENSES</v>
      </c>
      <c r="E24" s="50" t="str">
        <f aca="false">IF($A24="","",INDEX('Expense Ledger'!$F$1:$F$800,$J24)&amp;"")</f>
        <v/>
      </c>
      <c r="F24" s="52" t="n">
        <f aca="false">IF($A24="","",INDEX('Expense Ledger'!$I$1:$I$800,$J24))</f>
        <v>11400</v>
      </c>
      <c r="G24" s="52" t="n">
        <f aca="false">IF($A24="","",INDEX('Expense Ledger'!$J$1:$J$800,$J24))</f>
        <v>11400</v>
      </c>
      <c r="H24" s="52" t="n">
        <f aca="false">IF($A24="","",'Expenses Testing'!$E$9)</f>
        <v>4000</v>
      </c>
      <c r="I24" s="50" t="str">
        <f aca="false">IF($A24="","","Above materiality – automatically selected")</f>
        <v>Above materiality – automatically selected</v>
      </c>
      <c r="J24" s="90" t="n">
        <f aca="false">IF($A24="","",MATCH(LARGE('Expense Ledger'!$P$2:$P$800,$A24),'Expense Ledger'!$P$2:$P$800,0)+1)</f>
        <v>22</v>
      </c>
      <c r="K24" s="50" t="str">
        <f aca="false">IF($A24="","",INDEX('Expense Ledger'!$A$1:$A$800,$J24)&amp;"")</f>
        <v>BPVAMS0072/25</v>
      </c>
      <c r="L24" s="54"/>
      <c r="M24" s="54"/>
    </row>
    <row r="25" customFormat="false" ht="15" hidden="false" customHeight="false" outlineLevel="0" collapsed="false">
      <c r="A25" s="90" t="n">
        <f aca="false">IF(ROWS($A$5:A25)&lt;='Expenses Testing'!$E$31,ROWS($A$5:A25),"")</f>
        <v>21</v>
      </c>
      <c r="B25" s="91" t="n">
        <f aca="false">IF($A25="","",INDEX('Expense Ledger'!$B$1:$B$800,$J25))</f>
        <v>46022</v>
      </c>
      <c r="C25" s="90" t="n">
        <f aca="false">IF($A25="","",INDEX('Expense Ledger'!$C$1:$C$800,$J25))</f>
        <v>10109</v>
      </c>
      <c r="D25" s="50" t="str">
        <f aca="false">IF($A25="","",INDEX('Expense Ledger'!$D$1:$D$800,$J25))</f>
        <v>Zakat &amp; Tax Expense</v>
      </c>
      <c r="E25" s="50" t="str">
        <f aca="false">IF($A25="","",INDEX('Expense Ledger'!$F$1:$F$800,$J25)&amp;"")</f>
        <v>Zakat &amp; Tax Payable</v>
      </c>
      <c r="F25" s="52" t="n">
        <f aca="false">IF($A25="","",INDEX('Expense Ledger'!$I$1:$I$800,$J25))</f>
        <v>11183.4</v>
      </c>
      <c r="G25" s="52" t="n">
        <f aca="false">IF($A25="","",INDEX('Expense Ledger'!$J$1:$J$800,$J25))</f>
        <v>11183.4</v>
      </c>
      <c r="H25" s="52" t="n">
        <f aca="false">IF($A25="","",'Expenses Testing'!$E$9)</f>
        <v>4000</v>
      </c>
      <c r="I25" s="50" t="str">
        <f aca="false">IF($A25="","","Above materiality – automatically selected")</f>
        <v>Above materiality – automatically selected</v>
      </c>
      <c r="J25" s="90" t="n">
        <f aca="false">IF($A25="","",MATCH(LARGE('Expense Ledger'!$P$2:$P$800,$A25),'Expense Ledger'!$P$2:$P$800,0)+1)</f>
        <v>23</v>
      </c>
      <c r="K25" s="50" t="str">
        <f aca="false">IF($A25="","",INDEX('Expense Ledger'!$A$1:$A$800,$J25)&amp;"")</f>
        <v/>
      </c>
      <c r="L25" s="54"/>
      <c r="M25" s="54"/>
    </row>
    <row r="26" customFormat="false" ht="15" hidden="false" customHeight="false" outlineLevel="0" collapsed="false">
      <c r="A26" s="90" t="n">
        <f aca="false">IF(ROWS($A$5:A26)&lt;='Expenses Testing'!$E$31,ROWS($A$5:A26),"")</f>
        <v>22</v>
      </c>
      <c r="B26" s="91" t="n">
        <f aca="false">IF($A26="","",INDEX('Expense Ledger'!$B$1:$B$800,$J26))</f>
        <v>46022</v>
      </c>
      <c r="C26" s="90" t="n">
        <f aca="false">IF($A26="","",INDEX('Expense Ledger'!$C$1:$C$800,$J26))</f>
        <v>10119</v>
      </c>
      <c r="D26" s="50" t="str">
        <f aca="false">IF($A26="","",INDEX('Expense Ledger'!$D$1:$D$800,$J26))</f>
        <v>Audit Fee</v>
      </c>
      <c r="E26" s="50" t="str">
        <f aca="false">IF($A26="","",INDEX('Expense Ledger'!$F$1:$F$800,$J26)&amp;"")</f>
        <v>Audit Fee Payable</v>
      </c>
      <c r="F26" s="52" t="n">
        <f aca="false">IF($A26="","",INDEX('Expense Ledger'!$I$1:$I$800,$J26))</f>
        <v>10000</v>
      </c>
      <c r="G26" s="52" t="n">
        <f aca="false">IF($A26="","",INDEX('Expense Ledger'!$J$1:$J$800,$J26))</f>
        <v>10000</v>
      </c>
      <c r="H26" s="52" t="n">
        <f aca="false">IF($A26="","",'Expenses Testing'!$E$9)</f>
        <v>4000</v>
      </c>
      <c r="I26" s="50" t="str">
        <f aca="false">IF($A26="","","Above materiality – automatically selected")</f>
        <v>Above materiality – automatically selected</v>
      </c>
      <c r="J26" s="90" t="n">
        <f aca="false">IF($A26="","",MATCH(LARGE('Expense Ledger'!$P$2:$P$800,$A26),'Expense Ledger'!$P$2:$P$800,0)+1)</f>
        <v>24</v>
      </c>
      <c r="K26" s="50" t="str">
        <f aca="false">IF($A26="","",INDEX('Expense Ledger'!$A$1:$A$800,$J26)&amp;"")</f>
        <v/>
      </c>
      <c r="L26" s="54"/>
      <c r="M26" s="54"/>
    </row>
    <row r="27" customFormat="false" ht="15" hidden="false" customHeight="false" outlineLevel="0" collapsed="false">
      <c r="A27" s="90" t="n">
        <f aca="false">IF(ROWS($A$5:A27)&lt;='Expenses Testing'!$E$31,ROWS($A$5:A27),"")</f>
        <v>23</v>
      </c>
      <c r="B27" s="91" t="n">
        <f aca="false">IF($A27="","",INDEX('Expense Ledger'!$B$1:$B$800,$J27))</f>
        <v>45848</v>
      </c>
      <c r="C27" s="90" t="n">
        <f aca="false">IF($A27="","",INDEX('Expense Ledger'!$C$1:$C$800,$J27))</f>
        <v>10096</v>
      </c>
      <c r="D27" s="50" t="str">
        <f aca="false">IF($A27="","",INDEX('Expense Ledger'!$D$1:$D$800,$J27))</f>
        <v>Sadad Payments</v>
      </c>
      <c r="E27" s="50" t="str">
        <f aca="false">IF($A27="","",INDEX('Expense Ledger'!$F$1:$F$800,$J27)&amp;"")</f>
        <v>SADAD Inv SAR 6,000 – Government Portal</v>
      </c>
      <c r="F27" s="52" t="n">
        <f aca="false">IF($A27="","",INDEX('Expense Ledger'!$I$1:$I$800,$J27))</f>
        <v>6000</v>
      </c>
      <c r="G27" s="52" t="n">
        <f aca="false">IF($A27="","",INDEX('Expense Ledger'!$J$1:$J$800,$J27))</f>
        <v>6000</v>
      </c>
      <c r="H27" s="52" t="n">
        <f aca="false">IF($A27="","",'Expenses Testing'!$E$9)</f>
        <v>4000</v>
      </c>
      <c r="I27" s="50" t="str">
        <f aca="false">IF($A27="","","Above materiality – automatically selected")</f>
        <v>Above materiality – automatically selected</v>
      </c>
      <c r="J27" s="90" t="n">
        <f aca="false">IF($A27="","",MATCH(LARGE('Expense Ledger'!$P$2:$P$800,$A27),'Expense Ledger'!$P$2:$P$800,0)+1)</f>
        <v>38</v>
      </c>
      <c r="K27" s="50" t="str">
        <f aca="false">IF($A27="","",INDEX('Expense Ledger'!$A$1:$A$800,$J27)&amp;"")</f>
        <v>GJAMS0054/25</v>
      </c>
      <c r="L27" s="54"/>
      <c r="M27" s="54"/>
    </row>
    <row r="28" customFormat="false" ht="23.85" hidden="false" customHeight="false" outlineLevel="0" collapsed="false">
      <c r="A28" s="90" t="n">
        <f aca="false">IF(ROWS($A$5:A28)&lt;='Expenses Testing'!$E$31,ROWS($A$5:A28),"")</f>
        <v>24</v>
      </c>
      <c r="B28" s="91" t="n">
        <f aca="false">IF($A28="","",INDEX('Expense Ledger'!$B$1:$B$800,$J28))</f>
        <v>45848</v>
      </c>
      <c r="C28" s="90" t="n">
        <f aca="false">IF($A28="","",INDEX('Expense Ledger'!$C$1:$C$800,$J28))</f>
        <v>10096</v>
      </c>
      <c r="D28" s="50" t="str">
        <f aca="false">IF($A28="","",INDEX('Expense Ledger'!$D$1:$D$800,$J28))</f>
        <v>SADAD PAYMENTS</v>
      </c>
      <c r="E28" s="58" t="str">
        <f aca="false">IF($A28="","",INDEX('Expense Ledger'!$F$1:$F$800,$J28)&amp;"")</f>
        <v>SADAD INV
SAR 6000- GOVERNMENT PORTAL</v>
      </c>
      <c r="F28" s="52" t="n">
        <f aca="false">IF($A28="","",INDEX('Expense Ledger'!$I$1:$I$800,$J28))</f>
        <v>6000</v>
      </c>
      <c r="G28" s="52" t="n">
        <f aca="false">IF($A28="","",INDEX('Expense Ledger'!$J$1:$J$800,$J28))</f>
        <v>6000</v>
      </c>
      <c r="H28" s="52" t="n">
        <f aca="false">IF($A28="","",'Expenses Testing'!$E$9)</f>
        <v>4000</v>
      </c>
      <c r="I28" s="50" t="str">
        <f aca="false">IF($A28="","","Above materiality – automatically selected")</f>
        <v>Above materiality – automatically selected</v>
      </c>
      <c r="J28" s="90" t="n">
        <f aca="false">IF($A28="","",MATCH(LARGE('Expense Ledger'!$P$2:$P$800,$A28),'Expense Ledger'!$P$2:$P$800,0)+1)</f>
        <v>37</v>
      </c>
      <c r="K28" s="50" t="str">
        <f aca="false">IF($A28="","",INDEX('Expense Ledger'!$A$1:$A$800,$J28)&amp;"")</f>
        <v>GJAMS0054/25</v>
      </c>
      <c r="L28" s="54"/>
      <c r="M28" s="54"/>
    </row>
    <row r="29" customFormat="false" ht="35.05" hidden="false" customHeight="false" outlineLevel="0" collapsed="false">
      <c r="A29" s="90" t="n">
        <f aca="false">IF(ROWS($A$5:A29)&lt;='Expenses Testing'!$E$31,ROWS($A$5:A29),"")</f>
        <v>25</v>
      </c>
      <c r="B29" s="91" t="n">
        <f aca="false">IF($A29="","",INDEX('Expense Ledger'!$B$1:$B$800,$J29))</f>
        <v>46003</v>
      </c>
      <c r="C29" s="90" t="n">
        <f aca="false">IF($A29="","",INDEX('Expense Ledger'!$C$1:$C$800,$J29))</f>
        <v>10098</v>
      </c>
      <c r="D29" s="50" t="str">
        <f aca="false">IF($A29="","",INDEX('Expense Ledger'!$D$1:$D$800,$J29))</f>
        <v>IQAMA EXPENSES</v>
      </c>
      <c r="E29" s="58" t="str">
        <f aca="false">IF($A29="","",INDEX('Expense Ledger'!$F$1:$F$800,$J29)&amp;"")</f>
        <v>BEING TRANSFER OF PREPAID IQAMA TO IQAMA EXPENSE FOR 4 MOMTHS IE AUGUST, SEP, OCT &amp; NOV- START FROM 12TH AUG TO 11TH DEC- 
AKHIL PER MONTH- SAR 708.33
ANTONY- SAR 708.33</v>
      </c>
      <c r="F29" s="52" t="n">
        <f aca="false">IF($A29="","",INDEX('Expense Ledger'!$I$1:$I$800,$J29))</f>
        <v>5666.64</v>
      </c>
      <c r="G29" s="52" t="n">
        <f aca="false">IF($A29="","",INDEX('Expense Ledger'!$J$1:$J$800,$J29))</f>
        <v>5666.64</v>
      </c>
      <c r="H29" s="52" t="n">
        <f aca="false">IF($A29="","",'Expenses Testing'!$E$9)</f>
        <v>4000</v>
      </c>
      <c r="I29" s="50" t="str">
        <f aca="false">IF($A29="","","Above materiality – automatically selected")</f>
        <v>Above materiality – automatically selected</v>
      </c>
      <c r="J29" s="90" t="n">
        <f aca="false">IF($A29="","",MATCH(LARGE('Expense Ledger'!$P$2:$P$800,$A29),'Expense Ledger'!$P$2:$P$800,0)+1)</f>
        <v>39</v>
      </c>
      <c r="K29" s="50" t="str">
        <f aca="false">IF($A29="","",INDEX('Expense Ledger'!$A$1:$A$800,$J29)&amp;"")</f>
        <v>GJAMS0079/25</v>
      </c>
      <c r="L29" s="54"/>
      <c r="M29" s="54"/>
    </row>
    <row r="30" customFormat="false" ht="15" hidden="false" customHeight="false" outlineLevel="0" collapsed="false">
      <c r="A30" s="90" t="n">
        <f aca="false">IF(ROWS($A$5:A30)&lt;='Expenses Testing'!$E$31,ROWS($A$5:A30),"")</f>
        <v>26</v>
      </c>
      <c r="B30" s="91" t="n">
        <f aca="false">IF($A30="","",INDEX('Expense Ledger'!$B$1:$B$800,$J30))</f>
        <v>46019</v>
      </c>
      <c r="C30" s="90" t="n">
        <f aca="false">IF($A30="","",INDEX('Expense Ledger'!$C$1:$C$800,$J30))</f>
        <v>10115</v>
      </c>
      <c r="D30" s="50" t="str">
        <f aca="false">IF($A30="","",INDEX('Expense Ledger'!$D$1:$D$800,$J30))</f>
        <v>SALARY &amp; ALLOWANCES</v>
      </c>
      <c r="E30" s="50" t="str">
        <f aca="false">IF($A30="","",INDEX('Expense Ledger'!$F$1:$F$800,$J30)&amp;"")</f>
        <v>SALARY FTM DEC 2025- NABEEL HUSSAIN- APPROVED BY MR VINOD- REF EMAIL</v>
      </c>
      <c r="F30" s="52" t="n">
        <f aca="false">IF($A30="","",INDEX('Expense Ledger'!$I$1:$I$800,$J30))</f>
        <v>5500</v>
      </c>
      <c r="G30" s="52" t="n">
        <f aca="false">IF($A30="","",INDEX('Expense Ledger'!$J$1:$J$800,$J30))</f>
        <v>5500</v>
      </c>
      <c r="H30" s="52" t="n">
        <f aca="false">IF($A30="","",'Expenses Testing'!$E$9)</f>
        <v>4000</v>
      </c>
      <c r="I30" s="50" t="str">
        <f aca="false">IF($A30="","","Above materiality – automatically selected")</f>
        <v>Above materiality – automatically selected</v>
      </c>
      <c r="J30" s="90" t="n">
        <f aca="false">IF($A30="","",MATCH(LARGE('Expense Ledger'!$P$2:$P$800,$A30),'Expense Ledger'!$P$2:$P$800,0)+1)</f>
        <v>40</v>
      </c>
      <c r="K30" s="50" t="str">
        <f aca="false">IF($A30="","",INDEX('Expense Ledger'!$A$1:$A$800,$J30)&amp;"")</f>
        <v>BPVAMS0230/25</v>
      </c>
      <c r="L30" s="54"/>
      <c r="M30" s="54"/>
    </row>
    <row r="31" customFormat="false" ht="15" hidden="false" customHeight="false" outlineLevel="0" collapsed="false">
      <c r="A31" s="90" t="n">
        <f aca="false">IF(ROWS($A$5:A31)&lt;='Expenses Testing'!$E$31,ROWS($A$5:A31),"")</f>
        <v>27</v>
      </c>
      <c r="B31" s="91" t="n">
        <f aca="false">IF($A31="","",INDEX('Expense Ledger'!$B$1:$B$800,$J31))</f>
        <v>45657</v>
      </c>
      <c r="C31" s="90" t="n">
        <f aca="false">IF($A31="","",INDEX('Expense Ledger'!$C$1:$C$800,$J31))</f>
        <v>10109</v>
      </c>
      <c r="D31" s="50" t="str">
        <f aca="false">IF($A31="","",INDEX('Expense Ledger'!$D$1:$D$800,$J31))</f>
        <v>Zakat Fee   </v>
      </c>
      <c r="E31" s="50" t="str">
        <f aca="false">IF($A31="","",INDEX('Expense Ledger'!$F$1:$F$800,$J31)&amp;"")</f>
        <v/>
      </c>
      <c r="F31" s="52" t="n">
        <f aca="false">IF($A31="","",INDEX('Expense Ledger'!$I$1:$I$800,$J31))</f>
        <v>5000</v>
      </c>
      <c r="G31" s="52" t="n">
        <f aca="false">IF($A31="","",INDEX('Expense Ledger'!$J$1:$J$800,$J31))</f>
        <v>5000</v>
      </c>
      <c r="H31" s="52" t="n">
        <f aca="false">IF($A31="","",'Expenses Testing'!$E$9)</f>
        <v>4000</v>
      </c>
      <c r="I31" s="50" t="str">
        <f aca="false">IF($A31="","","Above materiality – automatically selected")</f>
        <v>Above materiality – automatically selected</v>
      </c>
      <c r="J31" s="90" t="n">
        <f aca="false">IF($A31="","",MATCH(LARGE('Expense Ledger'!$P$2:$P$800,$A31),'Expense Ledger'!$P$2:$P$800,0)+1)</f>
        <v>41</v>
      </c>
      <c r="K31" s="50" t="str">
        <f aca="false">IF($A31="","",INDEX('Expense Ledger'!$A$1:$A$800,$J31)&amp;"")</f>
        <v/>
      </c>
      <c r="L31" s="54"/>
      <c r="M31" s="54"/>
    </row>
    <row r="32" customFormat="false" ht="15" hidden="false" customHeight="false" outlineLevel="0" collapsed="false">
      <c r="A32" s="90" t="n">
        <f aca="false">IF(ROWS($A$5:A32)&lt;='Expenses Testing'!$E$31,ROWS($A$5:A32),"")</f>
        <v>28</v>
      </c>
      <c r="B32" s="91" t="n">
        <f aca="false">IF($A32="","",INDEX('Expense Ledger'!$B$1:$B$800,$J32))</f>
        <v>46001</v>
      </c>
      <c r="C32" s="90" t="n">
        <f aca="false">IF($A32="","",INDEX('Expense Ledger'!$C$1:$C$800,$J32))</f>
        <v>10097</v>
      </c>
      <c r="D32" s="50" t="str">
        <f aca="false">IF($A32="","",INDEX('Expense Ledger'!$D$1:$D$800,$J32))</f>
        <v>VISA/RE-ENTRY EXPENSE</v>
      </c>
      <c r="E32" s="50" t="str">
        <f aca="false">IF($A32="","",INDEX('Expense Ledger'!$F$1:$F$800,$J32)&amp;"")</f>
        <v>VISA EXTENSION FOR 1 YEAR FOR MR VINITH SAR 4,800/- APPROVED BY MR VINOD- REF WHATSAPP</v>
      </c>
      <c r="F32" s="52" t="n">
        <f aca="false">IF($A32="","",INDEX('Expense Ledger'!$I$1:$I$800,$J32))</f>
        <v>4800</v>
      </c>
      <c r="G32" s="52" t="n">
        <f aca="false">IF($A32="","",INDEX('Expense Ledger'!$J$1:$J$800,$J32))</f>
        <v>4800</v>
      </c>
      <c r="H32" s="52" t="n">
        <f aca="false">IF($A32="","",'Expenses Testing'!$E$9)</f>
        <v>4000</v>
      </c>
      <c r="I32" s="50" t="str">
        <f aca="false">IF($A32="","","Above materiality – automatically selected")</f>
        <v>Above materiality – automatically selected</v>
      </c>
      <c r="J32" s="90" t="n">
        <f aca="false">IF($A32="","",MATCH(LARGE('Expense Ledger'!$P$2:$P$800,$A32),'Expense Ledger'!$P$2:$P$800,0)+1)</f>
        <v>42</v>
      </c>
      <c r="K32" s="50" t="str">
        <f aca="false">IF($A32="","",INDEX('Expense Ledger'!$A$1:$A$800,$J32)&amp;"")</f>
        <v>BPVAMS0216/25</v>
      </c>
      <c r="L32" s="54"/>
      <c r="M32" s="54"/>
    </row>
    <row r="33" customFormat="false" ht="15" hidden="false" customHeight="false" outlineLevel="0" collapsed="false">
      <c r="A33" s="90" t="n">
        <f aca="false">IF(ROWS($A$5:A33)&lt;='Expenses Testing'!$E$31,ROWS($A$5:A33),"")</f>
        <v>29</v>
      </c>
      <c r="B33" s="91" t="n">
        <f aca="false">IF($A33="","",INDEX('Expense Ledger'!$B$1:$B$800,$J33))</f>
        <v>46022</v>
      </c>
      <c r="C33" s="90" t="n">
        <f aca="false">IF($A33="","",INDEX('Expense Ledger'!$C$1:$C$800,$J33))</f>
        <v>10112</v>
      </c>
      <c r="D33" s="50" t="str">
        <f aca="false">IF($A33="","",INDEX('Expense Ledger'!$D$1:$D$800,$J33))</f>
        <v>GOSI Expense</v>
      </c>
      <c r="E33" s="50" t="str">
        <f aca="false">IF($A33="","",INDEX('Expense Ledger'!$F$1:$F$800,$J33)&amp;"")</f>
        <v>Being GOSI Payable FTM Dec 2025 – Provision (611536704)</v>
      </c>
      <c r="F33" s="52" t="n">
        <f aca="false">IF($A33="","",INDEX('Expense Ledger'!$I$1:$I$800,$J33))</f>
        <v>4518.08</v>
      </c>
      <c r="G33" s="52" t="n">
        <f aca="false">IF($A33="","",INDEX('Expense Ledger'!$J$1:$J$800,$J33))</f>
        <v>4518.08</v>
      </c>
      <c r="H33" s="52" t="n">
        <f aca="false">IF($A33="","",'Expenses Testing'!$E$9)</f>
        <v>4000</v>
      </c>
      <c r="I33" s="50" t="str">
        <f aca="false">IF($A33="","","Above materiality – automatically selected")</f>
        <v>Above materiality – automatically selected</v>
      </c>
      <c r="J33" s="90" t="n">
        <f aca="false">IF($A33="","",MATCH(LARGE('Expense Ledger'!$P$2:$P$800,$A33),'Expense Ledger'!$P$2:$P$800,0)+1)</f>
        <v>43</v>
      </c>
      <c r="K33" s="50" t="str">
        <f aca="false">IF($A33="","",INDEX('Expense Ledger'!$A$1:$A$800,$J33)&amp;"")</f>
        <v>GJAMS0098/25</v>
      </c>
      <c r="L33" s="54"/>
      <c r="M33" s="54"/>
    </row>
    <row r="34" customFormat="false" ht="15" hidden="false" customHeight="false" outlineLevel="0" collapsed="false">
      <c r="A34" s="90" t="str">
        <f aca="false">IF(ROWS($A$5:A34)&lt;='Expenses Testing'!$E$31,ROWS($A$5:A34),"")</f>
        <v/>
      </c>
      <c r="B34" s="91" t="str">
        <f aca="false">IF($A34="","",INDEX('Expense Ledger'!$B$1:$B$800,$J34))</f>
        <v/>
      </c>
      <c r="C34" s="90" t="str">
        <f aca="false">IF($A34="","",INDEX('Expense Ledger'!$C$1:$C$800,$J34))</f>
        <v/>
      </c>
      <c r="D34" s="50" t="str">
        <f aca="false">IF($A34="","",INDEX('Expense Ledger'!$D$1:$D$800,$J34))</f>
        <v/>
      </c>
      <c r="E34" s="50" t="str">
        <f aca="false">IF($A34="","",INDEX('Expense Ledger'!$F$1:$F$800,$J34)&amp;"")</f>
        <v/>
      </c>
      <c r="F34" s="52" t="str">
        <f aca="false">IF($A34="","",INDEX('Expense Ledger'!$I$1:$I$800,$J34))</f>
        <v/>
      </c>
      <c r="G34" s="52" t="str">
        <f aca="false">IF($A34="","",INDEX('Expense Ledger'!$J$1:$J$800,$J34))</f>
        <v/>
      </c>
      <c r="H34" s="52" t="str">
        <f aca="false">IF($A34="","",'Expenses Testing'!$E$9)</f>
        <v/>
      </c>
      <c r="I34" s="50" t="str">
        <f aca="false">IF($A34="","","Above materiality – automatically selected")</f>
        <v/>
      </c>
      <c r="J34" s="90" t="str">
        <f aca="false">IF($A34="","",MATCH(LARGE('Expense Ledger'!$P$2:$P$800,$A34),'Expense Ledger'!$P$2:$P$800,0)+1)</f>
        <v/>
      </c>
      <c r="K34" s="50" t="str">
        <f aca="false">IF($A34="","",INDEX('Expense Ledger'!$A$1:$A$800,$J34)&amp;"")</f>
        <v/>
      </c>
      <c r="L34" s="54"/>
      <c r="M34" s="54"/>
    </row>
    <row r="35" customFormat="false" ht="15" hidden="false" customHeight="false" outlineLevel="0" collapsed="false">
      <c r="A35" s="90" t="str">
        <f aca="false">IF(ROWS($A$5:A35)&lt;='Expenses Testing'!$E$31,ROWS($A$5:A35),"")</f>
        <v/>
      </c>
      <c r="B35" s="91" t="str">
        <f aca="false">IF($A35="","",INDEX('Expense Ledger'!$B$1:$B$800,$J35))</f>
        <v/>
      </c>
      <c r="C35" s="90" t="str">
        <f aca="false">IF($A35="","",INDEX('Expense Ledger'!$C$1:$C$800,$J35))</f>
        <v/>
      </c>
      <c r="D35" s="50" t="str">
        <f aca="false">IF($A35="","",INDEX('Expense Ledger'!$D$1:$D$800,$J35))</f>
        <v/>
      </c>
      <c r="E35" s="50" t="str">
        <f aca="false">IF($A35="","",INDEX('Expense Ledger'!$F$1:$F$800,$J35)&amp;"")</f>
        <v/>
      </c>
      <c r="F35" s="52" t="str">
        <f aca="false">IF($A35="","",INDEX('Expense Ledger'!$I$1:$I$800,$J35))</f>
        <v/>
      </c>
      <c r="G35" s="52" t="str">
        <f aca="false">IF($A35="","",INDEX('Expense Ledger'!$J$1:$J$800,$J35))</f>
        <v/>
      </c>
      <c r="H35" s="52" t="str">
        <f aca="false">IF($A35="","",'Expenses Testing'!$E$9)</f>
        <v/>
      </c>
      <c r="I35" s="50" t="str">
        <f aca="false">IF($A35="","","Above materiality – automatically selected")</f>
        <v/>
      </c>
      <c r="J35" s="90" t="str">
        <f aca="false">IF($A35="","",MATCH(LARGE('Expense Ledger'!$P$2:$P$800,$A35),'Expense Ledger'!$P$2:$P$800,0)+1)</f>
        <v/>
      </c>
      <c r="K35" s="50" t="str">
        <f aca="false">IF($A35="","",INDEX('Expense Ledger'!$A$1:$A$800,$J35)&amp;"")</f>
        <v/>
      </c>
      <c r="L35" s="54"/>
      <c r="M35" s="54"/>
    </row>
    <row r="36" customFormat="false" ht="15" hidden="false" customHeight="false" outlineLevel="0" collapsed="false">
      <c r="A36" s="90" t="str">
        <f aca="false">IF(ROWS($A$5:A36)&lt;='Expenses Testing'!$E$31,ROWS($A$5:A36),"")</f>
        <v/>
      </c>
      <c r="B36" s="91" t="str">
        <f aca="false">IF($A36="","",INDEX('Expense Ledger'!$B$1:$B$800,$J36))</f>
        <v/>
      </c>
      <c r="C36" s="90" t="str">
        <f aca="false">IF($A36="","",INDEX('Expense Ledger'!$C$1:$C$800,$J36))</f>
        <v/>
      </c>
      <c r="D36" s="50" t="str">
        <f aca="false">IF($A36="","",INDEX('Expense Ledger'!$D$1:$D$800,$J36))</f>
        <v/>
      </c>
      <c r="E36" s="50" t="str">
        <f aca="false">IF($A36="","",INDEX('Expense Ledger'!$F$1:$F$800,$J36)&amp;"")</f>
        <v/>
      </c>
      <c r="F36" s="52" t="str">
        <f aca="false">IF($A36="","",INDEX('Expense Ledger'!$I$1:$I$800,$J36))</f>
        <v/>
      </c>
      <c r="G36" s="52" t="str">
        <f aca="false">IF($A36="","",INDEX('Expense Ledger'!$J$1:$J$800,$J36))</f>
        <v/>
      </c>
      <c r="H36" s="52" t="str">
        <f aca="false">IF($A36="","",'Expenses Testing'!$E$9)</f>
        <v/>
      </c>
      <c r="I36" s="50" t="str">
        <f aca="false">IF($A36="","","Above materiality – automatically selected")</f>
        <v/>
      </c>
      <c r="J36" s="90" t="str">
        <f aca="false">IF($A36="","",MATCH(LARGE('Expense Ledger'!$P$2:$P$800,$A36),'Expense Ledger'!$P$2:$P$800,0)+1)</f>
        <v/>
      </c>
      <c r="K36" s="50" t="str">
        <f aca="false">IF($A36="","",INDEX('Expense Ledger'!$A$1:$A$800,$J36)&amp;"")</f>
        <v/>
      </c>
      <c r="L36" s="54"/>
      <c r="M36" s="54"/>
    </row>
    <row r="37" customFormat="false" ht="15" hidden="false" customHeight="false" outlineLevel="0" collapsed="false">
      <c r="A37" s="90" t="str">
        <f aca="false">IF(ROWS($A$5:A37)&lt;='Expenses Testing'!$E$31,ROWS($A$5:A37),"")</f>
        <v/>
      </c>
      <c r="B37" s="91" t="str">
        <f aca="false">IF($A37="","",INDEX('Expense Ledger'!$B$1:$B$800,$J37))</f>
        <v/>
      </c>
      <c r="C37" s="90" t="str">
        <f aca="false">IF($A37="","",INDEX('Expense Ledger'!$C$1:$C$800,$J37))</f>
        <v/>
      </c>
      <c r="D37" s="50" t="str">
        <f aca="false">IF($A37="","",INDEX('Expense Ledger'!$D$1:$D$800,$J37))</f>
        <v/>
      </c>
      <c r="E37" s="50" t="str">
        <f aca="false">IF($A37="","",INDEX('Expense Ledger'!$F$1:$F$800,$J37)&amp;"")</f>
        <v/>
      </c>
      <c r="F37" s="52" t="str">
        <f aca="false">IF($A37="","",INDEX('Expense Ledger'!$I$1:$I$800,$J37))</f>
        <v/>
      </c>
      <c r="G37" s="52" t="str">
        <f aca="false">IF($A37="","",INDEX('Expense Ledger'!$J$1:$J$800,$J37))</f>
        <v/>
      </c>
      <c r="H37" s="52" t="str">
        <f aca="false">IF($A37="","",'Expenses Testing'!$E$9)</f>
        <v/>
      </c>
      <c r="I37" s="50" t="str">
        <f aca="false">IF($A37="","","Above materiality – automatically selected")</f>
        <v/>
      </c>
      <c r="J37" s="90" t="str">
        <f aca="false">IF($A37="","",MATCH(LARGE('Expense Ledger'!$P$2:$P$800,$A37),'Expense Ledger'!$P$2:$P$800,0)+1)</f>
        <v/>
      </c>
      <c r="K37" s="50" t="str">
        <f aca="false">IF($A37="","",INDEX('Expense Ledger'!$A$1:$A$800,$J37)&amp;"")</f>
        <v/>
      </c>
      <c r="L37" s="54"/>
      <c r="M37" s="54"/>
    </row>
    <row r="38" customFormat="false" ht="15" hidden="false" customHeight="false" outlineLevel="0" collapsed="false">
      <c r="A38" s="90" t="str">
        <f aca="false">IF(ROWS($A$5:A38)&lt;='Expenses Testing'!$E$31,ROWS($A$5:A38),"")</f>
        <v/>
      </c>
      <c r="B38" s="91" t="str">
        <f aca="false">IF($A38="","",INDEX('Expense Ledger'!$B$1:$B$800,$J38))</f>
        <v/>
      </c>
      <c r="C38" s="90" t="str">
        <f aca="false">IF($A38="","",INDEX('Expense Ledger'!$C$1:$C$800,$J38))</f>
        <v/>
      </c>
      <c r="D38" s="50" t="str">
        <f aca="false">IF($A38="","",INDEX('Expense Ledger'!$D$1:$D$800,$J38))</f>
        <v/>
      </c>
      <c r="E38" s="50" t="str">
        <f aca="false">IF($A38="","",INDEX('Expense Ledger'!$F$1:$F$800,$J38)&amp;"")</f>
        <v/>
      </c>
      <c r="F38" s="52" t="str">
        <f aca="false">IF($A38="","",INDEX('Expense Ledger'!$I$1:$I$800,$J38))</f>
        <v/>
      </c>
      <c r="G38" s="52" t="str">
        <f aca="false">IF($A38="","",INDEX('Expense Ledger'!$J$1:$J$800,$J38))</f>
        <v/>
      </c>
      <c r="H38" s="52" t="str">
        <f aca="false">IF($A38="","",'Expenses Testing'!$E$9)</f>
        <v/>
      </c>
      <c r="I38" s="50" t="str">
        <f aca="false">IF($A38="","","Above materiality – automatically selected")</f>
        <v/>
      </c>
      <c r="J38" s="90" t="str">
        <f aca="false">IF($A38="","",MATCH(LARGE('Expense Ledger'!$P$2:$P$800,$A38),'Expense Ledger'!$P$2:$P$800,0)+1)</f>
        <v/>
      </c>
      <c r="K38" s="50" t="str">
        <f aca="false">IF($A38="","",INDEX('Expense Ledger'!$A$1:$A$800,$J38)&amp;"")</f>
        <v/>
      </c>
      <c r="L38" s="54"/>
      <c r="M38" s="54"/>
    </row>
    <row r="39" customFormat="false" ht="15" hidden="false" customHeight="false" outlineLevel="0" collapsed="false">
      <c r="A39" s="90" t="str">
        <f aca="false">IF(ROWS($A$5:A39)&lt;='Expenses Testing'!$E$31,ROWS($A$5:A39),"")</f>
        <v/>
      </c>
      <c r="B39" s="91" t="str">
        <f aca="false">IF($A39="","",INDEX('Expense Ledger'!$B$1:$B$800,$J39))</f>
        <v/>
      </c>
      <c r="C39" s="90" t="str">
        <f aca="false">IF($A39="","",INDEX('Expense Ledger'!$C$1:$C$800,$J39))</f>
        <v/>
      </c>
      <c r="D39" s="50" t="str">
        <f aca="false">IF($A39="","",INDEX('Expense Ledger'!$D$1:$D$800,$J39))</f>
        <v/>
      </c>
      <c r="E39" s="50" t="str">
        <f aca="false">IF($A39="","",INDEX('Expense Ledger'!$F$1:$F$800,$J39)&amp;"")</f>
        <v/>
      </c>
      <c r="F39" s="52" t="str">
        <f aca="false">IF($A39="","",INDEX('Expense Ledger'!$I$1:$I$800,$J39))</f>
        <v/>
      </c>
      <c r="G39" s="52" t="str">
        <f aca="false">IF($A39="","",INDEX('Expense Ledger'!$J$1:$J$800,$J39))</f>
        <v/>
      </c>
      <c r="H39" s="52" t="str">
        <f aca="false">IF($A39="","",'Expenses Testing'!$E$9)</f>
        <v/>
      </c>
      <c r="I39" s="50" t="str">
        <f aca="false">IF($A39="","","Above materiality – automatically selected")</f>
        <v/>
      </c>
      <c r="J39" s="90" t="str">
        <f aca="false">IF($A39="","",MATCH(LARGE('Expense Ledger'!$P$2:$P$800,$A39),'Expense Ledger'!$P$2:$P$800,0)+1)</f>
        <v/>
      </c>
      <c r="K39" s="50" t="str">
        <f aca="false">IF($A39="","",INDEX('Expense Ledger'!$A$1:$A$800,$J39)&amp;"")</f>
        <v/>
      </c>
      <c r="L39" s="54"/>
      <c r="M39" s="54"/>
    </row>
    <row r="40" customFormat="false" ht="15" hidden="false" customHeight="false" outlineLevel="0" collapsed="false">
      <c r="A40" s="90" t="str">
        <f aca="false">IF(ROWS($A$5:A40)&lt;='Expenses Testing'!$E$31,ROWS($A$5:A40),"")</f>
        <v/>
      </c>
      <c r="B40" s="91" t="str">
        <f aca="false">IF($A40="","",INDEX('Expense Ledger'!$B$1:$B$800,$J40))</f>
        <v/>
      </c>
      <c r="C40" s="90" t="str">
        <f aca="false">IF($A40="","",INDEX('Expense Ledger'!$C$1:$C$800,$J40))</f>
        <v/>
      </c>
      <c r="D40" s="50" t="str">
        <f aca="false">IF($A40="","",INDEX('Expense Ledger'!$D$1:$D$800,$J40))</f>
        <v/>
      </c>
      <c r="E40" s="50" t="str">
        <f aca="false">IF($A40="","",INDEX('Expense Ledger'!$F$1:$F$800,$J40)&amp;"")</f>
        <v/>
      </c>
      <c r="F40" s="52" t="str">
        <f aca="false">IF($A40="","",INDEX('Expense Ledger'!$I$1:$I$800,$J40))</f>
        <v/>
      </c>
      <c r="G40" s="52" t="str">
        <f aca="false">IF($A40="","",INDEX('Expense Ledger'!$J$1:$J$800,$J40))</f>
        <v/>
      </c>
      <c r="H40" s="52" t="str">
        <f aca="false">IF($A40="","",'Expenses Testing'!$E$9)</f>
        <v/>
      </c>
      <c r="I40" s="50" t="str">
        <f aca="false">IF($A40="","","Above materiality – automatically selected")</f>
        <v/>
      </c>
      <c r="J40" s="90" t="str">
        <f aca="false">IF($A40="","",MATCH(LARGE('Expense Ledger'!$P$2:$P$800,$A40),'Expense Ledger'!$P$2:$P$800,0)+1)</f>
        <v/>
      </c>
      <c r="K40" s="50" t="str">
        <f aca="false">IF($A40="","",INDEX('Expense Ledger'!$A$1:$A$800,$J40)&amp;"")</f>
        <v/>
      </c>
      <c r="L40" s="54"/>
      <c r="M40" s="54"/>
    </row>
    <row r="41" customFormat="false" ht="15" hidden="false" customHeight="false" outlineLevel="0" collapsed="false">
      <c r="A41" s="90" t="str">
        <f aca="false">IF(ROWS($A$5:A41)&lt;='Expenses Testing'!$E$31,ROWS($A$5:A41),"")</f>
        <v/>
      </c>
      <c r="B41" s="91" t="str">
        <f aca="false">IF($A41="","",INDEX('Expense Ledger'!$B$1:$B$800,$J41))</f>
        <v/>
      </c>
      <c r="C41" s="90" t="str">
        <f aca="false">IF($A41="","",INDEX('Expense Ledger'!$C$1:$C$800,$J41))</f>
        <v/>
      </c>
      <c r="D41" s="50" t="str">
        <f aca="false">IF($A41="","",INDEX('Expense Ledger'!$D$1:$D$800,$J41))</f>
        <v/>
      </c>
      <c r="E41" s="50" t="str">
        <f aca="false">IF($A41="","",INDEX('Expense Ledger'!$F$1:$F$800,$J41)&amp;"")</f>
        <v/>
      </c>
      <c r="F41" s="52" t="str">
        <f aca="false">IF($A41="","",INDEX('Expense Ledger'!$I$1:$I$800,$J41))</f>
        <v/>
      </c>
      <c r="G41" s="52" t="str">
        <f aca="false">IF($A41="","",INDEX('Expense Ledger'!$J$1:$J$800,$J41))</f>
        <v/>
      </c>
      <c r="H41" s="52" t="str">
        <f aca="false">IF($A41="","",'Expenses Testing'!$E$9)</f>
        <v/>
      </c>
      <c r="I41" s="50" t="str">
        <f aca="false">IF($A41="","","Above materiality – automatically selected")</f>
        <v/>
      </c>
      <c r="J41" s="90" t="str">
        <f aca="false">IF($A41="","",MATCH(LARGE('Expense Ledger'!$P$2:$P$800,$A41),'Expense Ledger'!$P$2:$P$800,0)+1)</f>
        <v/>
      </c>
      <c r="K41" s="50" t="str">
        <f aca="false">IF($A41="","",INDEX('Expense Ledger'!$A$1:$A$800,$J41)&amp;"")</f>
        <v/>
      </c>
      <c r="L41" s="54"/>
      <c r="M41" s="54"/>
    </row>
    <row r="42" customFormat="false" ht="15" hidden="false" customHeight="false" outlineLevel="0" collapsed="false">
      <c r="A42" s="90" t="str">
        <f aca="false">IF(ROWS($A$5:A42)&lt;='Expenses Testing'!$E$31,ROWS($A$5:A42),"")</f>
        <v/>
      </c>
      <c r="B42" s="91" t="str">
        <f aca="false">IF($A42="","",INDEX('Expense Ledger'!$B$1:$B$800,$J42))</f>
        <v/>
      </c>
      <c r="C42" s="90" t="str">
        <f aca="false">IF($A42="","",INDEX('Expense Ledger'!$C$1:$C$800,$J42))</f>
        <v/>
      </c>
      <c r="D42" s="50" t="str">
        <f aca="false">IF($A42="","",INDEX('Expense Ledger'!$D$1:$D$800,$J42))</f>
        <v/>
      </c>
      <c r="E42" s="50" t="str">
        <f aca="false">IF($A42="","",INDEX('Expense Ledger'!$F$1:$F$800,$J42)&amp;"")</f>
        <v/>
      </c>
      <c r="F42" s="52" t="str">
        <f aca="false">IF($A42="","",INDEX('Expense Ledger'!$I$1:$I$800,$J42))</f>
        <v/>
      </c>
      <c r="G42" s="52" t="str">
        <f aca="false">IF($A42="","",INDEX('Expense Ledger'!$J$1:$J$800,$J42))</f>
        <v/>
      </c>
      <c r="H42" s="52" t="str">
        <f aca="false">IF($A42="","",'Expenses Testing'!$E$9)</f>
        <v/>
      </c>
      <c r="I42" s="50" t="str">
        <f aca="false">IF($A42="","","Above materiality – automatically selected")</f>
        <v/>
      </c>
      <c r="J42" s="90" t="str">
        <f aca="false">IF($A42="","",MATCH(LARGE('Expense Ledger'!$P$2:$P$800,$A42),'Expense Ledger'!$P$2:$P$800,0)+1)</f>
        <v/>
      </c>
      <c r="K42" s="50" t="str">
        <f aca="false">IF($A42="","",INDEX('Expense Ledger'!$A$1:$A$800,$J42)&amp;"")</f>
        <v/>
      </c>
      <c r="L42" s="54"/>
      <c r="M42" s="54"/>
    </row>
    <row r="43" customFormat="false" ht="15" hidden="false" customHeight="false" outlineLevel="0" collapsed="false">
      <c r="A43" s="90" t="str">
        <f aca="false">IF(ROWS($A$5:A43)&lt;='Expenses Testing'!$E$31,ROWS($A$5:A43),"")</f>
        <v/>
      </c>
      <c r="B43" s="91" t="str">
        <f aca="false">IF($A43="","",INDEX('Expense Ledger'!$B$1:$B$800,$J43))</f>
        <v/>
      </c>
      <c r="C43" s="90" t="str">
        <f aca="false">IF($A43="","",INDEX('Expense Ledger'!$C$1:$C$800,$J43))</f>
        <v/>
      </c>
      <c r="D43" s="50" t="str">
        <f aca="false">IF($A43="","",INDEX('Expense Ledger'!$D$1:$D$800,$J43))</f>
        <v/>
      </c>
      <c r="E43" s="50" t="str">
        <f aca="false">IF($A43="","",INDEX('Expense Ledger'!$F$1:$F$800,$J43)&amp;"")</f>
        <v/>
      </c>
      <c r="F43" s="52" t="str">
        <f aca="false">IF($A43="","",INDEX('Expense Ledger'!$I$1:$I$800,$J43))</f>
        <v/>
      </c>
      <c r="G43" s="52" t="str">
        <f aca="false">IF($A43="","",INDEX('Expense Ledger'!$J$1:$J$800,$J43))</f>
        <v/>
      </c>
      <c r="H43" s="52" t="str">
        <f aca="false">IF($A43="","",'Expenses Testing'!$E$9)</f>
        <v/>
      </c>
      <c r="I43" s="50" t="str">
        <f aca="false">IF($A43="","","Above materiality – automatically selected")</f>
        <v/>
      </c>
      <c r="J43" s="90" t="str">
        <f aca="false">IF($A43="","",MATCH(LARGE('Expense Ledger'!$P$2:$P$800,$A43),'Expense Ledger'!$P$2:$P$800,0)+1)</f>
        <v/>
      </c>
      <c r="K43" s="50" t="str">
        <f aca="false">IF($A43="","",INDEX('Expense Ledger'!$A$1:$A$800,$J43)&amp;"")</f>
        <v/>
      </c>
      <c r="L43" s="54"/>
      <c r="M43" s="54"/>
    </row>
    <row r="44" customFormat="false" ht="15" hidden="false" customHeight="false" outlineLevel="0" collapsed="false">
      <c r="A44" s="90" t="str">
        <f aca="false">IF(ROWS($A$5:A44)&lt;='Expenses Testing'!$E$31,ROWS($A$5:A44),"")</f>
        <v/>
      </c>
      <c r="B44" s="91" t="str">
        <f aca="false">IF($A44="","",INDEX('Expense Ledger'!$B$1:$B$800,$J44))</f>
        <v/>
      </c>
      <c r="C44" s="90" t="str">
        <f aca="false">IF($A44="","",INDEX('Expense Ledger'!$C$1:$C$800,$J44))</f>
        <v/>
      </c>
      <c r="D44" s="50" t="str">
        <f aca="false">IF($A44="","",INDEX('Expense Ledger'!$D$1:$D$800,$J44))</f>
        <v/>
      </c>
      <c r="E44" s="50" t="str">
        <f aca="false">IF($A44="","",INDEX('Expense Ledger'!$F$1:$F$800,$J44)&amp;"")</f>
        <v/>
      </c>
      <c r="F44" s="52" t="str">
        <f aca="false">IF($A44="","",INDEX('Expense Ledger'!$I$1:$I$800,$J44))</f>
        <v/>
      </c>
      <c r="G44" s="52" t="str">
        <f aca="false">IF($A44="","",INDEX('Expense Ledger'!$J$1:$J$800,$J44))</f>
        <v/>
      </c>
      <c r="H44" s="52" t="str">
        <f aca="false">IF($A44="","",'Expenses Testing'!$E$9)</f>
        <v/>
      </c>
      <c r="I44" s="50" t="str">
        <f aca="false">IF($A44="","","Above materiality – automatically selected")</f>
        <v/>
      </c>
      <c r="J44" s="90" t="str">
        <f aca="false">IF($A44="","",MATCH(LARGE('Expense Ledger'!$P$2:$P$800,$A44),'Expense Ledger'!$P$2:$P$800,0)+1)</f>
        <v/>
      </c>
      <c r="K44" s="50" t="str">
        <f aca="false">IF($A44="","",INDEX('Expense Ledger'!$A$1:$A$800,$J44)&amp;"")</f>
        <v/>
      </c>
      <c r="L44" s="54"/>
      <c r="M44" s="54"/>
    </row>
    <row r="45" customFormat="false" ht="15" hidden="false" customHeight="false" outlineLevel="0" collapsed="false">
      <c r="A45" s="90" t="str">
        <f aca="false">IF(ROWS($A$5:A45)&lt;='Expenses Testing'!$E$31,ROWS($A$5:A45),"")</f>
        <v/>
      </c>
      <c r="B45" s="91" t="str">
        <f aca="false">IF($A45="","",INDEX('Expense Ledger'!$B$1:$B$800,$J45))</f>
        <v/>
      </c>
      <c r="C45" s="90" t="str">
        <f aca="false">IF($A45="","",INDEX('Expense Ledger'!$C$1:$C$800,$J45))</f>
        <v/>
      </c>
      <c r="D45" s="50" t="str">
        <f aca="false">IF($A45="","",INDEX('Expense Ledger'!$D$1:$D$800,$J45))</f>
        <v/>
      </c>
      <c r="E45" s="50" t="str">
        <f aca="false">IF($A45="","",INDEX('Expense Ledger'!$F$1:$F$800,$J45)&amp;"")</f>
        <v/>
      </c>
      <c r="F45" s="52" t="str">
        <f aca="false">IF($A45="","",INDEX('Expense Ledger'!$I$1:$I$800,$J45))</f>
        <v/>
      </c>
      <c r="G45" s="52" t="str">
        <f aca="false">IF($A45="","",INDEX('Expense Ledger'!$J$1:$J$800,$J45))</f>
        <v/>
      </c>
      <c r="H45" s="52" t="str">
        <f aca="false">IF($A45="","",'Expenses Testing'!$E$9)</f>
        <v/>
      </c>
      <c r="I45" s="50" t="str">
        <f aca="false">IF($A45="","","Above materiality – automatically selected")</f>
        <v/>
      </c>
      <c r="J45" s="90" t="str">
        <f aca="false">IF($A45="","",MATCH(LARGE('Expense Ledger'!$P$2:$P$800,$A45),'Expense Ledger'!$P$2:$P$800,0)+1)</f>
        <v/>
      </c>
      <c r="K45" s="50" t="str">
        <f aca="false">IF($A45="","",INDEX('Expense Ledger'!$A$1:$A$800,$J45)&amp;"")</f>
        <v/>
      </c>
      <c r="L45" s="54"/>
      <c r="M45" s="54"/>
    </row>
    <row r="46" customFormat="false" ht="15" hidden="false" customHeight="false" outlineLevel="0" collapsed="false">
      <c r="A46" s="90" t="str">
        <f aca="false">IF(ROWS($A$5:A46)&lt;='Expenses Testing'!$E$31,ROWS($A$5:A46),"")</f>
        <v/>
      </c>
      <c r="B46" s="91" t="str">
        <f aca="false">IF($A46="","",INDEX('Expense Ledger'!$B$1:$B$800,$J46))</f>
        <v/>
      </c>
      <c r="C46" s="90" t="str">
        <f aca="false">IF($A46="","",INDEX('Expense Ledger'!$C$1:$C$800,$J46))</f>
        <v/>
      </c>
      <c r="D46" s="50" t="str">
        <f aca="false">IF($A46="","",INDEX('Expense Ledger'!$D$1:$D$800,$J46))</f>
        <v/>
      </c>
      <c r="E46" s="50" t="str">
        <f aca="false">IF($A46="","",INDEX('Expense Ledger'!$F$1:$F$800,$J46)&amp;"")</f>
        <v/>
      </c>
      <c r="F46" s="52" t="str">
        <f aca="false">IF($A46="","",INDEX('Expense Ledger'!$I$1:$I$800,$J46))</f>
        <v/>
      </c>
      <c r="G46" s="52" t="str">
        <f aca="false">IF($A46="","",INDEX('Expense Ledger'!$J$1:$J$800,$J46))</f>
        <v/>
      </c>
      <c r="H46" s="52" t="str">
        <f aca="false">IF($A46="","",'Expenses Testing'!$E$9)</f>
        <v/>
      </c>
      <c r="I46" s="50" t="str">
        <f aca="false">IF($A46="","","Above materiality – automatically selected")</f>
        <v/>
      </c>
      <c r="J46" s="90" t="str">
        <f aca="false">IF($A46="","",MATCH(LARGE('Expense Ledger'!$P$2:$P$800,$A46),'Expense Ledger'!$P$2:$P$800,0)+1)</f>
        <v/>
      </c>
      <c r="K46" s="50" t="str">
        <f aca="false">IF($A46="","",INDEX('Expense Ledger'!$A$1:$A$800,$J46)&amp;"")</f>
        <v/>
      </c>
      <c r="L46" s="54"/>
      <c r="M46" s="54"/>
    </row>
    <row r="47" customFormat="false" ht="15" hidden="false" customHeight="false" outlineLevel="0" collapsed="false">
      <c r="A47" s="90" t="str">
        <f aca="false">IF(ROWS($A$5:A47)&lt;='Expenses Testing'!$E$31,ROWS($A$5:A47),"")</f>
        <v/>
      </c>
      <c r="B47" s="91" t="str">
        <f aca="false">IF($A47="","",INDEX('Expense Ledger'!$B$1:$B$800,$J47))</f>
        <v/>
      </c>
      <c r="C47" s="90" t="str">
        <f aca="false">IF($A47="","",INDEX('Expense Ledger'!$C$1:$C$800,$J47))</f>
        <v/>
      </c>
      <c r="D47" s="50" t="str">
        <f aca="false">IF($A47="","",INDEX('Expense Ledger'!$D$1:$D$800,$J47))</f>
        <v/>
      </c>
      <c r="E47" s="50" t="str">
        <f aca="false">IF($A47="","",INDEX('Expense Ledger'!$F$1:$F$800,$J47)&amp;"")</f>
        <v/>
      </c>
      <c r="F47" s="52" t="str">
        <f aca="false">IF($A47="","",INDEX('Expense Ledger'!$I$1:$I$800,$J47))</f>
        <v/>
      </c>
      <c r="G47" s="52" t="str">
        <f aca="false">IF($A47="","",INDEX('Expense Ledger'!$J$1:$J$800,$J47))</f>
        <v/>
      </c>
      <c r="H47" s="52" t="str">
        <f aca="false">IF($A47="","",'Expenses Testing'!$E$9)</f>
        <v/>
      </c>
      <c r="I47" s="50" t="str">
        <f aca="false">IF($A47="","","Above materiality – automatically selected")</f>
        <v/>
      </c>
      <c r="J47" s="90" t="str">
        <f aca="false">IF($A47="","",MATCH(LARGE('Expense Ledger'!$P$2:$P$800,$A47),'Expense Ledger'!$P$2:$P$800,0)+1)</f>
        <v/>
      </c>
      <c r="K47" s="50" t="str">
        <f aca="false">IF($A47="","",INDEX('Expense Ledger'!$A$1:$A$800,$J47)&amp;"")</f>
        <v/>
      </c>
      <c r="L47" s="54"/>
      <c r="M47" s="54"/>
    </row>
    <row r="48" customFormat="false" ht="15" hidden="false" customHeight="false" outlineLevel="0" collapsed="false">
      <c r="A48" s="90" t="str">
        <f aca="false">IF(ROWS($A$5:A48)&lt;='Expenses Testing'!$E$31,ROWS($A$5:A48),"")</f>
        <v/>
      </c>
      <c r="B48" s="91" t="str">
        <f aca="false">IF($A48="","",INDEX('Expense Ledger'!$B$1:$B$800,$J48))</f>
        <v/>
      </c>
      <c r="C48" s="90" t="str">
        <f aca="false">IF($A48="","",INDEX('Expense Ledger'!$C$1:$C$800,$J48))</f>
        <v/>
      </c>
      <c r="D48" s="50" t="str">
        <f aca="false">IF($A48="","",INDEX('Expense Ledger'!$D$1:$D$800,$J48))</f>
        <v/>
      </c>
      <c r="E48" s="50" t="str">
        <f aca="false">IF($A48="","",INDEX('Expense Ledger'!$F$1:$F$800,$J48)&amp;"")</f>
        <v/>
      </c>
      <c r="F48" s="52" t="str">
        <f aca="false">IF($A48="","",INDEX('Expense Ledger'!$I$1:$I$800,$J48))</f>
        <v/>
      </c>
      <c r="G48" s="52" t="str">
        <f aca="false">IF($A48="","",INDEX('Expense Ledger'!$J$1:$J$800,$J48))</f>
        <v/>
      </c>
      <c r="H48" s="52" t="str">
        <f aca="false">IF($A48="","",'Expenses Testing'!$E$9)</f>
        <v/>
      </c>
      <c r="I48" s="50" t="str">
        <f aca="false">IF($A48="","","Above materiality – automatically selected")</f>
        <v/>
      </c>
      <c r="J48" s="90" t="str">
        <f aca="false">IF($A48="","",MATCH(LARGE('Expense Ledger'!$P$2:$P$800,$A48),'Expense Ledger'!$P$2:$P$800,0)+1)</f>
        <v/>
      </c>
      <c r="K48" s="50" t="str">
        <f aca="false">IF($A48="","",INDEX('Expense Ledger'!$A$1:$A$800,$J48)&amp;"")</f>
        <v/>
      </c>
      <c r="L48" s="54"/>
      <c r="M48" s="54"/>
    </row>
    <row r="49" customFormat="false" ht="15" hidden="false" customHeight="false" outlineLevel="0" collapsed="false">
      <c r="A49" s="90" t="str">
        <f aca="false">IF(ROWS($A$5:A49)&lt;='Expenses Testing'!$E$31,ROWS($A$5:A49),"")</f>
        <v/>
      </c>
      <c r="B49" s="91" t="str">
        <f aca="false">IF($A49="","",INDEX('Expense Ledger'!$B$1:$B$800,$J49))</f>
        <v/>
      </c>
      <c r="C49" s="90" t="str">
        <f aca="false">IF($A49="","",INDEX('Expense Ledger'!$C$1:$C$800,$J49))</f>
        <v/>
      </c>
      <c r="D49" s="50" t="str">
        <f aca="false">IF($A49="","",INDEX('Expense Ledger'!$D$1:$D$800,$J49))</f>
        <v/>
      </c>
      <c r="E49" s="50" t="str">
        <f aca="false">IF($A49="","",INDEX('Expense Ledger'!$F$1:$F$800,$J49)&amp;"")</f>
        <v/>
      </c>
      <c r="F49" s="52" t="str">
        <f aca="false">IF($A49="","",INDEX('Expense Ledger'!$I$1:$I$800,$J49))</f>
        <v/>
      </c>
      <c r="G49" s="52" t="str">
        <f aca="false">IF($A49="","",INDEX('Expense Ledger'!$J$1:$J$800,$J49))</f>
        <v/>
      </c>
      <c r="H49" s="52" t="str">
        <f aca="false">IF($A49="","",'Expenses Testing'!$E$9)</f>
        <v/>
      </c>
      <c r="I49" s="50" t="str">
        <f aca="false">IF($A49="","","Above materiality – automatically selected")</f>
        <v/>
      </c>
      <c r="J49" s="90" t="str">
        <f aca="false">IF($A49="","",MATCH(LARGE('Expense Ledger'!$P$2:$P$800,$A49),'Expense Ledger'!$P$2:$P$800,0)+1)</f>
        <v/>
      </c>
      <c r="K49" s="50" t="str">
        <f aca="false">IF($A49="","",INDEX('Expense Ledger'!$A$1:$A$800,$J49)&amp;"")</f>
        <v/>
      </c>
      <c r="L49" s="54"/>
      <c r="M49" s="54"/>
    </row>
    <row r="50" customFormat="false" ht="15" hidden="false" customHeight="false" outlineLevel="0" collapsed="false">
      <c r="A50" s="90" t="str">
        <f aca="false">IF(ROWS($A$5:A50)&lt;='Expenses Testing'!$E$31,ROWS($A$5:A50),"")</f>
        <v/>
      </c>
      <c r="B50" s="91" t="str">
        <f aca="false">IF($A50="","",INDEX('Expense Ledger'!$B$1:$B$800,$J50))</f>
        <v/>
      </c>
      <c r="C50" s="90" t="str">
        <f aca="false">IF($A50="","",INDEX('Expense Ledger'!$C$1:$C$800,$J50))</f>
        <v/>
      </c>
      <c r="D50" s="50" t="str">
        <f aca="false">IF($A50="","",INDEX('Expense Ledger'!$D$1:$D$800,$J50))</f>
        <v/>
      </c>
      <c r="E50" s="50" t="str">
        <f aca="false">IF($A50="","",INDEX('Expense Ledger'!$F$1:$F$800,$J50)&amp;"")</f>
        <v/>
      </c>
      <c r="F50" s="52" t="str">
        <f aca="false">IF($A50="","",INDEX('Expense Ledger'!$I$1:$I$800,$J50))</f>
        <v/>
      </c>
      <c r="G50" s="52" t="str">
        <f aca="false">IF($A50="","",INDEX('Expense Ledger'!$J$1:$J$800,$J50))</f>
        <v/>
      </c>
      <c r="H50" s="52" t="str">
        <f aca="false">IF($A50="","",'Expenses Testing'!$E$9)</f>
        <v/>
      </c>
      <c r="I50" s="50" t="str">
        <f aca="false">IF($A50="","","Above materiality – automatically selected")</f>
        <v/>
      </c>
      <c r="J50" s="90" t="str">
        <f aca="false">IF($A50="","",MATCH(LARGE('Expense Ledger'!$P$2:$P$800,$A50),'Expense Ledger'!$P$2:$P$800,0)+1)</f>
        <v/>
      </c>
      <c r="K50" s="50" t="str">
        <f aca="false">IF($A50="","",INDEX('Expense Ledger'!$A$1:$A$800,$J50)&amp;"")</f>
        <v/>
      </c>
      <c r="L50" s="54"/>
      <c r="M50" s="54"/>
    </row>
    <row r="51" customFormat="false" ht="15" hidden="false" customHeight="false" outlineLevel="0" collapsed="false">
      <c r="A51" s="90" t="str">
        <f aca="false">IF(ROWS($A$5:A51)&lt;='Expenses Testing'!$E$31,ROWS($A$5:A51),"")</f>
        <v/>
      </c>
      <c r="B51" s="91" t="str">
        <f aca="false">IF($A51="","",INDEX('Expense Ledger'!$B$1:$B$800,$J51))</f>
        <v/>
      </c>
      <c r="C51" s="90" t="str">
        <f aca="false">IF($A51="","",INDEX('Expense Ledger'!$C$1:$C$800,$J51))</f>
        <v/>
      </c>
      <c r="D51" s="50" t="str">
        <f aca="false">IF($A51="","",INDEX('Expense Ledger'!$D$1:$D$800,$J51))</f>
        <v/>
      </c>
      <c r="E51" s="50" t="str">
        <f aca="false">IF($A51="","",INDEX('Expense Ledger'!$F$1:$F$800,$J51)&amp;"")</f>
        <v/>
      </c>
      <c r="F51" s="52" t="str">
        <f aca="false">IF($A51="","",INDEX('Expense Ledger'!$I$1:$I$800,$J51))</f>
        <v/>
      </c>
      <c r="G51" s="52" t="str">
        <f aca="false">IF($A51="","",INDEX('Expense Ledger'!$J$1:$J$800,$J51))</f>
        <v/>
      </c>
      <c r="H51" s="52" t="str">
        <f aca="false">IF($A51="","",'Expenses Testing'!$E$9)</f>
        <v/>
      </c>
      <c r="I51" s="50" t="str">
        <f aca="false">IF($A51="","","Above materiality – automatically selected")</f>
        <v/>
      </c>
      <c r="J51" s="90" t="str">
        <f aca="false">IF($A51="","",MATCH(LARGE('Expense Ledger'!$P$2:$P$800,$A51),'Expense Ledger'!$P$2:$P$800,0)+1)</f>
        <v/>
      </c>
      <c r="K51" s="50" t="str">
        <f aca="false">IF($A51="","",INDEX('Expense Ledger'!$A$1:$A$800,$J51)&amp;"")</f>
        <v/>
      </c>
      <c r="L51" s="54"/>
      <c r="M51" s="54"/>
    </row>
    <row r="52" customFormat="false" ht="15" hidden="false" customHeight="false" outlineLevel="0" collapsed="false">
      <c r="A52" s="90" t="str">
        <f aca="false">IF(ROWS($A$5:A52)&lt;='Expenses Testing'!$E$31,ROWS($A$5:A52),"")</f>
        <v/>
      </c>
      <c r="B52" s="91" t="str">
        <f aca="false">IF($A52="","",INDEX('Expense Ledger'!$B$1:$B$800,$J52))</f>
        <v/>
      </c>
      <c r="C52" s="90" t="str">
        <f aca="false">IF($A52="","",INDEX('Expense Ledger'!$C$1:$C$800,$J52))</f>
        <v/>
      </c>
      <c r="D52" s="50" t="str">
        <f aca="false">IF($A52="","",INDEX('Expense Ledger'!$D$1:$D$800,$J52))</f>
        <v/>
      </c>
      <c r="E52" s="50" t="str">
        <f aca="false">IF($A52="","",INDEX('Expense Ledger'!$F$1:$F$800,$J52)&amp;"")</f>
        <v/>
      </c>
      <c r="F52" s="52" t="str">
        <f aca="false">IF($A52="","",INDEX('Expense Ledger'!$I$1:$I$800,$J52))</f>
        <v/>
      </c>
      <c r="G52" s="52" t="str">
        <f aca="false">IF($A52="","",INDEX('Expense Ledger'!$J$1:$J$800,$J52))</f>
        <v/>
      </c>
      <c r="H52" s="52" t="str">
        <f aca="false">IF($A52="","",'Expenses Testing'!$E$9)</f>
        <v/>
      </c>
      <c r="I52" s="50" t="str">
        <f aca="false">IF($A52="","","Above materiality – automatically selected")</f>
        <v/>
      </c>
      <c r="J52" s="90" t="str">
        <f aca="false">IF($A52="","",MATCH(LARGE('Expense Ledger'!$P$2:$P$800,$A52),'Expense Ledger'!$P$2:$P$800,0)+1)</f>
        <v/>
      </c>
      <c r="K52" s="50" t="str">
        <f aca="false">IF($A52="","",INDEX('Expense Ledger'!$A$1:$A$800,$J52)&amp;"")</f>
        <v/>
      </c>
      <c r="L52" s="54"/>
      <c r="M52" s="54"/>
    </row>
    <row r="53" customFormat="false" ht="15" hidden="false" customHeight="false" outlineLevel="0" collapsed="false">
      <c r="A53" s="90" t="str">
        <f aca="false">IF(ROWS($A$5:A53)&lt;='Expenses Testing'!$E$31,ROWS($A$5:A53),"")</f>
        <v/>
      </c>
      <c r="B53" s="91" t="str">
        <f aca="false">IF($A53="","",INDEX('Expense Ledger'!$B$1:$B$800,$J53))</f>
        <v/>
      </c>
      <c r="C53" s="90" t="str">
        <f aca="false">IF($A53="","",INDEX('Expense Ledger'!$C$1:$C$800,$J53))</f>
        <v/>
      </c>
      <c r="D53" s="50" t="str">
        <f aca="false">IF($A53="","",INDEX('Expense Ledger'!$D$1:$D$800,$J53))</f>
        <v/>
      </c>
      <c r="E53" s="50" t="str">
        <f aca="false">IF($A53="","",INDEX('Expense Ledger'!$F$1:$F$800,$J53)&amp;"")</f>
        <v/>
      </c>
      <c r="F53" s="52" t="str">
        <f aca="false">IF($A53="","",INDEX('Expense Ledger'!$I$1:$I$800,$J53))</f>
        <v/>
      </c>
      <c r="G53" s="52" t="str">
        <f aca="false">IF($A53="","",INDEX('Expense Ledger'!$J$1:$J$800,$J53))</f>
        <v/>
      </c>
      <c r="H53" s="52" t="str">
        <f aca="false">IF($A53="","",'Expenses Testing'!$E$9)</f>
        <v/>
      </c>
      <c r="I53" s="50" t="str">
        <f aca="false">IF($A53="","","Above materiality – automatically selected")</f>
        <v/>
      </c>
      <c r="J53" s="90" t="str">
        <f aca="false">IF($A53="","",MATCH(LARGE('Expense Ledger'!$P$2:$P$800,$A53),'Expense Ledger'!$P$2:$P$800,0)+1)</f>
        <v/>
      </c>
      <c r="K53" s="50" t="str">
        <f aca="false">IF($A53="","",INDEX('Expense Ledger'!$A$1:$A$800,$J53)&amp;"")</f>
        <v/>
      </c>
      <c r="L53" s="54"/>
      <c r="M53" s="54"/>
    </row>
    <row r="54" customFormat="false" ht="15" hidden="false" customHeight="false" outlineLevel="0" collapsed="false">
      <c r="A54" s="90" t="str">
        <f aca="false">IF(ROWS($A$5:A54)&lt;='Expenses Testing'!$E$31,ROWS($A$5:A54),"")</f>
        <v/>
      </c>
      <c r="B54" s="91" t="str">
        <f aca="false">IF($A54="","",INDEX('Expense Ledger'!$B$1:$B$800,$J54))</f>
        <v/>
      </c>
      <c r="C54" s="90" t="str">
        <f aca="false">IF($A54="","",INDEX('Expense Ledger'!$C$1:$C$800,$J54))</f>
        <v/>
      </c>
      <c r="D54" s="50" t="str">
        <f aca="false">IF($A54="","",INDEX('Expense Ledger'!$D$1:$D$800,$J54))</f>
        <v/>
      </c>
      <c r="E54" s="50" t="str">
        <f aca="false">IF($A54="","",INDEX('Expense Ledger'!$F$1:$F$800,$J54)&amp;"")</f>
        <v/>
      </c>
      <c r="F54" s="52" t="str">
        <f aca="false">IF($A54="","",INDEX('Expense Ledger'!$I$1:$I$800,$J54))</f>
        <v/>
      </c>
      <c r="G54" s="52" t="str">
        <f aca="false">IF($A54="","",INDEX('Expense Ledger'!$J$1:$J$800,$J54))</f>
        <v/>
      </c>
      <c r="H54" s="52" t="str">
        <f aca="false">IF($A54="","",'Expenses Testing'!$E$9)</f>
        <v/>
      </c>
      <c r="I54" s="50" t="str">
        <f aca="false">IF($A54="","","Above materiality – automatically selected")</f>
        <v/>
      </c>
      <c r="J54" s="90" t="str">
        <f aca="false">IF($A54="","",MATCH(LARGE('Expense Ledger'!$P$2:$P$800,$A54),'Expense Ledger'!$P$2:$P$800,0)+1)</f>
        <v/>
      </c>
      <c r="K54" s="50" t="str">
        <f aca="false">IF($A54="","",INDEX('Expense Ledger'!$A$1:$A$800,$J54)&amp;"")</f>
        <v/>
      </c>
      <c r="L54" s="54"/>
      <c r="M54" s="54"/>
    </row>
    <row r="55" customFormat="false" ht="15" hidden="false" customHeight="false" outlineLevel="0" collapsed="false">
      <c r="A55" s="90" t="str">
        <f aca="false">IF(ROWS($A$5:A55)&lt;='Expenses Testing'!$E$31,ROWS($A$5:A55),"")</f>
        <v/>
      </c>
      <c r="B55" s="91" t="str">
        <f aca="false">IF($A55="","",INDEX('Expense Ledger'!$B$1:$B$800,$J55))</f>
        <v/>
      </c>
      <c r="C55" s="90" t="str">
        <f aca="false">IF($A55="","",INDEX('Expense Ledger'!$C$1:$C$800,$J55))</f>
        <v/>
      </c>
      <c r="D55" s="50" t="str">
        <f aca="false">IF($A55="","",INDEX('Expense Ledger'!$D$1:$D$800,$J55))</f>
        <v/>
      </c>
      <c r="E55" s="50" t="str">
        <f aca="false">IF($A55="","",INDEX('Expense Ledger'!$F$1:$F$800,$J55)&amp;"")</f>
        <v/>
      </c>
      <c r="F55" s="52" t="str">
        <f aca="false">IF($A55="","",INDEX('Expense Ledger'!$I$1:$I$800,$J55))</f>
        <v/>
      </c>
      <c r="G55" s="52" t="str">
        <f aca="false">IF($A55="","",INDEX('Expense Ledger'!$J$1:$J$800,$J55))</f>
        <v/>
      </c>
      <c r="H55" s="52" t="str">
        <f aca="false">IF($A55="","",'Expenses Testing'!$E$9)</f>
        <v/>
      </c>
      <c r="I55" s="50" t="str">
        <f aca="false">IF($A55="","","Above materiality – automatically selected")</f>
        <v/>
      </c>
      <c r="J55" s="90" t="str">
        <f aca="false">IF($A55="","",MATCH(LARGE('Expense Ledger'!$P$2:$P$800,$A55),'Expense Ledger'!$P$2:$P$800,0)+1)</f>
        <v/>
      </c>
      <c r="K55" s="50" t="str">
        <f aca="false">IF($A55="","",INDEX('Expense Ledger'!$A$1:$A$800,$J55)&amp;"")</f>
        <v/>
      </c>
      <c r="L55" s="54"/>
      <c r="M55" s="54"/>
    </row>
    <row r="56" customFormat="false" ht="15" hidden="false" customHeight="false" outlineLevel="0" collapsed="false">
      <c r="A56" s="90" t="str">
        <f aca="false">IF(ROWS($A$5:A56)&lt;='Expenses Testing'!$E$31,ROWS($A$5:A56),"")</f>
        <v/>
      </c>
      <c r="B56" s="91" t="str">
        <f aca="false">IF($A56="","",INDEX('Expense Ledger'!$B$1:$B$800,$J56))</f>
        <v/>
      </c>
      <c r="C56" s="90" t="str">
        <f aca="false">IF($A56="","",INDEX('Expense Ledger'!$C$1:$C$800,$J56))</f>
        <v/>
      </c>
      <c r="D56" s="50" t="str">
        <f aca="false">IF($A56="","",INDEX('Expense Ledger'!$D$1:$D$800,$J56))</f>
        <v/>
      </c>
      <c r="E56" s="50" t="str">
        <f aca="false">IF($A56="","",INDEX('Expense Ledger'!$F$1:$F$800,$J56)&amp;"")</f>
        <v/>
      </c>
      <c r="F56" s="52" t="str">
        <f aca="false">IF($A56="","",INDEX('Expense Ledger'!$I$1:$I$800,$J56))</f>
        <v/>
      </c>
      <c r="G56" s="52" t="str">
        <f aca="false">IF($A56="","",INDEX('Expense Ledger'!$J$1:$J$800,$J56))</f>
        <v/>
      </c>
      <c r="H56" s="52" t="str">
        <f aca="false">IF($A56="","",'Expenses Testing'!$E$9)</f>
        <v/>
      </c>
      <c r="I56" s="50" t="str">
        <f aca="false">IF($A56="","","Above materiality – automatically selected")</f>
        <v/>
      </c>
      <c r="J56" s="90" t="str">
        <f aca="false">IF($A56="","",MATCH(LARGE('Expense Ledger'!$P$2:$P$800,$A56),'Expense Ledger'!$P$2:$P$800,0)+1)</f>
        <v/>
      </c>
      <c r="K56" s="50" t="str">
        <f aca="false">IF($A56="","",INDEX('Expense Ledger'!$A$1:$A$800,$J56)&amp;"")</f>
        <v/>
      </c>
      <c r="L56" s="54"/>
      <c r="M56" s="54"/>
    </row>
    <row r="57" customFormat="false" ht="15" hidden="false" customHeight="false" outlineLevel="0" collapsed="false">
      <c r="A57" s="90" t="str">
        <f aca="false">IF(ROWS($A$5:A57)&lt;='Expenses Testing'!$E$31,ROWS($A$5:A57),"")</f>
        <v/>
      </c>
      <c r="B57" s="91" t="str">
        <f aca="false">IF($A57="","",INDEX('Expense Ledger'!$B$1:$B$800,$J57))</f>
        <v/>
      </c>
      <c r="C57" s="90" t="str">
        <f aca="false">IF($A57="","",INDEX('Expense Ledger'!$C$1:$C$800,$J57))</f>
        <v/>
      </c>
      <c r="D57" s="50" t="str">
        <f aca="false">IF($A57="","",INDEX('Expense Ledger'!$D$1:$D$800,$J57))</f>
        <v/>
      </c>
      <c r="E57" s="50" t="str">
        <f aca="false">IF($A57="","",INDEX('Expense Ledger'!$F$1:$F$800,$J57)&amp;"")</f>
        <v/>
      </c>
      <c r="F57" s="52" t="str">
        <f aca="false">IF($A57="","",INDEX('Expense Ledger'!$I$1:$I$800,$J57))</f>
        <v/>
      </c>
      <c r="G57" s="52" t="str">
        <f aca="false">IF($A57="","",INDEX('Expense Ledger'!$J$1:$J$800,$J57))</f>
        <v/>
      </c>
      <c r="H57" s="52" t="str">
        <f aca="false">IF($A57="","",'Expenses Testing'!$E$9)</f>
        <v/>
      </c>
      <c r="I57" s="50" t="str">
        <f aca="false">IF($A57="","","Above materiality – automatically selected")</f>
        <v/>
      </c>
      <c r="J57" s="90" t="str">
        <f aca="false">IF($A57="","",MATCH(LARGE('Expense Ledger'!$P$2:$P$800,$A57),'Expense Ledger'!$P$2:$P$800,0)+1)</f>
        <v/>
      </c>
      <c r="K57" s="50" t="str">
        <f aca="false">IF($A57="","",INDEX('Expense Ledger'!$A$1:$A$800,$J57)&amp;"")</f>
        <v/>
      </c>
      <c r="L57" s="54"/>
      <c r="M57" s="54"/>
    </row>
    <row r="58" customFormat="false" ht="15" hidden="false" customHeight="false" outlineLevel="0" collapsed="false">
      <c r="A58" s="90" t="str">
        <f aca="false">IF(ROWS($A$5:A58)&lt;='Expenses Testing'!$E$31,ROWS($A$5:A58),"")</f>
        <v/>
      </c>
      <c r="B58" s="91" t="str">
        <f aca="false">IF($A58="","",INDEX('Expense Ledger'!$B$1:$B$800,$J58))</f>
        <v/>
      </c>
      <c r="C58" s="90" t="str">
        <f aca="false">IF($A58="","",INDEX('Expense Ledger'!$C$1:$C$800,$J58))</f>
        <v/>
      </c>
      <c r="D58" s="50" t="str">
        <f aca="false">IF($A58="","",INDEX('Expense Ledger'!$D$1:$D$800,$J58))</f>
        <v/>
      </c>
      <c r="E58" s="50" t="str">
        <f aca="false">IF($A58="","",INDEX('Expense Ledger'!$F$1:$F$800,$J58)&amp;"")</f>
        <v/>
      </c>
      <c r="F58" s="52" t="str">
        <f aca="false">IF($A58="","",INDEX('Expense Ledger'!$I$1:$I$800,$J58))</f>
        <v/>
      </c>
      <c r="G58" s="52" t="str">
        <f aca="false">IF($A58="","",INDEX('Expense Ledger'!$J$1:$J$800,$J58))</f>
        <v/>
      </c>
      <c r="H58" s="52" t="str">
        <f aca="false">IF($A58="","",'Expenses Testing'!$E$9)</f>
        <v/>
      </c>
      <c r="I58" s="50" t="str">
        <f aca="false">IF($A58="","","Above materiality – automatically selected")</f>
        <v/>
      </c>
      <c r="J58" s="90" t="str">
        <f aca="false">IF($A58="","",MATCH(LARGE('Expense Ledger'!$P$2:$P$800,$A58),'Expense Ledger'!$P$2:$P$800,0)+1)</f>
        <v/>
      </c>
      <c r="K58" s="50" t="str">
        <f aca="false">IF($A58="","",INDEX('Expense Ledger'!$A$1:$A$800,$J58)&amp;"")</f>
        <v/>
      </c>
      <c r="L58" s="54"/>
      <c r="M58" s="54"/>
    </row>
    <row r="59" customFormat="false" ht="15" hidden="false" customHeight="false" outlineLevel="0" collapsed="false">
      <c r="A59" s="90" t="str">
        <f aca="false">IF(ROWS($A$5:A59)&lt;='Expenses Testing'!$E$31,ROWS($A$5:A59),"")</f>
        <v/>
      </c>
      <c r="B59" s="91" t="str">
        <f aca="false">IF($A59="","",INDEX('Expense Ledger'!$B$1:$B$800,$J59))</f>
        <v/>
      </c>
      <c r="C59" s="90" t="str">
        <f aca="false">IF($A59="","",INDEX('Expense Ledger'!$C$1:$C$800,$J59))</f>
        <v/>
      </c>
      <c r="D59" s="50" t="str">
        <f aca="false">IF($A59="","",INDEX('Expense Ledger'!$D$1:$D$800,$J59))</f>
        <v/>
      </c>
      <c r="E59" s="50" t="str">
        <f aca="false">IF($A59="","",INDEX('Expense Ledger'!$F$1:$F$800,$J59)&amp;"")</f>
        <v/>
      </c>
      <c r="F59" s="52" t="str">
        <f aca="false">IF($A59="","",INDEX('Expense Ledger'!$I$1:$I$800,$J59))</f>
        <v/>
      </c>
      <c r="G59" s="52" t="str">
        <f aca="false">IF($A59="","",INDEX('Expense Ledger'!$J$1:$J$800,$J59))</f>
        <v/>
      </c>
      <c r="H59" s="52" t="str">
        <f aca="false">IF($A59="","",'Expenses Testing'!$E$9)</f>
        <v/>
      </c>
      <c r="I59" s="50" t="str">
        <f aca="false">IF($A59="","","Above materiality – automatically selected")</f>
        <v/>
      </c>
      <c r="J59" s="90" t="str">
        <f aca="false">IF($A59="","",MATCH(LARGE('Expense Ledger'!$P$2:$P$800,$A59),'Expense Ledger'!$P$2:$P$800,0)+1)</f>
        <v/>
      </c>
      <c r="K59" s="50" t="str">
        <f aca="false">IF($A59="","",INDEX('Expense Ledger'!$A$1:$A$800,$J59)&amp;"")</f>
        <v/>
      </c>
      <c r="L59" s="54"/>
      <c r="M59" s="54"/>
    </row>
    <row r="60" customFormat="false" ht="15" hidden="false" customHeight="false" outlineLevel="0" collapsed="false">
      <c r="A60" s="90" t="str">
        <f aca="false">IF(ROWS($A$5:A60)&lt;='Expenses Testing'!$E$31,ROWS($A$5:A60),"")</f>
        <v/>
      </c>
      <c r="B60" s="91" t="str">
        <f aca="false">IF($A60="","",INDEX('Expense Ledger'!$B$1:$B$800,$J60))</f>
        <v/>
      </c>
      <c r="C60" s="90" t="str">
        <f aca="false">IF($A60="","",INDEX('Expense Ledger'!$C$1:$C$800,$J60))</f>
        <v/>
      </c>
      <c r="D60" s="50" t="str">
        <f aca="false">IF($A60="","",INDEX('Expense Ledger'!$D$1:$D$800,$J60))</f>
        <v/>
      </c>
      <c r="E60" s="50" t="str">
        <f aca="false">IF($A60="","",INDEX('Expense Ledger'!$F$1:$F$800,$J60)&amp;"")</f>
        <v/>
      </c>
      <c r="F60" s="52" t="str">
        <f aca="false">IF($A60="","",INDEX('Expense Ledger'!$I$1:$I$800,$J60))</f>
        <v/>
      </c>
      <c r="G60" s="52" t="str">
        <f aca="false">IF($A60="","",INDEX('Expense Ledger'!$J$1:$J$800,$J60))</f>
        <v/>
      </c>
      <c r="H60" s="52" t="str">
        <f aca="false">IF($A60="","",'Expenses Testing'!$E$9)</f>
        <v/>
      </c>
      <c r="I60" s="50" t="str">
        <f aca="false">IF($A60="","","Above materiality – automatically selected")</f>
        <v/>
      </c>
      <c r="J60" s="90" t="str">
        <f aca="false">IF($A60="","",MATCH(LARGE('Expense Ledger'!$P$2:$P$800,$A60),'Expense Ledger'!$P$2:$P$800,0)+1)</f>
        <v/>
      </c>
      <c r="K60" s="50" t="str">
        <f aca="false">IF($A60="","",INDEX('Expense Ledger'!$A$1:$A$800,$J60)&amp;"")</f>
        <v/>
      </c>
      <c r="L60" s="54"/>
      <c r="M60" s="54"/>
    </row>
    <row r="61" customFormat="false" ht="15" hidden="false" customHeight="false" outlineLevel="0" collapsed="false">
      <c r="A61" s="90" t="str">
        <f aca="false">IF(ROWS($A$5:A61)&lt;='Expenses Testing'!$E$31,ROWS($A$5:A61),"")</f>
        <v/>
      </c>
      <c r="B61" s="91" t="str">
        <f aca="false">IF($A61="","",INDEX('Expense Ledger'!$B$1:$B$800,$J61))</f>
        <v/>
      </c>
      <c r="C61" s="90" t="str">
        <f aca="false">IF($A61="","",INDEX('Expense Ledger'!$C$1:$C$800,$J61))</f>
        <v/>
      </c>
      <c r="D61" s="50" t="str">
        <f aca="false">IF($A61="","",INDEX('Expense Ledger'!$D$1:$D$800,$J61))</f>
        <v/>
      </c>
      <c r="E61" s="50" t="str">
        <f aca="false">IF($A61="","",INDEX('Expense Ledger'!$F$1:$F$800,$J61)&amp;"")</f>
        <v/>
      </c>
      <c r="F61" s="52" t="str">
        <f aca="false">IF($A61="","",INDEX('Expense Ledger'!$I$1:$I$800,$J61))</f>
        <v/>
      </c>
      <c r="G61" s="52" t="str">
        <f aca="false">IF($A61="","",INDEX('Expense Ledger'!$J$1:$J$800,$J61))</f>
        <v/>
      </c>
      <c r="H61" s="52" t="str">
        <f aca="false">IF($A61="","",'Expenses Testing'!$E$9)</f>
        <v/>
      </c>
      <c r="I61" s="50" t="str">
        <f aca="false">IF($A61="","","Above materiality – automatically selected")</f>
        <v/>
      </c>
      <c r="J61" s="90" t="str">
        <f aca="false">IF($A61="","",MATCH(LARGE('Expense Ledger'!$P$2:$P$800,$A61),'Expense Ledger'!$P$2:$P$800,0)+1)</f>
        <v/>
      </c>
      <c r="K61" s="50" t="str">
        <f aca="false">IF($A61="","",INDEX('Expense Ledger'!$A$1:$A$800,$J61)&amp;"")</f>
        <v/>
      </c>
      <c r="L61" s="54"/>
      <c r="M61" s="54"/>
    </row>
    <row r="62" customFormat="false" ht="15" hidden="false" customHeight="false" outlineLevel="0" collapsed="false">
      <c r="A62" s="90" t="str">
        <f aca="false">IF(ROWS($A$5:A62)&lt;='Expenses Testing'!$E$31,ROWS($A$5:A62),"")</f>
        <v/>
      </c>
      <c r="B62" s="91" t="str">
        <f aca="false">IF($A62="","",INDEX('Expense Ledger'!$B$1:$B$800,$J62))</f>
        <v/>
      </c>
      <c r="C62" s="90" t="str">
        <f aca="false">IF($A62="","",INDEX('Expense Ledger'!$C$1:$C$800,$J62))</f>
        <v/>
      </c>
      <c r="D62" s="50" t="str">
        <f aca="false">IF($A62="","",INDEX('Expense Ledger'!$D$1:$D$800,$J62))</f>
        <v/>
      </c>
      <c r="E62" s="50" t="str">
        <f aca="false">IF($A62="","",INDEX('Expense Ledger'!$F$1:$F$800,$J62)&amp;"")</f>
        <v/>
      </c>
      <c r="F62" s="52" t="str">
        <f aca="false">IF($A62="","",INDEX('Expense Ledger'!$I$1:$I$800,$J62))</f>
        <v/>
      </c>
      <c r="G62" s="52" t="str">
        <f aca="false">IF($A62="","",INDEX('Expense Ledger'!$J$1:$J$800,$J62))</f>
        <v/>
      </c>
      <c r="H62" s="52" t="str">
        <f aca="false">IF($A62="","",'Expenses Testing'!$E$9)</f>
        <v/>
      </c>
      <c r="I62" s="50" t="str">
        <f aca="false">IF($A62="","","Above materiality – automatically selected")</f>
        <v/>
      </c>
      <c r="J62" s="90" t="str">
        <f aca="false">IF($A62="","",MATCH(LARGE('Expense Ledger'!$P$2:$P$800,$A62),'Expense Ledger'!$P$2:$P$800,0)+1)</f>
        <v/>
      </c>
      <c r="K62" s="50" t="str">
        <f aca="false">IF($A62="","",INDEX('Expense Ledger'!$A$1:$A$800,$J62)&amp;"")</f>
        <v/>
      </c>
      <c r="L62" s="54"/>
      <c r="M62" s="54"/>
    </row>
    <row r="63" customFormat="false" ht="15" hidden="false" customHeight="false" outlineLevel="0" collapsed="false">
      <c r="A63" s="90" t="str">
        <f aca="false">IF(ROWS($A$5:A63)&lt;='Expenses Testing'!$E$31,ROWS($A$5:A63),"")</f>
        <v/>
      </c>
      <c r="B63" s="91" t="str">
        <f aca="false">IF($A63="","",INDEX('Expense Ledger'!$B$1:$B$800,$J63))</f>
        <v/>
      </c>
      <c r="C63" s="90" t="str">
        <f aca="false">IF($A63="","",INDEX('Expense Ledger'!$C$1:$C$800,$J63))</f>
        <v/>
      </c>
      <c r="D63" s="50" t="str">
        <f aca="false">IF($A63="","",INDEX('Expense Ledger'!$D$1:$D$800,$J63))</f>
        <v/>
      </c>
      <c r="E63" s="50" t="str">
        <f aca="false">IF($A63="","",INDEX('Expense Ledger'!$F$1:$F$800,$J63)&amp;"")</f>
        <v/>
      </c>
      <c r="F63" s="52" t="str">
        <f aca="false">IF($A63="","",INDEX('Expense Ledger'!$I$1:$I$800,$J63))</f>
        <v/>
      </c>
      <c r="G63" s="52" t="str">
        <f aca="false">IF($A63="","",INDEX('Expense Ledger'!$J$1:$J$800,$J63))</f>
        <v/>
      </c>
      <c r="H63" s="52" t="str">
        <f aca="false">IF($A63="","",'Expenses Testing'!$E$9)</f>
        <v/>
      </c>
      <c r="I63" s="50" t="str">
        <f aca="false">IF($A63="","","Above materiality – automatically selected")</f>
        <v/>
      </c>
      <c r="J63" s="90" t="str">
        <f aca="false">IF($A63="","",MATCH(LARGE('Expense Ledger'!$P$2:$P$800,$A63),'Expense Ledger'!$P$2:$P$800,0)+1)</f>
        <v/>
      </c>
      <c r="K63" s="50" t="str">
        <f aca="false">IF($A63="","",INDEX('Expense Ledger'!$A$1:$A$800,$J63)&amp;"")</f>
        <v/>
      </c>
      <c r="L63" s="54"/>
      <c r="M63" s="54"/>
    </row>
    <row r="64" customFormat="false" ht="15" hidden="false" customHeight="false" outlineLevel="0" collapsed="false">
      <c r="A64" s="90" t="str">
        <f aca="false">IF(ROWS($A$5:A64)&lt;='Expenses Testing'!$E$31,ROWS($A$5:A64),"")</f>
        <v/>
      </c>
      <c r="B64" s="91" t="str">
        <f aca="false">IF($A64="","",INDEX('Expense Ledger'!$B$1:$B$800,$J64))</f>
        <v/>
      </c>
      <c r="C64" s="90" t="str">
        <f aca="false">IF($A64="","",INDEX('Expense Ledger'!$C$1:$C$800,$J64))</f>
        <v/>
      </c>
      <c r="D64" s="50" t="str">
        <f aca="false">IF($A64="","",INDEX('Expense Ledger'!$D$1:$D$800,$J64))</f>
        <v/>
      </c>
      <c r="E64" s="50" t="str">
        <f aca="false">IF($A64="","",INDEX('Expense Ledger'!$F$1:$F$800,$J64)&amp;"")</f>
        <v/>
      </c>
      <c r="F64" s="52" t="str">
        <f aca="false">IF($A64="","",INDEX('Expense Ledger'!$I$1:$I$800,$J64))</f>
        <v/>
      </c>
      <c r="G64" s="52" t="str">
        <f aca="false">IF($A64="","",INDEX('Expense Ledger'!$J$1:$J$800,$J64))</f>
        <v/>
      </c>
      <c r="H64" s="52" t="str">
        <f aca="false">IF($A64="","",'Expenses Testing'!$E$9)</f>
        <v/>
      </c>
      <c r="I64" s="50" t="str">
        <f aca="false">IF($A64="","","Above materiality – automatically selected")</f>
        <v/>
      </c>
      <c r="J64" s="90" t="str">
        <f aca="false">IF($A64="","",MATCH(LARGE('Expense Ledger'!$P$2:$P$800,$A64),'Expense Ledger'!$P$2:$P$800,0)+1)</f>
        <v/>
      </c>
      <c r="K64" s="50" t="str">
        <f aca="false">IF($A64="","",INDEX('Expense Ledger'!$A$1:$A$800,$J64)&amp;"")</f>
        <v/>
      </c>
      <c r="L64" s="54"/>
      <c r="M64" s="54"/>
    </row>
    <row r="65" customFormat="false" ht="15" hidden="false" customHeight="false" outlineLevel="0" collapsed="false">
      <c r="A65" s="90" t="str">
        <f aca="false">IF(ROWS($A$5:A65)&lt;='Expenses Testing'!$E$31,ROWS($A$5:A65),"")</f>
        <v/>
      </c>
      <c r="B65" s="91" t="str">
        <f aca="false">IF($A65="","",INDEX('Expense Ledger'!$B$1:$B$800,$J65))</f>
        <v/>
      </c>
      <c r="C65" s="90" t="str">
        <f aca="false">IF($A65="","",INDEX('Expense Ledger'!$C$1:$C$800,$J65))</f>
        <v/>
      </c>
      <c r="D65" s="50" t="str">
        <f aca="false">IF($A65="","",INDEX('Expense Ledger'!$D$1:$D$800,$J65))</f>
        <v/>
      </c>
      <c r="E65" s="50" t="str">
        <f aca="false">IF($A65="","",INDEX('Expense Ledger'!$F$1:$F$800,$J65)&amp;"")</f>
        <v/>
      </c>
      <c r="F65" s="52" t="str">
        <f aca="false">IF($A65="","",INDEX('Expense Ledger'!$I$1:$I$800,$J65))</f>
        <v/>
      </c>
      <c r="G65" s="52" t="str">
        <f aca="false">IF($A65="","",INDEX('Expense Ledger'!$J$1:$J$800,$J65))</f>
        <v/>
      </c>
      <c r="H65" s="52" t="str">
        <f aca="false">IF($A65="","",'Expenses Testing'!$E$9)</f>
        <v/>
      </c>
      <c r="I65" s="50" t="str">
        <f aca="false">IF($A65="","","Above materiality – automatically selected")</f>
        <v/>
      </c>
      <c r="J65" s="90" t="str">
        <f aca="false">IF($A65="","",MATCH(LARGE('Expense Ledger'!$P$2:$P$800,$A65),'Expense Ledger'!$P$2:$P$800,0)+1)</f>
        <v/>
      </c>
      <c r="K65" s="50" t="str">
        <f aca="false">IF($A65="","",INDEX('Expense Ledger'!$A$1:$A$800,$J65)&amp;"")</f>
        <v/>
      </c>
      <c r="L65" s="54"/>
      <c r="M65" s="54"/>
    </row>
    <row r="66" customFormat="false" ht="15" hidden="false" customHeight="false" outlineLevel="0" collapsed="false">
      <c r="A66" s="90" t="str">
        <f aca="false">IF(ROWS($A$5:A66)&lt;='Expenses Testing'!$E$31,ROWS($A$5:A66),"")</f>
        <v/>
      </c>
      <c r="B66" s="91" t="str">
        <f aca="false">IF($A66="","",INDEX('Expense Ledger'!$B$1:$B$800,$J66))</f>
        <v/>
      </c>
      <c r="C66" s="90" t="str">
        <f aca="false">IF($A66="","",INDEX('Expense Ledger'!$C$1:$C$800,$J66))</f>
        <v/>
      </c>
      <c r="D66" s="50" t="str">
        <f aca="false">IF($A66="","",INDEX('Expense Ledger'!$D$1:$D$800,$J66))</f>
        <v/>
      </c>
      <c r="E66" s="50" t="str">
        <f aca="false">IF($A66="","",INDEX('Expense Ledger'!$F$1:$F$800,$J66)&amp;"")</f>
        <v/>
      </c>
      <c r="F66" s="52" t="str">
        <f aca="false">IF($A66="","",INDEX('Expense Ledger'!$I$1:$I$800,$J66))</f>
        <v/>
      </c>
      <c r="G66" s="52" t="str">
        <f aca="false">IF($A66="","",INDEX('Expense Ledger'!$J$1:$J$800,$J66))</f>
        <v/>
      </c>
      <c r="H66" s="52" t="str">
        <f aca="false">IF($A66="","",'Expenses Testing'!$E$9)</f>
        <v/>
      </c>
      <c r="I66" s="50" t="str">
        <f aca="false">IF($A66="","","Above materiality – automatically selected")</f>
        <v/>
      </c>
      <c r="J66" s="90" t="str">
        <f aca="false">IF($A66="","",MATCH(LARGE('Expense Ledger'!$P$2:$P$800,$A66),'Expense Ledger'!$P$2:$P$800,0)+1)</f>
        <v/>
      </c>
      <c r="K66" s="50" t="str">
        <f aca="false">IF($A66="","",INDEX('Expense Ledger'!$A$1:$A$800,$J66)&amp;"")</f>
        <v/>
      </c>
      <c r="L66" s="54"/>
      <c r="M66" s="54"/>
    </row>
    <row r="67" customFormat="false" ht="15" hidden="false" customHeight="false" outlineLevel="0" collapsed="false">
      <c r="A67" s="90" t="str">
        <f aca="false">IF(ROWS($A$5:A67)&lt;='Expenses Testing'!$E$31,ROWS($A$5:A67),"")</f>
        <v/>
      </c>
      <c r="B67" s="91" t="str">
        <f aca="false">IF($A67="","",INDEX('Expense Ledger'!$B$1:$B$800,$J67))</f>
        <v/>
      </c>
      <c r="C67" s="90" t="str">
        <f aca="false">IF($A67="","",INDEX('Expense Ledger'!$C$1:$C$800,$J67))</f>
        <v/>
      </c>
      <c r="D67" s="50" t="str">
        <f aca="false">IF($A67="","",INDEX('Expense Ledger'!$D$1:$D$800,$J67))</f>
        <v/>
      </c>
      <c r="E67" s="50" t="str">
        <f aca="false">IF($A67="","",INDEX('Expense Ledger'!$F$1:$F$800,$J67)&amp;"")</f>
        <v/>
      </c>
      <c r="F67" s="52" t="str">
        <f aca="false">IF($A67="","",INDEX('Expense Ledger'!$I$1:$I$800,$J67))</f>
        <v/>
      </c>
      <c r="G67" s="52" t="str">
        <f aca="false">IF($A67="","",INDEX('Expense Ledger'!$J$1:$J$800,$J67))</f>
        <v/>
      </c>
      <c r="H67" s="52" t="str">
        <f aca="false">IF($A67="","",'Expenses Testing'!$E$9)</f>
        <v/>
      </c>
      <c r="I67" s="50" t="str">
        <f aca="false">IF($A67="","","Above materiality – automatically selected")</f>
        <v/>
      </c>
      <c r="J67" s="90" t="str">
        <f aca="false">IF($A67="","",MATCH(LARGE('Expense Ledger'!$P$2:$P$800,$A67),'Expense Ledger'!$P$2:$P$800,0)+1)</f>
        <v/>
      </c>
      <c r="K67" s="50" t="str">
        <f aca="false">IF($A67="","",INDEX('Expense Ledger'!$A$1:$A$800,$J67)&amp;"")</f>
        <v/>
      </c>
      <c r="L67" s="54"/>
      <c r="M67" s="54"/>
    </row>
    <row r="68" customFormat="false" ht="15" hidden="false" customHeight="false" outlineLevel="0" collapsed="false">
      <c r="A68" s="90" t="str">
        <f aca="false">IF(ROWS($A$5:A68)&lt;='Expenses Testing'!$E$31,ROWS($A$5:A68),"")</f>
        <v/>
      </c>
      <c r="B68" s="91" t="str">
        <f aca="false">IF($A68="","",INDEX('Expense Ledger'!$B$1:$B$800,$J68))</f>
        <v/>
      </c>
      <c r="C68" s="90" t="str">
        <f aca="false">IF($A68="","",INDEX('Expense Ledger'!$C$1:$C$800,$J68))</f>
        <v/>
      </c>
      <c r="D68" s="50" t="str">
        <f aca="false">IF($A68="","",INDEX('Expense Ledger'!$D$1:$D$800,$J68))</f>
        <v/>
      </c>
      <c r="E68" s="50" t="str">
        <f aca="false">IF($A68="","",INDEX('Expense Ledger'!$F$1:$F$800,$J68)&amp;"")</f>
        <v/>
      </c>
      <c r="F68" s="52" t="str">
        <f aca="false">IF($A68="","",INDEX('Expense Ledger'!$I$1:$I$800,$J68))</f>
        <v/>
      </c>
      <c r="G68" s="52" t="str">
        <f aca="false">IF($A68="","",INDEX('Expense Ledger'!$J$1:$J$800,$J68))</f>
        <v/>
      </c>
      <c r="H68" s="52" t="str">
        <f aca="false">IF($A68="","",'Expenses Testing'!$E$9)</f>
        <v/>
      </c>
      <c r="I68" s="50" t="str">
        <f aca="false">IF($A68="","","Above materiality – automatically selected")</f>
        <v/>
      </c>
      <c r="J68" s="90" t="str">
        <f aca="false">IF($A68="","",MATCH(LARGE('Expense Ledger'!$P$2:$P$800,$A68),'Expense Ledger'!$P$2:$P$800,0)+1)</f>
        <v/>
      </c>
      <c r="K68" s="50" t="str">
        <f aca="false">IF($A68="","",INDEX('Expense Ledger'!$A$1:$A$800,$J68)&amp;"")</f>
        <v/>
      </c>
      <c r="L68" s="54"/>
      <c r="M68" s="54"/>
    </row>
    <row r="69" customFormat="false" ht="15" hidden="false" customHeight="false" outlineLevel="0" collapsed="false">
      <c r="A69" s="90" t="str">
        <f aca="false">IF(ROWS($A$5:A69)&lt;='Expenses Testing'!$E$31,ROWS($A$5:A69),"")</f>
        <v/>
      </c>
      <c r="B69" s="91" t="str">
        <f aca="false">IF($A69="","",INDEX('Expense Ledger'!$B$1:$B$800,$J69))</f>
        <v/>
      </c>
      <c r="C69" s="90" t="str">
        <f aca="false">IF($A69="","",INDEX('Expense Ledger'!$C$1:$C$800,$J69))</f>
        <v/>
      </c>
      <c r="D69" s="50" t="str">
        <f aca="false">IF($A69="","",INDEX('Expense Ledger'!$D$1:$D$800,$J69))</f>
        <v/>
      </c>
      <c r="E69" s="50" t="str">
        <f aca="false">IF($A69="","",INDEX('Expense Ledger'!$F$1:$F$800,$J69)&amp;"")</f>
        <v/>
      </c>
      <c r="F69" s="52" t="str">
        <f aca="false">IF($A69="","",INDEX('Expense Ledger'!$I$1:$I$800,$J69))</f>
        <v/>
      </c>
      <c r="G69" s="52" t="str">
        <f aca="false">IF($A69="","",INDEX('Expense Ledger'!$J$1:$J$800,$J69))</f>
        <v/>
      </c>
      <c r="H69" s="52" t="str">
        <f aca="false">IF($A69="","",'Expenses Testing'!$E$9)</f>
        <v/>
      </c>
      <c r="I69" s="50" t="str">
        <f aca="false">IF($A69="","","Above materiality – automatically selected")</f>
        <v/>
      </c>
      <c r="J69" s="90" t="str">
        <f aca="false">IF($A69="","",MATCH(LARGE('Expense Ledger'!$P$2:$P$800,$A69),'Expense Ledger'!$P$2:$P$800,0)+1)</f>
        <v/>
      </c>
      <c r="K69" s="50" t="str">
        <f aca="false">IF($A69="","",INDEX('Expense Ledger'!$A$1:$A$800,$J69)&amp;"")</f>
        <v/>
      </c>
      <c r="L69" s="54"/>
      <c r="M69" s="54"/>
    </row>
    <row r="70" customFormat="false" ht="15" hidden="false" customHeight="false" outlineLevel="0" collapsed="false">
      <c r="A70" s="90" t="str">
        <f aca="false">IF(ROWS($A$5:A70)&lt;='Expenses Testing'!$E$31,ROWS($A$5:A70),"")</f>
        <v/>
      </c>
      <c r="B70" s="91" t="str">
        <f aca="false">IF($A70="","",INDEX('Expense Ledger'!$B$1:$B$800,$J70))</f>
        <v/>
      </c>
      <c r="C70" s="90" t="str">
        <f aca="false">IF($A70="","",INDEX('Expense Ledger'!$C$1:$C$800,$J70))</f>
        <v/>
      </c>
      <c r="D70" s="50" t="str">
        <f aca="false">IF($A70="","",INDEX('Expense Ledger'!$D$1:$D$800,$J70))</f>
        <v/>
      </c>
      <c r="E70" s="50" t="str">
        <f aca="false">IF($A70="","",INDEX('Expense Ledger'!$F$1:$F$800,$J70)&amp;"")</f>
        <v/>
      </c>
      <c r="F70" s="52" t="str">
        <f aca="false">IF($A70="","",INDEX('Expense Ledger'!$I$1:$I$800,$J70))</f>
        <v/>
      </c>
      <c r="G70" s="52" t="str">
        <f aca="false">IF($A70="","",INDEX('Expense Ledger'!$J$1:$J$800,$J70))</f>
        <v/>
      </c>
      <c r="H70" s="52" t="str">
        <f aca="false">IF($A70="","",'Expenses Testing'!$E$9)</f>
        <v/>
      </c>
      <c r="I70" s="50" t="str">
        <f aca="false">IF($A70="","","Above materiality – automatically selected")</f>
        <v/>
      </c>
      <c r="J70" s="90" t="str">
        <f aca="false">IF($A70="","",MATCH(LARGE('Expense Ledger'!$P$2:$P$800,$A70),'Expense Ledger'!$P$2:$P$800,0)+1)</f>
        <v/>
      </c>
      <c r="K70" s="50" t="str">
        <f aca="false">IF($A70="","",INDEX('Expense Ledger'!$A$1:$A$800,$J70)&amp;"")</f>
        <v/>
      </c>
      <c r="L70" s="54"/>
      <c r="M70" s="54"/>
    </row>
    <row r="71" customFormat="false" ht="15" hidden="false" customHeight="false" outlineLevel="0" collapsed="false">
      <c r="A71" s="90" t="str">
        <f aca="false">IF(ROWS($A$5:A71)&lt;='Expenses Testing'!$E$31,ROWS($A$5:A71),"")</f>
        <v/>
      </c>
      <c r="B71" s="91" t="str">
        <f aca="false">IF($A71="","",INDEX('Expense Ledger'!$B$1:$B$800,$J71))</f>
        <v/>
      </c>
      <c r="C71" s="90" t="str">
        <f aca="false">IF($A71="","",INDEX('Expense Ledger'!$C$1:$C$800,$J71))</f>
        <v/>
      </c>
      <c r="D71" s="50" t="str">
        <f aca="false">IF($A71="","",INDEX('Expense Ledger'!$D$1:$D$800,$J71))</f>
        <v/>
      </c>
      <c r="E71" s="50" t="str">
        <f aca="false">IF($A71="","",INDEX('Expense Ledger'!$F$1:$F$800,$J71)&amp;"")</f>
        <v/>
      </c>
      <c r="F71" s="52" t="str">
        <f aca="false">IF($A71="","",INDEX('Expense Ledger'!$I$1:$I$800,$J71))</f>
        <v/>
      </c>
      <c r="G71" s="52" t="str">
        <f aca="false">IF($A71="","",INDEX('Expense Ledger'!$J$1:$J$800,$J71))</f>
        <v/>
      </c>
      <c r="H71" s="52" t="str">
        <f aca="false">IF($A71="","",'Expenses Testing'!$E$9)</f>
        <v/>
      </c>
      <c r="I71" s="50" t="str">
        <f aca="false">IF($A71="","","Above materiality – automatically selected")</f>
        <v/>
      </c>
      <c r="J71" s="90" t="str">
        <f aca="false">IF($A71="","",MATCH(LARGE('Expense Ledger'!$P$2:$P$800,$A71),'Expense Ledger'!$P$2:$P$800,0)+1)</f>
        <v/>
      </c>
      <c r="K71" s="50" t="str">
        <f aca="false">IF($A71="","",INDEX('Expense Ledger'!$A$1:$A$800,$J71)&amp;"")</f>
        <v/>
      </c>
      <c r="L71" s="54"/>
      <c r="M71" s="54"/>
    </row>
    <row r="72" customFormat="false" ht="15" hidden="false" customHeight="false" outlineLevel="0" collapsed="false">
      <c r="A72" s="90" t="str">
        <f aca="false">IF(ROWS($A$5:A72)&lt;='Expenses Testing'!$E$31,ROWS($A$5:A72),"")</f>
        <v/>
      </c>
      <c r="B72" s="91" t="str">
        <f aca="false">IF($A72="","",INDEX('Expense Ledger'!$B$1:$B$800,$J72))</f>
        <v/>
      </c>
      <c r="C72" s="90" t="str">
        <f aca="false">IF($A72="","",INDEX('Expense Ledger'!$C$1:$C$800,$J72))</f>
        <v/>
      </c>
      <c r="D72" s="50" t="str">
        <f aca="false">IF($A72="","",INDEX('Expense Ledger'!$D$1:$D$800,$J72))</f>
        <v/>
      </c>
      <c r="E72" s="50" t="str">
        <f aca="false">IF($A72="","",INDEX('Expense Ledger'!$F$1:$F$800,$J72)&amp;"")</f>
        <v/>
      </c>
      <c r="F72" s="52" t="str">
        <f aca="false">IF($A72="","",INDEX('Expense Ledger'!$I$1:$I$800,$J72))</f>
        <v/>
      </c>
      <c r="G72" s="52" t="str">
        <f aca="false">IF($A72="","",INDEX('Expense Ledger'!$J$1:$J$800,$J72))</f>
        <v/>
      </c>
      <c r="H72" s="52" t="str">
        <f aca="false">IF($A72="","",'Expenses Testing'!$E$9)</f>
        <v/>
      </c>
      <c r="I72" s="50" t="str">
        <f aca="false">IF($A72="","","Above materiality – automatically selected")</f>
        <v/>
      </c>
      <c r="J72" s="90" t="str">
        <f aca="false">IF($A72="","",MATCH(LARGE('Expense Ledger'!$P$2:$P$800,$A72),'Expense Ledger'!$P$2:$P$800,0)+1)</f>
        <v/>
      </c>
      <c r="K72" s="50" t="str">
        <f aca="false">IF($A72="","",INDEX('Expense Ledger'!$A$1:$A$800,$J72)&amp;"")</f>
        <v/>
      </c>
      <c r="L72" s="54"/>
      <c r="M72" s="54"/>
    </row>
    <row r="73" customFormat="false" ht="15" hidden="false" customHeight="false" outlineLevel="0" collapsed="false">
      <c r="A73" s="90" t="str">
        <f aca="false">IF(ROWS($A$5:A73)&lt;='Expenses Testing'!$E$31,ROWS($A$5:A73),"")</f>
        <v/>
      </c>
      <c r="B73" s="91" t="str">
        <f aca="false">IF($A73="","",INDEX('Expense Ledger'!$B$1:$B$800,$J73))</f>
        <v/>
      </c>
      <c r="C73" s="90" t="str">
        <f aca="false">IF($A73="","",INDEX('Expense Ledger'!$C$1:$C$800,$J73))</f>
        <v/>
      </c>
      <c r="D73" s="50" t="str">
        <f aca="false">IF($A73="","",INDEX('Expense Ledger'!$D$1:$D$800,$J73))</f>
        <v/>
      </c>
      <c r="E73" s="50" t="str">
        <f aca="false">IF($A73="","",INDEX('Expense Ledger'!$F$1:$F$800,$J73)&amp;"")</f>
        <v/>
      </c>
      <c r="F73" s="52" t="str">
        <f aca="false">IF($A73="","",INDEX('Expense Ledger'!$I$1:$I$800,$J73))</f>
        <v/>
      </c>
      <c r="G73" s="52" t="str">
        <f aca="false">IF($A73="","",INDEX('Expense Ledger'!$J$1:$J$800,$J73))</f>
        <v/>
      </c>
      <c r="H73" s="52" t="str">
        <f aca="false">IF($A73="","",'Expenses Testing'!$E$9)</f>
        <v/>
      </c>
      <c r="I73" s="50" t="str">
        <f aca="false">IF($A73="","","Above materiality – automatically selected")</f>
        <v/>
      </c>
      <c r="J73" s="90" t="str">
        <f aca="false">IF($A73="","",MATCH(LARGE('Expense Ledger'!$P$2:$P$800,$A73),'Expense Ledger'!$P$2:$P$800,0)+1)</f>
        <v/>
      </c>
      <c r="K73" s="50" t="str">
        <f aca="false">IF($A73="","",INDEX('Expense Ledger'!$A$1:$A$800,$J73)&amp;"")</f>
        <v/>
      </c>
      <c r="L73" s="54"/>
      <c r="M73" s="54"/>
    </row>
    <row r="74" customFormat="false" ht="15" hidden="false" customHeight="false" outlineLevel="0" collapsed="false">
      <c r="A74" s="90" t="str">
        <f aca="false">IF(ROWS($A$5:A74)&lt;='Expenses Testing'!$E$31,ROWS($A$5:A74),"")</f>
        <v/>
      </c>
      <c r="B74" s="91" t="str">
        <f aca="false">IF($A74="","",INDEX('Expense Ledger'!$B$1:$B$800,$J74))</f>
        <v/>
      </c>
      <c r="C74" s="90" t="str">
        <f aca="false">IF($A74="","",INDEX('Expense Ledger'!$C$1:$C$800,$J74))</f>
        <v/>
      </c>
      <c r="D74" s="50" t="str">
        <f aca="false">IF($A74="","",INDEX('Expense Ledger'!$D$1:$D$800,$J74))</f>
        <v/>
      </c>
      <c r="E74" s="50" t="str">
        <f aca="false">IF($A74="","",INDEX('Expense Ledger'!$F$1:$F$800,$J74)&amp;"")</f>
        <v/>
      </c>
      <c r="F74" s="52" t="str">
        <f aca="false">IF($A74="","",INDEX('Expense Ledger'!$I$1:$I$800,$J74))</f>
        <v/>
      </c>
      <c r="G74" s="52" t="str">
        <f aca="false">IF($A74="","",INDEX('Expense Ledger'!$J$1:$J$800,$J74))</f>
        <v/>
      </c>
      <c r="H74" s="52" t="str">
        <f aca="false">IF($A74="","",'Expenses Testing'!$E$9)</f>
        <v/>
      </c>
      <c r="I74" s="50" t="str">
        <f aca="false">IF($A74="","","Above materiality – automatically selected")</f>
        <v/>
      </c>
      <c r="J74" s="90" t="str">
        <f aca="false">IF($A74="","",MATCH(LARGE('Expense Ledger'!$P$2:$P$800,$A74),'Expense Ledger'!$P$2:$P$800,0)+1)</f>
        <v/>
      </c>
      <c r="K74" s="50" t="str">
        <f aca="false">IF($A74="","",INDEX('Expense Ledger'!$A$1:$A$800,$J74)&amp;"")</f>
        <v/>
      </c>
      <c r="L74" s="54"/>
      <c r="M74" s="54"/>
    </row>
    <row r="75" customFormat="false" ht="15" hidden="false" customHeight="false" outlineLevel="0" collapsed="false">
      <c r="A75" s="90" t="str">
        <f aca="false">IF(ROWS($A$5:A75)&lt;='Expenses Testing'!$E$31,ROWS($A$5:A75),"")</f>
        <v/>
      </c>
      <c r="B75" s="91" t="str">
        <f aca="false">IF($A75="","",INDEX('Expense Ledger'!$B$1:$B$800,$J75))</f>
        <v/>
      </c>
      <c r="C75" s="90" t="str">
        <f aca="false">IF($A75="","",INDEX('Expense Ledger'!$C$1:$C$800,$J75))</f>
        <v/>
      </c>
      <c r="D75" s="50" t="str">
        <f aca="false">IF($A75="","",INDEX('Expense Ledger'!$D$1:$D$800,$J75))</f>
        <v/>
      </c>
      <c r="E75" s="50" t="str">
        <f aca="false">IF($A75="","",INDEX('Expense Ledger'!$F$1:$F$800,$J75)&amp;"")</f>
        <v/>
      </c>
      <c r="F75" s="52" t="str">
        <f aca="false">IF($A75="","",INDEX('Expense Ledger'!$I$1:$I$800,$J75))</f>
        <v/>
      </c>
      <c r="G75" s="52" t="str">
        <f aca="false">IF($A75="","",INDEX('Expense Ledger'!$J$1:$J$800,$J75))</f>
        <v/>
      </c>
      <c r="H75" s="52" t="str">
        <f aca="false">IF($A75="","",'Expenses Testing'!$E$9)</f>
        <v/>
      </c>
      <c r="I75" s="50" t="str">
        <f aca="false">IF($A75="","","Above materiality – automatically selected")</f>
        <v/>
      </c>
      <c r="J75" s="90" t="str">
        <f aca="false">IF($A75="","",MATCH(LARGE('Expense Ledger'!$P$2:$P$800,$A75),'Expense Ledger'!$P$2:$P$800,0)+1)</f>
        <v/>
      </c>
      <c r="K75" s="50" t="str">
        <f aca="false">IF($A75="","",INDEX('Expense Ledger'!$A$1:$A$800,$J75)&amp;"")</f>
        <v/>
      </c>
      <c r="L75" s="54"/>
      <c r="M75" s="54"/>
    </row>
    <row r="76" customFormat="false" ht="15" hidden="false" customHeight="false" outlineLevel="0" collapsed="false">
      <c r="A76" s="90" t="str">
        <f aca="false">IF(ROWS($A$5:A76)&lt;='Expenses Testing'!$E$31,ROWS($A$5:A76),"")</f>
        <v/>
      </c>
      <c r="B76" s="91" t="str">
        <f aca="false">IF($A76="","",INDEX('Expense Ledger'!$B$1:$B$800,$J76))</f>
        <v/>
      </c>
      <c r="C76" s="90" t="str">
        <f aca="false">IF($A76="","",INDEX('Expense Ledger'!$C$1:$C$800,$J76))</f>
        <v/>
      </c>
      <c r="D76" s="50" t="str">
        <f aca="false">IF($A76="","",INDEX('Expense Ledger'!$D$1:$D$800,$J76))</f>
        <v/>
      </c>
      <c r="E76" s="50" t="str">
        <f aca="false">IF($A76="","",INDEX('Expense Ledger'!$F$1:$F$800,$J76)&amp;"")</f>
        <v/>
      </c>
      <c r="F76" s="52" t="str">
        <f aca="false">IF($A76="","",INDEX('Expense Ledger'!$I$1:$I$800,$J76))</f>
        <v/>
      </c>
      <c r="G76" s="52" t="str">
        <f aca="false">IF($A76="","",INDEX('Expense Ledger'!$J$1:$J$800,$J76))</f>
        <v/>
      </c>
      <c r="H76" s="52" t="str">
        <f aca="false">IF($A76="","",'Expenses Testing'!$E$9)</f>
        <v/>
      </c>
      <c r="I76" s="50" t="str">
        <f aca="false">IF($A76="","","Above materiality – automatically selected")</f>
        <v/>
      </c>
      <c r="J76" s="90" t="str">
        <f aca="false">IF($A76="","",MATCH(LARGE('Expense Ledger'!$P$2:$P$800,$A76),'Expense Ledger'!$P$2:$P$800,0)+1)</f>
        <v/>
      </c>
      <c r="K76" s="50" t="str">
        <f aca="false">IF($A76="","",INDEX('Expense Ledger'!$A$1:$A$800,$J76)&amp;"")</f>
        <v/>
      </c>
      <c r="L76" s="54"/>
      <c r="M76" s="54"/>
    </row>
    <row r="77" customFormat="false" ht="15" hidden="false" customHeight="false" outlineLevel="0" collapsed="false">
      <c r="A77" s="90" t="str">
        <f aca="false">IF(ROWS($A$5:A77)&lt;='Expenses Testing'!$E$31,ROWS($A$5:A77),"")</f>
        <v/>
      </c>
      <c r="B77" s="91" t="str">
        <f aca="false">IF($A77="","",INDEX('Expense Ledger'!$B$1:$B$800,$J77))</f>
        <v/>
      </c>
      <c r="C77" s="90" t="str">
        <f aca="false">IF($A77="","",INDEX('Expense Ledger'!$C$1:$C$800,$J77))</f>
        <v/>
      </c>
      <c r="D77" s="50" t="str">
        <f aca="false">IF($A77="","",INDEX('Expense Ledger'!$D$1:$D$800,$J77))</f>
        <v/>
      </c>
      <c r="E77" s="50" t="str">
        <f aca="false">IF($A77="","",INDEX('Expense Ledger'!$F$1:$F$800,$J77)&amp;"")</f>
        <v/>
      </c>
      <c r="F77" s="52" t="str">
        <f aca="false">IF($A77="","",INDEX('Expense Ledger'!$I$1:$I$800,$J77))</f>
        <v/>
      </c>
      <c r="G77" s="52" t="str">
        <f aca="false">IF($A77="","",INDEX('Expense Ledger'!$J$1:$J$800,$J77))</f>
        <v/>
      </c>
      <c r="H77" s="52" t="str">
        <f aca="false">IF($A77="","",'Expenses Testing'!$E$9)</f>
        <v/>
      </c>
      <c r="I77" s="50" t="str">
        <f aca="false">IF($A77="","","Above materiality – automatically selected")</f>
        <v/>
      </c>
      <c r="J77" s="90" t="str">
        <f aca="false">IF($A77="","",MATCH(LARGE('Expense Ledger'!$P$2:$P$800,$A77),'Expense Ledger'!$P$2:$P$800,0)+1)</f>
        <v/>
      </c>
      <c r="K77" s="50" t="str">
        <f aca="false">IF($A77="","",INDEX('Expense Ledger'!$A$1:$A$800,$J77)&amp;"")</f>
        <v/>
      </c>
      <c r="L77" s="54"/>
      <c r="M77" s="54"/>
    </row>
    <row r="78" customFormat="false" ht="15" hidden="false" customHeight="false" outlineLevel="0" collapsed="false">
      <c r="A78" s="90" t="str">
        <f aca="false">IF(ROWS($A$5:A78)&lt;='Expenses Testing'!$E$31,ROWS($A$5:A78),"")</f>
        <v/>
      </c>
      <c r="B78" s="91" t="str">
        <f aca="false">IF($A78="","",INDEX('Expense Ledger'!$B$1:$B$800,$J78))</f>
        <v/>
      </c>
      <c r="C78" s="90" t="str">
        <f aca="false">IF($A78="","",INDEX('Expense Ledger'!$C$1:$C$800,$J78))</f>
        <v/>
      </c>
      <c r="D78" s="50" t="str">
        <f aca="false">IF($A78="","",INDEX('Expense Ledger'!$D$1:$D$800,$J78))</f>
        <v/>
      </c>
      <c r="E78" s="50" t="str">
        <f aca="false">IF($A78="","",INDEX('Expense Ledger'!$F$1:$F$800,$J78)&amp;"")</f>
        <v/>
      </c>
      <c r="F78" s="52" t="str">
        <f aca="false">IF($A78="","",INDEX('Expense Ledger'!$I$1:$I$800,$J78))</f>
        <v/>
      </c>
      <c r="G78" s="52" t="str">
        <f aca="false">IF($A78="","",INDEX('Expense Ledger'!$J$1:$J$800,$J78))</f>
        <v/>
      </c>
      <c r="H78" s="52" t="str">
        <f aca="false">IF($A78="","",'Expenses Testing'!$E$9)</f>
        <v/>
      </c>
      <c r="I78" s="50" t="str">
        <f aca="false">IF($A78="","","Above materiality – automatically selected")</f>
        <v/>
      </c>
      <c r="J78" s="90" t="str">
        <f aca="false">IF($A78="","",MATCH(LARGE('Expense Ledger'!$P$2:$P$800,$A78),'Expense Ledger'!$P$2:$P$800,0)+1)</f>
        <v/>
      </c>
      <c r="K78" s="50" t="str">
        <f aca="false">IF($A78="","",INDEX('Expense Ledger'!$A$1:$A$800,$J78)&amp;"")</f>
        <v/>
      </c>
      <c r="L78" s="54"/>
      <c r="M78" s="54"/>
    </row>
    <row r="79" customFormat="false" ht="15" hidden="false" customHeight="false" outlineLevel="0" collapsed="false">
      <c r="A79" s="90" t="str">
        <f aca="false">IF(ROWS($A$5:A79)&lt;='Expenses Testing'!$E$31,ROWS($A$5:A79),"")</f>
        <v/>
      </c>
      <c r="B79" s="91" t="str">
        <f aca="false">IF($A79="","",INDEX('Expense Ledger'!$B$1:$B$800,$J79))</f>
        <v/>
      </c>
      <c r="C79" s="90" t="str">
        <f aca="false">IF($A79="","",INDEX('Expense Ledger'!$C$1:$C$800,$J79))</f>
        <v/>
      </c>
      <c r="D79" s="50" t="str">
        <f aca="false">IF($A79="","",INDEX('Expense Ledger'!$D$1:$D$800,$J79))</f>
        <v/>
      </c>
      <c r="E79" s="50" t="str">
        <f aca="false">IF($A79="","",INDEX('Expense Ledger'!$F$1:$F$800,$J79)&amp;"")</f>
        <v/>
      </c>
      <c r="F79" s="52" t="str">
        <f aca="false">IF($A79="","",INDEX('Expense Ledger'!$I$1:$I$800,$J79))</f>
        <v/>
      </c>
      <c r="G79" s="52" t="str">
        <f aca="false">IF($A79="","",INDEX('Expense Ledger'!$J$1:$J$800,$J79))</f>
        <v/>
      </c>
      <c r="H79" s="52" t="str">
        <f aca="false">IF($A79="","",'Expenses Testing'!$E$9)</f>
        <v/>
      </c>
      <c r="I79" s="50" t="str">
        <f aca="false">IF($A79="","","Above materiality – automatically selected")</f>
        <v/>
      </c>
      <c r="J79" s="90" t="str">
        <f aca="false">IF($A79="","",MATCH(LARGE('Expense Ledger'!$P$2:$P$800,$A79),'Expense Ledger'!$P$2:$P$800,0)+1)</f>
        <v/>
      </c>
      <c r="K79" s="50" t="str">
        <f aca="false">IF($A79="","",INDEX('Expense Ledger'!$A$1:$A$800,$J79)&amp;"")</f>
        <v/>
      </c>
      <c r="L79" s="54"/>
      <c r="M79" s="54"/>
    </row>
    <row r="80" customFormat="false" ht="15" hidden="false" customHeight="false" outlineLevel="0" collapsed="false">
      <c r="A80" s="90" t="str">
        <f aca="false">IF(ROWS($A$5:A80)&lt;='Expenses Testing'!$E$31,ROWS($A$5:A80),"")</f>
        <v/>
      </c>
      <c r="B80" s="91" t="str">
        <f aca="false">IF($A80="","",INDEX('Expense Ledger'!$B$1:$B$800,$J80))</f>
        <v/>
      </c>
      <c r="C80" s="90" t="str">
        <f aca="false">IF($A80="","",INDEX('Expense Ledger'!$C$1:$C$800,$J80))</f>
        <v/>
      </c>
      <c r="D80" s="50" t="str">
        <f aca="false">IF($A80="","",INDEX('Expense Ledger'!$D$1:$D$800,$J80))</f>
        <v/>
      </c>
      <c r="E80" s="50" t="str">
        <f aca="false">IF($A80="","",INDEX('Expense Ledger'!$F$1:$F$800,$J80)&amp;"")</f>
        <v/>
      </c>
      <c r="F80" s="52" t="str">
        <f aca="false">IF($A80="","",INDEX('Expense Ledger'!$I$1:$I$800,$J80))</f>
        <v/>
      </c>
      <c r="G80" s="52" t="str">
        <f aca="false">IF($A80="","",INDEX('Expense Ledger'!$J$1:$J$800,$J80))</f>
        <v/>
      </c>
      <c r="H80" s="52" t="str">
        <f aca="false">IF($A80="","",'Expenses Testing'!$E$9)</f>
        <v/>
      </c>
      <c r="I80" s="50" t="str">
        <f aca="false">IF($A80="","","Above materiality – automatically selected")</f>
        <v/>
      </c>
      <c r="J80" s="90" t="str">
        <f aca="false">IF($A80="","",MATCH(LARGE('Expense Ledger'!$P$2:$P$800,$A80),'Expense Ledger'!$P$2:$P$800,0)+1)</f>
        <v/>
      </c>
      <c r="K80" s="50" t="str">
        <f aca="false">IF($A80="","",INDEX('Expense Ledger'!$A$1:$A$800,$J80)&amp;"")</f>
        <v/>
      </c>
      <c r="L80" s="54"/>
      <c r="M80" s="54"/>
    </row>
    <row r="81" customFormat="false" ht="15" hidden="false" customHeight="false" outlineLevel="0" collapsed="false">
      <c r="A81" s="90" t="str">
        <f aca="false">IF(ROWS($A$5:A81)&lt;='Expenses Testing'!$E$31,ROWS($A$5:A81),"")</f>
        <v/>
      </c>
      <c r="B81" s="91" t="str">
        <f aca="false">IF($A81="","",INDEX('Expense Ledger'!$B$1:$B$800,$J81))</f>
        <v/>
      </c>
      <c r="C81" s="90" t="str">
        <f aca="false">IF($A81="","",INDEX('Expense Ledger'!$C$1:$C$800,$J81))</f>
        <v/>
      </c>
      <c r="D81" s="50" t="str">
        <f aca="false">IF($A81="","",INDEX('Expense Ledger'!$D$1:$D$800,$J81))</f>
        <v/>
      </c>
      <c r="E81" s="50" t="str">
        <f aca="false">IF($A81="","",INDEX('Expense Ledger'!$F$1:$F$800,$J81)&amp;"")</f>
        <v/>
      </c>
      <c r="F81" s="52" t="str">
        <f aca="false">IF($A81="","",INDEX('Expense Ledger'!$I$1:$I$800,$J81))</f>
        <v/>
      </c>
      <c r="G81" s="52" t="str">
        <f aca="false">IF($A81="","",INDEX('Expense Ledger'!$J$1:$J$800,$J81))</f>
        <v/>
      </c>
      <c r="H81" s="52" t="str">
        <f aca="false">IF($A81="","",'Expenses Testing'!$E$9)</f>
        <v/>
      </c>
      <c r="I81" s="50" t="str">
        <f aca="false">IF($A81="","","Above materiality – automatically selected")</f>
        <v/>
      </c>
      <c r="J81" s="90" t="str">
        <f aca="false">IF($A81="","",MATCH(LARGE('Expense Ledger'!$P$2:$P$800,$A81),'Expense Ledger'!$P$2:$P$800,0)+1)</f>
        <v/>
      </c>
      <c r="K81" s="50" t="str">
        <f aca="false">IF($A81="","",INDEX('Expense Ledger'!$A$1:$A$800,$J81)&amp;"")</f>
        <v/>
      </c>
      <c r="L81" s="54"/>
      <c r="M81" s="54"/>
    </row>
    <row r="82" customFormat="false" ht="15" hidden="false" customHeight="false" outlineLevel="0" collapsed="false">
      <c r="A82" s="90" t="str">
        <f aca="false">IF(ROWS($A$5:A82)&lt;='Expenses Testing'!$E$31,ROWS($A$5:A82),"")</f>
        <v/>
      </c>
      <c r="B82" s="91" t="str">
        <f aca="false">IF($A82="","",INDEX('Expense Ledger'!$B$1:$B$800,$J82))</f>
        <v/>
      </c>
      <c r="C82" s="90" t="str">
        <f aca="false">IF($A82="","",INDEX('Expense Ledger'!$C$1:$C$800,$J82))</f>
        <v/>
      </c>
      <c r="D82" s="50" t="str">
        <f aca="false">IF($A82="","",INDEX('Expense Ledger'!$D$1:$D$800,$J82))</f>
        <v/>
      </c>
      <c r="E82" s="50" t="str">
        <f aca="false">IF($A82="","",INDEX('Expense Ledger'!$F$1:$F$800,$J82)&amp;"")</f>
        <v/>
      </c>
      <c r="F82" s="52" t="str">
        <f aca="false">IF($A82="","",INDEX('Expense Ledger'!$I$1:$I$800,$J82))</f>
        <v/>
      </c>
      <c r="G82" s="52" t="str">
        <f aca="false">IF($A82="","",INDEX('Expense Ledger'!$J$1:$J$800,$J82))</f>
        <v/>
      </c>
      <c r="H82" s="52" t="str">
        <f aca="false">IF($A82="","",'Expenses Testing'!$E$9)</f>
        <v/>
      </c>
      <c r="I82" s="50" t="str">
        <f aca="false">IF($A82="","","Above materiality – automatically selected")</f>
        <v/>
      </c>
      <c r="J82" s="90" t="str">
        <f aca="false">IF($A82="","",MATCH(LARGE('Expense Ledger'!$P$2:$P$800,$A82),'Expense Ledger'!$P$2:$P$800,0)+1)</f>
        <v/>
      </c>
      <c r="K82" s="50" t="str">
        <f aca="false">IF($A82="","",INDEX('Expense Ledger'!$A$1:$A$800,$J82)&amp;"")</f>
        <v/>
      </c>
      <c r="L82" s="54"/>
      <c r="M82" s="54"/>
    </row>
    <row r="83" customFormat="false" ht="15" hidden="false" customHeight="false" outlineLevel="0" collapsed="false">
      <c r="A83" s="90" t="str">
        <f aca="false">IF(ROWS($A$5:A83)&lt;='Expenses Testing'!$E$31,ROWS($A$5:A83),"")</f>
        <v/>
      </c>
      <c r="B83" s="91" t="str">
        <f aca="false">IF($A83="","",INDEX('Expense Ledger'!$B$1:$B$800,$J83))</f>
        <v/>
      </c>
      <c r="C83" s="90" t="str">
        <f aca="false">IF($A83="","",INDEX('Expense Ledger'!$C$1:$C$800,$J83))</f>
        <v/>
      </c>
      <c r="D83" s="50" t="str">
        <f aca="false">IF($A83="","",INDEX('Expense Ledger'!$D$1:$D$800,$J83))</f>
        <v/>
      </c>
      <c r="E83" s="50" t="str">
        <f aca="false">IF($A83="","",INDEX('Expense Ledger'!$F$1:$F$800,$J83)&amp;"")</f>
        <v/>
      </c>
      <c r="F83" s="52" t="str">
        <f aca="false">IF($A83="","",INDEX('Expense Ledger'!$I$1:$I$800,$J83))</f>
        <v/>
      </c>
      <c r="G83" s="52" t="str">
        <f aca="false">IF($A83="","",INDEX('Expense Ledger'!$J$1:$J$800,$J83))</f>
        <v/>
      </c>
      <c r="H83" s="52" t="str">
        <f aca="false">IF($A83="","",'Expenses Testing'!$E$9)</f>
        <v/>
      </c>
      <c r="I83" s="50" t="str">
        <f aca="false">IF($A83="","","Above materiality – automatically selected")</f>
        <v/>
      </c>
      <c r="J83" s="90" t="str">
        <f aca="false">IF($A83="","",MATCH(LARGE('Expense Ledger'!$P$2:$P$800,$A83),'Expense Ledger'!$P$2:$P$800,0)+1)</f>
        <v/>
      </c>
      <c r="K83" s="50" t="str">
        <f aca="false">IF($A83="","",INDEX('Expense Ledger'!$A$1:$A$800,$J83)&amp;"")</f>
        <v/>
      </c>
      <c r="L83" s="54"/>
      <c r="M83" s="54"/>
    </row>
    <row r="84" customFormat="false" ht="15" hidden="false" customHeight="false" outlineLevel="0" collapsed="false">
      <c r="A84" s="90" t="str">
        <f aca="false">IF(ROWS($A$5:A84)&lt;='Expenses Testing'!$E$31,ROWS($A$5:A84),"")</f>
        <v/>
      </c>
      <c r="B84" s="91" t="str">
        <f aca="false">IF($A84="","",INDEX('Expense Ledger'!$B$1:$B$800,$J84))</f>
        <v/>
      </c>
      <c r="C84" s="90" t="str">
        <f aca="false">IF($A84="","",INDEX('Expense Ledger'!$C$1:$C$800,$J84))</f>
        <v/>
      </c>
      <c r="D84" s="50" t="str">
        <f aca="false">IF($A84="","",INDEX('Expense Ledger'!$D$1:$D$800,$J84))</f>
        <v/>
      </c>
      <c r="E84" s="50" t="str">
        <f aca="false">IF($A84="","",INDEX('Expense Ledger'!$F$1:$F$800,$J84)&amp;"")</f>
        <v/>
      </c>
      <c r="F84" s="52" t="str">
        <f aca="false">IF($A84="","",INDEX('Expense Ledger'!$I$1:$I$800,$J84))</f>
        <v/>
      </c>
      <c r="G84" s="52" t="str">
        <f aca="false">IF($A84="","",INDEX('Expense Ledger'!$J$1:$J$800,$J84))</f>
        <v/>
      </c>
      <c r="H84" s="52" t="str">
        <f aca="false">IF($A84="","",'Expenses Testing'!$E$9)</f>
        <v/>
      </c>
      <c r="I84" s="50" t="str">
        <f aca="false">IF($A84="","","Above materiality – automatically selected")</f>
        <v/>
      </c>
      <c r="J84" s="90" t="str">
        <f aca="false">IF($A84="","",MATCH(LARGE('Expense Ledger'!$P$2:$P$800,$A84),'Expense Ledger'!$P$2:$P$800,0)+1)</f>
        <v/>
      </c>
      <c r="K84" s="50" t="str">
        <f aca="false">IF($A84="","",INDEX('Expense Ledger'!$A$1:$A$800,$J84)&amp;"")</f>
        <v/>
      </c>
      <c r="L84" s="54"/>
      <c r="M84" s="54"/>
    </row>
    <row r="85" customFormat="false" ht="15" hidden="false" customHeight="false" outlineLevel="0" collapsed="false">
      <c r="A85" s="90" t="str">
        <f aca="false">IF(ROWS($A$5:A85)&lt;='Expenses Testing'!$E$31,ROWS($A$5:A85),"")</f>
        <v/>
      </c>
      <c r="B85" s="91" t="str">
        <f aca="false">IF($A85="","",INDEX('Expense Ledger'!$B$1:$B$800,$J85))</f>
        <v/>
      </c>
      <c r="C85" s="90" t="str">
        <f aca="false">IF($A85="","",INDEX('Expense Ledger'!$C$1:$C$800,$J85))</f>
        <v/>
      </c>
      <c r="D85" s="50" t="str">
        <f aca="false">IF($A85="","",INDEX('Expense Ledger'!$D$1:$D$800,$J85))</f>
        <v/>
      </c>
      <c r="E85" s="50" t="str">
        <f aca="false">IF($A85="","",INDEX('Expense Ledger'!$F$1:$F$800,$J85)&amp;"")</f>
        <v/>
      </c>
      <c r="F85" s="52" t="str">
        <f aca="false">IF($A85="","",INDEX('Expense Ledger'!$I$1:$I$800,$J85))</f>
        <v/>
      </c>
      <c r="G85" s="52" t="str">
        <f aca="false">IF($A85="","",INDEX('Expense Ledger'!$J$1:$J$800,$J85))</f>
        <v/>
      </c>
      <c r="H85" s="52" t="str">
        <f aca="false">IF($A85="","",'Expenses Testing'!$E$9)</f>
        <v/>
      </c>
      <c r="I85" s="50" t="str">
        <f aca="false">IF($A85="","","Above materiality – automatically selected")</f>
        <v/>
      </c>
      <c r="J85" s="90" t="str">
        <f aca="false">IF($A85="","",MATCH(LARGE('Expense Ledger'!$P$2:$P$800,$A85),'Expense Ledger'!$P$2:$P$800,0)+1)</f>
        <v/>
      </c>
      <c r="K85" s="50" t="str">
        <f aca="false">IF($A85="","",INDEX('Expense Ledger'!$A$1:$A$800,$J85)&amp;"")</f>
        <v/>
      </c>
      <c r="L85" s="54"/>
      <c r="M85" s="54"/>
    </row>
    <row r="86" customFormat="false" ht="15" hidden="false" customHeight="false" outlineLevel="0" collapsed="false">
      <c r="A86" s="90" t="str">
        <f aca="false">IF(ROWS($A$5:A86)&lt;='Expenses Testing'!$E$31,ROWS($A$5:A86),"")</f>
        <v/>
      </c>
      <c r="B86" s="91" t="str">
        <f aca="false">IF($A86="","",INDEX('Expense Ledger'!$B$1:$B$800,$J86))</f>
        <v/>
      </c>
      <c r="C86" s="90" t="str">
        <f aca="false">IF($A86="","",INDEX('Expense Ledger'!$C$1:$C$800,$J86))</f>
        <v/>
      </c>
      <c r="D86" s="50" t="str">
        <f aca="false">IF($A86="","",INDEX('Expense Ledger'!$D$1:$D$800,$J86))</f>
        <v/>
      </c>
      <c r="E86" s="50" t="str">
        <f aca="false">IF($A86="","",INDEX('Expense Ledger'!$F$1:$F$800,$J86)&amp;"")</f>
        <v/>
      </c>
      <c r="F86" s="52" t="str">
        <f aca="false">IF($A86="","",INDEX('Expense Ledger'!$I$1:$I$800,$J86))</f>
        <v/>
      </c>
      <c r="G86" s="52" t="str">
        <f aca="false">IF($A86="","",INDEX('Expense Ledger'!$J$1:$J$800,$J86))</f>
        <v/>
      </c>
      <c r="H86" s="52" t="str">
        <f aca="false">IF($A86="","",'Expenses Testing'!$E$9)</f>
        <v/>
      </c>
      <c r="I86" s="50" t="str">
        <f aca="false">IF($A86="","","Above materiality – automatically selected")</f>
        <v/>
      </c>
      <c r="J86" s="90" t="str">
        <f aca="false">IF($A86="","",MATCH(LARGE('Expense Ledger'!$P$2:$P$800,$A86),'Expense Ledger'!$P$2:$P$800,0)+1)</f>
        <v/>
      </c>
      <c r="K86" s="50" t="str">
        <f aca="false">IF($A86="","",INDEX('Expense Ledger'!$A$1:$A$800,$J86)&amp;"")</f>
        <v/>
      </c>
      <c r="L86" s="54"/>
      <c r="M86" s="54"/>
    </row>
    <row r="87" customFormat="false" ht="15" hidden="false" customHeight="false" outlineLevel="0" collapsed="false">
      <c r="A87" s="90" t="str">
        <f aca="false">IF(ROWS($A$5:A87)&lt;='Expenses Testing'!$E$31,ROWS($A$5:A87),"")</f>
        <v/>
      </c>
      <c r="B87" s="91" t="str">
        <f aca="false">IF($A87="","",INDEX('Expense Ledger'!$B$1:$B$800,$J87))</f>
        <v/>
      </c>
      <c r="C87" s="90" t="str">
        <f aca="false">IF($A87="","",INDEX('Expense Ledger'!$C$1:$C$800,$J87))</f>
        <v/>
      </c>
      <c r="D87" s="50" t="str">
        <f aca="false">IF($A87="","",INDEX('Expense Ledger'!$D$1:$D$800,$J87))</f>
        <v/>
      </c>
      <c r="E87" s="50" t="str">
        <f aca="false">IF($A87="","",INDEX('Expense Ledger'!$F$1:$F$800,$J87)&amp;"")</f>
        <v/>
      </c>
      <c r="F87" s="52" t="str">
        <f aca="false">IF($A87="","",INDEX('Expense Ledger'!$I$1:$I$800,$J87))</f>
        <v/>
      </c>
      <c r="G87" s="52" t="str">
        <f aca="false">IF($A87="","",INDEX('Expense Ledger'!$J$1:$J$800,$J87))</f>
        <v/>
      </c>
      <c r="H87" s="52" t="str">
        <f aca="false">IF($A87="","",'Expenses Testing'!$E$9)</f>
        <v/>
      </c>
      <c r="I87" s="50" t="str">
        <f aca="false">IF($A87="","","Above materiality – automatically selected")</f>
        <v/>
      </c>
      <c r="J87" s="90" t="str">
        <f aca="false">IF($A87="","",MATCH(LARGE('Expense Ledger'!$P$2:$P$800,$A87),'Expense Ledger'!$P$2:$P$800,0)+1)</f>
        <v/>
      </c>
      <c r="K87" s="50" t="str">
        <f aca="false">IF($A87="","",INDEX('Expense Ledger'!$A$1:$A$800,$J87)&amp;"")</f>
        <v/>
      </c>
      <c r="L87" s="54"/>
      <c r="M87" s="54"/>
    </row>
    <row r="88" customFormat="false" ht="15" hidden="false" customHeight="false" outlineLevel="0" collapsed="false">
      <c r="A88" s="90" t="str">
        <f aca="false">IF(ROWS($A$5:A88)&lt;='Expenses Testing'!$E$31,ROWS($A$5:A88),"")</f>
        <v/>
      </c>
      <c r="B88" s="91" t="str">
        <f aca="false">IF($A88="","",INDEX('Expense Ledger'!$B$1:$B$800,$J88))</f>
        <v/>
      </c>
      <c r="C88" s="90" t="str">
        <f aca="false">IF($A88="","",INDEX('Expense Ledger'!$C$1:$C$800,$J88))</f>
        <v/>
      </c>
      <c r="D88" s="50" t="str">
        <f aca="false">IF($A88="","",INDEX('Expense Ledger'!$D$1:$D$800,$J88))</f>
        <v/>
      </c>
      <c r="E88" s="50" t="str">
        <f aca="false">IF($A88="","",INDEX('Expense Ledger'!$F$1:$F$800,$J88)&amp;"")</f>
        <v/>
      </c>
      <c r="F88" s="52" t="str">
        <f aca="false">IF($A88="","",INDEX('Expense Ledger'!$I$1:$I$800,$J88))</f>
        <v/>
      </c>
      <c r="G88" s="52" t="str">
        <f aca="false">IF($A88="","",INDEX('Expense Ledger'!$J$1:$J$800,$J88))</f>
        <v/>
      </c>
      <c r="H88" s="52" t="str">
        <f aca="false">IF($A88="","",'Expenses Testing'!$E$9)</f>
        <v/>
      </c>
      <c r="I88" s="50" t="str">
        <f aca="false">IF($A88="","","Above materiality – automatically selected")</f>
        <v/>
      </c>
      <c r="J88" s="90" t="str">
        <f aca="false">IF($A88="","",MATCH(LARGE('Expense Ledger'!$P$2:$P$800,$A88),'Expense Ledger'!$P$2:$P$800,0)+1)</f>
        <v/>
      </c>
      <c r="K88" s="50" t="str">
        <f aca="false">IF($A88="","",INDEX('Expense Ledger'!$A$1:$A$800,$J88)&amp;"")</f>
        <v/>
      </c>
      <c r="L88" s="54"/>
      <c r="M88" s="54"/>
    </row>
    <row r="89" customFormat="false" ht="15" hidden="false" customHeight="false" outlineLevel="0" collapsed="false">
      <c r="A89" s="90" t="str">
        <f aca="false">IF(ROWS($A$5:A89)&lt;='Expenses Testing'!$E$31,ROWS($A$5:A89),"")</f>
        <v/>
      </c>
      <c r="B89" s="91" t="str">
        <f aca="false">IF($A89="","",INDEX('Expense Ledger'!$B$1:$B$800,$J89))</f>
        <v/>
      </c>
      <c r="C89" s="90" t="str">
        <f aca="false">IF($A89="","",INDEX('Expense Ledger'!$C$1:$C$800,$J89))</f>
        <v/>
      </c>
      <c r="D89" s="50" t="str">
        <f aca="false">IF($A89="","",INDEX('Expense Ledger'!$D$1:$D$800,$J89))</f>
        <v/>
      </c>
      <c r="E89" s="50" t="str">
        <f aca="false">IF($A89="","",INDEX('Expense Ledger'!$F$1:$F$800,$J89)&amp;"")</f>
        <v/>
      </c>
      <c r="F89" s="52" t="str">
        <f aca="false">IF($A89="","",INDEX('Expense Ledger'!$I$1:$I$800,$J89))</f>
        <v/>
      </c>
      <c r="G89" s="52" t="str">
        <f aca="false">IF($A89="","",INDEX('Expense Ledger'!$J$1:$J$800,$J89))</f>
        <v/>
      </c>
      <c r="H89" s="52" t="str">
        <f aca="false">IF($A89="","",'Expenses Testing'!$E$9)</f>
        <v/>
      </c>
      <c r="I89" s="50" t="str">
        <f aca="false">IF($A89="","","Above materiality – automatically selected")</f>
        <v/>
      </c>
      <c r="J89" s="90" t="str">
        <f aca="false">IF($A89="","",MATCH(LARGE('Expense Ledger'!$P$2:$P$800,$A89),'Expense Ledger'!$P$2:$P$800,0)+1)</f>
        <v/>
      </c>
      <c r="K89" s="50" t="str">
        <f aca="false">IF($A89="","",INDEX('Expense Ledger'!$A$1:$A$800,$J89)&amp;"")</f>
        <v/>
      </c>
      <c r="L89" s="54"/>
      <c r="M89" s="54"/>
    </row>
    <row r="90" customFormat="false" ht="15" hidden="false" customHeight="false" outlineLevel="0" collapsed="false">
      <c r="A90" s="90" t="str">
        <f aca="false">IF(ROWS($A$5:A90)&lt;='Expenses Testing'!$E$31,ROWS($A$5:A90),"")</f>
        <v/>
      </c>
      <c r="B90" s="91" t="str">
        <f aca="false">IF($A90="","",INDEX('Expense Ledger'!$B$1:$B$800,$J90))</f>
        <v/>
      </c>
      <c r="C90" s="90" t="str">
        <f aca="false">IF($A90="","",INDEX('Expense Ledger'!$C$1:$C$800,$J90))</f>
        <v/>
      </c>
      <c r="D90" s="50" t="str">
        <f aca="false">IF($A90="","",INDEX('Expense Ledger'!$D$1:$D$800,$J90))</f>
        <v/>
      </c>
      <c r="E90" s="50" t="str">
        <f aca="false">IF($A90="","",INDEX('Expense Ledger'!$F$1:$F$800,$J90)&amp;"")</f>
        <v/>
      </c>
      <c r="F90" s="52" t="str">
        <f aca="false">IF($A90="","",INDEX('Expense Ledger'!$I$1:$I$800,$J90))</f>
        <v/>
      </c>
      <c r="G90" s="52" t="str">
        <f aca="false">IF($A90="","",INDEX('Expense Ledger'!$J$1:$J$800,$J90))</f>
        <v/>
      </c>
      <c r="H90" s="52" t="str">
        <f aca="false">IF($A90="","",'Expenses Testing'!$E$9)</f>
        <v/>
      </c>
      <c r="I90" s="50" t="str">
        <f aca="false">IF($A90="","","Above materiality – automatically selected")</f>
        <v/>
      </c>
      <c r="J90" s="90" t="str">
        <f aca="false">IF($A90="","",MATCH(LARGE('Expense Ledger'!$P$2:$P$800,$A90),'Expense Ledger'!$P$2:$P$800,0)+1)</f>
        <v/>
      </c>
      <c r="K90" s="50" t="str">
        <f aca="false">IF($A90="","",INDEX('Expense Ledger'!$A$1:$A$800,$J90)&amp;"")</f>
        <v/>
      </c>
      <c r="L90" s="54"/>
      <c r="M90" s="54"/>
    </row>
    <row r="91" customFormat="false" ht="15" hidden="false" customHeight="false" outlineLevel="0" collapsed="false">
      <c r="A91" s="90" t="str">
        <f aca="false">IF(ROWS($A$5:A91)&lt;='Expenses Testing'!$E$31,ROWS($A$5:A91),"")</f>
        <v/>
      </c>
      <c r="B91" s="91" t="str">
        <f aca="false">IF($A91="","",INDEX('Expense Ledger'!$B$1:$B$800,$J91))</f>
        <v/>
      </c>
      <c r="C91" s="90" t="str">
        <f aca="false">IF($A91="","",INDEX('Expense Ledger'!$C$1:$C$800,$J91))</f>
        <v/>
      </c>
      <c r="D91" s="50" t="str">
        <f aca="false">IF($A91="","",INDEX('Expense Ledger'!$D$1:$D$800,$J91))</f>
        <v/>
      </c>
      <c r="E91" s="50" t="str">
        <f aca="false">IF($A91="","",INDEX('Expense Ledger'!$F$1:$F$800,$J91)&amp;"")</f>
        <v/>
      </c>
      <c r="F91" s="52" t="str">
        <f aca="false">IF($A91="","",INDEX('Expense Ledger'!$I$1:$I$800,$J91))</f>
        <v/>
      </c>
      <c r="G91" s="52" t="str">
        <f aca="false">IF($A91="","",INDEX('Expense Ledger'!$J$1:$J$800,$J91))</f>
        <v/>
      </c>
      <c r="H91" s="52" t="str">
        <f aca="false">IF($A91="","",'Expenses Testing'!$E$9)</f>
        <v/>
      </c>
      <c r="I91" s="50" t="str">
        <f aca="false">IF($A91="","","Above materiality – automatically selected")</f>
        <v/>
      </c>
      <c r="J91" s="90" t="str">
        <f aca="false">IF($A91="","",MATCH(LARGE('Expense Ledger'!$P$2:$P$800,$A91),'Expense Ledger'!$P$2:$P$800,0)+1)</f>
        <v/>
      </c>
      <c r="K91" s="50" t="str">
        <f aca="false">IF($A91="","",INDEX('Expense Ledger'!$A$1:$A$800,$J91)&amp;"")</f>
        <v/>
      </c>
      <c r="L91" s="54"/>
      <c r="M91" s="54"/>
    </row>
    <row r="92" customFormat="false" ht="15" hidden="false" customHeight="false" outlineLevel="0" collapsed="false">
      <c r="A92" s="90" t="str">
        <f aca="false">IF(ROWS($A$5:A92)&lt;='Expenses Testing'!$E$31,ROWS($A$5:A92),"")</f>
        <v/>
      </c>
      <c r="B92" s="91" t="str">
        <f aca="false">IF($A92="","",INDEX('Expense Ledger'!$B$1:$B$800,$J92))</f>
        <v/>
      </c>
      <c r="C92" s="90" t="str">
        <f aca="false">IF($A92="","",INDEX('Expense Ledger'!$C$1:$C$800,$J92))</f>
        <v/>
      </c>
      <c r="D92" s="50" t="str">
        <f aca="false">IF($A92="","",INDEX('Expense Ledger'!$D$1:$D$800,$J92))</f>
        <v/>
      </c>
      <c r="E92" s="50" t="str">
        <f aca="false">IF($A92="","",INDEX('Expense Ledger'!$F$1:$F$800,$J92)&amp;"")</f>
        <v/>
      </c>
      <c r="F92" s="52" t="str">
        <f aca="false">IF($A92="","",INDEX('Expense Ledger'!$I$1:$I$800,$J92))</f>
        <v/>
      </c>
      <c r="G92" s="52" t="str">
        <f aca="false">IF($A92="","",INDEX('Expense Ledger'!$J$1:$J$800,$J92))</f>
        <v/>
      </c>
      <c r="H92" s="52" t="str">
        <f aca="false">IF($A92="","",'Expenses Testing'!$E$9)</f>
        <v/>
      </c>
      <c r="I92" s="50" t="str">
        <f aca="false">IF($A92="","","Above materiality – automatically selected")</f>
        <v/>
      </c>
      <c r="J92" s="90" t="str">
        <f aca="false">IF($A92="","",MATCH(LARGE('Expense Ledger'!$P$2:$P$800,$A92),'Expense Ledger'!$P$2:$P$800,0)+1)</f>
        <v/>
      </c>
      <c r="K92" s="50" t="str">
        <f aca="false">IF($A92="","",INDEX('Expense Ledger'!$A$1:$A$800,$J92)&amp;"")</f>
        <v/>
      </c>
      <c r="L92" s="54"/>
      <c r="M92" s="54"/>
    </row>
    <row r="93" customFormat="false" ht="15" hidden="false" customHeight="false" outlineLevel="0" collapsed="false">
      <c r="A93" s="90" t="str">
        <f aca="false">IF(ROWS($A$5:A93)&lt;='Expenses Testing'!$E$31,ROWS($A$5:A93),"")</f>
        <v/>
      </c>
      <c r="B93" s="91" t="str">
        <f aca="false">IF($A93="","",INDEX('Expense Ledger'!$B$1:$B$800,$J93))</f>
        <v/>
      </c>
      <c r="C93" s="90" t="str">
        <f aca="false">IF($A93="","",INDEX('Expense Ledger'!$C$1:$C$800,$J93))</f>
        <v/>
      </c>
      <c r="D93" s="50" t="str">
        <f aca="false">IF($A93="","",INDEX('Expense Ledger'!$D$1:$D$800,$J93))</f>
        <v/>
      </c>
      <c r="E93" s="50" t="str">
        <f aca="false">IF($A93="","",INDEX('Expense Ledger'!$F$1:$F$800,$J93)&amp;"")</f>
        <v/>
      </c>
      <c r="F93" s="52" t="str">
        <f aca="false">IF($A93="","",INDEX('Expense Ledger'!$I$1:$I$800,$J93))</f>
        <v/>
      </c>
      <c r="G93" s="52" t="str">
        <f aca="false">IF($A93="","",INDEX('Expense Ledger'!$J$1:$J$800,$J93))</f>
        <v/>
      </c>
      <c r="H93" s="52" t="str">
        <f aca="false">IF($A93="","",'Expenses Testing'!$E$9)</f>
        <v/>
      </c>
      <c r="I93" s="50" t="str">
        <f aca="false">IF($A93="","","Above materiality – automatically selected")</f>
        <v/>
      </c>
      <c r="J93" s="90" t="str">
        <f aca="false">IF($A93="","",MATCH(LARGE('Expense Ledger'!$P$2:$P$800,$A93),'Expense Ledger'!$P$2:$P$800,0)+1)</f>
        <v/>
      </c>
      <c r="K93" s="50" t="str">
        <f aca="false">IF($A93="","",INDEX('Expense Ledger'!$A$1:$A$800,$J93)&amp;"")</f>
        <v/>
      </c>
      <c r="L93" s="54"/>
      <c r="M93" s="54"/>
    </row>
    <row r="94" customFormat="false" ht="15" hidden="false" customHeight="false" outlineLevel="0" collapsed="false">
      <c r="A94" s="90" t="str">
        <f aca="false">IF(ROWS($A$5:A94)&lt;='Expenses Testing'!$E$31,ROWS($A$5:A94),"")</f>
        <v/>
      </c>
      <c r="B94" s="91" t="str">
        <f aca="false">IF($A94="","",INDEX('Expense Ledger'!$B$1:$B$800,$J94))</f>
        <v/>
      </c>
      <c r="C94" s="90" t="str">
        <f aca="false">IF($A94="","",INDEX('Expense Ledger'!$C$1:$C$800,$J94))</f>
        <v/>
      </c>
      <c r="D94" s="50" t="str">
        <f aca="false">IF($A94="","",INDEX('Expense Ledger'!$D$1:$D$800,$J94))</f>
        <v/>
      </c>
      <c r="E94" s="50" t="str">
        <f aca="false">IF($A94="","",INDEX('Expense Ledger'!$F$1:$F$800,$J94)&amp;"")</f>
        <v/>
      </c>
      <c r="F94" s="52" t="str">
        <f aca="false">IF($A94="","",INDEX('Expense Ledger'!$I$1:$I$800,$J94))</f>
        <v/>
      </c>
      <c r="G94" s="52" t="str">
        <f aca="false">IF($A94="","",INDEX('Expense Ledger'!$J$1:$J$800,$J94))</f>
        <v/>
      </c>
      <c r="H94" s="52" t="str">
        <f aca="false">IF($A94="","",'Expenses Testing'!$E$9)</f>
        <v/>
      </c>
      <c r="I94" s="50" t="str">
        <f aca="false">IF($A94="","","Above materiality – automatically selected")</f>
        <v/>
      </c>
      <c r="J94" s="90" t="str">
        <f aca="false">IF($A94="","",MATCH(LARGE('Expense Ledger'!$P$2:$P$800,$A94),'Expense Ledger'!$P$2:$P$800,0)+1)</f>
        <v/>
      </c>
      <c r="K94" s="50" t="str">
        <f aca="false">IF($A94="","",INDEX('Expense Ledger'!$A$1:$A$800,$J94)&amp;"")</f>
        <v/>
      </c>
      <c r="L94" s="54"/>
      <c r="M94" s="54"/>
    </row>
    <row r="95" customFormat="false" ht="15" hidden="false" customHeight="false" outlineLevel="0" collapsed="false">
      <c r="A95" s="90" t="str">
        <f aca="false">IF(ROWS($A$5:A95)&lt;='Expenses Testing'!$E$31,ROWS($A$5:A95),"")</f>
        <v/>
      </c>
      <c r="B95" s="91" t="str">
        <f aca="false">IF($A95="","",INDEX('Expense Ledger'!$B$1:$B$800,$J95))</f>
        <v/>
      </c>
      <c r="C95" s="90" t="str">
        <f aca="false">IF($A95="","",INDEX('Expense Ledger'!$C$1:$C$800,$J95))</f>
        <v/>
      </c>
      <c r="D95" s="50" t="str">
        <f aca="false">IF($A95="","",INDEX('Expense Ledger'!$D$1:$D$800,$J95))</f>
        <v/>
      </c>
      <c r="E95" s="50" t="str">
        <f aca="false">IF($A95="","",INDEX('Expense Ledger'!$F$1:$F$800,$J95)&amp;"")</f>
        <v/>
      </c>
      <c r="F95" s="52" t="str">
        <f aca="false">IF($A95="","",INDEX('Expense Ledger'!$I$1:$I$800,$J95))</f>
        <v/>
      </c>
      <c r="G95" s="52" t="str">
        <f aca="false">IF($A95="","",INDEX('Expense Ledger'!$J$1:$J$800,$J95))</f>
        <v/>
      </c>
      <c r="H95" s="52" t="str">
        <f aca="false">IF($A95="","",'Expenses Testing'!$E$9)</f>
        <v/>
      </c>
      <c r="I95" s="50" t="str">
        <f aca="false">IF($A95="","","Above materiality – automatically selected")</f>
        <v/>
      </c>
      <c r="J95" s="90" t="str">
        <f aca="false">IF($A95="","",MATCH(LARGE('Expense Ledger'!$P$2:$P$800,$A95),'Expense Ledger'!$P$2:$P$800,0)+1)</f>
        <v/>
      </c>
      <c r="K95" s="50" t="str">
        <f aca="false">IF($A95="","",INDEX('Expense Ledger'!$A$1:$A$800,$J95)&amp;"")</f>
        <v/>
      </c>
      <c r="L95" s="54"/>
      <c r="M95" s="54"/>
    </row>
    <row r="96" customFormat="false" ht="15" hidden="false" customHeight="false" outlineLevel="0" collapsed="false">
      <c r="A96" s="90" t="str">
        <f aca="false">IF(ROWS($A$5:A96)&lt;='Expenses Testing'!$E$31,ROWS($A$5:A96),"")</f>
        <v/>
      </c>
      <c r="B96" s="91" t="str">
        <f aca="false">IF($A96="","",INDEX('Expense Ledger'!$B$1:$B$800,$J96))</f>
        <v/>
      </c>
      <c r="C96" s="90" t="str">
        <f aca="false">IF($A96="","",INDEX('Expense Ledger'!$C$1:$C$800,$J96))</f>
        <v/>
      </c>
      <c r="D96" s="50" t="str">
        <f aca="false">IF($A96="","",INDEX('Expense Ledger'!$D$1:$D$800,$J96))</f>
        <v/>
      </c>
      <c r="E96" s="50" t="str">
        <f aca="false">IF($A96="","",INDEX('Expense Ledger'!$F$1:$F$800,$J96)&amp;"")</f>
        <v/>
      </c>
      <c r="F96" s="52" t="str">
        <f aca="false">IF($A96="","",INDEX('Expense Ledger'!$I$1:$I$800,$J96))</f>
        <v/>
      </c>
      <c r="G96" s="52" t="str">
        <f aca="false">IF($A96="","",INDEX('Expense Ledger'!$J$1:$J$800,$J96))</f>
        <v/>
      </c>
      <c r="H96" s="52" t="str">
        <f aca="false">IF($A96="","",'Expenses Testing'!$E$9)</f>
        <v/>
      </c>
      <c r="I96" s="50" t="str">
        <f aca="false">IF($A96="","","Above materiality – automatically selected")</f>
        <v/>
      </c>
      <c r="J96" s="90" t="str">
        <f aca="false">IF($A96="","",MATCH(LARGE('Expense Ledger'!$P$2:$P$800,$A96),'Expense Ledger'!$P$2:$P$800,0)+1)</f>
        <v/>
      </c>
      <c r="K96" s="50" t="str">
        <f aca="false">IF($A96="","",INDEX('Expense Ledger'!$A$1:$A$800,$J96)&amp;"")</f>
        <v/>
      </c>
      <c r="L96" s="54"/>
      <c r="M96" s="54"/>
    </row>
    <row r="97" customFormat="false" ht="15" hidden="false" customHeight="false" outlineLevel="0" collapsed="false">
      <c r="A97" s="90" t="str">
        <f aca="false">IF(ROWS($A$5:A97)&lt;='Expenses Testing'!$E$31,ROWS($A$5:A97),"")</f>
        <v/>
      </c>
      <c r="B97" s="91" t="str">
        <f aca="false">IF($A97="","",INDEX('Expense Ledger'!$B$1:$B$800,$J97))</f>
        <v/>
      </c>
      <c r="C97" s="90" t="str">
        <f aca="false">IF($A97="","",INDEX('Expense Ledger'!$C$1:$C$800,$J97))</f>
        <v/>
      </c>
      <c r="D97" s="50" t="str">
        <f aca="false">IF($A97="","",INDEX('Expense Ledger'!$D$1:$D$800,$J97))</f>
        <v/>
      </c>
      <c r="E97" s="50" t="str">
        <f aca="false">IF($A97="","",INDEX('Expense Ledger'!$F$1:$F$800,$J97)&amp;"")</f>
        <v/>
      </c>
      <c r="F97" s="52" t="str">
        <f aca="false">IF($A97="","",INDEX('Expense Ledger'!$I$1:$I$800,$J97))</f>
        <v/>
      </c>
      <c r="G97" s="52" t="str">
        <f aca="false">IF($A97="","",INDEX('Expense Ledger'!$J$1:$J$800,$J97))</f>
        <v/>
      </c>
      <c r="H97" s="52" t="str">
        <f aca="false">IF($A97="","",'Expenses Testing'!$E$9)</f>
        <v/>
      </c>
      <c r="I97" s="50" t="str">
        <f aca="false">IF($A97="","","Above materiality – automatically selected")</f>
        <v/>
      </c>
      <c r="J97" s="90" t="str">
        <f aca="false">IF($A97="","",MATCH(LARGE('Expense Ledger'!$P$2:$P$800,$A97),'Expense Ledger'!$P$2:$P$800,0)+1)</f>
        <v/>
      </c>
      <c r="K97" s="50" t="str">
        <f aca="false">IF($A97="","",INDEX('Expense Ledger'!$A$1:$A$800,$J97)&amp;"")</f>
        <v/>
      </c>
      <c r="L97" s="54"/>
      <c r="M97" s="54"/>
    </row>
    <row r="98" customFormat="false" ht="15" hidden="false" customHeight="false" outlineLevel="0" collapsed="false">
      <c r="A98" s="90" t="str">
        <f aca="false">IF(ROWS($A$5:A98)&lt;='Expenses Testing'!$E$31,ROWS($A$5:A98),"")</f>
        <v/>
      </c>
      <c r="B98" s="91" t="str">
        <f aca="false">IF($A98="","",INDEX('Expense Ledger'!$B$1:$B$800,$J98))</f>
        <v/>
      </c>
      <c r="C98" s="90" t="str">
        <f aca="false">IF($A98="","",INDEX('Expense Ledger'!$C$1:$C$800,$J98))</f>
        <v/>
      </c>
      <c r="D98" s="50" t="str">
        <f aca="false">IF($A98="","",INDEX('Expense Ledger'!$D$1:$D$800,$J98))</f>
        <v/>
      </c>
      <c r="E98" s="50" t="str">
        <f aca="false">IF($A98="","",INDEX('Expense Ledger'!$F$1:$F$800,$J98)&amp;"")</f>
        <v/>
      </c>
      <c r="F98" s="52" t="str">
        <f aca="false">IF($A98="","",INDEX('Expense Ledger'!$I$1:$I$800,$J98))</f>
        <v/>
      </c>
      <c r="G98" s="52" t="str">
        <f aca="false">IF($A98="","",INDEX('Expense Ledger'!$J$1:$J$800,$J98))</f>
        <v/>
      </c>
      <c r="H98" s="52" t="str">
        <f aca="false">IF($A98="","",'Expenses Testing'!$E$9)</f>
        <v/>
      </c>
      <c r="I98" s="50" t="str">
        <f aca="false">IF($A98="","","Above materiality – automatically selected")</f>
        <v/>
      </c>
      <c r="J98" s="90" t="str">
        <f aca="false">IF($A98="","",MATCH(LARGE('Expense Ledger'!$P$2:$P$800,$A98),'Expense Ledger'!$P$2:$P$800,0)+1)</f>
        <v/>
      </c>
      <c r="K98" s="50" t="str">
        <f aca="false">IF($A98="","",INDEX('Expense Ledger'!$A$1:$A$800,$J98)&amp;"")</f>
        <v/>
      </c>
      <c r="L98" s="54"/>
      <c r="M98" s="54"/>
    </row>
    <row r="99" customFormat="false" ht="15" hidden="false" customHeight="false" outlineLevel="0" collapsed="false">
      <c r="A99" s="90" t="str">
        <f aca="false">IF(ROWS($A$5:A99)&lt;='Expenses Testing'!$E$31,ROWS($A$5:A99),"")</f>
        <v/>
      </c>
      <c r="B99" s="91" t="str">
        <f aca="false">IF($A99="","",INDEX('Expense Ledger'!$B$1:$B$800,$J99))</f>
        <v/>
      </c>
      <c r="C99" s="90" t="str">
        <f aca="false">IF($A99="","",INDEX('Expense Ledger'!$C$1:$C$800,$J99))</f>
        <v/>
      </c>
      <c r="D99" s="50" t="str">
        <f aca="false">IF($A99="","",INDEX('Expense Ledger'!$D$1:$D$800,$J99))</f>
        <v/>
      </c>
      <c r="E99" s="50" t="str">
        <f aca="false">IF($A99="","",INDEX('Expense Ledger'!$F$1:$F$800,$J99)&amp;"")</f>
        <v/>
      </c>
      <c r="F99" s="52" t="str">
        <f aca="false">IF($A99="","",INDEX('Expense Ledger'!$I$1:$I$800,$J99))</f>
        <v/>
      </c>
      <c r="G99" s="52" t="str">
        <f aca="false">IF($A99="","",INDEX('Expense Ledger'!$J$1:$J$800,$J99))</f>
        <v/>
      </c>
      <c r="H99" s="52" t="str">
        <f aca="false">IF($A99="","",'Expenses Testing'!$E$9)</f>
        <v/>
      </c>
      <c r="I99" s="50" t="str">
        <f aca="false">IF($A99="","","Above materiality – automatically selected")</f>
        <v/>
      </c>
      <c r="J99" s="90" t="str">
        <f aca="false">IF($A99="","",MATCH(LARGE('Expense Ledger'!$P$2:$P$800,$A99),'Expense Ledger'!$P$2:$P$800,0)+1)</f>
        <v/>
      </c>
      <c r="K99" s="50" t="str">
        <f aca="false">IF($A99="","",INDEX('Expense Ledger'!$A$1:$A$800,$J99)&amp;"")</f>
        <v/>
      </c>
      <c r="L99" s="54"/>
      <c r="M99" s="54"/>
    </row>
    <row r="100" customFormat="false" ht="15" hidden="false" customHeight="false" outlineLevel="0" collapsed="false">
      <c r="A100" s="90" t="str">
        <f aca="false">IF(ROWS($A$5:A100)&lt;='Expenses Testing'!$E$31,ROWS($A$5:A100),"")</f>
        <v/>
      </c>
      <c r="B100" s="91" t="str">
        <f aca="false">IF($A100="","",INDEX('Expense Ledger'!$B$1:$B$800,$J100))</f>
        <v/>
      </c>
      <c r="C100" s="90" t="str">
        <f aca="false">IF($A100="","",INDEX('Expense Ledger'!$C$1:$C$800,$J100))</f>
        <v/>
      </c>
      <c r="D100" s="50" t="str">
        <f aca="false">IF($A100="","",INDEX('Expense Ledger'!$D$1:$D$800,$J100))</f>
        <v/>
      </c>
      <c r="E100" s="50" t="str">
        <f aca="false">IF($A100="","",INDEX('Expense Ledger'!$F$1:$F$800,$J100)&amp;"")</f>
        <v/>
      </c>
      <c r="F100" s="52" t="str">
        <f aca="false">IF($A100="","",INDEX('Expense Ledger'!$I$1:$I$800,$J100))</f>
        <v/>
      </c>
      <c r="G100" s="52" t="str">
        <f aca="false">IF($A100="","",INDEX('Expense Ledger'!$J$1:$J$800,$J100))</f>
        <v/>
      </c>
      <c r="H100" s="52" t="str">
        <f aca="false">IF($A100="","",'Expenses Testing'!$E$9)</f>
        <v/>
      </c>
      <c r="I100" s="50" t="str">
        <f aca="false">IF($A100="","","Above materiality – automatically selected")</f>
        <v/>
      </c>
      <c r="J100" s="90" t="str">
        <f aca="false">IF($A100="","",MATCH(LARGE('Expense Ledger'!$P$2:$P$800,$A100),'Expense Ledger'!$P$2:$P$800,0)+1)</f>
        <v/>
      </c>
      <c r="K100" s="50" t="str">
        <f aca="false">IF($A100="","",INDEX('Expense Ledger'!$A$1:$A$800,$J100)&amp;"")</f>
        <v/>
      </c>
      <c r="L100" s="54"/>
      <c r="M100" s="54"/>
    </row>
    <row r="101" customFormat="false" ht="15" hidden="false" customHeight="false" outlineLevel="0" collapsed="false">
      <c r="A101" s="90" t="str">
        <f aca="false">IF(ROWS($A$5:A101)&lt;='Expenses Testing'!$E$31,ROWS($A$5:A101),"")</f>
        <v/>
      </c>
      <c r="B101" s="91" t="str">
        <f aca="false">IF($A101="","",INDEX('Expense Ledger'!$B$1:$B$800,$J101))</f>
        <v/>
      </c>
      <c r="C101" s="90" t="str">
        <f aca="false">IF($A101="","",INDEX('Expense Ledger'!$C$1:$C$800,$J101))</f>
        <v/>
      </c>
      <c r="D101" s="50" t="str">
        <f aca="false">IF($A101="","",INDEX('Expense Ledger'!$D$1:$D$800,$J101))</f>
        <v/>
      </c>
      <c r="E101" s="50" t="str">
        <f aca="false">IF($A101="","",INDEX('Expense Ledger'!$F$1:$F$800,$J101)&amp;"")</f>
        <v/>
      </c>
      <c r="F101" s="52" t="str">
        <f aca="false">IF($A101="","",INDEX('Expense Ledger'!$I$1:$I$800,$J101))</f>
        <v/>
      </c>
      <c r="G101" s="52" t="str">
        <f aca="false">IF($A101="","",INDEX('Expense Ledger'!$J$1:$J$800,$J101))</f>
        <v/>
      </c>
      <c r="H101" s="52" t="str">
        <f aca="false">IF($A101="","",'Expenses Testing'!$E$9)</f>
        <v/>
      </c>
      <c r="I101" s="50" t="str">
        <f aca="false">IF($A101="","","Above materiality – automatically selected")</f>
        <v/>
      </c>
      <c r="J101" s="90" t="str">
        <f aca="false">IF($A101="","",MATCH(LARGE('Expense Ledger'!$P$2:$P$800,$A101),'Expense Ledger'!$P$2:$P$800,0)+1)</f>
        <v/>
      </c>
      <c r="K101" s="50" t="str">
        <f aca="false">IF($A101="","",INDEX('Expense Ledger'!$A$1:$A$800,$J101)&amp;"")</f>
        <v/>
      </c>
      <c r="L101" s="54"/>
      <c r="M101" s="54"/>
    </row>
    <row r="102" customFormat="false" ht="15" hidden="false" customHeight="false" outlineLevel="0" collapsed="false">
      <c r="A102" s="90" t="str">
        <f aca="false">IF(ROWS($A$5:A102)&lt;='Expenses Testing'!$E$31,ROWS($A$5:A102),"")</f>
        <v/>
      </c>
      <c r="B102" s="91" t="str">
        <f aca="false">IF($A102="","",INDEX('Expense Ledger'!$B$1:$B$800,$J102))</f>
        <v/>
      </c>
      <c r="C102" s="90" t="str">
        <f aca="false">IF($A102="","",INDEX('Expense Ledger'!$C$1:$C$800,$J102))</f>
        <v/>
      </c>
      <c r="D102" s="50" t="str">
        <f aca="false">IF($A102="","",INDEX('Expense Ledger'!$D$1:$D$800,$J102))</f>
        <v/>
      </c>
      <c r="E102" s="50" t="str">
        <f aca="false">IF($A102="","",INDEX('Expense Ledger'!$F$1:$F$800,$J102)&amp;"")</f>
        <v/>
      </c>
      <c r="F102" s="52" t="str">
        <f aca="false">IF($A102="","",INDEX('Expense Ledger'!$I$1:$I$800,$J102))</f>
        <v/>
      </c>
      <c r="G102" s="52" t="str">
        <f aca="false">IF($A102="","",INDEX('Expense Ledger'!$J$1:$J$800,$J102))</f>
        <v/>
      </c>
      <c r="H102" s="52" t="str">
        <f aca="false">IF($A102="","",'Expenses Testing'!$E$9)</f>
        <v/>
      </c>
      <c r="I102" s="50" t="str">
        <f aca="false">IF($A102="","","Above materiality – automatically selected")</f>
        <v/>
      </c>
      <c r="J102" s="90" t="str">
        <f aca="false">IF($A102="","",MATCH(LARGE('Expense Ledger'!$P$2:$P$800,$A102),'Expense Ledger'!$P$2:$P$800,0)+1)</f>
        <v/>
      </c>
      <c r="K102" s="50" t="str">
        <f aca="false">IF($A102="","",INDEX('Expense Ledger'!$A$1:$A$800,$J102)&amp;"")</f>
        <v/>
      </c>
      <c r="L102" s="54"/>
      <c r="M102" s="54"/>
    </row>
    <row r="103" customFormat="false" ht="15" hidden="false" customHeight="false" outlineLevel="0" collapsed="false">
      <c r="A103" s="90" t="str">
        <f aca="false">IF(ROWS($A$5:A103)&lt;='Expenses Testing'!$E$31,ROWS($A$5:A103),"")</f>
        <v/>
      </c>
      <c r="B103" s="91" t="str">
        <f aca="false">IF($A103="","",INDEX('Expense Ledger'!$B$1:$B$800,$J103))</f>
        <v/>
      </c>
      <c r="C103" s="90" t="str">
        <f aca="false">IF($A103="","",INDEX('Expense Ledger'!$C$1:$C$800,$J103))</f>
        <v/>
      </c>
      <c r="D103" s="50" t="str">
        <f aca="false">IF($A103="","",INDEX('Expense Ledger'!$D$1:$D$800,$J103))</f>
        <v/>
      </c>
      <c r="E103" s="50" t="str">
        <f aca="false">IF($A103="","",INDEX('Expense Ledger'!$F$1:$F$800,$J103)&amp;"")</f>
        <v/>
      </c>
      <c r="F103" s="52" t="str">
        <f aca="false">IF($A103="","",INDEX('Expense Ledger'!$I$1:$I$800,$J103))</f>
        <v/>
      </c>
      <c r="G103" s="52" t="str">
        <f aca="false">IF($A103="","",INDEX('Expense Ledger'!$J$1:$J$800,$J103))</f>
        <v/>
      </c>
      <c r="H103" s="52" t="str">
        <f aca="false">IF($A103="","",'Expenses Testing'!$E$9)</f>
        <v/>
      </c>
      <c r="I103" s="50" t="str">
        <f aca="false">IF($A103="","","Above materiality – automatically selected")</f>
        <v/>
      </c>
      <c r="J103" s="90" t="str">
        <f aca="false">IF($A103="","",MATCH(LARGE('Expense Ledger'!$P$2:$P$800,$A103),'Expense Ledger'!$P$2:$P$800,0)+1)</f>
        <v/>
      </c>
      <c r="K103" s="50" t="str">
        <f aca="false">IF($A103="","",INDEX('Expense Ledger'!$A$1:$A$800,$J103)&amp;"")</f>
        <v/>
      </c>
      <c r="L103" s="54"/>
      <c r="M103" s="54"/>
    </row>
    <row r="104" customFormat="false" ht="15" hidden="false" customHeight="false" outlineLevel="0" collapsed="false">
      <c r="A104" s="90" t="str">
        <f aca="false">IF(ROWS($A$5:A104)&lt;='Expenses Testing'!$E$31,ROWS($A$5:A104),"")</f>
        <v/>
      </c>
      <c r="B104" s="91" t="str">
        <f aca="false">IF($A104="","",INDEX('Expense Ledger'!$B$1:$B$800,$J104))</f>
        <v/>
      </c>
      <c r="C104" s="90" t="str">
        <f aca="false">IF($A104="","",INDEX('Expense Ledger'!$C$1:$C$800,$J104))</f>
        <v/>
      </c>
      <c r="D104" s="50" t="str">
        <f aca="false">IF($A104="","",INDEX('Expense Ledger'!$D$1:$D$800,$J104))</f>
        <v/>
      </c>
      <c r="E104" s="50" t="str">
        <f aca="false">IF($A104="","",INDEX('Expense Ledger'!$F$1:$F$800,$J104)&amp;"")</f>
        <v/>
      </c>
      <c r="F104" s="52" t="str">
        <f aca="false">IF($A104="","",INDEX('Expense Ledger'!$I$1:$I$800,$J104))</f>
        <v/>
      </c>
      <c r="G104" s="52" t="str">
        <f aca="false">IF($A104="","",INDEX('Expense Ledger'!$J$1:$J$800,$J104))</f>
        <v/>
      </c>
      <c r="H104" s="52" t="str">
        <f aca="false">IF($A104="","",'Expenses Testing'!$E$9)</f>
        <v/>
      </c>
      <c r="I104" s="50" t="str">
        <f aca="false">IF($A104="","","Above materiality – automatically selected")</f>
        <v/>
      </c>
      <c r="J104" s="90" t="str">
        <f aca="false">IF($A104="","",MATCH(LARGE('Expense Ledger'!$P$2:$P$800,$A104),'Expense Ledger'!$P$2:$P$800,0)+1)</f>
        <v/>
      </c>
      <c r="K104" s="50" t="str">
        <f aca="false">IF($A104="","",INDEX('Expense Ledger'!$A$1:$A$800,$J104)&amp;"")</f>
        <v/>
      </c>
      <c r="L104" s="54"/>
      <c r="M104" s="54"/>
    </row>
    <row r="105" customFormat="false" ht="15" hidden="false" customHeight="false" outlineLevel="0" collapsed="false">
      <c r="A105" s="90" t="str">
        <f aca="false">IF(ROWS($A$5:A105)&lt;='Expenses Testing'!$E$31,ROWS($A$5:A105),"")</f>
        <v/>
      </c>
      <c r="B105" s="91" t="str">
        <f aca="false">IF($A105="","",INDEX('Expense Ledger'!$B$1:$B$800,$J105))</f>
        <v/>
      </c>
      <c r="C105" s="90" t="str">
        <f aca="false">IF($A105="","",INDEX('Expense Ledger'!$C$1:$C$800,$J105))</f>
        <v/>
      </c>
      <c r="D105" s="50" t="str">
        <f aca="false">IF($A105="","",INDEX('Expense Ledger'!$D$1:$D$800,$J105))</f>
        <v/>
      </c>
      <c r="E105" s="50" t="str">
        <f aca="false">IF($A105="","",INDEX('Expense Ledger'!$F$1:$F$800,$J105)&amp;"")</f>
        <v/>
      </c>
      <c r="F105" s="52" t="str">
        <f aca="false">IF($A105="","",INDEX('Expense Ledger'!$I$1:$I$800,$J105))</f>
        <v/>
      </c>
      <c r="G105" s="52" t="str">
        <f aca="false">IF($A105="","",INDEX('Expense Ledger'!$J$1:$J$800,$J105))</f>
        <v/>
      </c>
      <c r="H105" s="52" t="str">
        <f aca="false">IF($A105="","",'Expenses Testing'!$E$9)</f>
        <v/>
      </c>
      <c r="I105" s="50" t="str">
        <f aca="false">IF($A105="","","Above materiality – automatically selected")</f>
        <v/>
      </c>
      <c r="J105" s="90" t="str">
        <f aca="false">IF($A105="","",MATCH(LARGE('Expense Ledger'!$P$2:$P$800,$A105),'Expense Ledger'!$P$2:$P$800,0)+1)</f>
        <v/>
      </c>
      <c r="K105" s="50" t="str">
        <f aca="false">IF($A105="","",INDEX('Expense Ledger'!$A$1:$A$800,$J105)&amp;"")</f>
        <v/>
      </c>
      <c r="L105" s="54"/>
      <c r="M105" s="54"/>
    </row>
    <row r="106" customFormat="false" ht="15" hidden="false" customHeight="false" outlineLevel="0" collapsed="false">
      <c r="A106" s="90" t="str">
        <f aca="false">IF(ROWS($A$5:A106)&lt;='Expenses Testing'!$E$31,ROWS($A$5:A106),"")</f>
        <v/>
      </c>
      <c r="B106" s="91" t="str">
        <f aca="false">IF($A106="","",INDEX('Expense Ledger'!$B$1:$B$800,$J106))</f>
        <v/>
      </c>
      <c r="C106" s="90" t="str">
        <f aca="false">IF($A106="","",INDEX('Expense Ledger'!$C$1:$C$800,$J106))</f>
        <v/>
      </c>
      <c r="D106" s="50" t="str">
        <f aca="false">IF($A106="","",INDEX('Expense Ledger'!$D$1:$D$800,$J106))</f>
        <v/>
      </c>
      <c r="E106" s="50" t="str">
        <f aca="false">IF($A106="","",INDEX('Expense Ledger'!$F$1:$F$800,$J106)&amp;"")</f>
        <v/>
      </c>
      <c r="F106" s="52" t="str">
        <f aca="false">IF($A106="","",INDEX('Expense Ledger'!$I$1:$I$800,$J106))</f>
        <v/>
      </c>
      <c r="G106" s="52" t="str">
        <f aca="false">IF($A106="","",INDEX('Expense Ledger'!$J$1:$J$800,$J106))</f>
        <v/>
      </c>
      <c r="H106" s="52" t="str">
        <f aca="false">IF($A106="","",'Expenses Testing'!$E$9)</f>
        <v/>
      </c>
      <c r="I106" s="50" t="str">
        <f aca="false">IF($A106="","","Above materiality – automatically selected")</f>
        <v/>
      </c>
      <c r="J106" s="90" t="str">
        <f aca="false">IF($A106="","",MATCH(LARGE('Expense Ledger'!$P$2:$P$800,$A106),'Expense Ledger'!$P$2:$P$800,0)+1)</f>
        <v/>
      </c>
      <c r="K106" s="50" t="str">
        <f aca="false">IF($A106="","",INDEX('Expense Ledger'!$A$1:$A$800,$J106)&amp;"")</f>
        <v/>
      </c>
      <c r="L106" s="54"/>
      <c r="M106" s="54"/>
    </row>
    <row r="107" customFormat="false" ht="15" hidden="false" customHeight="false" outlineLevel="0" collapsed="false">
      <c r="A107" s="90" t="str">
        <f aca="false">IF(ROWS($A$5:A107)&lt;='Expenses Testing'!$E$31,ROWS($A$5:A107),"")</f>
        <v/>
      </c>
      <c r="B107" s="91" t="str">
        <f aca="false">IF($A107="","",INDEX('Expense Ledger'!$B$1:$B$800,$J107))</f>
        <v/>
      </c>
      <c r="C107" s="90" t="str">
        <f aca="false">IF($A107="","",INDEX('Expense Ledger'!$C$1:$C$800,$J107))</f>
        <v/>
      </c>
      <c r="D107" s="50" t="str">
        <f aca="false">IF($A107="","",INDEX('Expense Ledger'!$D$1:$D$800,$J107))</f>
        <v/>
      </c>
      <c r="E107" s="50" t="str">
        <f aca="false">IF($A107="","",INDEX('Expense Ledger'!$F$1:$F$800,$J107)&amp;"")</f>
        <v/>
      </c>
      <c r="F107" s="52" t="str">
        <f aca="false">IF($A107="","",INDEX('Expense Ledger'!$I$1:$I$800,$J107))</f>
        <v/>
      </c>
      <c r="G107" s="52" t="str">
        <f aca="false">IF($A107="","",INDEX('Expense Ledger'!$J$1:$J$800,$J107))</f>
        <v/>
      </c>
      <c r="H107" s="52" t="str">
        <f aca="false">IF($A107="","",'Expenses Testing'!$E$9)</f>
        <v/>
      </c>
      <c r="I107" s="50" t="str">
        <f aca="false">IF($A107="","","Above materiality – automatically selected")</f>
        <v/>
      </c>
      <c r="J107" s="90" t="str">
        <f aca="false">IF($A107="","",MATCH(LARGE('Expense Ledger'!$P$2:$P$800,$A107),'Expense Ledger'!$P$2:$P$800,0)+1)</f>
        <v/>
      </c>
      <c r="K107" s="50" t="str">
        <f aca="false">IF($A107="","",INDEX('Expense Ledger'!$A$1:$A$800,$J107)&amp;"")</f>
        <v/>
      </c>
      <c r="L107" s="54"/>
      <c r="M107" s="54"/>
    </row>
    <row r="108" customFormat="false" ht="15" hidden="false" customHeight="false" outlineLevel="0" collapsed="false">
      <c r="A108" s="90" t="str">
        <f aca="false">IF(ROWS($A$5:A108)&lt;='Expenses Testing'!$E$31,ROWS($A$5:A108),"")</f>
        <v/>
      </c>
      <c r="B108" s="91" t="str">
        <f aca="false">IF($A108="","",INDEX('Expense Ledger'!$B$1:$B$800,$J108))</f>
        <v/>
      </c>
      <c r="C108" s="90" t="str">
        <f aca="false">IF($A108="","",INDEX('Expense Ledger'!$C$1:$C$800,$J108))</f>
        <v/>
      </c>
      <c r="D108" s="50" t="str">
        <f aca="false">IF($A108="","",INDEX('Expense Ledger'!$D$1:$D$800,$J108))</f>
        <v/>
      </c>
      <c r="E108" s="50" t="str">
        <f aca="false">IF($A108="","",INDEX('Expense Ledger'!$F$1:$F$800,$J108)&amp;"")</f>
        <v/>
      </c>
      <c r="F108" s="52" t="str">
        <f aca="false">IF($A108="","",INDEX('Expense Ledger'!$I$1:$I$800,$J108))</f>
        <v/>
      </c>
      <c r="G108" s="52" t="str">
        <f aca="false">IF($A108="","",INDEX('Expense Ledger'!$J$1:$J$800,$J108))</f>
        <v/>
      </c>
      <c r="H108" s="52" t="str">
        <f aca="false">IF($A108="","",'Expenses Testing'!$E$9)</f>
        <v/>
      </c>
      <c r="I108" s="50" t="str">
        <f aca="false">IF($A108="","","Above materiality – automatically selected")</f>
        <v/>
      </c>
      <c r="J108" s="90" t="str">
        <f aca="false">IF($A108="","",MATCH(LARGE('Expense Ledger'!$P$2:$P$800,$A108),'Expense Ledger'!$P$2:$P$800,0)+1)</f>
        <v/>
      </c>
      <c r="K108" s="50" t="str">
        <f aca="false">IF($A108="","",INDEX('Expense Ledger'!$A$1:$A$800,$J108)&amp;"")</f>
        <v/>
      </c>
      <c r="L108" s="54"/>
      <c r="M108" s="54"/>
    </row>
    <row r="109" customFormat="false" ht="15" hidden="false" customHeight="false" outlineLevel="0" collapsed="false">
      <c r="A109" s="90" t="str">
        <f aca="false">IF(ROWS($A$5:A109)&lt;='Expenses Testing'!$E$31,ROWS($A$5:A109),"")</f>
        <v/>
      </c>
      <c r="B109" s="91" t="str">
        <f aca="false">IF($A109="","",INDEX('Expense Ledger'!$B$1:$B$800,$J109))</f>
        <v/>
      </c>
      <c r="C109" s="90" t="str">
        <f aca="false">IF($A109="","",INDEX('Expense Ledger'!$C$1:$C$800,$J109))</f>
        <v/>
      </c>
      <c r="D109" s="50" t="str">
        <f aca="false">IF($A109="","",INDEX('Expense Ledger'!$D$1:$D$800,$J109))</f>
        <v/>
      </c>
      <c r="E109" s="50" t="str">
        <f aca="false">IF($A109="","",INDEX('Expense Ledger'!$F$1:$F$800,$J109)&amp;"")</f>
        <v/>
      </c>
      <c r="F109" s="52" t="str">
        <f aca="false">IF($A109="","",INDEX('Expense Ledger'!$I$1:$I$800,$J109))</f>
        <v/>
      </c>
      <c r="G109" s="52" t="str">
        <f aca="false">IF($A109="","",INDEX('Expense Ledger'!$J$1:$J$800,$J109))</f>
        <v/>
      </c>
      <c r="H109" s="52" t="str">
        <f aca="false">IF($A109="","",'Expenses Testing'!$E$9)</f>
        <v/>
      </c>
      <c r="I109" s="50" t="str">
        <f aca="false">IF($A109="","","Above materiality – automatically selected")</f>
        <v/>
      </c>
      <c r="J109" s="90" t="str">
        <f aca="false">IF($A109="","",MATCH(LARGE('Expense Ledger'!$P$2:$P$800,$A109),'Expense Ledger'!$P$2:$P$800,0)+1)</f>
        <v/>
      </c>
      <c r="K109" s="50" t="str">
        <f aca="false">IF($A109="","",INDEX('Expense Ledger'!$A$1:$A$800,$J109)&amp;"")</f>
        <v/>
      </c>
      <c r="L109" s="54"/>
      <c r="M109" s="54"/>
    </row>
    <row r="110" customFormat="false" ht="15" hidden="false" customHeight="false" outlineLevel="0" collapsed="false">
      <c r="A110" s="90" t="str">
        <f aca="false">IF(ROWS($A$5:A110)&lt;='Expenses Testing'!$E$31,ROWS($A$5:A110),"")</f>
        <v/>
      </c>
      <c r="B110" s="91" t="str">
        <f aca="false">IF($A110="","",INDEX('Expense Ledger'!$B$1:$B$800,$J110))</f>
        <v/>
      </c>
      <c r="C110" s="90" t="str">
        <f aca="false">IF($A110="","",INDEX('Expense Ledger'!$C$1:$C$800,$J110))</f>
        <v/>
      </c>
      <c r="D110" s="50" t="str">
        <f aca="false">IF($A110="","",INDEX('Expense Ledger'!$D$1:$D$800,$J110))</f>
        <v/>
      </c>
      <c r="E110" s="50" t="str">
        <f aca="false">IF($A110="","",INDEX('Expense Ledger'!$F$1:$F$800,$J110)&amp;"")</f>
        <v/>
      </c>
      <c r="F110" s="52" t="str">
        <f aca="false">IF($A110="","",INDEX('Expense Ledger'!$I$1:$I$800,$J110))</f>
        <v/>
      </c>
      <c r="G110" s="52" t="str">
        <f aca="false">IF($A110="","",INDEX('Expense Ledger'!$J$1:$J$800,$J110))</f>
        <v/>
      </c>
      <c r="H110" s="52" t="str">
        <f aca="false">IF($A110="","",'Expenses Testing'!$E$9)</f>
        <v/>
      </c>
      <c r="I110" s="50" t="str">
        <f aca="false">IF($A110="","","Above materiality – automatically selected")</f>
        <v/>
      </c>
      <c r="J110" s="90" t="str">
        <f aca="false">IF($A110="","",MATCH(LARGE('Expense Ledger'!$P$2:$P$800,$A110),'Expense Ledger'!$P$2:$P$800,0)+1)</f>
        <v/>
      </c>
      <c r="K110" s="50" t="str">
        <f aca="false">IF($A110="","",INDEX('Expense Ledger'!$A$1:$A$800,$J110)&amp;"")</f>
        <v/>
      </c>
      <c r="L110" s="54"/>
      <c r="M110" s="54"/>
    </row>
    <row r="111" customFormat="false" ht="15" hidden="false" customHeight="false" outlineLevel="0" collapsed="false">
      <c r="A111" s="90" t="str">
        <f aca="false">IF(ROWS($A$5:A111)&lt;='Expenses Testing'!$E$31,ROWS($A$5:A111),"")</f>
        <v/>
      </c>
      <c r="B111" s="91" t="str">
        <f aca="false">IF($A111="","",INDEX('Expense Ledger'!$B$1:$B$800,$J111))</f>
        <v/>
      </c>
      <c r="C111" s="90" t="str">
        <f aca="false">IF($A111="","",INDEX('Expense Ledger'!$C$1:$C$800,$J111))</f>
        <v/>
      </c>
      <c r="D111" s="50" t="str">
        <f aca="false">IF($A111="","",INDEX('Expense Ledger'!$D$1:$D$800,$J111))</f>
        <v/>
      </c>
      <c r="E111" s="50" t="str">
        <f aca="false">IF($A111="","",INDEX('Expense Ledger'!$F$1:$F$800,$J111)&amp;"")</f>
        <v/>
      </c>
      <c r="F111" s="52" t="str">
        <f aca="false">IF($A111="","",INDEX('Expense Ledger'!$I$1:$I$800,$J111))</f>
        <v/>
      </c>
      <c r="G111" s="52" t="str">
        <f aca="false">IF($A111="","",INDEX('Expense Ledger'!$J$1:$J$800,$J111))</f>
        <v/>
      </c>
      <c r="H111" s="52" t="str">
        <f aca="false">IF($A111="","",'Expenses Testing'!$E$9)</f>
        <v/>
      </c>
      <c r="I111" s="50" t="str">
        <f aca="false">IF($A111="","","Above materiality – automatically selected")</f>
        <v/>
      </c>
      <c r="J111" s="90" t="str">
        <f aca="false">IF($A111="","",MATCH(LARGE('Expense Ledger'!$P$2:$P$800,$A111),'Expense Ledger'!$P$2:$P$800,0)+1)</f>
        <v/>
      </c>
      <c r="K111" s="50" t="str">
        <f aca="false">IF($A111="","",INDEX('Expense Ledger'!$A$1:$A$800,$J111)&amp;"")</f>
        <v/>
      </c>
      <c r="L111" s="54"/>
      <c r="M111" s="54"/>
    </row>
    <row r="112" customFormat="false" ht="15" hidden="false" customHeight="false" outlineLevel="0" collapsed="false">
      <c r="A112" s="90" t="str">
        <f aca="false">IF(ROWS($A$5:A112)&lt;='Expenses Testing'!$E$31,ROWS($A$5:A112),"")</f>
        <v/>
      </c>
      <c r="B112" s="91" t="str">
        <f aca="false">IF($A112="","",INDEX('Expense Ledger'!$B$1:$B$800,$J112))</f>
        <v/>
      </c>
      <c r="C112" s="90" t="str">
        <f aca="false">IF($A112="","",INDEX('Expense Ledger'!$C$1:$C$800,$J112))</f>
        <v/>
      </c>
      <c r="D112" s="50" t="str">
        <f aca="false">IF($A112="","",INDEX('Expense Ledger'!$D$1:$D$800,$J112))</f>
        <v/>
      </c>
      <c r="E112" s="50" t="str">
        <f aca="false">IF($A112="","",INDEX('Expense Ledger'!$F$1:$F$800,$J112)&amp;"")</f>
        <v/>
      </c>
      <c r="F112" s="52" t="str">
        <f aca="false">IF($A112="","",INDEX('Expense Ledger'!$I$1:$I$800,$J112))</f>
        <v/>
      </c>
      <c r="G112" s="52" t="str">
        <f aca="false">IF($A112="","",INDEX('Expense Ledger'!$J$1:$J$800,$J112))</f>
        <v/>
      </c>
      <c r="H112" s="52" t="str">
        <f aca="false">IF($A112="","",'Expenses Testing'!$E$9)</f>
        <v/>
      </c>
      <c r="I112" s="50" t="str">
        <f aca="false">IF($A112="","","Above materiality – automatically selected")</f>
        <v/>
      </c>
      <c r="J112" s="90" t="str">
        <f aca="false">IF($A112="","",MATCH(LARGE('Expense Ledger'!$P$2:$P$800,$A112),'Expense Ledger'!$P$2:$P$800,0)+1)</f>
        <v/>
      </c>
      <c r="K112" s="50" t="str">
        <f aca="false">IF($A112="","",INDEX('Expense Ledger'!$A$1:$A$800,$J112)&amp;"")</f>
        <v/>
      </c>
      <c r="L112" s="54"/>
      <c r="M112" s="54"/>
    </row>
    <row r="113" customFormat="false" ht="15" hidden="false" customHeight="false" outlineLevel="0" collapsed="false">
      <c r="A113" s="90" t="str">
        <f aca="false">IF(ROWS($A$5:A113)&lt;='Expenses Testing'!$E$31,ROWS($A$5:A113),"")</f>
        <v/>
      </c>
      <c r="B113" s="91" t="str">
        <f aca="false">IF($A113="","",INDEX('Expense Ledger'!$B$1:$B$800,$J113))</f>
        <v/>
      </c>
      <c r="C113" s="90" t="str">
        <f aca="false">IF($A113="","",INDEX('Expense Ledger'!$C$1:$C$800,$J113))</f>
        <v/>
      </c>
      <c r="D113" s="50" t="str">
        <f aca="false">IF($A113="","",INDEX('Expense Ledger'!$D$1:$D$800,$J113))</f>
        <v/>
      </c>
      <c r="E113" s="50" t="str">
        <f aca="false">IF($A113="","",INDEX('Expense Ledger'!$F$1:$F$800,$J113)&amp;"")</f>
        <v/>
      </c>
      <c r="F113" s="52" t="str">
        <f aca="false">IF($A113="","",INDEX('Expense Ledger'!$I$1:$I$800,$J113))</f>
        <v/>
      </c>
      <c r="G113" s="52" t="str">
        <f aca="false">IF($A113="","",INDEX('Expense Ledger'!$J$1:$J$800,$J113))</f>
        <v/>
      </c>
      <c r="H113" s="52" t="str">
        <f aca="false">IF($A113="","",'Expenses Testing'!$E$9)</f>
        <v/>
      </c>
      <c r="I113" s="50" t="str">
        <f aca="false">IF($A113="","","Above materiality – automatically selected")</f>
        <v/>
      </c>
      <c r="J113" s="90" t="str">
        <f aca="false">IF($A113="","",MATCH(LARGE('Expense Ledger'!$P$2:$P$800,$A113),'Expense Ledger'!$P$2:$P$800,0)+1)</f>
        <v/>
      </c>
      <c r="K113" s="50" t="str">
        <f aca="false">IF($A113="","",INDEX('Expense Ledger'!$A$1:$A$800,$J113)&amp;"")</f>
        <v/>
      </c>
      <c r="L113" s="54"/>
      <c r="M113" s="54"/>
    </row>
    <row r="114" customFormat="false" ht="15" hidden="false" customHeight="false" outlineLevel="0" collapsed="false">
      <c r="A114" s="90" t="str">
        <f aca="false">IF(ROWS($A$5:A114)&lt;='Expenses Testing'!$E$31,ROWS($A$5:A114),"")</f>
        <v/>
      </c>
      <c r="B114" s="91" t="str">
        <f aca="false">IF($A114="","",INDEX('Expense Ledger'!$B$1:$B$800,$J114))</f>
        <v/>
      </c>
      <c r="C114" s="90" t="str">
        <f aca="false">IF($A114="","",INDEX('Expense Ledger'!$C$1:$C$800,$J114))</f>
        <v/>
      </c>
      <c r="D114" s="50" t="str">
        <f aca="false">IF($A114="","",INDEX('Expense Ledger'!$D$1:$D$800,$J114))</f>
        <v/>
      </c>
      <c r="E114" s="50" t="str">
        <f aca="false">IF($A114="","",INDEX('Expense Ledger'!$F$1:$F$800,$J114)&amp;"")</f>
        <v/>
      </c>
      <c r="F114" s="52" t="str">
        <f aca="false">IF($A114="","",INDEX('Expense Ledger'!$I$1:$I$800,$J114))</f>
        <v/>
      </c>
      <c r="G114" s="52" t="str">
        <f aca="false">IF($A114="","",INDEX('Expense Ledger'!$J$1:$J$800,$J114))</f>
        <v/>
      </c>
      <c r="H114" s="52" t="str">
        <f aca="false">IF($A114="","",'Expenses Testing'!$E$9)</f>
        <v/>
      </c>
      <c r="I114" s="50" t="str">
        <f aca="false">IF($A114="","","Above materiality – automatically selected")</f>
        <v/>
      </c>
      <c r="J114" s="90" t="str">
        <f aca="false">IF($A114="","",MATCH(LARGE('Expense Ledger'!$P$2:$P$800,$A114),'Expense Ledger'!$P$2:$P$800,0)+1)</f>
        <v/>
      </c>
      <c r="K114" s="50" t="str">
        <f aca="false">IF($A114="","",INDEX('Expense Ledger'!$A$1:$A$800,$J114)&amp;"")</f>
        <v/>
      </c>
      <c r="L114" s="54"/>
      <c r="M114" s="54"/>
    </row>
    <row r="115" customFormat="false" ht="15" hidden="false" customHeight="false" outlineLevel="0" collapsed="false">
      <c r="A115" s="90" t="str">
        <f aca="false">IF(ROWS($A$5:A115)&lt;='Expenses Testing'!$E$31,ROWS($A$5:A115),"")</f>
        <v/>
      </c>
      <c r="B115" s="91" t="str">
        <f aca="false">IF($A115="","",INDEX('Expense Ledger'!$B$1:$B$800,$J115))</f>
        <v/>
      </c>
      <c r="C115" s="90" t="str">
        <f aca="false">IF($A115="","",INDEX('Expense Ledger'!$C$1:$C$800,$J115))</f>
        <v/>
      </c>
      <c r="D115" s="50" t="str">
        <f aca="false">IF($A115="","",INDEX('Expense Ledger'!$D$1:$D$800,$J115))</f>
        <v/>
      </c>
      <c r="E115" s="50" t="str">
        <f aca="false">IF($A115="","",INDEX('Expense Ledger'!$F$1:$F$800,$J115)&amp;"")</f>
        <v/>
      </c>
      <c r="F115" s="52" t="str">
        <f aca="false">IF($A115="","",INDEX('Expense Ledger'!$I$1:$I$800,$J115))</f>
        <v/>
      </c>
      <c r="G115" s="52" t="str">
        <f aca="false">IF($A115="","",INDEX('Expense Ledger'!$J$1:$J$800,$J115))</f>
        <v/>
      </c>
      <c r="H115" s="52" t="str">
        <f aca="false">IF($A115="","",'Expenses Testing'!$E$9)</f>
        <v/>
      </c>
      <c r="I115" s="50" t="str">
        <f aca="false">IF($A115="","","Above materiality – automatically selected")</f>
        <v/>
      </c>
      <c r="J115" s="90" t="str">
        <f aca="false">IF($A115="","",MATCH(LARGE('Expense Ledger'!$P$2:$P$800,$A115),'Expense Ledger'!$P$2:$P$800,0)+1)</f>
        <v/>
      </c>
      <c r="K115" s="50" t="str">
        <f aca="false">IF($A115="","",INDEX('Expense Ledger'!$A$1:$A$800,$J115)&amp;"")</f>
        <v/>
      </c>
      <c r="L115" s="54"/>
      <c r="M115" s="54"/>
    </row>
    <row r="116" customFormat="false" ht="15" hidden="false" customHeight="false" outlineLevel="0" collapsed="false">
      <c r="A116" s="90" t="str">
        <f aca="false">IF(ROWS($A$5:A116)&lt;='Expenses Testing'!$E$31,ROWS($A$5:A116),"")</f>
        <v/>
      </c>
      <c r="B116" s="91" t="str">
        <f aca="false">IF($A116="","",INDEX('Expense Ledger'!$B$1:$B$800,$J116))</f>
        <v/>
      </c>
      <c r="C116" s="90" t="str">
        <f aca="false">IF($A116="","",INDEX('Expense Ledger'!$C$1:$C$800,$J116))</f>
        <v/>
      </c>
      <c r="D116" s="50" t="str">
        <f aca="false">IF($A116="","",INDEX('Expense Ledger'!$D$1:$D$800,$J116))</f>
        <v/>
      </c>
      <c r="E116" s="50" t="str">
        <f aca="false">IF($A116="","",INDEX('Expense Ledger'!$F$1:$F$800,$J116)&amp;"")</f>
        <v/>
      </c>
      <c r="F116" s="52" t="str">
        <f aca="false">IF($A116="","",INDEX('Expense Ledger'!$I$1:$I$800,$J116))</f>
        <v/>
      </c>
      <c r="G116" s="52" t="str">
        <f aca="false">IF($A116="","",INDEX('Expense Ledger'!$J$1:$J$800,$J116))</f>
        <v/>
      </c>
      <c r="H116" s="52" t="str">
        <f aca="false">IF($A116="","",'Expenses Testing'!$E$9)</f>
        <v/>
      </c>
      <c r="I116" s="50" t="str">
        <f aca="false">IF($A116="","","Above materiality – automatically selected")</f>
        <v/>
      </c>
      <c r="J116" s="90" t="str">
        <f aca="false">IF($A116="","",MATCH(LARGE('Expense Ledger'!$P$2:$P$800,$A116),'Expense Ledger'!$P$2:$P$800,0)+1)</f>
        <v/>
      </c>
      <c r="K116" s="50" t="str">
        <f aca="false">IF($A116="","",INDEX('Expense Ledger'!$A$1:$A$800,$J116)&amp;"")</f>
        <v/>
      </c>
      <c r="L116" s="54"/>
      <c r="M116" s="54"/>
    </row>
    <row r="117" customFormat="false" ht="15" hidden="false" customHeight="false" outlineLevel="0" collapsed="false">
      <c r="A117" s="90" t="str">
        <f aca="false">IF(ROWS($A$5:A117)&lt;='Expenses Testing'!$E$31,ROWS($A$5:A117),"")</f>
        <v/>
      </c>
      <c r="B117" s="91" t="str">
        <f aca="false">IF($A117="","",INDEX('Expense Ledger'!$B$1:$B$800,$J117))</f>
        <v/>
      </c>
      <c r="C117" s="90" t="str">
        <f aca="false">IF($A117="","",INDEX('Expense Ledger'!$C$1:$C$800,$J117))</f>
        <v/>
      </c>
      <c r="D117" s="50" t="str">
        <f aca="false">IF($A117="","",INDEX('Expense Ledger'!$D$1:$D$800,$J117))</f>
        <v/>
      </c>
      <c r="E117" s="50" t="str">
        <f aca="false">IF($A117="","",INDEX('Expense Ledger'!$F$1:$F$800,$J117)&amp;"")</f>
        <v/>
      </c>
      <c r="F117" s="52" t="str">
        <f aca="false">IF($A117="","",INDEX('Expense Ledger'!$I$1:$I$800,$J117))</f>
        <v/>
      </c>
      <c r="G117" s="52" t="str">
        <f aca="false">IF($A117="","",INDEX('Expense Ledger'!$J$1:$J$800,$J117))</f>
        <v/>
      </c>
      <c r="H117" s="52" t="str">
        <f aca="false">IF($A117="","",'Expenses Testing'!$E$9)</f>
        <v/>
      </c>
      <c r="I117" s="50" t="str">
        <f aca="false">IF($A117="","","Above materiality – automatically selected")</f>
        <v/>
      </c>
      <c r="J117" s="90" t="str">
        <f aca="false">IF($A117="","",MATCH(LARGE('Expense Ledger'!$P$2:$P$800,$A117),'Expense Ledger'!$P$2:$P$800,0)+1)</f>
        <v/>
      </c>
      <c r="K117" s="50" t="str">
        <f aca="false">IF($A117="","",INDEX('Expense Ledger'!$A$1:$A$800,$J117)&amp;"")</f>
        <v/>
      </c>
      <c r="L117" s="54"/>
      <c r="M117" s="54"/>
    </row>
    <row r="118" customFormat="false" ht="15" hidden="false" customHeight="false" outlineLevel="0" collapsed="false">
      <c r="A118" s="90" t="str">
        <f aca="false">IF(ROWS($A$5:A118)&lt;='Expenses Testing'!$E$31,ROWS($A$5:A118),"")</f>
        <v/>
      </c>
      <c r="B118" s="91" t="str">
        <f aca="false">IF($A118="","",INDEX('Expense Ledger'!$B$1:$B$800,$J118))</f>
        <v/>
      </c>
      <c r="C118" s="90" t="str">
        <f aca="false">IF($A118="","",INDEX('Expense Ledger'!$C$1:$C$800,$J118))</f>
        <v/>
      </c>
      <c r="D118" s="50" t="str">
        <f aca="false">IF($A118="","",INDEX('Expense Ledger'!$D$1:$D$800,$J118))</f>
        <v/>
      </c>
      <c r="E118" s="50" t="str">
        <f aca="false">IF($A118="","",INDEX('Expense Ledger'!$F$1:$F$800,$J118)&amp;"")</f>
        <v/>
      </c>
      <c r="F118" s="52" t="str">
        <f aca="false">IF($A118="","",INDEX('Expense Ledger'!$I$1:$I$800,$J118))</f>
        <v/>
      </c>
      <c r="G118" s="52" t="str">
        <f aca="false">IF($A118="","",INDEX('Expense Ledger'!$J$1:$J$800,$J118))</f>
        <v/>
      </c>
      <c r="H118" s="52" t="str">
        <f aca="false">IF($A118="","",'Expenses Testing'!$E$9)</f>
        <v/>
      </c>
      <c r="I118" s="50" t="str">
        <f aca="false">IF($A118="","","Above materiality – automatically selected")</f>
        <v/>
      </c>
      <c r="J118" s="90" t="str">
        <f aca="false">IF($A118="","",MATCH(LARGE('Expense Ledger'!$P$2:$P$800,$A118),'Expense Ledger'!$P$2:$P$800,0)+1)</f>
        <v/>
      </c>
      <c r="K118" s="50" t="str">
        <f aca="false">IF($A118="","",INDEX('Expense Ledger'!$A$1:$A$800,$J118)&amp;"")</f>
        <v/>
      </c>
      <c r="L118" s="54"/>
      <c r="M118" s="54"/>
    </row>
    <row r="119" customFormat="false" ht="15" hidden="false" customHeight="false" outlineLevel="0" collapsed="false">
      <c r="A119" s="90" t="str">
        <f aca="false">IF(ROWS($A$5:A119)&lt;='Expenses Testing'!$E$31,ROWS($A$5:A119),"")</f>
        <v/>
      </c>
      <c r="B119" s="91" t="str">
        <f aca="false">IF($A119="","",INDEX('Expense Ledger'!$B$1:$B$800,$J119))</f>
        <v/>
      </c>
      <c r="C119" s="90" t="str">
        <f aca="false">IF($A119="","",INDEX('Expense Ledger'!$C$1:$C$800,$J119))</f>
        <v/>
      </c>
      <c r="D119" s="50" t="str">
        <f aca="false">IF($A119="","",INDEX('Expense Ledger'!$D$1:$D$800,$J119))</f>
        <v/>
      </c>
      <c r="E119" s="50" t="str">
        <f aca="false">IF($A119="","",INDEX('Expense Ledger'!$F$1:$F$800,$J119)&amp;"")</f>
        <v/>
      </c>
      <c r="F119" s="52" t="str">
        <f aca="false">IF($A119="","",INDEX('Expense Ledger'!$I$1:$I$800,$J119))</f>
        <v/>
      </c>
      <c r="G119" s="52" t="str">
        <f aca="false">IF($A119="","",INDEX('Expense Ledger'!$J$1:$J$800,$J119))</f>
        <v/>
      </c>
      <c r="H119" s="52" t="str">
        <f aca="false">IF($A119="","",'Expenses Testing'!$E$9)</f>
        <v/>
      </c>
      <c r="I119" s="50" t="str">
        <f aca="false">IF($A119="","","Above materiality – automatically selected")</f>
        <v/>
      </c>
      <c r="J119" s="90" t="str">
        <f aca="false">IF($A119="","",MATCH(LARGE('Expense Ledger'!$P$2:$P$800,$A119),'Expense Ledger'!$P$2:$P$800,0)+1)</f>
        <v/>
      </c>
      <c r="K119" s="50" t="str">
        <f aca="false">IF($A119="","",INDEX('Expense Ledger'!$A$1:$A$800,$J119)&amp;"")</f>
        <v/>
      </c>
      <c r="L119" s="54"/>
      <c r="M119" s="54"/>
    </row>
    <row r="120" customFormat="false" ht="15" hidden="false" customHeight="false" outlineLevel="0" collapsed="false">
      <c r="A120" s="90" t="str">
        <f aca="false">IF(ROWS($A$5:A120)&lt;='Expenses Testing'!$E$31,ROWS($A$5:A120),"")</f>
        <v/>
      </c>
      <c r="B120" s="91" t="str">
        <f aca="false">IF($A120="","",INDEX('Expense Ledger'!$B$1:$B$800,$J120))</f>
        <v/>
      </c>
      <c r="C120" s="90" t="str">
        <f aca="false">IF($A120="","",INDEX('Expense Ledger'!$C$1:$C$800,$J120))</f>
        <v/>
      </c>
      <c r="D120" s="50" t="str">
        <f aca="false">IF($A120="","",INDEX('Expense Ledger'!$D$1:$D$800,$J120))</f>
        <v/>
      </c>
      <c r="E120" s="50" t="str">
        <f aca="false">IF($A120="","",INDEX('Expense Ledger'!$F$1:$F$800,$J120)&amp;"")</f>
        <v/>
      </c>
      <c r="F120" s="52" t="str">
        <f aca="false">IF($A120="","",INDEX('Expense Ledger'!$I$1:$I$800,$J120))</f>
        <v/>
      </c>
      <c r="G120" s="52" t="str">
        <f aca="false">IF($A120="","",INDEX('Expense Ledger'!$J$1:$J$800,$J120))</f>
        <v/>
      </c>
      <c r="H120" s="52" t="str">
        <f aca="false">IF($A120="","",'Expenses Testing'!$E$9)</f>
        <v/>
      </c>
      <c r="I120" s="50" t="str">
        <f aca="false">IF($A120="","","Above materiality – automatically selected")</f>
        <v/>
      </c>
      <c r="J120" s="90" t="str">
        <f aca="false">IF($A120="","",MATCH(LARGE('Expense Ledger'!$P$2:$P$800,$A120),'Expense Ledger'!$P$2:$P$800,0)+1)</f>
        <v/>
      </c>
      <c r="K120" s="50" t="str">
        <f aca="false">IF($A120="","",INDEX('Expense Ledger'!$A$1:$A$800,$J120)&amp;"")</f>
        <v/>
      </c>
      <c r="L120" s="54"/>
      <c r="M120" s="54"/>
    </row>
    <row r="121" customFormat="false" ht="15" hidden="false" customHeight="false" outlineLevel="0" collapsed="false">
      <c r="A121" s="90" t="str">
        <f aca="false">IF(ROWS($A$5:A121)&lt;='Expenses Testing'!$E$31,ROWS($A$5:A121),"")</f>
        <v/>
      </c>
      <c r="B121" s="91" t="str">
        <f aca="false">IF($A121="","",INDEX('Expense Ledger'!$B$1:$B$800,$J121))</f>
        <v/>
      </c>
      <c r="C121" s="90" t="str">
        <f aca="false">IF($A121="","",INDEX('Expense Ledger'!$C$1:$C$800,$J121))</f>
        <v/>
      </c>
      <c r="D121" s="50" t="str">
        <f aca="false">IF($A121="","",INDEX('Expense Ledger'!$D$1:$D$800,$J121))</f>
        <v/>
      </c>
      <c r="E121" s="50" t="str">
        <f aca="false">IF($A121="","",INDEX('Expense Ledger'!$F$1:$F$800,$J121)&amp;"")</f>
        <v/>
      </c>
      <c r="F121" s="52" t="str">
        <f aca="false">IF($A121="","",INDEX('Expense Ledger'!$I$1:$I$800,$J121))</f>
        <v/>
      </c>
      <c r="G121" s="52" t="str">
        <f aca="false">IF($A121="","",INDEX('Expense Ledger'!$J$1:$J$800,$J121))</f>
        <v/>
      </c>
      <c r="H121" s="52" t="str">
        <f aca="false">IF($A121="","",'Expenses Testing'!$E$9)</f>
        <v/>
      </c>
      <c r="I121" s="50" t="str">
        <f aca="false">IF($A121="","","Above materiality – automatically selected")</f>
        <v/>
      </c>
      <c r="J121" s="90" t="str">
        <f aca="false">IF($A121="","",MATCH(LARGE('Expense Ledger'!$P$2:$P$800,$A121),'Expense Ledger'!$P$2:$P$800,0)+1)</f>
        <v/>
      </c>
      <c r="K121" s="50" t="str">
        <f aca="false">IF($A121="","",INDEX('Expense Ledger'!$A$1:$A$800,$J121)&amp;"")</f>
        <v/>
      </c>
      <c r="L121" s="54"/>
      <c r="M121" s="54"/>
    </row>
    <row r="122" customFormat="false" ht="15" hidden="false" customHeight="false" outlineLevel="0" collapsed="false">
      <c r="A122" s="90" t="str">
        <f aca="false">IF(ROWS($A$5:A122)&lt;='Expenses Testing'!$E$31,ROWS($A$5:A122),"")</f>
        <v/>
      </c>
      <c r="B122" s="91" t="str">
        <f aca="false">IF($A122="","",INDEX('Expense Ledger'!$B$1:$B$800,$J122))</f>
        <v/>
      </c>
      <c r="C122" s="90" t="str">
        <f aca="false">IF($A122="","",INDEX('Expense Ledger'!$C$1:$C$800,$J122))</f>
        <v/>
      </c>
      <c r="D122" s="50" t="str">
        <f aca="false">IF($A122="","",INDEX('Expense Ledger'!$D$1:$D$800,$J122))</f>
        <v/>
      </c>
      <c r="E122" s="50" t="str">
        <f aca="false">IF($A122="","",INDEX('Expense Ledger'!$F$1:$F$800,$J122)&amp;"")</f>
        <v/>
      </c>
      <c r="F122" s="52" t="str">
        <f aca="false">IF($A122="","",INDEX('Expense Ledger'!$I$1:$I$800,$J122))</f>
        <v/>
      </c>
      <c r="G122" s="52" t="str">
        <f aca="false">IF($A122="","",INDEX('Expense Ledger'!$J$1:$J$800,$J122))</f>
        <v/>
      </c>
      <c r="H122" s="52" t="str">
        <f aca="false">IF($A122="","",'Expenses Testing'!$E$9)</f>
        <v/>
      </c>
      <c r="I122" s="50" t="str">
        <f aca="false">IF($A122="","","Above materiality – automatically selected")</f>
        <v/>
      </c>
      <c r="J122" s="90" t="str">
        <f aca="false">IF($A122="","",MATCH(LARGE('Expense Ledger'!$P$2:$P$800,$A122),'Expense Ledger'!$P$2:$P$800,0)+1)</f>
        <v/>
      </c>
      <c r="K122" s="50" t="str">
        <f aca="false">IF($A122="","",INDEX('Expense Ledger'!$A$1:$A$800,$J122)&amp;"")</f>
        <v/>
      </c>
      <c r="L122" s="54"/>
      <c r="M122" s="54"/>
    </row>
    <row r="123" customFormat="false" ht="15" hidden="false" customHeight="false" outlineLevel="0" collapsed="false">
      <c r="A123" s="90" t="str">
        <f aca="false">IF(ROWS($A$5:A123)&lt;='Expenses Testing'!$E$31,ROWS($A$5:A123),"")</f>
        <v/>
      </c>
      <c r="B123" s="91" t="str">
        <f aca="false">IF($A123="","",INDEX('Expense Ledger'!$B$1:$B$800,$J123))</f>
        <v/>
      </c>
      <c r="C123" s="90" t="str">
        <f aca="false">IF($A123="","",INDEX('Expense Ledger'!$C$1:$C$800,$J123))</f>
        <v/>
      </c>
      <c r="D123" s="50" t="str">
        <f aca="false">IF($A123="","",INDEX('Expense Ledger'!$D$1:$D$800,$J123))</f>
        <v/>
      </c>
      <c r="E123" s="50" t="str">
        <f aca="false">IF($A123="","",INDEX('Expense Ledger'!$F$1:$F$800,$J123)&amp;"")</f>
        <v/>
      </c>
      <c r="F123" s="52" t="str">
        <f aca="false">IF($A123="","",INDEX('Expense Ledger'!$I$1:$I$800,$J123))</f>
        <v/>
      </c>
      <c r="G123" s="52" t="str">
        <f aca="false">IF($A123="","",INDEX('Expense Ledger'!$J$1:$J$800,$J123))</f>
        <v/>
      </c>
      <c r="H123" s="52" t="str">
        <f aca="false">IF($A123="","",'Expenses Testing'!$E$9)</f>
        <v/>
      </c>
      <c r="I123" s="50" t="str">
        <f aca="false">IF($A123="","","Above materiality – automatically selected")</f>
        <v/>
      </c>
      <c r="J123" s="90" t="str">
        <f aca="false">IF($A123="","",MATCH(LARGE('Expense Ledger'!$P$2:$P$800,$A123),'Expense Ledger'!$P$2:$P$800,0)+1)</f>
        <v/>
      </c>
      <c r="K123" s="50" t="str">
        <f aca="false">IF($A123="","",INDEX('Expense Ledger'!$A$1:$A$800,$J123)&amp;"")</f>
        <v/>
      </c>
      <c r="L123" s="54"/>
      <c r="M123" s="54"/>
    </row>
    <row r="124" customFormat="false" ht="15" hidden="false" customHeight="false" outlineLevel="0" collapsed="false">
      <c r="A124" s="90" t="str">
        <f aca="false">IF(ROWS($A$5:A124)&lt;='Expenses Testing'!$E$31,ROWS($A$5:A124),"")</f>
        <v/>
      </c>
      <c r="B124" s="91" t="str">
        <f aca="false">IF($A124="","",INDEX('Expense Ledger'!$B$1:$B$800,$J124))</f>
        <v/>
      </c>
      <c r="C124" s="90" t="str">
        <f aca="false">IF($A124="","",INDEX('Expense Ledger'!$C$1:$C$800,$J124))</f>
        <v/>
      </c>
      <c r="D124" s="50" t="str">
        <f aca="false">IF($A124="","",INDEX('Expense Ledger'!$D$1:$D$800,$J124))</f>
        <v/>
      </c>
      <c r="E124" s="50" t="str">
        <f aca="false">IF($A124="","",INDEX('Expense Ledger'!$F$1:$F$800,$J124)&amp;"")</f>
        <v/>
      </c>
      <c r="F124" s="52" t="str">
        <f aca="false">IF($A124="","",INDEX('Expense Ledger'!$I$1:$I$800,$J124))</f>
        <v/>
      </c>
      <c r="G124" s="52" t="str">
        <f aca="false">IF($A124="","",INDEX('Expense Ledger'!$J$1:$J$800,$J124))</f>
        <v/>
      </c>
      <c r="H124" s="52" t="str">
        <f aca="false">IF($A124="","",'Expenses Testing'!$E$9)</f>
        <v/>
      </c>
      <c r="I124" s="50" t="str">
        <f aca="false">IF($A124="","","Above materiality – automatically selected")</f>
        <v/>
      </c>
      <c r="J124" s="90" t="str">
        <f aca="false">IF($A124="","",MATCH(LARGE('Expense Ledger'!$P$2:$P$800,$A124),'Expense Ledger'!$P$2:$P$800,0)+1)</f>
        <v/>
      </c>
      <c r="K124" s="50" t="str">
        <f aca="false">IF($A124="","",INDEX('Expense Ledger'!$A$1:$A$800,$J124)&amp;"")</f>
        <v/>
      </c>
      <c r="L124" s="54"/>
      <c r="M124" s="54"/>
    </row>
    <row r="125" customFormat="false" ht="15" hidden="false" customHeight="false" outlineLevel="0" collapsed="false">
      <c r="A125" s="90" t="str">
        <f aca="false">IF(ROWS($A$5:A125)&lt;='Expenses Testing'!$E$31,ROWS($A$5:A125),"")</f>
        <v/>
      </c>
      <c r="B125" s="91" t="str">
        <f aca="false">IF($A125="","",INDEX('Expense Ledger'!$B$1:$B$800,$J125))</f>
        <v/>
      </c>
      <c r="C125" s="90" t="str">
        <f aca="false">IF($A125="","",INDEX('Expense Ledger'!$C$1:$C$800,$J125))</f>
        <v/>
      </c>
      <c r="D125" s="50" t="str">
        <f aca="false">IF($A125="","",INDEX('Expense Ledger'!$D$1:$D$800,$J125))</f>
        <v/>
      </c>
      <c r="E125" s="50" t="str">
        <f aca="false">IF($A125="","",INDEX('Expense Ledger'!$F$1:$F$800,$J125)&amp;"")</f>
        <v/>
      </c>
      <c r="F125" s="52" t="str">
        <f aca="false">IF($A125="","",INDEX('Expense Ledger'!$I$1:$I$800,$J125))</f>
        <v/>
      </c>
      <c r="G125" s="52" t="str">
        <f aca="false">IF($A125="","",INDEX('Expense Ledger'!$J$1:$J$800,$J125))</f>
        <v/>
      </c>
      <c r="H125" s="52" t="str">
        <f aca="false">IF($A125="","",'Expenses Testing'!$E$9)</f>
        <v/>
      </c>
      <c r="I125" s="50" t="str">
        <f aca="false">IF($A125="","","Above materiality – automatically selected")</f>
        <v/>
      </c>
      <c r="J125" s="90" t="str">
        <f aca="false">IF($A125="","",MATCH(LARGE('Expense Ledger'!$P$2:$P$800,$A125),'Expense Ledger'!$P$2:$P$800,0)+1)</f>
        <v/>
      </c>
      <c r="K125" s="50" t="str">
        <f aca="false">IF($A125="","",INDEX('Expense Ledger'!$A$1:$A$800,$J125)&amp;"")</f>
        <v/>
      </c>
      <c r="L125" s="54"/>
      <c r="M125" s="54"/>
    </row>
    <row r="126" customFormat="false" ht="15" hidden="false" customHeight="false" outlineLevel="0" collapsed="false">
      <c r="A126" s="90" t="str">
        <f aca="false">IF(ROWS($A$5:A126)&lt;='Expenses Testing'!$E$31,ROWS($A$5:A126),"")</f>
        <v/>
      </c>
      <c r="B126" s="91" t="str">
        <f aca="false">IF($A126="","",INDEX('Expense Ledger'!$B$1:$B$800,$J126))</f>
        <v/>
      </c>
      <c r="C126" s="90" t="str">
        <f aca="false">IF($A126="","",INDEX('Expense Ledger'!$C$1:$C$800,$J126))</f>
        <v/>
      </c>
      <c r="D126" s="50" t="str">
        <f aca="false">IF($A126="","",INDEX('Expense Ledger'!$D$1:$D$800,$J126))</f>
        <v/>
      </c>
      <c r="E126" s="50" t="str">
        <f aca="false">IF($A126="","",INDEX('Expense Ledger'!$F$1:$F$800,$J126)&amp;"")</f>
        <v/>
      </c>
      <c r="F126" s="52" t="str">
        <f aca="false">IF($A126="","",INDEX('Expense Ledger'!$I$1:$I$800,$J126))</f>
        <v/>
      </c>
      <c r="G126" s="52" t="str">
        <f aca="false">IF($A126="","",INDEX('Expense Ledger'!$J$1:$J$800,$J126))</f>
        <v/>
      </c>
      <c r="H126" s="52" t="str">
        <f aca="false">IF($A126="","",'Expenses Testing'!$E$9)</f>
        <v/>
      </c>
      <c r="I126" s="50" t="str">
        <f aca="false">IF($A126="","","Above materiality – automatically selected")</f>
        <v/>
      </c>
      <c r="J126" s="90" t="str">
        <f aca="false">IF($A126="","",MATCH(LARGE('Expense Ledger'!$P$2:$P$800,$A126),'Expense Ledger'!$P$2:$P$800,0)+1)</f>
        <v/>
      </c>
      <c r="K126" s="50" t="str">
        <f aca="false">IF($A126="","",INDEX('Expense Ledger'!$A$1:$A$800,$J126)&amp;"")</f>
        <v/>
      </c>
      <c r="L126" s="54"/>
      <c r="M126" s="54"/>
    </row>
    <row r="127" customFormat="false" ht="15" hidden="false" customHeight="false" outlineLevel="0" collapsed="false">
      <c r="A127" s="90" t="str">
        <f aca="false">IF(ROWS($A$5:A127)&lt;='Expenses Testing'!$E$31,ROWS($A$5:A127),"")</f>
        <v/>
      </c>
      <c r="B127" s="91" t="str">
        <f aca="false">IF($A127="","",INDEX('Expense Ledger'!$B$1:$B$800,$J127))</f>
        <v/>
      </c>
      <c r="C127" s="90" t="str">
        <f aca="false">IF($A127="","",INDEX('Expense Ledger'!$C$1:$C$800,$J127))</f>
        <v/>
      </c>
      <c r="D127" s="50" t="str">
        <f aca="false">IF($A127="","",INDEX('Expense Ledger'!$D$1:$D$800,$J127))</f>
        <v/>
      </c>
      <c r="E127" s="50" t="str">
        <f aca="false">IF($A127="","",INDEX('Expense Ledger'!$F$1:$F$800,$J127)&amp;"")</f>
        <v/>
      </c>
      <c r="F127" s="52" t="str">
        <f aca="false">IF($A127="","",INDEX('Expense Ledger'!$I$1:$I$800,$J127))</f>
        <v/>
      </c>
      <c r="G127" s="52" t="str">
        <f aca="false">IF($A127="","",INDEX('Expense Ledger'!$J$1:$J$800,$J127))</f>
        <v/>
      </c>
      <c r="H127" s="52" t="str">
        <f aca="false">IF($A127="","",'Expenses Testing'!$E$9)</f>
        <v/>
      </c>
      <c r="I127" s="50" t="str">
        <f aca="false">IF($A127="","","Above materiality – automatically selected")</f>
        <v/>
      </c>
      <c r="J127" s="90" t="str">
        <f aca="false">IF($A127="","",MATCH(LARGE('Expense Ledger'!$P$2:$P$800,$A127),'Expense Ledger'!$P$2:$P$800,0)+1)</f>
        <v/>
      </c>
      <c r="K127" s="50" t="str">
        <f aca="false">IF($A127="","",INDEX('Expense Ledger'!$A$1:$A$800,$J127)&amp;"")</f>
        <v/>
      </c>
      <c r="L127" s="54"/>
      <c r="M127" s="54"/>
    </row>
    <row r="128" customFormat="false" ht="15" hidden="false" customHeight="false" outlineLevel="0" collapsed="false">
      <c r="A128" s="90" t="str">
        <f aca="false">IF(ROWS($A$5:A128)&lt;='Expenses Testing'!$E$31,ROWS($A$5:A128),"")</f>
        <v/>
      </c>
      <c r="B128" s="91" t="str">
        <f aca="false">IF($A128="","",INDEX('Expense Ledger'!$B$1:$B$800,$J128))</f>
        <v/>
      </c>
      <c r="C128" s="90" t="str">
        <f aca="false">IF($A128="","",INDEX('Expense Ledger'!$C$1:$C$800,$J128))</f>
        <v/>
      </c>
      <c r="D128" s="50" t="str">
        <f aca="false">IF($A128="","",INDEX('Expense Ledger'!$D$1:$D$800,$J128))</f>
        <v/>
      </c>
      <c r="E128" s="50" t="str">
        <f aca="false">IF($A128="","",INDEX('Expense Ledger'!$F$1:$F$800,$J128)&amp;"")</f>
        <v/>
      </c>
      <c r="F128" s="52" t="str">
        <f aca="false">IF($A128="","",INDEX('Expense Ledger'!$I$1:$I$800,$J128))</f>
        <v/>
      </c>
      <c r="G128" s="52" t="str">
        <f aca="false">IF($A128="","",INDEX('Expense Ledger'!$J$1:$J$800,$J128))</f>
        <v/>
      </c>
      <c r="H128" s="52" t="str">
        <f aca="false">IF($A128="","",'Expenses Testing'!$E$9)</f>
        <v/>
      </c>
      <c r="I128" s="50" t="str">
        <f aca="false">IF($A128="","","Above materiality – automatically selected")</f>
        <v/>
      </c>
      <c r="J128" s="90" t="str">
        <f aca="false">IF($A128="","",MATCH(LARGE('Expense Ledger'!$P$2:$P$800,$A128),'Expense Ledger'!$P$2:$P$800,0)+1)</f>
        <v/>
      </c>
      <c r="K128" s="50" t="str">
        <f aca="false">IF($A128="","",INDEX('Expense Ledger'!$A$1:$A$800,$J128)&amp;"")</f>
        <v/>
      </c>
      <c r="L128" s="54"/>
      <c r="M128" s="54"/>
    </row>
    <row r="129" customFormat="false" ht="15" hidden="false" customHeight="false" outlineLevel="0" collapsed="false">
      <c r="A129" s="90" t="str">
        <f aca="false">IF(ROWS($A$5:A129)&lt;='Expenses Testing'!$E$31,ROWS($A$5:A129),"")</f>
        <v/>
      </c>
      <c r="B129" s="91" t="str">
        <f aca="false">IF($A129="","",INDEX('Expense Ledger'!$B$1:$B$800,$J129))</f>
        <v/>
      </c>
      <c r="C129" s="90" t="str">
        <f aca="false">IF($A129="","",INDEX('Expense Ledger'!$C$1:$C$800,$J129))</f>
        <v/>
      </c>
      <c r="D129" s="50" t="str">
        <f aca="false">IF($A129="","",INDEX('Expense Ledger'!$D$1:$D$800,$J129))</f>
        <v/>
      </c>
      <c r="E129" s="50" t="str">
        <f aca="false">IF($A129="","",INDEX('Expense Ledger'!$F$1:$F$800,$J129)&amp;"")</f>
        <v/>
      </c>
      <c r="F129" s="52" t="str">
        <f aca="false">IF($A129="","",INDEX('Expense Ledger'!$I$1:$I$800,$J129))</f>
        <v/>
      </c>
      <c r="G129" s="52" t="str">
        <f aca="false">IF($A129="","",INDEX('Expense Ledger'!$J$1:$J$800,$J129))</f>
        <v/>
      </c>
      <c r="H129" s="52" t="str">
        <f aca="false">IF($A129="","",'Expenses Testing'!$E$9)</f>
        <v/>
      </c>
      <c r="I129" s="50" t="str">
        <f aca="false">IF($A129="","","Above materiality – automatically selected")</f>
        <v/>
      </c>
      <c r="J129" s="90" t="str">
        <f aca="false">IF($A129="","",MATCH(LARGE('Expense Ledger'!$P$2:$P$800,$A129),'Expense Ledger'!$P$2:$P$800,0)+1)</f>
        <v/>
      </c>
      <c r="K129" s="50" t="str">
        <f aca="false">IF($A129="","",INDEX('Expense Ledger'!$A$1:$A$800,$J129)&amp;"")</f>
        <v/>
      </c>
      <c r="L129" s="54"/>
      <c r="M129" s="54"/>
    </row>
    <row r="130" customFormat="false" ht="15" hidden="false" customHeight="false" outlineLevel="0" collapsed="false">
      <c r="A130" s="90" t="str">
        <f aca="false">IF(ROWS($A$5:A130)&lt;='Expenses Testing'!$E$31,ROWS($A$5:A130),"")</f>
        <v/>
      </c>
      <c r="B130" s="91" t="str">
        <f aca="false">IF($A130="","",INDEX('Expense Ledger'!$B$1:$B$800,$J130))</f>
        <v/>
      </c>
      <c r="C130" s="90" t="str">
        <f aca="false">IF($A130="","",INDEX('Expense Ledger'!$C$1:$C$800,$J130))</f>
        <v/>
      </c>
      <c r="D130" s="50" t="str">
        <f aca="false">IF($A130="","",INDEX('Expense Ledger'!$D$1:$D$800,$J130))</f>
        <v/>
      </c>
      <c r="E130" s="50" t="str">
        <f aca="false">IF($A130="","",INDEX('Expense Ledger'!$F$1:$F$800,$J130)&amp;"")</f>
        <v/>
      </c>
      <c r="F130" s="52" t="str">
        <f aca="false">IF($A130="","",INDEX('Expense Ledger'!$I$1:$I$800,$J130))</f>
        <v/>
      </c>
      <c r="G130" s="52" t="str">
        <f aca="false">IF($A130="","",INDEX('Expense Ledger'!$J$1:$J$800,$J130))</f>
        <v/>
      </c>
      <c r="H130" s="52" t="str">
        <f aca="false">IF($A130="","",'Expenses Testing'!$E$9)</f>
        <v/>
      </c>
      <c r="I130" s="50" t="str">
        <f aca="false">IF($A130="","","Above materiality – automatically selected")</f>
        <v/>
      </c>
      <c r="J130" s="90" t="str">
        <f aca="false">IF($A130="","",MATCH(LARGE('Expense Ledger'!$P$2:$P$800,$A130),'Expense Ledger'!$P$2:$P$800,0)+1)</f>
        <v/>
      </c>
      <c r="K130" s="50" t="str">
        <f aca="false">IF($A130="","",INDEX('Expense Ledger'!$A$1:$A$800,$J130)&amp;"")</f>
        <v/>
      </c>
      <c r="L130" s="54"/>
      <c r="M130" s="54"/>
    </row>
    <row r="131" customFormat="false" ht="15" hidden="false" customHeight="false" outlineLevel="0" collapsed="false">
      <c r="A131" s="90" t="str">
        <f aca="false">IF(ROWS($A$5:A131)&lt;='Expenses Testing'!$E$31,ROWS($A$5:A131),"")</f>
        <v/>
      </c>
      <c r="B131" s="91" t="str">
        <f aca="false">IF($A131="","",INDEX('Expense Ledger'!$B$1:$B$800,$J131))</f>
        <v/>
      </c>
      <c r="C131" s="90" t="str">
        <f aca="false">IF($A131="","",INDEX('Expense Ledger'!$C$1:$C$800,$J131))</f>
        <v/>
      </c>
      <c r="D131" s="50" t="str">
        <f aca="false">IF($A131="","",INDEX('Expense Ledger'!$D$1:$D$800,$J131))</f>
        <v/>
      </c>
      <c r="E131" s="50" t="str">
        <f aca="false">IF($A131="","",INDEX('Expense Ledger'!$F$1:$F$800,$J131)&amp;"")</f>
        <v/>
      </c>
      <c r="F131" s="52" t="str">
        <f aca="false">IF($A131="","",INDEX('Expense Ledger'!$I$1:$I$800,$J131))</f>
        <v/>
      </c>
      <c r="G131" s="52" t="str">
        <f aca="false">IF($A131="","",INDEX('Expense Ledger'!$J$1:$J$800,$J131))</f>
        <v/>
      </c>
      <c r="H131" s="52" t="str">
        <f aca="false">IF($A131="","",'Expenses Testing'!$E$9)</f>
        <v/>
      </c>
      <c r="I131" s="50" t="str">
        <f aca="false">IF($A131="","","Above materiality – automatically selected")</f>
        <v/>
      </c>
      <c r="J131" s="90" t="str">
        <f aca="false">IF($A131="","",MATCH(LARGE('Expense Ledger'!$P$2:$P$800,$A131),'Expense Ledger'!$P$2:$P$800,0)+1)</f>
        <v/>
      </c>
      <c r="K131" s="50" t="str">
        <f aca="false">IF($A131="","",INDEX('Expense Ledger'!$A$1:$A$800,$J131)&amp;"")</f>
        <v/>
      </c>
      <c r="L131" s="54"/>
      <c r="M131" s="54"/>
    </row>
    <row r="132" customFormat="false" ht="15" hidden="false" customHeight="false" outlineLevel="0" collapsed="false">
      <c r="A132" s="90" t="str">
        <f aca="false">IF(ROWS($A$5:A132)&lt;='Expenses Testing'!$E$31,ROWS($A$5:A132),"")</f>
        <v/>
      </c>
      <c r="B132" s="91" t="str">
        <f aca="false">IF($A132="","",INDEX('Expense Ledger'!$B$1:$B$800,$J132))</f>
        <v/>
      </c>
      <c r="C132" s="90" t="str">
        <f aca="false">IF($A132="","",INDEX('Expense Ledger'!$C$1:$C$800,$J132))</f>
        <v/>
      </c>
      <c r="D132" s="50" t="str">
        <f aca="false">IF($A132="","",INDEX('Expense Ledger'!$D$1:$D$800,$J132))</f>
        <v/>
      </c>
      <c r="E132" s="50" t="str">
        <f aca="false">IF($A132="","",INDEX('Expense Ledger'!$F$1:$F$800,$J132)&amp;"")</f>
        <v/>
      </c>
      <c r="F132" s="52" t="str">
        <f aca="false">IF($A132="","",INDEX('Expense Ledger'!$I$1:$I$800,$J132))</f>
        <v/>
      </c>
      <c r="G132" s="52" t="str">
        <f aca="false">IF($A132="","",INDEX('Expense Ledger'!$J$1:$J$800,$J132))</f>
        <v/>
      </c>
      <c r="H132" s="52" t="str">
        <f aca="false">IF($A132="","",'Expenses Testing'!$E$9)</f>
        <v/>
      </c>
      <c r="I132" s="50" t="str">
        <f aca="false">IF($A132="","","Above materiality – automatically selected")</f>
        <v/>
      </c>
      <c r="J132" s="90" t="str">
        <f aca="false">IF($A132="","",MATCH(LARGE('Expense Ledger'!$P$2:$P$800,$A132),'Expense Ledger'!$P$2:$P$800,0)+1)</f>
        <v/>
      </c>
      <c r="K132" s="50" t="str">
        <f aca="false">IF($A132="","",INDEX('Expense Ledger'!$A$1:$A$800,$J132)&amp;"")</f>
        <v/>
      </c>
      <c r="L132" s="54"/>
      <c r="M132" s="54"/>
    </row>
    <row r="133" customFormat="false" ht="15" hidden="false" customHeight="false" outlineLevel="0" collapsed="false">
      <c r="A133" s="90" t="str">
        <f aca="false">IF(ROWS($A$5:A133)&lt;='Expenses Testing'!$E$31,ROWS($A$5:A133),"")</f>
        <v/>
      </c>
      <c r="B133" s="91" t="str">
        <f aca="false">IF($A133="","",INDEX('Expense Ledger'!$B$1:$B$800,$J133))</f>
        <v/>
      </c>
      <c r="C133" s="90" t="str">
        <f aca="false">IF($A133="","",INDEX('Expense Ledger'!$C$1:$C$800,$J133))</f>
        <v/>
      </c>
      <c r="D133" s="50" t="str">
        <f aca="false">IF($A133="","",INDEX('Expense Ledger'!$D$1:$D$800,$J133))</f>
        <v/>
      </c>
      <c r="E133" s="50" t="str">
        <f aca="false">IF($A133="","",INDEX('Expense Ledger'!$F$1:$F$800,$J133)&amp;"")</f>
        <v/>
      </c>
      <c r="F133" s="52" t="str">
        <f aca="false">IF($A133="","",INDEX('Expense Ledger'!$I$1:$I$800,$J133))</f>
        <v/>
      </c>
      <c r="G133" s="52" t="str">
        <f aca="false">IF($A133="","",INDEX('Expense Ledger'!$J$1:$J$800,$J133))</f>
        <v/>
      </c>
      <c r="H133" s="52" t="str">
        <f aca="false">IF($A133="","",'Expenses Testing'!$E$9)</f>
        <v/>
      </c>
      <c r="I133" s="50" t="str">
        <f aca="false">IF($A133="","","Above materiality – automatically selected")</f>
        <v/>
      </c>
      <c r="J133" s="90" t="str">
        <f aca="false">IF($A133="","",MATCH(LARGE('Expense Ledger'!$P$2:$P$800,$A133),'Expense Ledger'!$P$2:$P$800,0)+1)</f>
        <v/>
      </c>
      <c r="K133" s="50" t="str">
        <f aca="false">IF($A133="","",INDEX('Expense Ledger'!$A$1:$A$800,$J133)&amp;"")</f>
        <v/>
      </c>
      <c r="L133" s="54"/>
      <c r="M133" s="54"/>
    </row>
    <row r="134" customFormat="false" ht="15" hidden="false" customHeight="false" outlineLevel="0" collapsed="false">
      <c r="A134" s="90" t="str">
        <f aca="false">IF(ROWS($A$5:A134)&lt;='Expenses Testing'!$E$31,ROWS($A$5:A134),"")</f>
        <v/>
      </c>
      <c r="B134" s="91" t="str">
        <f aca="false">IF($A134="","",INDEX('Expense Ledger'!$B$1:$B$800,$J134))</f>
        <v/>
      </c>
      <c r="C134" s="90" t="str">
        <f aca="false">IF($A134="","",INDEX('Expense Ledger'!$C$1:$C$800,$J134))</f>
        <v/>
      </c>
      <c r="D134" s="50" t="str">
        <f aca="false">IF($A134="","",INDEX('Expense Ledger'!$D$1:$D$800,$J134))</f>
        <v/>
      </c>
      <c r="E134" s="50" t="str">
        <f aca="false">IF($A134="","",INDEX('Expense Ledger'!$F$1:$F$800,$J134)&amp;"")</f>
        <v/>
      </c>
      <c r="F134" s="52" t="str">
        <f aca="false">IF($A134="","",INDEX('Expense Ledger'!$I$1:$I$800,$J134))</f>
        <v/>
      </c>
      <c r="G134" s="52" t="str">
        <f aca="false">IF($A134="","",INDEX('Expense Ledger'!$J$1:$J$800,$J134))</f>
        <v/>
      </c>
      <c r="H134" s="52" t="str">
        <f aca="false">IF($A134="","",'Expenses Testing'!$E$9)</f>
        <v/>
      </c>
      <c r="I134" s="50" t="str">
        <f aca="false">IF($A134="","","Above materiality – automatically selected")</f>
        <v/>
      </c>
      <c r="J134" s="90" t="str">
        <f aca="false">IF($A134="","",MATCH(LARGE('Expense Ledger'!$P$2:$P$800,$A134),'Expense Ledger'!$P$2:$P$800,0)+1)</f>
        <v/>
      </c>
      <c r="K134" s="50" t="str">
        <f aca="false">IF($A134="","",INDEX('Expense Ledger'!$A$1:$A$800,$J134)&amp;"")</f>
        <v/>
      </c>
      <c r="L134" s="54"/>
      <c r="M134" s="54"/>
    </row>
    <row r="135" customFormat="false" ht="15" hidden="false" customHeight="false" outlineLevel="0" collapsed="false">
      <c r="A135" s="90" t="str">
        <f aca="false">IF(ROWS($A$5:A135)&lt;='Expenses Testing'!$E$31,ROWS($A$5:A135),"")</f>
        <v/>
      </c>
      <c r="B135" s="91" t="str">
        <f aca="false">IF($A135="","",INDEX('Expense Ledger'!$B$1:$B$800,$J135))</f>
        <v/>
      </c>
      <c r="C135" s="90" t="str">
        <f aca="false">IF($A135="","",INDEX('Expense Ledger'!$C$1:$C$800,$J135))</f>
        <v/>
      </c>
      <c r="D135" s="50" t="str">
        <f aca="false">IF($A135="","",INDEX('Expense Ledger'!$D$1:$D$800,$J135))</f>
        <v/>
      </c>
      <c r="E135" s="50" t="str">
        <f aca="false">IF($A135="","",INDEX('Expense Ledger'!$F$1:$F$800,$J135)&amp;"")</f>
        <v/>
      </c>
      <c r="F135" s="52" t="str">
        <f aca="false">IF($A135="","",INDEX('Expense Ledger'!$I$1:$I$800,$J135))</f>
        <v/>
      </c>
      <c r="G135" s="52" t="str">
        <f aca="false">IF($A135="","",INDEX('Expense Ledger'!$J$1:$J$800,$J135))</f>
        <v/>
      </c>
      <c r="H135" s="52" t="str">
        <f aca="false">IF($A135="","",'Expenses Testing'!$E$9)</f>
        <v/>
      </c>
      <c r="I135" s="50" t="str">
        <f aca="false">IF($A135="","","Above materiality – automatically selected")</f>
        <v/>
      </c>
      <c r="J135" s="90" t="str">
        <f aca="false">IF($A135="","",MATCH(LARGE('Expense Ledger'!$P$2:$P$800,$A135),'Expense Ledger'!$P$2:$P$800,0)+1)</f>
        <v/>
      </c>
      <c r="K135" s="50" t="str">
        <f aca="false">IF($A135="","",INDEX('Expense Ledger'!$A$1:$A$800,$J135)&amp;"")</f>
        <v/>
      </c>
      <c r="L135" s="54"/>
      <c r="M135" s="54"/>
    </row>
    <row r="136" customFormat="false" ht="15" hidden="false" customHeight="false" outlineLevel="0" collapsed="false">
      <c r="A136" s="90" t="str">
        <f aca="false">IF(ROWS($A$5:A136)&lt;='Expenses Testing'!$E$31,ROWS($A$5:A136),"")</f>
        <v/>
      </c>
      <c r="B136" s="91" t="str">
        <f aca="false">IF($A136="","",INDEX('Expense Ledger'!$B$1:$B$800,$J136))</f>
        <v/>
      </c>
      <c r="C136" s="90" t="str">
        <f aca="false">IF($A136="","",INDEX('Expense Ledger'!$C$1:$C$800,$J136))</f>
        <v/>
      </c>
      <c r="D136" s="50" t="str">
        <f aca="false">IF($A136="","",INDEX('Expense Ledger'!$D$1:$D$800,$J136))</f>
        <v/>
      </c>
      <c r="E136" s="50" t="str">
        <f aca="false">IF($A136="","",INDEX('Expense Ledger'!$F$1:$F$800,$J136)&amp;"")</f>
        <v/>
      </c>
      <c r="F136" s="52" t="str">
        <f aca="false">IF($A136="","",INDEX('Expense Ledger'!$I$1:$I$800,$J136))</f>
        <v/>
      </c>
      <c r="G136" s="52" t="str">
        <f aca="false">IF($A136="","",INDEX('Expense Ledger'!$J$1:$J$800,$J136))</f>
        <v/>
      </c>
      <c r="H136" s="52" t="str">
        <f aca="false">IF($A136="","",'Expenses Testing'!$E$9)</f>
        <v/>
      </c>
      <c r="I136" s="50" t="str">
        <f aca="false">IF($A136="","","Above materiality – automatically selected")</f>
        <v/>
      </c>
      <c r="J136" s="90" t="str">
        <f aca="false">IF($A136="","",MATCH(LARGE('Expense Ledger'!$P$2:$P$800,$A136),'Expense Ledger'!$P$2:$P$800,0)+1)</f>
        <v/>
      </c>
      <c r="K136" s="50" t="str">
        <f aca="false">IF($A136="","",INDEX('Expense Ledger'!$A$1:$A$800,$J136)&amp;"")</f>
        <v/>
      </c>
      <c r="L136" s="54"/>
      <c r="M136" s="54"/>
    </row>
    <row r="137" customFormat="false" ht="15" hidden="false" customHeight="false" outlineLevel="0" collapsed="false">
      <c r="A137" s="90" t="str">
        <f aca="false">IF(ROWS($A$5:A137)&lt;='Expenses Testing'!$E$31,ROWS($A$5:A137),"")</f>
        <v/>
      </c>
      <c r="B137" s="91" t="str">
        <f aca="false">IF($A137="","",INDEX('Expense Ledger'!$B$1:$B$800,$J137))</f>
        <v/>
      </c>
      <c r="C137" s="90" t="str">
        <f aca="false">IF($A137="","",INDEX('Expense Ledger'!$C$1:$C$800,$J137))</f>
        <v/>
      </c>
      <c r="D137" s="50" t="str">
        <f aca="false">IF($A137="","",INDEX('Expense Ledger'!$D$1:$D$800,$J137))</f>
        <v/>
      </c>
      <c r="E137" s="50" t="str">
        <f aca="false">IF($A137="","",INDEX('Expense Ledger'!$F$1:$F$800,$J137)&amp;"")</f>
        <v/>
      </c>
      <c r="F137" s="52" t="str">
        <f aca="false">IF($A137="","",INDEX('Expense Ledger'!$I$1:$I$800,$J137))</f>
        <v/>
      </c>
      <c r="G137" s="52" t="str">
        <f aca="false">IF($A137="","",INDEX('Expense Ledger'!$J$1:$J$800,$J137))</f>
        <v/>
      </c>
      <c r="H137" s="52" t="str">
        <f aca="false">IF($A137="","",'Expenses Testing'!$E$9)</f>
        <v/>
      </c>
      <c r="I137" s="50" t="str">
        <f aca="false">IF($A137="","","Above materiality – automatically selected")</f>
        <v/>
      </c>
      <c r="J137" s="90" t="str">
        <f aca="false">IF($A137="","",MATCH(LARGE('Expense Ledger'!$P$2:$P$800,$A137),'Expense Ledger'!$P$2:$P$800,0)+1)</f>
        <v/>
      </c>
      <c r="K137" s="50" t="str">
        <f aca="false">IF($A137="","",INDEX('Expense Ledger'!$A$1:$A$800,$J137)&amp;"")</f>
        <v/>
      </c>
      <c r="L137" s="54"/>
      <c r="M137" s="54"/>
    </row>
    <row r="138" customFormat="false" ht="15" hidden="false" customHeight="false" outlineLevel="0" collapsed="false">
      <c r="A138" s="90" t="str">
        <f aca="false">IF(ROWS($A$5:A138)&lt;='Expenses Testing'!$E$31,ROWS($A$5:A138),"")</f>
        <v/>
      </c>
      <c r="B138" s="91" t="str">
        <f aca="false">IF($A138="","",INDEX('Expense Ledger'!$B$1:$B$800,$J138))</f>
        <v/>
      </c>
      <c r="C138" s="90" t="str">
        <f aca="false">IF($A138="","",INDEX('Expense Ledger'!$C$1:$C$800,$J138))</f>
        <v/>
      </c>
      <c r="D138" s="50" t="str">
        <f aca="false">IF($A138="","",INDEX('Expense Ledger'!$D$1:$D$800,$J138))</f>
        <v/>
      </c>
      <c r="E138" s="50" t="str">
        <f aca="false">IF($A138="","",INDEX('Expense Ledger'!$F$1:$F$800,$J138)&amp;"")</f>
        <v/>
      </c>
      <c r="F138" s="52" t="str">
        <f aca="false">IF($A138="","",INDEX('Expense Ledger'!$I$1:$I$800,$J138))</f>
        <v/>
      </c>
      <c r="G138" s="52" t="str">
        <f aca="false">IF($A138="","",INDEX('Expense Ledger'!$J$1:$J$800,$J138))</f>
        <v/>
      </c>
      <c r="H138" s="52" t="str">
        <f aca="false">IF($A138="","",'Expenses Testing'!$E$9)</f>
        <v/>
      </c>
      <c r="I138" s="50" t="str">
        <f aca="false">IF($A138="","","Above materiality – automatically selected")</f>
        <v/>
      </c>
      <c r="J138" s="90" t="str">
        <f aca="false">IF($A138="","",MATCH(LARGE('Expense Ledger'!$P$2:$P$800,$A138),'Expense Ledger'!$P$2:$P$800,0)+1)</f>
        <v/>
      </c>
      <c r="K138" s="50" t="str">
        <f aca="false">IF($A138="","",INDEX('Expense Ledger'!$A$1:$A$800,$J138)&amp;"")</f>
        <v/>
      </c>
      <c r="L138" s="54"/>
      <c r="M138" s="54"/>
    </row>
    <row r="139" customFormat="false" ht="15" hidden="false" customHeight="false" outlineLevel="0" collapsed="false">
      <c r="A139" s="90" t="str">
        <f aca="false">IF(ROWS($A$5:A139)&lt;='Expenses Testing'!$E$31,ROWS($A$5:A139),"")</f>
        <v/>
      </c>
      <c r="B139" s="91" t="str">
        <f aca="false">IF($A139="","",INDEX('Expense Ledger'!$B$1:$B$800,$J139))</f>
        <v/>
      </c>
      <c r="C139" s="90" t="str">
        <f aca="false">IF($A139="","",INDEX('Expense Ledger'!$C$1:$C$800,$J139))</f>
        <v/>
      </c>
      <c r="D139" s="50" t="str">
        <f aca="false">IF($A139="","",INDEX('Expense Ledger'!$D$1:$D$800,$J139))</f>
        <v/>
      </c>
      <c r="E139" s="50" t="str">
        <f aca="false">IF($A139="","",INDEX('Expense Ledger'!$F$1:$F$800,$J139)&amp;"")</f>
        <v/>
      </c>
      <c r="F139" s="52" t="str">
        <f aca="false">IF($A139="","",INDEX('Expense Ledger'!$I$1:$I$800,$J139))</f>
        <v/>
      </c>
      <c r="G139" s="52" t="str">
        <f aca="false">IF($A139="","",INDEX('Expense Ledger'!$J$1:$J$800,$J139))</f>
        <v/>
      </c>
      <c r="H139" s="52" t="str">
        <f aca="false">IF($A139="","",'Expenses Testing'!$E$9)</f>
        <v/>
      </c>
      <c r="I139" s="50" t="str">
        <f aca="false">IF($A139="","","Above materiality – automatically selected")</f>
        <v/>
      </c>
      <c r="J139" s="90" t="str">
        <f aca="false">IF($A139="","",MATCH(LARGE('Expense Ledger'!$P$2:$P$800,$A139),'Expense Ledger'!$P$2:$P$800,0)+1)</f>
        <v/>
      </c>
      <c r="K139" s="50" t="str">
        <f aca="false">IF($A139="","",INDEX('Expense Ledger'!$A$1:$A$800,$J139)&amp;"")</f>
        <v/>
      </c>
      <c r="L139" s="54"/>
      <c r="M139" s="54"/>
    </row>
    <row r="140" customFormat="false" ht="15" hidden="false" customHeight="false" outlineLevel="0" collapsed="false">
      <c r="A140" s="90" t="str">
        <f aca="false">IF(ROWS($A$5:A140)&lt;='Expenses Testing'!$E$31,ROWS($A$5:A140),"")</f>
        <v/>
      </c>
      <c r="B140" s="91" t="str">
        <f aca="false">IF($A140="","",INDEX('Expense Ledger'!$B$1:$B$800,$J140))</f>
        <v/>
      </c>
      <c r="C140" s="90" t="str">
        <f aca="false">IF($A140="","",INDEX('Expense Ledger'!$C$1:$C$800,$J140))</f>
        <v/>
      </c>
      <c r="D140" s="50" t="str">
        <f aca="false">IF($A140="","",INDEX('Expense Ledger'!$D$1:$D$800,$J140))</f>
        <v/>
      </c>
      <c r="E140" s="50" t="str">
        <f aca="false">IF($A140="","",INDEX('Expense Ledger'!$F$1:$F$800,$J140)&amp;"")</f>
        <v/>
      </c>
      <c r="F140" s="52" t="str">
        <f aca="false">IF($A140="","",INDEX('Expense Ledger'!$I$1:$I$800,$J140))</f>
        <v/>
      </c>
      <c r="G140" s="52" t="str">
        <f aca="false">IF($A140="","",INDEX('Expense Ledger'!$J$1:$J$800,$J140))</f>
        <v/>
      </c>
      <c r="H140" s="52" t="str">
        <f aca="false">IF($A140="","",'Expenses Testing'!$E$9)</f>
        <v/>
      </c>
      <c r="I140" s="50" t="str">
        <f aca="false">IF($A140="","","Above materiality – automatically selected")</f>
        <v/>
      </c>
      <c r="J140" s="90" t="str">
        <f aca="false">IF($A140="","",MATCH(LARGE('Expense Ledger'!$P$2:$P$800,$A140),'Expense Ledger'!$P$2:$P$800,0)+1)</f>
        <v/>
      </c>
      <c r="K140" s="50" t="str">
        <f aca="false">IF($A140="","",INDEX('Expense Ledger'!$A$1:$A$800,$J140)&amp;"")</f>
        <v/>
      </c>
      <c r="L140" s="54"/>
      <c r="M140" s="54"/>
    </row>
    <row r="141" customFormat="false" ht="15" hidden="false" customHeight="false" outlineLevel="0" collapsed="false">
      <c r="A141" s="90" t="str">
        <f aca="false">IF(ROWS($A$5:A141)&lt;='Expenses Testing'!$E$31,ROWS($A$5:A141),"")</f>
        <v/>
      </c>
      <c r="B141" s="91" t="str">
        <f aca="false">IF($A141="","",INDEX('Expense Ledger'!$B$1:$B$800,$J141))</f>
        <v/>
      </c>
      <c r="C141" s="90" t="str">
        <f aca="false">IF($A141="","",INDEX('Expense Ledger'!$C$1:$C$800,$J141))</f>
        <v/>
      </c>
      <c r="D141" s="50" t="str">
        <f aca="false">IF($A141="","",INDEX('Expense Ledger'!$D$1:$D$800,$J141))</f>
        <v/>
      </c>
      <c r="E141" s="50" t="str">
        <f aca="false">IF($A141="","",INDEX('Expense Ledger'!$F$1:$F$800,$J141)&amp;"")</f>
        <v/>
      </c>
      <c r="F141" s="52" t="str">
        <f aca="false">IF($A141="","",INDEX('Expense Ledger'!$I$1:$I$800,$J141))</f>
        <v/>
      </c>
      <c r="G141" s="52" t="str">
        <f aca="false">IF($A141="","",INDEX('Expense Ledger'!$J$1:$J$800,$J141))</f>
        <v/>
      </c>
      <c r="H141" s="52" t="str">
        <f aca="false">IF($A141="","",'Expenses Testing'!$E$9)</f>
        <v/>
      </c>
      <c r="I141" s="50" t="str">
        <f aca="false">IF($A141="","","Above materiality – automatically selected")</f>
        <v/>
      </c>
      <c r="J141" s="90" t="str">
        <f aca="false">IF($A141="","",MATCH(LARGE('Expense Ledger'!$P$2:$P$800,$A141),'Expense Ledger'!$P$2:$P$800,0)+1)</f>
        <v/>
      </c>
      <c r="K141" s="50" t="str">
        <f aca="false">IF($A141="","",INDEX('Expense Ledger'!$A$1:$A$800,$J141)&amp;"")</f>
        <v/>
      </c>
      <c r="L141" s="54"/>
      <c r="M141" s="54"/>
    </row>
    <row r="142" customFormat="false" ht="15" hidden="false" customHeight="false" outlineLevel="0" collapsed="false">
      <c r="A142" s="90" t="str">
        <f aca="false">IF(ROWS($A$5:A142)&lt;='Expenses Testing'!$E$31,ROWS($A$5:A142),"")</f>
        <v/>
      </c>
      <c r="B142" s="91" t="str">
        <f aca="false">IF($A142="","",INDEX('Expense Ledger'!$B$1:$B$800,$J142))</f>
        <v/>
      </c>
      <c r="C142" s="90" t="str">
        <f aca="false">IF($A142="","",INDEX('Expense Ledger'!$C$1:$C$800,$J142))</f>
        <v/>
      </c>
      <c r="D142" s="50" t="str">
        <f aca="false">IF($A142="","",INDEX('Expense Ledger'!$D$1:$D$800,$J142))</f>
        <v/>
      </c>
      <c r="E142" s="50" t="str">
        <f aca="false">IF($A142="","",INDEX('Expense Ledger'!$F$1:$F$800,$J142)&amp;"")</f>
        <v/>
      </c>
      <c r="F142" s="52" t="str">
        <f aca="false">IF($A142="","",INDEX('Expense Ledger'!$I$1:$I$800,$J142))</f>
        <v/>
      </c>
      <c r="G142" s="52" t="str">
        <f aca="false">IF($A142="","",INDEX('Expense Ledger'!$J$1:$J$800,$J142))</f>
        <v/>
      </c>
      <c r="H142" s="52" t="str">
        <f aca="false">IF($A142="","",'Expenses Testing'!$E$9)</f>
        <v/>
      </c>
      <c r="I142" s="50" t="str">
        <f aca="false">IF($A142="","","Above materiality – automatically selected")</f>
        <v/>
      </c>
      <c r="J142" s="90" t="str">
        <f aca="false">IF($A142="","",MATCH(LARGE('Expense Ledger'!$P$2:$P$800,$A142),'Expense Ledger'!$P$2:$P$800,0)+1)</f>
        <v/>
      </c>
      <c r="K142" s="50" t="str">
        <f aca="false">IF($A142="","",INDEX('Expense Ledger'!$A$1:$A$800,$J142)&amp;"")</f>
        <v/>
      </c>
      <c r="L142" s="54"/>
      <c r="M142" s="54"/>
    </row>
    <row r="143" customFormat="false" ht="15" hidden="false" customHeight="false" outlineLevel="0" collapsed="false">
      <c r="A143" s="90" t="str">
        <f aca="false">IF(ROWS($A$5:A143)&lt;='Expenses Testing'!$E$31,ROWS($A$5:A143),"")</f>
        <v/>
      </c>
      <c r="B143" s="91" t="str">
        <f aca="false">IF($A143="","",INDEX('Expense Ledger'!$B$1:$B$800,$J143))</f>
        <v/>
      </c>
      <c r="C143" s="90" t="str">
        <f aca="false">IF($A143="","",INDEX('Expense Ledger'!$C$1:$C$800,$J143))</f>
        <v/>
      </c>
      <c r="D143" s="50" t="str">
        <f aca="false">IF($A143="","",INDEX('Expense Ledger'!$D$1:$D$800,$J143))</f>
        <v/>
      </c>
      <c r="E143" s="50" t="str">
        <f aca="false">IF($A143="","",INDEX('Expense Ledger'!$F$1:$F$800,$J143)&amp;"")</f>
        <v/>
      </c>
      <c r="F143" s="52" t="str">
        <f aca="false">IF($A143="","",INDEX('Expense Ledger'!$I$1:$I$800,$J143))</f>
        <v/>
      </c>
      <c r="G143" s="52" t="str">
        <f aca="false">IF($A143="","",INDEX('Expense Ledger'!$J$1:$J$800,$J143))</f>
        <v/>
      </c>
      <c r="H143" s="52" t="str">
        <f aca="false">IF($A143="","",'Expenses Testing'!$E$9)</f>
        <v/>
      </c>
      <c r="I143" s="50" t="str">
        <f aca="false">IF($A143="","","Above materiality – automatically selected")</f>
        <v/>
      </c>
      <c r="J143" s="90" t="str">
        <f aca="false">IF($A143="","",MATCH(LARGE('Expense Ledger'!$P$2:$P$800,$A143),'Expense Ledger'!$P$2:$P$800,0)+1)</f>
        <v/>
      </c>
      <c r="K143" s="50" t="str">
        <f aca="false">IF($A143="","",INDEX('Expense Ledger'!$A$1:$A$800,$J143)&amp;"")</f>
        <v/>
      </c>
      <c r="L143" s="54"/>
      <c r="M143" s="54"/>
    </row>
    <row r="144" customFormat="false" ht="15" hidden="false" customHeight="false" outlineLevel="0" collapsed="false">
      <c r="A144" s="90" t="str">
        <f aca="false">IF(ROWS($A$5:A144)&lt;='Expenses Testing'!$E$31,ROWS($A$5:A144),"")</f>
        <v/>
      </c>
      <c r="B144" s="91" t="str">
        <f aca="false">IF($A144="","",INDEX('Expense Ledger'!$B$1:$B$800,$J144))</f>
        <v/>
      </c>
      <c r="C144" s="90" t="str">
        <f aca="false">IF($A144="","",INDEX('Expense Ledger'!$C$1:$C$800,$J144))</f>
        <v/>
      </c>
      <c r="D144" s="50" t="str">
        <f aca="false">IF($A144="","",INDEX('Expense Ledger'!$D$1:$D$800,$J144))</f>
        <v/>
      </c>
      <c r="E144" s="50" t="str">
        <f aca="false">IF($A144="","",INDEX('Expense Ledger'!$F$1:$F$800,$J144)&amp;"")</f>
        <v/>
      </c>
      <c r="F144" s="52" t="str">
        <f aca="false">IF($A144="","",INDEX('Expense Ledger'!$I$1:$I$800,$J144))</f>
        <v/>
      </c>
      <c r="G144" s="52" t="str">
        <f aca="false">IF($A144="","",INDEX('Expense Ledger'!$J$1:$J$800,$J144))</f>
        <v/>
      </c>
      <c r="H144" s="52" t="str">
        <f aca="false">IF($A144="","",'Expenses Testing'!$E$9)</f>
        <v/>
      </c>
      <c r="I144" s="50" t="str">
        <f aca="false">IF($A144="","","Above materiality – automatically selected")</f>
        <v/>
      </c>
      <c r="J144" s="90" t="str">
        <f aca="false">IF($A144="","",MATCH(LARGE('Expense Ledger'!$P$2:$P$800,$A144),'Expense Ledger'!$P$2:$P$800,0)+1)</f>
        <v/>
      </c>
      <c r="K144" s="50" t="str">
        <f aca="false">IF($A144="","",INDEX('Expense Ledger'!$A$1:$A$800,$J144)&amp;"")</f>
        <v/>
      </c>
      <c r="L144" s="54"/>
      <c r="M144" s="54"/>
    </row>
    <row r="145" customFormat="false" ht="15" hidden="false" customHeight="false" outlineLevel="0" collapsed="false">
      <c r="A145" s="90" t="str">
        <f aca="false">IF(ROWS($A$5:A145)&lt;='Expenses Testing'!$E$31,ROWS($A$5:A145),"")</f>
        <v/>
      </c>
      <c r="B145" s="91" t="str">
        <f aca="false">IF($A145="","",INDEX('Expense Ledger'!$B$1:$B$800,$J145))</f>
        <v/>
      </c>
      <c r="C145" s="90" t="str">
        <f aca="false">IF($A145="","",INDEX('Expense Ledger'!$C$1:$C$800,$J145))</f>
        <v/>
      </c>
      <c r="D145" s="50" t="str">
        <f aca="false">IF($A145="","",INDEX('Expense Ledger'!$D$1:$D$800,$J145))</f>
        <v/>
      </c>
      <c r="E145" s="50" t="str">
        <f aca="false">IF($A145="","",INDEX('Expense Ledger'!$F$1:$F$800,$J145)&amp;"")</f>
        <v/>
      </c>
      <c r="F145" s="52" t="str">
        <f aca="false">IF($A145="","",INDEX('Expense Ledger'!$I$1:$I$800,$J145))</f>
        <v/>
      </c>
      <c r="G145" s="52" t="str">
        <f aca="false">IF($A145="","",INDEX('Expense Ledger'!$J$1:$J$800,$J145))</f>
        <v/>
      </c>
      <c r="H145" s="52" t="str">
        <f aca="false">IF($A145="","",'Expenses Testing'!$E$9)</f>
        <v/>
      </c>
      <c r="I145" s="50" t="str">
        <f aca="false">IF($A145="","","Above materiality – automatically selected")</f>
        <v/>
      </c>
      <c r="J145" s="90" t="str">
        <f aca="false">IF($A145="","",MATCH(LARGE('Expense Ledger'!$P$2:$P$800,$A145),'Expense Ledger'!$P$2:$P$800,0)+1)</f>
        <v/>
      </c>
      <c r="K145" s="50" t="str">
        <f aca="false">IF($A145="","",INDEX('Expense Ledger'!$A$1:$A$800,$J145)&amp;"")</f>
        <v/>
      </c>
      <c r="L145" s="54"/>
      <c r="M145" s="54"/>
    </row>
    <row r="146" customFormat="false" ht="15" hidden="false" customHeight="false" outlineLevel="0" collapsed="false">
      <c r="A146" s="90" t="str">
        <f aca="false">IF(ROWS($A$5:A146)&lt;='Expenses Testing'!$E$31,ROWS($A$5:A146),"")</f>
        <v/>
      </c>
      <c r="B146" s="91" t="str">
        <f aca="false">IF($A146="","",INDEX('Expense Ledger'!$B$1:$B$800,$J146))</f>
        <v/>
      </c>
      <c r="C146" s="90" t="str">
        <f aca="false">IF($A146="","",INDEX('Expense Ledger'!$C$1:$C$800,$J146))</f>
        <v/>
      </c>
      <c r="D146" s="50" t="str">
        <f aca="false">IF($A146="","",INDEX('Expense Ledger'!$D$1:$D$800,$J146))</f>
        <v/>
      </c>
      <c r="E146" s="50" t="str">
        <f aca="false">IF($A146="","",INDEX('Expense Ledger'!$F$1:$F$800,$J146)&amp;"")</f>
        <v/>
      </c>
      <c r="F146" s="52" t="str">
        <f aca="false">IF($A146="","",INDEX('Expense Ledger'!$I$1:$I$800,$J146))</f>
        <v/>
      </c>
      <c r="G146" s="52" t="str">
        <f aca="false">IF($A146="","",INDEX('Expense Ledger'!$J$1:$J$800,$J146))</f>
        <v/>
      </c>
      <c r="H146" s="52" t="str">
        <f aca="false">IF($A146="","",'Expenses Testing'!$E$9)</f>
        <v/>
      </c>
      <c r="I146" s="50" t="str">
        <f aca="false">IF($A146="","","Above materiality – automatically selected")</f>
        <v/>
      </c>
      <c r="J146" s="90" t="str">
        <f aca="false">IF($A146="","",MATCH(LARGE('Expense Ledger'!$P$2:$P$800,$A146),'Expense Ledger'!$P$2:$P$800,0)+1)</f>
        <v/>
      </c>
      <c r="K146" s="50" t="str">
        <f aca="false">IF($A146="","",INDEX('Expense Ledger'!$A$1:$A$800,$J146)&amp;"")</f>
        <v/>
      </c>
      <c r="L146" s="54"/>
      <c r="M146" s="54"/>
    </row>
    <row r="147" customFormat="false" ht="15" hidden="false" customHeight="false" outlineLevel="0" collapsed="false">
      <c r="A147" s="90" t="str">
        <f aca="false">IF(ROWS($A$5:A147)&lt;='Expenses Testing'!$E$31,ROWS($A$5:A147),"")</f>
        <v/>
      </c>
      <c r="B147" s="91" t="str">
        <f aca="false">IF($A147="","",INDEX('Expense Ledger'!$B$1:$B$800,$J147))</f>
        <v/>
      </c>
      <c r="C147" s="90" t="str">
        <f aca="false">IF($A147="","",INDEX('Expense Ledger'!$C$1:$C$800,$J147))</f>
        <v/>
      </c>
      <c r="D147" s="50" t="str">
        <f aca="false">IF($A147="","",INDEX('Expense Ledger'!$D$1:$D$800,$J147))</f>
        <v/>
      </c>
      <c r="E147" s="50" t="str">
        <f aca="false">IF($A147="","",INDEX('Expense Ledger'!$F$1:$F$800,$J147)&amp;"")</f>
        <v/>
      </c>
      <c r="F147" s="52" t="str">
        <f aca="false">IF($A147="","",INDEX('Expense Ledger'!$I$1:$I$800,$J147))</f>
        <v/>
      </c>
      <c r="G147" s="52" t="str">
        <f aca="false">IF($A147="","",INDEX('Expense Ledger'!$J$1:$J$800,$J147))</f>
        <v/>
      </c>
      <c r="H147" s="52" t="str">
        <f aca="false">IF($A147="","",'Expenses Testing'!$E$9)</f>
        <v/>
      </c>
      <c r="I147" s="50" t="str">
        <f aca="false">IF($A147="","","Above materiality – automatically selected")</f>
        <v/>
      </c>
      <c r="J147" s="90" t="str">
        <f aca="false">IF($A147="","",MATCH(LARGE('Expense Ledger'!$P$2:$P$800,$A147),'Expense Ledger'!$P$2:$P$800,0)+1)</f>
        <v/>
      </c>
      <c r="K147" s="50" t="str">
        <f aca="false">IF($A147="","",INDEX('Expense Ledger'!$A$1:$A$800,$J147)&amp;"")</f>
        <v/>
      </c>
      <c r="L147" s="54"/>
      <c r="M147" s="54"/>
    </row>
    <row r="148" customFormat="false" ht="15" hidden="false" customHeight="false" outlineLevel="0" collapsed="false">
      <c r="A148" s="90" t="str">
        <f aca="false">IF(ROWS($A$5:A148)&lt;='Expenses Testing'!$E$31,ROWS($A$5:A148),"")</f>
        <v/>
      </c>
      <c r="B148" s="91" t="str">
        <f aca="false">IF($A148="","",INDEX('Expense Ledger'!$B$1:$B$800,$J148))</f>
        <v/>
      </c>
      <c r="C148" s="90" t="str">
        <f aca="false">IF($A148="","",INDEX('Expense Ledger'!$C$1:$C$800,$J148))</f>
        <v/>
      </c>
      <c r="D148" s="50" t="str">
        <f aca="false">IF($A148="","",INDEX('Expense Ledger'!$D$1:$D$800,$J148))</f>
        <v/>
      </c>
      <c r="E148" s="50" t="str">
        <f aca="false">IF($A148="","",INDEX('Expense Ledger'!$F$1:$F$800,$J148)&amp;"")</f>
        <v/>
      </c>
      <c r="F148" s="52" t="str">
        <f aca="false">IF($A148="","",INDEX('Expense Ledger'!$I$1:$I$800,$J148))</f>
        <v/>
      </c>
      <c r="G148" s="52" t="str">
        <f aca="false">IF($A148="","",INDEX('Expense Ledger'!$J$1:$J$800,$J148))</f>
        <v/>
      </c>
      <c r="H148" s="52" t="str">
        <f aca="false">IF($A148="","",'Expenses Testing'!$E$9)</f>
        <v/>
      </c>
      <c r="I148" s="50" t="str">
        <f aca="false">IF($A148="","","Above materiality – automatically selected")</f>
        <v/>
      </c>
      <c r="J148" s="90" t="str">
        <f aca="false">IF($A148="","",MATCH(LARGE('Expense Ledger'!$P$2:$P$800,$A148),'Expense Ledger'!$P$2:$P$800,0)+1)</f>
        <v/>
      </c>
      <c r="K148" s="50" t="str">
        <f aca="false">IF($A148="","",INDEX('Expense Ledger'!$A$1:$A$800,$J148)&amp;"")</f>
        <v/>
      </c>
      <c r="L148" s="54"/>
      <c r="M148" s="54"/>
    </row>
    <row r="149" customFormat="false" ht="15" hidden="false" customHeight="false" outlineLevel="0" collapsed="false">
      <c r="A149" s="90" t="str">
        <f aca="false">IF(ROWS($A$5:A149)&lt;='Expenses Testing'!$E$31,ROWS($A$5:A149),"")</f>
        <v/>
      </c>
      <c r="B149" s="91" t="str">
        <f aca="false">IF($A149="","",INDEX('Expense Ledger'!$B$1:$B$800,$J149))</f>
        <v/>
      </c>
      <c r="C149" s="90" t="str">
        <f aca="false">IF($A149="","",INDEX('Expense Ledger'!$C$1:$C$800,$J149))</f>
        <v/>
      </c>
      <c r="D149" s="50" t="str">
        <f aca="false">IF($A149="","",INDEX('Expense Ledger'!$D$1:$D$800,$J149))</f>
        <v/>
      </c>
      <c r="E149" s="50" t="str">
        <f aca="false">IF($A149="","",INDEX('Expense Ledger'!$F$1:$F$800,$J149)&amp;"")</f>
        <v/>
      </c>
      <c r="F149" s="52" t="str">
        <f aca="false">IF($A149="","",INDEX('Expense Ledger'!$I$1:$I$800,$J149))</f>
        <v/>
      </c>
      <c r="G149" s="52" t="str">
        <f aca="false">IF($A149="","",INDEX('Expense Ledger'!$J$1:$J$800,$J149))</f>
        <v/>
      </c>
      <c r="H149" s="52" t="str">
        <f aca="false">IF($A149="","",'Expenses Testing'!$E$9)</f>
        <v/>
      </c>
      <c r="I149" s="50" t="str">
        <f aca="false">IF($A149="","","Above materiality – automatically selected")</f>
        <v/>
      </c>
      <c r="J149" s="90" t="str">
        <f aca="false">IF($A149="","",MATCH(LARGE('Expense Ledger'!$P$2:$P$800,$A149),'Expense Ledger'!$P$2:$P$800,0)+1)</f>
        <v/>
      </c>
      <c r="K149" s="50" t="str">
        <f aca="false">IF($A149="","",INDEX('Expense Ledger'!$A$1:$A$800,$J149)&amp;"")</f>
        <v/>
      </c>
      <c r="L149" s="54"/>
      <c r="M149" s="54"/>
    </row>
    <row r="150" customFormat="false" ht="15" hidden="false" customHeight="false" outlineLevel="0" collapsed="false">
      <c r="A150" s="90" t="str">
        <f aca="false">IF(ROWS($A$5:A150)&lt;='Expenses Testing'!$E$31,ROWS($A$5:A150),"")</f>
        <v/>
      </c>
      <c r="B150" s="91" t="str">
        <f aca="false">IF($A150="","",INDEX('Expense Ledger'!$B$1:$B$800,$J150))</f>
        <v/>
      </c>
      <c r="C150" s="90" t="str">
        <f aca="false">IF($A150="","",INDEX('Expense Ledger'!$C$1:$C$800,$J150))</f>
        <v/>
      </c>
      <c r="D150" s="50" t="str">
        <f aca="false">IF($A150="","",INDEX('Expense Ledger'!$D$1:$D$800,$J150))</f>
        <v/>
      </c>
      <c r="E150" s="50" t="str">
        <f aca="false">IF($A150="","",INDEX('Expense Ledger'!$F$1:$F$800,$J150)&amp;"")</f>
        <v/>
      </c>
      <c r="F150" s="52" t="str">
        <f aca="false">IF($A150="","",INDEX('Expense Ledger'!$I$1:$I$800,$J150))</f>
        <v/>
      </c>
      <c r="G150" s="52" t="str">
        <f aca="false">IF($A150="","",INDEX('Expense Ledger'!$J$1:$J$800,$J150))</f>
        <v/>
      </c>
      <c r="H150" s="52" t="str">
        <f aca="false">IF($A150="","",'Expenses Testing'!$E$9)</f>
        <v/>
      </c>
      <c r="I150" s="50" t="str">
        <f aca="false">IF($A150="","","Above materiality – automatically selected")</f>
        <v/>
      </c>
      <c r="J150" s="90" t="str">
        <f aca="false">IF($A150="","",MATCH(LARGE('Expense Ledger'!$P$2:$P$800,$A150),'Expense Ledger'!$P$2:$P$800,0)+1)</f>
        <v/>
      </c>
      <c r="K150" s="50" t="str">
        <f aca="false">IF($A150="","",INDEX('Expense Ledger'!$A$1:$A$800,$J150)&amp;"")</f>
        <v/>
      </c>
      <c r="L150" s="54"/>
      <c r="M150" s="54"/>
    </row>
    <row r="151" customFormat="false" ht="15" hidden="false" customHeight="false" outlineLevel="0" collapsed="false">
      <c r="A151" s="90" t="str">
        <f aca="false">IF(ROWS($A$5:A151)&lt;='Expenses Testing'!$E$31,ROWS($A$5:A151),"")</f>
        <v/>
      </c>
      <c r="B151" s="91" t="str">
        <f aca="false">IF($A151="","",INDEX('Expense Ledger'!$B$1:$B$800,$J151))</f>
        <v/>
      </c>
      <c r="C151" s="90" t="str">
        <f aca="false">IF($A151="","",INDEX('Expense Ledger'!$C$1:$C$800,$J151))</f>
        <v/>
      </c>
      <c r="D151" s="50" t="str">
        <f aca="false">IF($A151="","",INDEX('Expense Ledger'!$D$1:$D$800,$J151))</f>
        <v/>
      </c>
      <c r="E151" s="50" t="str">
        <f aca="false">IF($A151="","",INDEX('Expense Ledger'!$F$1:$F$800,$J151)&amp;"")</f>
        <v/>
      </c>
      <c r="F151" s="52" t="str">
        <f aca="false">IF($A151="","",INDEX('Expense Ledger'!$I$1:$I$800,$J151))</f>
        <v/>
      </c>
      <c r="G151" s="52" t="str">
        <f aca="false">IF($A151="","",INDEX('Expense Ledger'!$J$1:$J$800,$J151))</f>
        <v/>
      </c>
      <c r="H151" s="52" t="str">
        <f aca="false">IF($A151="","",'Expenses Testing'!$E$9)</f>
        <v/>
      </c>
      <c r="I151" s="50" t="str">
        <f aca="false">IF($A151="","","Above materiality – automatically selected")</f>
        <v/>
      </c>
      <c r="J151" s="90" t="str">
        <f aca="false">IF($A151="","",MATCH(LARGE('Expense Ledger'!$P$2:$P$800,$A151),'Expense Ledger'!$P$2:$P$800,0)+1)</f>
        <v/>
      </c>
      <c r="K151" s="50" t="str">
        <f aca="false">IF($A151="","",INDEX('Expense Ledger'!$A$1:$A$800,$J151)&amp;"")</f>
        <v/>
      </c>
      <c r="L151" s="54"/>
      <c r="M151" s="54"/>
    </row>
    <row r="152" customFormat="false" ht="15" hidden="false" customHeight="false" outlineLevel="0" collapsed="false">
      <c r="A152" s="90" t="str">
        <f aca="false">IF(ROWS($A$5:A152)&lt;='Expenses Testing'!$E$31,ROWS($A$5:A152),"")</f>
        <v/>
      </c>
      <c r="B152" s="91" t="str">
        <f aca="false">IF($A152="","",INDEX('Expense Ledger'!$B$1:$B$800,$J152))</f>
        <v/>
      </c>
      <c r="C152" s="90" t="str">
        <f aca="false">IF($A152="","",INDEX('Expense Ledger'!$C$1:$C$800,$J152))</f>
        <v/>
      </c>
      <c r="D152" s="50" t="str">
        <f aca="false">IF($A152="","",INDEX('Expense Ledger'!$D$1:$D$800,$J152))</f>
        <v/>
      </c>
      <c r="E152" s="50" t="str">
        <f aca="false">IF($A152="","",INDEX('Expense Ledger'!$F$1:$F$800,$J152)&amp;"")</f>
        <v/>
      </c>
      <c r="F152" s="52" t="str">
        <f aca="false">IF($A152="","",INDEX('Expense Ledger'!$I$1:$I$800,$J152))</f>
        <v/>
      </c>
      <c r="G152" s="52" t="str">
        <f aca="false">IF($A152="","",INDEX('Expense Ledger'!$J$1:$J$800,$J152))</f>
        <v/>
      </c>
      <c r="H152" s="52" t="str">
        <f aca="false">IF($A152="","",'Expenses Testing'!$E$9)</f>
        <v/>
      </c>
      <c r="I152" s="50" t="str">
        <f aca="false">IF($A152="","","Above materiality – automatically selected")</f>
        <v/>
      </c>
      <c r="J152" s="90" t="str">
        <f aca="false">IF($A152="","",MATCH(LARGE('Expense Ledger'!$P$2:$P$800,$A152),'Expense Ledger'!$P$2:$P$800,0)+1)</f>
        <v/>
      </c>
      <c r="K152" s="50" t="str">
        <f aca="false">IF($A152="","",INDEX('Expense Ledger'!$A$1:$A$800,$J152)&amp;"")</f>
        <v/>
      </c>
      <c r="L152" s="54"/>
      <c r="M152" s="54"/>
    </row>
    <row r="153" customFormat="false" ht="15" hidden="false" customHeight="false" outlineLevel="0" collapsed="false">
      <c r="A153" s="90" t="str">
        <f aca="false">IF(ROWS($A$5:A153)&lt;='Expenses Testing'!$E$31,ROWS($A$5:A153),"")</f>
        <v/>
      </c>
      <c r="B153" s="91" t="str">
        <f aca="false">IF($A153="","",INDEX('Expense Ledger'!$B$1:$B$800,$J153))</f>
        <v/>
      </c>
      <c r="C153" s="90" t="str">
        <f aca="false">IF($A153="","",INDEX('Expense Ledger'!$C$1:$C$800,$J153))</f>
        <v/>
      </c>
      <c r="D153" s="50" t="str">
        <f aca="false">IF($A153="","",INDEX('Expense Ledger'!$D$1:$D$800,$J153))</f>
        <v/>
      </c>
      <c r="E153" s="50" t="str">
        <f aca="false">IF($A153="","",INDEX('Expense Ledger'!$F$1:$F$800,$J153)&amp;"")</f>
        <v/>
      </c>
      <c r="F153" s="52" t="str">
        <f aca="false">IF($A153="","",INDEX('Expense Ledger'!$I$1:$I$800,$J153))</f>
        <v/>
      </c>
      <c r="G153" s="52" t="str">
        <f aca="false">IF($A153="","",INDEX('Expense Ledger'!$J$1:$J$800,$J153))</f>
        <v/>
      </c>
      <c r="H153" s="52" t="str">
        <f aca="false">IF($A153="","",'Expenses Testing'!$E$9)</f>
        <v/>
      </c>
      <c r="I153" s="50" t="str">
        <f aca="false">IF($A153="","","Above materiality – automatically selected")</f>
        <v/>
      </c>
      <c r="J153" s="90" t="str">
        <f aca="false">IF($A153="","",MATCH(LARGE('Expense Ledger'!$P$2:$P$800,$A153),'Expense Ledger'!$P$2:$P$800,0)+1)</f>
        <v/>
      </c>
      <c r="K153" s="50" t="str">
        <f aca="false">IF($A153="","",INDEX('Expense Ledger'!$A$1:$A$800,$J153)&amp;"")</f>
        <v/>
      </c>
      <c r="L153" s="54"/>
      <c r="M153" s="54"/>
    </row>
    <row r="154" customFormat="false" ht="15" hidden="false" customHeight="false" outlineLevel="0" collapsed="false">
      <c r="A154" s="90" t="str">
        <f aca="false">IF(ROWS($A$5:A154)&lt;='Expenses Testing'!$E$31,ROWS($A$5:A154),"")</f>
        <v/>
      </c>
      <c r="B154" s="91" t="str">
        <f aca="false">IF($A154="","",INDEX('Expense Ledger'!$B$1:$B$800,$J154))</f>
        <v/>
      </c>
      <c r="C154" s="90" t="str">
        <f aca="false">IF($A154="","",INDEX('Expense Ledger'!$C$1:$C$800,$J154))</f>
        <v/>
      </c>
      <c r="D154" s="50" t="str">
        <f aca="false">IF($A154="","",INDEX('Expense Ledger'!$D$1:$D$800,$J154))</f>
        <v/>
      </c>
      <c r="E154" s="50" t="str">
        <f aca="false">IF($A154="","",INDEX('Expense Ledger'!$F$1:$F$800,$J154)&amp;"")</f>
        <v/>
      </c>
      <c r="F154" s="52" t="str">
        <f aca="false">IF($A154="","",INDEX('Expense Ledger'!$I$1:$I$800,$J154))</f>
        <v/>
      </c>
      <c r="G154" s="52" t="str">
        <f aca="false">IF($A154="","",INDEX('Expense Ledger'!$J$1:$J$800,$J154))</f>
        <v/>
      </c>
      <c r="H154" s="52" t="str">
        <f aca="false">IF($A154="","",'Expenses Testing'!$E$9)</f>
        <v/>
      </c>
      <c r="I154" s="50" t="str">
        <f aca="false">IF($A154="","","Above materiality – automatically selected")</f>
        <v/>
      </c>
      <c r="J154" s="90" t="str">
        <f aca="false">IF($A154="","",MATCH(LARGE('Expense Ledger'!$P$2:$P$800,$A154),'Expense Ledger'!$P$2:$P$800,0)+1)</f>
        <v/>
      </c>
      <c r="K154" s="50" t="str">
        <f aca="false">IF($A154="","",INDEX('Expense Ledger'!$A$1:$A$800,$J154)&amp;"")</f>
        <v/>
      </c>
      <c r="L154" s="54"/>
      <c r="M154" s="54"/>
    </row>
    <row r="155" customFormat="false" ht="15" hidden="false" customHeight="false" outlineLevel="0" collapsed="false">
      <c r="A155" s="90" t="str">
        <f aca="false">IF(ROWS($A$5:A155)&lt;='Expenses Testing'!$E$31,ROWS($A$5:A155),"")</f>
        <v/>
      </c>
      <c r="B155" s="91" t="str">
        <f aca="false">IF($A155="","",INDEX('Expense Ledger'!$B$1:$B$800,$J155))</f>
        <v/>
      </c>
      <c r="C155" s="90" t="str">
        <f aca="false">IF($A155="","",INDEX('Expense Ledger'!$C$1:$C$800,$J155))</f>
        <v/>
      </c>
      <c r="D155" s="50" t="str">
        <f aca="false">IF($A155="","",INDEX('Expense Ledger'!$D$1:$D$800,$J155))</f>
        <v/>
      </c>
      <c r="E155" s="50" t="str">
        <f aca="false">IF($A155="","",INDEX('Expense Ledger'!$F$1:$F$800,$J155)&amp;"")</f>
        <v/>
      </c>
      <c r="F155" s="52" t="str">
        <f aca="false">IF($A155="","",INDEX('Expense Ledger'!$I$1:$I$800,$J155))</f>
        <v/>
      </c>
      <c r="G155" s="52" t="str">
        <f aca="false">IF($A155="","",INDEX('Expense Ledger'!$J$1:$J$800,$J155))</f>
        <v/>
      </c>
      <c r="H155" s="52" t="str">
        <f aca="false">IF($A155="","",'Expenses Testing'!$E$9)</f>
        <v/>
      </c>
      <c r="I155" s="50" t="str">
        <f aca="false">IF($A155="","","Above materiality – automatically selected")</f>
        <v/>
      </c>
      <c r="J155" s="90" t="str">
        <f aca="false">IF($A155="","",MATCH(LARGE('Expense Ledger'!$P$2:$P$800,$A155),'Expense Ledger'!$P$2:$P$800,0)+1)</f>
        <v/>
      </c>
      <c r="K155" s="50" t="str">
        <f aca="false">IF($A155="","",INDEX('Expense Ledger'!$A$1:$A$800,$J155)&amp;"")</f>
        <v/>
      </c>
      <c r="L155" s="54"/>
      <c r="M155" s="54"/>
    </row>
    <row r="156" customFormat="false" ht="15" hidden="false" customHeight="false" outlineLevel="0" collapsed="false">
      <c r="A156" s="90" t="str">
        <f aca="false">IF(ROWS($A$5:A156)&lt;='Expenses Testing'!$E$31,ROWS($A$5:A156),"")</f>
        <v/>
      </c>
      <c r="B156" s="91" t="str">
        <f aca="false">IF($A156="","",INDEX('Expense Ledger'!$B$1:$B$800,$J156))</f>
        <v/>
      </c>
      <c r="C156" s="90" t="str">
        <f aca="false">IF($A156="","",INDEX('Expense Ledger'!$C$1:$C$800,$J156))</f>
        <v/>
      </c>
      <c r="D156" s="50" t="str">
        <f aca="false">IF($A156="","",INDEX('Expense Ledger'!$D$1:$D$800,$J156))</f>
        <v/>
      </c>
      <c r="E156" s="50" t="str">
        <f aca="false">IF($A156="","",INDEX('Expense Ledger'!$F$1:$F$800,$J156)&amp;"")</f>
        <v/>
      </c>
      <c r="F156" s="52" t="str">
        <f aca="false">IF($A156="","",INDEX('Expense Ledger'!$I$1:$I$800,$J156))</f>
        <v/>
      </c>
      <c r="G156" s="52" t="str">
        <f aca="false">IF($A156="","",INDEX('Expense Ledger'!$J$1:$J$800,$J156))</f>
        <v/>
      </c>
      <c r="H156" s="52" t="str">
        <f aca="false">IF($A156="","",'Expenses Testing'!$E$9)</f>
        <v/>
      </c>
      <c r="I156" s="50" t="str">
        <f aca="false">IF($A156="","","Above materiality – automatically selected")</f>
        <v/>
      </c>
      <c r="J156" s="90" t="str">
        <f aca="false">IF($A156="","",MATCH(LARGE('Expense Ledger'!$P$2:$P$800,$A156),'Expense Ledger'!$P$2:$P$800,0)+1)</f>
        <v/>
      </c>
      <c r="K156" s="50" t="str">
        <f aca="false">IF($A156="","",INDEX('Expense Ledger'!$A$1:$A$800,$J156)&amp;"")</f>
        <v/>
      </c>
      <c r="L156" s="54"/>
      <c r="M156" s="54"/>
    </row>
    <row r="157" customFormat="false" ht="15" hidden="false" customHeight="false" outlineLevel="0" collapsed="false">
      <c r="A157" s="90" t="str">
        <f aca="false">IF(ROWS($A$5:A157)&lt;='Expenses Testing'!$E$31,ROWS($A$5:A157),"")</f>
        <v/>
      </c>
      <c r="B157" s="91" t="str">
        <f aca="false">IF($A157="","",INDEX('Expense Ledger'!$B$1:$B$800,$J157))</f>
        <v/>
      </c>
      <c r="C157" s="90" t="str">
        <f aca="false">IF($A157="","",INDEX('Expense Ledger'!$C$1:$C$800,$J157))</f>
        <v/>
      </c>
      <c r="D157" s="50" t="str">
        <f aca="false">IF($A157="","",INDEX('Expense Ledger'!$D$1:$D$800,$J157))</f>
        <v/>
      </c>
      <c r="E157" s="50" t="str">
        <f aca="false">IF($A157="","",INDEX('Expense Ledger'!$F$1:$F$800,$J157)&amp;"")</f>
        <v/>
      </c>
      <c r="F157" s="52" t="str">
        <f aca="false">IF($A157="","",INDEX('Expense Ledger'!$I$1:$I$800,$J157))</f>
        <v/>
      </c>
      <c r="G157" s="52" t="str">
        <f aca="false">IF($A157="","",INDEX('Expense Ledger'!$J$1:$J$800,$J157))</f>
        <v/>
      </c>
      <c r="H157" s="52" t="str">
        <f aca="false">IF($A157="","",'Expenses Testing'!$E$9)</f>
        <v/>
      </c>
      <c r="I157" s="50" t="str">
        <f aca="false">IF($A157="","","Above materiality – automatically selected")</f>
        <v/>
      </c>
      <c r="J157" s="90" t="str">
        <f aca="false">IF($A157="","",MATCH(LARGE('Expense Ledger'!$P$2:$P$800,$A157),'Expense Ledger'!$P$2:$P$800,0)+1)</f>
        <v/>
      </c>
      <c r="K157" s="50" t="str">
        <f aca="false">IF($A157="","",INDEX('Expense Ledger'!$A$1:$A$800,$J157)&amp;"")</f>
        <v/>
      </c>
      <c r="L157" s="54"/>
      <c r="M157" s="54"/>
    </row>
    <row r="158" customFormat="false" ht="15" hidden="false" customHeight="false" outlineLevel="0" collapsed="false">
      <c r="A158" s="90" t="str">
        <f aca="false">IF(ROWS($A$5:A158)&lt;='Expenses Testing'!$E$31,ROWS($A$5:A158),"")</f>
        <v/>
      </c>
      <c r="B158" s="91" t="str">
        <f aca="false">IF($A158="","",INDEX('Expense Ledger'!$B$1:$B$800,$J158))</f>
        <v/>
      </c>
      <c r="C158" s="90" t="str">
        <f aca="false">IF($A158="","",INDEX('Expense Ledger'!$C$1:$C$800,$J158))</f>
        <v/>
      </c>
      <c r="D158" s="50" t="str">
        <f aca="false">IF($A158="","",INDEX('Expense Ledger'!$D$1:$D$800,$J158))</f>
        <v/>
      </c>
      <c r="E158" s="50" t="str">
        <f aca="false">IF($A158="","",INDEX('Expense Ledger'!$F$1:$F$800,$J158)&amp;"")</f>
        <v/>
      </c>
      <c r="F158" s="52" t="str">
        <f aca="false">IF($A158="","",INDEX('Expense Ledger'!$I$1:$I$800,$J158))</f>
        <v/>
      </c>
      <c r="G158" s="52" t="str">
        <f aca="false">IF($A158="","",INDEX('Expense Ledger'!$J$1:$J$800,$J158))</f>
        <v/>
      </c>
      <c r="H158" s="52" t="str">
        <f aca="false">IF($A158="","",'Expenses Testing'!$E$9)</f>
        <v/>
      </c>
      <c r="I158" s="50" t="str">
        <f aca="false">IF($A158="","","Above materiality – automatically selected")</f>
        <v/>
      </c>
      <c r="J158" s="90" t="str">
        <f aca="false">IF($A158="","",MATCH(LARGE('Expense Ledger'!$P$2:$P$800,$A158),'Expense Ledger'!$P$2:$P$800,0)+1)</f>
        <v/>
      </c>
      <c r="K158" s="50" t="str">
        <f aca="false">IF($A158="","",INDEX('Expense Ledger'!$A$1:$A$800,$J158)&amp;"")</f>
        <v/>
      </c>
      <c r="L158" s="54"/>
      <c r="M158" s="54"/>
    </row>
    <row r="159" customFormat="false" ht="15" hidden="false" customHeight="false" outlineLevel="0" collapsed="false">
      <c r="A159" s="90" t="str">
        <f aca="false">IF(ROWS($A$5:A159)&lt;='Expenses Testing'!$E$31,ROWS($A$5:A159),"")</f>
        <v/>
      </c>
      <c r="B159" s="91" t="str">
        <f aca="false">IF($A159="","",INDEX('Expense Ledger'!$B$1:$B$800,$J159))</f>
        <v/>
      </c>
      <c r="C159" s="90" t="str">
        <f aca="false">IF($A159="","",INDEX('Expense Ledger'!$C$1:$C$800,$J159))</f>
        <v/>
      </c>
      <c r="D159" s="50" t="str">
        <f aca="false">IF($A159="","",INDEX('Expense Ledger'!$D$1:$D$800,$J159))</f>
        <v/>
      </c>
      <c r="E159" s="50" t="str">
        <f aca="false">IF($A159="","",INDEX('Expense Ledger'!$F$1:$F$800,$J159)&amp;"")</f>
        <v/>
      </c>
      <c r="F159" s="52" t="str">
        <f aca="false">IF($A159="","",INDEX('Expense Ledger'!$I$1:$I$800,$J159))</f>
        <v/>
      </c>
      <c r="G159" s="52" t="str">
        <f aca="false">IF($A159="","",INDEX('Expense Ledger'!$J$1:$J$800,$J159))</f>
        <v/>
      </c>
      <c r="H159" s="52" t="str">
        <f aca="false">IF($A159="","",'Expenses Testing'!$E$9)</f>
        <v/>
      </c>
      <c r="I159" s="50" t="str">
        <f aca="false">IF($A159="","","Above materiality – automatically selected")</f>
        <v/>
      </c>
      <c r="J159" s="90" t="str">
        <f aca="false">IF($A159="","",MATCH(LARGE('Expense Ledger'!$P$2:$P$800,$A159),'Expense Ledger'!$P$2:$P$800,0)+1)</f>
        <v/>
      </c>
      <c r="K159" s="50" t="str">
        <f aca="false">IF($A159="","",INDEX('Expense Ledger'!$A$1:$A$800,$J159)&amp;"")</f>
        <v/>
      </c>
      <c r="L159" s="54"/>
      <c r="M159" s="54"/>
    </row>
    <row r="160" customFormat="false" ht="15" hidden="false" customHeight="false" outlineLevel="0" collapsed="false">
      <c r="A160" s="90" t="str">
        <f aca="false">IF(ROWS($A$5:A160)&lt;='Expenses Testing'!$E$31,ROWS($A$5:A160),"")</f>
        <v/>
      </c>
      <c r="B160" s="91" t="str">
        <f aca="false">IF($A160="","",INDEX('Expense Ledger'!$B$1:$B$800,$J160))</f>
        <v/>
      </c>
      <c r="C160" s="90" t="str">
        <f aca="false">IF($A160="","",INDEX('Expense Ledger'!$C$1:$C$800,$J160))</f>
        <v/>
      </c>
      <c r="D160" s="50" t="str">
        <f aca="false">IF($A160="","",INDEX('Expense Ledger'!$D$1:$D$800,$J160))</f>
        <v/>
      </c>
      <c r="E160" s="50" t="str">
        <f aca="false">IF($A160="","",INDEX('Expense Ledger'!$F$1:$F$800,$J160)&amp;"")</f>
        <v/>
      </c>
      <c r="F160" s="52" t="str">
        <f aca="false">IF($A160="","",INDEX('Expense Ledger'!$I$1:$I$800,$J160))</f>
        <v/>
      </c>
      <c r="G160" s="52" t="str">
        <f aca="false">IF($A160="","",INDEX('Expense Ledger'!$J$1:$J$800,$J160))</f>
        <v/>
      </c>
      <c r="H160" s="52" t="str">
        <f aca="false">IF($A160="","",'Expenses Testing'!$E$9)</f>
        <v/>
      </c>
      <c r="I160" s="50" t="str">
        <f aca="false">IF($A160="","","Above materiality – automatically selected")</f>
        <v/>
      </c>
      <c r="J160" s="90" t="str">
        <f aca="false">IF($A160="","",MATCH(LARGE('Expense Ledger'!$P$2:$P$800,$A160),'Expense Ledger'!$P$2:$P$800,0)+1)</f>
        <v/>
      </c>
      <c r="K160" s="50" t="str">
        <f aca="false">IF($A160="","",INDEX('Expense Ledger'!$A$1:$A$800,$J160)&amp;"")</f>
        <v/>
      </c>
      <c r="L160" s="54"/>
      <c r="M160" s="54"/>
    </row>
    <row r="161" customFormat="false" ht="15" hidden="false" customHeight="false" outlineLevel="0" collapsed="false">
      <c r="A161" s="90" t="str">
        <f aca="false">IF(ROWS($A$5:A161)&lt;='Expenses Testing'!$E$31,ROWS($A$5:A161),"")</f>
        <v/>
      </c>
      <c r="B161" s="91" t="str">
        <f aca="false">IF($A161="","",INDEX('Expense Ledger'!$B$1:$B$800,$J161))</f>
        <v/>
      </c>
      <c r="C161" s="90" t="str">
        <f aca="false">IF($A161="","",INDEX('Expense Ledger'!$C$1:$C$800,$J161))</f>
        <v/>
      </c>
      <c r="D161" s="50" t="str">
        <f aca="false">IF($A161="","",INDEX('Expense Ledger'!$D$1:$D$800,$J161))</f>
        <v/>
      </c>
      <c r="E161" s="50" t="str">
        <f aca="false">IF($A161="","",INDEX('Expense Ledger'!$F$1:$F$800,$J161)&amp;"")</f>
        <v/>
      </c>
      <c r="F161" s="52" t="str">
        <f aca="false">IF($A161="","",INDEX('Expense Ledger'!$I$1:$I$800,$J161))</f>
        <v/>
      </c>
      <c r="G161" s="52" t="str">
        <f aca="false">IF($A161="","",INDEX('Expense Ledger'!$J$1:$J$800,$J161))</f>
        <v/>
      </c>
      <c r="H161" s="52" t="str">
        <f aca="false">IF($A161="","",'Expenses Testing'!$E$9)</f>
        <v/>
      </c>
      <c r="I161" s="50" t="str">
        <f aca="false">IF($A161="","","Above materiality – automatically selected")</f>
        <v/>
      </c>
      <c r="J161" s="90" t="str">
        <f aca="false">IF($A161="","",MATCH(LARGE('Expense Ledger'!$P$2:$P$800,$A161),'Expense Ledger'!$P$2:$P$800,0)+1)</f>
        <v/>
      </c>
      <c r="K161" s="50" t="str">
        <f aca="false">IF($A161="","",INDEX('Expense Ledger'!$A$1:$A$800,$J161)&amp;"")</f>
        <v/>
      </c>
      <c r="L161" s="54"/>
      <c r="M161" s="54"/>
    </row>
    <row r="162" customFormat="false" ht="15" hidden="false" customHeight="false" outlineLevel="0" collapsed="false">
      <c r="A162" s="90" t="str">
        <f aca="false">IF(ROWS($A$5:A162)&lt;='Expenses Testing'!$E$31,ROWS($A$5:A162),"")</f>
        <v/>
      </c>
      <c r="B162" s="91" t="str">
        <f aca="false">IF($A162="","",INDEX('Expense Ledger'!$B$1:$B$800,$J162))</f>
        <v/>
      </c>
      <c r="C162" s="90" t="str">
        <f aca="false">IF($A162="","",INDEX('Expense Ledger'!$C$1:$C$800,$J162))</f>
        <v/>
      </c>
      <c r="D162" s="50" t="str">
        <f aca="false">IF($A162="","",INDEX('Expense Ledger'!$D$1:$D$800,$J162))</f>
        <v/>
      </c>
      <c r="E162" s="50" t="str">
        <f aca="false">IF($A162="","",INDEX('Expense Ledger'!$F$1:$F$800,$J162)&amp;"")</f>
        <v/>
      </c>
      <c r="F162" s="52" t="str">
        <f aca="false">IF($A162="","",INDEX('Expense Ledger'!$I$1:$I$800,$J162))</f>
        <v/>
      </c>
      <c r="G162" s="52" t="str">
        <f aca="false">IF($A162="","",INDEX('Expense Ledger'!$J$1:$J$800,$J162))</f>
        <v/>
      </c>
      <c r="H162" s="52" t="str">
        <f aca="false">IF($A162="","",'Expenses Testing'!$E$9)</f>
        <v/>
      </c>
      <c r="I162" s="50" t="str">
        <f aca="false">IF($A162="","","Above materiality – automatically selected")</f>
        <v/>
      </c>
      <c r="J162" s="90" t="str">
        <f aca="false">IF($A162="","",MATCH(LARGE('Expense Ledger'!$P$2:$P$800,$A162),'Expense Ledger'!$P$2:$P$800,0)+1)</f>
        <v/>
      </c>
      <c r="K162" s="50" t="str">
        <f aca="false">IF($A162="","",INDEX('Expense Ledger'!$A$1:$A$800,$J162)&amp;"")</f>
        <v/>
      </c>
      <c r="L162" s="54"/>
      <c r="M162" s="54"/>
    </row>
    <row r="163" customFormat="false" ht="15" hidden="false" customHeight="false" outlineLevel="0" collapsed="false">
      <c r="A163" s="90" t="str">
        <f aca="false">IF(ROWS($A$5:A163)&lt;='Expenses Testing'!$E$31,ROWS($A$5:A163),"")</f>
        <v/>
      </c>
      <c r="B163" s="91" t="str">
        <f aca="false">IF($A163="","",INDEX('Expense Ledger'!$B$1:$B$800,$J163))</f>
        <v/>
      </c>
      <c r="C163" s="90" t="str">
        <f aca="false">IF($A163="","",INDEX('Expense Ledger'!$C$1:$C$800,$J163))</f>
        <v/>
      </c>
      <c r="D163" s="50" t="str">
        <f aca="false">IF($A163="","",INDEX('Expense Ledger'!$D$1:$D$800,$J163))</f>
        <v/>
      </c>
      <c r="E163" s="50" t="str">
        <f aca="false">IF($A163="","",INDEX('Expense Ledger'!$F$1:$F$800,$J163)&amp;"")</f>
        <v/>
      </c>
      <c r="F163" s="52" t="str">
        <f aca="false">IF($A163="","",INDEX('Expense Ledger'!$I$1:$I$800,$J163))</f>
        <v/>
      </c>
      <c r="G163" s="52" t="str">
        <f aca="false">IF($A163="","",INDEX('Expense Ledger'!$J$1:$J$800,$J163))</f>
        <v/>
      </c>
      <c r="H163" s="52" t="str">
        <f aca="false">IF($A163="","",'Expenses Testing'!$E$9)</f>
        <v/>
      </c>
      <c r="I163" s="50" t="str">
        <f aca="false">IF($A163="","","Above materiality – automatically selected")</f>
        <v/>
      </c>
      <c r="J163" s="90" t="str">
        <f aca="false">IF($A163="","",MATCH(LARGE('Expense Ledger'!$P$2:$P$800,$A163),'Expense Ledger'!$P$2:$P$800,0)+1)</f>
        <v/>
      </c>
      <c r="K163" s="50" t="str">
        <f aca="false">IF($A163="","",INDEX('Expense Ledger'!$A$1:$A$800,$J163)&amp;"")</f>
        <v/>
      </c>
      <c r="L163" s="54"/>
      <c r="M163" s="54"/>
    </row>
    <row r="164" customFormat="false" ht="15" hidden="false" customHeight="false" outlineLevel="0" collapsed="false">
      <c r="A164" s="90" t="str">
        <f aca="false">IF(ROWS($A$5:A164)&lt;='Expenses Testing'!$E$31,ROWS($A$5:A164),"")</f>
        <v/>
      </c>
      <c r="B164" s="91" t="str">
        <f aca="false">IF($A164="","",INDEX('Expense Ledger'!$B$1:$B$800,$J164))</f>
        <v/>
      </c>
      <c r="C164" s="90" t="str">
        <f aca="false">IF($A164="","",INDEX('Expense Ledger'!$C$1:$C$800,$J164))</f>
        <v/>
      </c>
      <c r="D164" s="50" t="str">
        <f aca="false">IF($A164="","",INDEX('Expense Ledger'!$D$1:$D$800,$J164))</f>
        <v/>
      </c>
      <c r="E164" s="50" t="str">
        <f aca="false">IF($A164="","",INDEX('Expense Ledger'!$F$1:$F$800,$J164)&amp;"")</f>
        <v/>
      </c>
      <c r="F164" s="52" t="str">
        <f aca="false">IF($A164="","",INDEX('Expense Ledger'!$I$1:$I$800,$J164))</f>
        <v/>
      </c>
      <c r="G164" s="52" t="str">
        <f aca="false">IF($A164="","",INDEX('Expense Ledger'!$J$1:$J$800,$J164))</f>
        <v/>
      </c>
      <c r="H164" s="52" t="str">
        <f aca="false">IF($A164="","",'Expenses Testing'!$E$9)</f>
        <v/>
      </c>
      <c r="I164" s="50" t="str">
        <f aca="false">IF($A164="","","Above materiality – automatically selected")</f>
        <v/>
      </c>
      <c r="J164" s="90" t="str">
        <f aca="false">IF($A164="","",MATCH(LARGE('Expense Ledger'!$P$2:$P$800,$A164),'Expense Ledger'!$P$2:$P$800,0)+1)</f>
        <v/>
      </c>
      <c r="K164" s="50" t="str">
        <f aca="false">IF($A164="","",INDEX('Expense Ledger'!$A$1:$A$800,$J164)&amp;"")</f>
        <v/>
      </c>
      <c r="L164" s="54"/>
      <c r="M164" s="54"/>
    </row>
    <row r="165" customFormat="false" ht="15" hidden="false" customHeight="false" outlineLevel="0" collapsed="false">
      <c r="A165" s="90" t="str">
        <f aca="false">IF(ROWS($A$5:A165)&lt;='Expenses Testing'!$E$31,ROWS($A$5:A165),"")</f>
        <v/>
      </c>
      <c r="B165" s="91" t="str">
        <f aca="false">IF($A165="","",INDEX('Expense Ledger'!$B$1:$B$800,$J165))</f>
        <v/>
      </c>
      <c r="C165" s="90" t="str">
        <f aca="false">IF($A165="","",INDEX('Expense Ledger'!$C$1:$C$800,$J165))</f>
        <v/>
      </c>
      <c r="D165" s="50" t="str">
        <f aca="false">IF($A165="","",INDEX('Expense Ledger'!$D$1:$D$800,$J165))</f>
        <v/>
      </c>
      <c r="E165" s="50" t="str">
        <f aca="false">IF($A165="","",INDEX('Expense Ledger'!$F$1:$F$800,$J165)&amp;"")</f>
        <v/>
      </c>
      <c r="F165" s="52" t="str">
        <f aca="false">IF($A165="","",INDEX('Expense Ledger'!$I$1:$I$800,$J165))</f>
        <v/>
      </c>
      <c r="G165" s="52" t="str">
        <f aca="false">IF($A165="","",INDEX('Expense Ledger'!$J$1:$J$800,$J165))</f>
        <v/>
      </c>
      <c r="H165" s="52" t="str">
        <f aca="false">IF($A165="","",'Expenses Testing'!$E$9)</f>
        <v/>
      </c>
      <c r="I165" s="50" t="str">
        <f aca="false">IF($A165="","","Above materiality – automatically selected")</f>
        <v/>
      </c>
      <c r="J165" s="90" t="str">
        <f aca="false">IF($A165="","",MATCH(LARGE('Expense Ledger'!$P$2:$P$800,$A165),'Expense Ledger'!$P$2:$P$800,0)+1)</f>
        <v/>
      </c>
      <c r="K165" s="50" t="str">
        <f aca="false">IF($A165="","",INDEX('Expense Ledger'!$A$1:$A$800,$J165)&amp;"")</f>
        <v/>
      </c>
      <c r="L165" s="54"/>
      <c r="M165" s="54"/>
    </row>
    <row r="166" customFormat="false" ht="15" hidden="false" customHeight="false" outlineLevel="0" collapsed="false">
      <c r="A166" s="90" t="str">
        <f aca="false">IF(ROWS($A$5:A166)&lt;='Expenses Testing'!$E$31,ROWS($A$5:A166),"")</f>
        <v/>
      </c>
      <c r="B166" s="91" t="str">
        <f aca="false">IF($A166="","",INDEX('Expense Ledger'!$B$1:$B$800,$J166))</f>
        <v/>
      </c>
      <c r="C166" s="90" t="str">
        <f aca="false">IF($A166="","",INDEX('Expense Ledger'!$C$1:$C$800,$J166))</f>
        <v/>
      </c>
      <c r="D166" s="50" t="str">
        <f aca="false">IF($A166="","",INDEX('Expense Ledger'!$D$1:$D$800,$J166))</f>
        <v/>
      </c>
      <c r="E166" s="50" t="str">
        <f aca="false">IF($A166="","",INDEX('Expense Ledger'!$F$1:$F$800,$J166)&amp;"")</f>
        <v/>
      </c>
      <c r="F166" s="52" t="str">
        <f aca="false">IF($A166="","",INDEX('Expense Ledger'!$I$1:$I$800,$J166))</f>
        <v/>
      </c>
      <c r="G166" s="52" t="str">
        <f aca="false">IF($A166="","",INDEX('Expense Ledger'!$J$1:$J$800,$J166))</f>
        <v/>
      </c>
      <c r="H166" s="52" t="str">
        <f aca="false">IF($A166="","",'Expenses Testing'!$E$9)</f>
        <v/>
      </c>
      <c r="I166" s="50" t="str">
        <f aca="false">IF($A166="","","Above materiality – automatically selected")</f>
        <v/>
      </c>
      <c r="J166" s="90" t="str">
        <f aca="false">IF($A166="","",MATCH(LARGE('Expense Ledger'!$P$2:$P$800,$A166),'Expense Ledger'!$P$2:$P$800,0)+1)</f>
        <v/>
      </c>
      <c r="K166" s="50" t="str">
        <f aca="false">IF($A166="","",INDEX('Expense Ledger'!$A$1:$A$800,$J166)&amp;"")</f>
        <v/>
      </c>
      <c r="L166" s="54"/>
      <c r="M166" s="54"/>
    </row>
    <row r="167" customFormat="false" ht="15" hidden="false" customHeight="false" outlineLevel="0" collapsed="false">
      <c r="A167" s="90" t="str">
        <f aca="false">IF(ROWS($A$5:A167)&lt;='Expenses Testing'!$E$31,ROWS($A$5:A167),"")</f>
        <v/>
      </c>
      <c r="B167" s="91" t="str">
        <f aca="false">IF($A167="","",INDEX('Expense Ledger'!$B$1:$B$800,$J167))</f>
        <v/>
      </c>
      <c r="C167" s="90" t="str">
        <f aca="false">IF($A167="","",INDEX('Expense Ledger'!$C$1:$C$800,$J167))</f>
        <v/>
      </c>
      <c r="D167" s="50" t="str">
        <f aca="false">IF($A167="","",INDEX('Expense Ledger'!$D$1:$D$800,$J167))</f>
        <v/>
      </c>
      <c r="E167" s="50" t="str">
        <f aca="false">IF($A167="","",INDEX('Expense Ledger'!$F$1:$F$800,$J167)&amp;"")</f>
        <v/>
      </c>
      <c r="F167" s="52" t="str">
        <f aca="false">IF($A167="","",INDEX('Expense Ledger'!$I$1:$I$800,$J167))</f>
        <v/>
      </c>
      <c r="G167" s="52" t="str">
        <f aca="false">IF($A167="","",INDEX('Expense Ledger'!$J$1:$J$800,$J167))</f>
        <v/>
      </c>
      <c r="H167" s="52" t="str">
        <f aca="false">IF($A167="","",'Expenses Testing'!$E$9)</f>
        <v/>
      </c>
      <c r="I167" s="50" t="str">
        <f aca="false">IF($A167="","","Above materiality – automatically selected")</f>
        <v/>
      </c>
      <c r="J167" s="90" t="str">
        <f aca="false">IF($A167="","",MATCH(LARGE('Expense Ledger'!$P$2:$P$800,$A167),'Expense Ledger'!$P$2:$P$800,0)+1)</f>
        <v/>
      </c>
      <c r="K167" s="50" t="str">
        <f aca="false">IF($A167="","",INDEX('Expense Ledger'!$A$1:$A$800,$J167)&amp;"")</f>
        <v/>
      </c>
      <c r="L167" s="54"/>
      <c r="M167" s="54"/>
    </row>
    <row r="168" customFormat="false" ht="15" hidden="false" customHeight="false" outlineLevel="0" collapsed="false">
      <c r="A168" s="90" t="str">
        <f aca="false">IF(ROWS($A$5:A168)&lt;='Expenses Testing'!$E$31,ROWS($A$5:A168),"")</f>
        <v/>
      </c>
      <c r="B168" s="91" t="str">
        <f aca="false">IF($A168="","",INDEX('Expense Ledger'!$B$1:$B$800,$J168))</f>
        <v/>
      </c>
      <c r="C168" s="90" t="str">
        <f aca="false">IF($A168="","",INDEX('Expense Ledger'!$C$1:$C$800,$J168))</f>
        <v/>
      </c>
      <c r="D168" s="50" t="str">
        <f aca="false">IF($A168="","",INDEX('Expense Ledger'!$D$1:$D$800,$J168))</f>
        <v/>
      </c>
      <c r="E168" s="50" t="str">
        <f aca="false">IF($A168="","",INDEX('Expense Ledger'!$F$1:$F$800,$J168)&amp;"")</f>
        <v/>
      </c>
      <c r="F168" s="52" t="str">
        <f aca="false">IF($A168="","",INDEX('Expense Ledger'!$I$1:$I$800,$J168))</f>
        <v/>
      </c>
      <c r="G168" s="52" t="str">
        <f aca="false">IF($A168="","",INDEX('Expense Ledger'!$J$1:$J$800,$J168))</f>
        <v/>
      </c>
      <c r="H168" s="52" t="str">
        <f aca="false">IF($A168="","",'Expenses Testing'!$E$9)</f>
        <v/>
      </c>
      <c r="I168" s="50" t="str">
        <f aca="false">IF($A168="","","Above materiality – automatically selected")</f>
        <v/>
      </c>
      <c r="J168" s="90" t="str">
        <f aca="false">IF($A168="","",MATCH(LARGE('Expense Ledger'!$P$2:$P$800,$A168),'Expense Ledger'!$P$2:$P$800,0)+1)</f>
        <v/>
      </c>
      <c r="K168" s="50" t="str">
        <f aca="false">IF($A168="","",INDEX('Expense Ledger'!$A$1:$A$800,$J168)&amp;"")</f>
        <v/>
      </c>
      <c r="L168" s="54"/>
      <c r="M168" s="54"/>
    </row>
    <row r="169" customFormat="false" ht="15" hidden="false" customHeight="false" outlineLevel="0" collapsed="false">
      <c r="A169" s="90" t="str">
        <f aca="false">IF(ROWS($A$5:A169)&lt;='Expenses Testing'!$E$31,ROWS($A$5:A169),"")</f>
        <v/>
      </c>
      <c r="B169" s="91" t="str">
        <f aca="false">IF($A169="","",INDEX('Expense Ledger'!$B$1:$B$800,$J169))</f>
        <v/>
      </c>
      <c r="C169" s="90" t="str">
        <f aca="false">IF($A169="","",INDEX('Expense Ledger'!$C$1:$C$800,$J169))</f>
        <v/>
      </c>
      <c r="D169" s="50" t="str">
        <f aca="false">IF($A169="","",INDEX('Expense Ledger'!$D$1:$D$800,$J169))</f>
        <v/>
      </c>
      <c r="E169" s="50" t="str">
        <f aca="false">IF($A169="","",INDEX('Expense Ledger'!$F$1:$F$800,$J169)&amp;"")</f>
        <v/>
      </c>
      <c r="F169" s="52" t="str">
        <f aca="false">IF($A169="","",INDEX('Expense Ledger'!$I$1:$I$800,$J169))</f>
        <v/>
      </c>
      <c r="G169" s="52" t="str">
        <f aca="false">IF($A169="","",INDEX('Expense Ledger'!$J$1:$J$800,$J169))</f>
        <v/>
      </c>
      <c r="H169" s="52" t="str">
        <f aca="false">IF($A169="","",'Expenses Testing'!$E$9)</f>
        <v/>
      </c>
      <c r="I169" s="50" t="str">
        <f aca="false">IF($A169="","","Above materiality – automatically selected")</f>
        <v/>
      </c>
      <c r="J169" s="90" t="str">
        <f aca="false">IF($A169="","",MATCH(LARGE('Expense Ledger'!$P$2:$P$800,$A169),'Expense Ledger'!$P$2:$P$800,0)+1)</f>
        <v/>
      </c>
      <c r="K169" s="50" t="str">
        <f aca="false">IF($A169="","",INDEX('Expense Ledger'!$A$1:$A$800,$J169)&amp;"")</f>
        <v/>
      </c>
      <c r="L169" s="54"/>
      <c r="M169" s="54"/>
    </row>
    <row r="170" customFormat="false" ht="15" hidden="false" customHeight="false" outlineLevel="0" collapsed="false">
      <c r="A170" s="90" t="str">
        <f aca="false">IF(ROWS($A$5:A170)&lt;='Expenses Testing'!$E$31,ROWS($A$5:A170),"")</f>
        <v/>
      </c>
      <c r="B170" s="91" t="str">
        <f aca="false">IF($A170="","",INDEX('Expense Ledger'!$B$1:$B$800,$J170))</f>
        <v/>
      </c>
      <c r="C170" s="90" t="str">
        <f aca="false">IF($A170="","",INDEX('Expense Ledger'!$C$1:$C$800,$J170))</f>
        <v/>
      </c>
      <c r="D170" s="50" t="str">
        <f aca="false">IF($A170="","",INDEX('Expense Ledger'!$D$1:$D$800,$J170))</f>
        <v/>
      </c>
      <c r="E170" s="50" t="str">
        <f aca="false">IF($A170="","",INDEX('Expense Ledger'!$F$1:$F$800,$J170)&amp;"")</f>
        <v/>
      </c>
      <c r="F170" s="52" t="str">
        <f aca="false">IF($A170="","",INDEX('Expense Ledger'!$I$1:$I$800,$J170))</f>
        <v/>
      </c>
      <c r="G170" s="52" t="str">
        <f aca="false">IF($A170="","",INDEX('Expense Ledger'!$J$1:$J$800,$J170))</f>
        <v/>
      </c>
      <c r="H170" s="52" t="str">
        <f aca="false">IF($A170="","",'Expenses Testing'!$E$9)</f>
        <v/>
      </c>
      <c r="I170" s="50" t="str">
        <f aca="false">IF($A170="","","Above materiality – automatically selected")</f>
        <v/>
      </c>
      <c r="J170" s="90" t="str">
        <f aca="false">IF($A170="","",MATCH(LARGE('Expense Ledger'!$P$2:$P$800,$A170),'Expense Ledger'!$P$2:$P$800,0)+1)</f>
        <v/>
      </c>
      <c r="K170" s="50" t="str">
        <f aca="false">IF($A170="","",INDEX('Expense Ledger'!$A$1:$A$800,$J170)&amp;"")</f>
        <v/>
      </c>
      <c r="L170" s="54"/>
      <c r="M170" s="54"/>
    </row>
    <row r="171" customFormat="false" ht="15" hidden="false" customHeight="false" outlineLevel="0" collapsed="false">
      <c r="A171" s="90" t="str">
        <f aca="false">IF(ROWS($A$5:A171)&lt;='Expenses Testing'!$E$31,ROWS($A$5:A171),"")</f>
        <v/>
      </c>
      <c r="B171" s="91" t="str">
        <f aca="false">IF($A171="","",INDEX('Expense Ledger'!$B$1:$B$800,$J171))</f>
        <v/>
      </c>
      <c r="C171" s="90" t="str">
        <f aca="false">IF($A171="","",INDEX('Expense Ledger'!$C$1:$C$800,$J171))</f>
        <v/>
      </c>
      <c r="D171" s="50" t="str">
        <f aca="false">IF($A171="","",INDEX('Expense Ledger'!$D$1:$D$800,$J171))</f>
        <v/>
      </c>
      <c r="E171" s="50" t="str">
        <f aca="false">IF($A171="","",INDEX('Expense Ledger'!$F$1:$F$800,$J171)&amp;"")</f>
        <v/>
      </c>
      <c r="F171" s="52" t="str">
        <f aca="false">IF($A171="","",INDEX('Expense Ledger'!$I$1:$I$800,$J171))</f>
        <v/>
      </c>
      <c r="G171" s="52" t="str">
        <f aca="false">IF($A171="","",INDEX('Expense Ledger'!$J$1:$J$800,$J171))</f>
        <v/>
      </c>
      <c r="H171" s="52" t="str">
        <f aca="false">IF($A171="","",'Expenses Testing'!$E$9)</f>
        <v/>
      </c>
      <c r="I171" s="50" t="str">
        <f aca="false">IF($A171="","","Above materiality – automatically selected")</f>
        <v/>
      </c>
      <c r="J171" s="90" t="str">
        <f aca="false">IF($A171="","",MATCH(LARGE('Expense Ledger'!$P$2:$P$800,$A171),'Expense Ledger'!$P$2:$P$800,0)+1)</f>
        <v/>
      </c>
      <c r="K171" s="50" t="str">
        <f aca="false">IF($A171="","",INDEX('Expense Ledger'!$A$1:$A$800,$J171)&amp;"")</f>
        <v/>
      </c>
      <c r="L171" s="54"/>
      <c r="M171" s="54"/>
    </row>
    <row r="172" customFormat="false" ht="15" hidden="false" customHeight="false" outlineLevel="0" collapsed="false">
      <c r="A172" s="90" t="str">
        <f aca="false">IF(ROWS($A$5:A172)&lt;='Expenses Testing'!$E$31,ROWS($A$5:A172),"")</f>
        <v/>
      </c>
      <c r="B172" s="91" t="str">
        <f aca="false">IF($A172="","",INDEX('Expense Ledger'!$B$1:$B$800,$J172))</f>
        <v/>
      </c>
      <c r="C172" s="90" t="str">
        <f aca="false">IF($A172="","",INDEX('Expense Ledger'!$C$1:$C$800,$J172))</f>
        <v/>
      </c>
      <c r="D172" s="50" t="str">
        <f aca="false">IF($A172="","",INDEX('Expense Ledger'!$D$1:$D$800,$J172))</f>
        <v/>
      </c>
      <c r="E172" s="50" t="str">
        <f aca="false">IF($A172="","",INDEX('Expense Ledger'!$F$1:$F$800,$J172)&amp;"")</f>
        <v/>
      </c>
      <c r="F172" s="52" t="str">
        <f aca="false">IF($A172="","",INDEX('Expense Ledger'!$I$1:$I$800,$J172))</f>
        <v/>
      </c>
      <c r="G172" s="52" t="str">
        <f aca="false">IF($A172="","",INDEX('Expense Ledger'!$J$1:$J$800,$J172))</f>
        <v/>
      </c>
      <c r="H172" s="52" t="str">
        <f aca="false">IF($A172="","",'Expenses Testing'!$E$9)</f>
        <v/>
      </c>
      <c r="I172" s="50" t="str">
        <f aca="false">IF($A172="","","Above materiality – automatically selected")</f>
        <v/>
      </c>
      <c r="J172" s="90" t="str">
        <f aca="false">IF($A172="","",MATCH(LARGE('Expense Ledger'!$P$2:$P$800,$A172),'Expense Ledger'!$P$2:$P$800,0)+1)</f>
        <v/>
      </c>
      <c r="K172" s="50" t="str">
        <f aca="false">IF($A172="","",INDEX('Expense Ledger'!$A$1:$A$800,$J172)&amp;"")</f>
        <v/>
      </c>
      <c r="L172" s="54"/>
      <c r="M172" s="54"/>
    </row>
    <row r="173" customFormat="false" ht="15" hidden="false" customHeight="false" outlineLevel="0" collapsed="false">
      <c r="A173" s="90" t="str">
        <f aca="false">IF(ROWS($A$5:A173)&lt;='Expenses Testing'!$E$31,ROWS($A$5:A173),"")</f>
        <v/>
      </c>
      <c r="B173" s="91" t="str">
        <f aca="false">IF($A173="","",INDEX('Expense Ledger'!$B$1:$B$800,$J173))</f>
        <v/>
      </c>
      <c r="C173" s="90" t="str">
        <f aca="false">IF($A173="","",INDEX('Expense Ledger'!$C$1:$C$800,$J173))</f>
        <v/>
      </c>
      <c r="D173" s="50" t="str">
        <f aca="false">IF($A173="","",INDEX('Expense Ledger'!$D$1:$D$800,$J173))</f>
        <v/>
      </c>
      <c r="E173" s="50" t="str">
        <f aca="false">IF($A173="","",INDEX('Expense Ledger'!$F$1:$F$800,$J173)&amp;"")</f>
        <v/>
      </c>
      <c r="F173" s="52" t="str">
        <f aca="false">IF($A173="","",INDEX('Expense Ledger'!$I$1:$I$800,$J173))</f>
        <v/>
      </c>
      <c r="G173" s="52" t="str">
        <f aca="false">IF($A173="","",INDEX('Expense Ledger'!$J$1:$J$800,$J173))</f>
        <v/>
      </c>
      <c r="H173" s="52" t="str">
        <f aca="false">IF($A173="","",'Expenses Testing'!$E$9)</f>
        <v/>
      </c>
      <c r="I173" s="50" t="str">
        <f aca="false">IF($A173="","","Above materiality – automatically selected")</f>
        <v/>
      </c>
      <c r="J173" s="90" t="str">
        <f aca="false">IF($A173="","",MATCH(LARGE('Expense Ledger'!$P$2:$P$800,$A173),'Expense Ledger'!$P$2:$P$800,0)+1)</f>
        <v/>
      </c>
      <c r="K173" s="50" t="str">
        <f aca="false">IF($A173="","",INDEX('Expense Ledger'!$A$1:$A$800,$J173)&amp;"")</f>
        <v/>
      </c>
      <c r="L173" s="54"/>
      <c r="M173" s="54"/>
    </row>
    <row r="174" customFormat="false" ht="15" hidden="false" customHeight="false" outlineLevel="0" collapsed="false">
      <c r="A174" s="90" t="str">
        <f aca="false">IF(ROWS($A$5:A174)&lt;='Expenses Testing'!$E$31,ROWS($A$5:A174),"")</f>
        <v/>
      </c>
      <c r="B174" s="91" t="str">
        <f aca="false">IF($A174="","",INDEX('Expense Ledger'!$B$1:$B$800,$J174))</f>
        <v/>
      </c>
      <c r="C174" s="90" t="str">
        <f aca="false">IF($A174="","",INDEX('Expense Ledger'!$C$1:$C$800,$J174))</f>
        <v/>
      </c>
      <c r="D174" s="50" t="str">
        <f aca="false">IF($A174="","",INDEX('Expense Ledger'!$D$1:$D$800,$J174))</f>
        <v/>
      </c>
      <c r="E174" s="50" t="str">
        <f aca="false">IF($A174="","",INDEX('Expense Ledger'!$F$1:$F$800,$J174)&amp;"")</f>
        <v/>
      </c>
      <c r="F174" s="52" t="str">
        <f aca="false">IF($A174="","",INDEX('Expense Ledger'!$I$1:$I$800,$J174))</f>
        <v/>
      </c>
      <c r="G174" s="52" t="str">
        <f aca="false">IF($A174="","",INDEX('Expense Ledger'!$J$1:$J$800,$J174))</f>
        <v/>
      </c>
      <c r="H174" s="52" t="str">
        <f aca="false">IF($A174="","",'Expenses Testing'!$E$9)</f>
        <v/>
      </c>
      <c r="I174" s="50" t="str">
        <f aca="false">IF($A174="","","Above materiality – automatically selected")</f>
        <v/>
      </c>
      <c r="J174" s="90" t="str">
        <f aca="false">IF($A174="","",MATCH(LARGE('Expense Ledger'!$P$2:$P$800,$A174),'Expense Ledger'!$P$2:$P$800,0)+1)</f>
        <v/>
      </c>
      <c r="K174" s="50" t="str">
        <f aca="false">IF($A174="","",INDEX('Expense Ledger'!$A$1:$A$800,$J174)&amp;"")</f>
        <v/>
      </c>
      <c r="L174" s="54"/>
      <c r="M174" s="54"/>
    </row>
    <row r="175" customFormat="false" ht="15" hidden="false" customHeight="false" outlineLevel="0" collapsed="false">
      <c r="A175" s="90" t="str">
        <f aca="false">IF(ROWS($A$5:A175)&lt;='Expenses Testing'!$E$31,ROWS($A$5:A175),"")</f>
        <v/>
      </c>
      <c r="B175" s="91" t="str">
        <f aca="false">IF($A175="","",INDEX('Expense Ledger'!$B$1:$B$800,$J175))</f>
        <v/>
      </c>
      <c r="C175" s="90" t="str">
        <f aca="false">IF($A175="","",INDEX('Expense Ledger'!$C$1:$C$800,$J175))</f>
        <v/>
      </c>
      <c r="D175" s="50" t="str">
        <f aca="false">IF($A175="","",INDEX('Expense Ledger'!$D$1:$D$800,$J175))</f>
        <v/>
      </c>
      <c r="E175" s="50" t="str">
        <f aca="false">IF($A175="","",INDEX('Expense Ledger'!$F$1:$F$800,$J175)&amp;"")</f>
        <v/>
      </c>
      <c r="F175" s="52" t="str">
        <f aca="false">IF($A175="","",INDEX('Expense Ledger'!$I$1:$I$800,$J175))</f>
        <v/>
      </c>
      <c r="G175" s="52" t="str">
        <f aca="false">IF($A175="","",INDEX('Expense Ledger'!$J$1:$J$800,$J175))</f>
        <v/>
      </c>
      <c r="H175" s="52" t="str">
        <f aca="false">IF($A175="","",'Expenses Testing'!$E$9)</f>
        <v/>
      </c>
      <c r="I175" s="50" t="str">
        <f aca="false">IF($A175="","","Above materiality – automatically selected")</f>
        <v/>
      </c>
      <c r="J175" s="90" t="str">
        <f aca="false">IF($A175="","",MATCH(LARGE('Expense Ledger'!$P$2:$P$800,$A175),'Expense Ledger'!$P$2:$P$800,0)+1)</f>
        <v/>
      </c>
      <c r="K175" s="50" t="str">
        <f aca="false">IF($A175="","",INDEX('Expense Ledger'!$A$1:$A$800,$J175)&amp;"")</f>
        <v/>
      </c>
      <c r="L175" s="54"/>
      <c r="M175" s="54"/>
    </row>
    <row r="176" customFormat="false" ht="15" hidden="false" customHeight="false" outlineLevel="0" collapsed="false">
      <c r="A176" s="90" t="str">
        <f aca="false">IF(ROWS($A$5:A176)&lt;='Expenses Testing'!$E$31,ROWS($A$5:A176),"")</f>
        <v/>
      </c>
      <c r="B176" s="91" t="str">
        <f aca="false">IF($A176="","",INDEX('Expense Ledger'!$B$1:$B$800,$J176))</f>
        <v/>
      </c>
      <c r="C176" s="90" t="str">
        <f aca="false">IF($A176="","",INDEX('Expense Ledger'!$C$1:$C$800,$J176))</f>
        <v/>
      </c>
      <c r="D176" s="50" t="str">
        <f aca="false">IF($A176="","",INDEX('Expense Ledger'!$D$1:$D$800,$J176))</f>
        <v/>
      </c>
      <c r="E176" s="50" t="str">
        <f aca="false">IF($A176="","",INDEX('Expense Ledger'!$F$1:$F$800,$J176)&amp;"")</f>
        <v/>
      </c>
      <c r="F176" s="52" t="str">
        <f aca="false">IF($A176="","",INDEX('Expense Ledger'!$I$1:$I$800,$J176))</f>
        <v/>
      </c>
      <c r="G176" s="52" t="str">
        <f aca="false">IF($A176="","",INDEX('Expense Ledger'!$J$1:$J$800,$J176))</f>
        <v/>
      </c>
      <c r="H176" s="52" t="str">
        <f aca="false">IF($A176="","",'Expenses Testing'!$E$9)</f>
        <v/>
      </c>
      <c r="I176" s="50" t="str">
        <f aca="false">IF($A176="","","Above materiality – automatically selected")</f>
        <v/>
      </c>
      <c r="J176" s="90" t="str">
        <f aca="false">IF($A176="","",MATCH(LARGE('Expense Ledger'!$P$2:$P$800,$A176),'Expense Ledger'!$P$2:$P$800,0)+1)</f>
        <v/>
      </c>
      <c r="K176" s="50" t="str">
        <f aca="false">IF($A176="","",INDEX('Expense Ledger'!$A$1:$A$800,$J176)&amp;"")</f>
        <v/>
      </c>
      <c r="L176" s="54"/>
      <c r="M176" s="54"/>
    </row>
    <row r="177" customFormat="false" ht="15" hidden="false" customHeight="false" outlineLevel="0" collapsed="false">
      <c r="A177" s="90" t="str">
        <f aca="false">IF(ROWS($A$5:A177)&lt;='Expenses Testing'!$E$31,ROWS($A$5:A177),"")</f>
        <v/>
      </c>
      <c r="B177" s="91" t="str">
        <f aca="false">IF($A177="","",INDEX('Expense Ledger'!$B$1:$B$800,$J177))</f>
        <v/>
      </c>
      <c r="C177" s="90" t="str">
        <f aca="false">IF($A177="","",INDEX('Expense Ledger'!$C$1:$C$800,$J177))</f>
        <v/>
      </c>
      <c r="D177" s="50" t="str">
        <f aca="false">IF($A177="","",INDEX('Expense Ledger'!$D$1:$D$800,$J177))</f>
        <v/>
      </c>
      <c r="E177" s="50" t="str">
        <f aca="false">IF($A177="","",INDEX('Expense Ledger'!$F$1:$F$800,$J177)&amp;"")</f>
        <v/>
      </c>
      <c r="F177" s="52" t="str">
        <f aca="false">IF($A177="","",INDEX('Expense Ledger'!$I$1:$I$800,$J177))</f>
        <v/>
      </c>
      <c r="G177" s="52" t="str">
        <f aca="false">IF($A177="","",INDEX('Expense Ledger'!$J$1:$J$800,$J177))</f>
        <v/>
      </c>
      <c r="H177" s="52" t="str">
        <f aca="false">IF($A177="","",'Expenses Testing'!$E$9)</f>
        <v/>
      </c>
      <c r="I177" s="50" t="str">
        <f aca="false">IF($A177="","","Above materiality – automatically selected")</f>
        <v/>
      </c>
      <c r="J177" s="90" t="str">
        <f aca="false">IF($A177="","",MATCH(LARGE('Expense Ledger'!$P$2:$P$800,$A177),'Expense Ledger'!$P$2:$P$800,0)+1)</f>
        <v/>
      </c>
      <c r="K177" s="50" t="str">
        <f aca="false">IF($A177="","",INDEX('Expense Ledger'!$A$1:$A$800,$J177)&amp;"")</f>
        <v/>
      </c>
      <c r="L177" s="54"/>
      <c r="M177" s="54"/>
    </row>
    <row r="178" customFormat="false" ht="15" hidden="false" customHeight="false" outlineLevel="0" collapsed="false">
      <c r="A178" s="90" t="str">
        <f aca="false">IF(ROWS($A$5:A178)&lt;='Expenses Testing'!$E$31,ROWS($A$5:A178),"")</f>
        <v/>
      </c>
      <c r="B178" s="91" t="str">
        <f aca="false">IF($A178="","",INDEX('Expense Ledger'!$B$1:$B$800,$J178))</f>
        <v/>
      </c>
      <c r="C178" s="90" t="str">
        <f aca="false">IF($A178="","",INDEX('Expense Ledger'!$C$1:$C$800,$J178))</f>
        <v/>
      </c>
      <c r="D178" s="50" t="str">
        <f aca="false">IF($A178="","",INDEX('Expense Ledger'!$D$1:$D$800,$J178))</f>
        <v/>
      </c>
      <c r="E178" s="50" t="str">
        <f aca="false">IF($A178="","",INDEX('Expense Ledger'!$F$1:$F$800,$J178)&amp;"")</f>
        <v/>
      </c>
      <c r="F178" s="52" t="str">
        <f aca="false">IF($A178="","",INDEX('Expense Ledger'!$I$1:$I$800,$J178))</f>
        <v/>
      </c>
      <c r="G178" s="52" t="str">
        <f aca="false">IF($A178="","",INDEX('Expense Ledger'!$J$1:$J$800,$J178))</f>
        <v/>
      </c>
      <c r="H178" s="52" t="str">
        <f aca="false">IF($A178="","",'Expenses Testing'!$E$9)</f>
        <v/>
      </c>
      <c r="I178" s="50" t="str">
        <f aca="false">IF($A178="","","Above materiality – automatically selected")</f>
        <v/>
      </c>
      <c r="J178" s="90" t="str">
        <f aca="false">IF($A178="","",MATCH(LARGE('Expense Ledger'!$P$2:$P$800,$A178),'Expense Ledger'!$P$2:$P$800,0)+1)</f>
        <v/>
      </c>
      <c r="K178" s="50" t="str">
        <f aca="false">IF($A178="","",INDEX('Expense Ledger'!$A$1:$A$800,$J178)&amp;"")</f>
        <v/>
      </c>
      <c r="L178" s="54"/>
      <c r="M178" s="54"/>
    </row>
    <row r="179" customFormat="false" ht="15" hidden="false" customHeight="false" outlineLevel="0" collapsed="false">
      <c r="A179" s="90" t="str">
        <f aca="false">IF(ROWS($A$5:A179)&lt;='Expenses Testing'!$E$31,ROWS($A$5:A179),"")</f>
        <v/>
      </c>
      <c r="B179" s="91" t="str">
        <f aca="false">IF($A179="","",INDEX('Expense Ledger'!$B$1:$B$800,$J179))</f>
        <v/>
      </c>
      <c r="C179" s="90" t="str">
        <f aca="false">IF($A179="","",INDEX('Expense Ledger'!$C$1:$C$800,$J179))</f>
        <v/>
      </c>
      <c r="D179" s="50" t="str">
        <f aca="false">IF($A179="","",INDEX('Expense Ledger'!$D$1:$D$800,$J179))</f>
        <v/>
      </c>
      <c r="E179" s="50" t="str">
        <f aca="false">IF($A179="","",INDEX('Expense Ledger'!$F$1:$F$800,$J179)&amp;"")</f>
        <v/>
      </c>
      <c r="F179" s="52" t="str">
        <f aca="false">IF($A179="","",INDEX('Expense Ledger'!$I$1:$I$800,$J179))</f>
        <v/>
      </c>
      <c r="G179" s="52" t="str">
        <f aca="false">IF($A179="","",INDEX('Expense Ledger'!$J$1:$J$800,$J179))</f>
        <v/>
      </c>
      <c r="H179" s="52" t="str">
        <f aca="false">IF($A179="","",'Expenses Testing'!$E$9)</f>
        <v/>
      </c>
      <c r="I179" s="50" t="str">
        <f aca="false">IF($A179="","","Above materiality – automatically selected")</f>
        <v/>
      </c>
      <c r="J179" s="90" t="str">
        <f aca="false">IF($A179="","",MATCH(LARGE('Expense Ledger'!$P$2:$P$800,$A179),'Expense Ledger'!$P$2:$P$800,0)+1)</f>
        <v/>
      </c>
      <c r="K179" s="50" t="str">
        <f aca="false">IF($A179="","",INDEX('Expense Ledger'!$A$1:$A$800,$J179)&amp;"")</f>
        <v/>
      </c>
      <c r="L179" s="54"/>
      <c r="M179" s="54"/>
    </row>
    <row r="180" customFormat="false" ht="15" hidden="false" customHeight="false" outlineLevel="0" collapsed="false">
      <c r="A180" s="90" t="str">
        <f aca="false">IF(ROWS($A$5:A180)&lt;='Expenses Testing'!$E$31,ROWS($A$5:A180),"")</f>
        <v/>
      </c>
      <c r="B180" s="91" t="str">
        <f aca="false">IF($A180="","",INDEX('Expense Ledger'!$B$1:$B$800,$J180))</f>
        <v/>
      </c>
      <c r="C180" s="90" t="str">
        <f aca="false">IF($A180="","",INDEX('Expense Ledger'!$C$1:$C$800,$J180))</f>
        <v/>
      </c>
      <c r="D180" s="50" t="str">
        <f aca="false">IF($A180="","",INDEX('Expense Ledger'!$D$1:$D$800,$J180))</f>
        <v/>
      </c>
      <c r="E180" s="50" t="str">
        <f aca="false">IF($A180="","",INDEX('Expense Ledger'!$F$1:$F$800,$J180)&amp;"")</f>
        <v/>
      </c>
      <c r="F180" s="52" t="str">
        <f aca="false">IF($A180="","",INDEX('Expense Ledger'!$I$1:$I$800,$J180))</f>
        <v/>
      </c>
      <c r="G180" s="52" t="str">
        <f aca="false">IF($A180="","",INDEX('Expense Ledger'!$J$1:$J$800,$J180))</f>
        <v/>
      </c>
      <c r="H180" s="52" t="str">
        <f aca="false">IF($A180="","",'Expenses Testing'!$E$9)</f>
        <v/>
      </c>
      <c r="I180" s="50" t="str">
        <f aca="false">IF($A180="","","Above materiality – automatically selected")</f>
        <v/>
      </c>
      <c r="J180" s="90" t="str">
        <f aca="false">IF($A180="","",MATCH(LARGE('Expense Ledger'!$P$2:$P$800,$A180),'Expense Ledger'!$P$2:$P$800,0)+1)</f>
        <v/>
      </c>
      <c r="K180" s="50" t="str">
        <f aca="false">IF($A180="","",INDEX('Expense Ledger'!$A$1:$A$800,$J180)&amp;"")</f>
        <v/>
      </c>
      <c r="L180" s="54"/>
      <c r="M180" s="54"/>
    </row>
    <row r="181" customFormat="false" ht="15" hidden="false" customHeight="false" outlineLevel="0" collapsed="false">
      <c r="A181" s="90" t="str">
        <f aca="false">IF(ROWS($A$5:A181)&lt;='Expenses Testing'!$E$31,ROWS($A$5:A181),"")</f>
        <v/>
      </c>
      <c r="B181" s="91" t="str">
        <f aca="false">IF($A181="","",INDEX('Expense Ledger'!$B$1:$B$800,$J181))</f>
        <v/>
      </c>
      <c r="C181" s="90" t="str">
        <f aca="false">IF($A181="","",INDEX('Expense Ledger'!$C$1:$C$800,$J181))</f>
        <v/>
      </c>
      <c r="D181" s="50" t="str">
        <f aca="false">IF($A181="","",INDEX('Expense Ledger'!$D$1:$D$800,$J181))</f>
        <v/>
      </c>
      <c r="E181" s="50" t="str">
        <f aca="false">IF($A181="","",INDEX('Expense Ledger'!$F$1:$F$800,$J181)&amp;"")</f>
        <v/>
      </c>
      <c r="F181" s="52" t="str">
        <f aca="false">IF($A181="","",INDEX('Expense Ledger'!$I$1:$I$800,$J181))</f>
        <v/>
      </c>
      <c r="G181" s="52" t="str">
        <f aca="false">IF($A181="","",INDEX('Expense Ledger'!$J$1:$J$800,$J181))</f>
        <v/>
      </c>
      <c r="H181" s="52" t="str">
        <f aca="false">IF($A181="","",'Expenses Testing'!$E$9)</f>
        <v/>
      </c>
      <c r="I181" s="50" t="str">
        <f aca="false">IF($A181="","","Above materiality – automatically selected")</f>
        <v/>
      </c>
      <c r="J181" s="90" t="str">
        <f aca="false">IF($A181="","",MATCH(LARGE('Expense Ledger'!$P$2:$P$800,$A181),'Expense Ledger'!$P$2:$P$800,0)+1)</f>
        <v/>
      </c>
      <c r="K181" s="50" t="str">
        <f aca="false">IF($A181="","",INDEX('Expense Ledger'!$A$1:$A$800,$J181)&amp;"")</f>
        <v/>
      </c>
      <c r="L181" s="54"/>
      <c r="M181" s="54"/>
    </row>
    <row r="182" customFormat="false" ht="15" hidden="false" customHeight="false" outlineLevel="0" collapsed="false">
      <c r="A182" s="90" t="str">
        <f aca="false">IF(ROWS($A$5:A182)&lt;='Expenses Testing'!$E$31,ROWS($A$5:A182),"")</f>
        <v/>
      </c>
      <c r="B182" s="91" t="str">
        <f aca="false">IF($A182="","",INDEX('Expense Ledger'!$B$1:$B$800,$J182))</f>
        <v/>
      </c>
      <c r="C182" s="90" t="str">
        <f aca="false">IF($A182="","",INDEX('Expense Ledger'!$C$1:$C$800,$J182))</f>
        <v/>
      </c>
      <c r="D182" s="50" t="str">
        <f aca="false">IF($A182="","",INDEX('Expense Ledger'!$D$1:$D$800,$J182))</f>
        <v/>
      </c>
      <c r="E182" s="50" t="str">
        <f aca="false">IF($A182="","",INDEX('Expense Ledger'!$F$1:$F$800,$J182)&amp;"")</f>
        <v/>
      </c>
      <c r="F182" s="52" t="str">
        <f aca="false">IF($A182="","",INDEX('Expense Ledger'!$I$1:$I$800,$J182))</f>
        <v/>
      </c>
      <c r="G182" s="52" t="str">
        <f aca="false">IF($A182="","",INDEX('Expense Ledger'!$J$1:$J$800,$J182))</f>
        <v/>
      </c>
      <c r="H182" s="52" t="str">
        <f aca="false">IF($A182="","",'Expenses Testing'!$E$9)</f>
        <v/>
      </c>
      <c r="I182" s="50" t="str">
        <f aca="false">IF($A182="","","Above materiality – automatically selected")</f>
        <v/>
      </c>
      <c r="J182" s="90" t="str">
        <f aca="false">IF($A182="","",MATCH(LARGE('Expense Ledger'!$P$2:$P$800,$A182),'Expense Ledger'!$P$2:$P$800,0)+1)</f>
        <v/>
      </c>
      <c r="K182" s="50" t="str">
        <f aca="false">IF($A182="","",INDEX('Expense Ledger'!$A$1:$A$800,$J182)&amp;"")</f>
        <v/>
      </c>
      <c r="L182" s="54"/>
      <c r="M182" s="54"/>
    </row>
    <row r="183" customFormat="false" ht="15" hidden="false" customHeight="false" outlineLevel="0" collapsed="false">
      <c r="A183" s="90" t="str">
        <f aca="false">IF(ROWS($A$5:A183)&lt;='Expenses Testing'!$E$31,ROWS($A$5:A183),"")</f>
        <v/>
      </c>
      <c r="B183" s="91" t="str">
        <f aca="false">IF($A183="","",INDEX('Expense Ledger'!$B$1:$B$800,$J183))</f>
        <v/>
      </c>
      <c r="C183" s="90" t="str">
        <f aca="false">IF($A183="","",INDEX('Expense Ledger'!$C$1:$C$800,$J183))</f>
        <v/>
      </c>
      <c r="D183" s="50" t="str">
        <f aca="false">IF($A183="","",INDEX('Expense Ledger'!$D$1:$D$800,$J183))</f>
        <v/>
      </c>
      <c r="E183" s="50" t="str">
        <f aca="false">IF($A183="","",INDEX('Expense Ledger'!$F$1:$F$800,$J183)&amp;"")</f>
        <v/>
      </c>
      <c r="F183" s="52" t="str">
        <f aca="false">IF($A183="","",INDEX('Expense Ledger'!$I$1:$I$800,$J183))</f>
        <v/>
      </c>
      <c r="G183" s="52" t="str">
        <f aca="false">IF($A183="","",INDEX('Expense Ledger'!$J$1:$J$800,$J183))</f>
        <v/>
      </c>
      <c r="H183" s="52" t="str">
        <f aca="false">IF($A183="","",'Expenses Testing'!$E$9)</f>
        <v/>
      </c>
      <c r="I183" s="50" t="str">
        <f aca="false">IF($A183="","","Above materiality – automatically selected")</f>
        <v/>
      </c>
      <c r="J183" s="90" t="str">
        <f aca="false">IF($A183="","",MATCH(LARGE('Expense Ledger'!$P$2:$P$800,$A183),'Expense Ledger'!$P$2:$P$800,0)+1)</f>
        <v/>
      </c>
      <c r="K183" s="50" t="str">
        <f aca="false">IF($A183="","",INDEX('Expense Ledger'!$A$1:$A$800,$J183)&amp;"")</f>
        <v/>
      </c>
      <c r="L183" s="54"/>
      <c r="M183" s="54"/>
    </row>
    <row r="184" customFormat="false" ht="15" hidden="false" customHeight="false" outlineLevel="0" collapsed="false">
      <c r="A184" s="90" t="str">
        <f aca="false">IF(ROWS($A$5:A184)&lt;='Expenses Testing'!$E$31,ROWS($A$5:A184),"")</f>
        <v/>
      </c>
      <c r="B184" s="91" t="str">
        <f aca="false">IF($A184="","",INDEX('Expense Ledger'!$B$1:$B$800,$J184))</f>
        <v/>
      </c>
      <c r="C184" s="90" t="str">
        <f aca="false">IF($A184="","",INDEX('Expense Ledger'!$C$1:$C$800,$J184))</f>
        <v/>
      </c>
      <c r="D184" s="50" t="str">
        <f aca="false">IF($A184="","",INDEX('Expense Ledger'!$D$1:$D$800,$J184))</f>
        <v/>
      </c>
      <c r="E184" s="50" t="str">
        <f aca="false">IF($A184="","",INDEX('Expense Ledger'!$F$1:$F$800,$J184)&amp;"")</f>
        <v/>
      </c>
      <c r="F184" s="52" t="str">
        <f aca="false">IF($A184="","",INDEX('Expense Ledger'!$I$1:$I$800,$J184))</f>
        <v/>
      </c>
      <c r="G184" s="52" t="str">
        <f aca="false">IF($A184="","",INDEX('Expense Ledger'!$J$1:$J$800,$J184))</f>
        <v/>
      </c>
      <c r="H184" s="52" t="str">
        <f aca="false">IF($A184="","",'Expenses Testing'!$E$9)</f>
        <v/>
      </c>
      <c r="I184" s="50" t="str">
        <f aca="false">IF($A184="","","Above materiality – automatically selected")</f>
        <v/>
      </c>
      <c r="J184" s="90" t="str">
        <f aca="false">IF($A184="","",MATCH(LARGE('Expense Ledger'!$P$2:$P$800,$A184),'Expense Ledger'!$P$2:$P$800,0)+1)</f>
        <v/>
      </c>
      <c r="K184" s="50" t="str">
        <f aca="false">IF($A184="","",INDEX('Expense Ledger'!$A$1:$A$800,$J184)&amp;"")</f>
        <v/>
      </c>
      <c r="L184" s="54"/>
      <c r="M184" s="54"/>
    </row>
    <row r="185" customFormat="false" ht="15" hidden="false" customHeight="false" outlineLevel="0" collapsed="false">
      <c r="A185" s="90" t="str">
        <f aca="false">IF(ROWS($A$5:A185)&lt;='Expenses Testing'!$E$31,ROWS($A$5:A185),"")</f>
        <v/>
      </c>
      <c r="B185" s="91" t="str">
        <f aca="false">IF($A185="","",INDEX('Expense Ledger'!$B$1:$B$800,$J185))</f>
        <v/>
      </c>
      <c r="C185" s="90" t="str">
        <f aca="false">IF($A185="","",INDEX('Expense Ledger'!$C$1:$C$800,$J185))</f>
        <v/>
      </c>
      <c r="D185" s="50" t="str">
        <f aca="false">IF($A185="","",INDEX('Expense Ledger'!$D$1:$D$800,$J185))</f>
        <v/>
      </c>
      <c r="E185" s="50" t="str">
        <f aca="false">IF($A185="","",INDEX('Expense Ledger'!$F$1:$F$800,$J185)&amp;"")</f>
        <v/>
      </c>
      <c r="F185" s="52" t="str">
        <f aca="false">IF($A185="","",INDEX('Expense Ledger'!$I$1:$I$800,$J185))</f>
        <v/>
      </c>
      <c r="G185" s="52" t="str">
        <f aca="false">IF($A185="","",INDEX('Expense Ledger'!$J$1:$J$800,$J185))</f>
        <v/>
      </c>
      <c r="H185" s="52" t="str">
        <f aca="false">IF($A185="","",'Expenses Testing'!$E$9)</f>
        <v/>
      </c>
      <c r="I185" s="50" t="str">
        <f aca="false">IF($A185="","","Above materiality – automatically selected")</f>
        <v/>
      </c>
      <c r="J185" s="90" t="str">
        <f aca="false">IF($A185="","",MATCH(LARGE('Expense Ledger'!$P$2:$P$800,$A185),'Expense Ledger'!$P$2:$P$800,0)+1)</f>
        <v/>
      </c>
      <c r="K185" s="50" t="str">
        <f aca="false">IF($A185="","",INDEX('Expense Ledger'!$A$1:$A$800,$J185)&amp;"")</f>
        <v/>
      </c>
      <c r="L185" s="54"/>
      <c r="M185" s="54"/>
    </row>
    <row r="186" customFormat="false" ht="15" hidden="false" customHeight="false" outlineLevel="0" collapsed="false">
      <c r="A186" s="90" t="str">
        <f aca="false">IF(ROWS($A$5:A186)&lt;='Expenses Testing'!$E$31,ROWS($A$5:A186),"")</f>
        <v/>
      </c>
      <c r="B186" s="91" t="str">
        <f aca="false">IF($A186="","",INDEX('Expense Ledger'!$B$1:$B$800,$J186))</f>
        <v/>
      </c>
      <c r="C186" s="90" t="str">
        <f aca="false">IF($A186="","",INDEX('Expense Ledger'!$C$1:$C$800,$J186))</f>
        <v/>
      </c>
      <c r="D186" s="50" t="str">
        <f aca="false">IF($A186="","",INDEX('Expense Ledger'!$D$1:$D$800,$J186))</f>
        <v/>
      </c>
      <c r="E186" s="50" t="str">
        <f aca="false">IF($A186="","",INDEX('Expense Ledger'!$F$1:$F$800,$J186)&amp;"")</f>
        <v/>
      </c>
      <c r="F186" s="52" t="str">
        <f aca="false">IF($A186="","",INDEX('Expense Ledger'!$I$1:$I$800,$J186))</f>
        <v/>
      </c>
      <c r="G186" s="52" t="str">
        <f aca="false">IF($A186="","",INDEX('Expense Ledger'!$J$1:$J$800,$J186))</f>
        <v/>
      </c>
      <c r="H186" s="52" t="str">
        <f aca="false">IF($A186="","",'Expenses Testing'!$E$9)</f>
        <v/>
      </c>
      <c r="I186" s="50" t="str">
        <f aca="false">IF($A186="","","Above materiality – automatically selected")</f>
        <v/>
      </c>
      <c r="J186" s="90" t="str">
        <f aca="false">IF($A186="","",MATCH(LARGE('Expense Ledger'!$P$2:$P$800,$A186),'Expense Ledger'!$P$2:$P$800,0)+1)</f>
        <v/>
      </c>
      <c r="K186" s="50" t="str">
        <f aca="false">IF($A186="","",INDEX('Expense Ledger'!$A$1:$A$800,$J186)&amp;"")</f>
        <v/>
      </c>
      <c r="L186" s="54"/>
      <c r="M186" s="54"/>
    </row>
    <row r="187" customFormat="false" ht="15" hidden="false" customHeight="false" outlineLevel="0" collapsed="false">
      <c r="A187" s="90" t="str">
        <f aca="false">IF(ROWS($A$5:A187)&lt;='Expenses Testing'!$E$31,ROWS($A$5:A187),"")</f>
        <v/>
      </c>
      <c r="B187" s="91" t="str">
        <f aca="false">IF($A187="","",INDEX('Expense Ledger'!$B$1:$B$800,$J187))</f>
        <v/>
      </c>
      <c r="C187" s="90" t="str">
        <f aca="false">IF($A187="","",INDEX('Expense Ledger'!$C$1:$C$800,$J187))</f>
        <v/>
      </c>
      <c r="D187" s="50" t="str">
        <f aca="false">IF($A187="","",INDEX('Expense Ledger'!$D$1:$D$800,$J187))</f>
        <v/>
      </c>
      <c r="E187" s="50" t="str">
        <f aca="false">IF($A187="","",INDEX('Expense Ledger'!$F$1:$F$800,$J187)&amp;"")</f>
        <v/>
      </c>
      <c r="F187" s="52" t="str">
        <f aca="false">IF($A187="","",INDEX('Expense Ledger'!$I$1:$I$800,$J187))</f>
        <v/>
      </c>
      <c r="G187" s="52" t="str">
        <f aca="false">IF($A187="","",INDEX('Expense Ledger'!$J$1:$J$800,$J187))</f>
        <v/>
      </c>
      <c r="H187" s="52" t="str">
        <f aca="false">IF($A187="","",'Expenses Testing'!$E$9)</f>
        <v/>
      </c>
      <c r="I187" s="50" t="str">
        <f aca="false">IF($A187="","","Above materiality – automatically selected")</f>
        <v/>
      </c>
      <c r="J187" s="90" t="str">
        <f aca="false">IF($A187="","",MATCH(LARGE('Expense Ledger'!$P$2:$P$800,$A187),'Expense Ledger'!$P$2:$P$800,0)+1)</f>
        <v/>
      </c>
      <c r="K187" s="50" t="str">
        <f aca="false">IF($A187="","",INDEX('Expense Ledger'!$A$1:$A$800,$J187)&amp;"")</f>
        <v/>
      </c>
      <c r="L187" s="54"/>
      <c r="M187" s="54"/>
    </row>
    <row r="188" customFormat="false" ht="15" hidden="false" customHeight="false" outlineLevel="0" collapsed="false">
      <c r="A188" s="90" t="str">
        <f aca="false">IF(ROWS($A$5:A188)&lt;='Expenses Testing'!$E$31,ROWS($A$5:A188),"")</f>
        <v/>
      </c>
      <c r="B188" s="91" t="str">
        <f aca="false">IF($A188="","",INDEX('Expense Ledger'!$B$1:$B$800,$J188))</f>
        <v/>
      </c>
      <c r="C188" s="90" t="str">
        <f aca="false">IF($A188="","",INDEX('Expense Ledger'!$C$1:$C$800,$J188))</f>
        <v/>
      </c>
      <c r="D188" s="50" t="str">
        <f aca="false">IF($A188="","",INDEX('Expense Ledger'!$D$1:$D$800,$J188))</f>
        <v/>
      </c>
      <c r="E188" s="50" t="str">
        <f aca="false">IF($A188="","",INDEX('Expense Ledger'!$F$1:$F$800,$J188)&amp;"")</f>
        <v/>
      </c>
      <c r="F188" s="52" t="str">
        <f aca="false">IF($A188="","",INDEX('Expense Ledger'!$I$1:$I$800,$J188))</f>
        <v/>
      </c>
      <c r="G188" s="52" t="str">
        <f aca="false">IF($A188="","",INDEX('Expense Ledger'!$J$1:$J$800,$J188))</f>
        <v/>
      </c>
      <c r="H188" s="52" t="str">
        <f aca="false">IF($A188="","",'Expenses Testing'!$E$9)</f>
        <v/>
      </c>
      <c r="I188" s="50" t="str">
        <f aca="false">IF($A188="","","Above materiality – automatically selected")</f>
        <v/>
      </c>
      <c r="J188" s="90" t="str">
        <f aca="false">IF($A188="","",MATCH(LARGE('Expense Ledger'!$P$2:$P$800,$A188),'Expense Ledger'!$P$2:$P$800,0)+1)</f>
        <v/>
      </c>
      <c r="K188" s="50" t="str">
        <f aca="false">IF($A188="","",INDEX('Expense Ledger'!$A$1:$A$800,$J188)&amp;"")</f>
        <v/>
      </c>
      <c r="L188" s="54"/>
      <c r="M188" s="54"/>
    </row>
    <row r="189" customFormat="false" ht="15" hidden="false" customHeight="false" outlineLevel="0" collapsed="false">
      <c r="A189" s="90" t="str">
        <f aca="false">IF(ROWS($A$5:A189)&lt;='Expenses Testing'!$E$31,ROWS($A$5:A189),"")</f>
        <v/>
      </c>
      <c r="B189" s="91" t="str">
        <f aca="false">IF($A189="","",INDEX('Expense Ledger'!$B$1:$B$800,$J189))</f>
        <v/>
      </c>
      <c r="C189" s="90" t="str">
        <f aca="false">IF($A189="","",INDEX('Expense Ledger'!$C$1:$C$800,$J189))</f>
        <v/>
      </c>
      <c r="D189" s="50" t="str">
        <f aca="false">IF($A189="","",INDEX('Expense Ledger'!$D$1:$D$800,$J189))</f>
        <v/>
      </c>
      <c r="E189" s="50" t="str">
        <f aca="false">IF($A189="","",INDEX('Expense Ledger'!$F$1:$F$800,$J189)&amp;"")</f>
        <v/>
      </c>
      <c r="F189" s="52" t="str">
        <f aca="false">IF($A189="","",INDEX('Expense Ledger'!$I$1:$I$800,$J189))</f>
        <v/>
      </c>
      <c r="G189" s="52" t="str">
        <f aca="false">IF($A189="","",INDEX('Expense Ledger'!$J$1:$J$800,$J189))</f>
        <v/>
      </c>
      <c r="H189" s="52" t="str">
        <f aca="false">IF($A189="","",'Expenses Testing'!$E$9)</f>
        <v/>
      </c>
      <c r="I189" s="50" t="str">
        <f aca="false">IF($A189="","","Above materiality – automatically selected")</f>
        <v/>
      </c>
      <c r="J189" s="90" t="str">
        <f aca="false">IF($A189="","",MATCH(LARGE('Expense Ledger'!$P$2:$P$800,$A189),'Expense Ledger'!$P$2:$P$800,0)+1)</f>
        <v/>
      </c>
      <c r="K189" s="50" t="str">
        <f aca="false">IF($A189="","",INDEX('Expense Ledger'!$A$1:$A$800,$J189)&amp;"")</f>
        <v/>
      </c>
      <c r="L189" s="54"/>
      <c r="M189" s="54"/>
    </row>
    <row r="190" customFormat="false" ht="15" hidden="false" customHeight="false" outlineLevel="0" collapsed="false">
      <c r="A190" s="90" t="str">
        <f aca="false">IF(ROWS($A$5:A190)&lt;='Expenses Testing'!$E$31,ROWS($A$5:A190),"")</f>
        <v/>
      </c>
      <c r="B190" s="91" t="str">
        <f aca="false">IF($A190="","",INDEX('Expense Ledger'!$B$1:$B$800,$J190))</f>
        <v/>
      </c>
      <c r="C190" s="90" t="str">
        <f aca="false">IF($A190="","",INDEX('Expense Ledger'!$C$1:$C$800,$J190))</f>
        <v/>
      </c>
      <c r="D190" s="50" t="str">
        <f aca="false">IF($A190="","",INDEX('Expense Ledger'!$D$1:$D$800,$J190))</f>
        <v/>
      </c>
      <c r="E190" s="50" t="str">
        <f aca="false">IF($A190="","",INDEX('Expense Ledger'!$F$1:$F$800,$J190)&amp;"")</f>
        <v/>
      </c>
      <c r="F190" s="52" t="str">
        <f aca="false">IF($A190="","",INDEX('Expense Ledger'!$I$1:$I$800,$J190))</f>
        <v/>
      </c>
      <c r="G190" s="52" t="str">
        <f aca="false">IF($A190="","",INDEX('Expense Ledger'!$J$1:$J$800,$J190))</f>
        <v/>
      </c>
      <c r="H190" s="52" t="str">
        <f aca="false">IF($A190="","",'Expenses Testing'!$E$9)</f>
        <v/>
      </c>
      <c r="I190" s="50" t="str">
        <f aca="false">IF($A190="","","Above materiality – automatically selected")</f>
        <v/>
      </c>
      <c r="J190" s="90" t="str">
        <f aca="false">IF($A190="","",MATCH(LARGE('Expense Ledger'!$P$2:$P$800,$A190),'Expense Ledger'!$P$2:$P$800,0)+1)</f>
        <v/>
      </c>
      <c r="K190" s="50" t="str">
        <f aca="false">IF($A190="","",INDEX('Expense Ledger'!$A$1:$A$800,$J190)&amp;"")</f>
        <v/>
      </c>
      <c r="L190" s="54"/>
      <c r="M190" s="54"/>
    </row>
    <row r="191" customFormat="false" ht="15" hidden="false" customHeight="false" outlineLevel="0" collapsed="false">
      <c r="A191" s="90" t="str">
        <f aca="false">IF(ROWS($A$5:A191)&lt;='Expenses Testing'!$E$31,ROWS($A$5:A191),"")</f>
        <v/>
      </c>
      <c r="B191" s="91" t="str">
        <f aca="false">IF($A191="","",INDEX('Expense Ledger'!$B$1:$B$800,$J191))</f>
        <v/>
      </c>
      <c r="C191" s="90" t="str">
        <f aca="false">IF($A191="","",INDEX('Expense Ledger'!$C$1:$C$800,$J191))</f>
        <v/>
      </c>
      <c r="D191" s="50" t="str">
        <f aca="false">IF($A191="","",INDEX('Expense Ledger'!$D$1:$D$800,$J191))</f>
        <v/>
      </c>
      <c r="E191" s="50" t="str">
        <f aca="false">IF($A191="","",INDEX('Expense Ledger'!$F$1:$F$800,$J191)&amp;"")</f>
        <v/>
      </c>
      <c r="F191" s="52" t="str">
        <f aca="false">IF($A191="","",INDEX('Expense Ledger'!$I$1:$I$800,$J191))</f>
        <v/>
      </c>
      <c r="G191" s="52" t="str">
        <f aca="false">IF($A191="","",INDEX('Expense Ledger'!$J$1:$J$800,$J191))</f>
        <v/>
      </c>
      <c r="H191" s="52" t="str">
        <f aca="false">IF($A191="","",'Expenses Testing'!$E$9)</f>
        <v/>
      </c>
      <c r="I191" s="50" t="str">
        <f aca="false">IF($A191="","","Above materiality – automatically selected")</f>
        <v/>
      </c>
      <c r="J191" s="90" t="str">
        <f aca="false">IF($A191="","",MATCH(LARGE('Expense Ledger'!$P$2:$P$800,$A191),'Expense Ledger'!$P$2:$P$800,0)+1)</f>
        <v/>
      </c>
      <c r="K191" s="50" t="str">
        <f aca="false">IF($A191="","",INDEX('Expense Ledger'!$A$1:$A$800,$J191)&amp;"")</f>
        <v/>
      </c>
      <c r="L191" s="54"/>
      <c r="M191" s="54"/>
    </row>
    <row r="192" customFormat="false" ht="15" hidden="false" customHeight="false" outlineLevel="0" collapsed="false">
      <c r="A192" s="90" t="str">
        <f aca="false">IF(ROWS($A$5:A192)&lt;='Expenses Testing'!$E$31,ROWS($A$5:A192),"")</f>
        <v/>
      </c>
      <c r="B192" s="91" t="str">
        <f aca="false">IF($A192="","",INDEX('Expense Ledger'!$B$1:$B$800,$J192))</f>
        <v/>
      </c>
      <c r="C192" s="90" t="str">
        <f aca="false">IF($A192="","",INDEX('Expense Ledger'!$C$1:$C$800,$J192))</f>
        <v/>
      </c>
      <c r="D192" s="50" t="str">
        <f aca="false">IF($A192="","",INDEX('Expense Ledger'!$D$1:$D$800,$J192))</f>
        <v/>
      </c>
      <c r="E192" s="50" t="str">
        <f aca="false">IF($A192="","",INDEX('Expense Ledger'!$F$1:$F$800,$J192)&amp;"")</f>
        <v/>
      </c>
      <c r="F192" s="52" t="str">
        <f aca="false">IF($A192="","",INDEX('Expense Ledger'!$I$1:$I$800,$J192))</f>
        <v/>
      </c>
      <c r="G192" s="52" t="str">
        <f aca="false">IF($A192="","",INDEX('Expense Ledger'!$J$1:$J$800,$J192))</f>
        <v/>
      </c>
      <c r="H192" s="52" t="str">
        <f aca="false">IF($A192="","",'Expenses Testing'!$E$9)</f>
        <v/>
      </c>
      <c r="I192" s="50" t="str">
        <f aca="false">IF($A192="","","Above materiality – automatically selected")</f>
        <v/>
      </c>
      <c r="J192" s="90" t="str">
        <f aca="false">IF($A192="","",MATCH(LARGE('Expense Ledger'!$P$2:$P$800,$A192),'Expense Ledger'!$P$2:$P$800,0)+1)</f>
        <v/>
      </c>
      <c r="K192" s="50" t="str">
        <f aca="false">IF($A192="","",INDEX('Expense Ledger'!$A$1:$A$800,$J192)&amp;"")</f>
        <v/>
      </c>
      <c r="L192" s="54"/>
      <c r="M192" s="54"/>
    </row>
    <row r="193" customFormat="false" ht="15" hidden="false" customHeight="false" outlineLevel="0" collapsed="false">
      <c r="A193" s="90" t="str">
        <f aca="false">IF(ROWS($A$5:A193)&lt;='Expenses Testing'!$E$31,ROWS($A$5:A193),"")</f>
        <v/>
      </c>
      <c r="B193" s="91" t="str">
        <f aca="false">IF($A193="","",INDEX('Expense Ledger'!$B$1:$B$800,$J193))</f>
        <v/>
      </c>
      <c r="C193" s="90" t="str">
        <f aca="false">IF($A193="","",INDEX('Expense Ledger'!$C$1:$C$800,$J193))</f>
        <v/>
      </c>
      <c r="D193" s="50" t="str">
        <f aca="false">IF($A193="","",INDEX('Expense Ledger'!$D$1:$D$800,$J193))</f>
        <v/>
      </c>
      <c r="E193" s="50" t="str">
        <f aca="false">IF($A193="","",INDEX('Expense Ledger'!$F$1:$F$800,$J193)&amp;"")</f>
        <v/>
      </c>
      <c r="F193" s="52" t="str">
        <f aca="false">IF($A193="","",INDEX('Expense Ledger'!$I$1:$I$800,$J193))</f>
        <v/>
      </c>
      <c r="G193" s="52" t="str">
        <f aca="false">IF($A193="","",INDEX('Expense Ledger'!$J$1:$J$800,$J193))</f>
        <v/>
      </c>
      <c r="H193" s="52" t="str">
        <f aca="false">IF($A193="","",'Expenses Testing'!$E$9)</f>
        <v/>
      </c>
      <c r="I193" s="50" t="str">
        <f aca="false">IF($A193="","","Above materiality – automatically selected")</f>
        <v/>
      </c>
      <c r="J193" s="90" t="str">
        <f aca="false">IF($A193="","",MATCH(LARGE('Expense Ledger'!$P$2:$P$800,$A193),'Expense Ledger'!$P$2:$P$800,0)+1)</f>
        <v/>
      </c>
      <c r="K193" s="50" t="str">
        <f aca="false">IF($A193="","",INDEX('Expense Ledger'!$A$1:$A$800,$J193)&amp;"")</f>
        <v/>
      </c>
      <c r="L193" s="54"/>
      <c r="M193" s="54"/>
    </row>
    <row r="194" customFormat="false" ht="15" hidden="false" customHeight="false" outlineLevel="0" collapsed="false">
      <c r="A194" s="90" t="str">
        <f aca="false">IF(ROWS($A$5:A194)&lt;='Expenses Testing'!$E$31,ROWS($A$5:A194),"")</f>
        <v/>
      </c>
      <c r="B194" s="91" t="str">
        <f aca="false">IF($A194="","",INDEX('Expense Ledger'!$B$1:$B$800,$J194))</f>
        <v/>
      </c>
      <c r="C194" s="90" t="str">
        <f aca="false">IF($A194="","",INDEX('Expense Ledger'!$C$1:$C$800,$J194))</f>
        <v/>
      </c>
      <c r="D194" s="50" t="str">
        <f aca="false">IF($A194="","",INDEX('Expense Ledger'!$D$1:$D$800,$J194))</f>
        <v/>
      </c>
      <c r="E194" s="50" t="str">
        <f aca="false">IF($A194="","",INDEX('Expense Ledger'!$F$1:$F$800,$J194)&amp;"")</f>
        <v/>
      </c>
      <c r="F194" s="52" t="str">
        <f aca="false">IF($A194="","",INDEX('Expense Ledger'!$I$1:$I$800,$J194))</f>
        <v/>
      </c>
      <c r="G194" s="52" t="str">
        <f aca="false">IF($A194="","",INDEX('Expense Ledger'!$J$1:$J$800,$J194))</f>
        <v/>
      </c>
      <c r="H194" s="52" t="str">
        <f aca="false">IF($A194="","",'Expenses Testing'!$E$9)</f>
        <v/>
      </c>
      <c r="I194" s="50" t="str">
        <f aca="false">IF($A194="","","Above materiality – automatically selected")</f>
        <v/>
      </c>
      <c r="J194" s="90" t="str">
        <f aca="false">IF($A194="","",MATCH(LARGE('Expense Ledger'!$P$2:$P$800,$A194),'Expense Ledger'!$P$2:$P$800,0)+1)</f>
        <v/>
      </c>
      <c r="K194" s="50" t="str">
        <f aca="false">IF($A194="","",INDEX('Expense Ledger'!$A$1:$A$800,$J194)&amp;"")</f>
        <v/>
      </c>
      <c r="L194" s="54"/>
      <c r="M194" s="54"/>
    </row>
    <row r="195" customFormat="false" ht="15" hidden="false" customHeight="false" outlineLevel="0" collapsed="false">
      <c r="A195" s="90" t="str">
        <f aca="false">IF(ROWS($A$5:A195)&lt;='Expenses Testing'!$E$31,ROWS($A$5:A195),"")</f>
        <v/>
      </c>
      <c r="B195" s="91" t="str">
        <f aca="false">IF($A195="","",INDEX('Expense Ledger'!$B$1:$B$800,$J195))</f>
        <v/>
      </c>
      <c r="C195" s="90" t="str">
        <f aca="false">IF($A195="","",INDEX('Expense Ledger'!$C$1:$C$800,$J195))</f>
        <v/>
      </c>
      <c r="D195" s="50" t="str">
        <f aca="false">IF($A195="","",INDEX('Expense Ledger'!$D$1:$D$800,$J195))</f>
        <v/>
      </c>
      <c r="E195" s="50" t="str">
        <f aca="false">IF($A195="","",INDEX('Expense Ledger'!$F$1:$F$800,$J195)&amp;"")</f>
        <v/>
      </c>
      <c r="F195" s="52" t="str">
        <f aca="false">IF($A195="","",INDEX('Expense Ledger'!$I$1:$I$800,$J195))</f>
        <v/>
      </c>
      <c r="G195" s="52" t="str">
        <f aca="false">IF($A195="","",INDEX('Expense Ledger'!$J$1:$J$800,$J195))</f>
        <v/>
      </c>
      <c r="H195" s="52" t="str">
        <f aca="false">IF($A195="","",'Expenses Testing'!$E$9)</f>
        <v/>
      </c>
      <c r="I195" s="50" t="str">
        <f aca="false">IF($A195="","","Above materiality – automatically selected")</f>
        <v/>
      </c>
      <c r="J195" s="90" t="str">
        <f aca="false">IF($A195="","",MATCH(LARGE('Expense Ledger'!$P$2:$P$800,$A195),'Expense Ledger'!$P$2:$P$800,0)+1)</f>
        <v/>
      </c>
      <c r="K195" s="50" t="str">
        <f aca="false">IF($A195="","",INDEX('Expense Ledger'!$A$1:$A$800,$J195)&amp;"")</f>
        <v/>
      </c>
      <c r="L195" s="54"/>
      <c r="M195" s="54"/>
    </row>
    <row r="196" customFormat="false" ht="15" hidden="false" customHeight="false" outlineLevel="0" collapsed="false">
      <c r="A196" s="90" t="str">
        <f aca="false">IF(ROWS($A$5:A196)&lt;='Expenses Testing'!$E$31,ROWS($A$5:A196),"")</f>
        <v/>
      </c>
      <c r="B196" s="91" t="str">
        <f aca="false">IF($A196="","",INDEX('Expense Ledger'!$B$1:$B$800,$J196))</f>
        <v/>
      </c>
      <c r="C196" s="90" t="str">
        <f aca="false">IF($A196="","",INDEX('Expense Ledger'!$C$1:$C$800,$J196))</f>
        <v/>
      </c>
      <c r="D196" s="50" t="str">
        <f aca="false">IF($A196="","",INDEX('Expense Ledger'!$D$1:$D$800,$J196))</f>
        <v/>
      </c>
      <c r="E196" s="50" t="str">
        <f aca="false">IF($A196="","",INDEX('Expense Ledger'!$F$1:$F$800,$J196)&amp;"")</f>
        <v/>
      </c>
      <c r="F196" s="52" t="str">
        <f aca="false">IF($A196="","",INDEX('Expense Ledger'!$I$1:$I$800,$J196))</f>
        <v/>
      </c>
      <c r="G196" s="52" t="str">
        <f aca="false">IF($A196="","",INDEX('Expense Ledger'!$J$1:$J$800,$J196))</f>
        <v/>
      </c>
      <c r="H196" s="52" t="str">
        <f aca="false">IF($A196="","",'Expenses Testing'!$E$9)</f>
        <v/>
      </c>
      <c r="I196" s="50" t="str">
        <f aca="false">IF($A196="","","Above materiality – automatically selected")</f>
        <v/>
      </c>
      <c r="J196" s="90" t="str">
        <f aca="false">IF($A196="","",MATCH(LARGE('Expense Ledger'!$P$2:$P$800,$A196),'Expense Ledger'!$P$2:$P$800,0)+1)</f>
        <v/>
      </c>
      <c r="K196" s="50" t="str">
        <f aca="false">IF($A196="","",INDEX('Expense Ledger'!$A$1:$A$800,$J196)&amp;"")</f>
        <v/>
      </c>
      <c r="L196" s="54"/>
      <c r="M196" s="54"/>
    </row>
    <row r="197" customFormat="false" ht="15" hidden="false" customHeight="false" outlineLevel="0" collapsed="false">
      <c r="A197" s="90" t="str">
        <f aca="false">IF(ROWS($A$5:A197)&lt;='Expenses Testing'!$E$31,ROWS($A$5:A197),"")</f>
        <v/>
      </c>
      <c r="B197" s="91" t="str">
        <f aca="false">IF($A197="","",INDEX('Expense Ledger'!$B$1:$B$800,$J197))</f>
        <v/>
      </c>
      <c r="C197" s="90" t="str">
        <f aca="false">IF($A197="","",INDEX('Expense Ledger'!$C$1:$C$800,$J197))</f>
        <v/>
      </c>
      <c r="D197" s="50" t="str">
        <f aca="false">IF($A197="","",INDEX('Expense Ledger'!$D$1:$D$800,$J197))</f>
        <v/>
      </c>
      <c r="E197" s="50" t="str">
        <f aca="false">IF($A197="","",INDEX('Expense Ledger'!$F$1:$F$800,$J197)&amp;"")</f>
        <v/>
      </c>
      <c r="F197" s="52" t="str">
        <f aca="false">IF($A197="","",INDEX('Expense Ledger'!$I$1:$I$800,$J197))</f>
        <v/>
      </c>
      <c r="G197" s="52" t="str">
        <f aca="false">IF($A197="","",INDEX('Expense Ledger'!$J$1:$J$800,$J197))</f>
        <v/>
      </c>
      <c r="H197" s="52" t="str">
        <f aca="false">IF($A197="","",'Expenses Testing'!$E$9)</f>
        <v/>
      </c>
      <c r="I197" s="50" t="str">
        <f aca="false">IF($A197="","","Above materiality – automatically selected")</f>
        <v/>
      </c>
      <c r="J197" s="90" t="str">
        <f aca="false">IF($A197="","",MATCH(LARGE('Expense Ledger'!$P$2:$P$800,$A197),'Expense Ledger'!$P$2:$P$800,0)+1)</f>
        <v/>
      </c>
      <c r="K197" s="50" t="str">
        <f aca="false">IF($A197="","",INDEX('Expense Ledger'!$A$1:$A$800,$J197)&amp;"")</f>
        <v/>
      </c>
      <c r="L197" s="54"/>
      <c r="M197" s="54"/>
    </row>
    <row r="198" customFormat="false" ht="15" hidden="false" customHeight="false" outlineLevel="0" collapsed="false">
      <c r="A198" s="90" t="str">
        <f aca="false">IF(ROWS($A$5:A198)&lt;='Expenses Testing'!$E$31,ROWS($A$5:A198),"")</f>
        <v/>
      </c>
      <c r="B198" s="91" t="str">
        <f aca="false">IF($A198="","",INDEX('Expense Ledger'!$B$1:$B$800,$J198))</f>
        <v/>
      </c>
      <c r="C198" s="90" t="str">
        <f aca="false">IF($A198="","",INDEX('Expense Ledger'!$C$1:$C$800,$J198))</f>
        <v/>
      </c>
      <c r="D198" s="50" t="str">
        <f aca="false">IF($A198="","",INDEX('Expense Ledger'!$D$1:$D$800,$J198))</f>
        <v/>
      </c>
      <c r="E198" s="50" t="str">
        <f aca="false">IF($A198="","",INDEX('Expense Ledger'!$F$1:$F$800,$J198)&amp;"")</f>
        <v/>
      </c>
      <c r="F198" s="52" t="str">
        <f aca="false">IF($A198="","",INDEX('Expense Ledger'!$I$1:$I$800,$J198))</f>
        <v/>
      </c>
      <c r="G198" s="52" t="str">
        <f aca="false">IF($A198="","",INDEX('Expense Ledger'!$J$1:$J$800,$J198))</f>
        <v/>
      </c>
      <c r="H198" s="52" t="str">
        <f aca="false">IF($A198="","",'Expenses Testing'!$E$9)</f>
        <v/>
      </c>
      <c r="I198" s="50" t="str">
        <f aca="false">IF($A198="","","Above materiality – automatically selected")</f>
        <v/>
      </c>
      <c r="J198" s="90" t="str">
        <f aca="false">IF($A198="","",MATCH(LARGE('Expense Ledger'!$P$2:$P$800,$A198),'Expense Ledger'!$P$2:$P$800,0)+1)</f>
        <v/>
      </c>
      <c r="K198" s="50" t="str">
        <f aca="false">IF($A198="","",INDEX('Expense Ledger'!$A$1:$A$800,$J198)&amp;"")</f>
        <v/>
      </c>
      <c r="L198" s="54"/>
      <c r="M198" s="54"/>
    </row>
    <row r="199" customFormat="false" ht="15" hidden="false" customHeight="false" outlineLevel="0" collapsed="false">
      <c r="A199" s="90" t="str">
        <f aca="false">IF(ROWS($A$5:A199)&lt;='Expenses Testing'!$E$31,ROWS($A$5:A199),"")</f>
        <v/>
      </c>
      <c r="B199" s="91" t="str">
        <f aca="false">IF($A199="","",INDEX('Expense Ledger'!$B$1:$B$800,$J199))</f>
        <v/>
      </c>
      <c r="C199" s="90" t="str">
        <f aca="false">IF($A199="","",INDEX('Expense Ledger'!$C$1:$C$800,$J199))</f>
        <v/>
      </c>
      <c r="D199" s="50" t="str">
        <f aca="false">IF($A199="","",INDEX('Expense Ledger'!$D$1:$D$800,$J199))</f>
        <v/>
      </c>
      <c r="E199" s="50" t="str">
        <f aca="false">IF($A199="","",INDEX('Expense Ledger'!$F$1:$F$800,$J199)&amp;"")</f>
        <v/>
      </c>
      <c r="F199" s="52" t="str">
        <f aca="false">IF($A199="","",INDEX('Expense Ledger'!$I$1:$I$800,$J199))</f>
        <v/>
      </c>
      <c r="G199" s="52" t="str">
        <f aca="false">IF($A199="","",INDEX('Expense Ledger'!$J$1:$J$800,$J199))</f>
        <v/>
      </c>
      <c r="H199" s="52" t="str">
        <f aca="false">IF($A199="","",'Expenses Testing'!$E$9)</f>
        <v/>
      </c>
      <c r="I199" s="50" t="str">
        <f aca="false">IF($A199="","","Above materiality – automatically selected")</f>
        <v/>
      </c>
      <c r="J199" s="90" t="str">
        <f aca="false">IF($A199="","",MATCH(LARGE('Expense Ledger'!$P$2:$P$800,$A199),'Expense Ledger'!$P$2:$P$800,0)+1)</f>
        <v/>
      </c>
      <c r="K199" s="50" t="str">
        <f aca="false">IF($A199="","",INDEX('Expense Ledger'!$A$1:$A$800,$J199)&amp;"")</f>
        <v/>
      </c>
      <c r="L199" s="54"/>
      <c r="M199" s="54"/>
    </row>
    <row r="200" customFormat="false" ht="15" hidden="false" customHeight="false" outlineLevel="0" collapsed="false">
      <c r="A200" s="90" t="str">
        <f aca="false">IF(ROWS($A$5:A200)&lt;='Expenses Testing'!$E$31,ROWS($A$5:A200),"")</f>
        <v/>
      </c>
      <c r="B200" s="91" t="str">
        <f aca="false">IF($A200="","",INDEX('Expense Ledger'!$B$1:$B$800,$J200))</f>
        <v/>
      </c>
      <c r="C200" s="90" t="str">
        <f aca="false">IF($A200="","",INDEX('Expense Ledger'!$C$1:$C$800,$J200))</f>
        <v/>
      </c>
      <c r="D200" s="50" t="str">
        <f aca="false">IF($A200="","",INDEX('Expense Ledger'!$D$1:$D$800,$J200))</f>
        <v/>
      </c>
      <c r="E200" s="50" t="str">
        <f aca="false">IF($A200="","",INDEX('Expense Ledger'!$F$1:$F$800,$J200)&amp;"")</f>
        <v/>
      </c>
      <c r="F200" s="52" t="str">
        <f aca="false">IF($A200="","",INDEX('Expense Ledger'!$I$1:$I$800,$J200))</f>
        <v/>
      </c>
      <c r="G200" s="52" t="str">
        <f aca="false">IF($A200="","",INDEX('Expense Ledger'!$J$1:$J$800,$J200))</f>
        <v/>
      </c>
      <c r="H200" s="52" t="str">
        <f aca="false">IF($A200="","",'Expenses Testing'!$E$9)</f>
        <v/>
      </c>
      <c r="I200" s="50" t="str">
        <f aca="false">IF($A200="","","Above materiality – automatically selected")</f>
        <v/>
      </c>
      <c r="J200" s="90" t="str">
        <f aca="false">IF($A200="","",MATCH(LARGE('Expense Ledger'!$P$2:$P$800,$A200),'Expense Ledger'!$P$2:$P$800,0)+1)</f>
        <v/>
      </c>
      <c r="K200" s="50" t="str">
        <f aca="false">IF($A200="","",INDEX('Expense Ledger'!$A$1:$A$800,$J200)&amp;"")</f>
        <v/>
      </c>
      <c r="L200" s="54"/>
      <c r="M200" s="54"/>
    </row>
    <row r="201" customFormat="false" ht="15" hidden="false" customHeight="false" outlineLevel="0" collapsed="false">
      <c r="A201" s="90" t="str">
        <f aca="false">IF(ROWS($A$5:A201)&lt;='Expenses Testing'!$E$31,ROWS($A$5:A201),"")</f>
        <v/>
      </c>
      <c r="B201" s="91" t="str">
        <f aca="false">IF($A201="","",INDEX('Expense Ledger'!$B$1:$B$800,$J201))</f>
        <v/>
      </c>
      <c r="C201" s="90" t="str">
        <f aca="false">IF($A201="","",INDEX('Expense Ledger'!$C$1:$C$800,$J201))</f>
        <v/>
      </c>
      <c r="D201" s="50" t="str">
        <f aca="false">IF($A201="","",INDEX('Expense Ledger'!$D$1:$D$800,$J201))</f>
        <v/>
      </c>
      <c r="E201" s="50" t="str">
        <f aca="false">IF($A201="","",INDEX('Expense Ledger'!$F$1:$F$800,$J201)&amp;"")</f>
        <v/>
      </c>
      <c r="F201" s="52" t="str">
        <f aca="false">IF($A201="","",INDEX('Expense Ledger'!$I$1:$I$800,$J201))</f>
        <v/>
      </c>
      <c r="G201" s="52" t="str">
        <f aca="false">IF($A201="","",INDEX('Expense Ledger'!$J$1:$J$800,$J201))</f>
        <v/>
      </c>
      <c r="H201" s="52" t="str">
        <f aca="false">IF($A201="","",'Expenses Testing'!$E$9)</f>
        <v/>
      </c>
      <c r="I201" s="50" t="str">
        <f aca="false">IF($A201="","","Above materiality – automatically selected")</f>
        <v/>
      </c>
      <c r="J201" s="90" t="str">
        <f aca="false">IF($A201="","",MATCH(LARGE('Expense Ledger'!$P$2:$P$800,$A201),'Expense Ledger'!$P$2:$P$800,0)+1)</f>
        <v/>
      </c>
      <c r="K201" s="50" t="str">
        <f aca="false">IF($A201="","",INDEX('Expense Ledger'!$A$1:$A$800,$J201)&amp;"")</f>
        <v/>
      </c>
      <c r="L201" s="54"/>
      <c r="M201" s="54"/>
    </row>
    <row r="202" customFormat="false" ht="15" hidden="false" customHeight="false" outlineLevel="0" collapsed="false">
      <c r="A202" s="90" t="str">
        <f aca="false">IF(ROWS($A$5:A202)&lt;='Expenses Testing'!$E$31,ROWS($A$5:A202),"")</f>
        <v/>
      </c>
      <c r="B202" s="91" t="str">
        <f aca="false">IF($A202="","",INDEX('Expense Ledger'!$B$1:$B$800,$J202))</f>
        <v/>
      </c>
      <c r="C202" s="90" t="str">
        <f aca="false">IF($A202="","",INDEX('Expense Ledger'!$C$1:$C$800,$J202))</f>
        <v/>
      </c>
      <c r="D202" s="50" t="str">
        <f aca="false">IF($A202="","",INDEX('Expense Ledger'!$D$1:$D$800,$J202))</f>
        <v/>
      </c>
      <c r="E202" s="50" t="str">
        <f aca="false">IF($A202="","",INDEX('Expense Ledger'!$F$1:$F$800,$J202)&amp;"")</f>
        <v/>
      </c>
      <c r="F202" s="52" t="str">
        <f aca="false">IF($A202="","",INDEX('Expense Ledger'!$I$1:$I$800,$J202))</f>
        <v/>
      </c>
      <c r="G202" s="52" t="str">
        <f aca="false">IF($A202="","",INDEX('Expense Ledger'!$J$1:$J$800,$J202))</f>
        <v/>
      </c>
      <c r="H202" s="52" t="str">
        <f aca="false">IF($A202="","",'Expenses Testing'!$E$9)</f>
        <v/>
      </c>
      <c r="I202" s="50" t="str">
        <f aca="false">IF($A202="","","Above materiality – automatically selected")</f>
        <v/>
      </c>
      <c r="J202" s="90" t="str">
        <f aca="false">IF($A202="","",MATCH(LARGE('Expense Ledger'!$P$2:$P$800,$A202),'Expense Ledger'!$P$2:$P$800,0)+1)</f>
        <v/>
      </c>
      <c r="K202" s="50" t="str">
        <f aca="false">IF($A202="","",INDEX('Expense Ledger'!$A$1:$A$800,$J202)&amp;"")</f>
        <v/>
      </c>
      <c r="L202" s="54"/>
      <c r="M202" s="54"/>
    </row>
    <row r="203" customFormat="false" ht="15" hidden="false" customHeight="false" outlineLevel="0" collapsed="false">
      <c r="A203" s="90" t="str">
        <f aca="false">IF(ROWS($A$5:A203)&lt;='Expenses Testing'!$E$31,ROWS($A$5:A203),"")</f>
        <v/>
      </c>
      <c r="B203" s="91" t="str">
        <f aca="false">IF($A203="","",INDEX('Expense Ledger'!$B$1:$B$800,$J203))</f>
        <v/>
      </c>
      <c r="C203" s="90" t="str">
        <f aca="false">IF($A203="","",INDEX('Expense Ledger'!$C$1:$C$800,$J203))</f>
        <v/>
      </c>
      <c r="D203" s="50" t="str">
        <f aca="false">IF($A203="","",INDEX('Expense Ledger'!$D$1:$D$800,$J203))</f>
        <v/>
      </c>
      <c r="E203" s="50" t="str">
        <f aca="false">IF($A203="","",INDEX('Expense Ledger'!$F$1:$F$800,$J203)&amp;"")</f>
        <v/>
      </c>
      <c r="F203" s="52" t="str">
        <f aca="false">IF($A203="","",INDEX('Expense Ledger'!$I$1:$I$800,$J203))</f>
        <v/>
      </c>
      <c r="G203" s="52" t="str">
        <f aca="false">IF($A203="","",INDEX('Expense Ledger'!$J$1:$J$800,$J203))</f>
        <v/>
      </c>
      <c r="H203" s="52" t="str">
        <f aca="false">IF($A203="","",'Expenses Testing'!$E$9)</f>
        <v/>
      </c>
      <c r="I203" s="50" t="str">
        <f aca="false">IF($A203="","","Above materiality – automatically selected")</f>
        <v/>
      </c>
      <c r="J203" s="90" t="str">
        <f aca="false">IF($A203="","",MATCH(LARGE('Expense Ledger'!$P$2:$P$800,$A203),'Expense Ledger'!$P$2:$P$800,0)+1)</f>
        <v/>
      </c>
      <c r="K203" s="50" t="str">
        <f aca="false">IF($A203="","",INDEX('Expense Ledger'!$A$1:$A$800,$J203)&amp;"")</f>
        <v/>
      </c>
      <c r="L203" s="54"/>
      <c r="M203" s="54"/>
    </row>
    <row r="204" customFormat="false" ht="15" hidden="false" customHeight="false" outlineLevel="0" collapsed="false">
      <c r="A204" s="90" t="str">
        <f aca="false">IF(ROWS($A$5:A204)&lt;='Expenses Testing'!$E$31,ROWS($A$5:A204),"")</f>
        <v/>
      </c>
      <c r="B204" s="91" t="str">
        <f aca="false">IF($A204="","",INDEX('Expense Ledger'!$B$1:$B$800,$J204))</f>
        <v/>
      </c>
      <c r="C204" s="90" t="str">
        <f aca="false">IF($A204="","",INDEX('Expense Ledger'!$C$1:$C$800,$J204))</f>
        <v/>
      </c>
      <c r="D204" s="50" t="str">
        <f aca="false">IF($A204="","",INDEX('Expense Ledger'!$D$1:$D$800,$J204))</f>
        <v/>
      </c>
      <c r="E204" s="50" t="str">
        <f aca="false">IF($A204="","",INDEX('Expense Ledger'!$F$1:$F$800,$J204)&amp;"")</f>
        <v/>
      </c>
      <c r="F204" s="52" t="str">
        <f aca="false">IF($A204="","",INDEX('Expense Ledger'!$I$1:$I$800,$J204))</f>
        <v/>
      </c>
      <c r="G204" s="52" t="str">
        <f aca="false">IF($A204="","",INDEX('Expense Ledger'!$J$1:$J$800,$J204))</f>
        <v/>
      </c>
      <c r="H204" s="52" t="str">
        <f aca="false">IF($A204="","",'Expenses Testing'!$E$9)</f>
        <v/>
      </c>
      <c r="I204" s="50" t="str">
        <f aca="false">IF($A204="","","Above materiality – automatically selected")</f>
        <v/>
      </c>
      <c r="J204" s="90" t="str">
        <f aca="false">IF($A204="","",MATCH(LARGE('Expense Ledger'!$P$2:$P$800,$A204),'Expense Ledger'!$P$2:$P$800,0)+1)</f>
        <v/>
      </c>
      <c r="K204" s="50" t="str">
        <f aca="false">IF($A204="","",INDEX('Expense Ledger'!$A$1:$A$800,$J204)&amp;"")</f>
        <v/>
      </c>
      <c r="L204" s="54"/>
      <c r="M204" s="54"/>
    </row>
    <row r="205" customFormat="false" ht="15" hidden="false" customHeight="false" outlineLevel="0" collapsed="false">
      <c r="A205" s="90" t="str">
        <f aca="false">IF(ROWS($A$5:A205)&lt;='Expenses Testing'!$E$31,ROWS($A$5:A205),"")</f>
        <v/>
      </c>
      <c r="B205" s="91" t="str">
        <f aca="false">IF($A205="","",INDEX('Expense Ledger'!$B$1:$B$800,$J205))</f>
        <v/>
      </c>
      <c r="C205" s="90" t="str">
        <f aca="false">IF($A205="","",INDEX('Expense Ledger'!$C$1:$C$800,$J205))</f>
        <v/>
      </c>
      <c r="D205" s="50" t="str">
        <f aca="false">IF($A205="","",INDEX('Expense Ledger'!$D$1:$D$800,$J205))</f>
        <v/>
      </c>
      <c r="E205" s="50" t="str">
        <f aca="false">IF($A205="","",INDEX('Expense Ledger'!$F$1:$F$800,$J205)&amp;"")</f>
        <v/>
      </c>
      <c r="F205" s="52" t="str">
        <f aca="false">IF($A205="","",INDEX('Expense Ledger'!$I$1:$I$800,$J205))</f>
        <v/>
      </c>
      <c r="G205" s="52" t="str">
        <f aca="false">IF($A205="","",INDEX('Expense Ledger'!$J$1:$J$800,$J205))</f>
        <v/>
      </c>
      <c r="H205" s="52" t="str">
        <f aca="false">IF($A205="","",'Expenses Testing'!$E$9)</f>
        <v/>
      </c>
      <c r="I205" s="50" t="str">
        <f aca="false">IF($A205="","","Above materiality – automatically selected")</f>
        <v/>
      </c>
      <c r="J205" s="90" t="str">
        <f aca="false">IF($A205="","",MATCH(LARGE('Expense Ledger'!$P$2:$P$800,$A205),'Expense Ledger'!$P$2:$P$800,0)+1)</f>
        <v/>
      </c>
      <c r="K205" s="50" t="str">
        <f aca="false">IF($A205="","",INDEX('Expense Ledger'!$A$1:$A$800,$J205)&amp;"")</f>
        <v/>
      </c>
      <c r="L205" s="54"/>
      <c r="M205" s="54"/>
    </row>
    <row r="206" customFormat="false" ht="15" hidden="false" customHeight="false" outlineLevel="0" collapsed="false">
      <c r="A206" s="90" t="str">
        <f aca="false">IF(ROWS($A$5:A206)&lt;='Expenses Testing'!$E$31,ROWS($A$5:A206),"")</f>
        <v/>
      </c>
      <c r="B206" s="91" t="str">
        <f aca="false">IF($A206="","",INDEX('Expense Ledger'!$B$1:$B$800,$J206))</f>
        <v/>
      </c>
      <c r="C206" s="90" t="str">
        <f aca="false">IF($A206="","",INDEX('Expense Ledger'!$C$1:$C$800,$J206))</f>
        <v/>
      </c>
      <c r="D206" s="50" t="str">
        <f aca="false">IF($A206="","",INDEX('Expense Ledger'!$D$1:$D$800,$J206))</f>
        <v/>
      </c>
      <c r="E206" s="50" t="str">
        <f aca="false">IF($A206="","",INDEX('Expense Ledger'!$F$1:$F$800,$J206)&amp;"")</f>
        <v/>
      </c>
      <c r="F206" s="52" t="str">
        <f aca="false">IF($A206="","",INDEX('Expense Ledger'!$I$1:$I$800,$J206))</f>
        <v/>
      </c>
      <c r="G206" s="52" t="str">
        <f aca="false">IF($A206="","",INDEX('Expense Ledger'!$J$1:$J$800,$J206))</f>
        <v/>
      </c>
      <c r="H206" s="52" t="str">
        <f aca="false">IF($A206="","",'Expenses Testing'!$E$9)</f>
        <v/>
      </c>
      <c r="I206" s="50" t="str">
        <f aca="false">IF($A206="","","Above materiality – automatically selected")</f>
        <v/>
      </c>
      <c r="J206" s="90" t="str">
        <f aca="false">IF($A206="","",MATCH(LARGE('Expense Ledger'!$P$2:$P$800,$A206),'Expense Ledger'!$P$2:$P$800,0)+1)</f>
        <v/>
      </c>
      <c r="K206" s="50" t="str">
        <f aca="false">IF($A206="","",INDEX('Expense Ledger'!$A$1:$A$800,$J206)&amp;"")</f>
        <v/>
      </c>
      <c r="L206" s="54"/>
      <c r="M206" s="54"/>
    </row>
    <row r="207" customFormat="false" ht="15" hidden="false" customHeight="false" outlineLevel="0" collapsed="false">
      <c r="A207" s="90" t="str">
        <f aca="false">IF(ROWS($A$5:A207)&lt;='Expenses Testing'!$E$31,ROWS($A$5:A207),"")</f>
        <v/>
      </c>
      <c r="B207" s="91" t="str">
        <f aca="false">IF($A207="","",INDEX('Expense Ledger'!$B$1:$B$800,$J207))</f>
        <v/>
      </c>
      <c r="C207" s="90" t="str">
        <f aca="false">IF($A207="","",INDEX('Expense Ledger'!$C$1:$C$800,$J207))</f>
        <v/>
      </c>
      <c r="D207" s="50" t="str">
        <f aca="false">IF($A207="","",INDEX('Expense Ledger'!$D$1:$D$800,$J207))</f>
        <v/>
      </c>
      <c r="E207" s="50" t="str">
        <f aca="false">IF($A207="","",INDEX('Expense Ledger'!$F$1:$F$800,$J207)&amp;"")</f>
        <v/>
      </c>
      <c r="F207" s="52" t="str">
        <f aca="false">IF($A207="","",INDEX('Expense Ledger'!$I$1:$I$800,$J207))</f>
        <v/>
      </c>
      <c r="G207" s="52" t="str">
        <f aca="false">IF($A207="","",INDEX('Expense Ledger'!$J$1:$J$800,$J207))</f>
        <v/>
      </c>
      <c r="H207" s="52" t="str">
        <f aca="false">IF($A207="","",'Expenses Testing'!$E$9)</f>
        <v/>
      </c>
      <c r="I207" s="50" t="str">
        <f aca="false">IF($A207="","","Above materiality – automatically selected")</f>
        <v/>
      </c>
      <c r="J207" s="90" t="str">
        <f aca="false">IF($A207="","",MATCH(LARGE('Expense Ledger'!$P$2:$P$800,$A207),'Expense Ledger'!$P$2:$P$800,0)+1)</f>
        <v/>
      </c>
      <c r="K207" s="50" t="str">
        <f aca="false">IF($A207="","",INDEX('Expense Ledger'!$A$1:$A$800,$J207)&amp;"")</f>
        <v/>
      </c>
      <c r="L207" s="54"/>
      <c r="M207" s="54"/>
    </row>
    <row r="208" customFormat="false" ht="15" hidden="false" customHeight="false" outlineLevel="0" collapsed="false">
      <c r="A208" s="90" t="str">
        <f aca="false">IF(ROWS($A$5:A208)&lt;='Expenses Testing'!$E$31,ROWS($A$5:A208),"")</f>
        <v/>
      </c>
      <c r="B208" s="91" t="str">
        <f aca="false">IF($A208="","",INDEX('Expense Ledger'!$B$1:$B$800,$J208))</f>
        <v/>
      </c>
      <c r="C208" s="90" t="str">
        <f aca="false">IF($A208="","",INDEX('Expense Ledger'!$C$1:$C$800,$J208))</f>
        <v/>
      </c>
      <c r="D208" s="50" t="str">
        <f aca="false">IF($A208="","",INDEX('Expense Ledger'!$D$1:$D$800,$J208))</f>
        <v/>
      </c>
      <c r="E208" s="50" t="str">
        <f aca="false">IF($A208="","",INDEX('Expense Ledger'!$F$1:$F$800,$J208)&amp;"")</f>
        <v/>
      </c>
      <c r="F208" s="52" t="str">
        <f aca="false">IF($A208="","",INDEX('Expense Ledger'!$I$1:$I$800,$J208))</f>
        <v/>
      </c>
      <c r="G208" s="52" t="str">
        <f aca="false">IF($A208="","",INDEX('Expense Ledger'!$J$1:$J$800,$J208))</f>
        <v/>
      </c>
      <c r="H208" s="52" t="str">
        <f aca="false">IF($A208="","",'Expenses Testing'!$E$9)</f>
        <v/>
      </c>
      <c r="I208" s="50" t="str">
        <f aca="false">IF($A208="","","Above materiality – automatically selected")</f>
        <v/>
      </c>
      <c r="J208" s="90" t="str">
        <f aca="false">IF($A208="","",MATCH(LARGE('Expense Ledger'!$P$2:$P$800,$A208),'Expense Ledger'!$P$2:$P$800,0)+1)</f>
        <v/>
      </c>
      <c r="K208" s="50" t="str">
        <f aca="false">IF($A208="","",INDEX('Expense Ledger'!$A$1:$A$800,$J208)&amp;"")</f>
        <v/>
      </c>
      <c r="L208" s="54"/>
      <c r="M208" s="54"/>
    </row>
    <row r="209" customFormat="false" ht="15" hidden="false" customHeight="false" outlineLevel="0" collapsed="false">
      <c r="A209" s="90" t="str">
        <f aca="false">IF(ROWS($A$5:A209)&lt;='Expenses Testing'!$E$31,ROWS($A$5:A209),"")</f>
        <v/>
      </c>
      <c r="B209" s="91" t="str">
        <f aca="false">IF($A209="","",INDEX('Expense Ledger'!$B$1:$B$800,$J209))</f>
        <v/>
      </c>
      <c r="C209" s="90" t="str">
        <f aca="false">IF($A209="","",INDEX('Expense Ledger'!$C$1:$C$800,$J209))</f>
        <v/>
      </c>
      <c r="D209" s="50" t="str">
        <f aca="false">IF($A209="","",INDEX('Expense Ledger'!$D$1:$D$800,$J209))</f>
        <v/>
      </c>
      <c r="E209" s="50" t="str">
        <f aca="false">IF($A209="","",INDEX('Expense Ledger'!$F$1:$F$800,$J209)&amp;"")</f>
        <v/>
      </c>
      <c r="F209" s="52" t="str">
        <f aca="false">IF($A209="","",INDEX('Expense Ledger'!$I$1:$I$800,$J209))</f>
        <v/>
      </c>
      <c r="G209" s="52" t="str">
        <f aca="false">IF($A209="","",INDEX('Expense Ledger'!$J$1:$J$800,$J209))</f>
        <v/>
      </c>
      <c r="H209" s="52" t="str">
        <f aca="false">IF($A209="","",'Expenses Testing'!$E$9)</f>
        <v/>
      </c>
      <c r="I209" s="50" t="str">
        <f aca="false">IF($A209="","","Above materiality – automatically selected")</f>
        <v/>
      </c>
      <c r="J209" s="90" t="str">
        <f aca="false">IF($A209="","",MATCH(LARGE('Expense Ledger'!$P$2:$P$800,$A209),'Expense Ledger'!$P$2:$P$800,0)+1)</f>
        <v/>
      </c>
      <c r="K209" s="50" t="str">
        <f aca="false">IF($A209="","",INDEX('Expense Ledger'!$A$1:$A$800,$J209)&amp;"")</f>
        <v/>
      </c>
      <c r="L209" s="54"/>
      <c r="M209" s="54"/>
    </row>
    <row r="210" customFormat="false" ht="15" hidden="false" customHeight="false" outlineLevel="0" collapsed="false">
      <c r="A210" s="90" t="str">
        <f aca="false">IF(ROWS($A$5:A210)&lt;='Expenses Testing'!$E$31,ROWS($A$5:A210),"")</f>
        <v/>
      </c>
      <c r="B210" s="91" t="str">
        <f aca="false">IF($A210="","",INDEX('Expense Ledger'!$B$1:$B$800,$J210))</f>
        <v/>
      </c>
      <c r="C210" s="90" t="str">
        <f aca="false">IF($A210="","",INDEX('Expense Ledger'!$C$1:$C$800,$J210))</f>
        <v/>
      </c>
      <c r="D210" s="50" t="str">
        <f aca="false">IF($A210="","",INDEX('Expense Ledger'!$D$1:$D$800,$J210))</f>
        <v/>
      </c>
      <c r="E210" s="50" t="str">
        <f aca="false">IF($A210="","",INDEX('Expense Ledger'!$F$1:$F$800,$J210)&amp;"")</f>
        <v/>
      </c>
      <c r="F210" s="52" t="str">
        <f aca="false">IF($A210="","",INDEX('Expense Ledger'!$I$1:$I$800,$J210))</f>
        <v/>
      </c>
      <c r="G210" s="52" t="str">
        <f aca="false">IF($A210="","",INDEX('Expense Ledger'!$J$1:$J$800,$J210))</f>
        <v/>
      </c>
      <c r="H210" s="52" t="str">
        <f aca="false">IF($A210="","",'Expenses Testing'!$E$9)</f>
        <v/>
      </c>
      <c r="I210" s="50" t="str">
        <f aca="false">IF($A210="","","Above materiality – automatically selected")</f>
        <v/>
      </c>
      <c r="J210" s="90" t="str">
        <f aca="false">IF($A210="","",MATCH(LARGE('Expense Ledger'!$P$2:$P$800,$A210),'Expense Ledger'!$P$2:$P$800,0)+1)</f>
        <v/>
      </c>
      <c r="K210" s="50" t="str">
        <f aca="false">IF($A210="","",INDEX('Expense Ledger'!$A$1:$A$800,$J210)&amp;"")</f>
        <v/>
      </c>
      <c r="L210" s="54"/>
      <c r="M210" s="54"/>
    </row>
    <row r="211" customFormat="false" ht="15" hidden="false" customHeight="false" outlineLevel="0" collapsed="false">
      <c r="A211" s="90" t="str">
        <f aca="false">IF(ROWS($A$5:A211)&lt;='Expenses Testing'!$E$31,ROWS($A$5:A211),"")</f>
        <v/>
      </c>
      <c r="B211" s="91" t="str">
        <f aca="false">IF($A211="","",INDEX('Expense Ledger'!$B$1:$B$800,$J211))</f>
        <v/>
      </c>
      <c r="C211" s="90" t="str">
        <f aca="false">IF($A211="","",INDEX('Expense Ledger'!$C$1:$C$800,$J211))</f>
        <v/>
      </c>
      <c r="D211" s="50" t="str">
        <f aca="false">IF($A211="","",INDEX('Expense Ledger'!$D$1:$D$800,$J211))</f>
        <v/>
      </c>
      <c r="E211" s="50" t="str">
        <f aca="false">IF($A211="","",INDEX('Expense Ledger'!$F$1:$F$800,$J211)&amp;"")</f>
        <v/>
      </c>
      <c r="F211" s="52" t="str">
        <f aca="false">IF($A211="","",INDEX('Expense Ledger'!$I$1:$I$800,$J211))</f>
        <v/>
      </c>
      <c r="G211" s="52" t="str">
        <f aca="false">IF($A211="","",INDEX('Expense Ledger'!$J$1:$J$800,$J211))</f>
        <v/>
      </c>
      <c r="H211" s="52" t="str">
        <f aca="false">IF($A211="","",'Expenses Testing'!$E$9)</f>
        <v/>
      </c>
      <c r="I211" s="50" t="str">
        <f aca="false">IF($A211="","","Above materiality – automatically selected")</f>
        <v/>
      </c>
      <c r="J211" s="90" t="str">
        <f aca="false">IF($A211="","",MATCH(LARGE('Expense Ledger'!$P$2:$P$800,$A211),'Expense Ledger'!$P$2:$P$800,0)+1)</f>
        <v/>
      </c>
      <c r="K211" s="50" t="str">
        <f aca="false">IF($A211="","",INDEX('Expense Ledger'!$A$1:$A$800,$J211)&amp;"")</f>
        <v/>
      </c>
      <c r="L211" s="54"/>
      <c r="M211" s="54"/>
    </row>
    <row r="212" customFormat="false" ht="15" hidden="false" customHeight="false" outlineLevel="0" collapsed="false">
      <c r="A212" s="90" t="str">
        <f aca="false">IF(ROWS($A$5:A212)&lt;='Expenses Testing'!$E$31,ROWS($A$5:A212),"")</f>
        <v/>
      </c>
      <c r="B212" s="91" t="str">
        <f aca="false">IF($A212="","",INDEX('Expense Ledger'!$B$1:$B$800,$J212))</f>
        <v/>
      </c>
      <c r="C212" s="90" t="str">
        <f aca="false">IF($A212="","",INDEX('Expense Ledger'!$C$1:$C$800,$J212))</f>
        <v/>
      </c>
      <c r="D212" s="50" t="str">
        <f aca="false">IF($A212="","",INDEX('Expense Ledger'!$D$1:$D$800,$J212))</f>
        <v/>
      </c>
      <c r="E212" s="50" t="str">
        <f aca="false">IF($A212="","",INDEX('Expense Ledger'!$F$1:$F$800,$J212)&amp;"")</f>
        <v/>
      </c>
      <c r="F212" s="52" t="str">
        <f aca="false">IF($A212="","",INDEX('Expense Ledger'!$I$1:$I$800,$J212))</f>
        <v/>
      </c>
      <c r="G212" s="52" t="str">
        <f aca="false">IF($A212="","",INDEX('Expense Ledger'!$J$1:$J$800,$J212))</f>
        <v/>
      </c>
      <c r="H212" s="52" t="str">
        <f aca="false">IF($A212="","",'Expenses Testing'!$E$9)</f>
        <v/>
      </c>
      <c r="I212" s="50" t="str">
        <f aca="false">IF($A212="","","Above materiality – automatically selected")</f>
        <v/>
      </c>
      <c r="J212" s="90" t="str">
        <f aca="false">IF($A212="","",MATCH(LARGE('Expense Ledger'!$P$2:$P$800,$A212),'Expense Ledger'!$P$2:$P$800,0)+1)</f>
        <v/>
      </c>
      <c r="K212" s="50" t="str">
        <f aca="false">IF($A212="","",INDEX('Expense Ledger'!$A$1:$A$800,$J212)&amp;"")</f>
        <v/>
      </c>
      <c r="L212" s="54"/>
      <c r="M212" s="54"/>
    </row>
    <row r="213" customFormat="false" ht="15" hidden="false" customHeight="false" outlineLevel="0" collapsed="false">
      <c r="A213" s="90" t="str">
        <f aca="false">IF(ROWS($A$5:A213)&lt;='Expenses Testing'!$E$31,ROWS($A$5:A213),"")</f>
        <v/>
      </c>
      <c r="B213" s="91" t="str">
        <f aca="false">IF($A213="","",INDEX('Expense Ledger'!$B$1:$B$800,$J213))</f>
        <v/>
      </c>
      <c r="C213" s="90" t="str">
        <f aca="false">IF($A213="","",INDEX('Expense Ledger'!$C$1:$C$800,$J213))</f>
        <v/>
      </c>
      <c r="D213" s="50" t="str">
        <f aca="false">IF($A213="","",INDEX('Expense Ledger'!$D$1:$D$800,$J213))</f>
        <v/>
      </c>
      <c r="E213" s="50" t="str">
        <f aca="false">IF($A213="","",INDEX('Expense Ledger'!$F$1:$F$800,$J213)&amp;"")</f>
        <v/>
      </c>
      <c r="F213" s="52" t="str">
        <f aca="false">IF($A213="","",INDEX('Expense Ledger'!$I$1:$I$800,$J213))</f>
        <v/>
      </c>
      <c r="G213" s="52" t="str">
        <f aca="false">IF($A213="","",INDEX('Expense Ledger'!$J$1:$J$800,$J213))</f>
        <v/>
      </c>
      <c r="H213" s="52" t="str">
        <f aca="false">IF($A213="","",'Expenses Testing'!$E$9)</f>
        <v/>
      </c>
      <c r="I213" s="50" t="str">
        <f aca="false">IF($A213="","","Above materiality – automatically selected")</f>
        <v/>
      </c>
      <c r="J213" s="90" t="str">
        <f aca="false">IF($A213="","",MATCH(LARGE('Expense Ledger'!$P$2:$P$800,$A213),'Expense Ledger'!$P$2:$P$800,0)+1)</f>
        <v/>
      </c>
      <c r="K213" s="50" t="str">
        <f aca="false">IF($A213="","",INDEX('Expense Ledger'!$A$1:$A$800,$J213)&amp;"")</f>
        <v/>
      </c>
      <c r="L213" s="54"/>
      <c r="M213" s="54"/>
    </row>
    <row r="214" customFormat="false" ht="15" hidden="false" customHeight="false" outlineLevel="0" collapsed="false">
      <c r="A214" s="90" t="str">
        <f aca="false">IF(ROWS($A$5:A214)&lt;='Expenses Testing'!$E$31,ROWS($A$5:A214),"")</f>
        <v/>
      </c>
      <c r="B214" s="91" t="str">
        <f aca="false">IF($A214="","",INDEX('Expense Ledger'!$B$1:$B$800,$J214))</f>
        <v/>
      </c>
      <c r="C214" s="90" t="str">
        <f aca="false">IF($A214="","",INDEX('Expense Ledger'!$C$1:$C$800,$J214))</f>
        <v/>
      </c>
      <c r="D214" s="50" t="str">
        <f aca="false">IF($A214="","",INDEX('Expense Ledger'!$D$1:$D$800,$J214))</f>
        <v/>
      </c>
      <c r="E214" s="50" t="str">
        <f aca="false">IF($A214="","",INDEX('Expense Ledger'!$F$1:$F$800,$J214)&amp;"")</f>
        <v/>
      </c>
      <c r="F214" s="52" t="str">
        <f aca="false">IF($A214="","",INDEX('Expense Ledger'!$I$1:$I$800,$J214))</f>
        <v/>
      </c>
      <c r="G214" s="52" t="str">
        <f aca="false">IF($A214="","",INDEX('Expense Ledger'!$J$1:$J$800,$J214))</f>
        <v/>
      </c>
      <c r="H214" s="52" t="str">
        <f aca="false">IF($A214="","",'Expenses Testing'!$E$9)</f>
        <v/>
      </c>
      <c r="I214" s="50" t="str">
        <f aca="false">IF($A214="","","Above materiality – automatically selected")</f>
        <v/>
      </c>
      <c r="J214" s="90" t="str">
        <f aca="false">IF($A214="","",MATCH(LARGE('Expense Ledger'!$P$2:$P$800,$A214),'Expense Ledger'!$P$2:$P$800,0)+1)</f>
        <v/>
      </c>
      <c r="K214" s="50" t="str">
        <f aca="false">IF($A214="","",INDEX('Expense Ledger'!$A$1:$A$800,$J214)&amp;"")</f>
        <v/>
      </c>
      <c r="L214" s="54"/>
      <c r="M214" s="54"/>
    </row>
    <row r="215" customFormat="false" ht="15" hidden="false" customHeight="false" outlineLevel="0" collapsed="false">
      <c r="A215" s="90" t="str">
        <f aca="false">IF(ROWS($A$5:A215)&lt;='Expenses Testing'!$E$31,ROWS($A$5:A215),"")</f>
        <v/>
      </c>
      <c r="B215" s="91" t="str">
        <f aca="false">IF($A215="","",INDEX('Expense Ledger'!$B$1:$B$800,$J215))</f>
        <v/>
      </c>
      <c r="C215" s="90" t="str">
        <f aca="false">IF($A215="","",INDEX('Expense Ledger'!$C$1:$C$800,$J215))</f>
        <v/>
      </c>
      <c r="D215" s="50" t="str">
        <f aca="false">IF($A215="","",INDEX('Expense Ledger'!$D$1:$D$800,$J215))</f>
        <v/>
      </c>
      <c r="E215" s="50" t="str">
        <f aca="false">IF($A215="","",INDEX('Expense Ledger'!$F$1:$F$800,$J215)&amp;"")</f>
        <v/>
      </c>
      <c r="F215" s="52" t="str">
        <f aca="false">IF($A215="","",INDEX('Expense Ledger'!$I$1:$I$800,$J215))</f>
        <v/>
      </c>
      <c r="G215" s="52" t="str">
        <f aca="false">IF($A215="","",INDEX('Expense Ledger'!$J$1:$J$800,$J215))</f>
        <v/>
      </c>
      <c r="H215" s="52" t="str">
        <f aca="false">IF($A215="","",'Expenses Testing'!$E$9)</f>
        <v/>
      </c>
      <c r="I215" s="50" t="str">
        <f aca="false">IF($A215="","","Above materiality – automatically selected")</f>
        <v/>
      </c>
      <c r="J215" s="90" t="str">
        <f aca="false">IF($A215="","",MATCH(LARGE('Expense Ledger'!$P$2:$P$800,$A215),'Expense Ledger'!$P$2:$P$800,0)+1)</f>
        <v/>
      </c>
      <c r="K215" s="50" t="str">
        <f aca="false">IF($A215="","",INDEX('Expense Ledger'!$A$1:$A$800,$J215)&amp;"")</f>
        <v/>
      </c>
      <c r="L215" s="54"/>
      <c r="M215" s="54"/>
    </row>
    <row r="216" customFormat="false" ht="15" hidden="false" customHeight="false" outlineLevel="0" collapsed="false">
      <c r="A216" s="90" t="str">
        <f aca="false">IF(ROWS($A$5:A216)&lt;='Expenses Testing'!$E$31,ROWS($A$5:A216),"")</f>
        <v/>
      </c>
      <c r="B216" s="91" t="str">
        <f aca="false">IF($A216="","",INDEX('Expense Ledger'!$B$1:$B$800,$J216))</f>
        <v/>
      </c>
      <c r="C216" s="90" t="str">
        <f aca="false">IF($A216="","",INDEX('Expense Ledger'!$C$1:$C$800,$J216))</f>
        <v/>
      </c>
      <c r="D216" s="50" t="str">
        <f aca="false">IF($A216="","",INDEX('Expense Ledger'!$D$1:$D$800,$J216))</f>
        <v/>
      </c>
      <c r="E216" s="50" t="str">
        <f aca="false">IF($A216="","",INDEX('Expense Ledger'!$F$1:$F$800,$J216)&amp;"")</f>
        <v/>
      </c>
      <c r="F216" s="52" t="str">
        <f aca="false">IF($A216="","",INDEX('Expense Ledger'!$I$1:$I$800,$J216))</f>
        <v/>
      </c>
      <c r="G216" s="52" t="str">
        <f aca="false">IF($A216="","",INDEX('Expense Ledger'!$J$1:$J$800,$J216))</f>
        <v/>
      </c>
      <c r="H216" s="52" t="str">
        <f aca="false">IF($A216="","",'Expenses Testing'!$E$9)</f>
        <v/>
      </c>
      <c r="I216" s="50" t="str">
        <f aca="false">IF($A216="","","Above materiality – automatically selected")</f>
        <v/>
      </c>
      <c r="J216" s="90" t="str">
        <f aca="false">IF($A216="","",MATCH(LARGE('Expense Ledger'!$P$2:$P$800,$A216),'Expense Ledger'!$P$2:$P$800,0)+1)</f>
        <v/>
      </c>
      <c r="K216" s="50" t="str">
        <f aca="false">IF($A216="","",INDEX('Expense Ledger'!$A$1:$A$800,$J216)&amp;"")</f>
        <v/>
      </c>
      <c r="L216" s="54"/>
      <c r="M216" s="54"/>
    </row>
    <row r="217" customFormat="false" ht="15" hidden="false" customHeight="false" outlineLevel="0" collapsed="false">
      <c r="A217" s="90" t="str">
        <f aca="false">IF(ROWS($A$5:A217)&lt;='Expenses Testing'!$E$31,ROWS($A$5:A217),"")</f>
        <v/>
      </c>
      <c r="B217" s="91" t="str">
        <f aca="false">IF($A217="","",INDEX('Expense Ledger'!$B$1:$B$800,$J217))</f>
        <v/>
      </c>
      <c r="C217" s="90" t="str">
        <f aca="false">IF($A217="","",INDEX('Expense Ledger'!$C$1:$C$800,$J217))</f>
        <v/>
      </c>
      <c r="D217" s="50" t="str">
        <f aca="false">IF($A217="","",INDEX('Expense Ledger'!$D$1:$D$800,$J217))</f>
        <v/>
      </c>
      <c r="E217" s="50" t="str">
        <f aca="false">IF($A217="","",INDEX('Expense Ledger'!$F$1:$F$800,$J217)&amp;"")</f>
        <v/>
      </c>
      <c r="F217" s="52" t="str">
        <f aca="false">IF($A217="","",INDEX('Expense Ledger'!$I$1:$I$800,$J217))</f>
        <v/>
      </c>
      <c r="G217" s="52" t="str">
        <f aca="false">IF($A217="","",INDEX('Expense Ledger'!$J$1:$J$800,$J217))</f>
        <v/>
      </c>
      <c r="H217" s="52" t="str">
        <f aca="false">IF($A217="","",'Expenses Testing'!$E$9)</f>
        <v/>
      </c>
      <c r="I217" s="50" t="str">
        <f aca="false">IF($A217="","","Above materiality – automatically selected")</f>
        <v/>
      </c>
      <c r="J217" s="90" t="str">
        <f aca="false">IF($A217="","",MATCH(LARGE('Expense Ledger'!$P$2:$P$800,$A217),'Expense Ledger'!$P$2:$P$800,0)+1)</f>
        <v/>
      </c>
      <c r="K217" s="50" t="str">
        <f aca="false">IF($A217="","",INDEX('Expense Ledger'!$A$1:$A$800,$J217)&amp;"")</f>
        <v/>
      </c>
      <c r="L217" s="54"/>
      <c r="M217" s="54"/>
    </row>
    <row r="218" customFormat="false" ht="15" hidden="false" customHeight="false" outlineLevel="0" collapsed="false">
      <c r="A218" s="90" t="str">
        <f aca="false">IF(ROWS($A$5:A218)&lt;='Expenses Testing'!$E$31,ROWS($A$5:A218),"")</f>
        <v/>
      </c>
      <c r="B218" s="91" t="str">
        <f aca="false">IF($A218="","",INDEX('Expense Ledger'!$B$1:$B$800,$J218))</f>
        <v/>
      </c>
      <c r="C218" s="90" t="str">
        <f aca="false">IF($A218="","",INDEX('Expense Ledger'!$C$1:$C$800,$J218))</f>
        <v/>
      </c>
      <c r="D218" s="50" t="str">
        <f aca="false">IF($A218="","",INDEX('Expense Ledger'!$D$1:$D$800,$J218))</f>
        <v/>
      </c>
      <c r="E218" s="50" t="str">
        <f aca="false">IF($A218="","",INDEX('Expense Ledger'!$F$1:$F$800,$J218)&amp;"")</f>
        <v/>
      </c>
      <c r="F218" s="52" t="str">
        <f aca="false">IF($A218="","",INDEX('Expense Ledger'!$I$1:$I$800,$J218))</f>
        <v/>
      </c>
      <c r="G218" s="52" t="str">
        <f aca="false">IF($A218="","",INDEX('Expense Ledger'!$J$1:$J$800,$J218))</f>
        <v/>
      </c>
      <c r="H218" s="52" t="str">
        <f aca="false">IF($A218="","",'Expenses Testing'!$E$9)</f>
        <v/>
      </c>
      <c r="I218" s="50" t="str">
        <f aca="false">IF($A218="","","Above materiality – automatically selected")</f>
        <v/>
      </c>
      <c r="J218" s="90" t="str">
        <f aca="false">IF($A218="","",MATCH(LARGE('Expense Ledger'!$P$2:$P$800,$A218),'Expense Ledger'!$P$2:$P$800,0)+1)</f>
        <v/>
      </c>
      <c r="K218" s="50" t="str">
        <f aca="false">IF($A218="","",INDEX('Expense Ledger'!$A$1:$A$800,$J218)&amp;"")</f>
        <v/>
      </c>
      <c r="L218" s="54"/>
      <c r="M218" s="54"/>
    </row>
    <row r="219" customFormat="false" ht="15" hidden="false" customHeight="false" outlineLevel="0" collapsed="false">
      <c r="A219" s="90" t="str">
        <f aca="false">IF(ROWS($A$5:A219)&lt;='Expenses Testing'!$E$31,ROWS($A$5:A219),"")</f>
        <v/>
      </c>
      <c r="B219" s="91" t="str">
        <f aca="false">IF($A219="","",INDEX('Expense Ledger'!$B$1:$B$800,$J219))</f>
        <v/>
      </c>
      <c r="C219" s="90" t="str">
        <f aca="false">IF($A219="","",INDEX('Expense Ledger'!$C$1:$C$800,$J219))</f>
        <v/>
      </c>
      <c r="D219" s="50" t="str">
        <f aca="false">IF($A219="","",INDEX('Expense Ledger'!$D$1:$D$800,$J219))</f>
        <v/>
      </c>
      <c r="E219" s="50" t="str">
        <f aca="false">IF($A219="","",INDEX('Expense Ledger'!$F$1:$F$800,$J219)&amp;"")</f>
        <v/>
      </c>
      <c r="F219" s="52" t="str">
        <f aca="false">IF($A219="","",INDEX('Expense Ledger'!$I$1:$I$800,$J219))</f>
        <v/>
      </c>
      <c r="G219" s="52" t="str">
        <f aca="false">IF($A219="","",INDEX('Expense Ledger'!$J$1:$J$800,$J219))</f>
        <v/>
      </c>
      <c r="H219" s="52" t="str">
        <f aca="false">IF($A219="","",'Expenses Testing'!$E$9)</f>
        <v/>
      </c>
      <c r="I219" s="50" t="str">
        <f aca="false">IF($A219="","","Above materiality – automatically selected")</f>
        <v/>
      </c>
      <c r="J219" s="90" t="str">
        <f aca="false">IF($A219="","",MATCH(LARGE('Expense Ledger'!$P$2:$P$800,$A219),'Expense Ledger'!$P$2:$P$800,0)+1)</f>
        <v/>
      </c>
      <c r="K219" s="50" t="str">
        <f aca="false">IF($A219="","",INDEX('Expense Ledger'!$A$1:$A$800,$J219)&amp;"")</f>
        <v/>
      </c>
      <c r="L219" s="54"/>
      <c r="M219" s="54"/>
    </row>
    <row r="220" customFormat="false" ht="15" hidden="false" customHeight="false" outlineLevel="0" collapsed="false">
      <c r="A220" s="90" t="str">
        <f aca="false">IF(ROWS($A$5:A220)&lt;='Expenses Testing'!$E$31,ROWS($A$5:A220),"")</f>
        <v/>
      </c>
      <c r="B220" s="91" t="str">
        <f aca="false">IF($A220="","",INDEX('Expense Ledger'!$B$1:$B$800,$J220))</f>
        <v/>
      </c>
      <c r="C220" s="90" t="str">
        <f aca="false">IF($A220="","",INDEX('Expense Ledger'!$C$1:$C$800,$J220))</f>
        <v/>
      </c>
      <c r="D220" s="50" t="str">
        <f aca="false">IF($A220="","",INDEX('Expense Ledger'!$D$1:$D$800,$J220))</f>
        <v/>
      </c>
      <c r="E220" s="50" t="str">
        <f aca="false">IF($A220="","",INDEX('Expense Ledger'!$F$1:$F$800,$J220)&amp;"")</f>
        <v/>
      </c>
      <c r="F220" s="52" t="str">
        <f aca="false">IF($A220="","",INDEX('Expense Ledger'!$I$1:$I$800,$J220))</f>
        <v/>
      </c>
      <c r="G220" s="52" t="str">
        <f aca="false">IF($A220="","",INDEX('Expense Ledger'!$J$1:$J$800,$J220))</f>
        <v/>
      </c>
      <c r="H220" s="52" t="str">
        <f aca="false">IF($A220="","",'Expenses Testing'!$E$9)</f>
        <v/>
      </c>
      <c r="I220" s="50" t="str">
        <f aca="false">IF($A220="","","Above materiality – automatically selected")</f>
        <v/>
      </c>
      <c r="J220" s="90" t="str">
        <f aca="false">IF($A220="","",MATCH(LARGE('Expense Ledger'!$P$2:$P$800,$A220),'Expense Ledger'!$P$2:$P$800,0)+1)</f>
        <v/>
      </c>
      <c r="K220" s="50" t="str">
        <f aca="false">IF($A220="","",INDEX('Expense Ledger'!$A$1:$A$800,$J220)&amp;"")</f>
        <v/>
      </c>
      <c r="L220" s="54"/>
      <c r="M220" s="54"/>
    </row>
    <row r="221" customFormat="false" ht="15" hidden="false" customHeight="false" outlineLevel="0" collapsed="false">
      <c r="A221" s="90" t="str">
        <f aca="false">IF(ROWS($A$5:A221)&lt;='Expenses Testing'!$E$31,ROWS($A$5:A221),"")</f>
        <v/>
      </c>
      <c r="B221" s="91" t="str">
        <f aca="false">IF($A221="","",INDEX('Expense Ledger'!$B$1:$B$800,$J221))</f>
        <v/>
      </c>
      <c r="C221" s="90" t="str">
        <f aca="false">IF($A221="","",INDEX('Expense Ledger'!$C$1:$C$800,$J221))</f>
        <v/>
      </c>
      <c r="D221" s="50" t="str">
        <f aca="false">IF($A221="","",INDEX('Expense Ledger'!$D$1:$D$800,$J221))</f>
        <v/>
      </c>
      <c r="E221" s="50" t="str">
        <f aca="false">IF($A221="","",INDEX('Expense Ledger'!$F$1:$F$800,$J221)&amp;"")</f>
        <v/>
      </c>
      <c r="F221" s="52" t="str">
        <f aca="false">IF($A221="","",INDEX('Expense Ledger'!$I$1:$I$800,$J221))</f>
        <v/>
      </c>
      <c r="G221" s="52" t="str">
        <f aca="false">IF($A221="","",INDEX('Expense Ledger'!$J$1:$J$800,$J221))</f>
        <v/>
      </c>
      <c r="H221" s="52" t="str">
        <f aca="false">IF($A221="","",'Expenses Testing'!$E$9)</f>
        <v/>
      </c>
      <c r="I221" s="50" t="str">
        <f aca="false">IF($A221="","","Above materiality – automatically selected")</f>
        <v/>
      </c>
      <c r="J221" s="90" t="str">
        <f aca="false">IF($A221="","",MATCH(LARGE('Expense Ledger'!$P$2:$P$800,$A221),'Expense Ledger'!$P$2:$P$800,0)+1)</f>
        <v/>
      </c>
      <c r="K221" s="50" t="str">
        <f aca="false">IF($A221="","",INDEX('Expense Ledger'!$A$1:$A$800,$J221)&amp;"")</f>
        <v/>
      </c>
      <c r="L221" s="54"/>
      <c r="M221" s="54"/>
    </row>
    <row r="222" customFormat="false" ht="15" hidden="false" customHeight="false" outlineLevel="0" collapsed="false">
      <c r="A222" s="90" t="str">
        <f aca="false">IF(ROWS($A$5:A222)&lt;='Expenses Testing'!$E$31,ROWS($A$5:A222),"")</f>
        <v/>
      </c>
      <c r="B222" s="91" t="str">
        <f aca="false">IF($A222="","",INDEX('Expense Ledger'!$B$1:$B$800,$J222))</f>
        <v/>
      </c>
      <c r="C222" s="90" t="str">
        <f aca="false">IF($A222="","",INDEX('Expense Ledger'!$C$1:$C$800,$J222))</f>
        <v/>
      </c>
      <c r="D222" s="50" t="str">
        <f aca="false">IF($A222="","",INDEX('Expense Ledger'!$D$1:$D$800,$J222))</f>
        <v/>
      </c>
      <c r="E222" s="50" t="str">
        <f aca="false">IF($A222="","",INDEX('Expense Ledger'!$F$1:$F$800,$J222)&amp;"")</f>
        <v/>
      </c>
      <c r="F222" s="52" t="str">
        <f aca="false">IF($A222="","",INDEX('Expense Ledger'!$I$1:$I$800,$J222))</f>
        <v/>
      </c>
      <c r="G222" s="52" t="str">
        <f aca="false">IF($A222="","",INDEX('Expense Ledger'!$J$1:$J$800,$J222))</f>
        <v/>
      </c>
      <c r="H222" s="52" t="str">
        <f aca="false">IF($A222="","",'Expenses Testing'!$E$9)</f>
        <v/>
      </c>
      <c r="I222" s="50" t="str">
        <f aca="false">IF($A222="","","Above materiality – automatically selected")</f>
        <v/>
      </c>
      <c r="J222" s="90" t="str">
        <f aca="false">IF($A222="","",MATCH(LARGE('Expense Ledger'!$P$2:$P$800,$A222),'Expense Ledger'!$P$2:$P$800,0)+1)</f>
        <v/>
      </c>
      <c r="K222" s="50" t="str">
        <f aca="false">IF($A222="","",INDEX('Expense Ledger'!$A$1:$A$800,$J222)&amp;"")</f>
        <v/>
      </c>
      <c r="L222" s="54"/>
      <c r="M222" s="54"/>
    </row>
    <row r="223" customFormat="false" ht="15" hidden="false" customHeight="false" outlineLevel="0" collapsed="false">
      <c r="A223" s="90" t="str">
        <f aca="false">IF(ROWS($A$5:A223)&lt;='Expenses Testing'!$E$31,ROWS($A$5:A223),"")</f>
        <v/>
      </c>
      <c r="B223" s="91" t="str">
        <f aca="false">IF($A223="","",INDEX('Expense Ledger'!$B$1:$B$800,$J223))</f>
        <v/>
      </c>
      <c r="C223" s="90" t="str">
        <f aca="false">IF($A223="","",INDEX('Expense Ledger'!$C$1:$C$800,$J223))</f>
        <v/>
      </c>
      <c r="D223" s="50" t="str">
        <f aca="false">IF($A223="","",INDEX('Expense Ledger'!$D$1:$D$800,$J223))</f>
        <v/>
      </c>
      <c r="E223" s="50" t="str">
        <f aca="false">IF($A223="","",INDEX('Expense Ledger'!$F$1:$F$800,$J223)&amp;"")</f>
        <v/>
      </c>
      <c r="F223" s="52" t="str">
        <f aca="false">IF($A223="","",INDEX('Expense Ledger'!$I$1:$I$800,$J223))</f>
        <v/>
      </c>
      <c r="G223" s="52" t="str">
        <f aca="false">IF($A223="","",INDEX('Expense Ledger'!$J$1:$J$800,$J223))</f>
        <v/>
      </c>
      <c r="H223" s="52" t="str">
        <f aca="false">IF($A223="","",'Expenses Testing'!$E$9)</f>
        <v/>
      </c>
      <c r="I223" s="50" t="str">
        <f aca="false">IF($A223="","","Above materiality – automatically selected")</f>
        <v/>
      </c>
      <c r="J223" s="90" t="str">
        <f aca="false">IF($A223="","",MATCH(LARGE('Expense Ledger'!$P$2:$P$800,$A223),'Expense Ledger'!$P$2:$P$800,0)+1)</f>
        <v/>
      </c>
      <c r="K223" s="50" t="str">
        <f aca="false">IF($A223="","",INDEX('Expense Ledger'!$A$1:$A$800,$J223)&amp;"")</f>
        <v/>
      </c>
      <c r="L223" s="54"/>
      <c r="M223" s="54"/>
    </row>
    <row r="224" customFormat="false" ht="15" hidden="false" customHeight="false" outlineLevel="0" collapsed="false">
      <c r="A224" s="90" t="str">
        <f aca="false">IF(ROWS($A$5:A224)&lt;='Expenses Testing'!$E$31,ROWS($A$5:A224),"")</f>
        <v/>
      </c>
      <c r="B224" s="91" t="str">
        <f aca="false">IF($A224="","",INDEX('Expense Ledger'!$B$1:$B$800,$J224))</f>
        <v/>
      </c>
      <c r="C224" s="90" t="str">
        <f aca="false">IF($A224="","",INDEX('Expense Ledger'!$C$1:$C$800,$J224))</f>
        <v/>
      </c>
      <c r="D224" s="50" t="str">
        <f aca="false">IF($A224="","",INDEX('Expense Ledger'!$D$1:$D$800,$J224))</f>
        <v/>
      </c>
      <c r="E224" s="50" t="str">
        <f aca="false">IF($A224="","",INDEX('Expense Ledger'!$F$1:$F$800,$J224)&amp;"")</f>
        <v/>
      </c>
      <c r="F224" s="52" t="str">
        <f aca="false">IF($A224="","",INDEX('Expense Ledger'!$I$1:$I$800,$J224))</f>
        <v/>
      </c>
      <c r="G224" s="52" t="str">
        <f aca="false">IF($A224="","",INDEX('Expense Ledger'!$J$1:$J$800,$J224))</f>
        <v/>
      </c>
      <c r="H224" s="52" t="str">
        <f aca="false">IF($A224="","",'Expenses Testing'!$E$9)</f>
        <v/>
      </c>
      <c r="I224" s="50" t="str">
        <f aca="false">IF($A224="","","Above materiality – automatically selected")</f>
        <v/>
      </c>
      <c r="J224" s="90" t="str">
        <f aca="false">IF($A224="","",MATCH(LARGE('Expense Ledger'!$P$2:$P$800,$A224),'Expense Ledger'!$P$2:$P$800,0)+1)</f>
        <v/>
      </c>
      <c r="K224" s="50" t="str">
        <f aca="false">IF($A224="","",INDEX('Expense Ledger'!$A$1:$A$800,$J224)&amp;"")</f>
        <v/>
      </c>
      <c r="L224" s="54"/>
      <c r="M224" s="54"/>
    </row>
    <row r="225" customFormat="false" ht="15" hidden="false" customHeight="false" outlineLevel="0" collapsed="false">
      <c r="A225" s="90" t="str">
        <f aca="false">IF(ROWS($A$5:A225)&lt;='Expenses Testing'!$E$31,ROWS($A$5:A225),"")</f>
        <v/>
      </c>
      <c r="B225" s="91" t="str">
        <f aca="false">IF($A225="","",INDEX('Expense Ledger'!$B$1:$B$800,$J225))</f>
        <v/>
      </c>
      <c r="C225" s="90" t="str">
        <f aca="false">IF($A225="","",INDEX('Expense Ledger'!$C$1:$C$800,$J225))</f>
        <v/>
      </c>
      <c r="D225" s="50" t="str">
        <f aca="false">IF($A225="","",INDEX('Expense Ledger'!$D$1:$D$800,$J225))</f>
        <v/>
      </c>
      <c r="E225" s="50" t="str">
        <f aca="false">IF($A225="","",INDEX('Expense Ledger'!$F$1:$F$800,$J225)&amp;"")</f>
        <v/>
      </c>
      <c r="F225" s="52" t="str">
        <f aca="false">IF($A225="","",INDEX('Expense Ledger'!$I$1:$I$800,$J225))</f>
        <v/>
      </c>
      <c r="G225" s="52" t="str">
        <f aca="false">IF($A225="","",INDEX('Expense Ledger'!$J$1:$J$800,$J225))</f>
        <v/>
      </c>
      <c r="H225" s="52" t="str">
        <f aca="false">IF($A225="","",'Expenses Testing'!$E$9)</f>
        <v/>
      </c>
      <c r="I225" s="50" t="str">
        <f aca="false">IF($A225="","","Above materiality – automatically selected")</f>
        <v/>
      </c>
      <c r="J225" s="90" t="str">
        <f aca="false">IF($A225="","",MATCH(LARGE('Expense Ledger'!$P$2:$P$800,$A225),'Expense Ledger'!$P$2:$P$800,0)+1)</f>
        <v/>
      </c>
      <c r="K225" s="50" t="str">
        <f aca="false">IF($A225="","",INDEX('Expense Ledger'!$A$1:$A$800,$J225)&amp;"")</f>
        <v/>
      </c>
      <c r="L225" s="54"/>
      <c r="M225" s="54"/>
    </row>
    <row r="226" customFormat="false" ht="15" hidden="false" customHeight="false" outlineLevel="0" collapsed="false">
      <c r="A226" s="90" t="str">
        <f aca="false">IF(ROWS($A$5:A226)&lt;='Expenses Testing'!$E$31,ROWS($A$5:A226),"")</f>
        <v/>
      </c>
      <c r="B226" s="91" t="str">
        <f aca="false">IF($A226="","",INDEX('Expense Ledger'!$B$1:$B$800,$J226))</f>
        <v/>
      </c>
      <c r="C226" s="90" t="str">
        <f aca="false">IF($A226="","",INDEX('Expense Ledger'!$C$1:$C$800,$J226))</f>
        <v/>
      </c>
      <c r="D226" s="50" t="str">
        <f aca="false">IF($A226="","",INDEX('Expense Ledger'!$D$1:$D$800,$J226))</f>
        <v/>
      </c>
      <c r="E226" s="50" t="str">
        <f aca="false">IF($A226="","",INDEX('Expense Ledger'!$F$1:$F$800,$J226)&amp;"")</f>
        <v/>
      </c>
      <c r="F226" s="52" t="str">
        <f aca="false">IF($A226="","",INDEX('Expense Ledger'!$I$1:$I$800,$J226))</f>
        <v/>
      </c>
      <c r="G226" s="52" t="str">
        <f aca="false">IF($A226="","",INDEX('Expense Ledger'!$J$1:$J$800,$J226))</f>
        <v/>
      </c>
      <c r="H226" s="52" t="str">
        <f aca="false">IF($A226="","",'Expenses Testing'!$E$9)</f>
        <v/>
      </c>
      <c r="I226" s="50" t="str">
        <f aca="false">IF($A226="","","Above materiality – automatically selected")</f>
        <v/>
      </c>
      <c r="J226" s="90" t="str">
        <f aca="false">IF($A226="","",MATCH(LARGE('Expense Ledger'!$P$2:$P$800,$A226),'Expense Ledger'!$P$2:$P$800,0)+1)</f>
        <v/>
      </c>
      <c r="K226" s="50" t="str">
        <f aca="false">IF($A226="","",INDEX('Expense Ledger'!$A$1:$A$800,$J226)&amp;"")</f>
        <v/>
      </c>
      <c r="L226" s="54"/>
      <c r="M226" s="54"/>
    </row>
    <row r="227" customFormat="false" ht="15" hidden="false" customHeight="false" outlineLevel="0" collapsed="false">
      <c r="A227" s="90" t="str">
        <f aca="false">IF(ROWS($A$5:A227)&lt;='Expenses Testing'!$E$31,ROWS($A$5:A227),"")</f>
        <v/>
      </c>
      <c r="B227" s="91" t="str">
        <f aca="false">IF($A227="","",INDEX('Expense Ledger'!$B$1:$B$800,$J227))</f>
        <v/>
      </c>
      <c r="C227" s="90" t="str">
        <f aca="false">IF($A227="","",INDEX('Expense Ledger'!$C$1:$C$800,$J227))</f>
        <v/>
      </c>
      <c r="D227" s="50" t="str">
        <f aca="false">IF($A227="","",INDEX('Expense Ledger'!$D$1:$D$800,$J227))</f>
        <v/>
      </c>
      <c r="E227" s="50" t="str">
        <f aca="false">IF($A227="","",INDEX('Expense Ledger'!$F$1:$F$800,$J227)&amp;"")</f>
        <v/>
      </c>
      <c r="F227" s="52" t="str">
        <f aca="false">IF($A227="","",INDEX('Expense Ledger'!$I$1:$I$800,$J227))</f>
        <v/>
      </c>
      <c r="G227" s="52" t="str">
        <f aca="false">IF($A227="","",INDEX('Expense Ledger'!$J$1:$J$800,$J227))</f>
        <v/>
      </c>
      <c r="H227" s="52" t="str">
        <f aca="false">IF($A227="","",'Expenses Testing'!$E$9)</f>
        <v/>
      </c>
      <c r="I227" s="50" t="str">
        <f aca="false">IF($A227="","","Above materiality – automatically selected")</f>
        <v/>
      </c>
      <c r="J227" s="90" t="str">
        <f aca="false">IF($A227="","",MATCH(LARGE('Expense Ledger'!$P$2:$P$800,$A227),'Expense Ledger'!$P$2:$P$800,0)+1)</f>
        <v/>
      </c>
      <c r="K227" s="50" t="str">
        <f aca="false">IF($A227="","",INDEX('Expense Ledger'!$A$1:$A$800,$J227)&amp;"")</f>
        <v/>
      </c>
      <c r="L227" s="54"/>
      <c r="M227" s="54"/>
    </row>
    <row r="228" customFormat="false" ht="15" hidden="false" customHeight="false" outlineLevel="0" collapsed="false">
      <c r="A228" s="90" t="str">
        <f aca="false">IF(ROWS($A$5:A228)&lt;='Expenses Testing'!$E$31,ROWS($A$5:A228),"")</f>
        <v/>
      </c>
      <c r="B228" s="91" t="str">
        <f aca="false">IF($A228="","",INDEX('Expense Ledger'!$B$1:$B$800,$J228))</f>
        <v/>
      </c>
      <c r="C228" s="90" t="str">
        <f aca="false">IF($A228="","",INDEX('Expense Ledger'!$C$1:$C$800,$J228))</f>
        <v/>
      </c>
      <c r="D228" s="50" t="str">
        <f aca="false">IF($A228="","",INDEX('Expense Ledger'!$D$1:$D$800,$J228))</f>
        <v/>
      </c>
      <c r="E228" s="50" t="str">
        <f aca="false">IF($A228="","",INDEX('Expense Ledger'!$F$1:$F$800,$J228)&amp;"")</f>
        <v/>
      </c>
      <c r="F228" s="52" t="str">
        <f aca="false">IF($A228="","",INDEX('Expense Ledger'!$I$1:$I$800,$J228))</f>
        <v/>
      </c>
      <c r="G228" s="52" t="str">
        <f aca="false">IF($A228="","",INDEX('Expense Ledger'!$J$1:$J$800,$J228))</f>
        <v/>
      </c>
      <c r="H228" s="52" t="str">
        <f aca="false">IF($A228="","",'Expenses Testing'!$E$9)</f>
        <v/>
      </c>
      <c r="I228" s="50" t="str">
        <f aca="false">IF($A228="","","Above materiality – automatically selected")</f>
        <v/>
      </c>
      <c r="J228" s="90" t="str">
        <f aca="false">IF($A228="","",MATCH(LARGE('Expense Ledger'!$P$2:$P$800,$A228),'Expense Ledger'!$P$2:$P$800,0)+1)</f>
        <v/>
      </c>
      <c r="K228" s="50" t="str">
        <f aca="false">IF($A228="","",INDEX('Expense Ledger'!$A$1:$A$800,$J228)&amp;"")</f>
        <v/>
      </c>
      <c r="L228" s="54"/>
      <c r="M228" s="54"/>
    </row>
    <row r="229" customFormat="false" ht="15" hidden="false" customHeight="false" outlineLevel="0" collapsed="false">
      <c r="A229" s="90" t="str">
        <f aca="false">IF(ROWS($A$5:A229)&lt;='Expenses Testing'!$E$31,ROWS($A$5:A229),"")</f>
        <v/>
      </c>
      <c r="B229" s="91" t="str">
        <f aca="false">IF($A229="","",INDEX('Expense Ledger'!$B$1:$B$800,$J229))</f>
        <v/>
      </c>
      <c r="C229" s="90" t="str">
        <f aca="false">IF($A229="","",INDEX('Expense Ledger'!$C$1:$C$800,$J229))</f>
        <v/>
      </c>
      <c r="D229" s="50" t="str">
        <f aca="false">IF($A229="","",INDEX('Expense Ledger'!$D$1:$D$800,$J229))</f>
        <v/>
      </c>
      <c r="E229" s="50" t="str">
        <f aca="false">IF($A229="","",INDEX('Expense Ledger'!$F$1:$F$800,$J229)&amp;"")</f>
        <v/>
      </c>
      <c r="F229" s="52" t="str">
        <f aca="false">IF($A229="","",INDEX('Expense Ledger'!$I$1:$I$800,$J229))</f>
        <v/>
      </c>
      <c r="G229" s="52" t="str">
        <f aca="false">IF($A229="","",INDEX('Expense Ledger'!$J$1:$J$800,$J229))</f>
        <v/>
      </c>
      <c r="H229" s="52" t="str">
        <f aca="false">IF($A229="","",'Expenses Testing'!$E$9)</f>
        <v/>
      </c>
      <c r="I229" s="50" t="str">
        <f aca="false">IF($A229="","","Above materiality – automatically selected")</f>
        <v/>
      </c>
      <c r="J229" s="90" t="str">
        <f aca="false">IF($A229="","",MATCH(LARGE('Expense Ledger'!$P$2:$P$800,$A229),'Expense Ledger'!$P$2:$P$800,0)+1)</f>
        <v/>
      </c>
      <c r="K229" s="50" t="str">
        <f aca="false">IF($A229="","",INDEX('Expense Ledger'!$A$1:$A$800,$J229)&amp;"")</f>
        <v/>
      </c>
      <c r="L229" s="54"/>
      <c r="M229" s="54"/>
    </row>
    <row r="230" customFormat="false" ht="15" hidden="false" customHeight="false" outlineLevel="0" collapsed="false">
      <c r="A230" s="90" t="str">
        <f aca="false">IF(ROWS($A$5:A230)&lt;='Expenses Testing'!$E$31,ROWS($A$5:A230),"")</f>
        <v/>
      </c>
      <c r="B230" s="91" t="str">
        <f aca="false">IF($A230="","",INDEX('Expense Ledger'!$B$1:$B$800,$J230))</f>
        <v/>
      </c>
      <c r="C230" s="90" t="str">
        <f aca="false">IF($A230="","",INDEX('Expense Ledger'!$C$1:$C$800,$J230))</f>
        <v/>
      </c>
      <c r="D230" s="50" t="str">
        <f aca="false">IF($A230="","",INDEX('Expense Ledger'!$D$1:$D$800,$J230))</f>
        <v/>
      </c>
      <c r="E230" s="50" t="str">
        <f aca="false">IF($A230="","",INDEX('Expense Ledger'!$F$1:$F$800,$J230)&amp;"")</f>
        <v/>
      </c>
      <c r="F230" s="52" t="str">
        <f aca="false">IF($A230="","",INDEX('Expense Ledger'!$I$1:$I$800,$J230))</f>
        <v/>
      </c>
      <c r="G230" s="52" t="str">
        <f aca="false">IF($A230="","",INDEX('Expense Ledger'!$J$1:$J$800,$J230))</f>
        <v/>
      </c>
      <c r="H230" s="52" t="str">
        <f aca="false">IF($A230="","",'Expenses Testing'!$E$9)</f>
        <v/>
      </c>
      <c r="I230" s="50" t="str">
        <f aca="false">IF($A230="","","Above materiality – automatically selected")</f>
        <v/>
      </c>
      <c r="J230" s="90" t="str">
        <f aca="false">IF($A230="","",MATCH(LARGE('Expense Ledger'!$P$2:$P$800,$A230),'Expense Ledger'!$P$2:$P$800,0)+1)</f>
        <v/>
      </c>
      <c r="K230" s="50" t="str">
        <f aca="false">IF($A230="","",INDEX('Expense Ledger'!$A$1:$A$800,$J230)&amp;"")</f>
        <v/>
      </c>
      <c r="L230" s="54"/>
      <c r="M230" s="54"/>
    </row>
    <row r="231" customFormat="false" ht="15" hidden="false" customHeight="false" outlineLevel="0" collapsed="false">
      <c r="A231" s="90" t="str">
        <f aca="false">IF(ROWS($A$5:A231)&lt;='Expenses Testing'!$E$31,ROWS($A$5:A231),"")</f>
        <v/>
      </c>
      <c r="B231" s="91" t="str">
        <f aca="false">IF($A231="","",INDEX('Expense Ledger'!$B$1:$B$800,$J231))</f>
        <v/>
      </c>
      <c r="C231" s="90" t="str">
        <f aca="false">IF($A231="","",INDEX('Expense Ledger'!$C$1:$C$800,$J231))</f>
        <v/>
      </c>
      <c r="D231" s="50" t="str">
        <f aca="false">IF($A231="","",INDEX('Expense Ledger'!$D$1:$D$800,$J231))</f>
        <v/>
      </c>
      <c r="E231" s="50" t="str">
        <f aca="false">IF($A231="","",INDEX('Expense Ledger'!$F$1:$F$800,$J231)&amp;"")</f>
        <v/>
      </c>
      <c r="F231" s="52" t="str">
        <f aca="false">IF($A231="","",INDEX('Expense Ledger'!$I$1:$I$800,$J231))</f>
        <v/>
      </c>
      <c r="G231" s="52" t="str">
        <f aca="false">IF($A231="","",INDEX('Expense Ledger'!$J$1:$J$800,$J231))</f>
        <v/>
      </c>
      <c r="H231" s="52" t="str">
        <f aca="false">IF($A231="","",'Expenses Testing'!$E$9)</f>
        <v/>
      </c>
      <c r="I231" s="50" t="str">
        <f aca="false">IF($A231="","","Above materiality – automatically selected")</f>
        <v/>
      </c>
      <c r="J231" s="90" t="str">
        <f aca="false">IF($A231="","",MATCH(LARGE('Expense Ledger'!$P$2:$P$800,$A231),'Expense Ledger'!$P$2:$P$800,0)+1)</f>
        <v/>
      </c>
      <c r="K231" s="50" t="str">
        <f aca="false">IF($A231="","",INDEX('Expense Ledger'!$A$1:$A$800,$J231)&amp;"")</f>
        <v/>
      </c>
      <c r="L231" s="54"/>
      <c r="M231" s="54"/>
    </row>
    <row r="232" customFormat="false" ht="15" hidden="false" customHeight="false" outlineLevel="0" collapsed="false">
      <c r="A232" s="90" t="str">
        <f aca="false">IF(ROWS($A$5:A232)&lt;='Expenses Testing'!$E$31,ROWS($A$5:A232),"")</f>
        <v/>
      </c>
      <c r="B232" s="91" t="str">
        <f aca="false">IF($A232="","",INDEX('Expense Ledger'!$B$1:$B$800,$J232))</f>
        <v/>
      </c>
      <c r="C232" s="90" t="str">
        <f aca="false">IF($A232="","",INDEX('Expense Ledger'!$C$1:$C$800,$J232))</f>
        <v/>
      </c>
      <c r="D232" s="50" t="str">
        <f aca="false">IF($A232="","",INDEX('Expense Ledger'!$D$1:$D$800,$J232))</f>
        <v/>
      </c>
      <c r="E232" s="50" t="str">
        <f aca="false">IF($A232="","",INDEX('Expense Ledger'!$F$1:$F$800,$J232)&amp;"")</f>
        <v/>
      </c>
      <c r="F232" s="52" t="str">
        <f aca="false">IF($A232="","",INDEX('Expense Ledger'!$I$1:$I$800,$J232))</f>
        <v/>
      </c>
      <c r="G232" s="52" t="str">
        <f aca="false">IF($A232="","",INDEX('Expense Ledger'!$J$1:$J$800,$J232))</f>
        <v/>
      </c>
      <c r="H232" s="52" t="str">
        <f aca="false">IF($A232="","",'Expenses Testing'!$E$9)</f>
        <v/>
      </c>
      <c r="I232" s="50" t="str">
        <f aca="false">IF($A232="","","Above materiality – automatically selected")</f>
        <v/>
      </c>
      <c r="J232" s="90" t="str">
        <f aca="false">IF($A232="","",MATCH(LARGE('Expense Ledger'!$P$2:$P$800,$A232),'Expense Ledger'!$P$2:$P$800,0)+1)</f>
        <v/>
      </c>
      <c r="K232" s="50" t="str">
        <f aca="false">IF($A232="","",INDEX('Expense Ledger'!$A$1:$A$800,$J232)&amp;"")</f>
        <v/>
      </c>
      <c r="L232" s="54"/>
      <c r="M232" s="54"/>
    </row>
    <row r="233" customFormat="false" ht="15" hidden="false" customHeight="false" outlineLevel="0" collapsed="false">
      <c r="A233" s="90" t="str">
        <f aca="false">IF(ROWS($A$5:A233)&lt;='Expenses Testing'!$E$31,ROWS($A$5:A233),"")</f>
        <v/>
      </c>
      <c r="B233" s="91" t="str">
        <f aca="false">IF($A233="","",INDEX('Expense Ledger'!$B$1:$B$800,$J233))</f>
        <v/>
      </c>
      <c r="C233" s="90" t="str">
        <f aca="false">IF($A233="","",INDEX('Expense Ledger'!$C$1:$C$800,$J233))</f>
        <v/>
      </c>
      <c r="D233" s="50" t="str">
        <f aca="false">IF($A233="","",INDEX('Expense Ledger'!$D$1:$D$800,$J233))</f>
        <v/>
      </c>
      <c r="E233" s="50" t="str">
        <f aca="false">IF($A233="","",INDEX('Expense Ledger'!$F$1:$F$800,$J233)&amp;"")</f>
        <v/>
      </c>
      <c r="F233" s="52" t="str">
        <f aca="false">IF($A233="","",INDEX('Expense Ledger'!$I$1:$I$800,$J233))</f>
        <v/>
      </c>
      <c r="G233" s="52" t="str">
        <f aca="false">IF($A233="","",INDEX('Expense Ledger'!$J$1:$J$800,$J233))</f>
        <v/>
      </c>
      <c r="H233" s="52" t="str">
        <f aca="false">IF($A233="","",'Expenses Testing'!$E$9)</f>
        <v/>
      </c>
      <c r="I233" s="50" t="str">
        <f aca="false">IF($A233="","","Above materiality – automatically selected")</f>
        <v/>
      </c>
      <c r="J233" s="90" t="str">
        <f aca="false">IF($A233="","",MATCH(LARGE('Expense Ledger'!$P$2:$P$800,$A233),'Expense Ledger'!$P$2:$P$800,0)+1)</f>
        <v/>
      </c>
      <c r="K233" s="50" t="str">
        <f aca="false">IF($A233="","",INDEX('Expense Ledger'!$A$1:$A$800,$J233)&amp;"")</f>
        <v/>
      </c>
      <c r="L233" s="54"/>
      <c r="M233" s="54"/>
    </row>
    <row r="234" customFormat="false" ht="15" hidden="false" customHeight="false" outlineLevel="0" collapsed="false">
      <c r="A234" s="90" t="str">
        <f aca="false">IF(ROWS($A$5:A234)&lt;='Expenses Testing'!$E$31,ROWS($A$5:A234),"")</f>
        <v/>
      </c>
      <c r="B234" s="91" t="str">
        <f aca="false">IF($A234="","",INDEX('Expense Ledger'!$B$1:$B$800,$J234))</f>
        <v/>
      </c>
      <c r="C234" s="90" t="str">
        <f aca="false">IF($A234="","",INDEX('Expense Ledger'!$C$1:$C$800,$J234))</f>
        <v/>
      </c>
      <c r="D234" s="50" t="str">
        <f aca="false">IF($A234="","",INDEX('Expense Ledger'!$D$1:$D$800,$J234))</f>
        <v/>
      </c>
      <c r="E234" s="50" t="str">
        <f aca="false">IF($A234="","",INDEX('Expense Ledger'!$F$1:$F$800,$J234)&amp;"")</f>
        <v/>
      </c>
      <c r="F234" s="52" t="str">
        <f aca="false">IF($A234="","",INDEX('Expense Ledger'!$I$1:$I$800,$J234))</f>
        <v/>
      </c>
      <c r="G234" s="52" t="str">
        <f aca="false">IF($A234="","",INDEX('Expense Ledger'!$J$1:$J$800,$J234))</f>
        <v/>
      </c>
      <c r="H234" s="52" t="str">
        <f aca="false">IF($A234="","",'Expenses Testing'!$E$9)</f>
        <v/>
      </c>
      <c r="I234" s="50" t="str">
        <f aca="false">IF($A234="","","Above materiality – automatically selected")</f>
        <v/>
      </c>
      <c r="J234" s="90" t="str">
        <f aca="false">IF($A234="","",MATCH(LARGE('Expense Ledger'!$P$2:$P$800,$A234),'Expense Ledger'!$P$2:$P$800,0)+1)</f>
        <v/>
      </c>
      <c r="K234" s="50" t="str">
        <f aca="false">IF($A234="","",INDEX('Expense Ledger'!$A$1:$A$800,$J234)&amp;"")</f>
        <v/>
      </c>
      <c r="L234" s="54"/>
      <c r="M234" s="54"/>
    </row>
    <row r="235" customFormat="false" ht="15" hidden="false" customHeight="false" outlineLevel="0" collapsed="false">
      <c r="A235" s="90" t="str">
        <f aca="false">IF(ROWS($A$5:A235)&lt;='Expenses Testing'!$E$31,ROWS($A$5:A235),"")</f>
        <v/>
      </c>
      <c r="B235" s="91" t="str">
        <f aca="false">IF($A235="","",INDEX('Expense Ledger'!$B$1:$B$800,$J235))</f>
        <v/>
      </c>
      <c r="C235" s="90" t="str">
        <f aca="false">IF($A235="","",INDEX('Expense Ledger'!$C$1:$C$800,$J235))</f>
        <v/>
      </c>
      <c r="D235" s="50" t="str">
        <f aca="false">IF($A235="","",INDEX('Expense Ledger'!$D$1:$D$800,$J235))</f>
        <v/>
      </c>
      <c r="E235" s="50" t="str">
        <f aca="false">IF($A235="","",INDEX('Expense Ledger'!$F$1:$F$800,$J235)&amp;"")</f>
        <v/>
      </c>
      <c r="F235" s="52" t="str">
        <f aca="false">IF($A235="","",INDEX('Expense Ledger'!$I$1:$I$800,$J235))</f>
        <v/>
      </c>
      <c r="G235" s="52" t="str">
        <f aca="false">IF($A235="","",INDEX('Expense Ledger'!$J$1:$J$800,$J235))</f>
        <v/>
      </c>
      <c r="H235" s="52" t="str">
        <f aca="false">IF($A235="","",'Expenses Testing'!$E$9)</f>
        <v/>
      </c>
      <c r="I235" s="50" t="str">
        <f aca="false">IF($A235="","","Above materiality – automatically selected")</f>
        <v/>
      </c>
      <c r="J235" s="90" t="str">
        <f aca="false">IF($A235="","",MATCH(LARGE('Expense Ledger'!$P$2:$P$800,$A235),'Expense Ledger'!$P$2:$P$800,0)+1)</f>
        <v/>
      </c>
      <c r="K235" s="50" t="str">
        <f aca="false">IF($A235="","",INDEX('Expense Ledger'!$A$1:$A$800,$J235)&amp;"")</f>
        <v/>
      </c>
      <c r="L235" s="54"/>
      <c r="M235" s="54"/>
    </row>
    <row r="236" customFormat="false" ht="15" hidden="false" customHeight="false" outlineLevel="0" collapsed="false">
      <c r="A236" s="90" t="str">
        <f aca="false">IF(ROWS($A$5:A236)&lt;='Expenses Testing'!$E$31,ROWS($A$5:A236),"")</f>
        <v/>
      </c>
      <c r="B236" s="91" t="str">
        <f aca="false">IF($A236="","",INDEX('Expense Ledger'!$B$1:$B$800,$J236))</f>
        <v/>
      </c>
      <c r="C236" s="90" t="str">
        <f aca="false">IF($A236="","",INDEX('Expense Ledger'!$C$1:$C$800,$J236))</f>
        <v/>
      </c>
      <c r="D236" s="50" t="str">
        <f aca="false">IF($A236="","",INDEX('Expense Ledger'!$D$1:$D$800,$J236))</f>
        <v/>
      </c>
      <c r="E236" s="50" t="str">
        <f aca="false">IF($A236="","",INDEX('Expense Ledger'!$F$1:$F$800,$J236)&amp;"")</f>
        <v/>
      </c>
      <c r="F236" s="52" t="str">
        <f aca="false">IF($A236="","",INDEX('Expense Ledger'!$I$1:$I$800,$J236))</f>
        <v/>
      </c>
      <c r="G236" s="52" t="str">
        <f aca="false">IF($A236="","",INDEX('Expense Ledger'!$J$1:$J$800,$J236))</f>
        <v/>
      </c>
      <c r="H236" s="52" t="str">
        <f aca="false">IF($A236="","",'Expenses Testing'!$E$9)</f>
        <v/>
      </c>
      <c r="I236" s="50" t="str">
        <f aca="false">IF($A236="","","Above materiality – automatically selected")</f>
        <v/>
      </c>
      <c r="J236" s="90" t="str">
        <f aca="false">IF($A236="","",MATCH(LARGE('Expense Ledger'!$P$2:$P$800,$A236),'Expense Ledger'!$P$2:$P$800,0)+1)</f>
        <v/>
      </c>
      <c r="K236" s="50" t="str">
        <f aca="false">IF($A236="","",INDEX('Expense Ledger'!$A$1:$A$800,$J236)&amp;"")</f>
        <v/>
      </c>
      <c r="L236" s="54"/>
      <c r="M236" s="54"/>
    </row>
    <row r="237" customFormat="false" ht="15" hidden="false" customHeight="false" outlineLevel="0" collapsed="false">
      <c r="A237" s="90" t="str">
        <f aca="false">IF(ROWS($A$5:A237)&lt;='Expenses Testing'!$E$31,ROWS($A$5:A237),"")</f>
        <v/>
      </c>
      <c r="B237" s="91" t="str">
        <f aca="false">IF($A237="","",INDEX('Expense Ledger'!$B$1:$B$800,$J237))</f>
        <v/>
      </c>
      <c r="C237" s="90" t="str">
        <f aca="false">IF($A237="","",INDEX('Expense Ledger'!$C$1:$C$800,$J237))</f>
        <v/>
      </c>
      <c r="D237" s="50" t="str">
        <f aca="false">IF($A237="","",INDEX('Expense Ledger'!$D$1:$D$800,$J237))</f>
        <v/>
      </c>
      <c r="E237" s="50" t="str">
        <f aca="false">IF($A237="","",INDEX('Expense Ledger'!$F$1:$F$800,$J237)&amp;"")</f>
        <v/>
      </c>
      <c r="F237" s="52" t="str">
        <f aca="false">IF($A237="","",INDEX('Expense Ledger'!$I$1:$I$800,$J237))</f>
        <v/>
      </c>
      <c r="G237" s="52" t="str">
        <f aca="false">IF($A237="","",INDEX('Expense Ledger'!$J$1:$J$800,$J237))</f>
        <v/>
      </c>
      <c r="H237" s="52" t="str">
        <f aca="false">IF($A237="","",'Expenses Testing'!$E$9)</f>
        <v/>
      </c>
      <c r="I237" s="50" t="str">
        <f aca="false">IF($A237="","","Above materiality – automatically selected")</f>
        <v/>
      </c>
      <c r="J237" s="90" t="str">
        <f aca="false">IF($A237="","",MATCH(LARGE('Expense Ledger'!$P$2:$P$800,$A237),'Expense Ledger'!$P$2:$P$800,0)+1)</f>
        <v/>
      </c>
      <c r="K237" s="50" t="str">
        <f aca="false">IF($A237="","",INDEX('Expense Ledger'!$A$1:$A$800,$J237)&amp;"")</f>
        <v/>
      </c>
      <c r="L237" s="54"/>
      <c r="M237" s="54"/>
    </row>
    <row r="238" customFormat="false" ht="15" hidden="false" customHeight="false" outlineLevel="0" collapsed="false">
      <c r="A238" s="90" t="str">
        <f aca="false">IF(ROWS($A$5:A238)&lt;='Expenses Testing'!$E$31,ROWS($A$5:A238),"")</f>
        <v/>
      </c>
      <c r="B238" s="91" t="str">
        <f aca="false">IF($A238="","",INDEX('Expense Ledger'!$B$1:$B$800,$J238))</f>
        <v/>
      </c>
      <c r="C238" s="90" t="str">
        <f aca="false">IF($A238="","",INDEX('Expense Ledger'!$C$1:$C$800,$J238))</f>
        <v/>
      </c>
      <c r="D238" s="50" t="str">
        <f aca="false">IF($A238="","",INDEX('Expense Ledger'!$D$1:$D$800,$J238))</f>
        <v/>
      </c>
      <c r="E238" s="50" t="str">
        <f aca="false">IF($A238="","",INDEX('Expense Ledger'!$F$1:$F$800,$J238)&amp;"")</f>
        <v/>
      </c>
      <c r="F238" s="52" t="str">
        <f aca="false">IF($A238="","",INDEX('Expense Ledger'!$I$1:$I$800,$J238))</f>
        <v/>
      </c>
      <c r="G238" s="52" t="str">
        <f aca="false">IF($A238="","",INDEX('Expense Ledger'!$J$1:$J$800,$J238))</f>
        <v/>
      </c>
      <c r="H238" s="52" t="str">
        <f aca="false">IF($A238="","",'Expenses Testing'!$E$9)</f>
        <v/>
      </c>
      <c r="I238" s="50" t="str">
        <f aca="false">IF($A238="","","Above materiality – automatically selected")</f>
        <v/>
      </c>
      <c r="J238" s="90" t="str">
        <f aca="false">IF($A238="","",MATCH(LARGE('Expense Ledger'!$P$2:$P$800,$A238),'Expense Ledger'!$P$2:$P$800,0)+1)</f>
        <v/>
      </c>
      <c r="K238" s="50" t="str">
        <f aca="false">IF($A238="","",INDEX('Expense Ledger'!$A$1:$A$800,$J238)&amp;"")</f>
        <v/>
      </c>
      <c r="L238" s="54"/>
      <c r="M238" s="54"/>
    </row>
    <row r="239" customFormat="false" ht="15" hidden="false" customHeight="false" outlineLevel="0" collapsed="false">
      <c r="A239" s="90" t="str">
        <f aca="false">IF(ROWS($A$5:A239)&lt;='Expenses Testing'!$E$31,ROWS($A$5:A239),"")</f>
        <v/>
      </c>
      <c r="B239" s="91" t="str">
        <f aca="false">IF($A239="","",INDEX('Expense Ledger'!$B$1:$B$800,$J239))</f>
        <v/>
      </c>
      <c r="C239" s="90" t="str">
        <f aca="false">IF($A239="","",INDEX('Expense Ledger'!$C$1:$C$800,$J239))</f>
        <v/>
      </c>
      <c r="D239" s="50" t="str">
        <f aca="false">IF($A239="","",INDEX('Expense Ledger'!$D$1:$D$800,$J239))</f>
        <v/>
      </c>
      <c r="E239" s="50" t="str">
        <f aca="false">IF($A239="","",INDEX('Expense Ledger'!$F$1:$F$800,$J239)&amp;"")</f>
        <v/>
      </c>
      <c r="F239" s="52" t="str">
        <f aca="false">IF($A239="","",INDEX('Expense Ledger'!$I$1:$I$800,$J239))</f>
        <v/>
      </c>
      <c r="G239" s="52" t="str">
        <f aca="false">IF($A239="","",INDEX('Expense Ledger'!$J$1:$J$800,$J239))</f>
        <v/>
      </c>
      <c r="H239" s="52" t="str">
        <f aca="false">IF($A239="","",'Expenses Testing'!$E$9)</f>
        <v/>
      </c>
      <c r="I239" s="50" t="str">
        <f aca="false">IF($A239="","","Above materiality – automatically selected")</f>
        <v/>
      </c>
      <c r="J239" s="90" t="str">
        <f aca="false">IF($A239="","",MATCH(LARGE('Expense Ledger'!$P$2:$P$800,$A239),'Expense Ledger'!$P$2:$P$800,0)+1)</f>
        <v/>
      </c>
      <c r="K239" s="50" t="str">
        <f aca="false">IF($A239="","",INDEX('Expense Ledger'!$A$1:$A$800,$J239)&amp;"")</f>
        <v/>
      </c>
      <c r="L239" s="54"/>
      <c r="M239" s="54"/>
    </row>
    <row r="240" customFormat="false" ht="15" hidden="false" customHeight="false" outlineLevel="0" collapsed="false">
      <c r="A240" s="90" t="str">
        <f aca="false">IF(ROWS($A$5:A240)&lt;='Expenses Testing'!$E$31,ROWS($A$5:A240),"")</f>
        <v/>
      </c>
      <c r="B240" s="91" t="str">
        <f aca="false">IF($A240="","",INDEX('Expense Ledger'!$B$1:$B$800,$J240))</f>
        <v/>
      </c>
      <c r="C240" s="90" t="str">
        <f aca="false">IF($A240="","",INDEX('Expense Ledger'!$C$1:$C$800,$J240))</f>
        <v/>
      </c>
      <c r="D240" s="50" t="str">
        <f aca="false">IF($A240="","",INDEX('Expense Ledger'!$D$1:$D$800,$J240))</f>
        <v/>
      </c>
      <c r="E240" s="50" t="str">
        <f aca="false">IF($A240="","",INDEX('Expense Ledger'!$F$1:$F$800,$J240)&amp;"")</f>
        <v/>
      </c>
      <c r="F240" s="52" t="str">
        <f aca="false">IF($A240="","",INDEX('Expense Ledger'!$I$1:$I$800,$J240))</f>
        <v/>
      </c>
      <c r="G240" s="52" t="str">
        <f aca="false">IF($A240="","",INDEX('Expense Ledger'!$J$1:$J$800,$J240))</f>
        <v/>
      </c>
      <c r="H240" s="52" t="str">
        <f aca="false">IF($A240="","",'Expenses Testing'!$E$9)</f>
        <v/>
      </c>
      <c r="I240" s="50" t="str">
        <f aca="false">IF($A240="","","Above materiality – automatically selected")</f>
        <v/>
      </c>
      <c r="J240" s="90" t="str">
        <f aca="false">IF($A240="","",MATCH(LARGE('Expense Ledger'!$P$2:$P$800,$A240),'Expense Ledger'!$P$2:$P$800,0)+1)</f>
        <v/>
      </c>
      <c r="K240" s="50" t="str">
        <f aca="false">IF($A240="","",INDEX('Expense Ledger'!$A$1:$A$800,$J240)&amp;"")</f>
        <v/>
      </c>
      <c r="L240" s="54"/>
      <c r="M240" s="54"/>
    </row>
    <row r="241" customFormat="false" ht="15" hidden="false" customHeight="false" outlineLevel="0" collapsed="false">
      <c r="A241" s="90" t="str">
        <f aca="false">IF(ROWS($A$5:A241)&lt;='Expenses Testing'!$E$31,ROWS($A$5:A241),"")</f>
        <v/>
      </c>
      <c r="B241" s="91" t="str">
        <f aca="false">IF($A241="","",INDEX('Expense Ledger'!$B$1:$B$800,$J241))</f>
        <v/>
      </c>
      <c r="C241" s="90" t="str">
        <f aca="false">IF($A241="","",INDEX('Expense Ledger'!$C$1:$C$800,$J241))</f>
        <v/>
      </c>
      <c r="D241" s="50" t="str">
        <f aca="false">IF($A241="","",INDEX('Expense Ledger'!$D$1:$D$800,$J241))</f>
        <v/>
      </c>
      <c r="E241" s="50" t="str">
        <f aca="false">IF($A241="","",INDEX('Expense Ledger'!$F$1:$F$800,$J241)&amp;"")</f>
        <v/>
      </c>
      <c r="F241" s="52" t="str">
        <f aca="false">IF($A241="","",INDEX('Expense Ledger'!$I$1:$I$800,$J241))</f>
        <v/>
      </c>
      <c r="G241" s="52" t="str">
        <f aca="false">IF($A241="","",INDEX('Expense Ledger'!$J$1:$J$800,$J241))</f>
        <v/>
      </c>
      <c r="H241" s="52" t="str">
        <f aca="false">IF($A241="","",'Expenses Testing'!$E$9)</f>
        <v/>
      </c>
      <c r="I241" s="50" t="str">
        <f aca="false">IF($A241="","","Above materiality – automatically selected")</f>
        <v/>
      </c>
      <c r="J241" s="90" t="str">
        <f aca="false">IF($A241="","",MATCH(LARGE('Expense Ledger'!$P$2:$P$800,$A241),'Expense Ledger'!$P$2:$P$800,0)+1)</f>
        <v/>
      </c>
      <c r="K241" s="50" t="str">
        <f aca="false">IF($A241="","",INDEX('Expense Ledger'!$A$1:$A$800,$J241)&amp;"")</f>
        <v/>
      </c>
      <c r="L241" s="54"/>
      <c r="M241" s="54"/>
    </row>
    <row r="242" customFormat="false" ht="15" hidden="false" customHeight="false" outlineLevel="0" collapsed="false">
      <c r="A242" s="90" t="str">
        <f aca="false">IF(ROWS($A$5:A242)&lt;='Expenses Testing'!$E$31,ROWS($A$5:A242),"")</f>
        <v/>
      </c>
      <c r="B242" s="91" t="str">
        <f aca="false">IF($A242="","",INDEX('Expense Ledger'!$B$1:$B$800,$J242))</f>
        <v/>
      </c>
      <c r="C242" s="90" t="str">
        <f aca="false">IF($A242="","",INDEX('Expense Ledger'!$C$1:$C$800,$J242))</f>
        <v/>
      </c>
      <c r="D242" s="50" t="str">
        <f aca="false">IF($A242="","",INDEX('Expense Ledger'!$D$1:$D$800,$J242))</f>
        <v/>
      </c>
      <c r="E242" s="50" t="str">
        <f aca="false">IF($A242="","",INDEX('Expense Ledger'!$F$1:$F$800,$J242)&amp;"")</f>
        <v/>
      </c>
      <c r="F242" s="52" t="str">
        <f aca="false">IF($A242="","",INDEX('Expense Ledger'!$I$1:$I$800,$J242))</f>
        <v/>
      </c>
      <c r="G242" s="52" t="str">
        <f aca="false">IF($A242="","",INDEX('Expense Ledger'!$J$1:$J$800,$J242))</f>
        <v/>
      </c>
      <c r="H242" s="52" t="str">
        <f aca="false">IF($A242="","",'Expenses Testing'!$E$9)</f>
        <v/>
      </c>
      <c r="I242" s="50" t="str">
        <f aca="false">IF($A242="","","Above materiality – automatically selected")</f>
        <v/>
      </c>
      <c r="J242" s="90" t="str">
        <f aca="false">IF($A242="","",MATCH(LARGE('Expense Ledger'!$P$2:$P$800,$A242),'Expense Ledger'!$P$2:$P$800,0)+1)</f>
        <v/>
      </c>
      <c r="K242" s="50" t="str">
        <f aca="false">IF($A242="","",INDEX('Expense Ledger'!$A$1:$A$800,$J242)&amp;"")</f>
        <v/>
      </c>
      <c r="L242" s="54"/>
      <c r="M242" s="54"/>
    </row>
    <row r="243" customFormat="false" ht="15" hidden="false" customHeight="false" outlineLevel="0" collapsed="false">
      <c r="A243" s="90" t="str">
        <f aca="false">IF(ROWS($A$5:A243)&lt;='Expenses Testing'!$E$31,ROWS($A$5:A243),"")</f>
        <v/>
      </c>
      <c r="B243" s="91" t="str">
        <f aca="false">IF($A243="","",INDEX('Expense Ledger'!$B$1:$B$800,$J243))</f>
        <v/>
      </c>
      <c r="C243" s="90" t="str">
        <f aca="false">IF($A243="","",INDEX('Expense Ledger'!$C$1:$C$800,$J243))</f>
        <v/>
      </c>
      <c r="D243" s="50" t="str">
        <f aca="false">IF($A243="","",INDEX('Expense Ledger'!$D$1:$D$800,$J243))</f>
        <v/>
      </c>
      <c r="E243" s="50" t="str">
        <f aca="false">IF($A243="","",INDEX('Expense Ledger'!$F$1:$F$800,$J243)&amp;"")</f>
        <v/>
      </c>
      <c r="F243" s="52" t="str">
        <f aca="false">IF($A243="","",INDEX('Expense Ledger'!$I$1:$I$800,$J243))</f>
        <v/>
      </c>
      <c r="G243" s="52" t="str">
        <f aca="false">IF($A243="","",INDEX('Expense Ledger'!$J$1:$J$800,$J243))</f>
        <v/>
      </c>
      <c r="H243" s="52" t="str">
        <f aca="false">IF($A243="","",'Expenses Testing'!$E$9)</f>
        <v/>
      </c>
      <c r="I243" s="50" t="str">
        <f aca="false">IF($A243="","","Above materiality – automatically selected")</f>
        <v/>
      </c>
      <c r="J243" s="90" t="str">
        <f aca="false">IF($A243="","",MATCH(LARGE('Expense Ledger'!$P$2:$P$800,$A243),'Expense Ledger'!$P$2:$P$800,0)+1)</f>
        <v/>
      </c>
      <c r="K243" s="50" t="str">
        <f aca="false">IF($A243="","",INDEX('Expense Ledger'!$A$1:$A$800,$J243)&amp;"")</f>
        <v/>
      </c>
      <c r="L243" s="54"/>
      <c r="M243" s="54"/>
    </row>
    <row r="244" customFormat="false" ht="15" hidden="false" customHeight="false" outlineLevel="0" collapsed="false">
      <c r="A244" s="90" t="str">
        <f aca="false">IF(ROWS($A$5:A244)&lt;='Expenses Testing'!$E$31,ROWS($A$5:A244),"")</f>
        <v/>
      </c>
      <c r="B244" s="91" t="str">
        <f aca="false">IF($A244="","",INDEX('Expense Ledger'!$B$1:$B$800,$J244))</f>
        <v/>
      </c>
      <c r="C244" s="90" t="str">
        <f aca="false">IF($A244="","",INDEX('Expense Ledger'!$C$1:$C$800,$J244))</f>
        <v/>
      </c>
      <c r="D244" s="50" t="str">
        <f aca="false">IF($A244="","",INDEX('Expense Ledger'!$D$1:$D$800,$J244))</f>
        <v/>
      </c>
      <c r="E244" s="50" t="str">
        <f aca="false">IF($A244="","",INDEX('Expense Ledger'!$F$1:$F$800,$J244)&amp;"")</f>
        <v/>
      </c>
      <c r="F244" s="52" t="str">
        <f aca="false">IF($A244="","",INDEX('Expense Ledger'!$I$1:$I$800,$J244))</f>
        <v/>
      </c>
      <c r="G244" s="52" t="str">
        <f aca="false">IF($A244="","",INDEX('Expense Ledger'!$J$1:$J$800,$J244))</f>
        <v/>
      </c>
      <c r="H244" s="52" t="str">
        <f aca="false">IF($A244="","",'Expenses Testing'!$E$9)</f>
        <v/>
      </c>
      <c r="I244" s="50" t="str">
        <f aca="false">IF($A244="","","Above materiality – automatically selected")</f>
        <v/>
      </c>
      <c r="J244" s="90" t="str">
        <f aca="false">IF($A244="","",MATCH(LARGE('Expense Ledger'!$P$2:$P$800,$A244),'Expense Ledger'!$P$2:$P$800,0)+1)</f>
        <v/>
      </c>
      <c r="K244" s="50" t="str">
        <f aca="false">IF($A244="","",INDEX('Expense Ledger'!$A$1:$A$800,$J244)&amp;"")</f>
        <v/>
      </c>
      <c r="L244" s="54"/>
      <c r="M244" s="54"/>
    </row>
    <row r="245" customFormat="false" ht="15" hidden="false" customHeight="false" outlineLevel="0" collapsed="false">
      <c r="A245" s="90" t="str">
        <f aca="false">IF(ROWS($A$5:A245)&lt;='Expenses Testing'!$E$31,ROWS($A$5:A245),"")</f>
        <v/>
      </c>
      <c r="B245" s="91" t="str">
        <f aca="false">IF($A245="","",INDEX('Expense Ledger'!$B$1:$B$800,$J245))</f>
        <v/>
      </c>
      <c r="C245" s="90" t="str">
        <f aca="false">IF($A245="","",INDEX('Expense Ledger'!$C$1:$C$800,$J245))</f>
        <v/>
      </c>
      <c r="D245" s="50" t="str">
        <f aca="false">IF($A245="","",INDEX('Expense Ledger'!$D$1:$D$800,$J245))</f>
        <v/>
      </c>
      <c r="E245" s="50" t="str">
        <f aca="false">IF($A245="","",INDEX('Expense Ledger'!$F$1:$F$800,$J245)&amp;"")</f>
        <v/>
      </c>
      <c r="F245" s="52" t="str">
        <f aca="false">IF($A245="","",INDEX('Expense Ledger'!$I$1:$I$800,$J245))</f>
        <v/>
      </c>
      <c r="G245" s="52" t="str">
        <f aca="false">IF($A245="","",INDEX('Expense Ledger'!$J$1:$J$800,$J245))</f>
        <v/>
      </c>
      <c r="H245" s="52" t="str">
        <f aca="false">IF($A245="","",'Expenses Testing'!$E$9)</f>
        <v/>
      </c>
      <c r="I245" s="50" t="str">
        <f aca="false">IF($A245="","","Above materiality – automatically selected")</f>
        <v/>
      </c>
      <c r="J245" s="90" t="str">
        <f aca="false">IF($A245="","",MATCH(LARGE('Expense Ledger'!$P$2:$P$800,$A245),'Expense Ledger'!$P$2:$P$800,0)+1)</f>
        <v/>
      </c>
      <c r="K245" s="50" t="str">
        <f aca="false">IF($A245="","",INDEX('Expense Ledger'!$A$1:$A$800,$J245)&amp;"")</f>
        <v/>
      </c>
      <c r="L245" s="54"/>
      <c r="M245" s="54"/>
    </row>
    <row r="246" customFormat="false" ht="15" hidden="false" customHeight="false" outlineLevel="0" collapsed="false">
      <c r="A246" s="90" t="str">
        <f aca="false">IF(ROWS($A$5:A246)&lt;='Expenses Testing'!$E$31,ROWS($A$5:A246),"")</f>
        <v/>
      </c>
      <c r="B246" s="91" t="str">
        <f aca="false">IF($A246="","",INDEX('Expense Ledger'!$B$1:$B$800,$J246))</f>
        <v/>
      </c>
      <c r="C246" s="90" t="str">
        <f aca="false">IF($A246="","",INDEX('Expense Ledger'!$C$1:$C$800,$J246))</f>
        <v/>
      </c>
      <c r="D246" s="50" t="str">
        <f aca="false">IF($A246="","",INDEX('Expense Ledger'!$D$1:$D$800,$J246))</f>
        <v/>
      </c>
      <c r="E246" s="50" t="str">
        <f aca="false">IF($A246="","",INDEX('Expense Ledger'!$F$1:$F$800,$J246)&amp;"")</f>
        <v/>
      </c>
      <c r="F246" s="52" t="str">
        <f aca="false">IF($A246="","",INDEX('Expense Ledger'!$I$1:$I$800,$J246))</f>
        <v/>
      </c>
      <c r="G246" s="52" t="str">
        <f aca="false">IF($A246="","",INDEX('Expense Ledger'!$J$1:$J$800,$J246))</f>
        <v/>
      </c>
      <c r="H246" s="52" t="str">
        <f aca="false">IF($A246="","",'Expenses Testing'!$E$9)</f>
        <v/>
      </c>
      <c r="I246" s="50" t="str">
        <f aca="false">IF($A246="","","Above materiality – automatically selected")</f>
        <v/>
      </c>
      <c r="J246" s="90" t="str">
        <f aca="false">IF($A246="","",MATCH(LARGE('Expense Ledger'!$P$2:$P$800,$A246),'Expense Ledger'!$P$2:$P$800,0)+1)</f>
        <v/>
      </c>
      <c r="K246" s="50" t="str">
        <f aca="false">IF($A246="","",INDEX('Expense Ledger'!$A$1:$A$800,$J246)&amp;"")</f>
        <v/>
      </c>
      <c r="L246" s="54"/>
      <c r="M246" s="54"/>
    </row>
    <row r="247" customFormat="false" ht="15" hidden="false" customHeight="false" outlineLevel="0" collapsed="false">
      <c r="A247" s="90" t="str">
        <f aca="false">IF(ROWS($A$5:A247)&lt;='Expenses Testing'!$E$31,ROWS($A$5:A247),"")</f>
        <v/>
      </c>
      <c r="B247" s="91" t="str">
        <f aca="false">IF($A247="","",INDEX('Expense Ledger'!$B$1:$B$800,$J247))</f>
        <v/>
      </c>
      <c r="C247" s="90" t="str">
        <f aca="false">IF($A247="","",INDEX('Expense Ledger'!$C$1:$C$800,$J247))</f>
        <v/>
      </c>
      <c r="D247" s="50" t="str">
        <f aca="false">IF($A247="","",INDEX('Expense Ledger'!$D$1:$D$800,$J247))</f>
        <v/>
      </c>
      <c r="E247" s="50" t="str">
        <f aca="false">IF($A247="","",INDEX('Expense Ledger'!$F$1:$F$800,$J247)&amp;"")</f>
        <v/>
      </c>
      <c r="F247" s="52" t="str">
        <f aca="false">IF($A247="","",INDEX('Expense Ledger'!$I$1:$I$800,$J247))</f>
        <v/>
      </c>
      <c r="G247" s="52" t="str">
        <f aca="false">IF($A247="","",INDEX('Expense Ledger'!$J$1:$J$800,$J247))</f>
        <v/>
      </c>
      <c r="H247" s="52" t="str">
        <f aca="false">IF($A247="","",'Expenses Testing'!$E$9)</f>
        <v/>
      </c>
      <c r="I247" s="50" t="str">
        <f aca="false">IF($A247="","","Above materiality – automatically selected")</f>
        <v/>
      </c>
      <c r="J247" s="90" t="str">
        <f aca="false">IF($A247="","",MATCH(LARGE('Expense Ledger'!$P$2:$P$800,$A247),'Expense Ledger'!$P$2:$P$800,0)+1)</f>
        <v/>
      </c>
      <c r="K247" s="50" t="str">
        <f aca="false">IF($A247="","",INDEX('Expense Ledger'!$A$1:$A$800,$J247)&amp;"")</f>
        <v/>
      </c>
      <c r="L247" s="54"/>
      <c r="M247" s="54"/>
    </row>
    <row r="248" customFormat="false" ht="15" hidden="false" customHeight="false" outlineLevel="0" collapsed="false">
      <c r="A248" s="90" t="str">
        <f aca="false">IF(ROWS($A$5:A248)&lt;='Expenses Testing'!$E$31,ROWS($A$5:A248),"")</f>
        <v/>
      </c>
      <c r="B248" s="91" t="str">
        <f aca="false">IF($A248="","",INDEX('Expense Ledger'!$B$1:$B$800,$J248))</f>
        <v/>
      </c>
      <c r="C248" s="90" t="str">
        <f aca="false">IF($A248="","",INDEX('Expense Ledger'!$C$1:$C$800,$J248))</f>
        <v/>
      </c>
      <c r="D248" s="50" t="str">
        <f aca="false">IF($A248="","",INDEX('Expense Ledger'!$D$1:$D$800,$J248))</f>
        <v/>
      </c>
      <c r="E248" s="50" t="str">
        <f aca="false">IF($A248="","",INDEX('Expense Ledger'!$F$1:$F$800,$J248)&amp;"")</f>
        <v/>
      </c>
      <c r="F248" s="52" t="str">
        <f aca="false">IF($A248="","",INDEX('Expense Ledger'!$I$1:$I$800,$J248))</f>
        <v/>
      </c>
      <c r="G248" s="52" t="str">
        <f aca="false">IF($A248="","",INDEX('Expense Ledger'!$J$1:$J$800,$J248))</f>
        <v/>
      </c>
      <c r="H248" s="52" t="str">
        <f aca="false">IF($A248="","",'Expenses Testing'!$E$9)</f>
        <v/>
      </c>
      <c r="I248" s="50" t="str">
        <f aca="false">IF($A248="","","Above materiality – automatically selected")</f>
        <v/>
      </c>
      <c r="J248" s="90" t="str">
        <f aca="false">IF($A248="","",MATCH(LARGE('Expense Ledger'!$P$2:$P$800,$A248),'Expense Ledger'!$P$2:$P$800,0)+1)</f>
        <v/>
      </c>
      <c r="K248" s="50" t="str">
        <f aca="false">IF($A248="","",INDEX('Expense Ledger'!$A$1:$A$800,$J248)&amp;"")</f>
        <v/>
      </c>
      <c r="L248" s="54"/>
      <c r="M248" s="54"/>
    </row>
    <row r="249" customFormat="false" ht="15" hidden="false" customHeight="false" outlineLevel="0" collapsed="false">
      <c r="A249" s="90" t="str">
        <f aca="false">IF(ROWS($A$5:A249)&lt;='Expenses Testing'!$E$31,ROWS($A$5:A249),"")</f>
        <v/>
      </c>
      <c r="B249" s="91" t="str">
        <f aca="false">IF($A249="","",INDEX('Expense Ledger'!$B$1:$B$800,$J249))</f>
        <v/>
      </c>
      <c r="C249" s="90" t="str">
        <f aca="false">IF($A249="","",INDEX('Expense Ledger'!$C$1:$C$800,$J249))</f>
        <v/>
      </c>
      <c r="D249" s="50" t="str">
        <f aca="false">IF($A249="","",INDEX('Expense Ledger'!$D$1:$D$800,$J249))</f>
        <v/>
      </c>
      <c r="E249" s="50" t="str">
        <f aca="false">IF($A249="","",INDEX('Expense Ledger'!$F$1:$F$800,$J249)&amp;"")</f>
        <v/>
      </c>
      <c r="F249" s="52" t="str">
        <f aca="false">IF($A249="","",INDEX('Expense Ledger'!$I$1:$I$800,$J249))</f>
        <v/>
      </c>
      <c r="G249" s="52" t="str">
        <f aca="false">IF($A249="","",INDEX('Expense Ledger'!$J$1:$J$800,$J249))</f>
        <v/>
      </c>
      <c r="H249" s="52" t="str">
        <f aca="false">IF($A249="","",'Expenses Testing'!$E$9)</f>
        <v/>
      </c>
      <c r="I249" s="50" t="str">
        <f aca="false">IF($A249="","","Above materiality – automatically selected")</f>
        <v/>
      </c>
      <c r="J249" s="90" t="str">
        <f aca="false">IF($A249="","",MATCH(LARGE('Expense Ledger'!$P$2:$P$800,$A249),'Expense Ledger'!$P$2:$P$800,0)+1)</f>
        <v/>
      </c>
      <c r="K249" s="50" t="str">
        <f aca="false">IF($A249="","",INDEX('Expense Ledger'!$A$1:$A$800,$J249)&amp;"")</f>
        <v/>
      </c>
      <c r="L249" s="54"/>
      <c r="M249" s="54"/>
    </row>
    <row r="250" customFormat="false" ht="15" hidden="false" customHeight="false" outlineLevel="0" collapsed="false">
      <c r="A250" s="90" t="str">
        <f aca="false">IF(ROWS($A$5:A250)&lt;='Expenses Testing'!$E$31,ROWS($A$5:A250),"")</f>
        <v/>
      </c>
      <c r="B250" s="91" t="str">
        <f aca="false">IF($A250="","",INDEX('Expense Ledger'!$B$1:$B$800,$J250))</f>
        <v/>
      </c>
      <c r="C250" s="90" t="str">
        <f aca="false">IF($A250="","",INDEX('Expense Ledger'!$C$1:$C$800,$J250))</f>
        <v/>
      </c>
      <c r="D250" s="50" t="str">
        <f aca="false">IF($A250="","",INDEX('Expense Ledger'!$D$1:$D$800,$J250))</f>
        <v/>
      </c>
      <c r="E250" s="50" t="str">
        <f aca="false">IF($A250="","",INDEX('Expense Ledger'!$F$1:$F$800,$J250)&amp;"")</f>
        <v/>
      </c>
      <c r="F250" s="52" t="str">
        <f aca="false">IF($A250="","",INDEX('Expense Ledger'!$I$1:$I$800,$J250))</f>
        <v/>
      </c>
      <c r="G250" s="52" t="str">
        <f aca="false">IF($A250="","",INDEX('Expense Ledger'!$J$1:$J$800,$J250))</f>
        <v/>
      </c>
      <c r="H250" s="52" t="str">
        <f aca="false">IF($A250="","",'Expenses Testing'!$E$9)</f>
        <v/>
      </c>
      <c r="I250" s="50" t="str">
        <f aca="false">IF($A250="","","Above materiality – automatically selected")</f>
        <v/>
      </c>
      <c r="J250" s="90" t="str">
        <f aca="false">IF($A250="","",MATCH(LARGE('Expense Ledger'!$P$2:$P$800,$A250),'Expense Ledger'!$P$2:$P$800,0)+1)</f>
        <v/>
      </c>
      <c r="K250" s="50" t="str">
        <f aca="false">IF($A250="","",INDEX('Expense Ledger'!$A$1:$A$800,$J250)&amp;"")</f>
        <v/>
      </c>
      <c r="L250" s="54"/>
      <c r="M250" s="54"/>
    </row>
    <row r="251" customFormat="false" ht="15" hidden="false" customHeight="false" outlineLevel="0" collapsed="false">
      <c r="A251" s="90" t="str">
        <f aca="false">IF(ROWS($A$5:A251)&lt;='Expenses Testing'!$E$31,ROWS($A$5:A251),"")</f>
        <v/>
      </c>
      <c r="B251" s="91" t="str">
        <f aca="false">IF($A251="","",INDEX('Expense Ledger'!$B$1:$B$800,$J251))</f>
        <v/>
      </c>
      <c r="C251" s="90" t="str">
        <f aca="false">IF($A251="","",INDEX('Expense Ledger'!$C$1:$C$800,$J251))</f>
        <v/>
      </c>
      <c r="D251" s="50" t="str">
        <f aca="false">IF($A251="","",INDEX('Expense Ledger'!$D$1:$D$800,$J251))</f>
        <v/>
      </c>
      <c r="E251" s="50" t="str">
        <f aca="false">IF($A251="","",INDEX('Expense Ledger'!$F$1:$F$800,$J251)&amp;"")</f>
        <v/>
      </c>
      <c r="F251" s="52" t="str">
        <f aca="false">IF($A251="","",INDEX('Expense Ledger'!$I$1:$I$800,$J251))</f>
        <v/>
      </c>
      <c r="G251" s="52" t="str">
        <f aca="false">IF($A251="","",INDEX('Expense Ledger'!$J$1:$J$800,$J251))</f>
        <v/>
      </c>
      <c r="H251" s="52" t="str">
        <f aca="false">IF($A251="","",'Expenses Testing'!$E$9)</f>
        <v/>
      </c>
      <c r="I251" s="50" t="str">
        <f aca="false">IF($A251="","","Above materiality – automatically selected")</f>
        <v/>
      </c>
      <c r="J251" s="90" t="str">
        <f aca="false">IF($A251="","",MATCH(LARGE('Expense Ledger'!$P$2:$P$800,$A251),'Expense Ledger'!$P$2:$P$800,0)+1)</f>
        <v/>
      </c>
      <c r="K251" s="50" t="str">
        <f aca="false">IF($A251="","",INDEX('Expense Ledger'!$A$1:$A$800,$J251)&amp;"")</f>
        <v/>
      </c>
      <c r="L251" s="54"/>
      <c r="M251" s="54"/>
    </row>
    <row r="252" customFormat="false" ht="15" hidden="false" customHeight="false" outlineLevel="0" collapsed="false">
      <c r="A252" s="90" t="str">
        <f aca="false">IF(ROWS($A$5:A252)&lt;='Expenses Testing'!$E$31,ROWS($A$5:A252),"")</f>
        <v/>
      </c>
      <c r="B252" s="91" t="str">
        <f aca="false">IF($A252="","",INDEX('Expense Ledger'!$B$1:$B$800,$J252))</f>
        <v/>
      </c>
      <c r="C252" s="90" t="str">
        <f aca="false">IF($A252="","",INDEX('Expense Ledger'!$C$1:$C$800,$J252))</f>
        <v/>
      </c>
      <c r="D252" s="50" t="str">
        <f aca="false">IF($A252="","",INDEX('Expense Ledger'!$D$1:$D$800,$J252))</f>
        <v/>
      </c>
      <c r="E252" s="50" t="str">
        <f aca="false">IF($A252="","",INDEX('Expense Ledger'!$F$1:$F$800,$J252)&amp;"")</f>
        <v/>
      </c>
      <c r="F252" s="52" t="str">
        <f aca="false">IF($A252="","",INDEX('Expense Ledger'!$I$1:$I$800,$J252))</f>
        <v/>
      </c>
      <c r="G252" s="52" t="str">
        <f aca="false">IF($A252="","",INDEX('Expense Ledger'!$J$1:$J$800,$J252))</f>
        <v/>
      </c>
      <c r="H252" s="52" t="str">
        <f aca="false">IF($A252="","",'Expenses Testing'!$E$9)</f>
        <v/>
      </c>
      <c r="I252" s="50" t="str">
        <f aca="false">IF($A252="","","Above materiality – automatically selected")</f>
        <v/>
      </c>
      <c r="J252" s="90" t="str">
        <f aca="false">IF($A252="","",MATCH(LARGE('Expense Ledger'!$P$2:$P$800,$A252),'Expense Ledger'!$P$2:$P$800,0)+1)</f>
        <v/>
      </c>
      <c r="K252" s="50" t="str">
        <f aca="false">IF($A252="","",INDEX('Expense Ledger'!$A$1:$A$800,$J252)&amp;"")</f>
        <v/>
      </c>
      <c r="L252" s="54"/>
      <c r="M252" s="54"/>
    </row>
    <row r="253" customFormat="false" ht="15" hidden="false" customHeight="false" outlineLevel="0" collapsed="false">
      <c r="A253" s="90" t="str">
        <f aca="false">IF(ROWS($A$5:A253)&lt;='Expenses Testing'!$E$31,ROWS($A$5:A253),"")</f>
        <v/>
      </c>
      <c r="B253" s="91" t="str">
        <f aca="false">IF($A253="","",INDEX('Expense Ledger'!$B$1:$B$800,$J253))</f>
        <v/>
      </c>
      <c r="C253" s="90" t="str">
        <f aca="false">IF($A253="","",INDEX('Expense Ledger'!$C$1:$C$800,$J253))</f>
        <v/>
      </c>
      <c r="D253" s="50" t="str">
        <f aca="false">IF($A253="","",INDEX('Expense Ledger'!$D$1:$D$800,$J253))</f>
        <v/>
      </c>
      <c r="E253" s="50" t="str">
        <f aca="false">IF($A253="","",INDEX('Expense Ledger'!$F$1:$F$800,$J253)&amp;"")</f>
        <v/>
      </c>
      <c r="F253" s="52" t="str">
        <f aca="false">IF($A253="","",INDEX('Expense Ledger'!$I$1:$I$800,$J253))</f>
        <v/>
      </c>
      <c r="G253" s="52" t="str">
        <f aca="false">IF($A253="","",INDEX('Expense Ledger'!$J$1:$J$800,$J253))</f>
        <v/>
      </c>
      <c r="H253" s="52" t="str">
        <f aca="false">IF($A253="","",'Expenses Testing'!$E$9)</f>
        <v/>
      </c>
      <c r="I253" s="50" t="str">
        <f aca="false">IF($A253="","","Above materiality – automatically selected")</f>
        <v/>
      </c>
      <c r="J253" s="90" t="str">
        <f aca="false">IF($A253="","",MATCH(LARGE('Expense Ledger'!$P$2:$P$800,$A253),'Expense Ledger'!$P$2:$P$800,0)+1)</f>
        <v/>
      </c>
      <c r="K253" s="50" t="str">
        <f aca="false">IF($A253="","",INDEX('Expense Ledger'!$A$1:$A$800,$J253)&amp;"")</f>
        <v/>
      </c>
      <c r="L253" s="54"/>
      <c r="M253" s="54"/>
    </row>
    <row r="254" customFormat="false" ht="15" hidden="false" customHeight="false" outlineLevel="0" collapsed="false">
      <c r="A254" s="90" t="str">
        <f aca="false">IF(ROWS($A$5:A254)&lt;='Expenses Testing'!$E$31,ROWS($A$5:A254),"")</f>
        <v/>
      </c>
      <c r="B254" s="91" t="str">
        <f aca="false">IF($A254="","",INDEX('Expense Ledger'!$B$1:$B$800,$J254))</f>
        <v/>
      </c>
      <c r="C254" s="90" t="str">
        <f aca="false">IF($A254="","",INDEX('Expense Ledger'!$C$1:$C$800,$J254))</f>
        <v/>
      </c>
      <c r="D254" s="50" t="str">
        <f aca="false">IF($A254="","",INDEX('Expense Ledger'!$D$1:$D$800,$J254))</f>
        <v/>
      </c>
      <c r="E254" s="50" t="str">
        <f aca="false">IF($A254="","",INDEX('Expense Ledger'!$F$1:$F$800,$J254)&amp;"")</f>
        <v/>
      </c>
      <c r="F254" s="52" t="str">
        <f aca="false">IF($A254="","",INDEX('Expense Ledger'!$I$1:$I$800,$J254))</f>
        <v/>
      </c>
      <c r="G254" s="52" t="str">
        <f aca="false">IF($A254="","",INDEX('Expense Ledger'!$J$1:$J$800,$J254))</f>
        <v/>
      </c>
      <c r="H254" s="52" t="str">
        <f aca="false">IF($A254="","",'Expenses Testing'!$E$9)</f>
        <v/>
      </c>
      <c r="I254" s="50" t="str">
        <f aca="false">IF($A254="","","Above materiality – automatically selected")</f>
        <v/>
      </c>
      <c r="J254" s="90" t="str">
        <f aca="false">IF($A254="","",MATCH(LARGE('Expense Ledger'!$P$2:$P$800,$A254),'Expense Ledger'!$P$2:$P$800,0)+1)</f>
        <v/>
      </c>
      <c r="K254" s="50" t="str">
        <f aca="false">IF($A254="","",INDEX('Expense Ledger'!$A$1:$A$800,$J254)&amp;"")</f>
        <v/>
      </c>
      <c r="L254" s="54"/>
      <c r="M254" s="54"/>
    </row>
    <row r="255" customFormat="false" ht="15" hidden="false" customHeight="false" outlineLevel="0" collapsed="false">
      <c r="A255" s="90" t="str">
        <f aca="false">IF(ROWS($A$5:A255)&lt;='Expenses Testing'!$E$31,ROWS($A$5:A255),"")</f>
        <v/>
      </c>
      <c r="B255" s="91" t="str">
        <f aca="false">IF($A255="","",INDEX('Expense Ledger'!$B$1:$B$800,$J255))</f>
        <v/>
      </c>
      <c r="C255" s="90" t="str">
        <f aca="false">IF($A255="","",INDEX('Expense Ledger'!$C$1:$C$800,$J255))</f>
        <v/>
      </c>
      <c r="D255" s="50" t="str">
        <f aca="false">IF($A255="","",INDEX('Expense Ledger'!$D$1:$D$800,$J255))</f>
        <v/>
      </c>
      <c r="E255" s="50" t="str">
        <f aca="false">IF($A255="","",INDEX('Expense Ledger'!$F$1:$F$800,$J255)&amp;"")</f>
        <v/>
      </c>
      <c r="F255" s="52" t="str">
        <f aca="false">IF($A255="","",INDEX('Expense Ledger'!$I$1:$I$800,$J255))</f>
        <v/>
      </c>
      <c r="G255" s="52" t="str">
        <f aca="false">IF($A255="","",INDEX('Expense Ledger'!$J$1:$J$800,$J255))</f>
        <v/>
      </c>
      <c r="H255" s="52" t="str">
        <f aca="false">IF($A255="","",'Expenses Testing'!$E$9)</f>
        <v/>
      </c>
      <c r="I255" s="50" t="str">
        <f aca="false">IF($A255="","","Above materiality – automatically selected")</f>
        <v/>
      </c>
      <c r="J255" s="90" t="str">
        <f aca="false">IF($A255="","",MATCH(LARGE('Expense Ledger'!$P$2:$P$800,$A255),'Expense Ledger'!$P$2:$P$800,0)+1)</f>
        <v/>
      </c>
      <c r="K255" s="50" t="str">
        <f aca="false">IF($A255="","",INDEX('Expense Ledger'!$A$1:$A$800,$J255)&amp;"")</f>
        <v/>
      </c>
      <c r="L255" s="54"/>
      <c r="M255" s="54"/>
    </row>
    <row r="256" customFormat="false" ht="15" hidden="false" customHeight="false" outlineLevel="0" collapsed="false">
      <c r="A256" s="90" t="str">
        <f aca="false">IF(ROWS($A$5:A256)&lt;='Expenses Testing'!$E$31,ROWS($A$5:A256),"")</f>
        <v/>
      </c>
      <c r="B256" s="91" t="str">
        <f aca="false">IF($A256="","",INDEX('Expense Ledger'!$B$1:$B$800,$J256))</f>
        <v/>
      </c>
      <c r="C256" s="90" t="str">
        <f aca="false">IF($A256="","",INDEX('Expense Ledger'!$C$1:$C$800,$J256))</f>
        <v/>
      </c>
      <c r="D256" s="50" t="str">
        <f aca="false">IF($A256="","",INDEX('Expense Ledger'!$D$1:$D$800,$J256))</f>
        <v/>
      </c>
      <c r="E256" s="50" t="str">
        <f aca="false">IF($A256="","",INDEX('Expense Ledger'!$F$1:$F$800,$J256)&amp;"")</f>
        <v/>
      </c>
      <c r="F256" s="52" t="str">
        <f aca="false">IF($A256="","",INDEX('Expense Ledger'!$I$1:$I$800,$J256))</f>
        <v/>
      </c>
      <c r="G256" s="52" t="str">
        <f aca="false">IF($A256="","",INDEX('Expense Ledger'!$J$1:$J$800,$J256))</f>
        <v/>
      </c>
      <c r="H256" s="52" t="str">
        <f aca="false">IF($A256="","",'Expenses Testing'!$E$9)</f>
        <v/>
      </c>
      <c r="I256" s="50" t="str">
        <f aca="false">IF($A256="","","Above materiality – automatically selected")</f>
        <v/>
      </c>
      <c r="J256" s="90" t="str">
        <f aca="false">IF($A256="","",MATCH(LARGE('Expense Ledger'!$P$2:$P$800,$A256),'Expense Ledger'!$P$2:$P$800,0)+1)</f>
        <v/>
      </c>
      <c r="K256" s="50" t="str">
        <f aca="false">IF($A256="","",INDEX('Expense Ledger'!$A$1:$A$800,$J256)&amp;"")</f>
        <v/>
      </c>
      <c r="L256" s="54"/>
      <c r="M256" s="54"/>
    </row>
    <row r="257" customFormat="false" ht="15" hidden="false" customHeight="false" outlineLevel="0" collapsed="false">
      <c r="A257" s="90" t="str">
        <f aca="false">IF(ROWS($A$5:A257)&lt;='Expenses Testing'!$E$31,ROWS($A$5:A257),"")</f>
        <v/>
      </c>
      <c r="B257" s="91" t="str">
        <f aca="false">IF($A257="","",INDEX('Expense Ledger'!$B$1:$B$800,$J257))</f>
        <v/>
      </c>
      <c r="C257" s="90" t="str">
        <f aca="false">IF($A257="","",INDEX('Expense Ledger'!$C$1:$C$800,$J257))</f>
        <v/>
      </c>
      <c r="D257" s="50" t="str">
        <f aca="false">IF($A257="","",INDEX('Expense Ledger'!$D$1:$D$800,$J257))</f>
        <v/>
      </c>
      <c r="E257" s="50" t="str">
        <f aca="false">IF($A257="","",INDEX('Expense Ledger'!$F$1:$F$800,$J257)&amp;"")</f>
        <v/>
      </c>
      <c r="F257" s="52" t="str">
        <f aca="false">IF($A257="","",INDEX('Expense Ledger'!$I$1:$I$800,$J257))</f>
        <v/>
      </c>
      <c r="G257" s="52" t="str">
        <f aca="false">IF($A257="","",INDEX('Expense Ledger'!$J$1:$J$800,$J257))</f>
        <v/>
      </c>
      <c r="H257" s="52" t="str">
        <f aca="false">IF($A257="","",'Expenses Testing'!$E$9)</f>
        <v/>
      </c>
      <c r="I257" s="50" t="str">
        <f aca="false">IF($A257="","","Above materiality – automatically selected")</f>
        <v/>
      </c>
      <c r="J257" s="90" t="str">
        <f aca="false">IF($A257="","",MATCH(LARGE('Expense Ledger'!$P$2:$P$800,$A257),'Expense Ledger'!$P$2:$P$800,0)+1)</f>
        <v/>
      </c>
      <c r="K257" s="50" t="str">
        <f aca="false">IF($A257="","",INDEX('Expense Ledger'!$A$1:$A$800,$J257)&amp;"")</f>
        <v/>
      </c>
      <c r="L257" s="54"/>
      <c r="M257" s="54"/>
    </row>
    <row r="258" customFormat="false" ht="15" hidden="false" customHeight="false" outlineLevel="0" collapsed="false">
      <c r="A258" s="90" t="str">
        <f aca="false">IF(ROWS($A$5:A258)&lt;='Expenses Testing'!$E$31,ROWS($A$5:A258),"")</f>
        <v/>
      </c>
      <c r="B258" s="91" t="str">
        <f aca="false">IF($A258="","",INDEX('Expense Ledger'!$B$1:$B$800,$J258))</f>
        <v/>
      </c>
      <c r="C258" s="90" t="str">
        <f aca="false">IF($A258="","",INDEX('Expense Ledger'!$C$1:$C$800,$J258))</f>
        <v/>
      </c>
      <c r="D258" s="50" t="str">
        <f aca="false">IF($A258="","",INDEX('Expense Ledger'!$D$1:$D$800,$J258))</f>
        <v/>
      </c>
      <c r="E258" s="50" t="str">
        <f aca="false">IF($A258="","",INDEX('Expense Ledger'!$F$1:$F$800,$J258)&amp;"")</f>
        <v/>
      </c>
      <c r="F258" s="52" t="str">
        <f aca="false">IF($A258="","",INDEX('Expense Ledger'!$I$1:$I$800,$J258))</f>
        <v/>
      </c>
      <c r="G258" s="52" t="str">
        <f aca="false">IF($A258="","",INDEX('Expense Ledger'!$J$1:$J$800,$J258))</f>
        <v/>
      </c>
      <c r="H258" s="52" t="str">
        <f aca="false">IF($A258="","",'Expenses Testing'!$E$9)</f>
        <v/>
      </c>
      <c r="I258" s="50" t="str">
        <f aca="false">IF($A258="","","Above materiality – automatically selected")</f>
        <v/>
      </c>
      <c r="J258" s="90" t="str">
        <f aca="false">IF($A258="","",MATCH(LARGE('Expense Ledger'!$P$2:$P$800,$A258),'Expense Ledger'!$P$2:$P$800,0)+1)</f>
        <v/>
      </c>
      <c r="K258" s="50" t="str">
        <f aca="false">IF($A258="","",INDEX('Expense Ledger'!$A$1:$A$800,$J258)&amp;"")</f>
        <v/>
      </c>
      <c r="L258" s="54"/>
      <c r="M258" s="54"/>
    </row>
    <row r="259" customFormat="false" ht="15" hidden="false" customHeight="false" outlineLevel="0" collapsed="false">
      <c r="A259" s="90" t="str">
        <f aca="false">IF(ROWS($A$5:A259)&lt;='Expenses Testing'!$E$31,ROWS($A$5:A259),"")</f>
        <v/>
      </c>
      <c r="B259" s="91" t="str">
        <f aca="false">IF($A259="","",INDEX('Expense Ledger'!$B$1:$B$800,$J259))</f>
        <v/>
      </c>
      <c r="C259" s="90" t="str">
        <f aca="false">IF($A259="","",INDEX('Expense Ledger'!$C$1:$C$800,$J259))</f>
        <v/>
      </c>
      <c r="D259" s="50" t="str">
        <f aca="false">IF($A259="","",INDEX('Expense Ledger'!$D$1:$D$800,$J259))</f>
        <v/>
      </c>
      <c r="E259" s="50" t="str">
        <f aca="false">IF($A259="","",INDEX('Expense Ledger'!$F$1:$F$800,$J259)&amp;"")</f>
        <v/>
      </c>
      <c r="F259" s="52" t="str">
        <f aca="false">IF($A259="","",INDEX('Expense Ledger'!$I$1:$I$800,$J259))</f>
        <v/>
      </c>
      <c r="G259" s="52" t="str">
        <f aca="false">IF($A259="","",INDEX('Expense Ledger'!$J$1:$J$800,$J259))</f>
        <v/>
      </c>
      <c r="H259" s="52" t="str">
        <f aca="false">IF($A259="","",'Expenses Testing'!$E$9)</f>
        <v/>
      </c>
      <c r="I259" s="50" t="str">
        <f aca="false">IF($A259="","","Above materiality – automatically selected")</f>
        <v/>
      </c>
      <c r="J259" s="90" t="str">
        <f aca="false">IF($A259="","",MATCH(LARGE('Expense Ledger'!$P$2:$P$800,$A259),'Expense Ledger'!$P$2:$P$800,0)+1)</f>
        <v/>
      </c>
      <c r="K259" s="50" t="str">
        <f aca="false">IF($A259="","",INDEX('Expense Ledger'!$A$1:$A$800,$J259)&amp;"")</f>
        <v/>
      </c>
      <c r="L259" s="54"/>
      <c r="M259" s="54"/>
    </row>
    <row r="260" customFormat="false" ht="15" hidden="false" customHeight="false" outlineLevel="0" collapsed="false">
      <c r="A260" s="90" t="str">
        <f aca="false">IF(ROWS($A$5:A260)&lt;='Expenses Testing'!$E$31,ROWS($A$5:A260),"")</f>
        <v/>
      </c>
      <c r="B260" s="91" t="str">
        <f aca="false">IF($A260="","",INDEX('Expense Ledger'!$B$1:$B$800,$J260))</f>
        <v/>
      </c>
      <c r="C260" s="90" t="str">
        <f aca="false">IF($A260="","",INDEX('Expense Ledger'!$C$1:$C$800,$J260))</f>
        <v/>
      </c>
      <c r="D260" s="50" t="str">
        <f aca="false">IF($A260="","",INDEX('Expense Ledger'!$D$1:$D$800,$J260))</f>
        <v/>
      </c>
      <c r="E260" s="50" t="str">
        <f aca="false">IF($A260="","",INDEX('Expense Ledger'!$F$1:$F$800,$J260)&amp;"")</f>
        <v/>
      </c>
      <c r="F260" s="52" t="str">
        <f aca="false">IF($A260="","",INDEX('Expense Ledger'!$I$1:$I$800,$J260))</f>
        <v/>
      </c>
      <c r="G260" s="52" t="str">
        <f aca="false">IF($A260="","",INDEX('Expense Ledger'!$J$1:$J$800,$J260))</f>
        <v/>
      </c>
      <c r="H260" s="52" t="str">
        <f aca="false">IF($A260="","",'Expenses Testing'!$E$9)</f>
        <v/>
      </c>
      <c r="I260" s="50" t="str">
        <f aca="false">IF($A260="","","Above materiality – automatically selected")</f>
        <v/>
      </c>
      <c r="J260" s="90" t="str">
        <f aca="false">IF($A260="","",MATCH(LARGE('Expense Ledger'!$P$2:$P$800,$A260),'Expense Ledger'!$P$2:$P$800,0)+1)</f>
        <v/>
      </c>
      <c r="K260" s="50" t="str">
        <f aca="false">IF($A260="","",INDEX('Expense Ledger'!$A$1:$A$800,$J260)&amp;"")</f>
        <v/>
      </c>
      <c r="L260" s="54"/>
      <c r="M260" s="54"/>
    </row>
    <row r="261" customFormat="false" ht="15" hidden="false" customHeight="false" outlineLevel="0" collapsed="false">
      <c r="A261" s="90" t="str">
        <f aca="false">IF(ROWS($A$5:A261)&lt;='Expenses Testing'!$E$31,ROWS($A$5:A261),"")</f>
        <v/>
      </c>
      <c r="B261" s="91" t="str">
        <f aca="false">IF($A261="","",INDEX('Expense Ledger'!$B$1:$B$800,$J261))</f>
        <v/>
      </c>
      <c r="C261" s="90" t="str">
        <f aca="false">IF($A261="","",INDEX('Expense Ledger'!$C$1:$C$800,$J261))</f>
        <v/>
      </c>
      <c r="D261" s="50" t="str">
        <f aca="false">IF($A261="","",INDEX('Expense Ledger'!$D$1:$D$800,$J261))</f>
        <v/>
      </c>
      <c r="E261" s="50" t="str">
        <f aca="false">IF($A261="","",INDEX('Expense Ledger'!$F$1:$F$800,$J261)&amp;"")</f>
        <v/>
      </c>
      <c r="F261" s="52" t="str">
        <f aca="false">IF($A261="","",INDEX('Expense Ledger'!$I$1:$I$800,$J261))</f>
        <v/>
      </c>
      <c r="G261" s="52" t="str">
        <f aca="false">IF($A261="","",INDEX('Expense Ledger'!$J$1:$J$800,$J261))</f>
        <v/>
      </c>
      <c r="H261" s="52" t="str">
        <f aca="false">IF($A261="","",'Expenses Testing'!$E$9)</f>
        <v/>
      </c>
      <c r="I261" s="50" t="str">
        <f aca="false">IF($A261="","","Above materiality – automatically selected")</f>
        <v/>
      </c>
      <c r="J261" s="90" t="str">
        <f aca="false">IF($A261="","",MATCH(LARGE('Expense Ledger'!$P$2:$P$800,$A261),'Expense Ledger'!$P$2:$P$800,0)+1)</f>
        <v/>
      </c>
      <c r="K261" s="50" t="str">
        <f aca="false">IF($A261="","",INDEX('Expense Ledger'!$A$1:$A$800,$J261)&amp;"")</f>
        <v/>
      </c>
      <c r="L261" s="54"/>
      <c r="M261" s="54"/>
    </row>
    <row r="262" customFormat="false" ht="15" hidden="false" customHeight="false" outlineLevel="0" collapsed="false">
      <c r="A262" s="90" t="str">
        <f aca="false">IF(ROWS($A$5:A262)&lt;='Expenses Testing'!$E$31,ROWS($A$5:A262),"")</f>
        <v/>
      </c>
      <c r="B262" s="91" t="str">
        <f aca="false">IF($A262="","",INDEX('Expense Ledger'!$B$1:$B$800,$J262))</f>
        <v/>
      </c>
      <c r="C262" s="90" t="str">
        <f aca="false">IF($A262="","",INDEX('Expense Ledger'!$C$1:$C$800,$J262))</f>
        <v/>
      </c>
      <c r="D262" s="50" t="str">
        <f aca="false">IF($A262="","",INDEX('Expense Ledger'!$D$1:$D$800,$J262))</f>
        <v/>
      </c>
      <c r="E262" s="50" t="str">
        <f aca="false">IF($A262="","",INDEX('Expense Ledger'!$F$1:$F$800,$J262)&amp;"")</f>
        <v/>
      </c>
      <c r="F262" s="52" t="str">
        <f aca="false">IF($A262="","",INDEX('Expense Ledger'!$I$1:$I$800,$J262))</f>
        <v/>
      </c>
      <c r="G262" s="52" t="str">
        <f aca="false">IF($A262="","",INDEX('Expense Ledger'!$J$1:$J$800,$J262))</f>
        <v/>
      </c>
      <c r="H262" s="52" t="str">
        <f aca="false">IF($A262="","",'Expenses Testing'!$E$9)</f>
        <v/>
      </c>
      <c r="I262" s="50" t="str">
        <f aca="false">IF($A262="","","Above materiality – automatically selected")</f>
        <v/>
      </c>
      <c r="J262" s="90" t="str">
        <f aca="false">IF($A262="","",MATCH(LARGE('Expense Ledger'!$P$2:$P$800,$A262),'Expense Ledger'!$P$2:$P$800,0)+1)</f>
        <v/>
      </c>
      <c r="K262" s="50" t="str">
        <f aca="false">IF($A262="","",INDEX('Expense Ledger'!$A$1:$A$800,$J262)&amp;"")</f>
        <v/>
      </c>
      <c r="L262" s="54"/>
      <c r="M262" s="54"/>
    </row>
    <row r="263" customFormat="false" ht="15" hidden="false" customHeight="false" outlineLevel="0" collapsed="false">
      <c r="A263" s="90" t="str">
        <f aca="false">IF(ROWS($A$5:A263)&lt;='Expenses Testing'!$E$31,ROWS($A$5:A263),"")</f>
        <v/>
      </c>
      <c r="B263" s="91" t="str">
        <f aca="false">IF($A263="","",INDEX('Expense Ledger'!$B$1:$B$800,$J263))</f>
        <v/>
      </c>
      <c r="C263" s="90" t="str">
        <f aca="false">IF($A263="","",INDEX('Expense Ledger'!$C$1:$C$800,$J263))</f>
        <v/>
      </c>
      <c r="D263" s="50" t="str">
        <f aca="false">IF($A263="","",INDEX('Expense Ledger'!$D$1:$D$800,$J263))</f>
        <v/>
      </c>
      <c r="E263" s="50" t="str">
        <f aca="false">IF($A263="","",INDEX('Expense Ledger'!$F$1:$F$800,$J263)&amp;"")</f>
        <v/>
      </c>
      <c r="F263" s="52" t="str">
        <f aca="false">IF($A263="","",INDEX('Expense Ledger'!$I$1:$I$800,$J263))</f>
        <v/>
      </c>
      <c r="G263" s="52" t="str">
        <f aca="false">IF($A263="","",INDEX('Expense Ledger'!$J$1:$J$800,$J263))</f>
        <v/>
      </c>
      <c r="H263" s="52" t="str">
        <f aca="false">IF($A263="","",'Expenses Testing'!$E$9)</f>
        <v/>
      </c>
      <c r="I263" s="50" t="str">
        <f aca="false">IF($A263="","","Above materiality – automatically selected")</f>
        <v/>
      </c>
      <c r="J263" s="90" t="str">
        <f aca="false">IF($A263="","",MATCH(LARGE('Expense Ledger'!$P$2:$P$800,$A263),'Expense Ledger'!$P$2:$P$800,0)+1)</f>
        <v/>
      </c>
      <c r="K263" s="50" t="str">
        <f aca="false">IF($A263="","",INDEX('Expense Ledger'!$A$1:$A$800,$J263)&amp;"")</f>
        <v/>
      </c>
      <c r="L263" s="54"/>
      <c r="M263" s="54"/>
    </row>
    <row r="264" customFormat="false" ht="15" hidden="false" customHeight="false" outlineLevel="0" collapsed="false">
      <c r="A264" s="90" t="str">
        <f aca="false">IF(ROWS($A$5:A264)&lt;='Expenses Testing'!$E$31,ROWS($A$5:A264),"")</f>
        <v/>
      </c>
      <c r="B264" s="91" t="str">
        <f aca="false">IF($A264="","",INDEX('Expense Ledger'!$B$1:$B$800,$J264))</f>
        <v/>
      </c>
      <c r="C264" s="90" t="str">
        <f aca="false">IF($A264="","",INDEX('Expense Ledger'!$C$1:$C$800,$J264))</f>
        <v/>
      </c>
      <c r="D264" s="50" t="str">
        <f aca="false">IF($A264="","",INDEX('Expense Ledger'!$D$1:$D$800,$J264))</f>
        <v/>
      </c>
      <c r="E264" s="50" t="str">
        <f aca="false">IF($A264="","",INDEX('Expense Ledger'!$F$1:$F$800,$J264)&amp;"")</f>
        <v/>
      </c>
      <c r="F264" s="52" t="str">
        <f aca="false">IF($A264="","",INDEX('Expense Ledger'!$I$1:$I$800,$J264))</f>
        <v/>
      </c>
      <c r="G264" s="52" t="str">
        <f aca="false">IF($A264="","",INDEX('Expense Ledger'!$J$1:$J$800,$J264))</f>
        <v/>
      </c>
      <c r="H264" s="52" t="str">
        <f aca="false">IF($A264="","",'Expenses Testing'!$E$9)</f>
        <v/>
      </c>
      <c r="I264" s="50" t="str">
        <f aca="false">IF($A264="","","Above materiality – automatically selected")</f>
        <v/>
      </c>
      <c r="J264" s="90" t="str">
        <f aca="false">IF($A264="","",MATCH(LARGE('Expense Ledger'!$P$2:$P$800,$A264),'Expense Ledger'!$P$2:$P$800,0)+1)</f>
        <v/>
      </c>
      <c r="K264" s="50" t="str">
        <f aca="false">IF($A264="","",INDEX('Expense Ledger'!$A$1:$A$800,$J264)&amp;"")</f>
        <v/>
      </c>
      <c r="L264" s="54"/>
      <c r="M264" s="54"/>
    </row>
    <row r="265" customFormat="false" ht="15" hidden="false" customHeight="false" outlineLevel="0" collapsed="false">
      <c r="A265" s="90" t="str">
        <f aca="false">IF(ROWS($A$5:A265)&lt;='Expenses Testing'!$E$31,ROWS($A$5:A265),"")</f>
        <v/>
      </c>
      <c r="B265" s="91" t="str">
        <f aca="false">IF($A265="","",INDEX('Expense Ledger'!$B$1:$B$800,$J265))</f>
        <v/>
      </c>
      <c r="C265" s="90" t="str">
        <f aca="false">IF($A265="","",INDEX('Expense Ledger'!$C$1:$C$800,$J265))</f>
        <v/>
      </c>
      <c r="D265" s="50" t="str">
        <f aca="false">IF($A265="","",INDEX('Expense Ledger'!$D$1:$D$800,$J265))</f>
        <v/>
      </c>
      <c r="E265" s="50" t="str">
        <f aca="false">IF($A265="","",INDEX('Expense Ledger'!$F$1:$F$800,$J265)&amp;"")</f>
        <v/>
      </c>
      <c r="F265" s="52" t="str">
        <f aca="false">IF($A265="","",INDEX('Expense Ledger'!$I$1:$I$800,$J265))</f>
        <v/>
      </c>
      <c r="G265" s="52" t="str">
        <f aca="false">IF($A265="","",INDEX('Expense Ledger'!$J$1:$J$800,$J265))</f>
        <v/>
      </c>
      <c r="H265" s="52" t="str">
        <f aca="false">IF($A265="","",'Expenses Testing'!$E$9)</f>
        <v/>
      </c>
      <c r="I265" s="50" t="str">
        <f aca="false">IF($A265="","","Above materiality – automatically selected")</f>
        <v/>
      </c>
      <c r="J265" s="90" t="str">
        <f aca="false">IF($A265="","",MATCH(LARGE('Expense Ledger'!$P$2:$P$800,$A265),'Expense Ledger'!$P$2:$P$800,0)+1)</f>
        <v/>
      </c>
      <c r="K265" s="50" t="str">
        <f aca="false">IF($A265="","",INDEX('Expense Ledger'!$A$1:$A$800,$J265)&amp;"")</f>
        <v/>
      </c>
      <c r="L265" s="54"/>
      <c r="M265" s="54"/>
    </row>
    <row r="266" customFormat="false" ht="15" hidden="false" customHeight="false" outlineLevel="0" collapsed="false">
      <c r="A266" s="90" t="str">
        <f aca="false">IF(ROWS($A$5:A266)&lt;='Expenses Testing'!$E$31,ROWS($A$5:A266),"")</f>
        <v/>
      </c>
      <c r="B266" s="91" t="str">
        <f aca="false">IF($A266="","",INDEX('Expense Ledger'!$B$1:$B$800,$J266))</f>
        <v/>
      </c>
      <c r="C266" s="90" t="str">
        <f aca="false">IF($A266="","",INDEX('Expense Ledger'!$C$1:$C$800,$J266))</f>
        <v/>
      </c>
      <c r="D266" s="50" t="str">
        <f aca="false">IF($A266="","",INDEX('Expense Ledger'!$D$1:$D$800,$J266))</f>
        <v/>
      </c>
      <c r="E266" s="50" t="str">
        <f aca="false">IF($A266="","",INDEX('Expense Ledger'!$F$1:$F$800,$J266)&amp;"")</f>
        <v/>
      </c>
      <c r="F266" s="52" t="str">
        <f aca="false">IF($A266="","",INDEX('Expense Ledger'!$I$1:$I$800,$J266))</f>
        <v/>
      </c>
      <c r="G266" s="52" t="str">
        <f aca="false">IF($A266="","",INDEX('Expense Ledger'!$J$1:$J$800,$J266))</f>
        <v/>
      </c>
      <c r="H266" s="52" t="str">
        <f aca="false">IF($A266="","",'Expenses Testing'!$E$9)</f>
        <v/>
      </c>
      <c r="I266" s="50" t="str">
        <f aca="false">IF($A266="","","Above materiality – automatically selected")</f>
        <v/>
      </c>
      <c r="J266" s="90" t="str">
        <f aca="false">IF($A266="","",MATCH(LARGE('Expense Ledger'!$P$2:$P$800,$A266),'Expense Ledger'!$P$2:$P$800,0)+1)</f>
        <v/>
      </c>
      <c r="K266" s="50" t="str">
        <f aca="false">IF($A266="","",INDEX('Expense Ledger'!$A$1:$A$800,$J266)&amp;"")</f>
        <v/>
      </c>
      <c r="L266" s="54"/>
      <c r="M266" s="54"/>
    </row>
    <row r="267" customFormat="false" ht="15" hidden="false" customHeight="false" outlineLevel="0" collapsed="false">
      <c r="A267" s="90" t="str">
        <f aca="false">IF(ROWS($A$5:A267)&lt;='Expenses Testing'!$E$31,ROWS($A$5:A267),"")</f>
        <v/>
      </c>
      <c r="B267" s="91" t="str">
        <f aca="false">IF($A267="","",INDEX('Expense Ledger'!$B$1:$B$800,$J267))</f>
        <v/>
      </c>
      <c r="C267" s="90" t="str">
        <f aca="false">IF($A267="","",INDEX('Expense Ledger'!$C$1:$C$800,$J267))</f>
        <v/>
      </c>
      <c r="D267" s="50" t="str">
        <f aca="false">IF($A267="","",INDEX('Expense Ledger'!$D$1:$D$800,$J267))</f>
        <v/>
      </c>
      <c r="E267" s="50" t="str">
        <f aca="false">IF($A267="","",INDEX('Expense Ledger'!$F$1:$F$800,$J267)&amp;"")</f>
        <v/>
      </c>
      <c r="F267" s="52" t="str">
        <f aca="false">IF($A267="","",INDEX('Expense Ledger'!$I$1:$I$800,$J267))</f>
        <v/>
      </c>
      <c r="G267" s="52" t="str">
        <f aca="false">IF($A267="","",INDEX('Expense Ledger'!$J$1:$J$800,$J267))</f>
        <v/>
      </c>
      <c r="H267" s="52" t="str">
        <f aca="false">IF($A267="","",'Expenses Testing'!$E$9)</f>
        <v/>
      </c>
      <c r="I267" s="50" t="str">
        <f aca="false">IF($A267="","","Above materiality – automatically selected")</f>
        <v/>
      </c>
      <c r="J267" s="90" t="str">
        <f aca="false">IF($A267="","",MATCH(LARGE('Expense Ledger'!$P$2:$P$800,$A267),'Expense Ledger'!$P$2:$P$800,0)+1)</f>
        <v/>
      </c>
      <c r="K267" s="50" t="str">
        <f aca="false">IF($A267="","",INDEX('Expense Ledger'!$A$1:$A$800,$J267)&amp;"")</f>
        <v/>
      </c>
      <c r="L267" s="54"/>
      <c r="M267" s="54"/>
    </row>
    <row r="268" customFormat="false" ht="15" hidden="false" customHeight="false" outlineLevel="0" collapsed="false">
      <c r="A268" s="90" t="str">
        <f aca="false">IF(ROWS($A$5:A268)&lt;='Expenses Testing'!$E$31,ROWS($A$5:A268),"")</f>
        <v/>
      </c>
      <c r="B268" s="91" t="str">
        <f aca="false">IF($A268="","",INDEX('Expense Ledger'!$B$1:$B$800,$J268))</f>
        <v/>
      </c>
      <c r="C268" s="90" t="str">
        <f aca="false">IF($A268="","",INDEX('Expense Ledger'!$C$1:$C$800,$J268))</f>
        <v/>
      </c>
      <c r="D268" s="50" t="str">
        <f aca="false">IF($A268="","",INDEX('Expense Ledger'!$D$1:$D$800,$J268))</f>
        <v/>
      </c>
      <c r="E268" s="50" t="str">
        <f aca="false">IF($A268="","",INDEX('Expense Ledger'!$F$1:$F$800,$J268)&amp;"")</f>
        <v/>
      </c>
      <c r="F268" s="52" t="str">
        <f aca="false">IF($A268="","",INDEX('Expense Ledger'!$I$1:$I$800,$J268))</f>
        <v/>
      </c>
      <c r="G268" s="52" t="str">
        <f aca="false">IF($A268="","",INDEX('Expense Ledger'!$J$1:$J$800,$J268))</f>
        <v/>
      </c>
      <c r="H268" s="52" t="str">
        <f aca="false">IF($A268="","",'Expenses Testing'!$E$9)</f>
        <v/>
      </c>
      <c r="I268" s="50" t="str">
        <f aca="false">IF($A268="","","Above materiality – automatically selected")</f>
        <v/>
      </c>
      <c r="J268" s="90" t="str">
        <f aca="false">IF($A268="","",MATCH(LARGE('Expense Ledger'!$P$2:$P$800,$A268),'Expense Ledger'!$P$2:$P$800,0)+1)</f>
        <v/>
      </c>
      <c r="K268" s="50" t="str">
        <f aca="false">IF($A268="","",INDEX('Expense Ledger'!$A$1:$A$800,$J268)&amp;"")</f>
        <v/>
      </c>
      <c r="L268" s="54"/>
      <c r="M268" s="54"/>
    </row>
    <row r="269" customFormat="false" ht="15" hidden="false" customHeight="false" outlineLevel="0" collapsed="false">
      <c r="A269" s="90" t="str">
        <f aca="false">IF(ROWS($A$5:A269)&lt;='Expenses Testing'!$E$31,ROWS($A$5:A269),"")</f>
        <v/>
      </c>
      <c r="B269" s="91" t="str">
        <f aca="false">IF($A269="","",INDEX('Expense Ledger'!$B$1:$B$800,$J269))</f>
        <v/>
      </c>
      <c r="C269" s="90" t="str">
        <f aca="false">IF($A269="","",INDEX('Expense Ledger'!$C$1:$C$800,$J269))</f>
        <v/>
      </c>
      <c r="D269" s="50" t="str">
        <f aca="false">IF($A269="","",INDEX('Expense Ledger'!$D$1:$D$800,$J269))</f>
        <v/>
      </c>
      <c r="E269" s="50" t="str">
        <f aca="false">IF($A269="","",INDEX('Expense Ledger'!$F$1:$F$800,$J269)&amp;"")</f>
        <v/>
      </c>
      <c r="F269" s="52" t="str">
        <f aca="false">IF($A269="","",INDEX('Expense Ledger'!$I$1:$I$800,$J269))</f>
        <v/>
      </c>
      <c r="G269" s="52" t="str">
        <f aca="false">IF($A269="","",INDEX('Expense Ledger'!$J$1:$J$800,$J269))</f>
        <v/>
      </c>
      <c r="H269" s="52" t="str">
        <f aca="false">IF($A269="","",'Expenses Testing'!$E$9)</f>
        <v/>
      </c>
      <c r="I269" s="50" t="str">
        <f aca="false">IF($A269="","","Above materiality – automatically selected")</f>
        <v/>
      </c>
      <c r="J269" s="90" t="str">
        <f aca="false">IF($A269="","",MATCH(LARGE('Expense Ledger'!$P$2:$P$800,$A269),'Expense Ledger'!$P$2:$P$800,0)+1)</f>
        <v/>
      </c>
      <c r="K269" s="50" t="str">
        <f aca="false">IF($A269="","",INDEX('Expense Ledger'!$A$1:$A$800,$J269)&amp;"")</f>
        <v/>
      </c>
      <c r="L269" s="54"/>
      <c r="M269" s="54"/>
    </row>
    <row r="270" customFormat="false" ht="15" hidden="false" customHeight="false" outlineLevel="0" collapsed="false">
      <c r="A270" s="90" t="str">
        <f aca="false">IF(ROWS($A$5:A270)&lt;='Expenses Testing'!$E$31,ROWS($A$5:A270),"")</f>
        <v/>
      </c>
      <c r="B270" s="91" t="str">
        <f aca="false">IF($A270="","",INDEX('Expense Ledger'!$B$1:$B$800,$J270))</f>
        <v/>
      </c>
      <c r="C270" s="90" t="str">
        <f aca="false">IF($A270="","",INDEX('Expense Ledger'!$C$1:$C$800,$J270))</f>
        <v/>
      </c>
      <c r="D270" s="50" t="str">
        <f aca="false">IF($A270="","",INDEX('Expense Ledger'!$D$1:$D$800,$J270))</f>
        <v/>
      </c>
      <c r="E270" s="50" t="str">
        <f aca="false">IF($A270="","",INDEX('Expense Ledger'!$F$1:$F$800,$J270)&amp;"")</f>
        <v/>
      </c>
      <c r="F270" s="52" t="str">
        <f aca="false">IF($A270="","",INDEX('Expense Ledger'!$I$1:$I$800,$J270))</f>
        <v/>
      </c>
      <c r="G270" s="52" t="str">
        <f aca="false">IF($A270="","",INDEX('Expense Ledger'!$J$1:$J$800,$J270))</f>
        <v/>
      </c>
      <c r="H270" s="52" t="str">
        <f aca="false">IF($A270="","",'Expenses Testing'!$E$9)</f>
        <v/>
      </c>
      <c r="I270" s="50" t="str">
        <f aca="false">IF($A270="","","Above materiality – automatically selected")</f>
        <v/>
      </c>
      <c r="J270" s="90" t="str">
        <f aca="false">IF($A270="","",MATCH(LARGE('Expense Ledger'!$P$2:$P$800,$A270),'Expense Ledger'!$P$2:$P$800,0)+1)</f>
        <v/>
      </c>
      <c r="K270" s="50" t="str">
        <f aca="false">IF($A270="","",INDEX('Expense Ledger'!$A$1:$A$800,$J270)&amp;"")</f>
        <v/>
      </c>
      <c r="L270" s="54"/>
      <c r="M270" s="54"/>
    </row>
    <row r="271" customFormat="false" ht="15" hidden="false" customHeight="false" outlineLevel="0" collapsed="false">
      <c r="A271" s="90" t="str">
        <f aca="false">IF(ROWS($A$5:A271)&lt;='Expenses Testing'!$E$31,ROWS($A$5:A271),"")</f>
        <v/>
      </c>
      <c r="B271" s="91" t="str">
        <f aca="false">IF($A271="","",INDEX('Expense Ledger'!$B$1:$B$800,$J271))</f>
        <v/>
      </c>
      <c r="C271" s="90" t="str">
        <f aca="false">IF($A271="","",INDEX('Expense Ledger'!$C$1:$C$800,$J271))</f>
        <v/>
      </c>
      <c r="D271" s="50" t="str">
        <f aca="false">IF($A271="","",INDEX('Expense Ledger'!$D$1:$D$800,$J271))</f>
        <v/>
      </c>
      <c r="E271" s="50" t="str">
        <f aca="false">IF($A271="","",INDEX('Expense Ledger'!$F$1:$F$800,$J271)&amp;"")</f>
        <v/>
      </c>
      <c r="F271" s="52" t="str">
        <f aca="false">IF($A271="","",INDEX('Expense Ledger'!$I$1:$I$800,$J271))</f>
        <v/>
      </c>
      <c r="G271" s="52" t="str">
        <f aca="false">IF($A271="","",INDEX('Expense Ledger'!$J$1:$J$800,$J271))</f>
        <v/>
      </c>
      <c r="H271" s="52" t="str">
        <f aca="false">IF($A271="","",'Expenses Testing'!$E$9)</f>
        <v/>
      </c>
      <c r="I271" s="50" t="str">
        <f aca="false">IF($A271="","","Above materiality – automatically selected")</f>
        <v/>
      </c>
      <c r="J271" s="90" t="str">
        <f aca="false">IF($A271="","",MATCH(LARGE('Expense Ledger'!$P$2:$P$800,$A271),'Expense Ledger'!$P$2:$P$800,0)+1)</f>
        <v/>
      </c>
      <c r="K271" s="50" t="str">
        <f aca="false">IF($A271="","",INDEX('Expense Ledger'!$A$1:$A$800,$J271)&amp;"")</f>
        <v/>
      </c>
      <c r="L271" s="54"/>
      <c r="M271" s="54"/>
    </row>
    <row r="272" customFormat="false" ht="15" hidden="false" customHeight="false" outlineLevel="0" collapsed="false">
      <c r="A272" s="90" t="str">
        <f aca="false">IF(ROWS($A$5:A272)&lt;='Expenses Testing'!$E$31,ROWS($A$5:A272),"")</f>
        <v/>
      </c>
      <c r="B272" s="91" t="str">
        <f aca="false">IF($A272="","",INDEX('Expense Ledger'!$B$1:$B$800,$J272))</f>
        <v/>
      </c>
      <c r="C272" s="90" t="str">
        <f aca="false">IF($A272="","",INDEX('Expense Ledger'!$C$1:$C$800,$J272))</f>
        <v/>
      </c>
      <c r="D272" s="50" t="str">
        <f aca="false">IF($A272="","",INDEX('Expense Ledger'!$D$1:$D$800,$J272))</f>
        <v/>
      </c>
      <c r="E272" s="50" t="str">
        <f aca="false">IF($A272="","",INDEX('Expense Ledger'!$F$1:$F$800,$J272)&amp;"")</f>
        <v/>
      </c>
      <c r="F272" s="52" t="str">
        <f aca="false">IF($A272="","",INDEX('Expense Ledger'!$I$1:$I$800,$J272))</f>
        <v/>
      </c>
      <c r="G272" s="52" t="str">
        <f aca="false">IF($A272="","",INDEX('Expense Ledger'!$J$1:$J$800,$J272))</f>
        <v/>
      </c>
      <c r="H272" s="52" t="str">
        <f aca="false">IF($A272="","",'Expenses Testing'!$E$9)</f>
        <v/>
      </c>
      <c r="I272" s="50" t="str">
        <f aca="false">IF($A272="","","Above materiality – automatically selected")</f>
        <v/>
      </c>
      <c r="J272" s="90" t="str">
        <f aca="false">IF($A272="","",MATCH(LARGE('Expense Ledger'!$P$2:$P$800,$A272),'Expense Ledger'!$P$2:$P$800,0)+1)</f>
        <v/>
      </c>
      <c r="K272" s="50" t="str">
        <f aca="false">IF($A272="","",INDEX('Expense Ledger'!$A$1:$A$800,$J272)&amp;"")</f>
        <v/>
      </c>
      <c r="L272" s="54"/>
      <c r="M272" s="54"/>
    </row>
    <row r="273" customFormat="false" ht="15" hidden="false" customHeight="false" outlineLevel="0" collapsed="false">
      <c r="A273" s="90" t="str">
        <f aca="false">IF(ROWS($A$5:A273)&lt;='Expenses Testing'!$E$31,ROWS($A$5:A273),"")</f>
        <v/>
      </c>
      <c r="B273" s="91" t="str">
        <f aca="false">IF($A273="","",INDEX('Expense Ledger'!$B$1:$B$800,$J273))</f>
        <v/>
      </c>
      <c r="C273" s="90" t="str">
        <f aca="false">IF($A273="","",INDEX('Expense Ledger'!$C$1:$C$800,$J273))</f>
        <v/>
      </c>
      <c r="D273" s="50" t="str">
        <f aca="false">IF($A273="","",INDEX('Expense Ledger'!$D$1:$D$800,$J273))</f>
        <v/>
      </c>
      <c r="E273" s="50" t="str">
        <f aca="false">IF($A273="","",INDEX('Expense Ledger'!$F$1:$F$800,$J273)&amp;"")</f>
        <v/>
      </c>
      <c r="F273" s="52" t="str">
        <f aca="false">IF($A273="","",INDEX('Expense Ledger'!$I$1:$I$800,$J273))</f>
        <v/>
      </c>
      <c r="G273" s="52" t="str">
        <f aca="false">IF($A273="","",INDEX('Expense Ledger'!$J$1:$J$800,$J273))</f>
        <v/>
      </c>
      <c r="H273" s="52" t="str">
        <f aca="false">IF($A273="","",'Expenses Testing'!$E$9)</f>
        <v/>
      </c>
      <c r="I273" s="50" t="str">
        <f aca="false">IF($A273="","","Above materiality – automatically selected")</f>
        <v/>
      </c>
      <c r="J273" s="90" t="str">
        <f aca="false">IF($A273="","",MATCH(LARGE('Expense Ledger'!$P$2:$P$800,$A273),'Expense Ledger'!$P$2:$P$800,0)+1)</f>
        <v/>
      </c>
      <c r="K273" s="50" t="str">
        <f aca="false">IF($A273="","",INDEX('Expense Ledger'!$A$1:$A$800,$J273)&amp;"")</f>
        <v/>
      </c>
      <c r="L273" s="54"/>
      <c r="M273" s="54"/>
    </row>
    <row r="274" customFormat="false" ht="15" hidden="false" customHeight="false" outlineLevel="0" collapsed="false">
      <c r="A274" s="90" t="str">
        <f aca="false">IF(ROWS($A$5:A274)&lt;='Expenses Testing'!$E$31,ROWS($A$5:A274),"")</f>
        <v/>
      </c>
      <c r="B274" s="91" t="str">
        <f aca="false">IF($A274="","",INDEX('Expense Ledger'!$B$1:$B$800,$J274))</f>
        <v/>
      </c>
      <c r="C274" s="90" t="str">
        <f aca="false">IF($A274="","",INDEX('Expense Ledger'!$C$1:$C$800,$J274))</f>
        <v/>
      </c>
      <c r="D274" s="50" t="str">
        <f aca="false">IF($A274="","",INDEX('Expense Ledger'!$D$1:$D$800,$J274))</f>
        <v/>
      </c>
      <c r="E274" s="50" t="str">
        <f aca="false">IF($A274="","",INDEX('Expense Ledger'!$F$1:$F$800,$J274)&amp;"")</f>
        <v/>
      </c>
      <c r="F274" s="52" t="str">
        <f aca="false">IF($A274="","",INDEX('Expense Ledger'!$I$1:$I$800,$J274))</f>
        <v/>
      </c>
      <c r="G274" s="52" t="str">
        <f aca="false">IF($A274="","",INDEX('Expense Ledger'!$J$1:$J$800,$J274))</f>
        <v/>
      </c>
      <c r="H274" s="52" t="str">
        <f aca="false">IF($A274="","",'Expenses Testing'!$E$9)</f>
        <v/>
      </c>
      <c r="I274" s="50" t="str">
        <f aca="false">IF($A274="","","Above materiality – automatically selected")</f>
        <v/>
      </c>
      <c r="J274" s="90" t="str">
        <f aca="false">IF($A274="","",MATCH(LARGE('Expense Ledger'!$P$2:$P$800,$A274),'Expense Ledger'!$P$2:$P$800,0)+1)</f>
        <v/>
      </c>
      <c r="K274" s="50" t="str">
        <f aca="false">IF($A274="","",INDEX('Expense Ledger'!$A$1:$A$800,$J274)&amp;"")</f>
        <v/>
      </c>
      <c r="L274" s="54"/>
      <c r="M274" s="54"/>
    </row>
    <row r="275" customFormat="false" ht="15" hidden="false" customHeight="false" outlineLevel="0" collapsed="false">
      <c r="A275" s="90" t="str">
        <f aca="false">IF(ROWS($A$5:A275)&lt;='Expenses Testing'!$E$31,ROWS($A$5:A275),"")</f>
        <v/>
      </c>
      <c r="B275" s="91" t="str">
        <f aca="false">IF($A275="","",INDEX('Expense Ledger'!$B$1:$B$800,$J275))</f>
        <v/>
      </c>
      <c r="C275" s="90" t="str">
        <f aca="false">IF($A275="","",INDEX('Expense Ledger'!$C$1:$C$800,$J275))</f>
        <v/>
      </c>
      <c r="D275" s="50" t="str">
        <f aca="false">IF($A275="","",INDEX('Expense Ledger'!$D$1:$D$800,$J275))</f>
        <v/>
      </c>
      <c r="E275" s="50" t="str">
        <f aca="false">IF($A275="","",INDEX('Expense Ledger'!$F$1:$F$800,$J275)&amp;"")</f>
        <v/>
      </c>
      <c r="F275" s="52" t="str">
        <f aca="false">IF($A275="","",INDEX('Expense Ledger'!$I$1:$I$800,$J275))</f>
        <v/>
      </c>
      <c r="G275" s="52" t="str">
        <f aca="false">IF($A275="","",INDEX('Expense Ledger'!$J$1:$J$800,$J275))</f>
        <v/>
      </c>
      <c r="H275" s="52" t="str">
        <f aca="false">IF($A275="","",'Expenses Testing'!$E$9)</f>
        <v/>
      </c>
      <c r="I275" s="50" t="str">
        <f aca="false">IF($A275="","","Above materiality – automatically selected")</f>
        <v/>
      </c>
      <c r="J275" s="90" t="str">
        <f aca="false">IF($A275="","",MATCH(LARGE('Expense Ledger'!$P$2:$P$800,$A275),'Expense Ledger'!$P$2:$P$800,0)+1)</f>
        <v/>
      </c>
      <c r="K275" s="50" t="str">
        <f aca="false">IF($A275="","",INDEX('Expense Ledger'!$A$1:$A$800,$J275)&amp;"")</f>
        <v/>
      </c>
      <c r="L275" s="54"/>
      <c r="M275" s="54"/>
    </row>
    <row r="276" customFormat="false" ht="15" hidden="false" customHeight="false" outlineLevel="0" collapsed="false">
      <c r="A276" s="90" t="str">
        <f aca="false">IF(ROWS($A$5:A276)&lt;='Expenses Testing'!$E$31,ROWS($A$5:A276),"")</f>
        <v/>
      </c>
      <c r="B276" s="91" t="str">
        <f aca="false">IF($A276="","",INDEX('Expense Ledger'!$B$1:$B$800,$J276))</f>
        <v/>
      </c>
      <c r="C276" s="90" t="str">
        <f aca="false">IF($A276="","",INDEX('Expense Ledger'!$C$1:$C$800,$J276))</f>
        <v/>
      </c>
      <c r="D276" s="50" t="str">
        <f aca="false">IF($A276="","",INDEX('Expense Ledger'!$D$1:$D$800,$J276))</f>
        <v/>
      </c>
      <c r="E276" s="50" t="str">
        <f aca="false">IF($A276="","",INDEX('Expense Ledger'!$F$1:$F$800,$J276)&amp;"")</f>
        <v/>
      </c>
      <c r="F276" s="52" t="str">
        <f aca="false">IF($A276="","",INDEX('Expense Ledger'!$I$1:$I$800,$J276))</f>
        <v/>
      </c>
      <c r="G276" s="52" t="str">
        <f aca="false">IF($A276="","",INDEX('Expense Ledger'!$J$1:$J$800,$J276))</f>
        <v/>
      </c>
      <c r="H276" s="52" t="str">
        <f aca="false">IF($A276="","",'Expenses Testing'!$E$9)</f>
        <v/>
      </c>
      <c r="I276" s="50" t="str">
        <f aca="false">IF($A276="","","Above materiality – automatically selected")</f>
        <v/>
      </c>
      <c r="J276" s="90" t="str">
        <f aca="false">IF($A276="","",MATCH(LARGE('Expense Ledger'!$P$2:$P$800,$A276),'Expense Ledger'!$P$2:$P$800,0)+1)</f>
        <v/>
      </c>
      <c r="K276" s="50" t="str">
        <f aca="false">IF($A276="","",INDEX('Expense Ledger'!$A$1:$A$800,$J276)&amp;"")</f>
        <v/>
      </c>
      <c r="L276" s="54"/>
      <c r="M276" s="54"/>
    </row>
    <row r="277" customFormat="false" ht="15" hidden="false" customHeight="false" outlineLevel="0" collapsed="false">
      <c r="A277" s="90" t="str">
        <f aca="false">IF(ROWS($A$5:A277)&lt;='Expenses Testing'!$E$31,ROWS($A$5:A277),"")</f>
        <v/>
      </c>
      <c r="B277" s="91" t="str">
        <f aca="false">IF($A277="","",INDEX('Expense Ledger'!$B$1:$B$800,$J277))</f>
        <v/>
      </c>
      <c r="C277" s="90" t="str">
        <f aca="false">IF($A277="","",INDEX('Expense Ledger'!$C$1:$C$800,$J277))</f>
        <v/>
      </c>
      <c r="D277" s="50" t="str">
        <f aca="false">IF($A277="","",INDEX('Expense Ledger'!$D$1:$D$800,$J277))</f>
        <v/>
      </c>
      <c r="E277" s="50" t="str">
        <f aca="false">IF($A277="","",INDEX('Expense Ledger'!$F$1:$F$800,$J277)&amp;"")</f>
        <v/>
      </c>
      <c r="F277" s="52" t="str">
        <f aca="false">IF($A277="","",INDEX('Expense Ledger'!$I$1:$I$800,$J277))</f>
        <v/>
      </c>
      <c r="G277" s="52" t="str">
        <f aca="false">IF($A277="","",INDEX('Expense Ledger'!$J$1:$J$800,$J277))</f>
        <v/>
      </c>
      <c r="H277" s="52" t="str">
        <f aca="false">IF($A277="","",'Expenses Testing'!$E$9)</f>
        <v/>
      </c>
      <c r="I277" s="50" t="str">
        <f aca="false">IF($A277="","","Above materiality – automatically selected")</f>
        <v/>
      </c>
      <c r="J277" s="90" t="str">
        <f aca="false">IF($A277="","",MATCH(LARGE('Expense Ledger'!$P$2:$P$800,$A277),'Expense Ledger'!$P$2:$P$800,0)+1)</f>
        <v/>
      </c>
      <c r="K277" s="50" t="str">
        <f aca="false">IF($A277="","",INDEX('Expense Ledger'!$A$1:$A$800,$J277)&amp;"")</f>
        <v/>
      </c>
      <c r="L277" s="54"/>
      <c r="M277" s="54"/>
    </row>
    <row r="278" customFormat="false" ht="15" hidden="false" customHeight="false" outlineLevel="0" collapsed="false">
      <c r="A278" s="90" t="str">
        <f aca="false">IF(ROWS($A$5:A278)&lt;='Expenses Testing'!$E$31,ROWS($A$5:A278),"")</f>
        <v/>
      </c>
      <c r="B278" s="91" t="str">
        <f aca="false">IF($A278="","",INDEX('Expense Ledger'!$B$1:$B$800,$J278))</f>
        <v/>
      </c>
      <c r="C278" s="90" t="str">
        <f aca="false">IF($A278="","",INDEX('Expense Ledger'!$C$1:$C$800,$J278))</f>
        <v/>
      </c>
      <c r="D278" s="50" t="str">
        <f aca="false">IF($A278="","",INDEX('Expense Ledger'!$D$1:$D$800,$J278))</f>
        <v/>
      </c>
      <c r="E278" s="50" t="str">
        <f aca="false">IF($A278="","",INDEX('Expense Ledger'!$F$1:$F$800,$J278)&amp;"")</f>
        <v/>
      </c>
      <c r="F278" s="52" t="str">
        <f aca="false">IF($A278="","",INDEX('Expense Ledger'!$I$1:$I$800,$J278))</f>
        <v/>
      </c>
      <c r="G278" s="52" t="str">
        <f aca="false">IF($A278="","",INDEX('Expense Ledger'!$J$1:$J$800,$J278))</f>
        <v/>
      </c>
      <c r="H278" s="52" t="str">
        <f aca="false">IF($A278="","",'Expenses Testing'!$E$9)</f>
        <v/>
      </c>
      <c r="I278" s="50" t="str">
        <f aca="false">IF($A278="","","Above materiality – automatically selected")</f>
        <v/>
      </c>
      <c r="J278" s="90" t="str">
        <f aca="false">IF($A278="","",MATCH(LARGE('Expense Ledger'!$P$2:$P$800,$A278),'Expense Ledger'!$P$2:$P$800,0)+1)</f>
        <v/>
      </c>
      <c r="K278" s="50" t="str">
        <f aca="false">IF($A278="","",INDEX('Expense Ledger'!$A$1:$A$800,$J278)&amp;"")</f>
        <v/>
      </c>
      <c r="L278" s="54"/>
      <c r="M278" s="54"/>
    </row>
    <row r="279" customFormat="false" ht="15" hidden="false" customHeight="false" outlineLevel="0" collapsed="false">
      <c r="A279" s="90" t="str">
        <f aca="false">IF(ROWS($A$5:A279)&lt;='Expenses Testing'!$E$31,ROWS($A$5:A279),"")</f>
        <v/>
      </c>
      <c r="B279" s="91" t="str">
        <f aca="false">IF($A279="","",INDEX('Expense Ledger'!$B$1:$B$800,$J279))</f>
        <v/>
      </c>
      <c r="C279" s="90" t="str">
        <f aca="false">IF($A279="","",INDEX('Expense Ledger'!$C$1:$C$800,$J279))</f>
        <v/>
      </c>
      <c r="D279" s="50" t="str">
        <f aca="false">IF($A279="","",INDEX('Expense Ledger'!$D$1:$D$800,$J279))</f>
        <v/>
      </c>
      <c r="E279" s="50" t="str">
        <f aca="false">IF($A279="","",INDEX('Expense Ledger'!$F$1:$F$800,$J279)&amp;"")</f>
        <v/>
      </c>
      <c r="F279" s="52" t="str">
        <f aca="false">IF($A279="","",INDEX('Expense Ledger'!$I$1:$I$800,$J279))</f>
        <v/>
      </c>
      <c r="G279" s="52" t="str">
        <f aca="false">IF($A279="","",INDEX('Expense Ledger'!$J$1:$J$800,$J279))</f>
        <v/>
      </c>
      <c r="H279" s="52" t="str">
        <f aca="false">IF($A279="","",'Expenses Testing'!$E$9)</f>
        <v/>
      </c>
      <c r="I279" s="50" t="str">
        <f aca="false">IF($A279="","","Above materiality – automatically selected")</f>
        <v/>
      </c>
      <c r="J279" s="90" t="str">
        <f aca="false">IF($A279="","",MATCH(LARGE('Expense Ledger'!$P$2:$P$800,$A279),'Expense Ledger'!$P$2:$P$800,0)+1)</f>
        <v/>
      </c>
      <c r="K279" s="50" t="str">
        <f aca="false">IF($A279="","",INDEX('Expense Ledger'!$A$1:$A$800,$J279)&amp;"")</f>
        <v/>
      </c>
      <c r="L279" s="54"/>
      <c r="M279" s="54"/>
    </row>
    <row r="280" customFormat="false" ht="15" hidden="false" customHeight="false" outlineLevel="0" collapsed="false">
      <c r="A280" s="90" t="str">
        <f aca="false">IF(ROWS($A$5:A280)&lt;='Expenses Testing'!$E$31,ROWS($A$5:A280),"")</f>
        <v/>
      </c>
      <c r="B280" s="91" t="str">
        <f aca="false">IF($A280="","",INDEX('Expense Ledger'!$B$1:$B$800,$J280))</f>
        <v/>
      </c>
      <c r="C280" s="90" t="str">
        <f aca="false">IF($A280="","",INDEX('Expense Ledger'!$C$1:$C$800,$J280))</f>
        <v/>
      </c>
      <c r="D280" s="50" t="str">
        <f aca="false">IF($A280="","",INDEX('Expense Ledger'!$D$1:$D$800,$J280))</f>
        <v/>
      </c>
      <c r="E280" s="50" t="str">
        <f aca="false">IF($A280="","",INDEX('Expense Ledger'!$F$1:$F$800,$J280)&amp;"")</f>
        <v/>
      </c>
      <c r="F280" s="52" t="str">
        <f aca="false">IF($A280="","",INDEX('Expense Ledger'!$I$1:$I$800,$J280))</f>
        <v/>
      </c>
      <c r="G280" s="52" t="str">
        <f aca="false">IF($A280="","",INDEX('Expense Ledger'!$J$1:$J$800,$J280))</f>
        <v/>
      </c>
      <c r="H280" s="52" t="str">
        <f aca="false">IF($A280="","",'Expenses Testing'!$E$9)</f>
        <v/>
      </c>
      <c r="I280" s="50" t="str">
        <f aca="false">IF($A280="","","Above materiality – automatically selected")</f>
        <v/>
      </c>
      <c r="J280" s="90" t="str">
        <f aca="false">IF($A280="","",MATCH(LARGE('Expense Ledger'!$P$2:$P$800,$A280),'Expense Ledger'!$P$2:$P$800,0)+1)</f>
        <v/>
      </c>
      <c r="K280" s="50" t="str">
        <f aca="false">IF($A280="","",INDEX('Expense Ledger'!$A$1:$A$800,$J280)&amp;"")</f>
        <v/>
      </c>
      <c r="L280" s="54"/>
      <c r="M280" s="54"/>
    </row>
    <row r="281" customFormat="false" ht="15" hidden="false" customHeight="false" outlineLevel="0" collapsed="false">
      <c r="A281" s="90" t="str">
        <f aca="false">IF(ROWS($A$5:A281)&lt;='Expenses Testing'!$E$31,ROWS($A$5:A281),"")</f>
        <v/>
      </c>
      <c r="B281" s="91" t="str">
        <f aca="false">IF($A281="","",INDEX('Expense Ledger'!$B$1:$B$800,$J281))</f>
        <v/>
      </c>
      <c r="C281" s="90" t="str">
        <f aca="false">IF($A281="","",INDEX('Expense Ledger'!$C$1:$C$800,$J281))</f>
        <v/>
      </c>
      <c r="D281" s="50" t="str">
        <f aca="false">IF($A281="","",INDEX('Expense Ledger'!$D$1:$D$800,$J281))</f>
        <v/>
      </c>
      <c r="E281" s="50" t="str">
        <f aca="false">IF($A281="","",INDEX('Expense Ledger'!$F$1:$F$800,$J281)&amp;"")</f>
        <v/>
      </c>
      <c r="F281" s="52" t="str">
        <f aca="false">IF($A281="","",INDEX('Expense Ledger'!$I$1:$I$800,$J281))</f>
        <v/>
      </c>
      <c r="G281" s="52" t="str">
        <f aca="false">IF($A281="","",INDEX('Expense Ledger'!$J$1:$J$800,$J281))</f>
        <v/>
      </c>
      <c r="H281" s="52" t="str">
        <f aca="false">IF($A281="","",'Expenses Testing'!$E$9)</f>
        <v/>
      </c>
      <c r="I281" s="50" t="str">
        <f aca="false">IF($A281="","","Above materiality – automatically selected")</f>
        <v/>
      </c>
      <c r="J281" s="90" t="str">
        <f aca="false">IF($A281="","",MATCH(LARGE('Expense Ledger'!$P$2:$P$800,$A281),'Expense Ledger'!$P$2:$P$800,0)+1)</f>
        <v/>
      </c>
      <c r="K281" s="50" t="str">
        <f aca="false">IF($A281="","",INDEX('Expense Ledger'!$A$1:$A$800,$J281)&amp;"")</f>
        <v/>
      </c>
      <c r="L281" s="54"/>
      <c r="M281" s="54"/>
    </row>
    <row r="282" customFormat="false" ht="15" hidden="false" customHeight="false" outlineLevel="0" collapsed="false">
      <c r="A282" s="90" t="str">
        <f aca="false">IF(ROWS($A$5:A282)&lt;='Expenses Testing'!$E$31,ROWS($A$5:A282),"")</f>
        <v/>
      </c>
      <c r="B282" s="91" t="str">
        <f aca="false">IF($A282="","",INDEX('Expense Ledger'!$B$1:$B$800,$J282))</f>
        <v/>
      </c>
      <c r="C282" s="90" t="str">
        <f aca="false">IF($A282="","",INDEX('Expense Ledger'!$C$1:$C$800,$J282))</f>
        <v/>
      </c>
      <c r="D282" s="50" t="str">
        <f aca="false">IF($A282="","",INDEX('Expense Ledger'!$D$1:$D$800,$J282))</f>
        <v/>
      </c>
      <c r="E282" s="50" t="str">
        <f aca="false">IF($A282="","",INDEX('Expense Ledger'!$F$1:$F$800,$J282)&amp;"")</f>
        <v/>
      </c>
      <c r="F282" s="52" t="str">
        <f aca="false">IF($A282="","",INDEX('Expense Ledger'!$I$1:$I$800,$J282))</f>
        <v/>
      </c>
      <c r="G282" s="52" t="str">
        <f aca="false">IF($A282="","",INDEX('Expense Ledger'!$J$1:$J$800,$J282))</f>
        <v/>
      </c>
      <c r="H282" s="52" t="str">
        <f aca="false">IF($A282="","",'Expenses Testing'!$E$9)</f>
        <v/>
      </c>
      <c r="I282" s="50" t="str">
        <f aca="false">IF($A282="","","Above materiality – automatically selected")</f>
        <v/>
      </c>
      <c r="J282" s="90" t="str">
        <f aca="false">IF($A282="","",MATCH(LARGE('Expense Ledger'!$P$2:$P$800,$A282),'Expense Ledger'!$P$2:$P$800,0)+1)</f>
        <v/>
      </c>
      <c r="K282" s="50" t="str">
        <f aca="false">IF($A282="","",INDEX('Expense Ledger'!$A$1:$A$800,$J282)&amp;"")</f>
        <v/>
      </c>
      <c r="L282" s="54"/>
      <c r="M282" s="54"/>
    </row>
    <row r="283" customFormat="false" ht="15" hidden="false" customHeight="false" outlineLevel="0" collapsed="false">
      <c r="A283" s="90" t="str">
        <f aca="false">IF(ROWS($A$5:A283)&lt;='Expenses Testing'!$E$31,ROWS($A$5:A283),"")</f>
        <v/>
      </c>
      <c r="B283" s="91" t="str">
        <f aca="false">IF($A283="","",INDEX('Expense Ledger'!$B$1:$B$800,$J283))</f>
        <v/>
      </c>
      <c r="C283" s="90" t="str">
        <f aca="false">IF($A283="","",INDEX('Expense Ledger'!$C$1:$C$800,$J283))</f>
        <v/>
      </c>
      <c r="D283" s="50" t="str">
        <f aca="false">IF($A283="","",INDEX('Expense Ledger'!$D$1:$D$800,$J283))</f>
        <v/>
      </c>
      <c r="E283" s="50" t="str">
        <f aca="false">IF($A283="","",INDEX('Expense Ledger'!$F$1:$F$800,$J283)&amp;"")</f>
        <v/>
      </c>
      <c r="F283" s="52" t="str">
        <f aca="false">IF($A283="","",INDEX('Expense Ledger'!$I$1:$I$800,$J283))</f>
        <v/>
      </c>
      <c r="G283" s="52" t="str">
        <f aca="false">IF($A283="","",INDEX('Expense Ledger'!$J$1:$J$800,$J283))</f>
        <v/>
      </c>
      <c r="H283" s="52" t="str">
        <f aca="false">IF($A283="","",'Expenses Testing'!$E$9)</f>
        <v/>
      </c>
      <c r="I283" s="50" t="str">
        <f aca="false">IF($A283="","","Above materiality – automatically selected")</f>
        <v/>
      </c>
      <c r="J283" s="90" t="str">
        <f aca="false">IF($A283="","",MATCH(LARGE('Expense Ledger'!$P$2:$P$800,$A283),'Expense Ledger'!$P$2:$P$800,0)+1)</f>
        <v/>
      </c>
      <c r="K283" s="50" t="str">
        <f aca="false">IF($A283="","",INDEX('Expense Ledger'!$A$1:$A$800,$J283)&amp;"")</f>
        <v/>
      </c>
      <c r="L283" s="54"/>
      <c r="M283" s="54"/>
    </row>
    <row r="284" customFormat="false" ht="15" hidden="false" customHeight="false" outlineLevel="0" collapsed="false">
      <c r="A284" s="90" t="str">
        <f aca="false">IF(ROWS($A$5:A284)&lt;='Expenses Testing'!$E$31,ROWS($A$5:A284),"")</f>
        <v/>
      </c>
      <c r="B284" s="91" t="str">
        <f aca="false">IF($A284="","",INDEX('Expense Ledger'!$B$1:$B$800,$J284))</f>
        <v/>
      </c>
      <c r="C284" s="90" t="str">
        <f aca="false">IF($A284="","",INDEX('Expense Ledger'!$C$1:$C$800,$J284))</f>
        <v/>
      </c>
      <c r="D284" s="50" t="str">
        <f aca="false">IF($A284="","",INDEX('Expense Ledger'!$D$1:$D$800,$J284))</f>
        <v/>
      </c>
      <c r="E284" s="50" t="str">
        <f aca="false">IF($A284="","",INDEX('Expense Ledger'!$F$1:$F$800,$J284)&amp;"")</f>
        <v/>
      </c>
      <c r="F284" s="52" t="str">
        <f aca="false">IF($A284="","",INDEX('Expense Ledger'!$I$1:$I$800,$J284))</f>
        <v/>
      </c>
      <c r="G284" s="52" t="str">
        <f aca="false">IF($A284="","",INDEX('Expense Ledger'!$J$1:$J$800,$J284))</f>
        <v/>
      </c>
      <c r="H284" s="52" t="str">
        <f aca="false">IF($A284="","",'Expenses Testing'!$E$9)</f>
        <v/>
      </c>
      <c r="I284" s="50" t="str">
        <f aca="false">IF($A284="","","Above materiality – automatically selected")</f>
        <v/>
      </c>
      <c r="J284" s="90" t="str">
        <f aca="false">IF($A284="","",MATCH(LARGE('Expense Ledger'!$P$2:$P$800,$A284),'Expense Ledger'!$P$2:$P$800,0)+1)</f>
        <v/>
      </c>
      <c r="K284" s="50" t="str">
        <f aca="false">IF($A284="","",INDEX('Expense Ledger'!$A$1:$A$800,$J284)&amp;"")</f>
        <v/>
      </c>
      <c r="L284" s="54"/>
      <c r="M284" s="54"/>
    </row>
    <row r="285" customFormat="false" ht="15" hidden="false" customHeight="false" outlineLevel="0" collapsed="false">
      <c r="A285" s="90" t="str">
        <f aca="false">IF(ROWS($A$5:A285)&lt;='Expenses Testing'!$E$31,ROWS($A$5:A285),"")</f>
        <v/>
      </c>
      <c r="B285" s="91" t="str">
        <f aca="false">IF($A285="","",INDEX('Expense Ledger'!$B$1:$B$800,$J285))</f>
        <v/>
      </c>
      <c r="C285" s="90" t="str">
        <f aca="false">IF($A285="","",INDEX('Expense Ledger'!$C$1:$C$800,$J285))</f>
        <v/>
      </c>
      <c r="D285" s="50" t="str">
        <f aca="false">IF($A285="","",INDEX('Expense Ledger'!$D$1:$D$800,$J285))</f>
        <v/>
      </c>
      <c r="E285" s="50" t="str">
        <f aca="false">IF($A285="","",INDEX('Expense Ledger'!$F$1:$F$800,$J285)&amp;"")</f>
        <v/>
      </c>
      <c r="F285" s="52" t="str">
        <f aca="false">IF($A285="","",INDEX('Expense Ledger'!$I$1:$I$800,$J285))</f>
        <v/>
      </c>
      <c r="G285" s="52" t="str">
        <f aca="false">IF($A285="","",INDEX('Expense Ledger'!$J$1:$J$800,$J285))</f>
        <v/>
      </c>
      <c r="H285" s="52" t="str">
        <f aca="false">IF($A285="","",'Expenses Testing'!$E$9)</f>
        <v/>
      </c>
      <c r="I285" s="50" t="str">
        <f aca="false">IF($A285="","","Above materiality – automatically selected")</f>
        <v/>
      </c>
      <c r="J285" s="90" t="str">
        <f aca="false">IF($A285="","",MATCH(LARGE('Expense Ledger'!$P$2:$P$800,$A285),'Expense Ledger'!$P$2:$P$800,0)+1)</f>
        <v/>
      </c>
      <c r="K285" s="50" t="str">
        <f aca="false">IF($A285="","",INDEX('Expense Ledger'!$A$1:$A$800,$J285)&amp;"")</f>
        <v/>
      </c>
      <c r="L285" s="54"/>
      <c r="M285" s="54"/>
    </row>
    <row r="286" customFormat="false" ht="15" hidden="false" customHeight="false" outlineLevel="0" collapsed="false">
      <c r="A286" s="90" t="str">
        <f aca="false">IF(ROWS($A$5:A286)&lt;='Expenses Testing'!$E$31,ROWS($A$5:A286),"")</f>
        <v/>
      </c>
      <c r="B286" s="91" t="str">
        <f aca="false">IF($A286="","",INDEX('Expense Ledger'!$B$1:$B$800,$J286))</f>
        <v/>
      </c>
      <c r="C286" s="90" t="str">
        <f aca="false">IF($A286="","",INDEX('Expense Ledger'!$C$1:$C$800,$J286))</f>
        <v/>
      </c>
      <c r="D286" s="50" t="str">
        <f aca="false">IF($A286="","",INDEX('Expense Ledger'!$D$1:$D$800,$J286))</f>
        <v/>
      </c>
      <c r="E286" s="50" t="str">
        <f aca="false">IF($A286="","",INDEX('Expense Ledger'!$F$1:$F$800,$J286)&amp;"")</f>
        <v/>
      </c>
      <c r="F286" s="52" t="str">
        <f aca="false">IF($A286="","",INDEX('Expense Ledger'!$I$1:$I$800,$J286))</f>
        <v/>
      </c>
      <c r="G286" s="52" t="str">
        <f aca="false">IF($A286="","",INDEX('Expense Ledger'!$J$1:$J$800,$J286))</f>
        <v/>
      </c>
      <c r="H286" s="52" t="str">
        <f aca="false">IF($A286="","",'Expenses Testing'!$E$9)</f>
        <v/>
      </c>
      <c r="I286" s="50" t="str">
        <f aca="false">IF($A286="","","Above materiality – automatically selected")</f>
        <v/>
      </c>
      <c r="J286" s="90" t="str">
        <f aca="false">IF($A286="","",MATCH(LARGE('Expense Ledger'!$P$2:$P$800,$A286),'Expense Ledger'!$P$2:$P$800,0)+1)</f>
        <v/>
      </c>
      <c r="K286" s="50" t="str">
        <f aca="false">IF($A286="","",INDEX('Expense Ledger'!$A$1:$A$800,$J286)&amp;"")</f>
        <v/>
      </c>
      <c r="L286" s="54"/>
      <c r="M286" s="54"/>
    </row>
    <row r="287" customFormat="false" ht="15" hidden="false" customHeight="false" outlineLevel="0" collapsed="false">
      <c r="A287" s="90" t="str">
        <f aca="false">IF(ROWS($A$5:A287)&lt;='Expenses Testing'!$E$31,ROWS($A$5:A287),"")</f>
        <v/>
      </c>
      <c r="B287" s="91" t="str">
        <f aca="false">IF($A287="","",INDEX('Expense Ledger'!$B$1:$B$800,$J287))</f>
        <v/>
      </c>
      <c r="C287" s="90" t="str">
        <f aca="false">IF($A287="","",INDEX('Expense Ledger'!$C$1:$C$800,$J287))</f>
        <v/>
      </c>
      <c r="D287" s="50" t="str">
        <f aca="false">IF($A287="","",INDEX('Expense Ledger'!$D$1:$D$800,$J287))</f>
        <v/>
      </c>
      <c r="E287" s="50" t="str">
        <f aca="false">IF($A287="","",INDEX('Expense Ledger'!$F$1:$F$800,$J287)&amp;"")</f>
        <v/>
      </c>
      <c r="F287" s="52" t="str">
        <f aca="false">IF($A287="","",INDEX('Expense Ledger'!$I$1:$I$800,$J287))</f>
        <v/>
      </c>
      <c r="G287" s="52" t="str">
        <f aca="false">IF($A287="","",INDEX('Expense Ledger'!$J$1:$J$800,$J287))</f>
        <v/>
      </c>
      <c r="H287" s="52" t="str">
        <f aca="false">IF($A287="","",'Expenses Testing'!$E$9)</f>
        <v/>
      </c>
      <c r="I287" s="50" t="str">
        <f aca="false">IF($A287="","","Above materiality – automatically selected")</f>
        <v/>
      </c>
      <c r="J287" s="90" t="str">
        <f aca="false">IF($A287="","",MATCH(LARGE('Expense Ledger'!$P$2:$P$800,$A287),'Expense Ledger'!$P$2:$P$800,0)+1)</f>
        <v/>
      </c>
      <c r="K287" s="50" t="str">
        <f aca="false">IF($A287="","",INDEX('Expense Ledger'!$A$1:$A$800,$J287)&amp;"")</f>
        <v/>
      </c>
      <c r="L287" s="54"/>
      <c r="M287" s="54"/>
    </row>
    <row r="288" customFormat="false" ht="15" hidden="false" customHeight="false" outlineLevel="0" collapsed="false">
      <c r="A288" s="90" t="str">
        <f aca="false">IF(ROWS($A$5:A288)&lt;='Expenses Testing'!$E$31,ROWS($A$5:A288),"")</f>
        <v/>
      </c>
      <c r="B288" s="91" t="str">
        <f aca="false">IF($A288="","",INDEX('Expense Ledger'!$B$1:$B$800,$J288))</f>
        <v/>
      </c>
      <c r="C288" s="90" t="str">
        <f aca="false">IF($A288="","",INDEX('Expense Ledger'!$C$1:$C$800,$J288))</f>
        <v/>
      </c>
      <c r="D288" s="50" t="str">
        <f aca="false">IF($A288="","",INDEX('Expense Ledger'!$D$1:$D$800,$J288))</f>
        <v/>
      </c>
      <c r="E288" s="50" t="str">
        <f aca="false">IF($A288="","",INDEX('Expense Ledger'!$F$1:$F$800,$J288)&amp;"")</f>
        <v/>
      </c>
      <c r="F288" s="52" t="str">
        <f aca="false">IF($A288="","",INDEX('Expense Ledger'!$I$1:$I$800,$J288))</f>
        <v/>
      </c>
      <c r="G288" s="52" t="str">
        <f aca="false">IF($A288="","",INDEX('Expense Ledger'!$J$1:$J$800,$J288))</f>
        <v/>
      </c>
      <c r="H288" s="52" t="str">
        <f aca="false">IF($A288="","",'Expenses Testing'!$E$9)</f>
        <v/>
      </c>
      <c r="I288" s="50" t="str">
        <f aca="false">IF($A288="","","Above materiality – automatically selected")</f>
        <v/>
      </c>
      <c r="J288" s="90" t="str">
        <f aca="false">IF($A288="","",MATCH(LARGE('Expense Ledger'!$P$2:$P$800,$A288),'Expense Ledger'!$P$2:$P$800,0)+1)</f>
        <v/>
      </c>
      <c r="K288" s="50" t="str">
        <f aca="false">IF($A288="","",INDEX('Expense Ledger'!$A$1:$A$800,$J288)&amp;"")</f>
        <v/>
      </c>
      <c r="L288" s="54"/>
      <c r="M288" s="54"/>
    </row>
    <row r="289" customFormat="false" ht="15" hidden="false" customHeight="false" outlineLevel="0" collapsed="false">
      <c r="A289" s="90" t="str">
        <f aca="false">IF(ROWS($A$5:A289)&lt;='Expenses Testing'!$E$31,ROWS($A$5:A289),"")</f>
        <v/>
      </c>
      <c r="B289" s="91" t="str">
        <f aca="false">IF($A289="","",INDEX('Expense Ledger'!$B$1:$B$800,$J289))</f>
        <v/>
      </c>
      <c r="C289" s="90" t="str">
        <f aca="false">IF($A289="","",INDEX('Expense Ledger'!$C$1:$C$800,$J289))</f>
        <v/>
      </c>
      <c r="D289" s="50" t="str">
        <f aca="false">IF($A289="","",INDEX('Expense Ledger'!$D$1:$D$800,$J289))</f>
        <v/>
      </c>
      <c r="E289" s="50" t="str">
        <f aca="false">IF($A289="","",INDEX('Expense Ledger'!$F$1:$F$800,$J289)&amp;"")</f>
        <v/>
      </c>
      <c r="F289" s="52" t="str">
        <f aca="false">IF($A289="","",INDEX('Expense Ledger'!$I$1:$I$800,$J289))</f>
        <v/>
      </c>
      <c r="G289" s="52" t="str">
        <f aca="false">IF($A289="","",INDEX('Expense Ledger'!$J$1:$J$800,$J289))</f>
        <v/>
      </c>
      <c r="H289" s="52" t="str">
        <f aca="false">IF($A289="","",'Expenses Testing'!$E$9)</f>
        <v/>
      </c>
      <c r="I289" s="50" t="str">
        <f aca="false">IF($A289="","","Above materiality – automatically selected")</f>
        <v/>
      </c>
      <c r="J289" s="90" t="str">
        <f aca="false">IF($A289="","",MATCH(LARGE('Expense Ledger'!$P$2:$P$800,$A289),'Expense Ledger'!$P$2:$P$800,0)+1)</f>
        <v/>
      </c>
      <c r="K289" s="50" t="str">
        <f aca="false">IF($A289="","",INDEX('Expense Ledger'!$A$1:$A$800,$J289)&amp;"")</f>
        <v/>
      </c>
      <c r="L289" s="54"/>
      <c r="M289" s="54"/>
    </row>
    <row r="290" customFormat="false" ht="15" hidden="false" customHeight="false" outlineLevel="0" collapsed="false">
      <c r="A290" s="90" t="str">
        <f aca="false">IF(ROWS($A$5:A290)&lt;='Expenses Testing'!$E$31,ROWS($A$5:A290),"")</f>
        <v/>
      </c>
      <c r="B290" s="91" t="str">
        <f aca="false">IF($A290="","",INDEX('Expense Ledger'!$B$1:$B$800,$J290))</f>
        <v/>
      </c>
      <c r="C290" s="90" t="str">
        <f aca="false">IF($A290="","",INDEX('Expense Ledger'!$C$1:$C$800,$J290))</f>
        <v/>
      </c>
      <c r="D290" s="50" t="str">
        <f aca="false">IF($A290="","",INDEX('Expense Ledger'!$D$1:$D$800,$J290))</f>
        <v/>
      </c>
      <c r="E290" s="50" t="str">
        <f aca="false">IF($A290="","",INDEX('Expense Ledger'!$F$1:$F$800,$J290)&amp;"")</f>
        <v/>
      </c>
      <c r="F290" s="52" t="str">
        <f aca="false">IF($A290="","",INDEX('Expense Ledger'!$I$1:$I$800,$J290))</f>
        <v/>
      </c>
      <c r="G290" s="52" t="str">
        <f aca="false">IF($A290="","",INDEX('Expense Ledger'!$J$1:$J$800,$J290))</f>
        <v/>
      </c>
      <c r="H290" s="52" t="str">
        <f aca="false">IF($A290="","",'Expenses Testing'!$E$9)</f>
        <v/>
      </c>
      <c r="I290" s="50" t="str">
        <f aca="false">IF($A290="","","Above materiality – automatically selected")</f>
        <v/>
      </c>
      <c r="J290" s="90" t="str">
        <f aca="false">IF($A290="","",MATCH(LARGE('Expense Ledger'!$P$2:$P$800,$A290),'Expense Ledger'!$P$2:$P$800,0)+1)</f>
        <v/>
      </c>
      <c r="K290" s="50" t="str">
        <f aca="false">IF($A290="","",INDEX('Expense Ledger'!$A$1:$A$800,$J290)&amp;"")</f>
        <v/>
      </c>
      <c r="L290" s="54"/>
      <c r="M290" s="54"/>
    </row>
    <row r="291" customFormat="false" ht="15" hidden="false" customHeight="false" outlineLevel="0" collapsed="false">
      <c r="A291" s="90" t="str">
        <f aca="false">IF(ROWS($A$5:A291)&lt;='Expenses Testing'!$E$31,ROWS($A$5:A291),"")</f>
        <v/>
      </c>
      <c r="B291" s="91" t="str">
        <f aca="false">IF($A291="","",INDEX('Expense Ledger'!$B$1:$B$800,$J291))</f>
        <v/>
      </c>
      <c r="C291" s="90" t="str">
        <f aca="false">IF($A291="","",INDEX('Expense Ledger'!$C$1:$C$800,$J291))</f>
        <v/>
      </c>
      <c r="D291" s="50" t="str">
        <f aca="false">IF($A291="","",INDEX('Expense Ledger'!$D$1:$D$800,$J291))</f>
        <v/>
      </c>
      <c r="E291" s="50" t="str">
        <f aca="false">IF($A291="","",INDEX('Expense Ledger'!$F$1:$F$800,$J291)&amp;"")</f>
        <v/>
      </c>
      <c r="F291" s="52" t="str">
        <f aca="false">IF($A291="","",INDEX('Expense Ledger'!$I$1:$I$800,$J291))</f>
        <v/>
      </c>
      <c r="G291" s="52" t="str">
        <f aca="false">IF($A291="","",INDEX('Expense Ledger'!$J$1:$J$800,$J291))</f>
        <v/>
      </c>
      <c r="H291" s="52" t="str">
        <f aca="false">IF($A291="","",'Expenses Testing'!$E$9)</f>
        <v/>
      </c>
      <c r="I291" s="50" t="str">
        <f aca="false">IF($A291="","","Above materiality – automatically selected")</f>
        <v/>
      </c>
      <c r="J291" s="90" t="str">
        <f aca="false">IF($A291="","",MATCH(LARGE('Expense Ledger'!$P$2:$P$800,$A291),'Expense Ledger'!$P$2:$P$800,0)+1)</f>
        <v/>
      </c>
      <c r="K291" s="50" t="str">
        <f aca="false">IF($A291="","",INDEX('Expense Ledger'!$A$1:$A$800,$J291)&amp;"")</f>
        <v/>
      </c>
      <c r="L291" s="54"/>
      <c r="M291" s="54"/>
    </row>
    <row r="292" customFormat="false" ht="15" hidden="false" customHeight="false" outlineLevel="0" collapsed="false">
      <c r="A292" s="90" t="str">
        <f aca="false">IF(ROWS($A$5:A292)&lt;='Expenses Testing'!$E$31,ROWS($A$5:A292),"")</f>
        <v/>
      </c>
      <c r="B292" s="91" t="str">
        <f aca="false">IF($A292="","",INDEX('Expense Ledger'!$B$1:$B$800,$J292))</f>
        <v/>
      </c>
      <c r="C292" s="90" t="str">
        <f aca="false">IF($A292="","",INDEX('Expense Ledger'!$C$1:$C$800,$J292))</f>
        <v/>
      </c>
      <c r="D292" s="50" t="str">
        <f aca="false">IF($A292="","",INDEX('Expense Ledger'!$D$1:$D$800,$J292))</f>
        <v/>
      </c>
      <c r="E292" s="50" t="str">
        <f aca="false">IF($A292="","",INDEX('Expense Ledger'!$F$1:$F$800,$J292)&amp;"")</f>
        <v/>
      </c>
      <c r="F292" s="52" t="str">
        <f aca="false">IF($A292="","",INDEX('Expense Ledger'!$I$1:$I$800,$J292))</f>
        <v/>
      </c>
      <c r="G292" s="52" t="str">
        <f aca="false">IF($A292="","",INDEX('Expense Ledger'!$J$1:$J$800,$J292))</f>
        <v/>
      </c>
      <c r="H292" s="52" t="str">
        <f aca="false">IF($A292="","",'Expenses Testing'!$E$9)</f>
        <v/>
      </c>
      <c r="I292" s="50" t="str">
        <f aca="false">IF($A292="","","Above materiality – automatically selected")</f>
        <v/>
      </c>
      <c r="J292" s="90" t="str">
        <f aca="false">IF($A292="","",MATCH(LARGE('Expense Ledger'!$P$2:$P$800,$A292),'Expense Ledger'!$P$2:$P$800,0)+1)</f>
        <v/>
      </c>
      <c r="K292" s="50" t="str">
        <f aca="false">IF($A292="","",INDEX('Expense Ledger'!$A$1:$A$800,$J292)&amp;"")</f>
        <v/>
      </c>
      <c r="L292" s="54"/>
      <c r="M292" s="54"/>
    </row>
    <row r="293" customFormat="false" ht="15" hidden="false" customHeight="false" outlineLevel="0" collapsed="false">
      <c r="A293" s="90" t="str">
        <f aca="false">IF(ROWS($A$5:A293)&lt;='Expenses Testing'!$E$31,ROWS($A$5:A293),"")</f>
        <v/>
      </c>
      <c r="B293" s="91" t="str">
        <f aca="false">IF($A293="","",INDEX('Expense Ledger'!$B$1:$B$800,$J293))</f>
        <v/>
      </c>
      <c r="C293" s="90" t="str">
        <f aca="false">IF($A293="","",INDEX('Expense Ledger'!$C$1:$C$800,$J293))</f>
        <v/>
      </c>
      <c r="D293" s="50" t="str">
        <f aca="false">IF($A293="","",INDEX('Expense Ledger'!$D$1:$D$800,$J293))</f>
        <v/>
      </c>
      <c r="E293" s="50" t="str">
        <f aca="false">IF($A293="","",INDEX('Expense Ledger'!$F$1:$F$800,$J293)&amp;"")</f>
        <v/>
      </c>
      <c r="F293" s="52" t="str">
        <f aca="false">IF($A293="","",INDEX('Expense Ledger'!$I$1:$I$800,$J293))</f>
        <v/>
      </c>
      <c r="G293" s="52" t="str">
        <f aca="false">IF($A293="","",INDEX('Expense Ledger'!$J$1:$J$800,$J293))</f>
        <v/>
      </c>
      <c r="H293" s="52" t="str">
        <f aca="false">IF($A293="","",'Expenses Testing'!$E$9)</f>
        <v/>
      </c>
      <c r="I293" s="50" t="str">
        <f aca="false">IF($A293="","","Above materiality – automatically selected")</f>
        <v/>
      </c>
      <c r="J293" s="90" t="str">
        <f aca="false">IF($A293="","",MATCH(LARGE('Expense Ledger'!$P$2:$P$800,$A293),'Expense Ledger'!$P$2:$P$800,0)+1)</f>
        <v/>
      </c>
      <c r="K293" s="50" t="str">
        <f aca="false">IF($A293="","",INDEX('Expense Ledger'!$A$1:$A$800,$J293)&amp;"")</f>
        <v/>
      </c>
      <c r="L293" s="54"/>
      <c r="M293" s="54"/>
    </row>
    <row r="294" customFormat="false" ht="15" hidden="false" customHeight="false" outlineLevel="0" collapsed="false">
      <c r="A294" s="90" t="str">
        <f aca="false">IF(ROWS($A$5:A294)&lt;='Expenses Testing'!$E$31,ROWS($A$5:A294),"")</f>
        <v/>
      </c>
      <c r="B294" s="91" t="str">
        <f aca="false">IF($A294="","",INDEX('Expense Ledger'!$B$1:$B$800,$J294))</f>
        <v/>
      </c>
      <c r="C294" s="90" t="str">
        <f aca="false">IF($A294="","",INDEX('Expense Ledger'!$C$1:$C$800,$J294))</f>
        <v/>
      </c>
      <c r="D294" s="50" t="str">
        <f aca="false">IF($A294="","",INDEX('Expense Ledger'!$D$1:$D$800,$J294))</f>
        <v/>
      </c>
      <c r="E294" s="50" t="str">
        <f aca="false">IF($A294="","",INDEX('Expense Ledger'!$F$1:$F$800,$J294)&amp;"")</f>
        <v/>
      </c>
      <c r="F294" s="52" t="str">
        <f aca="false">IF($A294="","",INDEX('Expense Ledger'!$I$1:$I$800,$J294))</f>
        <v/>
      </c>
      <c r="G294" s="52" t="str">
        <f aca="false">IF($A294="","",INDEX('Expense Ledger'!$J$1:$J$800,$J294))</f>
        <v/>
      </c>
      <c r="H294" s="52" t="str">
        <f aca="false">IF($A294="","",'Expenses Testing'!$E$9)</f>
        <v/>
      </c>
      <c r="I294" s="50" t="str">
        <f aca="false">IF($A294="","","Above materiality – automatically selected")</f>
        <v/>
      </c>
      <c r="J294" s="90" t="str">
        <f aca="false">IF($A294="","",MATCH(LARGE('Expense Ledger'!$P$2:$P$800,$A294),'Expense Ledger'!$P$2:$P$800,0)+1)</f>
        <v/>
      </c>
      <c r="K294" s="50" t="str">
        <f aca="false">IF($A294="","",INDEX('Expense Ledger'!$A$1:$A$800,$J294)&amp;"")</f>
        <v/>
      </c>
      <c r="L294" s="54"/>
      <c r="M294" s="54"/>
    </row>
    <row r="295" customFormat="false" ht="15" hidden="false" customHeight="false" outlineLevel="0" collapsed="false">
      <c r="A295" s="90" t="str">
        <f aca="false">IF(ROWS($A$5:A295)&lt;='Expenses Testing'!$E$31,ROWS($A$5:A295),"")</f>
        <v/>
      </c>
      <c r="B295" s="91" t="str">
        <f aca="false">IF($A295="","",INDEX('Expense Ledger'!$B$1:$B$800,$J295))</f>
        <v/>
      </c>
      <c r="C295" s="90" t="str">
        <f aca="false">IF($A295="","",INDEX('Expense Ledger'!$C$1:$C$800,$J295))</f>
        <v/>
      </c>
      <c r="D295" s="50" t="str">
        <f aca="false">IF($A295="","",INDEX('Expense Ledger'!$D$1:$D$800,$J295))</f>
        <v/>
      </c>
      <c r="E295" s="50" t="str">
        <f aca="false">IF($A295="","",INDEX('Expense Ledger'!$F$1:$F$800,$J295)&amp;"")</f>
        <v/>
      </c>
      <c r="F295" s="52" t="str">
        <f aca="false">IF($A295="","",INDEX('Expense Ledger'!$I$1:$I$800,$J295))</f>
        <v/>
      </c>
      <c r="G295" s="52" t="str">
        <f aca="false">IF($A295="","",INDEX('Expense Ledger'!$J$1:$J$800,$J295))</f>
        <v/>
      </c>
      <c r="H295" s="52" t="str">
        <f aca="false">IF($A295="","",'Expenses Testing'!$E$9)</f>
        <v/>
      </c>
      <c r="I295" s="50" t="str">
        <f aca="false">IF($A295="","","Above materiality – automatically selected")</f>
        <v/>
      </c>
      <c r="J295" s="90" t="str">
        <f aca="false">IF($A295="","",MATCH(LARGE('Expense Ledger'!$P$2:$P$800,$A295),'Expense Ledger'!$P$2:$P$800,0)+1)</f>
        <v/>
      </c>
      <c r="K295" s="50" t="str">
        <f aca="false">IF($A295="","",INDEX('Expense Ledger'!$A$1:$A$800,$J295)&amp;"")</f>
        <v/>
      </c>
      <c r="L295" s="54"/>
      <c r="M295" s="54"/>
    </row>
    <row r="296" customFormat="false" ht="15" hidden="false" customHeight="false" outlineLevel="0" collapsed="false">
      <c r="A296" s="90" t="str">
        <f aca="false">IF(ROWS($A$5:A296)&lt;='Expenses Testing'!$E$31,ROWS($A$5:A296),"")</f>
        <v/>
      </c>
      <c r="B296" s="91" t="str">
        <f aca="false">IF($A296="","",INDEX('Expense Ledger'!$B$1:$B$800,$J296))</f>
        <v/>
      </c>
      <c r="C296" s="90" t="str">
        <f aca="false">IF($A296="","",INDEX('Expense Ledger'!$C$1:$C$800,$J296))</f>
        <v/>
      </c>
      <c r="D296" s="50" t="str">
        <f aca="false">IF($A296="","",INDEX('Expense Ledger'!$D$1:$D$800,$J296))</f>
        <v/>
      </c>
      <c r="E296" s="50" t="str">
        <f aca="false">IF($A296="","",INDEX('Expense Ledger'!$F$1:$F$800,$J296)&amp;"")</f>
        <v/>
      </c>
      <c r="F296" s="52" t="str">
        <f aca="false">IF($A296="","",INDEX('Expense Ledger'!$I$1:$I$800,$J296))</f>
        <v/>
      </c>
      <c r="G296" s="52" t="str">
        <f aca="false">IF($A296="","",INDEX('Expense Ledger'!$J$1:$J$800,$J296))</f>
        <v/>
      </c>
      <c r="H296" s="52" t="str">
        <f aca="false">IF($A296="","",'Expenses Testing'!$E$9)</f>
        <v/>
      </c>
      <c r="I296" s="50" t="str">
        <f aca="false">IF($A296="","","Above materiality – automatically selected")</f>
        <v/>
      </c>
      <c r="J296" s="90" t="str">
        <f aca="false">IF($A296="","",MATCH(LARGE('Expense Ledger'!$P$2:$P$800,$A296),'Expense Ledger'!$P$2:$P$800,0)+1)</f>
        <v/>
      </c>
      <c r="K296" s="50" t="str">
        <f aca="false">IF($A296="","",INDEX('Expense Ledger'!$A$1:$A$800,$J296)&amp;"")</f>
        <v/>
      </c>
      <c r="L296" s="54"/>
      <c r="M296" s="54"/>
    </row>
    <row r="297" customFormat="false" ht="15" hidden="false" customHeight="false" outlineLevel="0" collapsed="false">
      <c r="A297" s="90" t="str">
        <f aca="false">IF(ROWS($A$5:A297)&lt;='Expenses Testing'!$E$31,ROWS($A$5:A297),"")</f>
        <v/>
      </c>
      <c r="B297" s="91" t="str">
        <f aca="false">IF($A297="","",INDEX('Expense Ledger'!$B$1:$B$800,$J297))</f>
        <v/>
      </c>
      <c r="C297" s="90" t="str">
        <f aca="false">IF($A297="","",INDEX('Expense Ledger'!$C$1:$C$800,$J297))</f>
        <v/>
      </c>
      <c r="D297" s="50" t="str">
        <f aca="false">IF($A297="","",INDEX('Expense Ledger'!$D$1:$D$800,$J297))</f>
        <v/>
      </c>
      <c r="E297" s="50" t="str">
        <f aca="false">IF($A297="","",INDEX('Expense Ledger'!$F$1:$F$800,$J297)&amp;"")</f>
        <v/>
      </c>
      <c r="F297" s="52" t="str">
        <f aca="false">IF($A297="","",INDEX('Expense Ledger'!$I$1:$I$800,$J297))</f>
        <v/>
      </c>
      <c r="G297" s="52" t="str">
        <f aca="false">IF($A297="","",INDEX('Expense Ledger'!$J$1:$J$800,$J297))</f>
        <v/>
      </c>
      <c r="H297" s="52" t="str">
        <f aca="false">IF($A297="","",'Expenses Testing'!$E$9)</f>
        <v/>
      </c>
      <c r="I297" s="50" t="str">
        <f aca="false">IF($A297="","","Above materiality – automatically selected")</f>
        <v/>
      </c>
      <c r="J297" s="90" t="str">
        <f aca="false">IF($A297="","",MATCH(LARGE('Expense Ledger'!$P$2:$P$800,$A297),'Expense Ledger'!$P$2:$P$800,0)+1)</f>
        <v/>
      </c>
      <c r="K297" s="50" t="str">
        <f aca="false">IF($A297="","",INDEX('Expense Ledger'!$A$1:$A$800,$J297)&amp;"")</f>
        <v/>
      </c>
      <c r="L297" s="54"/>
      <c r="M297" s="54"/>
    </row>
    <row r="298" customFormat="false" ht="15" hidden="false" customHeight="false" outlineLevel="0" collapsed="false">
      <c r="A298" s="90" t="str">
        <f aca="false">IF(ROWS($A$5:A298)&lt;='Expenses Testing'!$E$31,ROWS($A$5:A298),"")</f>
        <v/>
      </c>
      <c r="B298" s="91" t="str">
        <f aca="false">IF($A298="","",INDEX('Expense Ledger'!$B$1:$B$800,$J298))</f>
        <v/>
      </c>
      <c r="C298" s="90" t="str">
        <f aca="false">IF($A298="","",INDEX('Expense Ledger'!$C$1:$C$800,$J298))</f>
        <v/>
      </c>
      <c r="D298" s="50" t="str">
        <f aca="false">IF($A298="","",INDEX('Expense Ledger'!$D$1:$D$800,$J298))</f>
        <v/>
      </c>
      <c r="E298" s="50" t="str">
        <f aca="false">IF($A298="","",INDEX('Expense Ledger'!$F$1:$F$800,$J298)&amp;"")</f>
        <v/>
      </c>
      <c r="F298" s="52" t="str">
        <f aca="false">IF($A298="","",INDEX('Expense Ledger'!$I$1:$I$800,$J298))</f>
        <v/>
      </c>
      <c r="G298" s="52" t="str">
        <f aca="false">IF($A298="","",INDEX('Expense Ledger'!$J$1:$J$800,$J298))</f>
        <v/>
      </c>
      <c r="H298" s="52" t="str">
        <f aca="false">IF($A298="","",'Expenses Testing'!$E$9)</f>
        <v/>
      </c>
      <c r="I298" s="50" t="str">
        <f aca="false">IF($A298="","","Above materiality – automatically selected")</f>
        <v/>
      </c>
      <c r="J298" s="90" t="str">
        <f aca="false">IF($A298="","",MATCH(LARGE('Expense Ledger'!$P$2:$P$800,$A298),'Expense Ledger'!$P$2:$P$800,0)+1)</f>
        <v/>
      </c>
      <c r="K298" s="50" t="str">
        <f aca="false">IF($A298="","",INDEX('Expense Ledger'!$A$1:$A$800,$J298)&amp;"")</f>
        <v/>
      </c>
      <c r="L298" s="54"/>
      <c r="M298" s="54"/>
    </row>
    <row r="299" customFormat="false" ht="15" hidden="false" customHeight="false" outlineLevel="0" collapsed="false">
      <c r="A299" s="90" t="str">
        <f aca="false">IF(ROWS($A$5:A299)&lt;='Expenses Testing'!$E$31,ROWS($A$5:A299),"")</f>
        <v/>
      </c>
      <c r="B299" s="91" t="str">
        <f aca="false">IF($A299="","",INDEX('Expense Ledger'!$B$1:$B$800,$J299))</f>
        <v/>
      </c>
      <c r="C299" s="90" t="str">
        <f aca="false">IF($A299="","",INDEX('Expense Ledger'!$C$1:$C$800,$J299))</f>
        <v/>
      </c>
      <c r="D299" s="50" t="str">
        <f aca="false">IF($A299="","",INDEX('Expense Ledger'!$D$1:$D$800,$J299))</f>
        <v/>
      </c>
      <c r="E299" s="50" t="str">
        <f aca="false">IF($A299="","",INDEX('Expense Ledger'!$F$1:$F$800,$J299)&amp;"")</f>
        <v/>
      </c>
      <c r="F299" s="52" t="str">
        <f aca="false">IF($A299="","",INDEX('Expense Ledger'!$I$1:$I$800,$J299))</f>
        <v/>
      </c>
      <c r="G299" s="52" t="str">
        <f aca="false">IF($A299="","",INDEX('Expense Ledger'!$J$1:$J$800,$J299))</f>
        <v/>
      </c>
      <c r="H299" s="52" t="str">
        <f aca="false">IF($A299="","",'Expenses Testing'!$E$9)</f>
        <v/>
      </c>
      <c r="I299" s="50" t="str">
        <f aca="false">IF($A299="","","Above materiality – automatically selected")</f>
        <v/>
      </c>
      <c r="J299" s="90" t="str">
        <f aca="false">IF($A299="","",MATCH(LARGE('Expense Ledger'!$P$2:$P$800,$A299),'Expense Ledger'!$P$2:$P$800,0)+1)</f>
        <v/>
      </c>
      <c r="K299" s="50" t="str">
        <f aca="false">IF($A299="","",INDEX('Expense Ledger'!$A$1:$A$800,$J299)&amp;"")</f>
        <v/>
      </c>
      <c r="L299" s="54"/>
      <c r="M299" s="54"/>
    </row>
    <row r="300" customFormat="false" ht="15" hidden="false" customHeight="false" outlineLevel="0" collapsed="false">
      <c r="A300" s="90" t="str">
        <f aca="false">IF(ROWS($A$5:A300)&lt;='Expenses Testing'!$E$31,ROWS($A$5:A300),"")</f>
        <v/>
      </c>
      <c r="B300" s="91" t="str">
        <f aca="false">IF($A300="","",INDEX('Expense Ledger'!$B$1:$B$800,$J300))</f>
        <v/>
      </c>
      <c r="C300" s="90" t="str">
        <f aca="false">IF($A300="","",INDEX('Expense Ledger'!$C$1:$C$800,$J300))</f>
        <v/>
      </c>
      <c r="D300" s="50" t="str">
        <f aca="false">IF($A300="","",INDEX('Expense Ledger'!$D$1:$D$800,$J300))</f>
        <v/>
      </c>
      <c r="E300" s="50" t="str">
        <f aca="false">IF($A300="","",INDEX('Expense Ledger'!$F$1:$F$800,$J300)&amp;"")</f>
        <v/>
      </c>
      <c r="F300" s="52" t="str">
        <f aca="false">IF($A300="","",INDEX('Expense Ledger'!$I$1:$I$800,$J300))</f>
        <v/>
      </c>
      <c r="G300" s="52" t="str">
        <f aca="false">IF($A300="","",INDEX('Expense Ledger'!$J$1:$J$800,$J300))</f>
        <v/>
      </c>
      <c r="H300" s="52" t="str">
        <f aca="false">IF($A300="","",'Expenses Testing'!$E$9)</f>
        <v/>
      </c>
      <c r="I300" s="50" t="str">
        <f aca="false">IF($A300="","","Above materiality – automatically selected")</f>
        <v/>
      </c>
      <c r="J300" s="90" t="str">
        <f aca="false">IF($A300="","",MATCH(LARGE('Expense Ledger'!$P$2:$P$800,$A300),'Expense Ledger'!$P$2:$P$800,0)+1)</f>
        <v/>
      </c>
      <c r="K300" s="50" t="str">
        <f aca="false">IF($A300="","",INDEX('Expense Ledger'!$A$1:$A$800,$J300)&amp;"")</f>
        <v/>
      </c>
      <c r="L300" s="54"/>
      <c r="M300" s="54"/>
    </row>
    <row r="301" customFormat="false" ht="15" hidden="false" customHeight="false" outlineLevel="0" collapsed="false">
      <c r="A301" s="90" t="str">
        <f aca="false">IF(ROWS($A$5:A301)&lt;='Expenses Testing'!$E$31,ROWS($A$5:A301),"")</f>
        <v/>
      </c>
      <c r="B301" s="91" t="str">
        <f aca="false">IF($A301="","",INDEX('Expense Ledger'!$B$1:$B$800,$J301))</f>
        <v/>
      </c>
      <c r="C301" s="90" t="str">
        <f aca="false">IF($A301="","",INDEX('Expense Ledger'!$C$1:$C$800,$J301))</f>
        <v/>
      </c>
      <c r="D301" s="50" t="str">
        <f aca="false">IF($A301="","",INDEX('Expense Ledger'!$D$1:$D$800,$J301))</f>
        <v/>
      </c>
      <c r="E301" s="50" t="str">
        <f aca="false">IF($A301="","",INDEX('Expense Ledger'!$F$1:$F$800,$J301)&amp;"")</f>
        <v/>
      </c>
      <c r="F301" s="52" t="str">
        <f aca="false">IF($A301="","",INDEX('Expense Ledger'!$I$1:$I$800,$J301))</f>
        <v/>
      </c>
      <c r="G301" s="52" t="str">
        <f aca="false">IF($A301="","",INDEX('Expense Ledger'!$J$1:$J$800,$J301))</f>
        <v/>
      </c>
      <c r="H301" s="52" t="str">
        <f aca="false">IF($A301="","",'Expenses Testing'!$E$9)</f>
        <v/>
      </c>
      <c r="I301" s="50" t="str">
        <f aca="false">IF($A301="","","Above materiality – automatically selected")</f>
        <v/>
      </c>
      <c r="J301" s="90" t="str">
        <f aca="false">IF($A301="","",MATCH(LARGE('Expense Ledger'!$P$2:$P$800,$A301),'Expense Ledger'!$P$2:$P$800,0)+1)</f>
        <v/>
      </c>
      <c r="K301" s="50" t="str">
        <f aca="false">IF($A301="","",INDEX('Expense Ledger'!$A$1:$A$800,$J301)&amp;"")</f>
        <v/>
      </c>
      <c r="L301" s="54"/>
      <c r="M301" s="54"/>
    </row>
    <row r="302" customFormat="false" ht="15" hidden="false" customHeight="false" outlineLevel="0" collapsed="false">
      <c r="A302" s="90" t="str">
        <f aca="false">IF(ROWS($A$5:A302)&lt;='Expenses Testing'!$E$31,ROWS($A$5:A302),"")</f>
        <v/>
      </c>
      <c r="B302" s="91" t="str">
        <f aca="false">IF($A302="","",INDEX('Expense Ledger'!$B$1:$B$800,$J302))</f>
        <v/>
      </c>
      <c r="C302" s="90" t="str">
        <f aca="false">IF($A302="","",INDEX('Expense Ledger'!$C$1:$C$800,$J302))</f>
        <v/>
      </c>
      <c r="D302" s="50" t="str">
        <f aca="false">IF($A302="","",INDEX('Expense Ledger'!$D$1:$D$800,$J302))</f>
        <v/>
      </c>
      <c r="E302" s="50" t="str">
        <f aca="false">IF($A302="","",INDEX('Expense Ledger'!$F$1:$F$800,$J302)&amp;"")</f>
        <v/>
      </c>
      <c r="F302" s="52" t="str">
        <f aca="false">IF($A302="","",INDEX('Expense Ledger'!$I$1:$I$800,$J302))</f>
        <v/>
      </c>
      <c r="G302" s="52" t="str">
        <f aca="false">IF($A302="","",INDEX('Expense Ledger'!$J$1:$J$800,$J302))</f>
        <v/>
      </c>
      <c r="H302" s="52" t="str">
        <f aca="false">IF($A302="","",'Expenses Testing'!$E$9)</f>
        <v/>
      </c>
      <c r="I302" s="50" t="str">
        <f aca="false">IF($A302="","","Above materiality – automatically selected")</f>
        <v/>
      </c>
      <c r="J302" s="90" t="str">
        <f aca="false">IF($A302="","",MATCH(LARGE('Expense Ledger'!$P$2:$P$800,$A302),'Expense Ledger'!$P$2:$P$800,0)+1)</f>
        <v/>
      </c>
      <c r="K302" s="50" t="str">
        <f aca="false">IF($A302="","",INDEX('Expense Ledger'!$A$1:$A$800,$J302)&amp;"")</f>
        <v/>
      </c>
      <c r="L302" s="54"/>
      <c r="M302" s="54"/>
    </row>
    <row r="303" customFormat="false" ht="15" hidden="false" customHeight="false" outlineLevel="0" collapsed="false">
      <c r="A303" s="90" t="str">
        <f aca="false">IF(ROWS($A$5:A303)&lt;='Expenses Testing'!$E$31,ROWS($A$5:A303),"")</f>
        <v/>
      </c>
      <c r="B303" s="91" t="str">
        <f aca="false">IF($A303="","",INDEX('Expense Ledger'!$B$1:$B$800,$J303))</f>
        <v/>
      </c>
      <c r="C303" s="90" t="str">
        <f aca="false">IF($A303="","",INDEX('Expense Ledger'!$C$1:$C$800,$J303))</f>
        <v/>
      </c>
      <c r="D303" s="50" t="str">
        <f aca="false">IF($A303="","",INDEX('Expense Ledger'!$D$1:$D$800,$J303))</f>
        <v/>
      </c>
      <c r="E303" s="50" t="str">
        <f aca="false">IF($A303="","",INDEX('Expense Ledger'!$F$1:$F$800,$J303)&amp;"")</f>
        <v/>
      </c>
      <c r="F303" s="52" t="str">
        <f aca="false">IF($A303="","",INDEX('Expense Ledger'!$I$1:$I$800,$J303))</f>
        <v/>
      </c>
      <c r="G303" s="52" t="str">
        <f aca="false">IF($A303="","",INDEX('Expense Ledger'!$J$1:$J$800,$J303))</f>
        <v/>
      </c>
      <c r="H303" s="52" t="str">
        <f aca="false">IF($A303="","",'Expenses Testing'!$E$9)</f>
        <v/>
      </c>
      <c r="I303" s="50" t="str">
        <f aca="false">IF($A303="","","Above materiality – automatically selected")</f>
        <v/>
      </c>
      <c r="J303" s="90" t="str">
        <f aca="false">IF($A303="","",MATCH(LARGE('Expense Ledger'!$P$2:$P$800,$A303),'Expense Ledger'!$P$2:$P$800,0)+1)</f>
        <v/>
      </c>
      <c r="K303" s="50" t="str">
        <f aca="false">IF($A303="","",INDEX('Expense Ledger'!$A$1:$A$800,$J303)&amp;"")</f>
        <v/>
      </c>
      <c r="L303" s="54"/>
      <c r="M303" s="54"/>
    </row>
    <row r="304" customFormat="false" ht="15" hidden="false" customHeight="false" outlineLevel="0" collapsed="false">
      <c r="A304" s="90" t="str">
        <f aca="false">IF(ROWS($A$5:A304)&lt;='Expenses Testing'!$E$31,ROWS($A$5:A304),"")</f>
        <v/>
      </c>
      <c r="B304" s="91" t="str">
        <f aca="false">IF($A304="","",INDEX('Expense Ledger'!$B$1:$B$800,$J304))</f>
        <v/>
      </c>
      <c r="C304" s="90" t="str">
        <f aca="false">IF($A304="","",INDEX('Expense Ledger'!$C$1:$C$800,$J304))</f>
        <v/>
      </c>
      <c r="D304" s="50" t="str">
        <f aca="false">IF($A304="","",INDEX('Expense Ledger'!$D$1:$D$800,$J304))</f>
        <v/>
      </c>
      <c r="E304" s="50" t="str">
        <f aca="false">IF($A304="","",INDEX('Expense Ledger'!$F$1:$F$800,$J304)&amp;"")</f>
        <v/>
      </c>
      <c r="F304" s="52" t="str">
        <f aca="false">IF($A304="","",INDEX('Expense Ledger'!$I$1:$I$800,$J304))</f>
        <v/>
      </c>
      <c r="G304" s="52" t="str">
        <f aca="false">IF($A304="","",INDEX('Expense Ledger'!$J$1:$J$800,$J304))</f>
        <v/>
      </c>
      <c r="H304" s="52" t="str">
        <f aca="false">IF($A304="","",'Expenses Testing'!$E$9)</f>
        <v/>
      </c>
      <c r="I304" s="50" t="str">
        <f aca="false">IF($A304="","","Above materiality – automatically selected")</f>
        <v/>
      </c>
      <c r="J304" s="90" t="str">
        <f aca="false">IF($A304="","",MATCH(LARGE('Expense Ledger'!$P$2:$P$800,$A304),'Expense Ledger'!$P$2:$P$800,0)+1)</f>
        <v/>
      </c>
      <c r="K304" s="50" t="str">
        <f aca="false">IF($A304="","",INDEX('Expense Ledger'!$A$1:$A$800,$J304)&amp;"")</f>
        <v/>
      </c>
      <c r="L304" s="54"/>
      <c r="M304" s="54"/>
    </row>
    <row r="305" customFormat="false" ht="15" hidden="false" customHeight="false" outlineLevel="0" collapsed="false">
      <c r="E305" s="77" t="s">
        <v>2369</v>
      </c>
      <c r="F305" s="92" t="n">
        <f aca="false">SUM(F5:F304)</f>
        <v>691341.6518</v>
      </c>
      <c r="G305" s="92" t="n">
        <f aca="false">SUM(G5:G304)</f>
        <v>691341.6518</v>
      </c>
    </row>
  </sheetData>
  <hyperlinks>
    <hyperlink ref="A3" r:id="rId1" location="'Expenses%20Testing'!A1" display="Back to summary: Expenses Te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N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34"/>
    <col collapsed="false" customWidth="true" hidden="false" outlineLevel="0" max="5" min="5" style="0" width="62"/>
    <col collapsed="false" customWidth="true" hidden="false" outlineLevel="0" max="7" min="6" style="0" width="16"/>
    <col collapsed="false" customWidth="true" hidden="false" outlineLevel="0" max="9" min="8" style="0" width="14"/>
    <col collapsed="false" customWidth="true" hidden="false" outlineLevel="0" max="10" min="10" style="0" width="40"/>
    <col collapsed="false" customWidth="true" hidden="false" outlineLevel="0" max="11" min="11" style="0" width="11"/>
    <col collapsed="false" customWidth="true" hidden="false" outlineLevel="0" max="13" min="12" style="0" width="16"/>
    <col collapsed="false" customWidth="true" hidden="false" outlineLevel="0" max="14" min="14" style="0" width="30"/>
  </cols>
  <sheetData>
    <row r="1" customFormat="false" ht="27.75" hidden="false" customHeight="true" outlineLevel="0" collapsed="false">
      <c r="A1" s="93" t="s">
        <v>3169</v>
      </c>
      <c r="B1" s="69"/>
      <c r="C1" s="69"/>
      <c r="D1" s="69"/>
      <c r="E1" s="69"/>
      <c r="F1" s="69"/>
      <c r="G1" s="69"/>
      <c r="H1" s="69"/>
      <c r="I1" s="69"/>
      <c r="J1" s="69"/>
      <c r="K1" s="69"/>
      <c r="L1" s="69"/>
      <c r="M1" s="69"/>
      <c r="N1" s="69"/>
    </row>
    <row r="2" customFormat="false" ht="21.75" hidden="false" customHeight="true" outlineLevel="0" collapsed="false">
      <c r="A2" s="94" t="str">
        <f aca="false">"Sample: "&amp;'Expenses Testing'!E36&amp;" of "&amp;'Expenses Testing'!E33&amp;" eligible items     |     Risk level: "&amp;'Expenses Testing'!E10&amp;" / "&amp;'Expenses Testing'!E11&amp;" entity     |     Population value: SR "&amp;TEXT('Expenses Testing'!E34,"#,##0.00")&amp;"     |     Random number high to low"</f>
        <v>Sample: 28 of 262 eligible items     |     Risk level: Low to Moderate (2) / Medium entity     |     Population value: SR 223,066.75     |     Random number high to low</v>
      </c>
      <c r="B2" s="95"/>
      <c r="C2" s="95"/>
      <c r="D2" s="95"/>
      <c r="E2" s="95"/>
      <c r="F2" s="95"/>
      <c r="G2" s="95"/>
      <c r="H2" s="95"/>
      <c r="I2" s="95"/>
      <c r="J2" s="95"/>
      <c r="K2" s="95"/>
      <c r="L2" s="95"/>
      <c r="M2" s="95"/>
      <c r="N2" s="95"/>
    </row>
    <row r="3" customFormat="false" ht="15" hidden="false" customHeight="false" outlineLevel="0" collapsed="false">
      <c r="A3" s="88" t="s">
        <v>3168</v>
      </c>
    </row>
    <row r="4" customFormat="false" ht="30" hidden="false" customHeight="true" outlineLevel="0" collapsed="false">
      <c r="A4" s="96" t="s">
        <v>2361</v>
      </c>
      <c r="B4" s="96" t="s">
        <v>308</v>
      </c>
      <c r="C4" s="96" t="s">
        <v>45</v>
      </c>
      <c r="D4" s="96" t="s">
        <v>2362</v>
      </c>
      <c r="E4" s="96" t="s">
        <v>2363</v>
      </c>
      <c r="F4" s="96" t="s">
        <v>2364</v>
      </c>
      <c r="G4" s="96" t="s">
        <v>315</v>
      </c>
      <c r="H4" s="96" t="s">
        <v>2371</v>
      </c>
      <c r="I4" s="96" t="s">
        <v>2365</v>
      </c>
      <c r="J4" s="96" t="s">
        <v>2366</v>
      </c>
      <c r="K4" s="96" t="s">
        <v>2367</v>
      </c>
      <c r="L4" s="96" t="s">
        <v>307</v>
      </c>
      <c r="M4" s="96" t="s">
        <v>2368</v>
      </c>
      <c r="N4" s="96" t="s">
        <v>14</v>
      </c>
    </row>
    <row r="5" customFormat="false" ht="15" hidden="false" customHeight="false" outlineLevel="0" collapsed="false">
      <c r="A5" s="90" t="n">
        <f aca="false">IF(ROWS($A$5:A5)&lt;='Expenses Testing'!$E$36,ROWS($A$5:A5),"")</f>
        <v>1</v>
      </c>
      <c r="B5" s="91" t="n">
        <f aca="false">IF($A5="","",INDEX('Expense Ledger'!$B$1:$B$800,$K5))</f>
        <v>45759</v>
      </c>
      <c r="C5" s="90" t="n">
        <f aca="false">IF($A5="","",INDEX('Expense Ledger'!$C$1:$C$800,$K5))</f>
        <v>10112</v>
      </c>
      <c r="D5" s="50" t="str">
        <f aca="false">IF($A5="","",INDEX('Expense Ledger'!$D$1:$D$800,$K5))</f>
        <v>GOSI Expense</v>
      </c>
      <c r="E5" s="50" t="str">
        <f aca="false">IF($A5="","",INDEX('Expense Ledger'!$F$1:$F$800,$K5)&amp;"")</f>
        <v>Payment SAR 940 for GOSI 611536704 FTM Mar 2025 – Govt SADAD Payment. Approved by Mr. Vinod</v>
      </c>
      <c r="F5" s="52" t="n">
        <f aca="false">IF($A5="","",INDEX('Expense Ledger'!$I$1:$I$800,$K5))</f>
        <v>940</v>
      </c>
      <c r="G5" s="52" t="n">
        <f aca="false">IF($A5="","",INDEX('Expense Ledger'!$J$1:$J$800,$K5))</f>
        <v>940</v>
      </c>
      <c r="H5" s="97" t="n">
        <f aca="false">IF($A5="","",INDEX('Expense Ledger'!$M$1:$M$800,$K5))</f>
        <v>0.994420880081</v>
      </c>
      <c r="I5" s="52" t="n">
        <f aca="false">IF($A5="","",'Expenses Testing'!$E$9)</f>
        <v>4000</v>
      </c>
      <c r="J5" s="50" t="str">
        <f aca="false">IF($A5="","","Below materiality – randomly selected")</f>
        <v>Below materiality – randomly selected</v>
      </c>
      <c r="K5" s="90" t="n">
        <f aca="false">IF($A5="","",MATCH(LARGE('Expense Ledger'!$Q$2:$Q$800,$A5),'Expense Ledger'!$Q$2:$Q$800,0)+1)</f>
        <v>250</v>
      </c>
      <c r="L5" s="50" t="str">
        <f aca="false">IF($A5="","",INDEX('Expense Ledger'!$A$1:$A$800,$K5)&amp;"")</f>
        <v>BPVAMS0023/25</v>
      </c>
      <c r="M5" s="54"/>
      <c r="N5" s="54"/>
    </row>
    <row r="6" customFormat="false" ht="23.85" hidden="false" customHeight="false" outlineLevel="0" collapsed="false">
      <c r="A6" s="90" t="n">
        <f aca="false">IF(ROWS($A$5:A6)&lt;='Expenses Testing'!$E$36,ROWS($A$5:A6),"")</f>
        <v>2</v>
      </c>
      <c r="B6" s="91" t="n">
        <f aca="false">IF($A6="","",INDEX('Expense Ledger'!$B$1:$B$800,$K6))</f>
        <v>45832</v>
      </c>
      <c r="C6" s="90" t="n">
        <f aca="false">IF($A6="","",INDEX('Expense Ledger'!$C$1:$C$800,$K6))</f>
        <v>10096</v>
      </c>
      <c r="D6" s="50" t="str">
        <f aca="false">IF($A6="","",INDEX('Expense Ledger'!$D$1:$D$800,$K6))</f>
        <v>SADAD PAYMENTS</v>
      </c>
      <c r="E6" s="58" t="str">
        <f aca="false">IF($A6="","",INDEX('Expense Ledger'!$F$1:$F$800,$K6)&amp;"")</f>
        <v>SADAD INV
SAR 1150- GOVERNMENT PORTAL</v>
      </c>
      <c r="F6" s="52" t="n">
        <f aca="false">IF($A6="","",INDEX('Expense Ledger'!$I$1:$I$800,$K6))</f>
        <v>1150</v>
      </c>
      <c r="G6" s="52" t="n">
        <f aca="false">IF($A6="","",INDEX('Expense Ledger'!$J$1:$J$800,$K6))</f>
        <v>1150</v>
      </c>
      <c r="H6" s="97" t="n">
        <f aca="false">IF($A6="","",INDEX('Expense Ledger'!$M$1:$M$800,$K6))</f>
        <v>0.989478075646</v>
      </c>
      <c r="I6" s="52" t="n">
        <f aca="false">IF($A6="","",'Expenses Testing'!$E$9)</f>
        <v>4000</v>
      </c>
      <c r="J6" s="50" t="str">
        <f aca="false">IF($A6="","","Below materiality – randomly selected")</f>
        <v>Below materiality – randomly selected</v>
      </c>
      <c r="K6" s="90" t="n">
        <f aca="false">IF($A6="","",MATCH(LARGE('Expense Ledger'!$Q$2:$Q$800,$A6),'Expense Ledger'!$Q$2:$Q$800,0)+1)</f>
        <v>185</v>
      </c>
      <c r="L6" s="50" t="str">
        <f aca="false">IF($A6="","",INDEX('Expense Ledger'!$A$1:$A$800,$K6)&amp;"")</f>
        <v>GJAMS0053/25</v>
      </c>
      <c r="M6" s="54"/>
      <c r="N6" s="54"/>
    </row>
    <row r="7" customFormat="false" ht="15" hidden="false" customHeight="false" outlineLevel="0" collapsed="false">
      <c r="A7" s="90" t="n">
        <f aca="false">IF(ROWS($A$5:A7)&lt;='Expenses Testing'!$E$36,ROWS($A$5:A7),"")</f>
        <v>3</v>
      </c>
      <c r="B7" s="91" t="n">
        <f aca="false">IF($A7="","",INDEX('Expense Ledger'!$B$1:$B$800,$K7))</f>
        <v>46020</v>
      </c>
      <c r="C7" s="90" t="n">
        <f aca="false">IF($A7="","",INDEX('Expense Ledger'!$C$1:$C$800,$K7))</f>
        <v>10092</v>
      </c>
      <c r="D7" s="50" t="str">
        <f aca="false">IF($A7="","",INDEX('Expense Ledger'!$D$1:$D$800,$K7))</f>
        <v>Bank Charges</v>
      </c>
      <c r="E7" s="50" t="str">
        <f aca="false">IF($A7="","",INDEX('Expense Ledger'!$F$1:$F$800,$K7)&amp;"")</f>
        <v>Bank Charges</v>
      </c>
      <c r="F7" s="52" t="n">
        <f aca="false">IF($A7="","",INDEX('Expense Ledger'!$I$1:$I$800,$K7))</f>
        <v>10.35</v>
      </c>
      <c r="G7" s="52" t="n">
        <f aca="false">IF($A7="","",INDEX('Expense Ledger'!$J$1:$J$800,$K7))</f>
        <v>10.35</v>
      </c>
      <c r="H7" s="97" t="n">
        <f aca="false">IF($A7="","",INDEX('Expense Ledger'!$M$1:$M$800,$K7))</f>
        <v>0.985289218066</v>
      </c>
      <c r="I7" s="52" t="n">
        <f aca="false">IF($A7="","",'Expenses Testing'!$E$9)</f>
        <v>4000</v>
      </c>
      <c r="J7" s="50" t="str">
        <f aca="false">IF($A7="","","Below materiality – randomly selected")</f>
        <v>Below materiality – randomly selected</v>
      </c>
      <c r="K7" s="90" t="n">
        <f aca="false">IF($A7="","",MATCH(LARGE('Expense Ledger'!$Q$2:$Q$800,$A7),'Expense Ledger'!$Q$2:$Q$800,0)+1)</f>
        <v>300</v>
      </c>
      <c r="L7" s="50" t="str">
        <f aca="false">IF($A7="","",INDEX('Expense Ledger'!$A$1:$A$800,$K7)&amp;"")</f>
        <v>BPVAMS0233/25</v>
      </c>
      <c r="M7" s="54"/>
      <c r="N7" s="54"/>
    </row>
    <row r="8" customFormat="false" ht="15" hidden="false" customHeight="false" outlineLevel="0" collapsed="false">
      <c r="A8" s="90" t="n">
        <f aca="false">IF(ROWS($A$5:A8)&lt;='Expenses Testing'!$E$36,ROWS($A$5:A8),"")</f>
        <v>4</v>
      </c>
      <c r="B8" s="91" t="n">
        <f aca="false">IF($A8="","",INDEX('Expense Ledger'!$B$1:$B$800,$K8))</f>
        <v>45658</v>
      </c>
      <c r="C8" s="90" t="n">
        <f aca="false">IF($A8="","",INDEX('Expense Ledger'!$C$1:$C$800,$K8))</f>
        <v>10115</v>
      </c>
      <c r="D8" s="50" t="str">
        <f aca="false">IF($A8="","",INDEX('Expense Ledger'!$D$1:$D$800,$K8))</f>
        <v>SALARY &amp; ALLOWANCES</v>
      </c>
      <c r="E8" s="50" t="str">
        <f aca="false">IF($A8="","",INDEX('Expense Ledger'!$F$1:$F$800,$K8)&amp;"")</f>
        <v>Opening Balance</v>
      </c>
      <c r="F8" s="52" t="n">
        <f aca="false">IF($A8="","",INDEX('Expense Ledger'!$I$1:$I$800,$K8))</f>
        <v>0</v>
      </c>
      <c r="G8" s="52" t="n">
        <f aca="false">IF($A8="","",INDEX('Expense Ledger'!$J$1:$J$800,$K8))</f>
        <v>0</v>
      </c>
      <c r="H8" s="97" t="n">
        <f aca="false">IF($A8="","",INDEX('Expense Ledger'!$M$1:$M$800,$K8))</f>
        <v>0.981388555478</v>
      </c>
      <c r="I8" s="52" t="n">
        <f aca="false">IF($A8="","",'Expenses Testing'!$E$9)</f>
        <v>4000</v>
      </c>
      <c r="J8" s="50" t="str">
        <f aca="false">IF($A8="","","Below materiality – randomly selected")</f>
        <v>Below materiality – randomly selected</v>
      </c>
      <c r="K8" s="90" t="n">
        <f aca="false">IF($A8="","",MATCH(LARGE('Expense Ledger'!$Q$2:$Q$800,$A8),'Expense Ledger'!$Q$2:$Q$800,0)+1)</f>
        <v>301</v>
      </c>
      <c r="L8" s="50" t="str">
        <f aca="false">IF($A8="","",INDEX('Expense Ledger'!$A$1:$A$800,$K8)&amp;"")</f>
        <v>1.OB</v>
      </c>
      <c r="M8" s="54"/>
      <c r="N8" s="54"/>
    </row>
    <row r="9" customFormat="false" ht="15" hidden="false" customHeight="false" outlineLevel="0" collapsed="false">
      <c r="A9" s="90" t="n">
        <f aca="false">IF(ROWS($A$5:A9)&lt;='Expenses Testing'!$E$36,ROWS($A$5:A9),"")</f>
        <v>5</v>
      </c>
      <c r="B9" s="91" t="n">
        <f aca="false">IF($A9="","",INDEX('Expense Ledger'!$B$1:$B$800,$K9))</f>
        <v>45871</v>
      </c>
      <c r="C9" s="90" t="n">
        <f aca="false">IF($A9="","",INDEX('Expense Ledger'!$C$1:$C$800,$K9))</f>
        <v>10112</v>
      </c>
      <c r="D9" s="50" t="str">
        <f aca="false">IF($A9="","",INDEX('Expense Ledger'!$D$1:$D$800,$K9))</f>
        <v>GOSI Expense</v>
      </c>
      <c r="E9" s="50" t="str">
        <f aca="false">IF($A9="","",INDEX('Expense Ledger'!$F$1:$F$800,$K9)&amp;"")</f>
        <v>Payment SAR 1,290.22 for GOSI 650476638 FTM Jul 2025 – Govt SADAD Payment. Approved by Mr. Vinod. Ref: 2521314564188000</v>
      </c>
      <c r="F9" s="52" t="n">
        <f aca="false">IF($A9="","",INDEX('Expense Ledger'!$I$1:$I$800,$K9))</f>
        <v>1290.22</v>
      </c>
      <c r="G9" s="52" t="n">
        <f aca="false">IF($A9="","",INDEX('Expense Ledger'!$J$1:$J$800,$K9))</f>
        <v>1290.22</v>
      </c>
      <c r="H9" s="97" t="n">
        <f aca="false">IF($A9="","",INDEX('Expense Ledger'!$M$1:$M$800,$K9))</f>
        <v>0.972204983354</v>
      </c>
      <c r="I9" s="52" t="n">
        <f aca="false">IF($A9="","",'Expenses Testing'!$E$9)</f>
        <v>4000</v>
      </c>
      <c r="J9" s="50" t="str">
        <f aca="false">IF($A9="","","Below materiality – randomly selected")</f>
        <v>Below materiality – randomly selected</v>
      </c>
      <c r="K9" s="90" t="n">
        <f aca="false">IF($A9="","",MATCH(LARGE('Expense Ledger'!$Q$2:$Q$800,$A9),'Expense Ledger'!$Q$2:$Q$800,0)+1)</f>
        <v>116</v>
      </c>
      <c r="L9" s="50" t="str">
        <f aca="false">IF($A9="","",INDEX('Expense Ledger'!$A$1:$A$800,$K9)&amp;"")</f>
        <v>BPVAMS0082/25</v>
      </c>
      <c r="M9" s="54"/>
      <c r="N9" s="54"/>
    </row>
    <row r="10" customFormat="false" ht="57.45" hidden="false" customHeight="false" outlineLevel="0" collapsed="false">
      <c r="A10" s="90" t="n">
        <f aca="false">IF(ROWS($A$5:A10)&lt;='Expenses Testing'!$E$36,ROWS($A$5:A10),"")</f>
        <v>6</v>
      </c>
      <c r="B10" s="91" t="n">
        <f aca="false">IF($A10="","",INDEX('Expense Ledger'!$B$1:$B$800,$K10))</f>
        <v>45914</v>
      </c>
      <c r="C10" s="90" t="n">
        <f aca="false">IF($A10="","",INDEX('Expense Ledger'!$C$1:$C$800,$K10))</f>
        <v>10104</v>
      </c>
      <c r="D10" s="50" t="str">
        <f aca="false">IF($A10="","",INDEX('Expense Ledger'!$D$1:$D$800,$K10))</f>
        <v>OFFICE EXPENSES</v>
      </c>
      <c r="E10" s="58" t="str">
        <f aca="false">IF($A10="","",INDEX('Expense Ledger'!$F$1:$F$800,$K10)&amp;"")</f>
        <v>PAYMENTS 
SAR 60.7- PORT EXP HELEMT AND TORCH- AHMED AL REIFI- 04.09.25
SAR 172.5- OFFICE SUPPLIES- 14.09.2025
SAR 40- PETROL- AHMED AL REIFI FOR TRANSPORTATION FOR OFFICE SUPPLIES 
SAR 9- FOOD- AHMED AL REIFI AND M SIDDIQUI</v>
      </c>
      <c r="F10" s="52" t="n">
        <f aca="false">IF($A10="","",INDEX('Expense Ledger'!$I$1:$I$800,$K10))</f>
        <v>175</v>
      </c>
      <c r="G10" s="52" t="n">
        <f aca="false">IF($A10="","",INDEX('Expense Ledger'!$J$1:$J$800,$K10))</f>
        <v>175</v>
      </c>
      <c r="H10" s="97" t="n">
        <f aca="false">IF($A10="","",INDEX('Expense Ledger'!$M$1:$M$800,$K10))</f>
        <v>0.970240996406</v>
      </c>
      <c r="I10" s="52" t="n">
        <f aca="false">IF($A10="","",'Expenses Testing'!$E$9)</f>
        <v>4000</v>
      </c>
      <c r="J10" s="50" t="str">
        <f aca="false">IF($A10="","","Below materiality – randomly selected")</f>
        <v>Below materiality – randomly selected</v>
      </c>
      <c r="K10" s="90" t="n">
        <f aca="false">IF($A10="","",MATCH(LARGE('Expense Ledger'!$Q$2:$Q$800,$A10),'Expense Ledger'!$Q$2:$Q$800,0)+1)</f>
        <v>204</v>
      </c>
      <c r="L10" s="50" t="str">
        <f aca="false">IF($A10="","",INDEX('Expense Ledger'!$A$1:$A$800,$K10)&amp;"")</f>
        <v>GJAMS0036/25</v>
      </c>
      <c r="M10" s="54"/>
      <c r="N10" s="54"/>
    </row>
    <row r="11" customFormat="false" ht="15" hidden="false" customHeight="false" outlineLevel="0" collapsed="false">
      <c r="A11" s="90" t="n">
        <f aca="false">IF(ROWS($A$5:A11)&lt;='Expenses Testing'!$E$36,ROWS($A$5:A11),"")</f>
        <v>7</v>
      </c>
      <c r="B11" s="91" t="n">
        <f aca="false">IF($A11="","",INDEX('Expense Ledger'!$B$1:$B$800,$K11))</f>
        <v>45992</v>
      </c>
      <c r="C11" s="90" t="n">
        <f aca="false">IF($A11="","",INDEX('Expense Ledger'!$C$1:$C$800,$K11))</f>
        <v>10107</v>
      </c>
      <c r="D11" s="50" t="str">
        <f aca="false">IF($A11="","",INDEX('Expense Ledger'!$D$1:$D$800,$K11))</f>
        <v>INSURANCE EXPENSE</v>
      </c>
      <c r="E11" s="50" t="str">
        <f aca="false">IF($A11="","",INDEX('Expense Ledger'!$F$1:$F$800,$K11)&amp;"")</f>
        <v>BEING HEALTH INSURANCE FOR NON SAUDIS TRASNFERRED TO P&amp;L FTM DEC 2025- SAR 354.33</v>
      </c>
      <c r="F11" s="52" t="n">
        <f aca="false">IF($A11="","",INDEX('Expense Ledger'!$I$1:$I$800,$K11))</f>
        <v>354.33</v>
      </c>
      <c r="G11" s="52" t="n">
        <f aca="false">IF($A11="","",INDEX('Expense Ledger'!$J$1:$J$800,$K11))</f>
        <v>354.33</v>
      </c>
      <c r="H11" s="97" t="n">
        <f aca="false">IF($A11="","",INDEX('Expense Ledger'!$M$1:$M$800,$K11))</f>
        <v>0.967278649589</v>
      </c>
      <c r="I11" s="52" t="n">
        <f aca="false">IF($A11="","",'Expenses Testing'!$E$9)</f>
        <v>4000</v>
      </c>
      <c r="J11" s="50" t="str">
        <f aca="false">IF($A11="","","Below materiality – randomly selected")</f>
        <v>Below materiality – randomly selected</v>
      </c>
      <c r="K11" s="90" t="n">
        <f aca="false">IF($A11="","",MATCH(LARGE('Expense Ledger'!$Q$2:$Q$800,$A11),'Expense Ledger'!$Q$2:$Q$800,0)+1)</f>
        <v>303</v>
      </c>
      <c r="L11" s="50" t="str">
        <f aca="false">IF($A11="","",INDEX('Expense Ledger'!$A$1:$A$800,$K11)&amp;"")</f>
        <v>GJAMS0077/25</v>
      </c>
      <c r="M11" s="54"/>
      <c r="N11" s="54"/>
    </row>
    <row r="12" customFormat="false" ht="15" hidden="false" customHeight="false" outlineLevel="0" collapsed="false">
      <c r="A12" s="90" t="n">
        <f aca="false">IF(ROWS($A$5:A12)&lt;='Expenses Testing'!$E$36,ROWS($A$5:A12),"")</f>
        <v>8</v>
      </c>
      <c r="B12" s="91" t="n">
        <f aca="false">IF($A12="","",INDEX('Expense Ledger'!$B$1:$B$800,$K12))</f>
        <v>45899</v>
      </c>
      <c r="C12" s="90" t="n">
        <f aca="false">IF($A12="","",INDEX('Expense Ledger'!$C$1:$C$800,$K12))</f>
        <v>10092</v>
      </c>
      <c r="D12" s="50" t="str">
        <f aca="false">IF($A12="","",INDEX('Expense Ledger'!$D$1:$D$800,$K12))</f>
        <v>Bank Charges</v>
      </c>
      <c r="E12" s="50" t="str">
        <f aca="false">IF($A12="","",INDEX('Expense Ledger'!$F$1:$F$800,$K12)&amp;"")</f>
        <v>Bank Charges</v>
      </c>
      <c r="F12" s="52" t="n">
        <f aca="false">IF($A12="","",INDEX('Expense Ledger'!$I$1:$I$800,$K12))</f>
        <v>1.15</v>
      </c>
      <c r="G12" s="52" t="n">
        <f aca="false">IF($A12="","",INDEX('Expense Ledger'!$J$1:$J$800,$K12))</f>
        <v>1.15</v>
      </c>
      <c r="H12" s="97" t="n">
        <f aca="false">IF($A12="","",INDEX('Expense Ledger'!$M$1:$M$800,$K12))</f>
        <v>0.961260868369</v>
      </c>
      <c r="I12" s="52" t="n">
        <f aca="false">IF($A12="","",'Expenses Testing'!$E$9)</f>
        <v>4000</v>
      </c>
      <c r="J12" s="50" t="str">
        <f aca="false">IF($A12="","","Below materiality – randomly selected")</f>
        <v>Below materiality – randomly selected</v>
      </c>
      <c r="K12" s="90" t="n">
        <f aca="false">IF($A12="","",MATCH(LARGE('Expense Ledger'!$Q$2:$Q$800,$A12),'Expense Ledger'!$Q$2:$Q$800,0)+1)</f>
        <v>146</v>
      </c>
      <c r="L12" s="50" t="str">
        <f aca="false">IF($A12="","",INDEX('Expense Ledger'!$A$1:$A$800,$K12)&amp;"")</f>
        <v>BPVAMS0108/25</v>
      </c>
      <c r="M12" s="54"/>
      <c r="N12" s="54"/>
    </row>
    <row r="13" customFormat="false" ht="79.85" hidden="false" customHeight="false" outlineLevel="0" collapsed="false">
      <c r="A13" s="90" t="n">
        <f aca="false">IF(ROWS($A$5:A13)&lt;='Expenses Testing'!$E$36,ROWS($A$5:A13),"")</f>
        <v>9</v>
      </c>
      <c r="B13" s="91" t="n">
        <f aca="false">IF($A13="","",INDEX('Expense Ledger'!$B$1:$B$800,$K13))</f>
        <v>45946</v>
      </c>
      <c r="C13" s="90" t="n">
        <f aca="false">IF($A13="","",INDEX('Expense Ledger'!$C$1:$C$800,$K13))</f>
        <v>10115</v>
      </c>
      <c r="D13" s="50" t="str">
        <f aca="false">IF($A13="","",INDEX('Expense Ledger'!$D$1:$D$800,$K13))</f>
        <v>SALARY &amp; ALLOWANCES</v>
      </c>
      <c r="E13" s="58" t="str">
        <f aca="false">IF($A13="","",INDEX('Expense Ledger'!$F$1:$F$800,$K13)&amp;"")</f>
        <v>SALARY FTM SEPT 2025 TO ABOBAKAR ISSA 
APPROVED BY MR VISHNU- REF EMAIL 
REF 946692890IPS7TDP,REF
20251016SARIBLRIBL6BTMS113,ABOBAKAR ISSA
ADAM
EDRIS,NCBKSAJE</v>
      </c>
      <c r="F13" s="52" t="n">
        <f aca="false">IF($A13="","",INDEX('Expense Ledger'!$I$1:$I$800,$K13))</f>
        <v>1150</v>
      </c>
      <c r="G13" s="52" t="n">
        <f aca="false">IF($A13="","",INDEX('Expense Ledger'!$J$1:$J$800,$K13))</f>
        <v>1150</v>
      </c>
      <c r="H13" s="97" t="n">
        <f aca="false">IF($A13="","",INDEX('Expense Ledger'!$M$1:$M$800,$K13))</f>
        <v>0.952858195699</v>
      </c>
      <c r="I13" s="52" t="n">
        <f aca="false">IF($A13="","",'Expenses Testing'!$E$9)</f>
        <v>4000</v>
      </c>
      <c r="J13" s="50" t="str">
        <f aca="false">IF($A13="","","Below materiality – randomly selected")</f>
        <v>Below materiality – randomly selected</v>
      </c>
      <c r="K13" s="90" t="n">
        <f aca="false">IF($A13="","",MATCH(LARGE('Expense Ledger'!$Q$2:$Q$800,$A13),'Expense Ledger'!$Q$2:$Q$800,0)+1)</f>
        <v>198</v>
      </c>
      <c r="L13" s="50" t="str">
        <f aca="false">IF($A13="","",INDEX('Expense Ledger'!$A$1:$A$800,$K13)&amp;"")</f>
        <v>BPVAMS0150/25</v>
      </c>
      <c r="M13" s="54"/>
      <c r="N13" s="54"/>
    </row>
    <row r="14" customFormat="false" ht="15" hidden="false" customHeight="false" outlineLevel="0" collapsed="false">
      <c r="A14" s="90" t="n">
        <f aca="false">IF(ROWS($A$5:A14)&lt;='Expenses Testing'!$E$36,ROWS($A$5:A14),"")</f>
        <v>10</v>
      </c>
      <c r="B14" s="91" t="n">
        <f aca="false">IF($A14="","",INDEX('Expense Ledger'!$B$1:$B$800,$K14))</f>
        <v>45946</v>
      </c>
      <c r="C14" s="90" t="n">
        <f aca="false">IF($A14="","",INDEX('Expense Ledger'!$C$1:$C$800,$K14))</f>
        <v>10092</v>
      </c>
      <c r="D14" s="50" t="str">
        <f aca="false">IF($A14="","",INDEX('Expense Ledger'!$D$1:$D$800,$K14))</f>
        <v>Bank Charges</v>
      </c>
      <c r="E14" s="50" t="str">
        <f aca="false">IF($A14="","",INDEX('Expense Ledger'!$F$1:$F$800,$K14)&amp;"")</f>
        <v>Bank Charges</v>
      </c>
      <c r="F14" s="52" t="n">
        <f aca="false">IF($A14="","",INDEX('Expense Ledger'!$I$1:$I$800,$K14))</f>
        <v>1.15</v>
      </c>
      <c r="G14" s="52" t="n">
        <f aca="false">IF($A14="","",INDEX('Expense Ledger'!$J$1:$J$800,$K14))</f>
        <v>1.15</v>
      </c>
      <c r="H14" s="97" t="n">
        <f aca="false">IF($A14="","",INDEX('Expense Ledger'!$M$1:$M$800,$K14))</f>
        <v>0.944912688467</v>
      </c>
      <c r="I14" s="52" t="n">
        <f aca="false">IF($A14="","",'Expenses Testing'!$E$9)</f>
        <v>4000</v>
      </c>
      <c r="J14" s="50" t="str">
        <f aca="false">IF($A14="","","Below materiality – randomly selected")</f>
        <v>Below materiality – randomly selected</v>
      </c>
      <c r="K14" s="90" t="n">
        <f aca="false">IF($A14="","",MATCH(LARGE('Expense Ledger'!$Q$2:$Q$800,$A14),'Expense Ledger'!$Q$2:$Q$800,0)+1)</f>
        <v>206</v>
      </c>
      <c r="L14" s="50" t="str">
        <f aca="false">IF($A14="","",INDEX('Expense Ledger'!$A$1:$A$800,$K14)&amp;"")</f>
        <v>BPVAMS0151/25</v>
      </c>
      <c r="M14" s="54"/>
      <c r="N14" s="54"/>
    </row>
    <row r="15" customFormat="false" ht="15" hidden="false" customHeight="false" outlineLevel="0" collapsed="false">
      <c r="A15" s="90" t="n">
        <f aca="false">IF(ROWS($A$5:A15)&lt;='Expenses Testing'!$E$36,ROWS($A$5:A15),"")</f>
        <v>11</v>
      </c>
      <c r="B15" s="91" t="n">
        <f aca="false">IF($A15="","",INDEX('Expense Ledger'!$B$1:$B$800,$K15))</f>
        <v>46022</v>
      </c>
      <c r="C15" s="90" t="n">
        <f aca="false">IF($A15="","",INDEX('Expense Ledger'!$C$1:$C$800,$K15))</f>
        <v>10106</v>
      </c>
      <c r="D15" s="50" t="str">
        <f aca="false">IF($A15="","",INDEX('Expense Ledger'!$D$1:$D$800,$K15))</f>
        <v>CONSULTATION CHARGES</v>
      </c>
      <c r="E15" s="50" t="str">
        <f aca="false">IF($A15="","",INDEX('Expense Ledger'!$F$1:$F$800,$K15)&amp;"")</f>
        <v>BEING CONSULTATION FEES PAYABLE FOR FY 2025 SAR 2500- ANALYTIX ARABIA</v>
      </c>
      <c r="F15" s="52" t="n">
        <f aca="false">IF($A15="","",INDEX('Expense Ledger'!$I$1:$I$800,$K15))</f>
        <v>2500</v>
      </c>
      <c r="G15" s="52" t="n">
        <f aca="false">IF($A15="","",INDEX('Expense Ledger'!$J$1:$J$800,$K15))</f>
        <v>2500</v>
      </c>
      <c r="H15" s="97" t="n">
        <f aca="false">IF($A15="","",INDEX('Expense Ledger'!$M$1:$M$800,$K15))</f>
        <v>0.940929397045</v>
      </c>
      <c r="I15" s="52" t="n">
        <f aca="false">IF($A15="","",'Expenses Testing'!$E$9)</f>
        <v>4000</v>
      </c>
      <c r="J15" s="50" t="str">
        <f aca="false">IF($A15="","","Below materiality – randomly selected")</f>
        <v>Below materiality – randomly selected</v>
      </c>
      <c r="K15" s="90" t="n">
        <f aca="false">IF($A15="","",MATCH(LARGE('Expense Ledger'!$Q$2:$Q$800,$A15),'Expense Ledger'!$Q$2:$Q$800,0)+1)</f>
        <v>66</v>
      </c>
      <c r="L15" s="50" t="str">
        <f aca="false">IF($A15="","",INDEX('Expense Ledger'!$A$1:$A$800,$K15)&amp;"")</f>
        <v>GJAMS0042/25</v>
      </c>
      <c r="M15" s="54"/>
      <c r="N15" s="54"/>
    </row>
    <row r="16" customFormat="false" ht="15" hidden="false" customHeight="false" outlineLevel="0" collapsed="false">
      <c r="A16" s="90" t="n">
        <f aca="false">IF(ROWS($A$5:A16)&lt;='Expenses Testing'!$E$36,ROWS($A$5:A16),"")</f>
        <v>12</v>
      </c>
      <c r="B16" s="91" t="n">
        <f aca="false">IF($A16="","",INDEX('Expense Ledger'!$B$1:$B$800,$K16))</f>
        <v>45709</v>
      </c>
      <c r="C16" s="90" t="n">
        <f aca="false">IF($A16="","",INDEX('Expense Ledger'!$C$1:$C$800,$K16))</f>
        <v>10105</v>
      </c>
      <c r="D16" s="50" t="str">
        <f aca="false">IF($A16="","",INDEX('Expense Ledger'!$D$1:$D$800,$K16))</f>
        <v>TRAVEL EXPENSE</v>
      </c>
      <c r="E16" s="50" t="str">
        <f aca="false">IF($A16="","",INDEX('Expense Ledger'!$F$1:$F$800,$K16)&amp;"")</f>
        <v>AMOUNT AED 196.75/- (EQUIVALANT SAR) HANDED OVER TO MR. VINODKUMAR TOWARDS THE BUSINESS TRAVEL EXPENSE FOR VISITING CAPELINE KSA OFFICE DTD 16 , 17 &amp; 18 FEB 2025</v>
      </c>
      <c r="F16" s="52" t="n">
        <f aca="false">IF($A16="","",INDEX('Expense Ledger'!$I$1:$I$800,$K16))</f>
        <v>196.75</v>
      </c>
      <c r="G16" s="52" t="n">
        <f aca="false">IF($A16="","",INDEX('Expense Ledger'!$J$1:$J$800,$K16))</f>
        <v>196.75</v>
      </c>
      <c r="H16" s="97" t="n">
        <f aca="false">IF($A16="","",INDEX('Expense Ledger'!$M$1:$M$800,$K16))</f>
        <v>0.938363297304</v>
      </c>
      <c r="I16" s="52" t="n">
        <f aca="false">IF($A16="","",'Expenses Testing'!$E$9)</f>
        <v>4000</v>
      </c>
      <c r="J16" s="50" t="str">
        <f aca="false">IF($A16="","","Below materiality – randomly selected")</f>
        <v>Below materiality – randomly selected</v>
      </c>
      <c r="K16" s="90" t="n">
        <f aca="false">IF($A16="","",MATCH(LARGE('Expense Ledger'!$Q$2:$Q$800,$A16),'Expense Ledger'!$Q$2:$Q$800,0)+1)</f>
        <v>156</v>
      </c>
      <c r="L16" s="50" t="str">
        <f aca="false">IF($A16="","",INDEX('Expense Ledger'!$A$1:$A$800,$K16)&amp;"")</f>
        <v>CNAMS0017/25</v>
      </c>
      <c r="M16" s="54"/>
      <c r="N16" s="54"/>
    </row>
    <row r="17" customFormat="false" ht="15" hidden="false" customHeight="false" outlineLevel="0" collapsed="false">
      <c r="A17" s="90" t="n">
        <f aca="false">IF(ROWS($A$5:A17)&lt;='Expenses Testing'!$E$36,ROWS($A$5:A17),"")</f>
        <v>13</v>
      </c>
      <c r="B17" s="91" t="n">
        <f aca="false">IF($A17="","",INDEX('Expense Ledger'!$B$1:$B$800,$K17))</f>
        <v>46001</v>
      </c>
      <c r="C17" s="90" t="n">
        <f aca="false">IF($A17="","",INDEX('Expense Ledger'!$C$1:$C$800,$K17))</f>
        <v>10099</v>
      </c>
      <c r="D17" s="50" t="str">
        <f aca="false">IF($A17="","",INDEX('Expense Ledger'!$D$1:$D$800,$K17))</f>
        <v>ELECTRICITY &amp; WATER</v>
      </c>
      <c r="E17" s="50" t="str">
        <f aca="false">IF($A17="","",INDEX('Expense Ledger'!$F$1:$F$800,$K17)&amp;"")</f>
        <v>ELECTRICITY BILL FTM NOV 2025 SAR 150.34- APPROVED BY MR VINOD- REF WHATSAPP</v>
      </c>
      <c r="F17" s="52" t="n">
        <f aca="false">IF($A17="","",INDEX('Expense Ledger'!$I$1:$I$800,$K17))</f>
        <v>150.34</v>
      </c>
      <c r="G17" s="52" t="n">
        <f aca="false">IF($A17="","",INDEX('Expense Ledger'!$J$1:$J$800,$K17))</f>
        <v>150.34</v>
      </c>
      <c r="H17" s="97" t="n">
        <f aca="false">IF($A17="","",INDEX('Expense Ledger'!$M$1:$M$800,$K17))</f>
        <v>0.935814758773</v>
      </c>
      <c r="I17" s="52" t="n">
        <f aca="false">IF($A17="","",'Expenses Testing'!$E$9)</f>
        <v>4000</v>
      </c>
      <c r="J17" s="50" t="str">
        <f aca="false">IF($A17="","","Below materiality – randomly selected")</f>
        <v>Below materiality – randomly selected</v>
      </c>
      <c r="K17" s="90" t="n">
        <f aca="false">IF($A17="","",MATCH(LARGE('Expense Ledger'!$Q$2:$Q$800,$A17),'Expense Ledger'!$Q$2:$Q$800,0)+1)</f>
        <v>170</v>
      </c>
      <c r="L17" s="50" t="str">
        <f aca="false">IF($A17="","",INDEX('Expense Ledger'!$A$1:$A$800,$K17)&amp;"")</f>
        <v>BPVAMS0214/25</v>
      </c>
      <c r="M17" s="54"/>
      <c r="N17" s="54"/>
    </row>
    <row r="18" customFormat="false" ht="23.85" hidden="false" customHeight="false" outlineLevel="0" collapsed="false">
      <c r="A18" s="90" t="n">
        <f aca="false">IF(ROWS($A$5:A18)&lt;='Expenses Testing'!$E$36,ROWS($A$5:A18),"")</f>
        <v>14</v>
      </c>
      <c r="B18" s="91" t="n">
        <f aca="false">IF($A18="","",INDEX('Expense Ledger'!$B$1:$B$800,$K18))</f>
        <v>45930</v>
      </c>
      <c r="C18" s="90" t="n">
        <f aca="false">IF($A18="","",INDEX('Expense Ledger'!$C$1:$C$800,$K18))</f>
        <v>10093</v>
      </c>
      <c r="D18" s="50" t="str">
        <f aca="false">IF($A18="","",INDEX('Expense Ledger'!$D$1:$D$800,$K18))</f>
        <v>CLEANING EXPENSE</v>
      </c>
      <c r="E18" s="58" t="str">
        <f aca="false">IF($A18="","",INDEX('Expense Ledger'!$F$1:$F$800,$K18)&amp;"")</f>
        <v>CLEANING CHARGES FTM SEPT 2025
MOLLAH ATAURRAHMAN</v>
      </c>
      <c r="F18" s="52" t="n">
        <f aca="false">IF($A18="","",INDEX('Expense Ledger'!$I$1:$I$800,$K18))</f>
        <v>300</v>
      </c>
      <c r="G18" s="52" t="n">
        <f aca="false">IF($A18="","",INDEX('Expense Ledger'!$J$1:$J$800,$K18))</f>
        <v>300</v>
      </c>
      <c r="H18" s="97" t="n">
        <f aca="false">IF($A18="","",INDEX('Expense Ledger'!$M$1:$M$800,$K18))</f>
        <v>0.93146913635</v>
      </c>
      <c r="I18" s="52" t="n">
        <f aca="false">IF($A18="","",'Expenses Testing'!$E$9)</f>
        <v>4000</v>
      </c>
      <c r="J18" s="50" t="str">
        <f aca="false">IF($A18="","","Below materiality – randomly selected")</f>
        <v>Below materiality – randomly selected</v>
      </c>
      <c r="K18" s="90" t="n">
        <f aca="false">IF($A18="","",MATCH(LARGE('Expense Ledger'!$Q$2:$Q$800,$A18),'Expense Ledger'!$Q$2:$Q$800,0)+1)</f>
        <v>191</v>
      </c>
      <c r="L18" s="50" t="str">
        <f aca="false">IF($A18="","",INDEX('Expense Ledger'!$A$1:$A$800,$K18)&amp;"")</f>
        <v>BPVAMS0140/25</v>
      </c>
      <c r="M18" s="54"/>
      <c r="N18" s="54"/>
    </row>
    <row r="19" customFormat="false" ht="15" hidden="false" customHeight="false" outlineLevel="0" collapsed="false">
      <c r="A19" s="90" t="n">
        <f aca="false">IF(ROWS($A$5:A19)&lt;='Expenses Testing'!$E$36,ROWS($A$5:A19),"")</f>
        <v>15</v>
      </c>
      <c r="B19" s="91" t="n">
        <f aca="false">IF($A19="","",INDEX('Expense Ledger'!$B$1:$B$800,$K19))</f>
        <v>45862</v>
      </c>
      <c r="C19" s="90" t="n">
        <f aca="false">IF($A19="","",INDEX('Expense Ledger'!$C$1:$C$800,$K19))</f>
        <v>10092</v>
      </c>
      <c r="D19" s="50" t="str">
        <f aca="false">IF($A19="","",INDEX('Expense Ledger'!$D$1:$D$800,$K19))</f>
        <v>Bank Charges</v>
      </c>
      <c r="E19" s="50" t="str">
        <f aca="false">IF($A19="","",INDEX('Expense Ledger'!$F$1:$F$800,$K19)&amp;"")</f>
        <v>Bank Charges</v>
      </c>
      <c r="F19" s="52" t="n">
        <f aca="false">IF($A19="","",INDEX('Expense Ledger'!$I$1:$I$800,$K19))</f>
        <v>1.15</v>
      </c>
      <c r="G19" s="52" t="n">
        <f aca="false">IF($A19="","",INDEX('Expense Ledger'!$J$1:$J$800,$K19))</f>
        <v>1.15</v>
      </c>
      <c r="H19" s="97" t="n">
        <f aca="false">IF($A19="","",INDEX('Expense Ledger'!$M$1:$M$800,$K19))</f>
        <v>0.931169755548</v>
      </c>
      <c r="I19" s="52" t="n">
        <f aca="false">IF($A19="","",'Expenses Testing'!$E$9)</f>
        <v>4000</v>
      </c>
      <c r="J19" s="50" t="str">
        <f aca="false">IF($A19="","","Below materiality – randomly selected")</f>
        <v>Below materiality – randomly selected</v>
      </c>
      <c r="K19" s="90" t="n">
        <f aca="false">IF($A19="","",MATCH(LARGE('Expense Ledger'!$Q$2:$Q$800,$A19),'Expense Ledger'!$Q$2:$Q$800,0)+1)</f>
        <v>132</v>
      </c>
      <c r="L19" s="50" t="str">
        <f aca="false">IF($A19="","",INDEX('Expense Ledger'!$A$1:$A$800,$K19)&amp;"")</f>
        <v>BPVAMS0070/25</v>
      </c>
      <c r="M19" s="54"/>
      <c r="N19" s="54"/>
    </row>
    <row r="20" customFormat="false" ht="15" hidden="false" customHeight="false" outlineLevel="0" collapsed="false">
      <c r="A20" s="90" t="n">
        <f aca="false">IF(ROWS($A$5:A20)&lt;='Expenses Testing'!$E$36,ROWS($A$5:A20),"")</f>
        <v>16</v>
      </c>
      <c r="B20" s="91" t="n">
        <f aca="false">IF($A20="","",INDEX('Expense Ledger'!$B$1:$B$800,$K20))</f>
        <v>45705</v>
      </c>
      <c r="C20" s="90" t="n">
        <f aca="false">IF($A20="","",INDEX('Expense Ledger'!$C$1:$C$800,$K20))</f>
        <v>10100</v>
      </c>
      <c r="D20" s="50" t="str">
        <f aca="false">IF($A20="","",INDEX('Expense Ledger'!$D$1:$D$800,$K20))</f>
        <v>GENERAL EXPENSES</v>
      </c>
      <c r="E20" s="50" t="str">
        <f aca="false">IF($A20="","",INDEX('Expense Ledger'!$F$1:$F$800,$K20)&amp;"")</f>
        <v>INV NO : INV/2025/0026 DTD 17.02.2025 RECEIVED FROM NETWORK SOLUTIONS MIDDLE EAST LLC TOWARDS THE PURCHASE OF LAPTOP TO CAPELINE KSA OFFICE . (DELL VOSTRO 3530 I5-1335U 8GB 512GBSSD 15.6”FHD DOS) . REF MAIL FROM MR. MAHESH TO MR. ARUN DTD Mon 2/17/2025 12:28 PM WITH SUB - RE: Invoice</v>
      </c>
      <c r="F20" s="52" t="n">
        <f aca="false">IF($A20="","",INDEX('Expense Ledger'!$I$1:$I$800,$K20))</f>
        <v>1992.06</v>
      </c>
      <c r="G20" s="52" t="n">
        <f aca="false">IF($A20="","",INDEX('Expense Ledger'!$J$1:$J$800,$K20))</f>
        <v>1992.06</v>
      </c>
      <c r="H20" s="97" t="n">
        <f aca="false">IF($A20="","",INDEX('Expense Ledger'!$M$1:$M$800,$K20))</f>
        <v>0.925573835577</v>
      </c>
      <c r="I20" s="52" t="n">
        <f aca="false">IF($A20="","",'Expenses Testing'!$E$9)</f>
        <v>4000</v>
      </c>
      <c r="J20" s="50" t="str">
        <f aca="false">IF($A20="","","Below materiality – randomly selected")</f>
        <v>Below materiality – randomly selected</v>
      </c>
      <c r="K20" s="90" t="n">
        <f aca="false">IF($A20="","",MATCH(LARGE('Expense Ledger'!$Q$2:$Q$800,$A20),'Expense Ledger'!$Q$2:$Q$800,0)+1)</f>
        <v>94</v>
      </c>
      <c r="L20" s="50" t="str">
        <f aca="false">IF($A20="","",INDEX('Expense Ledger'!$A$1:$A$800,$K20)&amp;"")</f>
        <v>CNAMS0015/25</v>
      </c>
      <c r="M20" s="54"/>
      <c r="N20" s="54"/>
    </row>
    <row r="21" customFormat="false" ht="35.05" hidden="false" customHeight="false" outlineLevel="0" collapsed="false">
      <c r="A21" s="90" t="n">
        <f aca="false">IF(ROWS($A$5:A21)&lt;='Expenses Testing'!$E$36,ROWS($A$5:A21),"")</f>
        <v>17</v>
      </c>
      <c r="B21" s="91" t="n">
        <f aca="false">IF($A21="","",INDEX('Expense Ledger'!$B$1:$B$800,$K21))</f>
        <v>45883</v>
      </c>
      <c r="C21" s="90" t="n">
        <f aca="false">IF($A21="","",INDEX('Expense Ledger'!$C$1:$C$800,$K21))</f>
        <v>10116</v>
      </c>
      <c r="D21" s="50" t="str">
        <f aca="false">IF($A21="","",INDEX('Expense Ledger'!$D$1:$D$800,$K21))</f>
        <v>STATIONERY</v>
      </c>
      <c r="E21" s="58" t="str">
        <f aca="false">IF($A21="","",INDEX('Expense Ledger'!$F$1:$F$800,$K21)&amp;"")</f>
        <v>BAGHDADIYA CLEANING AGENT- 08.08.2025
ELECTRONICS- 13.08.2025
STATIONARY- 13.08.2025</v>
      </c>
      <c r="F21" s="52" t="n">
        <f aca="false">IF($A21="","",INDEX('Expense Ledger'!$I$1:$I$800,$K21))</f>
        <v>675</v>
      </c>
      <c r="G21" s="52" t="n">
        <f aca="false">IF($A21="","",INDEX('Expense Ledger'!$J$1:$J$800,$K21))</f>
        <v>675</v>
      </c>
      <c r="H21" s="97" t="n">
        <f aca="false">IF($A21="","",INDEX('Expense Ledger'!$M$1:$M$800,$K21))</f>
        <v>0.915377018</v>
      </c>
      <c r="I21" s="52" t="n">
        <f aca="false">IF($A21="","",'Expenses Testing'!$E$9)</f>
        <v>4000</v>
      </c>
      <c r="J21" s="50" t="str">
        <f aca="false">IF($A21="","","Below materiality – randomly selected")</f>
        <v>Below materiality – randomly selected</v>
      </c>
      <c r="K21" s="90" t="n">
        <f aca="false">IF($A21="","",MATCH(LARGE('Expense Ledger'!$Q$2:$Q$800,$A21),'Expense Ledger'!$Q$2:$Q$800,0)+1)</f>
        <v>136</v>
      </c>
      <c r="L21" s="50" t="str">
        <f aca="false">IF($A21="","",INDEX('Expense Ledger'!$A$1:$A$800,$K21)&amp;"")</f>
        <v>GJAMS0033/25</v>
      </c>
      <c r="M21" s="54"/>
      <c r="N21" s="54"/>
    </row>
    <row r="22" customFormat="false" ht="15" hidden="false" customHeight="false" outlineLevel="0" collapsed="false">
      <c r="A22" s="90" t="n">
        <f aca="false">IF(ROWS($A$5:A22)&lt;='Expenses Testing'!$E$36,ROWS($A$5:A22),"")</f>
        <v>18</v>
      </c>
      <c r="B22" s="91" t="n">
        <f aca="false">IF($A22="","",INDEX('Expense Ledger'!$B$1:$B$800,$K22))</f>
        <v>45843</v>
      </c>
      <c r="C22" s="90" t="n">
        <f aca="false">IF($A22="","",INDEX('Expense Ledger'!$C$1:$C$800,$K22))</f>
        <v>10093</v>
      </c>
      <c r="D22" s="50" t="str">
        <f aca="false">IF($A22="","",INDEX('Expense Ledger'!$D$1:$D$800,$K22))</f>
        <v>CLEANING EXPENSE</v>
      </c>
      <c r="E22" s="50" t="str">
        <f aca="false">IF($A22="","",INDEX('Expense Ledger'!$F$1:$F$800,$K22)&amp;"")</f>
        <v>PAYMENT SAR 300/- FOR CLEANING EXPENSE FTM JUNE 2025- APPROVED BY MR VINOD</v>
      </c>
      <c r="F22" s="52" t="n">
        <f aca="false">IF($A22="","",INDEX('Expense Ledger'!$I$1:$I$800,$K22))</f>
        <v>300</v>
      </c>
      <c r="G22" s="52" t="n">
        <f aca="false">IF($A22="","",INDEX('Expense Ledger'!$J$1:$J$800,$K22))</f>
        <v>300</v>
      </c>
      <c r="H22" s="97" t="n">
        <f aca="false">IF($A22="","",INDEX('Expense Ledger'!$M$1:$M$800,$K22))</f>
        <v>0.905094918922</v>
      </c>
      <c r="I22" s="52" t="n">
        <f aca="false">IF($A22="","",'Expenses Testing'!$E$9)</f>
        <v>4000</v>
      </c>
      <c r="J22" s="50" t="str">
        <f aca="false">IF($A22="","","Below materiality – randomly selected")</f>
        <v>Below materiality – randomly selected</v>
      </c>
      <c r="K22" s="90" t="n">
        <f aca="false">IF($A22="","",MATCH(LARGE('Expense Ledger'!$Q$2:$Q$800,$A22),'Expense Ledger'!$Q$2:$Q$800,0)+1)</f>
        <v>143</v>
      </c>
      <c r="L22" s="50" t="str">
        <f aca="false">IF($A22="","",INDEX('Expense Ledger'!$A$1:$A$800,$K22)&amp;"")</f>
        <v>BPVAMS0059/25</v>
      </c>
      <c r="M22" s="54"/>
      <c r="N22" s="54"/>
    </row>
    <row r="23" customFormat="false" ht="15" hidden="false" customHeight="false" outlineLevel="0" collapsed="false">
      <c r="A23" s="90" t="n">
        <f aca="false">IF(ROWS($A$5:A23)&lt;='Expenses Testing'!$E$36,ROWS($A$5:A23),"")</f>
        <v>19</v>
      </c>
      <c r="B23" s="91" t="n">
        <f aca="false">IF($A23="","",INDEX('Expense Ledger'!$B$1:$B$800,$K23))</f>
        <v>46021</v>
      </c>
      <c r="C23" s="90" t="n">
        <f aca="false">IF($A23="","",INDEX('Expense Ledger'!$C$1:$C$800,$K23))</f>
        <v>10092</v>
      </c>
      <c r="D23" s="50" t="str">
        <f aca="false">IF($A23="","",INDEX('Expense Ledger'!$D$1:$D$800,$K23))</f>
        <v>Bank Charges</v>
      </c>
      <c r="E23" s="50" t="str">
        <f aca="false">IF($A23="","",INDEX('Expense Ledger'!$F$1:$F$800,$K23)&amp;"")</f>
        <v>Bank Charges</v>
      </c>
      <c r="F23" s="52" t="n">
        <f aca="false">IF($A23="","",INDEX('Expense Ledger'!$I$1:$I$800,$K23))</f>
        <v>0.58</v>
      </c>
      <c r="G23" s="52" t="n">
        <f aca="false">IF($A23="","",INDEX('Expense Ledger'!$J$1:$J$800,$K23))</f>
        <v>0.58</v>
      </c>
      <c r="H23" s="97" t="n">
        <f aca="false">IF($A23="","",INDEX('Expense Ledger'!$M$1:$M$800,$K23))</f>
        <v>0.902653921852</v>
      </c>
      <c r="I23" s="52" t="n">
        <f aca="false">IF($A23="","",'Expenses Testing'!$E$9)</f>
        <v>4000</v>
      </c>
      <c r="J23" s="50" t="str">
        <f aca="false">IF($A23="","","Below materiality – randomly selected")</f>
        <v>Below materiality – randomly selected</v>
      </c>
      <c r="K23" s="90" t="n">
        <f aca="false">IF($A23="","",MATCH(LARGE('Expense Ledger'!$Q$2:$Q$800,$A23),'Expense Ledger'!$Q$2:$Q$800,0)+1)</f>
        <v>239</v>
      </c>
      <c r="L23" s="50" t="str">
        <f aca="false">IF($A23="","",INDEX('Expense Ledger'!$A$1:$A$800,$K23)&amp;"")</f>
        <v>BPVAMS0236/25</v>
      </c>
      <c r="M23" s="54"/>
      <c r="N23" s="54"/>
    </row>
    <row r="24" customFormat="false" ht="57.45" hidden="false" customHeight="false" outlineLevel="0" collapsed="false">
      <c r="A24" s="90" t="n">
        <f aca="false">IF(ROWS($A$5:A24)&lt;='Expenses Testing'!$E$36,ROWS($A$5:A24),"")</f>
        <v>20</v>
      </c>
      <c r="B24" s="91" t="n">
        <f aca="false">IF($A24="","",INDEX('Expense Ledger'!$B$1:$B$800,$K24))</f>
        <v>45914</v>
      </c>
      <c r="C24" s="90" t="n">
        <f aca="false">IF($A24="","",INDEX('Expense Ledger'!$C$1:$C$800,$K24))</f>
        <v>10104</v>
      </c>
      <c r="D24" s="50" t="str">
        <f aca="false">IF($A24="","",INDEX('Expense Ledger'!$D$1:$D$800,$K24))</f>
        <v>OFFICE EXPENSES</v>
      </c>
      <c r="E24" s="58" t="str">
        <f aca="false">IF($A24="","",INDEX('Expense Ledger'!$F$1:$F$800,$K24)&amp;"")</f>
        <v>PAYMENTS 
SAR 60.7- PORT EXP HELEMT AND TORCH- AHMED AL REIFI- 04.09.25
SAR 172.5- OFFICE SUPPLIES- 14.09.2025
SAR 40- PETROL- AHMED AL REIFI FOR TRANSPORTATION FOR OFFICE SUPPLIES 
SAR 9- FOOD- AHMED AL REIFI AND M SIDDIQUI</v>
      </c>
      <c r="F24" s="52" t="n">
        <f aca="false">IF($A24="","",INDEX('Expense Ledger'!$I$1:$I$800,$K24))</f>
        <v>40</v>
      </c>
      <c r="G24" s="52" t="n">
        <f aca="false">IF($A24="","",INDEX('Expense Ledger'!$J$1:$J$800,$K24))</f>
        <v>40</v>
      </c>
      <c r="H24" s="97" t="n">
        <f aca="false">IF($A24="","",INDEX('Expense Ledger'!$M$1:$M$800,$K24))</f>
        <v>0.901607232266</v>
      </c>
      <c r="I24" s="52" t="n">
        <f aca="false">IF($A24="","",'Expenses Testing'!$E$9)</f>
        <v>4000</v>
      </c>
      <c r="J24" s="50" t="str">
        <f aca="false">IF($A24="","","Below materiality – randomly selected")</f>
        <v>Below materiality – randomly selected</v>
      </c>
      <c r="K24" s="90" t="n">
        <f aca="false">IF($A24="","",MATCH(LARGE('Expense Ledger'!$Q$2:$Q$800,$A24),'Expense Ledger'!$Q$2:$Q$800,0)+1)</f>
        <v>259</v>
      </c>
      <c r="L24" s="50" t="str">
        <f aca="false">IF($A24="","",INDEX('Expense Ledger'!$A$1:$A$800,$K24)&amp;"")</f>
        <v>GJAMS0036/25</v>
      </c>
      <c r="M24" s="54"/>
      <c r="N24" s="54"/>
    </row>
    <row r="25" customFormat="false" ht="15" hidden="false" customHeight="false" outlineLevel="0" collapsed="false">
      <c r="A25" s="90" t="n">
        <f aca="false">IF(ROWS($A$5:A25)&lt;='Expenses Testing'!$E$36,ROWS($A$5:A25),"")</f>
        <v>21</v>
      </c>
      <c r="B25" s="91" t="n">
        <f aca="false">IF($A25="","",INDEX('Expense Ledger'!$B$1:$B$800,$K25))</f>
        <v>45979</v>
      </c>
      <c r="C25" s="90" t="n">
        <f aca="false">IF($A25="","",INDEX('Expense Ledger'!$C$1:$C$800,$K25))</f>
        <v>10092</v>
      </c>
      <c r="D25" s="50" t="str">
        <f aca="false">IF($A25="","",INDEX('Expense Ledger'!$D$1:$D$800,$K25))</f>
        <v>Bank Charges</v>
      </c>
      <c r="E25" s="50" t="str">
        <f aca="false">IF($A25="","",INDEX('Expense Ledger'!$F$1:$F$800,$K25)&amp;"")</f>
        <v>Bank Charges</v>
      </c>
      <c r="F25" s="52" t="n">
        <f aca="false">IF($A25="","",INDEX('Expense Ledger'!$I$1:$I$800,$K25))</f>
        <v>1.15</v>
      </c>
      <c r="G25" s="52" t="n">
        <f aca="false">IF($A25="","",INDEX('Expense Ledger'!$J$1:$J$800,$K25))</f>
        <v>1.15</v>
      </c>
      <c r="H25" s="97" t="n">
        <f aca="false">IF($A25="","",INDEX('Expense Ledger'!$M$1:$M$800,$K25))</f>
        <v>0.882091476299</v>
      </c>
      <c r="I25" s="52" t="n">
        <f aca="false">IF($A25="","",'Expenses Testing'!$E$9)</f>
        <v>4000</v>
      </c>
      <c r="J25" s="50" t="str">
        <f aca="false">IF($A25="","","Below materiality – randomly selected")</f>
        <v>Below materiality – randomly selected</v>
      </c>
      <c r="K25" s="90" t="n">
        <f aca="false">IF($A25="","",MATCH(LARGE('Expense Ledger'!$Q$2:$Q$800,$A25),'Expense Ledger'!$Q$2:$Q$800,0)+1)</f>
        <v>154</v>
      </c>
      <c r="L25" s="50" t="str">
        <f aca="false">IF($A25="","",INDEX('Expense Ledger'!$A$1:$A$800,$K25)&amp;"")</f>
        <v>BPVAMS0180/25</v>
      </c>
      <c r="M25" s="54"/>
      <c r="N25" s="54"/>
    </row>
    <row r="26" customFormat="false" ht="15" hidden="false" customHeight="false" outlineLevel="0" collapsed="false">
      <c r="A26" s="90" t="n">
        <f aca="false">IF(ROWS($A$5:A26)&lt;='Expenses Testing'!$E$36,ROWS($A$5:A26),"")</f>
        <v>22</v>
      </c>
      <c r="B26" s="91" t="n">
        <f aca="false">IF($A26="","",INDEX('Expense Ledger'!$B$1:$B$800,$K26))</f>
        <v>45900</v>
      </c>
      <c r="C26" s="90" t="n">
        <f aca="false">IF($A26="","",INDEX('Expense Ledger'!$C$1:$C$800,$K26))</f>
        <v>10105</v>
      </c>
      <c r="D26" s="50" t="str">
        <f aca="false">IF($A26="","",INDEX('Expense Ledger'!$D$1:$D$800,$K26))</f>
        <v>TRAVEL EXPENSE</v>
      </c>
      <c r="E26" s="50" t="str">
        <f aca="false">IF($A26="","",INDEX('Expense Ledger'!$F$1:$F$800,$K26)&amp;"")</f>
        <v>BEING AIR TICKET PRUCHASED FOR MR VINITH FOR TRAVEL TO JEDDAH FOR AL MANARA</v>
      </c>
      <c r="F26" s="52" t="n">
        <f aca="false">IF($A26="","",INDEX('Expense Ledger'!$I$1:$I$800,$K26))</f>
        <v>1803.9</v>
      </c>
      <c r="G26" s="52" t="n">
        <f aca="false">IF($A26="","",INDEX('Expense Ledger'!$J$1:$J$800,$K26))</f>
        <v>1803.9</v>
      </c>
      <c r="H26" s="97" t="n">
        <f aca="false">IF($A26="","",INDEX('Expense Ledger'!$M$1:$M$800,$K26))</f>
        <v>0.877863783345</v>
      </c>
      <c r="I26" s="52" t="n">
        <f aca="false">IF($A26="","",'Expenses Testing'!$E$9)</f>
        <v>4000</v>
      </c>
      <c r="J26" s="50" t="str">
        <f aca="false">IF($A26="","","Below materiality – randomly selected")</f>
        <v>Below materiality – randomly selected</v>
      </c>
      <c r="K26" s="90" t="n">
        <f aca="false">IF($A26="","",MATCH(LARGE('Expense Ledger'!$Q$2:$Q$800,$A26),'Expense Ledger'!$Q$2:$Q$800,0)+1)</f>
        <v>95</v>
      </c>
      <c r="L26" s="50" t="str">
        <f aca="false">IF($A26="","",INDEX('Expense Ledger'!$A$1:$A$800,$K26)&amp;"")</f>
        <v>GJAMS0009/25</v>
      </c>
      <c r="M26" s="54"/>
      <c r="N26" s="54"/>
    </row>
    <row r="27" customFormat="false" ht="35.05" hidden="false" customHeight="false" outlineLevel="0" collapsed="false">
      <c r="A27" s="90" t="n">
        <f aca="false">IF(ROWS($A$5:A27)&lt;='Expenses Testing'!$E$36,ROWS($A$5:A27),"")</f>
        <v>23</v>
      </c>
      <c r="B27" s="91" t="n">
        <f aca="false">IF($A27="","",INDEX('Expense Ledger'!$B$1:$B$800,$K27))</f>
        <v>45997</v>
      </c>
      <c r="C27" s="90" t="n">
        <f aca="false">IF($A27="","",INDEX('Expense Ledger'!$C$1:$C$800,$K27))</f>
        <v>10113</v>
      </c>
      <c r="D27" s="50" t="str">
        <f aca="false">IF($A27="","",INDEX('Expense Ledger'!$D$1:$D$800,$K27))</f>
        <v>MOBILE &amp; INTERNET EXPENSE</v>
      </c>
      <c r="E27" s="58" t="str">
        <f aca="false">IF($A27="","",INDEX('Expense Ledger'!$F$1:$F$800,$K27)&amp;"")</f>
        <v>MOBILE EXP FTM NOV 2025
APPROVED BY MR VINOD 
REF EMAIL</v>
      </c>
      <c r="F27" s="52" t="n">
        <f aca="false">IF($A27="","",INDEX('Expense Ledger'!$I$1:$I$800,$K27))</f>
        <v>1450</v>
      </c>
      <c r="G27" s="52" t="n">
        <f aca="false">IF($A27="","",INDEX('Expense Ledger'!$J$1:$J$800,$K27))</f>
        <v>1450</v>
      </c>
      <c r="H27" s="97" t="n">
        <f aca="false">IF($A27="","",INDEX('Expense Ledger'!$M$1:$M$800,$K27))</f>
        <v>0.877237094938</v>
      </c>
      <c r="I27" s="52" t="n">
        <f aca="false">IF($A27="","",'Expenses Testing'!$E$9)</f>
        <v>4000</v>
      </c>
      <c r="J27" s="50" t="str">
        <f aca="false">IF($A27="","","Below materiality – randomly selected")</f>
        <v>Below materiality – randomly selected</v>
      </c>
      <c r="K27" s="90" t="n">
        <f aca="false">IF($A27="","",MATCH(LARGE('Expense Ledger'!$Q$2:$Q$800,$A27),'Expense Ledger'!$Q$2:$Q$800,0)+1)</f>
        <v>104</v>
      </c>
      <c r="L27" s="50" t="str">
        <f aca="false">IF($A27="","",INDEX('Expense Ledger'!$A$1:$A$800,$K27)&amp;"")</f>
        <v>PJAMS0036/25</v>
      </c>
      <c r="M27" s="54"/>
      <c r="N27" s="54"/>
    </row>
    <row r="28" customFormat="false" ht="15" hidden="false" customHeight="false" outlineLevel="0" collapsed="false">
      <c r="A28" s="90" t="n">
        <f aca="false">IF(ROWS($A$5:A28)&lt;='Expenses Testing'!$E$36,ROWS($A$5:A28),"")</f>
        <v>24</v>
      </c>
      <c r="B28" s="91" t="n">
        <f aca="false">IF($A28="","",INDEX('Expense Ledger'!$B$1:$B$800,$K28))</f>
        <v>45703</v>
      </c>
      <c r="C28" s="90" t="n">
        <f aca="false">IF($A28="","",INDEX('Expense Ledger'!$C$1:$C$800,$K28))</f>
        <v>10105</v>
      </c>
      <c r="D28" s="50" t="str">
        <f aca="false">IF($A28="","",INDEX('Expense Ledger'!$D$1:$D$800,$K28))</f>
        <v>TRAVEL EXPENSE</v>
      </c>
      <c r="E28" s="50" t="str">
        <f aca="false">IF($A28="","",INDEX('Expense Ledger'!$F$1:$F$800,$K28)&amp;"")</f>
        <v>BEING PAYMENT MADE FOR AED 1,978.00/- TOWARDS THE AIR TICKET BOOKING FOR MR.VINOD TO DXB-JED ON 16.02.2025 &amp; JED-DXB ON 18.02.2025 FOR VISITING CAPELINE KSA OFFICE. MAIL REF FROM MAHESH TO ADARSH ON DTD Thu 13-Feb-25 5:01 PM MAIL SUB : RE: AL MANARA-KSA - Travel expense of VINOD(HR)</v>
      </c>
      <c r="F28" s="52" t="n">
        <f aca="false">IF($A28="","",INDEX('Expense Ledger'!$I$1:$I$800,$K28))</f>
        <v>2017.56</v>
      </c>
      <c r="G28" s="52" t="n">
        <f aca="false">IF($A28="","",INDEX('Expense Ledger'!$J$1:$J$800,$K28))</f>
        <v>2017.56</v>
      </c>
      <c r="H28" s="97" t="n">
        <f aca="false">IF($A28="","",INDEX('Expense Ledger'!$M$1:$M$800,$K28))</f>
        <v>0.872882679853</v>
      </c>
      <c r="I28" s="52" t="n">
        <f aca="false">IF($A28="","",'Expenses Testing'!$E$9)</f>
        <v>4000</v>
      </c>
      <c r="J28" s="50" t="str">
        <f aca="false">IF($A28="","","Below materiality – randomly selected")</f>
        <v>Below materiality – randomly selected</v>
      </c>
      <c r="K28" s="90" t="n">
        <f aca="false">IF($A28="","",MATCH(LARGE('Expense Ledger'!$Q$2:$Q$800,$A28),'Expense Ledger'!$Q$2:$Q$800,0)+1)</f>
        <v>75</v>
      </c>
      <c r="L28" s="50" t="str">
        <f aca="false">IF($A28="","",INDEX('Expense Ledger'!$A$1:$A$800,$K28)&amp;"")</f>
        <v>CNAMS0014/25</v>
      </c>
      <c r="M28" s="54"/>
      <c r="N28" s="54"/>
    </row>
    <row r="29" customFormat="false" ht="15" hidden="false" customHeight="false" outlineLevel="0" collapsed="false">
      <c r="A29" s="90" t="n">
        <f aca="false">IF(ROWS($A$5:A29)&lt;='Expenses Testing'!$E$36,ROWS($A$5:A29),"")</f>
        <v>25</v>
      </c>
      <c r="B29" s="91" t="n">
        <f aca="false">IF($A29="","",INDEX('Expense Ledger'!$B$1:$B$800,$K29))</f>
        <v>45994</v>
      </c>
      <c r="C29" s="90" t="n">
        <f aca="false">IF($A29="","",INDEX('Expense Ledger'!$C$1:$C$800,$K29))</f>
        <v>10093</v>
      </c>
      <c r="D29" s="50" t="str">
        <f aca="false">IF($A29="","",INDEX('Expense Ledger'!$D$1:$D$800,$K29))</f>
        <v>CLEANING EXPENSE</v>
      </c>
      <c r="E29" s="50" t="str">
        <f aca="false">IF($A29="","",INDEX('Expense Ledger'!$F$1:$F$800,$K29)&amp;"")</f>
        <v>PAYMENT FOR CLEANER SALARY FTM NOV 2025- APPROVED BY MR VINOD -REF WHATSAPP</v>
      </c>
      <c r="F29" s="52" t="n">
        <f aca="false">IF($A29="","",INDEX('Expense Ledger'!$I$1:$I$800,$K29))</f>
        <v>300</v>
      </c>
      <c r="G29" s="52" t="n">
        <f aca="false">IF($A29="","",INDEX('Expense Ledger'!$J$1:$J$800,$K29))</f>
        <v>300</v>
      </c>
      <c r="H29" s="97" t="n">
        <f aca="false">IF($A29="","",INDEX('Expense Ledger'!$M$1:$M$800,$K29))</f>
        <v>0.872747251378</v>
      </c>
      <c r="I29" s="52" t="n">
        <f aca="false">IF($A29="","",'Expenses Testing'!$E$9)</f>
        <v>4000</v>
      </c>
      <c r="J29" s="50" t="str">
        <f aca="false">IF($A29="","","Below materiality – randomly selected")</f>
        <v>Below materiality – randomly selected</v>
      </c>
      <c r="K29" s="90" t="n">
        <f aca="false">IF($A29="","",MATCH(LARGE('Expense Ledger'!$Q$2:$Q$800,$A29),'Expense Ledger'!$Q$2:$Q$800,0)+1)</f>
        <v>160</v>
      </c>
      <c r="L29" s="50" t="str">
        <f aca="false">IF($A29="","",INDEX('Expense Ledger'!$A$1:$A$800,$K29)&amp;"")</f>
        <v>BPVAMS0205/25</v>
      </c>
      <c r="M29" s="54"/>
      <c r="N29" s="54"/>
    </row>
    <row r="30" customFormat="false" ht="23.85" hidden="false" customHeight="false" outlineLevel="0" collapsed="false">
      <c r="A30" s="90" t="n">
        <f aca="false">IF(ROWS($A$5:A30)&lt;='Expenses Testing'!$E$36,ROWS($A$5:A30),"")</f>
        <v>26</v>
      </c>
      <c r="B30" s="91" t="n">
        <f aca="false">IF($A30="","",INDEX('Expense Ledger'!$B$1:$B$800,$K30))</f>
        <v>45832</v>
      </c>
      <c r="C30" s="90" t="n">
        <f aca="false">IF($A30="","",INDEX('Expense Ledger'!$C$1:$C$800,$K30))</f>
        <v>10096</v>
      </c>
      <c r="D30" s="50" t="str">
        <f aca="false">IF($A30="","",INDEX('Expense Ledger'!$D$1:$D$800,$K30))</f>
        <v>SADAD PAYMENTS</v>
      </c>
      <c r="E30" s="58" t="str">
        <f aca="false">IF($A30="","",INDEX('Expense Ledger'!$F$1:$F$800,$K30)&amp;"")</f>
        <v>SADAD INV
SAR 100- GOVERNMENT PORTAL</v>
      </c>
      <c r="F30" s="52" t="n">
        <f aca="false">IF($A30="","",INDEX('Expense Ledger'!$I$1:$I$800,$K30))</f>
        <v>100</v>
      </c>
      <c r="G30" s="52" t="n">
        <f aca="false">IF($A30="","",INDEX('Expense Ledger'!$J$1:$J$800,$K30))</f>
        <v>100</v>
      </c>
      <c r="H30" s="97" t="n">
        <f aca="false">IF($A30="","",INDEX('Expense Ledger'!$M$1:$M$800,$K30))</f>
        <v>0.872730823206</v>
      </c>
      <c r="I30" s="52" t="n">
        <f aca="false">IF($A30="","",'Expenses Testing'!$E$9)</f>
        <v>4000</v>
      </c>
      <c r="J30" s="50" t="str">
        <f aca="false">IF($A30="","","Below materiality – randomly selected")</f>
        <v>Below materiality – randomly selected</v>
      </c>
      <c r="K30" s="90" t="n">
        <f aca="false">IF($A30="","",MATCH(LARGE('Expense Ledger'!$Q$2:$Q$800,$A30),'Expense Ledger'!$Q$2:$Q$800,0)+1)</f>
        <v>180</v>
      </c>
      <c r="L30" s="50" t="str">
        <f aca="false">IF($A30="","",INDEX('Expense Ledger'!$A$1:$A$800,$K30)&amp;"")</f>
        <v>GJAMS0051/25</v>
      </c>
      <c r="M30" s="54"/>
      <c r="N30" s="54"/>
    </row>
    <row r="31" customFormat="false" ht="15" hidden="false" customHeight="false" outlineLevel="0" collapsed="false">
      <c r="A31" s="90" t="n">
        <f aca="false">IF(ROWS($A$5:A31)&lt;='Expenses Testing'!$E$36,ROWS($A$5:A31),"")</f>
        <v>27</v>
      </c>
      <c r="B31" s="91" t="n">
        <f aca="false">IF($A31="","",INDEX('Expense Ledger'!$B$1:$B$800,$K31))</f>
        <v>46013</v>
      </c>
      <c r="C31" s="90" t="n">
        <f aca="false">IF($A31="","",INDEX('Expense Ledger'!$C$1:$C$800,$K31))</f>
        <v>10100</v>
      </c>
      <c r="D31" s="50" t="str">
        <f aca="false">IF($A31="","",INDEX('Expense Ledger'!$D$1:$D$800,$K31))</f>
        <v>GENERAL EXPENSES</v>
      </c>
      <c r="E31" s="50" t="str">
        <f aca="false">IF($A31="","",INDEX('Expense Ledger'!$F$1:$F$800,$K31)&amp;"")</f>
        <v>60- BUSINESS CARD FOR NABEEL HUSSAIN AND AHMED AL REIFI -APPROVED BY MR VINOD- REF EMAIL</v>
      </c>
      <c r="F31" s="52" t="n">
        <f aca="false">IF($A31="","",INDEX('Expense Ledger'!$I$1:$I$800,$K31))</f>
        <v>150</v>
      </c>
      <c r="G31" s="52" t="n">
        <f aca="false">IF($A31="","",INDEX('Expense Ledger'!$J$1:$J$800,$K31))</f>
        <v>150</v>
      </c>
      <c r="H31" s="97" t="n">
        <f aca="false">IF($A31="","",INDEX('Expense Ledger'!$M$1:$M$800,$K31))</f>
        <v>0.87058702456</v>
      </c>
      <c r="I31" s="52" t="n">
        <f aca="false">IF($A31="","",'Expenses Testing'!$E$9)</f>
        <v>4000</v>
      </c>
      <c r="J31" s="50" t="str">
        <f aca="false">IF($A31="","","Below materiality – randomly selected")</f>
        <v>Below materiality – randomly selected</v>
      </c>
      <c r="K31" s="90" t="n">
        <f aca="false">IF($A31="","",MATCH(LARGE('Expense Ledger'!$Q$2:$Q$800,$A31),'Expense Ledger'!$Q$2:$Q$800,0)+1)</f>
        <v>127</v>
      </c>
      <c r="L31" s="50" t="str">
        <f aca="false">IF($A31="","",INDEX('Expense Ledger'!$A$1:$A$800,$K31)&amp;"")</f>
        <v>PJAMS0066/25</v>
      </c>
      <c r="M31" s="54"/>
      <c r="N31" s="54"/>
    </row>
    <row r="32" customFormat="false" ht="15" hidden="false" customHeight="false" outlineLevel="0" collapsed="false">
      <c r="A32" s="90" t="n">
        <f aca="false">IF(ROWS($A$5:A32)&lt;='Expenses Testing'!$E$36,ROWS($A$5:A32),"")</f>
        <v>28</v>
      </c>
      <c r="B32" s="91" t="n">
        <f aca="false">IF($A32="","",INDEX('Expense Ledger'!$B$1:$B$800,$K32))</f>
        <v>45971</v>
      </c>
      <c r="C32" s="90" t="n">
        <f aca="false">IF($A32="","",INDEX('Expense Ledger'!$C$1:$C$800,$K32))</f>
        <v>10092</v>
      </c>
      <c r="D32" s="50" t="str">
        <f aca="false">IF($A32="","",INDEX('Expense Ledger'!$D$1:$D$800,$K32))</f>
        <v>Bank Charges</v>
      </c>
      <c r="E32" s="50" t="str">
        <f aca="false">IF($A32="","",INDEX('Expense Ledger'!$F$1:$F$800,$K32)&amp;"")</f>
        <v>Bank Charges</v>
      </c>
      <c r="F32" s="52" t="n">
        <f aca="false">IF($A32="","",INDEX('Expense Ledger'!$I$1:$I$800,$K32))</f>
        <v>34.5</v>
      </c>
      <c r="G32" s="52" t="n">
        <f aca="false">IF($A32="","",INDEX('Expense Ledger'!$J$1:$J$800,$K32))</f>
        <v>34.5</v>
      </c>
      <c r="H32" s="97" t="n">
        <f aca="false">IF($A32="","",INDEX('Expense Ledger'!$M$1:$M$800,$K32))</f>
        <v>0.870439159502</v>
      </c>
      <c r="I32" s="52" t="n">
        <f aca="false">IF($A32="","",'Expenses Testing'!$E$9)</f>
        <v>4000</v>
      </c>
      <c r="J32" s="50" t="str">
        <f aca="false">IF($A32="","","Below materiality – randomly selected")</f>
        <v>Below materiality – randomly selected</v>
      </c>
      <c r="K32" s="90" t="n">
        <f aca="false">IF($A32="","",MATCH(LARGE('Expense Ledger'!$Q$2:$Q$800,$A32),'Expense Ledger'!$Q$2:$Q$800,0)+1)</f>
        <v>264</v>
      </c>
      <c r="L32" s="50" t="str">
        <f aca="false">IF($A32="","",INDEX('Expense Ledger'!$A$1:$A$800,$K32)&amp;"")</f>
        <v>BPVAMS0176/25</v>
      </c>
      <c r="M32" s="54"/>
      <c r="N32" s="54"/>
    </row>
    <row r="33" customFormat="false" ht="15" hidden="false" customHeight="false" outlineLevel="0" collapsed="false">
      <c r="A33" s="90" t="str">
        <f aca="false">IF(ROWS($A$5:A33)&lt;='Expenses Testing'!$E$36,ROWS($A$5:A33),"")</f>
        <v/>
      </c>
      <c r="B33" s="91" t="str">
        <f aca="false">IF($A33="","",INDEX('Expense Ledger'!$B$1:$B$800,$K33))</f>
        <v/>
      </c>
      <c r="C33" s="90" t="str">
        <f aca="false">IF($A33="","",INDEX('Expense Ledger'!$C$1:$C$800,$K33))</f>
        <v/>
      </c>
      <c r="D33" s="50" t="str">
        <f aca="false">IF($A33="","",INDEX('Expense Ledger'!$D$1:$D$800,$K33))</f>
        <v/>
      </c>
      <c r="E33" s="50" t="str">
        <f aca="false">IF($A33="","",INDEX('Expense Ledger'!$F$1:$F$800,$K33)&amp;"")</f>
        <v/>
      </c>
      <c r="F33" s="52" t="str">
        <f aca="false">IF($A33="","",INDEX('Expense Ledger'!$I$1:$I$800,$K33))</f>
        <v/>
      </c>
      <c r="G33" s="52" t="str">
        <f aca="false">IF($A33="","",INDEX('Expense Ledger'!$J$1:$J$800,$K33))</f>
        <v/>
      </c>
      <c r="H33" s="97" t="str">
        <f aca="false">IF($A33="","",INDEX('Expense Ledger'!$M$1:$M$800,$K33))</f>
        <v/>
      </c>
      <c r="I33" s="52" t="str">
        <f aca="false">IF($A33="","",'Expenses Testing'!$E$9)</f>
        <v/>
      </c>
      <c r="J33" s="50" t="str">
        <f aca="false">IF($A33="","","Below materiality – randomly selected")</f>
        <v/>
      </c>
      <c r="K33" s="90" t="str">
        <f aca="false">IF($A33="","",MATCH(LARGE('Expense Ledger'!$Q$2:$Q$800,$A33),'Expense Ledger'!$Q$2:$Q$800,0)+1)</f>
        <v/>
      </c>
      <c r="L33" s="50" t="str">
        <f aca="false">IF($A33="","",INDEX('Expense Ledger'!$A$1:$A$800,$K33)&amp;"")</f>
        <v/>
      </c>
      <c r="M33" s="54"/>
      <c r="N33" s="54"/>
    </row>
    <row r="34" customFormat="false" ht="15" hidden="false" customHeight="false" outlineLevel="0" collapsed="false">
      <c r="A34" s="90" t="str">
        <f aca="false">IF(ROWS($A$5:A34)&lt;='Expenses Testing'!$E$36,ROWS($A$5:A34),"")</f>
        <v/>
      </c>
      <c r="B34" s="91" t="str">
        <f aca="false">IF($A34="","",INDEX('Expense Ledger'!$B$1:$B$800,$K34))</f>
        <v/>
      </c>
      <c r="C34" s="90" t="str">
        <f aca="false">IF($A34="","",INDEX('Expense Ledger'!$C$1:$C$800,$K34))</f>
        <v/>
      </c>
      <c r="D34" s="50" t="str">
        <f aca="false">IF($A34="","",INDEX('Expense Ledger'!$D$1:$D$800,$K34))</f>
        <v/>
      </c>
      <c r="E34" s="50" t="str">
        <f aca="false">IF($A34="","",INDEX('Expense Ledger'!$F$1:$F$800,$K34)&amp;"")</f>
        <v/>
      </c>
      <c r="F34" s="52" t="str">
        <f aca="false">IF($A34="","",INDEX('Expense Ledger'!$I$1:$I$800,$K34))</f>
        <v/>
      </c>
      <c r="G34" s="52" t="str">
        <f aca="false">IF($A34="","",INDEX('Expense Ledger'!$J$1:$J$800,$K34))</f>
        <v/>
      </c>
      <c r="H34" s="97" t="str">
        <f aca="false">IF($A34="","",INDEX('Expense Ledger'!$M$1:$M$800,$K34))</f>
        <v/>
      </c>
      <c r="I34" s="52" t="str">
        <f aca="false">IF($A34="","",'Expenses Testing'!$E$9)</f>
        <v/>
      </c>
      <c r="J34" s="50" t="str">
        <f aca="false">IF($A34="","","Below materiality – randomly selected")</f>
        <v/>
      </c>
      <c r="K34" s="90" t="str">
        <f aca="false">IF($A34="","",MATCH(LARGE('Expense Ledger'!$Q$2:$Q$800,$A34),'Expense Ledger'!$Q$2:$Q$800,0)+1)</f>
        <v/>
      </c>
      <c r="L34" s="50" t="str">
        <f aca="false">IF($A34="","",INDEX('Expense Ledger'!$A$1:$A$800,$K34)&amp;"")</f>
        <v/>
      </c>
      <c r="M34" s="54"/>
      <c r="N34" s="54"/>
    </row>
    <row r="35" customFormat="false" ht="15" hidden="false" customHeight="false" outlineLevel="0" collapsed="false">
      <c r="A35" s="90" t="str">
        <f aca="false">IF(ROWS($A$5:A35)&lt;='Expenses Testing'!$E$36,ROWS($A$5:A35),"")</f>
        <v/>
      </c>
      <c r="B35" s="91" t="str">
        <f aca="false">IF($A35="","",INDEX('Expense Ledger'!$B$1:$B$800,$K35))</f>
        <v/>
      </c>
      <c r="C35" s="90" t="str">
        <f aca="false">IF($A35="","",INDEX('Expense Ledger'!$C$1:$C$800,$K35))</f>
        <v/>
      </c>
      <c r="D35" s="50" t="str">
        <f aca="false">IF($A35="","",INDEX('Expense Ledger'!$D$1:$D$800,$K35))</f>
        <v/>
      </c>
      <c r="E35" s="50" t="str">
        <f aca="false">IF($A35="","",INDEX('Expense Ledger'!$F$1:$F$800,$K35)&amp;"")</f>
        <v/>
      </c>
      <c r="F35" s="52" t="str">
        <f aca="false">IF($A35="","",INDEX('Expense Ledger'!$I$1:$I$800,$K35))</f>
        <v/>
      </c>
      <c r="G35" s="52" t="str">
        <f aca="false">IF($A35="","",INDEX('Expense Ledger'!$J$1:$J$800,$K35))</f>
        <v/>
      </c>
      <c r="H35" s="97" t="str">
        <f aca="false">IF($A35="","",INDEX('Expense Ledger'!$M$1:$M$800,$K35))</f>
        <v/>
      </c>
      <c r="I35" s="52" t="str">
        <f aca="false">IF($A35="","",'Expenses Testing'!$E$9)</f>
        <v/>
      </c>
      <c r="J35" s="50" t="str">
        <f aca="false">IF($A35="","","Below materiality – randomly selected")</f>
        <v/>
      </c>
      <c r="K35" s="90" t="str">
        <f aca="false">IF($A35="","",MATCH(LARGE('Expense Ledger'!$Q$2:$Q$800,$A35),'Expense Ledger'!$Q$2:$Q$800,0)+1)</f>
        <v/>
      </c>
      <c r="L35" s="50" t="str">
        <f aca="false">IF($A35="","",INDEX('Expense Ledger'!$A$1:$A$800,$K35)&amp;"")</f>
        <v/>
      </c>
      <c r="M35" s="54"/>
      <c r="N35" s="54"/>
    </row>
    <row r="36" customFormat="false" ht="15" hidden="false" customHeight="false" outlineLevel="0" collapsed="false">
      <c r="A36" s="90" t="str">
        <f aca="false">IF(ROWS($A$5:A36)&lt;='Expenses Testing'!$E$36,ROWS($A$5:A36),"")</f>
        <v/>
      </c>
      <c r="B36" s="91" t="str">
        <f aca="false">IF($A36="","",INDEX('Expense Ledger'!$B$1:$B$800,$K36))</f>
        <v/>
      </c>
      <c r="C36" s="90" t="str">
        <f aca="false">IF($A36="","",INDEX('Expense Ledger'!$C$1:$C$800,$K36))</f>
        <v/>
      </c>
      <c r="D36" s="50" t="str">
        <f aca="false">IF($A36="","",INDEX('Expense Ledger'!$D$1:$D$800,$K36))</f>
        <v/>
      </c>
      <c r="E36" s="50" t="str">
        <f aca="false">IF($A36="","",INDEX('Expense Ledger'!$F$1:$F$800,$K36)&amp;"")</f>
        <v/>
      </c>
      <c r="F36" s="52" t="str">
        <f aca="false">IF($A36="","",INDEX('Expense Ledger'!$I$1:$I$800,$K36))</f>
        <v/>
      </c>
      <c r="G36" s="52" t="str">
        <f aca="false">IF($A36="","",INDEX('Expense Ledger'!$J$1:$J$800,$K36))</f>
        <v/>
      </c>
      <c r="H36" s="97" t="str">
        <f aca="false">IF($A36="","",INDEX('Expense Ledger'!$M$1:$M$800,$K36))</f>
        <v/>
      </c>
      <c r="I36" s="52" t="str">
        <f aca="false">IF($A36="","",'Expenses Testing'!$E$9)</f>
        <v/>
      </c>
      <c r="J36" s="50" t="str">
        <f aca="false">IF($A36="","","Below materiality – randomly selected")</f>
        <v/>
      </c>
      <c r="K36" s="90" t="str">
        <f aca="false">IF($A36="","",MATCH(LARGE('Expense Ledger'!$Q$2:$Q$800,$A36),'Expense Ledger'!$Q$2:$Q$800,0)+1)</f>
        <v/>
      </c>
      <c r="L36" s="50" t="str">
        <f aca="false">IF($A36="","",INDEX('Expense Ledger'!$A$1:$A$800,$K36)&amp;"")</f>
        <v/>
      </c>
      <c r="M36" s="54"/>
      <c r="N36" s="54"/>
    </row>
    <row r="37" customFormat="false" ht="15" hidden="false" customHeight="false" outlineLevel="0" collapsed="false">
      <c r="A37" s="90" t="str">
        <f aca="false">IF(ROWS($A$5:A37)&lt;='Expenses Testing'!$E$36,ROWS($A$5:A37),"")</f>
        <v/>
      </c>
      <c r="B37" s="91" t="str">
        <f aca="false">IF($A37="","",INDEX('Expense Ledger'!$B$1:$B$800,$K37))</f>
        <v/>
      </c>
      <c r="C37" s="90" t="str">
        <f aca="false">IF($A37="","",INDEX('Expense Ledger'!$C$1:$C$800,$K37))</f>
        <v/>
      </c>
      <c r="D37" s="50" t="str">
        <f aca="false">IF($A37="","",INDEX('Expense Ledger'!$D$1:$D$800,$K37))</f>
        <v/>
      </c>
      <c r="E37" s="50" t="str">
        <f aca="false">IF($A37="","",INDEX('Expense Ledger'!$F$1:$F$800,$K37)&amp;"")</f>
        <v/>
      </c>
      <c r="F37" s="52" t="str">
        <f aca="false">IF($A37="","",INDEX('Expense Ledger'!$I$1:$I$800,$K37))</f>
        <v/>
      </c>
      <c r="G37" s="52" t="str">
        <f aca="false">IF($A37="","",INDEX('Expense Ledger'!$J$1:$J$800,$K37))</f>
        <v/>
      </c>
      <c r="H37" s="97" t="str">
        <f aca="false">IF($A37="","",INDEX('Expense Ledger'!$M$1:$M$800,$K37))</f>
        <v/>
      </c>
      <c r="I37" s="52" t="str">
        <f aca="false">IF($A37="","",'Expenses Testing'!$E$9)</f>
        <v/>
      </c>
      <c r="J37" s="50" t="str">
        <f aca="false">IF($A37="","","Below materiality – randomly selected")</f>
        <v/>
      </c>
      <c r="K37" s="90" t="str">
        <f aca="false">IF($A37="","",MATCH(LARGE('Expense Ledger'!$Q$2:$Q$800,$A37),'Expense Ledger'!$Q$2:$Q$800,0)+1)</f>
        <v/>
      </c>
      <c r="L37" s="50" t="str">
        <f aca="false">IF($A37="","",INDEX('Expense Ledger'!$A$1:$A$800,$K37)&amp;"")</f>
        <v/>
      </c>
      <c r="M37" s="54"/>
      <c r="N37" s="54"/>
    </row>
    <row r="38" customFormat="false" ht="15" hidden="false" customHeight="false" outlineLevel="0" collapsed="false">
      <c r="A38" s="90" t="str">
        <f aca="false">IF(ROWS($A$5:A38)&lt;='Expenses Testing'!$E$36,ROWS($A$5:A38),"")</f>
        <v/>
      </c>
      <c r="B38" s="91" t="str">
        <f aca="false">IF($A38="","",INDEX('Expense Ledger'!$B$1:$B$800,$K38))</f>
        <v/>
      </c>
      <c r="C38" s="90" t="str">
        <f aca="false">IF($A38="","",INDEX('Expense Ledger'!$C$1:$C$800,$K38))</f>
        <v/>
      </c>
      <c r="D38" s="50" t="str">
        <f aca="false">IF($A38="","",INDEX('Expense Ledger'!$D$1:$D$800,$K38))</f>
        <v/>
      </c>
      <c r="E38" s="50" t="str">
        <f aca="false">IF($A38="","",INDEX('Expense Ledger'!$F$1:$F$800,$K38)&amp;"")</f>
        <v/>
      </c>
      <c r="F38" s="52" t="str">
        <f aca="false">IF($A38="","",INDEX('Expense Ledger'!$I$1:$I$800,$K38))</f>
        <v/>
      </c>
      <c r="G38" s="52" t="str">
        <f aca="false">IF($A38="","",INDEX('Expense Ledger'!$J$1:$J$800,$K38))</f>
        <v/>
      </c>
      <c r="H38" s="97" t="str">
        <f aca="false">IF($A38="","",INDEX('Expense Ledger'!$M$1:$M$800,$K38))</f>
        <v/>
      </c>
      <c r="I38" s="52" t="str">
        <f aca="false">IF($A38="","",'Expenses Testing'!$E$9)</f>
        <v/>
      </c>
      <c r="J38" s="50" t="str">
        <f aca="false">IF($A38="","","Below materiality – randomly selected")</f>
        <v/>
      </c>
      <c r="K38" s="90" t="str">
        <f aca="false">IF($A38="","",MATCH(LARGE('Expense Ledger'!$Q$2:$Q$800,$A38),'Expense Ledger'!$Q$2:$Q$800,0)+1)</f>
        <v/>
      </c>
      <c r="L38" s="50" t="str">
        <f aca="false">IF($A38="","",INDEX('Expense Ledger'!$A$1:$A$800,$K38)&amp;"")</f>
        <v/>
      </c>
      <c r="M38" s="54"/>
      <c r="N38" s="54"/>
    </row>
    <row r="39" customFormat="false" ht="15" hidden="false" customHeight="false" outlineLevel="0" collapsed="false">
      <c r="A39" s="90" t="str">
        <f aca="false">IF(ROWS($A$5:A39)&lt;='Expenses Testing'!$E$36,ROWS($A$5:A39),"")</f>
        <v/>
      </c>
      <c r="B39" s="91" t="str">
        <f aca="false">IF($A39="","",INDEX('Expense Ledger'!$B$1:$B$800,$K39))</f>
        <v/>
      </c>
      <c r="C39" s="90" t="str">
        <f aca="false">IF($A39="","",INDEX('Expense Ledger'!$C$1:$C$800,$K39))</f>
        <v/>
      </c>
      <c r="D39" s="50" t="str">
        <f aca="false">IF($A39="","",INDEX('Expense Ledger'!$D$1:$D$800,$K39))</f>
        <v/>
      </c>
      <c r="E39" s="50" t="str">
        <f aca="false">IF($A39="","",INDEX('Expense Ledger'!$F$1:$F$800,$K39)&amp;"")</f>
        <v/>
      </c>
      <c r="F39" s="52" t="str">
        <f aca="false">IF($A39="","",INDEX('Expense Ledger'!$I$1:$I$800,$K39))</f>
        <v/>
      </c>
      <c r="G39" s="52" t="str">
        <f aca="false">IF($A39="","",INDEX('Expense Ledger'!$J$1:$J$800,$K39))</f>
        <v/>
      </c>
      <c r="H39" s="97" t="str">
        <f aca="false">IF($A39="","",INDEX('Expense Ledger'!$M$1:$M$800,$K39))</f>
        <v/>
      </c>
      <c r="I39" s="52" t="str">
        <f aca="false">IF($A39="","",'Expenses Testing'!$E$9)</f>
        <v/>
      </c>
      <c r="J39" s="50" t="str">
        <f aca="false">IF($A39="","","Below materiality – randomly selected")</f>
        <v/>
      </c>
      <c r="K39" s="90" t="str">
        <f aca="false">IF($A39="","",MATCH(LARGE('Expense Ledger'!$Q$2:$Q$800,$A39),'Expense Ledger'!$Q$2:$Q$800,0)+1)</f>
        <v/>
      </c>
      <c r="L39" s="50" t="str">
        <f aca="false">IF($A39="","",INDEX('Expense Ledger'!$A$1:$A$800,$K39)&amp;"")</f>
        <v/>
      </c>
      <c r="M39" s="54"/>
      <c r="N39" s="54"/>
    </row>
    <row r="40" customFormat="false" ht="15" hidden="false" customHeight="false" outlineLevel="0" collapsed="false">
      <c r="A40" s="90" t="str">
        <f aca="false">IF(ROWS($A$5:A40)&lt;='Expenses Testing'!$E$36,ROWS($A$5:A40),"")</f>
        <v/>
      </c>
      <c r="B40" s="91" t="str">
        <f aca="false">IF($A40="","",INDEX('Expense Ledger'!$B$1:$B$800,$K40))</f>
        <v/>
      </c>
      <c r="C40" s="90" t="str">
        <f aca="false">IF($A40="","",INDEX('Expense Ledger'!$C$1:$C$800,$K40))</f>
        <v/>
      </c>
      <c r="D40" s="50" t="str">
        <f aca="false">IF($A40="","",INDEX('Expense Ledger'!$D$1:$D$800,$K40))</f>
        <v/>
      </c>
      <c r="E40" s="50" t="str">
        <f aca="false">IF($A40="","",INDEX('Expense Ledger'!$F$1:$F$800,$K40)&amp;"")</f>
        <v/>
      </c>
      <c r="F40" s="52" t="str">
        <f aca="false">IF($A40="","",INDEX('Expense Ledger'!$I$1:$I$800,$K40))</f>
        <v/>
      </c>
      <c r="G40" s="52" t="str">
        <f aca="false">IF($A40="","",INDEX('Expense Ledger'!$J$1:$J$800,$K40))</f>
        <v/>
      </c>
      <c r="H40" s="97" t="str">
        <f aca="false">IF($A40="","",INDEX('Expense Ledger'!$M$1:$M$800,$K40))</f>
        <v/>
      </c>
      <c r="I40" s="52" t="str">
        <f aca="false">IF($A40="","",'Expenses Testing'!$E$9)</f>
        <v/>
      </c>
      <c r="J40" s="50" t="str">
        <f aca="false">IF($A40="","","Below materiality – randomly selected")</f>
        <v/>
      </c>
      <c r="K40" s="90" t="str">
        <f aca="false">IF($A40="","",MATCH(LARGE('Expense Ledger'!$Q$2:$Q$800,$A40),'Expense Ledger'!$Q$2:$Q$800,0)+1)</f>
        <v/>
      </c>
      <c r="L40" s="50" t="str">
        <f aca="false">IF($A40="","",INDEX('Expense Ledger'!$A$1:$A$800,$K40)&amp;"")</f>
        <v/>
      </c>
      <c r="M40" s="54"/>
      <c r="N40" s="54"/>
    </row>
    <row r="41" customFormat="false" ht="15" hidden="false" customHeight="false" outlineLevel="0" collapsed="false">
      <c r="A41" s="90" t="str">
        <f aca="false">IF(ROWS($A$5:A41)&lt;='Expenses Testing'!$E$36,ROWS($A$5:A41),"")</f>
        <v/>
      </c>
      <c r="B41" s="91" t="str">
        <f aca="false">IF($A41="","",INDEX('Expense Ledger'!$B$1:$B$800,$K41))</f>
        <v/>
      </c>
      <c r="C41" s="90" t="str">
        <f aca="false">IF($A41="","",INDEX('Expense Ledger'!$C$1:$C$800,$K41))</f>
        <v/>
      </c>
      <c r="D41" s="50" t="str">
        <f aca="false">IF($A41="","",INDEX('Expense Ledger'!$D$1:$D$800,$K41))</f>
        <v/>
      </c>
      <c r="E41" s="50" t="str">
        <f aca="false">IF($A41="","",INDEX('Expense Ledger'!$F$1:$F$800,$K41)&amp;"")</f>
        <v/>
      </c>
      <c r="F41" s="52" t="str">
        <f aca="false">IF($A41="","",INDEX('Expense Ledger'!$I$1:$I$800,$K41))</f>
        <v/>
      </c>
      <c r="G41" s="52" t="str">
        <f aca="false">IF($A41="","",INDEX('Expense Ledger'!$J$1:$J$800,$K41))</f>
        <v/>
      </c>
      <c r="H41" s="97" t="str">
        <f aca="false">IF($A41="","",INDEX('Expense Ledger'!$M$1:$M$800,$K41))</f>
        <v/>
      </c>
      <c r="I41" s="52" t="str">
        <f aca="false">IF($A41="","",'Expenses Testing'!$E$9)</f>
        <v/>
      </c>
      <c r="J41" s="50" t="str">
        <f aca="false">IF($A41="","","Below materiality – randomly selected")</f>
        <v/>
      </c>
      <c r="K41" s="90" t="str">
        <f aca="false">IF($A41="","",MATCH(LARGE('Expense Ledger'!$Q$2:$Q$800,$A41),'Expense Ledger'!$Q$2:$Q$800,0)+1)</f>
        <v/>
      </c>
      <c r="L41" s="50" t="str">
        <f aca="false">IF($A41="","",INDEX('Expense Ledger'!$A$1:$A$800,$K41)&amp;"")</f>
        <v/>
      </c>
      <c r="M41" s="54"/>
      <c r="N41" s="54"/>
    </row>
    <row r="42" customFormat="false" ht="15" hidden="false" customHeight="false" outlineLevel="0" collapsed="false">
      <c r="A42" s="90" t="str">
        <f aca="false">IF(ROWS($A$5:A42)&lt;='Expenses Testing'!$E$36,ROWS($A$5:A42),"")</f>
        <v/>
      </c>
      <c r="B42" s="91" t="str">
        <f aca="false">IF($A42="","",INDEX('Expense Ledger'!$B$1:$B$800,$K42))</f>
        <v/>
      </c>
      <c r="C42" s="90" t="str">
        <f aca="false">IF($A42="","",INDEX('Expense Ledger'!$C$1:$C$800,$K42))</f>
        <v/>
      </c>
      <c r="D42" s="50" t="str">
        <f aca="false">IF($A42="","",INDEX('Expense Ledger'!$D$1:$D$800,$K42))</f>
        <v/>
      </c>
      <c r="E42" s="50" t="str">
        <f aca="false">IF($A42="","",INDEX('Expense Ledger'!$F$1:$F$800,$K42)&amp;"")</f>
        <v/>
      </c>
      <c r="F42" s="52" t="str">
        <f aca="false">IF($A42="","",INDEX('Expense Ledger'!$I$1:$I$800,$K42))</f>
        <v/>
      </c>
      <c r="G42" s="52" t="str">
        <f aca="false">IF($A42="","",INDEX('Expense Ledger'!$J$1:$J$800,$K42))</f>
        <v/>
      </c>
      <c r="H42" s="97" t="str">
        <f aca="false">IF($A42="","",INDEX('Expense Ledger'!$M$1:$M$800,$K42))</f>
        <v/>
      </c>
      <c r="I42" s="52" t="str">
        <f aca="false">IF($A42="","",'Expenses Testing'!$E$9)</f>
        <v/>
      </c>
      <c r="J42" s="50" t="str">
        <f aca="false">IF($A42="","","Below materiality – randomly selected")</f>
        <v/>
      </c>
      <c r="K42" s="90" t="str">
        <f aca="false">IF($A42="","",MATCH(LARGE('Expense Ledger'!$Q$2:$Q$800,$A42),'Expense Ledger'!$Q$2:$Q$800,0)+1)</f>
        <v/>
      </c>
      <c r="L42" s="50" t="str">
        <f aca="false">IF($A42="","",INDEX('Expense Ledger'!$A$1:$A$800,$K42)&amp;"")</f>
        <v/>
      </c>
      <c r="M42" s="54"/>
      <c r="N42" s="54"/>
    </row>
    <row r="43" customFormat="false" ht="15" hidden="false" customHeight="false" outlineLevel="0" collapsed="false">
      <c r="A43" s="90" t="str">
        <f aca="false">IF(ROWS($A$5:A43)&lt;='Expenses Testing'!$E$36,ROWS($A$5:A43),"")</f>
        <v/>
      </c>
      <c r="B43" s="91" t="str">
        <f aca="false">IF($A43="","",INDEX('Expense Ledger'!$B$1:$B$800,$K43))</f>
        <v/>
      </c>
      <c r="C43" s="90" t="str">
        <f aca="false">IF($A43="","",INDEX('Expense Ledger'!$C$1:$C$800,$K43))</f>
        <v/>
      </c>
      <c r="D43" s="50" t="str">
        <f aca="false">IF($A43="","",INDEX('Expense Ledger'!$D$1:$D$800,$K43))</f>
        <v/>
      </c>
      <c r="E43" s="50" t="str">
        <f aca="false">IF($A43="","",INDEX('Expense Ledger'!$F$1:$F$800,$K43)&amp;"")</f>
        <v/>
      </c>
      <c r="F43" s="52" t="str">
        <f aca="false">IF($A43="","",INDEX('Expense Ledger'!$I$1:$I$800,$K43))</f>
        <v/>
      </c>
      <c r="G43" s="52" t="str">
        <f aca="false">IF($A43="","",INDEX('Expense Ledger'!$J$1:$J$800,$K43))</f>
        <v/>
      </c>
      <c r="H43" s="97" t="str">
        <f aca="false">IF($A43="","",INDEX('Expense Ledger'!$M$1:$M$800,$K43))</f>
        <v/>
      </c>
      <c r="I43" s="52" t="str">
        <f aca="false">IF($A43="","",'Expenses Testing'!$E$9)</f>
        <v/>
      </c>
      <c r="J43" s="50" t="str">
        <f aca="false">IF($A43="","","Below materiality – randomly selected")</f>
        <v/>
      </c>
      <c r="K43" s="90" t="str">
        <f aca="false">IF($A43="","",MATCH(LARGE('Expense Ledger'!$Q$2:$Q$800,$A43),'Expense Ledger'!$Q$2:$Q$800,0)+1)</f>
        <v/>
      </c>
      <c r="L43" s="50" t="str">
        <f aca="false">IF($A43="","",INDEX('Expense Ledger'!$A$1:$A$800,$K43)&amp;"")</f>
        <v/>
      </c>
      <c r="M43" s="54"/>
      <c r="N43" s="54"/>
    </row>
    <row r="44" customFormat="false" ht="15" hidden="false" customHeight="false" outlineLevel="0" collapsed="false">
      <c r="A44" s="90" t="str">
        <f aca="false">IF(ROWS($A$5:A44)&lt;='Expenses Testing'!$E$36,ROWS($A$5:A44),"")</f>
        <v/>
      </c>
      <c r="B44" s="91" t="str">
        <f aca="false">IF($A44="","",INDEX('Expense Ledger'!$B$1:$B$800,$K44))</f>
        <v/>
      </c>
      <c r="C44" s="90" t="str">
        <f aca="false">IF($A44="","",INDEX('Expense Ledger'!$C$1:$C$800,$K44))</f>
        <v/>
      </c>
      <c r="D44" s="50" t="str">
        <f aca="false">IF($A44="","",INDEX('Expense Ledger'!$D$1:$D$800,$K44))</f>
        <v/>
      </c>
      <c r="E44" s="50" t="str">
        <f aca="false">IF($A44="","",INDEX('Expense Ledger'!$F$1:$F$800,$K44)&amp;"")</f>
        <v/>
      </c>
      <c r="F44" s="52" t="str">
        <f aca="false">IF($A44="","",INDEX('Expense Ledger'!$I$1:$I$800,$K44))</f>
        <v/>
      </c>
      <c r="G44" s="52" t="str">
        <f aca="false">IF($A44="","",INDEX('Expense Ledger'!$J$1:$J$800,$K44))</f>
        <v/>
      </c>
      <c r="H44" s="97" t="str">
        <f aca="false">IF($A44="","",INDEX('Expense Ledger'!$M$1:$M$800,$K44))</f>
        <v/>
      </c>
      <c r="I44" s="52" t="str">
        <f aca="false">IF($A44="","",'Expenses Testing'!$E$9)</f>
        <v/>
      </c>
      <c r="J44" s="50" t="str">
        <f aca="false">IF($A44="","","Below materiality – randomly selected")</f>
        <v/>
      </c>
      <c r="K44" s="90" t="str">
        <f aca="false">IF($A44="","",MATCH(LARGE('Expense Ledger'!$Q$2:$Q$800,$A44),'Expense Ledger'!$Q$2:$Q$800,0)+1)</f>
        <v/>
      </c>
      <c r="L44" s="50" t="str">
        <f aca="false">IF($A44="","",INDEX('Expense Ledger'!$A$1:$A$800,$K44)&amp;"")</f>
        <v/>
      </c>
      <c r="M44" s="54"/>
      <c r="N44" s="54"/>
    </row>
    <row r="45" customFormat="false" ht="15" hidden="false" customHeight="false" outlineLevel="0" collapsed="false">
      <c r="A45" s="90" t="str">
        <f aca="false">IF(ROWS($A$5:A45)&lt;='Expenses Testing'!$E$36,ROWS($A$5:A45),"")</f>
        <v/>
      </c>
      <c r="B45" s="91" t="str">
        <f aca="false">IF($A45="","",INDEX('Expense Ledger'!$B$1:$B$800,$K45))</f>
        <v/>
      </c>
      <c r="C45" s="90" t="str">
        <f aca="false">IF($A45="","",INDEX('Expense Ledger'!$C$1:$C$800,$K45))</f>
        <v/>
      </c>
      <c r="D45" s="50" t="str">
        <f aca="false">IF($A45="","",INDEX('Expense Ledger'!$D$1:$D$800,$K45))</f>
        <v/>
      </c>
      <c r="E45" s="50" t="str">
        <f aca="false">IF($A45="","",INDEX('Expense Ledger'!$F$1:$F$800,$K45)&amp;"")</f>
        <v/>
      </c>
      <c r="F45" s="52" t="str">
        <f aca="false">IF($A45="","",INDEX('Expense Ledger'!$I$1:$I$800,$K45))</f>
        <v/>
      </c>
      <c r="G45" s="52" t="str">
        <f aca="false">IF($A45="","",INDEX('Expense Ledger'!$J$1:$J$800,$K45))</f>
        <v/>
      </c>
      <c r="H45" s="97" t="str">
        <f aca="false">IF($A45="","",INDEX('Expense Ledger'!$M$1:$M$800,$K45))</f>
        <v/>
      </c>
      <c r="I45" s="52" t="str">
        <f aca="false">IF($A45="","",'Expenses Testing'!$E$9)</f>
        <v/>
      </c>
      <c r="J45" s="50" t="str">
        <f aca="false">IF($A45="","","Below materiality – randomly selected")</f>
        <v/>
      </c>
      <c r="K45" s="90" t="str">
        <f aca="false">IF($A45="","",MATCH(LARGE('Expense Ledger'!$Q$2:$Q$800,$A45),'Expense Ledger'!$Q$2:$Q$800,0)+1)</f>
        <v/>
      </c>
      <c r="L45" s="50" t="str">
        <f aca="false">IF($A45="","",INDEX('Expense Ledger'!$A$1:$A$800,$K45)&amp;"")</f>
        <v/>
      </c>
      <c r="M45" s="54"/>
      <c r="N45" s="54"/>
    </row>
    <row r="46" customFormat="false" ht="15" hidden="false" customHeight="false" outlineLevel="0" collapsed="false">
      <c r="A46" s="90" t="str">
        <f aca="false">IF(ROWS($A$5:A46)&lt;='Expenses Testing'!$E$36,ROWS($A$5:A46),"")</f>
        <v/>
      </c>
      <c r="B46" s="91" t="str">
        <f aca="false">IF($A46="","",INDEX('Expense Ledger'!$B$1:$B$800,$K46))</f>
        <v/>
      </c>
      <c r="C46" s="90" t="str">
        <f aca="false">IF($A46="","",INDEX('Expense Ledger'!$C$1:$C$800,$K46))</f>
        <v/>
      </c>
      <c r="D46" s="50" t="str">
        <f aca="false">IF($A46="","",INDEX('Expense Ledger'!$D$1:$D$800,$K46))</f>
        <v/>
      </c>
      <c r="E46" s="50" t="str">
        <f aca="false">IF($A46="","",INDEX('Expense Ledger'!$F$1:$F$800,$K46)&amp;"")</f>
        <v/>
      </c>
      <c r="F46" s="52" t="str">
        <f aca="false">IF($A46="","",INDEX('Expense Ledger'!$I$1:$I$800,$K46))</f>
        <v/>
      </c>
      <c r="G46" s="52" t="str">
        <f aca="false">IF($A46="","",INDEX('Expense Ledger'!$J$1:$J$800,$K46))</f>
        <v/>
      </c>
      <c r="H46" s="97" t="str">
        <f aca="false">IF($A46="","",INDEX('Expense Ledger'!$M$1:$M$800,$K46))</f>
        <v/>
      </c>
      <c r="I46" s="52" t="str">
        <f aca="false">IF($A46="","",'Expenses Testing'!$E$9)</f>
        <v/>
      </c>
      <c r="J46" s="50" t="str">
        <f aca="false">IF($A46="","","Below materiality – randomly selected")</f>
        <v/>
      </c>
      <c r="K46" s="90" t="str">
        <f aca="false">IF($A46="","",MATCH(LARGE('Expense Ledger'!$Q$2:$Q$800,$A46),'Expense Ledger'!$Q$2:$Q$800,0)+1)</f>
        <v/>
      </c>
      <c r="L46" s="50" t="str">
        <f aca="false">IF($A46="","",INDEX('Expense Ledger'!$A$1:$A$800,$K46)&amp;"")</f>
        <v/>
      </c>
      <c r="M46" s="54"/>
      <c r="N46" s="54"/>
    </row>
    <row r="47" customFormat="false" ht="15" hidden="false" customHeight="false" outlineLevel="0" collapsed="false">
      <c r="A47" s="90" t="str">
        <f aca="false">IF(ROWS($A$5:A47)&lt;='Expenses Testing'!$E$36,ROWS($A$5:A47),"")</f>
        <v/>
      </c>
      <c r="B47" s="91" t="str">
        <f aca="false">IF($A47="","",INDEX('Expense Ledger'!$B$1:$B$800,$K47))</f>
        <v/>
      </c>
      <c r="C47" s="90" t="str">
        <f aca="false">IF($A47="","",INDEX('Expense Ledger'!$C$1:$C$800,$K47))</f>
        <v/>
      </c>
      <c r="D47" s="50" t="str">
        <f aca="false">IF($A47="","",INDEX('Expense Ledger'!$D$1:$D$800,$K47))</f>
        <v/>
      </c>
      <c r="E47" s="50" t="str">
        <f aca="false">IF($A47="","",INDEX('Expense Ledger'!$F$1:$F$800,$K47)&amp;"")</f>
        <v/>
      </c>
      <c r="F47" s="52" t="str">
        <f aca="false">IF($A47="","",INDEX('Expense Ledger'!$I$1:$I$800,$K47))</f>
        <v/>
      </c>
      <c r="G47" s="52" t="str">
        <f aca="false">IF($A47="","",INDEX('Expense Ledger'!$J$1:$J$800,$K47))</f>
        <v/>
      </c>
      <c r="H47" s="97" t="str">
        <f aca="false">IF($A47="","",INDEX('Expense Ledger'!$M$1:$M$800,$K47))</f>
        <v/>
      </c>
      <c r="I47" s="52" t="str">
        <f aca="false">IF($A47="","",'Expenses Testing'!$E$9)</f>
        <v/>
      </c>
      <c r="J47" s="50" t="str">
        <f aca="false">IF($A47="","","Below materiality – randomly selected")</f>
        <v/>
      </c>
      <c r="K47" s="90" t="str">
        <f aca="false">IF($A47="","",MATCH(LARGE('Expense Ledger'!$Q$2:$Q$800,$A47),'Expense Ledger'!$Q$2:$Q$800,0)+1)</f>
        <v/>
      </c>
      <c r="L47" s="50" t="str">
        <f aca="false">IF($A47="","",INDEX('Expense Ledger'!$A$1:$A$800,$K47)&amp;"")</f>
        <v/>
      </c>
      <c r="M47" s="54"/>
      <c r="N47" s="54"/>
    </row>
    <row r="48" customFormat="false" ht="15" hidden="false" customHeight="false" outlineLevel="0" collapsed="false">
      <c r="A48" s="90" t="str">
        <f aca="false">IF(ROWS($A$5:A48)&lt;='Expenses Testing'!$E$36,ROWS($A$5:A48),"")</f>
        <v/>
      </c>
      <c r="B48" s="91" t="str">
        <f aca="false">IF($A48="","",INDEX('Expense Ledger'!$B$1:$B$800,$K48))</f>
        <v/>
      </c>
      <c r="C48" s="90" t="str">
        <f aca="false">IF($A48="","",INDEX('Expense Ledger'!$C$1:$C$800,$K48))</f>
        <v/>
      </c>
      <c r="D48" s="50" t="str">
        <f aca="false">IF($A48="","",INDEX('Expense Ledger'!$D$1:$D$800,$K48))</f>
        <v/>
      </c>
      <c r="E48" s="50" t="str">
        <f aca="false">IF($A48="","",INDEX('Expense Ledger'!$F$1:$F$800,$K48)&amp;"")</f>
        <v/>
      </c>
      <c r="F48" s="52" t="str">
        <f aca="false">IF($A48="","",INDEX('Expense Ledger'!$I$1:$I$800,$K48))</f>
        <v/>
      </c>
      <c r="G48" s="52" t="str">
        <f aca="false">IF($A48="","",INDEX('Expense Ledger'!$J$1:$J$800,$K48))</f>
        <v/>
      </c>
      <c r="H48" s="97" t="str">
        <f aca="false">IF($A48="","",INDEX('Expense Ledger'!$M$1:$M$800,$K48))</f>
        <v/>
      </c>
      <c r="I48" s="52" t="str">
        <f aca="false">IF($A48="","",'Expenses Testing'!$E$9)</f>
        <v/>
      </c>
      <c r="J48" s="50" t="str">
        <f aca="false">IF($A48="","","Below materiality – randomly selected")</f>
        <v/>
      </c>
      <c r="K48" s="90" t="str">
        <f aca="false">IF($A48="","",MATCH(LARGE('Expense Ledger'!$Q$2:$Q$800,$A48),'Expense Ledger'!$Q$2:$Q$800,0)+1)</f>
        <v/>
      </c>
      <c r="L48" s="50" t="str">
        <f aca="false">IF($A48="","",INDEX('Expense Ledger'!$A$1:$A$800,$K48)&amp;"")</f>
        <v/>
      </c>
      <c r="M48" s="54"/>
      <c r="N48" s="54"/>
    </row>
    <row r="49" customFormat="false" ht="15" hidden="false" customHeight="false" outlineLevel="0" collapsed="false">
      <c r="A49" s="90" t="str">
        <f aca="false">IF(ROWS($A$5:A49)&lt;='Expenses Testing'!$E$36,ROWS($A$5:A49),"")</f>
        <v/>
      </c>
      <c r="B49" s="91" t="str">
        <f aca="false">IF($A49="","",INDEX('Expense Ledger'!$B$1:$B$800,$K49))</f>
        <v/>
      </c>
      <c r="C49" s="90" t="str">
        <f aca="false">IF($A49="","",INDEX('Expense Ledger'!$C$1:$C$800,$K49))</f>
        <v/>
      </c>
      <c r="D49" s="50" t="str">
        <f aca="false">IF($A49="","",INDEX('Expense Ledger'!$D$1:$D$800,$K49))</f>
        <v/>
      </c>
      <c r="E49" s="50" t="str">
        <f aca="false">IF($A49="","",INDEX('Expense Ledger'!$F$1:$F$800,$K49)&amp;"")</f>
        <v/>
      </c>
      <c r="F49" s="52" t="str">
        <f aca="false">IF($A49="","",INDEX('Expense Ledger'!$I$1:$I$800,$K49))</f>
        <v/>
      </c>
      <c r="G49" s="52" t="str">
        <f aca="false">IF($A49="","",INDEX('Expense Ledger'!$J$1:$J$800,$K49))</f>
        <v/>
      </c>
      <c r="H49" s="97" t="str">
        <f aca="false">IF($A49="","",INDEX('Expense Ledger'!$M$1:$M$800,$K49))</f>
        <v/>
      </c>
      <c r="I49" s="52" t="str">
        <f aca="false">IF($A49="","",'Expenses Testing'!$E$9)</f>
        <v/>
      </c>
      <c r="J49" s="50" t="str">
        <f aca="false">IF($A49="","","Below materiality – randomly selected")</f>
        <v/>
      </c>
      <c r="K49" s="90" t="str">
        <f aca="false">IF($A49="","",MATCH(LARGE('Expense Ledger'!$Q$2:$Q$800,$A49),'Expense Ledger'!$Q$2:$Q$800,0)+1)</f>
        <v/>
      </c>
      <c r="L49" s="50" t="str">
        <f aca="false">IF($A49="","",INDEX('Expense Ledger'!$A$1:$A$800,$K49)&amp;"")</f>
        <v/>
      </c>
      <c r="M49" s="54"/>
      <c r="N49" s="54"/>
    </row>
    <row r="50" customFormat="false" ht="15" hidden="false" customHeight="false" outlineLevel="0" collapsed="false">
      <c r="A50" s="90" t="str">
        <f aca="false">IF(ROWS($A$5:A50)&lt;='Expenses Testing'!$E$36,ROWS($A$5:A50),"")</f>
        <v/>
      </c>
      <c r="B50" s="91" t="str">
        <f aca="false">IF($A50="","",INDEX('Expense Ledger'!$B$1:$B$800,$K50))</f>
        <v/>
      </c>
      <c r="C50" s="90" t="str">
        <f aca="false">IF($A50="","",INDEX('Expense Ledger'!$C$1:$C$800,$K50))</f>
        <v/>
      </c>
      <c r="D50" s="50" t="str">
        <f aca="false">IF($A50="","",INDEX('Expense Ledger'!$D$1:$D$800,$K50))</f>
        <v/>
      </c>
      <c r="E50" s="50" t="str">
        <f aca="false">IF($A50="","",INDEX('Expense Ledger'!$F$1:$F$800,$K50)&amp;"")</f>
        <v/>
      </c>
      <c r="F50" s="52" t="str">
        <f aca="false">IF($A50="","",INDEX('Expense Ledger'!$I$1:$I$800,$K50))</f>
        <v/>
      </c>
      <c r="G50" s="52" t="str">
        <f aca="false">IF($A50="","",INDEX('Expense Ledger'!$J$1:$J$800,$K50))</f>
        <v/>
      </c>
      <c r="H50" s="97" t="str">
        <f aca="false">IF($A50="","",INDEX('Expense Ledger'!$M$1:$M$800,$K50))</f>
        <v/>
      </c>
      <c r="I50" s="52" t="str">
        <f aca="false">IF($A50="","",'Expenses Testing'!$E$9)</f>
        <v/>
      </c>
      <c r="J50" s="50" t="str">
        <f aca="false">IF($A50="","","Below materiality – randomly selected")</f>
        <v/>
      </c>
      <c r="K50" s="90" t="str">
        <f aca="false">IF($A50="","",MATCH(LARGE('Expense Ledger'!$Q$2:$Q$800,$A50),'Expense Ledger'!$Q$2:$Q$800,0)+1)</f>
        <v/>
      </c>
      <c r="L50" s="50" t="str">
        <f aca="false">IF($A50="","",INDEX('Expense Ledger'!$A$1:$A$800,$K50)&amp;"")</f>
        <v/>
      </c>
      <c r="M50" s="54"/>
      <c r="N50" s="54"/>
    </row>
    <row r="51" customFormat="false" ht="15" hidden="false" customHeight="false" outlineLevel="0" collapsed="false">
      <c r="A51" s="90" t="str">
        <f aca="false">IF(ROWS($A$5:A51)&lt;='Expenses Testing'!$E$36,ROWS($A$5:A51),"")</f>
        <v/>
      </c>
      <c r="B51" s="91" t="str">
        <f aca="false">IF($A51="","",INDEX('Expense Ledger'!$B$1:$B$800,$K51))</f>
        <v/>
      </c>
      <c r="C51" s="90" t="str">
        <f aca="false">IF($A51="","",INDEX('Expense Ledger'!$C$1:$C$800,$K51))</f>
        <v/>
      </c>
      <c r="D51" s="50" t="str">
        <f aca="false">IF($A51="","",INDEX('Expense Ledger'!$D$1:$D$800,$K51))</f>
        <v/>
      </c>
      <c r="E51" s="50" t="str">
        <f aca="false">IF($A51="","",INDEX('Expense Ledger'!$F$1:$F$800,$K51)&amp;"")</f>
        <v/>
      </c>
      <c r="F51" s="52" t="str">
        <f aca="false">IF($A51="","",INDEX('Expense Ledger'!$I$1:$I$800,$K51))</f>
        <v/>
      </c>
      <c r="G51" s="52" t="str">
        <f aca="false">IF($A51="","",INDEX('Expense Ledger'!$J$1:$J$800,$K51))</f>
        <v/>
      </c>
      <c r="H51" s="97" t="str">
        <f aca="false">IF($A51="","",INDEX('Expense Ledger'!$M$1:$M$800,$K51))</f>
        <v/>
      </c>
      <c r="I51" s="52" t="str">
        <f aca="false">IF($A51="","",'Expenses Testing'!$E$9)</f>
        <v/>
      </c>
      <c r="J51" s="50" t="str">
        <f aca="false">IF($A51="","","Below materiality – randomly selected")</f>
        <v/>
      </c>
      <c r="K51" s="90" t="str">
        <f aca="false">IF($A51="","",MATCH(LARGE('Expense Ledger'!$Q$2:$Q$800,$A51),'Expense Ledger'!$Q$2:$Q$800,0)+1)</f>
        <v/>
      </c>
      <c r="L51" s="50" t="str">
        <f aca="false">IF($A51="","",INDEX('Expense Ledger'!$A$1:$A$800,$K51)&amp;"")</f>
        <v/>
      </c>
      <c r="M51" s="54"/>
      <c r="N51" s="54"/>
    </row>
    <row r="52" customFormat="false" ht="15" hidden="false" customHeight="false" outlineLevel="0" collapsed="false">
      <c r="A52" s="90" t="str">
        <f aca="false">IF(ROWS($A$5:A52)&lt;='Expenses Testing'!$E$36,ROWS($A$5:A52),"")</f>
        <v/>
      </c>
      <c r="B52" s="91" t="str">
        <f aca="false">IF($A52="","",INDEX('Expense Ledger'!$B$1:$B$800,$K52))</f>
        <v/>
      </c>
      <c r="C52" s="90" t="str">
        <f aca="false">IF($A52="","",INDEX('Expense Ledger'!$C$1:$C$800,$K52))</f>
        <v/>
      </c>
      <c r="D52" s="50" t="str">
        <f aca="false">IF($A52="","",INDEX('Expense Ledger'!$D$1:$D$800,$K52))</f>
        <v/>
      </c>
      <c r="E52" s="50" t="str">
        <f aca="false">IF($A52="","",INDEX('Expense Ledger'!$F$1:$F$800,$K52)&amp;"")</f>
        <v/>
      </c>
      <c r="F52" s="52" t="str">
        <f aca="false">IF($A52="","",INDEX('Expense Ledger'!$I$1:$I$800,$K52))</f>
        <v/>
      </c>
      <c r="G52" s="52" t="str">
        <f aca="false">IF($A52="","",INDEX('Expense Ledger'!$J$1:$J$800,$K52))</f>
        <v/>
      </c>
      <c r="H52" s="97" t="str">
        <f aca="false">IF($A52="","",INDEX('Expense Ledger'!$M$1:$M$800,$K52))</f>
        <v/>
      </c>
      <c r="I52" s="52" t="str">
        <f aca="false">IF($A52="","",'Expenses Testing'!$E$9)</f>
        <v/>
      </c>
      <c r="J52" s="50" t="str">
        <f aca="false">IF($A52="","","Below materiality – randomly selected")</f>
        <v/>
      </c>
      <c r="K52" s="90" t="str">
        <f aca="false">IF($A52="","",MATCH(LARGE('Expense Ledger'!$Q$2:$Q$800,$A52),'Expense Ledger'!$Q$2:$Q$800,0)+1)</f>
        <v/>
      </c>
      <c r="L52" s="50" t="str">
        <f aca="false">IF($A52="","",INDEX('Expense Ledger'!$A$1:$A$800,$K52)&amp;"")</f>
        <v/>
      </c>
      <c r="M52" s="54"/>
      <c r="N52" s="54"/>
    </row>
    <row r="53" customFormat="false" ht="15" hidden="false" customHeight="false" outlineLevel="0" collapsed="false">
      <c r="A53" s="90" t="str">
        <f aca="false">IF(ROWS($A$5:A53)&lt;='Expenses Testing'!$E$36,ROWS($A$5:A53),"")</f>
        <v/>
      </c>
      <c r="B53" s="91" t="str">
        <f aca="false">IF($A53="","",INDEX('Expense Ledger'!$B$1:$B$800,$K53))</f>
        <v/>
      </c>
      <c r="C53" s="90" t="str">
        <f aca="false">IF($A53="","",INDEX('Expense Ledger'!$C$1:$C$800,$K53))</f>
        <v/>
      </c>
      <c r="D53" s="50" t="str">
        <f aca="false">IF($A53="","",INDEX('Expense Ledger'!$D$1:$D$800,$K53))</f>
        <v/>
      </c>
      <c r="E53" s="50" t="str">
        <f aca="false">IF($A53="","",INDEX('Expense Ledger'!$F$1:$F$800,$K53)&amp;"")</f>
        <v/>
      </c>
      <c r="F53" s="52" t="str">
        <f aca="false">IF($A53="","",INDEX('Expense Ledger'!$I$1:$I$800,$K53))</f>
        <v/>
      </c>
      <c r="G53" s="52" t="str">
        <f aca="false">IF($A53="","",INDEX('Expense Ledger'!$J$1:$J$800,$K53))</f>
        <v/>
      </c>
      <c r="H53" s="97" t="str">
        <f aca="false">IF($A53="","",INDEX('Expense Ledger'!$M$1:$M$800,$K53))</f>
        <v/>
      </c>
      <c r="I53" s="52" t="str">
        <f aca="false">IF($A53="","",'Expenses Testing'!$E$9)</f>
        <v/>
      </c>
      <c r="J53" s="50" t="str">
        <f aca="false">IF($A53="","","Below materiality – randomly selected")</f>
        <v/>
      </c>
      <c r="K53" s="90" t="str">
        <f aca="false">IF($A53="","",MATCH(LARGE('Expense Ledger'!$Q$2:$Q$800,$A53),'Expense Ledger'!$Q$2:$Q$800,0)+1)</f>
        <v/>
      </c>
      <c r="L53" s="50" t="str">
        <f aca="false">IF($A53="","",INDEX('Expense Ledger'!$A$1:$A$800,$K53)&amp;"")</f>
        <v/>
      </c>
      <c r="M53" s="54"/>
      <c r="N53" s="54"/>
    </row>
    <row r="54" customFormat="false" ht="15" hidden="false" customHeight="false" outlineLevel="0" collapsed="false">
      <c r="A54" s="90" t="str">
        <f aca="false">IF(ROWS($A$5:A54)&lt;='Expenses Testing'!$E$36,ROWS($A$5:A54),"")</f>
        <v/>
      </c>
      <c r="B54" s="91" t="str">
        <f aca="false">IF($A54="","",INDEX('Expense Ledger'!$B$1:$B$800,$K54))</f>
        <v/>
      </c>
      <c r="C54" s="90" t="str">
        <f aca="false">IF($A54="","",INDEX('Expense Ledger'!$C$1:$C$800,$K54))</f>
        <v/>
      </c>
      <c r="D54" s="50" t="str">
        <f aca="false">IF($A54="","",INDEX('Expense Ledger'!$D$1:$D$800,$K54))</f>
        <v/>
      </c>
      <c r="E54" s="50" t="str">
        <f aca="false">IF($A54="","",INDEX('Expense Ledger'!$F$1:$F$800,$K54)&amp;"")</f>
        <v/>
      </c>
      <c r="F54" s="52" t="str">
        <f aca="false">IF($A54="","",INDEX('Expense Ledger'!$I$1:$I$800,$K54))</f>
        <v/>
      </c>
      <c r="G54" s="52" t="str">
        <f aca="false">IF($A54="","",INDEX('Expense Ledger'!$J$1:$J$800,$K54))</f>
        <v/>
      </c>
      <c r="H54" s="97" t="str">
        <f aca="false">IF($A54="","",INDEX('Expense Ledger'!$M$1:$M$800,$K54))</f>
        <v/>
      </c>
      <c r="I54" s="52" t="str">
        <f aca="false">IF($A54="","",'Expenses Testing'!$E$9)</f>
        <v/>
      </c>
      <c r="J54" s="50" t="str">
        <f aca="false">IF($A54="","","Below materiality – randomly selected")</f>
        <v/>
      </c>
      <c r="K54" s="90" t="str">
        <f aca="false">IF($A54="","",MATCH(LARGE('Expense Ledger'!$Q$2:$Q$800,$A54),'Expense Ledger'!$Q$2:$Q$800,0)+1)</f>
        <v/>
      </c>
      <c r="L54" s="50" t="str">
        <f aca="false">IF($A54="","",INDEX('Expense Ledger'!$A$1:$A$800,$K54)&amp;"")</f>
        <v/>
      </c>
      <c r="M54" s="54"/>
      <c r="N54" s="54"/>
    </row>
    <row r="55" customFormat="false" ht="15" hidden="false" customHeight="false" outlineLevel="0" collapsed="false">
      <c r="A55" s="90" t="str">
        <f aca="false">IF(ROWS($A$5:A55)&lt;='Expenses Testing'!$E$36,ROWS($A$5:A55),"")</f>
        <v/>
      </c>
      <c r="B55" s="91" t="str">
        <f aca="false">IF($A55="","",INDEX('Expense Ledger'!$B$1:$B$800,$K55))</f>
        <v/>
      </c>
      <c r="C55" s="90" t="str">
        <f aca="false">IF($A55="","",INDEX('Expense Ledger'!$C$1:$C$800,$K55))</f>
        <v/>
      </c>
      <c r="D55" s="50" t="str">
        <f aca="false">IF($A55="","",INDEX('Expense Ledger'!$D$1:$D$800,$K55))</f>
        <v/>
      </c>
      <c r="E55" s="50" t="str">
        <f aca="false">IF($A55="","",INDEX('Expense Ledger'!$F$1:$F$800,$K55)&amp;"")</f>
        <v/>
      </c>
      <c r="F55" s="52" t="str">
        <f aca="false">IF($A55="","",INDEX('Expense Ledger'!$I$1:$I$800,$K55))</f>
        <v/>
      </c>
      <c r="G55" s="52" t="str">
        <f aca="false">IF($A55="","",INDEX('Expense Ledger'!$J$1:$J$800,$K55))</f>
        <v/>
      </c>
      <c r="H55" s="97" t="str">
        <f aca="false">IF($A55="","",INDEX('Expense Ledger'!$M$1:$M$800,$K55))</f>
        <v/>
      </c>
      <c r="I55" s="52" t="str">
        <f aca="false">IF($A55="","",'Expenses Testing'!$E$9)</f>
        <v/>
      </c>
      <c r="J55" s="50" t="str">
        <f aca="false">IF($A55="","","Below materiality – randomly selected")</f>
        <v/>
      </c>
      <c r="K55" s="90" t="str">
        <f aca="false">IF($A55="","",MATCH(LARGE('Expense Ledger'!$Q$2:$Q$800,$A55),'Expense Ledger'!$Q$2:$Q$800,0)+1)</f>
        <v/>
      </c>
      <c r="L55" s="50" t="str">
        <f aca="false">IF($A55="","",INDEX('Expense Ledger'!$A$1:$A$800,$K55)&amp;"")</f>
        <v/>
      </c>
      <c r="M55" s="54"/>
      <c r="N55" s="54"/>
    </row>
    <row r="56" customFormat="false" ht="15" hidden="false" customHeight="false" outlineLevel="0" collapsed="false">
      <c r="A56" s="90" t="str">
        <f aca="false">IF(ROWS($A$5:A56)&lt;='Expenses Testing'!$E$36,ROWS($A$5:A56),"")</f>
        <v/>
      </c>
      <c r="B56" s="91" t="str">
        <f aca="false">IF($A56="","",INDEX('Expense Ledger'!$B$1:$B$800,$K56))</f>
        <v/>
      </c>
      <c r="C56" s="90" t="str">
        <f aca="false">IF($A56="","",INDEX('Expense Ledger'!$C$1:$C$800,$K56))</f>
        <v/>
      </c>
      <c r="D56" s="50" t="str">
        <f aca="false">IF($A56="","",INDEX('Expense Ledger'!$D$1:$D$800,$K56))</f>
        <v/>
      </c>
      <c r="E56" s="50" t="str">
        <f aca="false">IF($A56="","",INDEX('Expense Ledger'!$F$1:$F$800,$K56)&amp;"")</f>
        <v/>
      </c>
      <c r="F56" s="52" t="str">
        <f aca="false">IF($A56="","",INDEX('Expense Ledger'!$I$1:$I$800,$K56))</f>
        <v/>
      </c>
      <c r="G56" s="52" t="str">
        <f aca="false">IF($A56="","",INDEX('Expense Ledger'!$J$1:$J$800,$K56))</f>
        <v/>
      </c>
      <c r="H56" s="97" t="str">
        <f aca="false">IF($A56="","",INDEX('Expense Ledger'!$M$1:$M$800,$K56))</f>
        <v/>
      </c>
      <c r="I56" s="52" t="str">
        <f aca="false">IF($A56="","",'Expenses Testing'!$E$9)</f>
        <v/>
      </c>
      <c r="J56" s="50" t="str">
        <f aca="false">IF($A56="","","Below materiality – randomly selected")</f>
        <v/>
      </c>
      <c r="K56" s="90" t="str">
        <f aca="false">IF($A56="","",MATCH(LARGE('Expense Ledger'!$Q$2:$Q$800,$A56),'Expense Ledger'!$Q$2:$Q$800,0)+1)</f>
        <v/>
      </c>
      <c r="L56" s="50" t="str">
        <f aca="false">IF($A56="","",INDEX('Expense Ledger'!$A$1:$A$800,$K56)&amp;"")</f>
        <v/>
      </c>
      <c r="M56" s="54"/>
      <c r="N56" s="54"/>
    </row>
    <row r="57" customFormat="false" ht="15" hidden="false" customHeight="false" outlineLevel="0" collapsed="false">
      <c r="A57" s="90" t="str">
        <f aca="false">IF(ROWS($A$5:A57)&lt;='Expenses Testing'!$E$36,ROWS($A$5:A57),"")</f>
        <v/>
      </c>
      <c r="B57" s="91" t="str">
        <f aca="false">IF($A57="","",INDEX('Expense Ledger'!$B$1:$B$800,$K57))</f>
        <v/>
      </c>
      <c r="C57" s="90" t="str">
        <f aca="false">IF($A57="","",INDEX('Expense Ledger'!$C$1:$C$800,$K57))</f>
        <v/>
      </c>
      <c r="D57" s="50" t="str">
        <f aca="false">IF($A57="","",INDEX('Expense Ledger'!$D$1:$D$800,$K57))</f>
        <v/>
      </c>
      <c r="E57" s="50" t="str">
        <f aca="false">IF($A57="","",INDEX('Expense Ledger'!$F$1:$F$800,$K57)&amp;"")</f>
        <v/>
      </c>
      <c r="F57" s="52" t="str">
        <f aca="false">IF($A57="","",INDEX('Expense Ledger'!$I$1:$I$800,$K57))</f>
        <v/>
      </c>
      <c r="G57" s="52" t="str">
        <f aca="false">IF($A57="","",INDEX('Expense Ledger'!$J$1:$J$800,$K57))</f>
        <v/>
      </c>
      <c r="H57" s="97" t="str">
        <f aca="false">IF($A57="","",INDEX('Expense Ledger'!$M$1:$M$800,$K57))</f>
        <v/>
      </c>
      <c r="I57" s="52" t="str">
        <f aca="false">IF($A57="","",'Expenses Testing'!$E$9)</f>
        <v/>
      </c>
      <c r="J57" s="50" t="str">
        <f aca="false">IF($A57="","","Below materiality – randomly selected")</f>
        <v/>
      </c>
      <c r="K57" s="90" t="str">
        <f aca="false">IF($A57="","",MATCH(LARGE('Expense Ledger'!$Q$2:$Q$800,$A57),'Expense Ledger'!$Q$2:$Q$800,0)+1)</f>
        <v/>
      </c>
      <c r="L57" s="50" t="str">
        <f aca="false">IF($A57="","",INDEX('Expense Ledger'!$A$1:$A$800,$K57)&amp;"")</f>
        <v/>
      </c>
      <c r="M57" s="54"/>
      <c r="N57" s="54"/>
    </row>
    <row r="58" customFormat="false" ht="15" hidden="false" customHeight="false" outlineLevel="0" collapsed="false">
      <c r="A58" s="90" t="str">
        <f aca="false">IF(ROWS($A$5:A58)&lt;='Expenses Testing'!$E$36,ROWS($A$5:A58),"")</f>
        <v/>
      </c>
      <c r="B58" s="91" t="str">
        <f aca="false">IF($A58="","",INDEX('Expense Ledger'!$B$1:$B$800,$K58))</f>
        <v/>
      </c>
      <c r="C58" s="90" t="str">
        <f aca="false">IF($A58="","",INDEX('Expense Ledger'!$C$1:$C$800,$K58))</f>
        <v/>
      </c>
      <c r="D58" s="50" t="str">
        <f aca="false">IF($A58="","",INDEX('Expense Ledger'!$D$1:$D$800,$K58))</f>
        <v/>
      </c>
      <c r="E58" s="50" t="str">
        <f aca="false">IF($A58="","",INDEX('Expense Ledger'!$F$1:$F$800,$K58)&amp;"")</f>
        <v/>
      </c>
      <c r="F58" s="52" t="str">
        <f aca="false">IF($A58="","",INDEX('Expense Ledger'!$I$1:$I$800,$K58))</f>
        <v/>
      </c>
      <c r="G58" s="52" t="str">
        <f aca="false">IF($A58="","",INDEX('Expense Ledger'!$J$1:$J$800,$K58))</f>
        <v/>
      </c>
      <c r="H58" s="97" t="str">
        <f aca="false">IF($A58="","",INDEX('Expense Ledger'!$M$1:$M$800,$K58))</f>
        <v/>
      </c>
      <c r="I58" s="52" t="str">
        <f aca="false">IF($A58="","",'Expenses Testing'!$E$9)</f>
        <v/>
      </c>
      <c r="J58" s="50" t="str">
        <f aca="false">IF($A58="","","Below materiality – randomly selected")</f>
        <v/>
      </c>
      <c r="K58" s="90" t="str">
        <f aca="false">IF($A58="","",MATCH(LARGE('Expense Ledger'!$Q$2:$Q$800,$A58),'Expense Ledger'!$Q$2:$Q$800,0)+1)</f>
        <v/>
      </c>
      <c r="L58" s="50" t="str">
        <f aca="false">IF($A58="","",INDEX('Expense Ledger'!$A$1:$A$800,$K58)&amp;"")</f>
        <v/>
      </c>
      <c r="M58" s="54"/>
      <c r="N58" s="54"/>
    </row>
    <row r="59" customFormat="false" ht="15" hidden="false" customHeight="false" outlineLevel="0" collapsed="false">
      <c r="A59" s="90" t="str">
        <f aca="false">IF(ROWS($A$5:A59)&lt;='Expenses Testing'!$E$36,ROWS($A$5:A59),"")</f>
        <v/>
      </c>
      <c r="B59" s="91" t="str">
        <f aca="false">IF($A59="","",INDEX('Expense Ledger'!$B$1:$B$800,$K59))</f>
        <v/>
      </c>
      <c r="C59" s="90" t="str">
        <f aca="false">IF($A59="","",INDEX('Expense Ledger'!$C$1:$C$800,$K59))</f>
        <v/>
      </c>
      <c r="D59" s="50" t="str">
        <f aca="false">IF($A59="","",INDEX('Expense Ledger'!$D$1:$D$800,$K59))</f>
        <v/>
      </c>
      <c r="E59" s="50" t="str">
        <f aca="false">IF($A59="","",INDEX('Expense Ledger'!$F$1:$F$800,$K59)&amp;"")</f>
        <v/>
      </c>
      <c r="F59" s="52" t="str">
        <f aca="false">IF($A59="","",INDEX('Expense Ledger'!$I$1:$I$800,$K59))</f>
        <v/>
      </c>
      <c r="G59" s="52" t="str">
        <f aca="false">IF($A59="","",INDEX('Expense Ledger'!$J$1:$J$800,$K59))</f>
        <v/>
      </c>
      <c r="H59" s="97" t="str">
        <f aca="false">IF($A59="","",INDEX('Expense Ledger'!$M$1:$M$800,$K59))</f>
        <v/>
      </c>
      <c r="I59" s="52" t="str">
        <f aca="false">IF($A59="","",'Expenses Testing'!$E$9)</f>
        <v/>
      </c>
      <c r="J59" s="50" t="str">
        <f aca="false">IF($A59="","","Below materiality – randomly selected")</f>
        <v/>
      </c>
      <c r="K59" s="90" t="str">
        <f aca="false">IF($A59="","",MATCH(LARGE('Expense Ledger'!$Q$2:$Q$800,$A59),'Expense Ledger'!$Q$2:$Q$800,0)+1)</f>
        <v/>
      </c>
      <c r="L59" s="50" t="str">
        <f aca="false">IF($A59="","",INDEX('Expense Ledger'!$A$1:$A$800,$K59)&amp;"")</f>
        <v/>
      </c>
      <c r="M59" s="54"/>
      <c r="N59" s="54"/>
    </row>
    <row r="60" customFormat="false" ht="15" hidden="false" customHeight="false" outlineLevel="0" collapsed="false">
      <c r="A60" s="90" t="str">
        <f aca="false">IF(ROWS($A$5:A60)&lt;='Expenses Testing'!$E$36,ROWS($A$5:A60),"")</f>
        <v/>
      </c>
      <c r="B60" s="91" t="str">
        <f aca="false">IF($A60="","",INDEX('Expense Ledger'!$B$1:$B$800,$K60))</f>
        <v/>
      </c>
      <c r="C60" s="90" t="str">
        <f aca="false">IF($A60="","",INDEX('Expense Ledger'!$C$1:$C$800,$K60))</f>
        <v/>
      </c>
      <c r="D60" s="50" t="str">
        <f aca="false">IF($A60="","",INDEX('Expense Ledger'!$D$1:$D$800,$K60))</f>
        <v/>
      </c>
      <c r="E60" s="50" t="str">
        <f aca="false">IF($A60="","",INDEX('Expense Ledger'!$F$1:$F$800,$K60)&amp;"")</f>
        <v/>
      </c>
      <c r="F60" s="52" t="str">
        <f aca="false">IF($A60="","",INDEX('Expense Ledger'!$I$1:$I$800,$K60))</f>
        <v/>
      </c>
      <c r="G60" s="52" t="str">
        <f aca="false">IF($A60="","",INDEX('Expense Ledger'!$J$1:$J$800,$K60))</f>
        <v/>
      </c>
      <c r="H60" s="97" t="str">
        <f aca="false">IF($A60="","",INDEX('Expense Ledger'!$M$1:$M$800,$K60))</f>
        <v/>
      </c>
      <c r="I60" s="52" t="str">
        <f aca="false">IF($A60="","",'Expenses Testing'!$E$9)</f>
        <v/>
      </c>
      <c r="J60" s="50" t="str">
        <f aca="false">IF($A60="","","Below materiality – randomly selected")</f>
        <v/>
      </c>
      <c r="K60" s="90" t="str">
        <f aca="false">IF($A60="","",MATCH(LARGE('Expense Ledger'!$Q$2:$Q$800,$A60),'Expense Ledger'!$Q$2:$Q$800,0)+1)</f>
        <v/>
      </c>
      <c r="L60" s="50" t="str">
        <f aca="false">IF($A60="","",INDEX('Expense Ledger'!$A$1:$A$800,$K60)&amp;"")</f>
        <v/>
      </c>
      <c r="M60" s="54"/>
      <c r="N60" s="54"/>
    </row>
    <row r="61" customFormat="false" ht="15" hidden="false" customHeight="false" outlineLevel="0" collapsed="false">
      <c r="A61" s="90" t="str">
        <f aca="false">IF(ROWS($A$5:A61)&lt;='Expenses Testing'!$E$36,ROWS($A$5:A61),"")</f>
        <v/>
      </c>
      <c r="B61" s="91" t="str">
        <f aca="false">IF($A61="","",INDEX('Expense Ledger'!$B$1:$B$800,$K61))</f>
        <v/>
      </c>
      <c r="C61" s="90" t="str">
        <f aca="false">IF($A61="","",INDEX('Expense Ledger'!$C$1:$C$800,$K61))</f>
        <v/>
      </c>
      <c r="D61" s="50" t="str">
        <f aca="false">IF($A61="","",INDEX('Expense Ledger'!$D$1:$D$800,$K61))</f>
        <v/>
      </c>
      <c r="E61" s="50" t="str">
        <f aca="false">IF($A61="","",INDEX('Expense Ledger'!$F$1:$F$800,$K61)&amp;"")</f>
        <v/>
      </c>
      <c r="F61" s="52" t="str">
        <f aca="false">IF($A61="","",INDEX('Expense Ledger'!$I$1:$I$800,$K61))</f>
        <v/>
      </c>
      <c r="G61" s="52" t="str">
        <f aca="false">IF($A61="","",INDEX('Expense Ledger'!$J$1:$J$800,$K61))</f>
        <v/>
      </c>
      <c r="H61" s="97" t="str">
        <f aca="false">IF($A61="","",INDEX('Expense Ledger'!$M$1:$M$800,$K61))</f>
        <v/>
      </c>
      <c r="I61" s="52" t="str">
        <f aca="false">IF($A61="","",'Expenses Testing'!$E$9)</f>
        <v/>
      </c>
      <c r="J61" s="50" t="str">
        <f aca="false">IF($A61="","","Below materiality – randomly selected")</f>
        <v/>
      </c>
      <c r="K61" s="90" t="str">
        <f aca="false">IF($A61="","",MATCH(LARGE('Expense Ledger'!$Q$2:$Q$800,$A61),'Expense Ledger'!$Q$2:$Q$800,0)+1)</f>
        <v/>
      </c>
      <c r="L61" s="50" t="str">
        <f aca="false">IF($A61="","",INDEX('Expense Ledger'!$A$1:$A$800,$K61)&amp;"")</f>
        <v/>
      </c>
      <c r="M61" s="54"/>
      <c r="N61" s="54"/>
    </row>
    <row r="62" customFormat="false" ht="15" hidden="false" customHeight="false" outlineLevel="0" collapsed="false">
      <c r="A62" s="90" t="str">
        <f aca="false">IF(ROWS($A$5:A62)&lt;='Expenses Testing'!$E$36,ROWS($A$5:A62),"")</f>
        <v/>
      </c>
      <c r="B62" s="91" t="str">
        <f aca="false">IF($A62="","",INDEX('Expense Ledger'!$B$1:$B$800,$K62))</f>
        <v/>
      </c>
      <c r="C62" s="90" t="str">
        <f aca="false">IF($A62="","",INDEX('Expense Ledger'!$C$1:$C$800,$K62))</f>
        <v/>
      </c>
      <c r="D62" s="50" t="str">
        <f aca="false">IF($A62="","",INDEX('Expense Ledger'!$D$1:$D$800,$K62))</f>
        <v/>
      </c>
      <c r="E62" s="50" t="str">
        <f aca="false">IF($A62="","",INDEX('Expense Ledger'!$F$1:$F$800,$K62)&amp;"")</f>
        <v/>
      </c>
      <c r="F62" s="52" t="str">
        <f aca="false">IF($A62="","",INDEX('Expense Ledger'!$I$1:$I$800,$K62))</f>
        <v/>
      </c>
      <c r="G62" s="52" t="str">
        <f aca="false">IF($A62="","",INDEX('Expense Ledger'!$J$1:$J$800,$K62))</f>
        <v/>
      </c>
      <c r="H62" s="97" t="str">
        <f aca="false">IF($A62="","",INDEX('Expense Ledger'!$M$1:$M$800,$K62))</f>
        <v/>
      </c>
      <c r="I62" s="52" t="str">
        <f aca="false">IF($A62="","",'Expenses Testing'!$E$9)</f>
        <v/>
      </c>
      <c r="J62" s="50" t="str">
        <f aca="false">IF($A62="","","Below materiality – randomly selected")</f>
        <v/>
      </c>
      <c r="K62" s="90" t="str">
        <f aca="false">IF($A62="","",MATCH(LARGE('Expense Ledger'!$Q$2:$Q$800,$A62),'Expense Ledger'!$Q$2:$Q$800,0)+1)</f>
        <v/>
      </c>
      <c r="L62" s="50" t="str">
        <f aca="false">IF($A62="","",INDEX('Expense Ledger'!$A$1:$A$800,$K62)&amp;"")</f>
        <v/>
      </c>
      <c r="M62" s="54"/>
      <c r="N62" s="54"/>
    </row>
    <row r="63" customFormat="false" ht="15" hidden="false" customHeight="false" outlineLevel="0" collapsed="false">
      <c r="A63" s="90" t="str">
        <f aca="false">IF(ROWS($A$5:A63)&lt;='Expenses Testing'!$E$36,ROWS($A$5:A63),"")</f>
        <v/>
      </c>
      <c r="B63" s="91" t="str">
        <f aca="false">IF($A63="","",INDEX('Expense Ledger'!$B$1:$B$800,$K63))</f>
        <v/>
      </c>
      <c r="C63" s="90" t="str">
        <f aca="false">IF($A63="","",INDEX('Expense Ledger'!$C$1:$C$800,$K63))</f>
        <v/>
      </c>
      <c r="D63" s="50" t="str">
        <f aca="false">IF($A63="","",INDEX('Expense Ledger'!$D$1:$D$800,$K63))</f>
        <v/>
      </c>
      <c r="E63" s="50" t="str">
        <f aca="false">IF($A63="","",INDEX('Expense Ledger'!$F$1:$F$800,$K63)&amp;"")</f>
        <v/>
      </c>
      <c r="F63" s="52" t="str">
        <f aca="false">IF($A63="","",INDEX('Expense Ledger'!$I$1:$I$800,$K63))</f>
        <v/>
      </c>
      <c r="G63" s="52" t="str">
        <f aca="false">IF($A63="","",INDEX('Expense Ledger'!$J$1:$J$800,$K63))</f>
        <v/>
      </c>
      <c r="H63" s="97" t="str">
        <f aca="false">IF($A63="","",INDEX('Expense Ledger'!$M$1:$M$800,$K63))</f>
        <v/>
      </c>
      <c r="I63" s="52" t="str">
        <f aca="false">IF($A63="","",'Expenses Testing'!$E$9)</f>
        <v/>
      </c>
      <c r="J63" s="50" t="str">
        <f aca="false">IF($A63="","","Below materiality – randomly selected")</f>
        <v/>
      </c>
      <c r="K63" s="90" t="str">
        <f aca="false">IF($A63="","",MATCH(LARGE('Expense Ledger'!$Q$2:$Q$800,$A63),'Expense Ledger'!$Q$2:$Q$800,0)+1)</f>
        <v/>
      </c>
      <c r="L63" s="50" t="str">
        <f aca="false">IF($A63="","",INDEX('Expense Ledger'!$A$1:$A$800,$K63)&amp;"")</f>
        <v/>
      </c>
      <c r="M63" s="54"/>
      <c r="N63" s="54"/>
    </row>
    <row r="64" customFormat="false" ht="15" hidden="false" customHeight="false" outlineLevel="0" collapsed="false">
      <c r="A64" s="90" t="str">
        <f aca="false">IF(ROWS($A$5:A64)&lt;='Expenses Testing'!$E$36,ROWS($A$5:A64),"")</f>
        <v/>
      </c>
      <c r="B64" s="91" t="str">
        <f aca="false">IF($A64="","",INDEX('Expense Ledger'!$B$1:$B$800,$K64))</f>
        <v/>
      </c>
      <c r="C64" s="90" t="str">
        <f aca="false">IF($A64="","",INDEX('Expense Ledger'!$C$1:$C$800,$K64))</f>
        <v/>
      </c>
      <c r="D64" s="50" t="str">
        <f aca="false">IF($A64="","",INDEX('Expense Ledger'!$D$1:$D$800,$K64))</f>
        <v/>
      </c>
      <c r="E64" s="50" t="str">
        <f aca="false">IF($A64="","",INDEX('Expense Ledger'!$F$1:$F$800,$K64)&amp;"")</f>
        <v/>
      </c>
      <c r="F64" s="52" t="str">
        <f aca="false">IF($A64="","",INDEX('Expense Ledger'!$I$1:$I$800,$K64))</f>
        <v/>
      </c>
      <c r="G64" s="52" t="str">
        <f aca="false">IF($A64="","",INDEX('Expense Ledger'!$J$1:$J$800,$K64))</f>
        <v/>
      </c>
      <c r="H64" s="97" t="str">
        <f aca="false">IF($A64="","",INDEX('Expense Ledger'!$M$1:$M$800,$K64))</f>
        <v/>
      </c>
      <c r="I64" s="52" t="str">
        <f aca="false">IF($A64="","",'Expenses Testing'!$E$9)</f>
        <v/>
      </c>
      <c r="J64" s="50" t="str">
        <f aca="false">IF($A64="","","Below materiality – randomly selected")</f>
        <v/>
      </c>
      <c r="K64" s="90" t="str">
        <f aca="false">IF($A64="","",MATCH(LARGE('Expense Ledger'!$Q$2:$Q$800,$A64),'Expense Ledger'!$Q$2:$Q$800,0)+1)</f>
        <v/>
      </c>
      <c r="L64" s="50" t="str">
        <f aca="false">IF($A64="","",INDEX('Expense Ledger'!$A$1:$A$800,$K64)&amp;"")</f>
        <v/>
      </c>
      <c r="M64" s="54"/>
      <c r="N64" s="54"/>
    </row>
    <row r="65" customFormat="false" ht="15" hidden="false" customHeight="false" outlineLevel="0" collapsed="false">
      <c r="A65" s="90" t="str">
        <f aca="false">IF(ROWS($A$5:A65)&lt;='Expenses Testing'!$E$36,ROWS($A$5:A65),"")</f>
        <v/>
      </c>
      <c r="B65" s="91" t="str">
        <f aca="false">IF($A65="","",INDEX('Expense Ledger'!$B$1:$B$800,$K65))</f>
        <v/>
      </c>
      <c r="C65" s="90" t="str">
        <f aca="false">IF($A65="","",INDEX('Expense Ledger'!$C$1:$C$800,$K65))</f>
        <v/>
      </c>
      <c r="D65" s="50" t="str">
        <f aca="false">IF($A65="","",INDEX('Expense Ledger'!$D$1:$D$800,$K65))</f>
        <v/>
      </c>
      <c r="E65" s="50" t="str">
        <f aca="false">IF($A65="","",INDEX('Expense Ledger'!$F$1:$F$800,$K65)&amp;"")</f>
        <v/>
      </c>
      <c r="F65" s="52" t="str">
        <f aca="false">IF($A65="","",INDEX('Expense Ledger'!$I$1:$I$800,$K65))</f>
        <v/>
      </c>
      <c r="G65" s="52" t="str">
        <f aca="false">IF($A65="","",INDEX('Expense Ledger'!$J$1:$J$800,$K65))</f>
        <v/>
      </c>
      <c r="H65" s="97" t="str">
        <f aca="false">IF($A65="","",INDEX('Expense Ledger'!$M$1:$M$800,$K65))</f>
        <v/>
      </c>
      <c r="I65" s="52" t="str">
        <f aca="false">IF($A65="","",'Expenses Testing'!$E$9)</f>
        <v/>
      </c>
      <c r="J65" s="50" t="str">
        <f aca="false">IF($A65="","","Below materiality – randomly selected")</f>
        <v/>
      </c>
      <c r="K65" s="90" t="str">
        <f aca="false">IF($A65="","",MATCH(LARGE('Expense Ledger'!$Q$2:$Q$800,$A65),'Expense Ledger'!$Q$2:$Q$800,0)+1)</f>
        <v/>
      </c>
      <c r="L65" s="50" t="str">
        <f aca="false">IF($A65="","",INDEX('Expense Ledger'!$A$1:$A$800,$K65)&amp;"")</f>
        <v/>
      </c>
      <c r="M65" s="54"/>
      <c r="N65" s="54"/>
    </row>
    <row r="66" customFormat="false" ht="15" hidden="false" customHeight="false" outlineLevel="0" collapsed="false">
      <c r="A66" s="90" t="str">
        <f aca="false">IF(ROWS($A$5:A66)&lt;='Expenses Testing'!$E$36,ROWS($A$5:A66),"")</f>
        <v/>
      </c>
      <c r="B66" s="91" t="str">
        <f aca="false">IF($A66="","",INDEX('Expense Ledger'!$B$1:$B$800,$K66))</f>
        <v/>
      </c>
      <c r="C66" s="90" t="str">
        <f aca="false">IF($A66="","",INDEX('Expense Ledger'!$C$1:$C$800,$K66))</f>
        <v/>
      </c>
      <c r="D66" s="50" t="str">
        <f aca="false">IF($A66="","",INDEX('Expense Ledger'!$D$1:$D$800,$K66))</f>
        <v/>
      </c>
      <c r="E66" s="50" t="str">
        <f aca="false">IF($A66="","",INDEX('Expense Ledger'!$F$1:$F$800,$K66)&amp;"")</f>
        <v/>
      </c>
      <c r="F66" s="52" t="str">
        <f aca="false">IF($A66="","",INDEX('Expense Ledger'!$I$1:$I$800,$K66))</f>
        <v/>
      </c>
      <c r="G66" s="52" t="str">
        <f aca="false">IF($A66="","",INDEX('Expense Ledger'!$J$1:$J$800,$K66))</f>
        <v/>
      </c>
      <c r="H66" s="97" t="str">
        <f aca="false">IF($A66="","",INDEX('Expense Ledger'!$M$1:$M$800,$K66))</f>
        <v/>
      </c>
      <c r="I66" s="52" t="str">
        <f aca="false">IF($A66="","",'Expenses Testing'!$E$9)</f>
        <v/>
      </c>
      <c r="J66" s="50" t="str">
        <f aca="false">IF($A66="","","Below materiality – randomly selected")</f>
        <v/>
      </c>
      <c r="K66" s="90" t="str">
        <f aca="false">IF($A66="","",MATCH(LARGE('Expense Ledger'!$Q$2:$Q$800,$A66),'Expense Ledger'!$Q$2:$Q$800,0)+1)</f>
        <v/>
      </c>
      <c r="L66" s="50" t="str">
        <f aca="false">IF($A66="","",INDEX('Expense Ledger'!$A$1:$A$800,$K66)&amp;"")</f>
        <v/>
      </c>
      <c r="M66" s="54"/>
      <c r="N66" s="54"/>
    </row>
    <row r="67" customFormat="false" ht="15" hidden="false" customHeight="false" outlineLevel="0" collapsed="false">
      <c r="A67" s="90" t="str">
        <f aca="false">IF(ROWS($A$5:A67)&lt;='Expenses Testing'!$E$36,ROWS($A$5:A67),"")</f>
        <v/>
      </c>
      <c r="B67" s="91" t="str">
        <f aca="false">IF($A67="","",INDEX('Expense Ledger'!$B$1:$B$800,$K67))</f>
        <v/>
      </c>
      <c r="C67" s="90" t="str">
        <f aca="false">IF($A67="","",INDEX('Expense Ledger'!$C$1:$C$800,$K67))</f>
        <v/>
      </c>
      <c r="D67" s="50" t="str">
        <f aca="false">IF($A67="","",INDEX('Expense Ledger'!$D$1:$D$800,$K67))</f>
        <v/>
      </c>
      <c r="E67" s="50" t="str">
        <f aca="false">IF($A67="","",INDEX('Expense Ledger'!$F$1:$F$800,$K67)&amp;"")</f>
        <v/>
      </c>
      <c r="F67" s="52" t="str">
        <f aca="false">IF($A67="","",INDEX('Expense Ledger'!$I$1:$I$800,$K67))</f>
        <v/>
      </c>
      <c r="G67" s="52" t="str">
        <f aca="false">IF($A67="","",INDEX('Expense Ledger'!$J$1:$J$800,$K67))</f>
        <v/>
      </c>
      <c r="H67" s="97" t="str">
        <f aca="false">IF($A67="","",INDEX('Expense Ledger'!$M$1:$M$800,$K67))</f>
        <v/>
      </c>
      <c r="I67" s="52" t="str">
        <f aca="false">IF($A67="","",'Expenses Testing'!$E$9)</f>
        <v/>
      </c>
      <c r="J67" s="50" t="str">
        <f aca="false">IF($A67="","","Below materiality – randomly selected")</f>
        <v/>
      </c>
      <c r="K67" s="90" t="str">
        <f aca="false">IF($A67="","",MATCH(LARGE('Expense Ledger'!$Q$2:$Q$800,$A67),'Expense Ledger'!$Q$2:$Q$800,0)+1)</f>
        <v/>
      </c>
      <c r="L67" s="50" t="str">
        <f aca="false">IF($A67="","",INDEX('Expense Ledger'!$A$1:$A$800,$K67)&amp;"")</f>
        <v/>
      </c>
      <c r="M67" s="54"/>
      <c r="N67" s="54"/>
    </row>
    <row r="68" customFormat="false" ht="15" hidden="false" customHeight="false" outlineLevel="0" collapsed="false">
      <c r="A68" s="90" t="str">
        <f aca="false">IF(ROWS($A$5:A68)&lt;='Expenses Testing'!$E$36,ROWS($A$5:A68),"")</f>
        <v/>
      </c>
      <c r="B68" s="91" t="str">
        <f aca="false">IF($A68="","",INDEX('Expense Ledger'!$B$1:$B$800,$K68))</f>
        <v/>
      </c>
      <c r="C68" s="90" t="str">
        <f aca="false">IF($A68="","",INDEX('Expense Ledger'!$C$1:$C$800,$K68))</f>
        <v/>
      </c>
      <c r="D68" s="50" t="str">
        <f aca="false">IF($A68="","",INDEX('Expense Ledger'!$D$1:$D$800,$K68))</f>
        <v/>
      </c>
      <c r="E68" s="50" t="str">
        <f aca="false">IF($A68="","",INDEX('Expense Ledger'!$F$1:$F$800,$K68)&amp;"")</f>
        <v/>
      </c>
      <c r="F68" s="52" t="str">
        <f aca="false">IF($A68="","",INDEX('Expense Ledger'!$I$1:$I$800,$K68))</f>
        <v/>
      </c>
      <c r="G68" s="52" t="str">
        <f aca="false">IF($A68="","",INDEX('Expense Ledger'!$J$1:$J$800,$K68))</f>
        <v/>
      </c>
      <c r="H68" s="97" t="str">
        <f aca="false">IF($A68="","",INDEX('Expense Ledger'!$M$1:$M$800,$K68))</f>
        <v/>
      </c>
      <c r="I68" s="52" t="str">
        <f aca="false">IF($A68="","",'Expenses Testing'!$E$9)</f>
        <v/>
      </c>
      <c r="J68" s="50" t="str">
        <f aca="false">IF($A68="","","Below materiality – randomly selected")</f>
        <v/>
      </c>
      <c r="K68" s="90" t="str">
        <f aca="false">IF($A68="","",MATCH(LARGE('Expense Ledger'!$Q$2:$Q$800,$A68),'Expense Ledger'!$Q$2:$Q$800,0)+1)</f>
        <v/>
      </c>
      <c r="L68" s="50" t="str">
        <f aca="false">IF($A68="","",INDEX('Expense Ledger'!$A$1:$A$800,$K68)&amp;"")</f>
        <v/>
      </c>
      <c r="M68" s="54"/>
      <c r="N68" s="54"/>
    </row>
    <row r="69" customFormat="false" ht="15" hidden="false" customHeight="false" outlineLevel="0" collapsed="false">
      <c r="A69" s="90" t="str">
        <f aca="false">IF(ROWS($A$5:A69)&lt;='Expenses Testing'!$E$36,ROWS($A$5:A69),"")</f>
        <v/>
      </c>
      <c r="B69" s="91" t="str">
        <f aca="false">IF($A69="","",INDEX('Expense Ledger'!$B$1:$B$800,$K69))</f>
        <v/>
      </c>
      <c r="C69" s="90" t="str">
        <f aca="false">IF($A69="","",INDEX('Expense Ledger'!$C$1:$C$800,$K69))</f>
        <v/>
      </c>
      <c r="D69" s="50" t="str">
        <f aca="false">IF($A69="","",INDEX('Expense Ledger'!$D$1:$D$800,$K69))</f>
        <v/>
      </c>
      <c r="E69" s="50" t="str">
        <f aca="false">IF($A69="","",INDEX('Expense Ledger'!$F$1:$F$800,$K69)&amp;"")</f>
        <v/>
      </c>
      <c r="F69" s="52" t="str">
        <f aca="false">IF($A69="","",INDEX('Expense Ledger'!$I$1:$I$800,$K69))</f>
        <v/>
      </c>
      <c r="G69" s="52" t="str">
        <f aca="false">IF($A69="","",INDEX('Expense Ledger'!$J$1:$J$800,$K69))</f>
        <v/>
      </c>
      <c r="H69" s="97" t="str">
        <f aca="false">IF($A69="","",INDEX('Expense Ledger'!$M$1:$M$800,$K69))</f>
        <v/>
      </c>
      <c r="I69" s="52" t="str">
        <f aca="false">IF($A69="","",'Expenses Testing'!$E$9)</f>
        <v/>
      </c>
      <c r="J69" s="50" t="str">
        <f aca="false">IF($A69="","","Below materiality – randomly selected")</f>
        <v/>
      </c>
      <c r="K69" s="90" t="str">
        <f aca="false">IF($A69="","",MATCH(LARGE('Expense Ledger'!$Q$2:$Q$800,$A69),'Expense Ledger'!$Q$2:$Q$800,0)+1)</f>
        <v/>
      </c>
      <c r="L69" s="50" t="str">
        <f aca="false">IF($A69="","",INDEX('Expense Ledger'!$A$1:$A$800,$K69)&amp;"")</f>
        <v/>
      </c>
      <c r="M69" s="54"/>
      <c r="N69" s="54"/>
    </row>
    <row r="70" customFormat="false" ht="15" hidden="false" customHeight="false" outlineLevel="0" collapsed="false">
      <c r="A70" s="90" t="str">
        <f aca="false">IF(ROWS($A$5:A70)&lt;='Expenses Testing'!$E$36,ROWS($A$5:A70),"")</f>
        <v/>
      </c>
      <c r="B70" s="91" t="str">
        <f aca="false">IF($A70="","",INDEX('Expense Ledger'!$B$1:$B$800,$K70))</f>
        <v/>
      </c>
      <c r="C70" s="90" t="str">
        <f aca="false">IF($A70="","",INDEX('Expense Ledger'!$C$1:$C$800,$K70))</f>
        <v/>
      </c>
      <c r="D70" s="50" t="str">
        <f aca="false">IF($A70="","",INDEX('Expense Ledger'!$D$1:$D$800,$K70))</f>
        <v/>
      </c>
      <c r="E70" s="50" t="str">
        <f aca="false">IF($A70="","",INDEX('Expense Ledger'!$F$1:$F$800,$K70)&amp;"")</f>
        <v/>
      </c>
      <c r="F70" s="52" t="str">
        <f aca="false">IF($A70="","",INDEX('Expense Ledger'!$I$1:$I$800,$K70))</f>
        <v/>
      </c>
      <c r="G70" s="52" t="str">
        <f aca="false">IF($A70="","",INDEX('Expense Ledger'!$J$1:$J$800,$K70))</f>
        <v/>
      </c>
      <c r="H70" s="97" t="str">
        <f aca="false">IF($A70="","",INDEX('Expense Ledger'!$M$1:$M$800,$K70))</f>
        <v/>
      </c>
      <c r="I70" s="52" t="str">
        <f aca="false">IF($A70="","",'Expenses Testing'!$E$9)</f>
        <v/>
      </c>
      <c r="J70" s="50" t="str">
        <f aca="false">IF($A70="","","Below materiality – randomly selected")</f>
        <v/>
      </c>
      <c r="K70" s="90" t="str">
        <f aca="false">IF($A70="","",MATCH(LARGE('Expense Ledger'!$Q$2:$Q$800,$A70),'Expense Ledger'!$Q$2:$Q$800,0)+1)</f>
        <v/>
      </c>
      <c r="L70" s="50" t="str">
        <f aca="false">IF($A70="","",INDEX('Expense Ledger'!$A$1:$A$800,$K70)&amp;"")</f>
        <v/>
      </c>
      <c r="M70" s="54"/>
      <c r="N70" s="54"/>
    </row>
    <row r="71" customFormat="false" ht="15" hidden="false" customHeight="false" outlineLevel="0" collapsed="false">
      <c r="A71" s="90" t="str">
        <f aca="false">IF(ROWS($A$5:A71)&lt;='Expenses Testing'!$E$36,ROWS($A$5:A71),"")</f>
        <v/>
      </c>
      <c r="B71" s="91" t="str">
        <f aca="false">IF($A71="","",INDEX('Expense Ledger'!$B$1:$B$800,$K71))</f>
        <v/>
      </c>
      <c r="C71" s="90" t="str">
        <f aca="false">IF($A71="","",INDEX('Expense Ledger'!$C$1:$C$800,$K71))</f>
        <v/>
      </c>
      <c r="D71" s="50" t="str">
        <f aca="false">IF($A71="","",INDEX('Expense Ledger'!$D$1:$D$800,$K71))</f>
        <v/>
      </c>
      <c r="E71" s="50" t="str">
        <f aca="false">IF($A71="","",INDEX('Expense Ledger'!$F$1:$F$800,$K71)&amp;"")</f>
        <v/>
      </c>
      <c r="F71" s="52" t="str">
        <f aca="false">IF($A71="","",INDEX('Expense Ledger'!$I$1:$I$800,$K71))</f>
        <v/>
      </c>
      <c r="G71" s="52" t="str">
        <f aca="false">IF($A71="","",INDEX('Expense Ledger'!$J$1:$J$800,$K71))</f>
        <v/>
      </c>
      <c r="H71" s="97" t="str">
        <f aca="false">IF($A71="","",INDEX('Expense Ledger'!$M$1:$M$800,$K71))</f>
        <v/>
      </c>
      <c r="I71" s="52" t="str">
        <f aca="false">IF($A71="","",'Expenses Testing'!$E$9)</f>
        <v/>
      </c>
      <c r="J71" s="50" t="str">
        <f aca="false">IF($A71="","","Below materiality – randomly selected")</f>
        <v/>
      </c>
      <c r="K71" s="90" t="str">
        <f aca="false">IF($A71="","",MATCH(LARGE('Expense Ledger'!$Q$2:$Q$800,$A71),'Expense Ledger'!$Q$2:$Q$800,0)+1)</f>
        <v/>
      </c>
      <c r="L71" s="50" t="str">
        <f aca="false">IF($A71="","",INDEX('Expense Ledger'!$A$1:$A$800,$K71)&amp;"")</f>
        <v/>
      </c>
      <c r="M71" s="54"/>
      <c r="N71" s="54"/>
    </row>
    <row r="72" customFormat="false" ht="15" hidden="false" customHeight="false" outlineLevel="0" collapsed="false">
      <c r="A72" s="90" t="str">
        <f aca="false">IF(ROWS($A$5:A72)&lt;='Expenses Testing'!$E$36,ROWS($A$5:A72),"")</f>
        <v/>
      </c>
      <c r="B72" s="91" t="str">
        <f aca="false">IF($A72="","",INDEX('Expense Ledger'!$B$1:$B$800,$K72))</f>
        <v/>
      </c>
      <c r="C72" s="90" t="str">
        <f aca="false">IF($A72="","",INDEX('Expense Ledger'!$C$1:$C$800,$K72))</f>
        <v/>
      </c>
      <c r="D72" s="50" t="str">
        <f aca="false">IF($A72="","",INDEX('Expense Ledger'!$D$1:$D$800,$K72))</f>
        <v/>
      </c>
      <c r="E72" s="50" t="str">
        <f aca="false">IF($A72="","",INDEX('Expense Ledger'!$F$1:$F$800,$K72)&amp;"")</f>
        <v/>
      </c>
      <c r="F72" s="52" t="str">
        <f aca="false">IF($A72="","",INDEX('Expense Ledger'!$I$1:$I$800,$K72))</f>
        <v/>
      </c>
      <c r="G72" s="52" t="str">
        <f aca="false">IF($A72="","",INDEX('Expense Ledger'!$J$1:$J$800,$K72))</f>
        <v/>
      </c>
      <c r="H72" s="97" t="str">
        <f aca="false">IF($A72="","",INDEX('Expense Ledger'!$M$1:$M$800,$K72))</f>
        <v/>
      </c>
      <c r="I72" s="52" t="str">
        <f aca="false">IF($A72="","",'Expenses Testing'!$E$9)</f>
        <v/>
      </c>
      <c r="J72" s="50" t="str">
        <f aca="false">IF($A72="","","Below materiality – randomly selected")</f>
        <v/>
      </c>
      <c r="K72" s="90" t="str">
        <f aca="false">IF($A72="","",MATCH(LARGE('Expense Ledger'!$Q$2:$Q$800,$A72),'Expense Ledger'!$Q$2:$Q$800,0)+1)</f>
        <v/>
      </c>
      <c r="L72" s="50" t="str">
        <f aca="false">IF($A72="","",INDEX('Expense Ledger'!$A$1:$A$800,$K72)&amp;"")</f>
        <v/>
      </c>
      <c r="M72" s="54"/>
      <c r="N72" s="54"/>
    </row>
    <row r="73" customFormat="false" ht="15" hidden="false" customHeight="false" outlineLevel="0" collapsed="false">
      <c r="A73" s="90" t="str">
        <f aca="false">IF(ROWS($A$5:A73)&lt;='Expenses Testing'!$E$36,ROWS($A$5:A73),"")</f>
        <v/>
      </c>
      <c r="B73" s="91" t="str">
        <f aca="false">IF($A73="","",INDEX('Expense Ledger'!$B$1:$B$800,$K73))</f>
        <v/>
      </c>
      <c r="C73" s="90" t="str">
        <f aca="false">IF($A73="","",INDEX('Expense Ledger'!$C$1:$C$800,$K73))</f>
        <v/>
      </c>
      <c r="D73" s="50" t="str">
        <f aca="false">IF($A73="","",INDEX('Expense Ledger'!$D$1:$D$800,$K73))</f>
        <v/>
      </c>
      <c r="E73" s="50" t="str">
        <f aca="false">IF($A73="","",INDEX('Expense Ledger'!$F$1:$F$800,$K73)&amp;"")</f>
        <v/>
      </c>
      <c r="F73" s="52" t="str">
        <f aca="false">IF($A73="","",INDEX('Expense Ledger'!$I$1:$I$800,$K73))</f>
        <v/>
      </c>
      <c r="G73" s="52" t="str">
        <f aca="false">IF($A73="","",INDEX('Expense Ledger'!$J$1:$J$800,$K73))</f>
        <v/>
      </c>
      <c r="H73" s="97" t="str">
        <f aca="false">IF($A73="","",INDEX('Expense Ledger'!$M$1:$M$800,$K73))</f>
        <v/>
      </c>
      <c r="I73" s="52" t="str">
        <f aca="false">IF($A73="","",'Expenses Testing'!$E$9)</f>
        <v/>
      </c>
      <c r="J73" s="50" t="str">
        <f aca="false">IF($A73="","","Below materiality – randomly selected")</f>
        <v/>
      </c>
      <c r="K73" s="90" t="str">
        <f aca="false">IF($A73="","",MATCH(LARGE('Expense Ledger'!$Q$2:$Q$800,$A73),'Expense Ledger'!$Q$2:$Q$800,0)+1)</f>
        <v/>
      </c>
      <c r="L73" s="50" t="str">
        <f aca="false">IF($A73="","",INDEX('Expense Ledger'!$A$1:$A$800,$K73)&amp;"")</f>
        <v/>
      </c>
      <c r="M73" s="54"/>
      <c r="N73" s="54"/>
    </row>
    <row r="74" customFormat="false" ht="15" hidden="false" customHeight="false" outlineLevel="0" collapsed="false">
      <c r="A74" s="90" t="str">
        <f aca="false">IF(ROWS($A$5:A74)&lt;='Expenses Testing'!$E$36,ROWS($A$5:A74),"")</f>
        <v/>
      </c>
      <c r="B74" s="91" t="str">
        <f aca="false">IF($A74="","",INDEX('Expense Ledger'!$B$1:$B$800,$K74))</f>
        <v/>
      </c>
      <c r="C74" s="90" t="str">
        <f aca="false">IF($A74="","",INDEX('Expense Ledger'!$C$1:$C$800,$K74))</f>
        <v/>
      </c>
      <c r="D74" s="50" t="str">
        <f aca="false">IF($A74="","",INDEX('Expense Ledger'!$D$1:$D$800,$K74))</f>
        <v/>
      </c>
      <c r="E74" s="50" t="str">
        <f aca="false">IF($A74="","",INDEX('Expense Ledger'!$F$1:$F$800,$K74)&amp;"")</f>
        <v/>
      </c>
      <c r="F74" s="52" t="str">
        <f aca="false">IF($A74="","",INDEX('Expense Ledger'!$I$1:$I$800,$K74))</f>
        <v/>
      </c>
      <c r="G74" s="52" t="str">
        <f aca="false">IF($A74="","",INDEX('Expense Ledger'!$J$1:$J$800,$K74))</f>
        <v/>
      </c>
      <c r="H74" s="97" t="str">
        <f aca="false">IF($A74="","",INDEX('Expense Ledger'!$M$1:$M$800,$K74))</f>
        <v/>
      </c>
      <c r="I74" s="52" t="str">
        <f aca="false">IF($A74="","",'Expenses Testing'!$E$9)</f>
        <v/>
      </c>
      <c r="J74" s="50" t="str">
        <f aca="false">IF($A74="","","Below materiality – randomly selected")</f>
        <v/>
      </c>
      <c r="K74" s="90" t="str">
        <f aca="false">IF($A74="","",MATCH(LARGE('Expense Ledger'!$Q$2:$Q$800,$A74),'Expense Ledger'!$Q$2:$Q$800,0)+1)</f>
        <v/>
      </c>
      <c r="L74" s="50" t="str">
        <f aca="false">IF($A74="","",INDEX('Expense Ledger'!$A$1:$A$800,$K74)&amp;"")</f>
        <v/>
      </c>
      <c r="M74" s="54"/>
      <c r="N74" s="54"/>
    </row>
    <row r="75" customFormat="false" ht="15" hidden="false" customHeight="false" outlineLevel="0" collapsed="false">
      <c r="A75" s="90" t="str">
        <f aca="false">IF(ROWS($A$5:A75)&lt;='Expenses Testing'!$E$36,ROWS($A$5:A75),"")</f>
        <v/>
      </c>
      <c r="B75" s="91" t="str">
        <f aca="false">IF($A75="","",INDEX('Expense Ledger'!$B$1:$B$800,$K75))</f>
        <v/>
      </c>
      <c r="C75" s="90" t="str">
        <f aca="false">IF($A75="","",INDEX('Expense Ledger'!$C$1:$C$800,$K75))</f>
        <v/>
      </c>
      <c r="D75" s="50" t="str">
        <f aca="false">IF($A75="","",INDEX('Expense Ledger'!$D$1:$D$800,$K75))</f>
        <v/>
      </c>
      <c r="E75" s="50" t="str">
        <f aca="false">IF($A75="","",INDEX('Expense Ledger'!$F$1:$F$800,$K75)&amp;"")</f>
        <v/>
      </c>
      <c r="F75" s="52" t="str">
        <f aca="false">IF($A75="","",INDEX('Expense Ledger'!$I$1:$I$800,$K75))</f>
        <v/>
      </c>
      <c r="G75" s="52" t="str">
        <f aca="false">IF($A75="","",INDEX('Expense Ledger'!$J$1:$J$800,$K75))</f>
        <v/>
      </c>
      <c r="H75" s="97" t="str">
        <f aca="false">IF($A75="","",INDEX('Expense Ledger'!$M$1:$M$800,$K75))</f>
        <v/>
      </c>
      <c r="I75" s="52" t="str">
        <f aca="false">IF($A75="","",'Expenses Testing'!$E$9)</f>
        <v/>
      </c>
      <c r="J75" s="50" t="str">
        <f aca="false">IF($A75="","","Below materiality – randomly selected")</f>
        <v/>
      </c>
      <c r="K75" s="90" t="str">
        <f aca="false">IF($A75="","",MATCH(LARGE('Expense Ledger'!$Q$2:$Q$800,$A75),'Expense Ledger'!$Q$2:$Q$800,0)+1)</f>
        <v/>
      </c>
      <c r="L75" s="50" t="str">
        <f aca="false">IF($A75="","",INDEX('Expense Ledger'!$A$1:$A$800,$K75)&amp;"")</f>
        <v/>
      </c>
      <c r="M75" s="54"/>
      <c r="N75" s="54"/>
    </row>
    <row r="76" customFormat="false" ht="15" hidden="false" customHeight="false" outlineLevel="0" collapsed="false">
      <c r="A76" s="90" t="str">
        <f aca="false">IF(ROWS($A$5:A76)&lt;='Expenses Testing'!$E$36,ROWS($A$5:A76),"")</f>
        <v/>
      </c>
      <c r="B76" s="91" t="str">
        <f aca="false">IF($A76="","",INDEX('Expense Ledger'!$B$1:$B$800,$K76))</f>
        <v/>
      </c>
      <c r="C76" s="90" t="str">
        <f aca="false">IF($A76="","",INDEX('Expense Ledger'!$C$1:$C$800,$K76))</f>
        <v/>
      </c>
      <c r="D76" s="50" t="str">
        <f aca="false">IF($A76="","",INDEX('Expense Ledger'!$D$1:$D$800,$K76))</f>
        <v/>
      </c>
      <c r="E76" s="50" t="str">
        <f aca="false">IF($A76="","",INDEX('Expense Ledger'!$F$1:$F$800,$K76)&amp;"")</f>
        <v/>
      </c>
      <c r="F76" s="52" t="str">
        <f aca="false">IF($A76="","",INDEX('Expense Ledger'!$I$1:$I$800,$K76))</f>
        <v/>
      </c>
      <c r="G76" s="52" t="str">
        <f aca="false">IF($A76="","",INDEX('Expense Ledger'!$J$1:$J$800,$K76))</f>
        <v/>
      </c>
      <c r="H76" s="97" t="str">
        <f aca="false">IF($A76="","",INDEX('Expense Ledger'!$M$1:$M$800,$K76))</f>
        <v/>
      </c>
      <c r="I76" s="52" t="str">
        <f aca="false">IF($A76="","",'Expenses Testing'!$E$9)</f>
        <v/>
      </c>
      <c r="J76" s="50" t="str">
        <f aca="false">IF($A76="","","Below materiality – randomly selected")</f>
        <v/>
      </c>
      <c r="K76" s="90" t="str">
        <f aca="false">IF($A76="","",MATCH(LARGE('Expense Ledger'!$Q$2:$Q$800,$A76),'Expense Ledger'!$Q$2:$Q$800,0)+1)</f>
        <v/>
      </c>
      <c r="L76" s="50" t="str">
        <f aca="false">IF($A76="","",INDEX('Expense Ledger'!$A$1:$A$800,$K76)&amp;"")</f>
        <v/>
      </c>
      <c r="M76" s="54"/>
      <c r="N76" s="54"/>
    </row>
    <row r="77" customFormat="false" ht="15" hidden="false" customHeight="false" outlineLevel="0" collapsed="false">
      <c r="A77" s="90" t="str">
        <f aca="false">IF(ROWS($A$5:A77)&lt;='Expenses Testing'!$E$36,ROWS($A$5:A77),"")</f>
        <v/>
      </c>
      <c r="B77" s="91" t="str">
        <f aca="false">IF($A77="","",INDEX('Expense Ledger'!$B$1:$B$800,$K77))</f>
        <v/>
      </c>
      <c r="C77" s="90" t="str">
        <f aca="false">IF($A77="","",INDEX('Expense Ledger'!$C$1:$C$800,$K77))</f>
        <v/>
      </c>
      <c r="D77" s="50" t="str">
        <f aca="false">IF($A77="","",INDEX('Expense Ledger'!$D$1:$D$800,$K77))</f>
        <v/>
      </c>
      <c r="E77" s="50" t="str">
        <f aca="false">IF($A77="","",INDEX('Expense Ledger'!$F$1:$F$800,$K77)&amp;"")</f>
        <v/>
      </c>
      <c r="F77" s="52" t="str">
        <f aca="false">IF($A77="","",INDEX('Expense Ledger'!$I$1:$I$800,$K77))</f>
        <v/>
      </c>
      <c r="G77" s="52" t="str">
        <f aca="false">IF($A77="","",INDEX('Expense Ledger'!$J$1:$J$800,$K77))</f>
        <v/>
      </c>
      <c r="H77" s="97" t="str">
        <f aca="false">IF($A77="","",INDEX('Expense Ledger'!$M$1:$M$800,$K77))</f>
        <v/>
      </c>
      <c r="I77" s="52" t="str">
        <f aca="false">IF($A77="","",'Expenses Testing'!$E$9)</f>
        <v/>
      </c>
      <c r="J77" s="50" t="str">
        <f aca="false">IF($A77="","","Below materiality – randomly selected")</f>
        <v/>
      </c>
      <c r="K77" s="90" t="str">
        <f aca="false">IF($A77="","",MATCH(LARGE('Expense Ledger'!$Q$2:$Q$800,$A77),'Expense Ledger'!$Q$2:$Q$800,0)+1)</f>
        <v/>
      </c>
      <c r="L77" s="50" t="str">
        <f aca="false">IF($A77="","",INDEX('Expense Ledger'!$A$1:$A$800,$K77)&amp;"")</f>
        <v/>
      </c>
      <c r="M77" s="54"/>
      <c r="N77" s="54"/>
    </row>
    <row r="78" customFormat="false" ht="15" hidden="false" customHeight="false" outlineLevel="0" collapsed="false">
      <c r="A78" s="90" t="str">
        <f aca="false">IF(ROWS($A$5:A78)&lt;='Expenses Testing'!$E$36,ROWS($A$5:A78),"")</f>
        <v/>
      </c>
      <c r="B78" s="91" t="str">
        <f aca="false">IF($A78="","",INDEX('Expense Ledger'!$B$1:$B$800,$K78))</f>
        <v/>
      </c>
      <c r="C78" s="90" t="str">
        <f aca="false">IF($A78="","",INDEX('Expense Ledger'!$C$1:$C$800,$K78))</f>
        <v/>
      </c>
      <c r="D78" s="50" t="str">
        <f aca="false">IF($A78="","",INDEX('Expense Ledger'!$D$1:$D$800,$K78))</f>
        <v/>
      </c>
      <c r="E78" s="50" t="str">
        <f aca="false">IF($A78="","",INDEX('Expense Ledger'!$F$1:$F$800,$K78)&amp;"")</f>
        <v/>
      </c>
      <c r="F78" s="52" t="str">
        <f aca="false">IF($A78="","",INDEX('Expense Ledger'!$I$1:$I$800,$K78))</f>
        <v/>
      </c>
      <c r="G78" s="52" t="str">
        <f aca="false">IF($A78="","",INDEX('Expense Ledger'!$J$1:$J$800,$K78))</f>
        <v/>
      </c>
      <c r="H78" s="97" t="str">
        <f aca="false">IF($A78="","",INDEX('Expense Ledger'!$M$1:$M$800,$K78))</f>
        <v/>
      </c>
      <c r="I78" s="52" t="str">
        <f aca="false">IF($A78="","",'Expenses Testing'!$E$9)</f>
        <v/>
      </c>
      <c r="J78" s="50" t="str">
        <f aca="false">IF($A78="","","Below materiality – randomly selected")</f>
        <v/>
      </c>
      <c r="K78" s="90" t="str">
        <f aca="false">IF($A78="","",MATCH(LARGE('Expense Ledger'!$Q$2:$Q$800,$A78),'Expense Ledger'!$Q$2:$Q$800,0)+1)</f>
        <v/>
      </c>
      <c r="L78" s="50" t="str">
        <f aca="false">IF($A78="","",INDEX('Expense Ledger'!$A$1:$A$800,$K78)&amp;"")</f>
        <v/>
      </c>
      <c r="M78" s="54"/>
      <c r="N78" s="54"/>
    </row>
    <row r="79" customFormat="false" ht="15" hidden="false" customHeight="false" outlineLevel="0" collapsed="false">
      <c r="A79" s="90" t="str">
        <f aca="false">IF(ROWS($A$5:A79)&lt;='Expenses Testing'!$E$36,ROWS($A$5:A79),"")</f>
        <v/>
      </c>
      <c r="B79" s="91" t="str">
        <f aca="false">IF($A79="","",INDEX('Expense Ledger'!$B$1:$B$800,$K79))</f>
        <v/>
      </c>
      <c r="C79" s="90" t="str">
        <f aca="false">IF($A79="","",INDEX('Expense Ledger'!$C$1:$C$800,$K79))</f>
        <v/>
      </c>
      <c r="D79" s="50" t="str">
        <f aca="false">IF($A79="","",INDEX('Expense Ledger'!$D$1:$D$800,$K79))</f>
        <v/>
      </c>
      <c r="E79" s="50" t="str">
        <f aca="false">IF($A79="","",INDEX('Expense Ledger'!$F$1:$F$800,$K79)&amp;"")</f>
        <v/>
      </c>
      <c r="F79" s="52" t="str">
        <f aca="false">IF($A79="","",INDEX('Expense Ledger'!$I$1:$I$800,$K79))</f>
        <v/>
      </c>
      <c r="G79" s="52" t="str">
        <f aca="false">IF($A79="","",INDEX('Expense Ledger'!$J$1:$J$800,$K79))</f>
        <v/>
      </c>
      <c r="H79" s="97" t="str">
        <f aca="false">IF($A79="","",INDEX('Expense Ledger'!$M$1:$M$800,$K79))</f>
        <v/>
      </c>
      <c r="I79" s="52" t="str">
        <f aca="false">IF($A79="","",'Expenses Testing'!$E$9)</f>
        <v/>
      </c>
      <c r="J79" s="50" t="str">
        <f aca="false">IF($A79="","","Below materiality – randomly selected")</f>
        <v/>
      </c>
      <c r="K79" s="90" t="str">
        <f aca="false">IF($A79="","",MATCH(LARGE('Expense Ledger'!$Q$2:$Q$800,$A79),'Expense Ledger'!$Q$2:$Q$800,0)+1)</f>
        <v/>
      </c>
      <c r="L79" s="50" t="str">
        <f aca="false">IF($A79="","",INDEX('Expense Ledger'!$A$1:$A$800,$K79)&amp;"")</f>
        <v/>
      </c>
      <c r="M79" s="54"/>
      <c r="N79" s="54"/>
    </row>
    <row r="80" customFormat="false" ht="15" hidden="false" customHeight="false" outlineLevel="0" collapsed="false">
      <c r="A80" s="90" t="str">
        <f aca="false">IF(ROWS($A$5:A80)&lt;='Expenses Testing'!$E$36,ROWS($A$5:A80),"")</f>
        <v/>
      </c>
      <c r="B80" s="91" t="str">
        <f aca="false">IF($A80="","",INDEX('Expense Ledger'!$B$1:$B$800,$K80))</f>
        <v/>
      </c>
      <c r="C80" s="90" t="str">
        <f aca="false">IF($A80="","",INDEX('Expense Ledger'!$C$1:$C$800,$K80))</f>
        <v/>
      </c>
      <c r="D80" s="50" t="str">
        <f aca="false">IF($A80="","",INDEX('Expense Ledger'!$D$1:$D$800,$K80))</f>
        <v/>
      </c>
      <c r="E80" s="50" t="str">
        <f aca="false">IF($A80="","",INDEX('Expense Ledger'!$F$1:$F$800,$K80)&amp;"")</f>
        <v/>
      </c>
      <c r="F80" s="52" t="str">
        <f aca="false">IF($A80="","",INDEX('Expense Ledger'!$I$1:$I$800,$K80))</f>
        <v/>
      </c>
      <c r="G80" s="52" t="str">
        <f aca="false">IF($A80="","",INDEX('Expense Ledger'!$J$1:$J$800,$K80))</f>
        <v/>
      </c>
      <c r="H80" s="97" t="str">
        <f aca="false">IF($A80="","",INDEX('Expense Ledger'!$M$1:$M$800,$K80))</f>
        <v/>
      </c>
      <c r="I80" s="52" t="str">
        <f aca="false">IF($A80="","",'Expenses Testing'!$E$9)</f>
        <v/>
      </c>
      <c r="J80" s="50" t="str">
        <f aca="false">IF($A80="","","Below materiality – randomly selected")</f>
        <v/>
      </c>
      <c r="K80" s="90" t="str">
        <f aca="false">IF($A80="","",MATCH(LARGE('Expense Ledger'!$Q$2:$Q$800,$A80),'Expense Ledger'!$Q$2:$Q$800,0)+1)</f>
        <v/>
      </c>
      <c r="L80" s="50" t="str">
        <f aca="false">IF($A80="","",INDEX('Expense Ledger'!$A$1:$A$800,$K80)&amp;"")</f>
        <v/>
      </c>
      <c r="M80" s="54"/>
      <c r="N80" s="54"/>
    </row>
    <row r="81" customFormat="false" ht="15" hidden="false" customHeight="false" outlineLevel="0" collapsed="false">
      <c r="A81" s="90" t="str">
        <f aca="false">IF(ROWS($A$5:A81)&lt;='Expenses Testing'!$E$36,ROWS($A$5:A81),"")</f>
        <v/>
      </c>
      <c r="B81" s="91" t="str">
        <f aca="false">IF($A81="","",INDEX('Expense Ledger'!$B$1:$B$800,$K81))</f>
        <v/>
      </c>
      <c r="C81" s="90" t="str">
        <f aca="false">IF($A81="","",INDEX('Expense Ledger'!$C$1:$C$800,$K81))</f>
        <v/>
      </c>
      <c r="D81" s="50" t="str">
        <f aca="false">IF($A81="","",INDEX('Expense Ledger'!$D$1:$D$800,$K81))</f>
        <v/>
      </c>
      <c r="E81" s="50" t="str">
        <f aca="false">IF($A81="","",INDEX('Expense Ledger'!$F$1:$F$800,$K81)&amp;"")</f>
        <v/>
      </c>
      <c r="F81" s="52" t="str">
        <f aca="false">IF($A81="","",INDEX('Expense Ledger'!$I$1:$I$800,$K81))</f>
        <v/>
      </c>
      <c r="G81" s="52" t="str">
        <f aca="false">IF($A81="","",INDEX('Expense Ledger'!$J$1:$J$800,$K81))</f>
        <v/>
      </c>
      <c r="H81" s="97" t="str">
        <f aca="false">IF($A81="","",INDEX('Expense Ledger'!$M$1:$M$800,$K81))</f>
        <v/>
      </c>
      <c r="I81" s="52" t="str">
        <f aca="false">IF($A81="","",'Expenses Testing'!$E$9)</f>
        <v/>
      </c>
      <c r="J81" s="50" t="str">
        <f aca="false">IF($A81="","","Below materiality – randomly selected")</f>
        <v/>
      </c>
      <c r="K81" s="90" t="str">
        <f aca="false">IF($A81="","",MATCH(LARGE('Expense Ledger'!$Q$2:$Q$800,$A81),'Expense Ledger'!$Q$2:$Q$800,0)+1)</f>
        <v/>
      </c>
      <c r="L81" s="50" t="str">
        <f aca="false">IF($A81="","",INDEX('Expense Ledger'!$A$1:$A$800,$K81)&amp;"")</f>
        <v/>
      </c>
      <c r="M81" s="54"/>
      <c r="N81" s="54"/>
    </row>
    <row r="82" customFormat="false" ht="15" hidden="false" customHeight="false" outlineLevel="0" collapsed="false">
      <c r="A82" s="90" t="str">
        <f aca="false">IF(ROWS($A$5:A82)&lt;='Expenses Testing'!$E$36,ROWS($A$5:A82),"")</f>
        <v/>
      </c>
      <c r="B82" s="91" t="str">
        <f aca="false">IF($A82="","",INDEX('Expense Ledger'!$B$1:$B$800,$K82))</f>
        <v/>
      </c>
      <c r="C82" s="90" t="str">
        <f aca="false">IF($A82="","",INDEX('Expense Ledger'!$C$1:$C$800,$K82))</f>
        <v/>
      </c>
      <c r="D82" s="50" t="str">
        <f aca="false">IF($A82="","",INDEX('Expense Ledger'!$D$1:$D$800,$K82))</f>
        <v/>
      </c>
      <c r="E82" s="50" t="str">
        <f aca="false">IF($A82="","",INDEX('Expense Ledger'!$F$1:$F$800,$K82)&amp;"")</f>
        <v/>
      </c>
      <c r="F82" s="52" t="str">
        <f aca="false">IF($A82="","",INDEX('Expense Ledger'!$I$1:$I$800,$K82))</f>
        <v/>
      </c>
      <c r="G82" s="52" t="str">
        <f aca="false">IF($A82="","",INDEX('Expense Ledger'!$J$1:$J$800,$K82))</f>
        <v/>
      </c>
      <c r="H82" s="97" t="str">
        <f aca="false">IF($A82="","",INDEX('Expense Ledger'!$M$1:$M$800,$K82))</f>
        <v/>
      </c>
      <c r="I82" s="52" t="str">
        <f aca="false">IF($A82="","",'Expenses Testing'!$E$9)</f>
        <v/>
      </c>
      <c r="J82" s="50" t="str">
        <f aca="false">IF($A82="","","Below materiality – randomly selected")</f>
        <v/>
      </c>
      <c r="K82" s="90" t="str">
        <f aca="false">IF($A82="","",MATCH(LARGE('Expense Ledger'!$Q$2:$Q$800,$A82),'Expense Ledger'!$Q$2:$Q$800,0)+1)</f>
        <v/>
      </c>
      <c r="L82" s="50" t="str">
        <f aca="false">IF($A82="","",INDEX('Expense Ledger'!$A$1:$A$800,$K82)&amp;"")</f>
        <v/>
      </c>
      <c r="M82" s="54"/>
      <c r="N82" s="54"/>
    </row>
    <row r="83" customFormat="false" ht="15" hidden="false" customHeight="false" outlineLevel="0" collapsed="false">
      <c r="A83" s="90" t="str">
        <f aca="false">IF(ROWS($A$5:A83)&lt;='Expenses Testing'!$E$36,ROWS($A$5:A83),"")</f>
        <v/>
      </c>
      <c r="B83" s="91" t="str">
        <f aca="false">IF($A83="","",INDEX('Expense Ledger'!$B$1:$B$800,$K83))</f>
        <v/>
      </c>
      <c r="C83" s="90" t="str">
        <f aca="false">IF($A83="","",INDEX('Expense Ledger'!$C$1:$C$800,$K83))</f>
        <v/>
      </c>
      <c r="D83" s="50" t="str">
        <f aca="false">IF($A83="","",INDEX('Expense Ledger'!$D$1:$D$800,$K83))</f>
        <v/>
      </c>
      <c r="E83" s="50" t="str">
        <f aca="false">IF($A83="","",INDEX('Expense Ledger'!$F$1:$F$800,$K83)&amp;"")</f>
        <v/>
      </c>
      <c r="F83" s="52" t="str">
        <f aca="false">IF($A83="","",INDEX('Expense Ledger'!$I$1:$I$800,$K83))</f>
        <v/>
      </c>
      <c r="G83" s="52" t="str">
        <f aca="false">IF($A83="","",INDEX('Expense Ledger'!$J$1:$J$800,$K83))</f>
        <v/>
      </c>
      <c r="H83" s="97" t="str">
        <f aca="false">IF($A83="","",INDEX('Expense Ledger'!$M$1:$M$800,$K83))</f>
        <v/>
      </c>
      <c r="I83" s="52" t="str">
        <f aca="false">IF($A83="","",'Expenses Testing'!$E$9)</f>
        <v/>
      </c>
      <c r="J83" s="50" t="str">
        <f aca="false">IF($A83="","","Below materiality – randomly selected")</f>
        <v/>
      </c>
      <c r="K83" s="90" t="str">
        <f aca="false">IF($A83="","",MATCH(LARGE('Expense Ledger'!$Q$2:$Q$800,$A83),'Expense Ledger'!$Q$2:$Q$800,0)+1)</f>
        <v/>
      </c>
      <c r="L83" s="50" t="str">
        <f aca="false">IF($A83="","",INDEX('Expense Ledger'!$A$1:$A$800,$K83)&amp;"")</f>
        <v/>
      </c>
      <c r="M83" s="54"/>
      <c r="N83" s="54"/>
    </row>
    <row r="84" customFormat="false" ht="15" hidden="false" customHeight="false" outlineLevel="0" collapsed="false">
      <c r="A84" s="90" t="str">
        <f aca="false">IF(ROWS($A$5:A84)&lt;='Expenses Testing'!$E$36,ROWS($A$5:A84),"")</f>
        <v/>
      </c>
      <c r="B84" s="91" t="str">
        <f aca="false">IF($A84="","",INDEX('Expense Ledger'!$B$1:$B$800,$K84))</f>
        <v/>
      </c>
      <c r="C84" s="90" t="str">
        <f aca="false">IF($A84="","",INDEX('Expense Ledger'!$C$1:$C$800,$K84))</f>
        <v/>
      </c>
      <c r="D84" s="50" t="str">
        <f aca="false">IF($A84="","",INDEX('Expense Ledger'!$D$1:$D$800,$K84))</f>
        <v/>
      </c>
      <c r="E84" s="50" t="str">
        <f aca="false">IF($A84="","",INDEX('Expense Ledger'!$F$1:$F$800,$K84)&amp;"")</f>
        <v/>
      </c>
      <c r="F84" s="52" t="str">
        <f aca="false">IF($A84="","",INDEX('Expense Ledger'!$I$1:$I$800,$K84))</f>
        <v/>
      </c>
      <c r="G84" s="52" t="str">
        <f aca="false">IF($A84="","",INDEX('Expense Ledger'!$J$1:$J$800,$K84))</f>
        <v/>
      </c>
      <c r="H84" s="97" t="str">
        <f aca="false">IF($A84="","",INDEX('Expense Ledger'!$M$1:$M$800,$K84))</f>
        <v/>
      </c>
      <c r="I84" s="52" t="str">
        <f aca="false">IF($A84="","",'Expenses Testing'!$E$9)</f>
        <v/>
      </c>
      <c r="J84" s="50" t="str">
        <f aca="false">IF($A84="","","Below materiality – randomly selected")</f>
        <v/>
      </c>
      <c r="K84" s="90" t="str">
        <f aca="false">IF($A84="","",MATCH(LARGE('Expense Ledger'!$Q$2:$Q$800,$A84),'Expense Ledger'!$Q$2:$Q$800,0)+1)</f>
        <v/>
      </c>
      <c r="L84" s="50" t="str">
        <f aca="false">IF($A84="","",INDEX('Expense Ledger'!$A$1:$A$800,$K84)&amp;"")</f>
        <v/>
      </c>
      <c r="M84" s="54"/>
      <c r="N84" s="54"/>
    </row>
    <row r="85" customFormat="false" ht="15" hidden="false" customHeight="false" outlineLevel="0" collapsed="false">
      <c r="A85" s="90" t="str">
        <f aca="false">IF(ROWS($A$5:A85)&lt;='Expenses Testing'!$E$36,ROWS($A$5:A85),"")</f>
        <v/>
      </c>
      <c r="B85" s="91" t="str">
        <f aca="false">IF($A85="","",INDEX('Expense Ledger'!$B$1:$B$800,$K85))</f>
        <v/>
      </c>
      <c r="C85" s="90" t="str">
        <f aca="false">IF($A85="","",INDEX('Expense Ledger'!$C$1:$C$800,$K85))</f>
        <v/>
      </c>
      <c r="D85" s="50" t="str">
        <f aca="false">IF($A85="","",INDEX('Expense Ledger'!$D$1:$D$800,$K85))</f>
        <v/>
      </c>
      <c r="E85" s="50" t="str">
        <f aca="false">IF($A85="","",INDEX('Expense Ledger'!$F$1:$F$800,$K85)&amp;"")</f>
        <v/>
      </c>
      <c r="F85" s="52" t="str">
        <f aca="false">IF($A85="","",INDEX('Expense Ledger'!$I$1:$I$800,$K85))</f>
        <v/>
      </c>
      <c r="G85" s="52" t="str">
        <f aca="false">IF($A85="","",INDEX('Expense Ledger'!$J$1:$J$800,$K85))</f>
        <v/>
      </c>
      <c r="H85" s="97" t="str">
        <f aca="false">IF($A85="","",INDEX('Expense Ledger'!$M$1:$M$800,$K85))</f>
        <v/>
      </c>
      <c r="I85" s="52" t="str">
        <f aca="false">IF($A85="","",'Expenses Testing'!$E$9)</f>
        <v/>
      </c>
      <c r="J85" s="50" t="str">
        <f aca="false">IF($A85="","","Below materiality – randomly selected")</f>
        <v/>
      </c>
      <c r="K85" s="90" t="str">
        <f aca="false">IF($A85="","",MATCH(LARGE('Expense Ledger'!$Q$2:$Q$800,$A85),'Expense Ledger'!$Q$2:$Q$800,0)+1)</f>
        <v/>
      </c>
      <c r="L85" s="50" t="str">
        <f aca="false">IF($A85="","",INDEX('Expense Ledger'!$A$1:$A$800,$K85)&amp;"")</f>
        <v/>
      </c>
      <c r="M85" s="54"/>
      <c r="N85" s="54"/>
    </row>
    <row r="86" customFormat="false" ht="15" hidden="false" customHeight="false" outlineLevel="0" collapsed="false">
      <c r="A86" s="90" t="str">
        <f aca="false">IF(ROWS($A$5:A86)&lt;='Expenses Testing'!$E$36,ROWS($A$5:A86),"")</f>
        <v/>
      </c>
      <c r="B86" s="91" t="str">
        <f aca="false">IF($A86="","",INDEX('Expense Ledger'!$B$1:$B$800,$K86))</f>
        <v/>
      </c>
      <c r="C86" s="90" t="str">
        <f aca="false">IF($A86="","",INDEX('Expense Ledger'!$C$1:$C$800,$K86))</f>
        <v/>
      </c>
      <c r="D86" s="50" t="str">
        <f aca="false">IF($A86="","",INDEX('Expense Ledger'!$D$1:$D$800,$K86))</f>
        <v/>
      </c>
      <c r="E86" s="50" t="str">
        <f aca="false">IF($A86="","",INDEX('Expense Ledger'!$F$1:$F$800,$K86)&amp;"")</f>
        <v/>
      </c>
      <c r="F86" s="52" t="str">
        <f aca="false">IF($A86="","",INDEX('Expense Ledger'!$I$1:$I$800,$K86))</f>
        <v/>
      </c>
      <c r="G86" s="52" t="str">
        <f aca="false">IF($A86="","",INDEX('Expense Ledger'!$J$1:$J$800,$K86))</f>
        <v/>
      </c>
      <c r="H86" s="97" t="str">
        <f aca="false">IF($A86="","",INDEX('Expense Ledger'!$M$1:$M$800,$K86))</f>
        <v/>
      </c>
      <c r="I86" s="52" t="str">
        <f aca="false">IF($A86="","",'Expenses Testing'!$E$9)</f>
        <v/>
      </c>
      <c r="J86" s="50" t="str">
        <f aca="false">IF($A86="","","Below materiality – randomly selected")</f>
        <v/>
      </c>
      <c r="K86" s="90" t="str">
        <f aca="false">IF($A86="","",MATCH(LARGE('Expense Ledger'!$Q$2:$Q$800,$A86),'Expense Ledger'!$Q$2:$Q$800,0)+1)</f>
        <v/>
      </c>
      <c r="L86" s="50" t="str">
        <f aca="false">IF($A86="","",INDEX('Expense Ledger'!$A$1:$A$800,$K86)&amp;"")</f>
        <v/>
      </c>
      <c r="M86" s="54"/>
      <c r="N86" s="54"/>
    </row>
    <row r="87" customFormat="false" ht="15" hidden="false" customHeight="false" outlineLevel="0" collapsed="false">
      <c r="A87" s="90" t="str">
        <f aca="false">IF(ROWS($A$5:A87)&lt;='Expenses Testing'!$E$36,ROWS($A$5:A87),"")</f>
        <v/>
      </c>
      <c r="B87" s="91" t="str">
        <f aca="false">IF($A87="","",INDEX('Expense Ledger'!$B$1:$B$800,$K87))</f>
        <v/>
      </c>
      <c r="C87" s="90" t="str">
        <f aca="false">IF($A87="","",INDEX('Expense Ledger'!$C$1:$C$800,$K87))</f>
        <v/>
      </c>
      <c r="D87" s="50" t="str">
        <f aca="false">IF($A87="","",INDEX('Expense Ledger'!$D$1:$D$800,$K87))</f>
        <v/>
      </c>
      <c r="E87" s="50" t="str">
        <f aca="false">IF($A87="","",INDEX('Expense Ledger'!$F$1:$F$800,$K87)&amp;"")</f>
        <v/>
      </c>
      <c r="F87" s="52" t="str">
        <f aca="false">IF($A87="","",INDEX('Expense Ledger'!$I$1:$I$800,$K87))</f>
        <v/>
      </c>
      <c r="G87" s="52" t="str">
        <f aca="false">IF($A87="","",INDEX('Expense Ledger'!$J$1:$J$800,$K87))</f>
        <v/>
      </c>
      <c r="H87" s="97" t="str">
        <f aca="false">IF($A87="","",INDEX('Expense Ledger'!$M$1:$M$800,$K87))</f>
        <v/>
      </c>
      <c r="I87" s="52" t="str">
        <f aca="false">IF($A87="","",'Expenses Testing'!$E$9)</f>
        <v/>
      </c>
      <c r="J87" s="50" t="str">
        <f aca="false">IF($A87="","","Below materiality – randomly selected")</f>
        <v/>
      </c>
      <c r="K87" s="90" t="str">
        <f aca="false">IF($A87="","",MATCH(LARGE('Expense Ledger'!$Q$2:$Q$800,$A87),'Expense Ledger'!$Q$2:$Q$800,0)+1)</f>
        <v/>
      </c>
      <c r="L87" s="50" t="str">
        <f aca="false">IF($A87="","",INDEX('Expense Ledger'!$A$1:$A$800,$K87)&amp;"")</f>
        <v/>
      </c>
      <c r="M87" s="54"/>
      <c r="N87" s="54"/>
    </row>
    <row r="88" customFormat="false" ht="15" hidden="false" customHeight="false" outlineLevel="0" collapsed="false">
      <c r="A88" s="90" t="str">
        <f aca="false">IF(ROWS($A$5:A88)&lt;='Expenses Testing'!$E$36,ROWS($A$5:A88),"")</f>
        <v/>
      </c>
      <c r="B88" s="91" t="str">
        <f aca="false">IF($A88="","",INDEX('Expense Ledger'!$B$1:$B$800,$K88))</f>
        <v/>
      </c>
      <c r="C88" s="90" t="str">
        <f aca="false">IF($A88="","",INDEX('Expense Ledger'!$C$1:$C$800,$K88))</f>
        <v/>
      </c>
      <c r="D88" s="50" t="str">
        <f aca="false">IF($A88="","",INDEX('Expense Ledger'!$D$1:$D$800,$K88))</f>
        <v/>
      </c>
      <c r="E88" s="50" t="str">
        <f aca="false">IF($A88="","",INDEX('Expense Ledger'!$F$1:$F$800,$K88)&amp;"")</f>
        <v/>
      </c>
      <c r="F88" s="52" t="str">
        <f aca="false">IF($A88="","",INDEX('Expense Ledger'!$I$1:$I$800,$K88))</f>
        <v/>
      </c>
      <c r="G88" s="52" t="str">
        <f aca="false">IF($A88="","",INDEX('Expense Ledger'!$J$1:$J$800,$K88))</f>
        <v/>
      </c>
      <c r="H88" s="97" t="str">
        <f aca="false">IF($A88="","",INDEX('Expense Ledger'!$M$1:$M$800,$K88))</f>
        <v/>
      </c>
      <c r="I88" s="52" t="str">
        <f aca="false">IF($A88="","",'Expenses Testing'!$E$9)</f>
        <v/>
      </c>
      <c r="J88" s="50" t="str">
        <f aca="false">IF($A88="","","Below materiality – randomly selected")</f>
        <v/>
      </c>
      <c r="K88" s="90" t="str">
        <f aca="false">IF($A88="","",MATCH(LARGE('Expense Ledger'!$Q$2:$Q$800,$A88),'Expense Ledger'!$Q$2:$Q$800,0)+1)</f>
        <v/>
      </c>
      <c r="L88" s="50" t="str">
        <f aca="false">IF($A88="","",INDEX('Expense Ledger'!$A$1:$A$800,$K88)&amp;"")</f>
        <v/>
      </c>
      <c r="M88" s="54"/>
      <c r="N88" s="54"/>
    </row>
    <row r="89" customFormat="false" ht="15" hidden="false" customHeight="false" outlineLevel="0" collapsed="false">
      <c r="A89" s="90" t="str">
        <f aca="false">IF(ROWS($A$5:A89)&lt;='Expenses Testing'!$E$36,ROWS($A$5:A89),"")</f>
        <v/>
      </c>
      <c r="B89" s="91" t="str">
        <f aca="false">IF($A89="","",INDEX('Expense Ledger'!$B$1:$B$800,$K89))</f>
        <v/>
      </c>
      <c r="C89" s="90" t="str">
        <f aca="false">IF($A89="","",INDEX('Expense Ledger'!$C$1:$C$800,$K89))</f>
        <v/>
      </c>
      <c r="D89" s="50" t="str">
        <f aca="false">IF($A89="","",INDEX('Expense Ledger'!$D$1:$D$800,$K89))</f>
        <v/>
      </c>
      <c r="E89" s="50" t="str">
        <f aca="false">IF($A89="","",INDEX('Expense Ledger'!$F$1:$F$800,$K89)&amp;"")</f>
        <v/>
      </c>
      <c r="F89" s="52" t="str">
        <f aca="false">IF($A89="","",INDEX('Expense Ledger'!$I$1:$I$800,$K89))</f>
        <v/>
      </c>
      <c r="G89" s="52" t="str">
        <f aca="false">IF($A89="","",INDEX('Expense Ledger'!$J$1:$J$800,$K89))</f>
        <v/>
      </c>
      <c r="H89" s="97" t="str">
        <f aca="false">IF($A89="","",INDEX('Expense Ledger'!$M$1:$M$800,$K89))</f>
        <v/>
      </c>
      <c r="I89" s="52" t="str">
        <f aca="false">IF($A89="","",'Expenses Testing'!$E$9)</f>
        <v/>
      </c>
      <c r="J89" s="50" t="str">
        <f aca="false">IF($A89="","","Below materiality – randomly selected")</f>
        <v/>
      </c>
      <c r="K89" s="90" t="str">
        <f aca="false">IF($A89="","",MATCH(LARGE('Expense Ledger'!$Q$2:$Q$800,$A89),'Expense Ledger'!$Q$2:$Q$800,0)+1)</f>
        <v/>
      </c>
      <c r="L89" s="50" t="str">
        <f aca="false">IF($A89="","",INDEX('Expense Ledger'!$A$1:$A$800,$K89)&amp;"")</f>
        <v/>
      </c>
      <c r="M89" s="54"/>
      <c r="N89" s="54"/>
    </row>
    <row r="90" customFormat="false" ht="15" hidden="false" customHeight="false" outlineLevel="0" collapsed="false">
      <c r="A90" s="90" t="str">
        <f aca="false">IF(ROWS($A$5:A90)&lt;='Expenses Testing'!$E$36,ROWS($A$5:A90),"")</f>
        <v/>
      </c>
      <c r="B90" s="91" t="str">
        <f aca="false">IF($A90="","",INDEX('Expense Ledger'!$B$1:$B$800,$K90))</f>
        <v/>
      </c>
      <c r="C90" s="90" t="str">
        <f aca="false">IF($A90="","",INDEX('Expense Ledger'!$C$1:$C$800,$K90))</f>
        <v/>
      </c>
      <c r="D90" s="50" t="str">
        <f aca="false">IF($A90="","",INDEX('Expense Ledger'!$D$1:$D$800,$K90))</f>
        <v/>
      </c>
      <c r="E90" s="50" t="str">
        <f aca="false">IF($A90="","",INDEX('Expense Ledger'!$F$1:$F$800,$K90)&amp;"")</f>
        <v/>
      </c>
      <c r="F90" s="52" t="str">
        <f aca="false">IF($A90="","",INDEX('Expense Ledger'!$I$1:$I$800,$K90))</f>
        <v/>
      </c>
      <c r="G90" s="52" t="str">
        <f aca="false">IF($A90="","",INDEX('Expense Ledger'!$J$1:$J$800,$K90))</f>
        <v/>
      </c>
      <c r="H90" s="97" t="str">
        <f aca="false">IF($A90="","",INDEX('Expense Ledger'!$M$1:$M$800,$K90))</f>
        <v/>
      </c>
      <c r="I90" s="52" t="str">
        <f aca="false">IF($A90="","",'Expenses Testing'!$E$9)</f>
        <v/>
      </c>
      <c r="J90" s="50" t="str">
        <f aca="false">IF($A90="","","Below materiality – randomly selected")</f>
        <v/>
      </c>
      <c r="K90" s="90" t="str">
        <f aca="false">IF($A90="","",MATCH(LARGE('Expense Ledger'!$Q$2:$Q$800,$A90),'Expense Ledger'!$Q$2:$Q$800,0)+1)</f>
        <v/>
      </c>
      <c r="L90" s="50" t="str">
        <f aca="false">IF($A90="","",INDEX('Expense Ledger'!$A$1:$A$800,$K90)&amp;"")</f>
        <v/>
      </c>
      <c r="M90" s="54"/>
      <c r="N90" s="54"/>
    </row>
    <row r="91" customFormat="false" ht="15" hidden="false" customHeight="false" outlineLevel="0" collapsed="false">
      <c r="A91" s="90" t="str">
        <f aca="false">IF(ROWS($A$5:A91)&lt;='Expenses Testing'!$E$36,ROWS($A$5:A91),"")</f>
        <v/>
      </c>
      <c r="B91" s="91" t="str">
        <f aca="false">IF($A91="","",INDEX('Expense Ledger'!$B$1:$B$800,$K91))</f>
        <v/>
      </c>
      <c r="C91" s="90" t="str">
        <f aca="false">IF($A91="","",INDEX('Expense Ledger'!$C$1:$C$800,$K91))</f>
        <v/>
      </c>
      <c r="D91" s="50" t="str">
        <f aca="false">IF($A91="","",INDEX('Expense Ledger'!$D$1:$D$800,$K91))</f>
        <v/>
      </c>
      <c r="E91" s="50" t="str">
        <f aca="false">IF($A91="","",INDEX('Expense Ledger'!$F$1:$F$800,$K91)&amp;"")</f>
        <v/>
      </c>
      <c r="F91" s="52" t="str">
        <f aca="false">IF($A91="","",INDEX('Expense Ledger'!$I$1:$I$800,$K91))</f>
        <v/>
      </c>
      <c r="G91" s="52" t="str">
        <f aca="false">IF($A91="","",INDEX('Expense Ledger'!$J$1:$J$800,$K91))</f>
        <v/>
      </c>
      <c r="H91" s="97" t="str">
        <f aca="false">IF($A91="","",INDEX('Expense Ledger'!$M$1:$M$800,$K91))</f>
        <v/>
      </c>
      <c r="I91" s="52" t="str">
        <f aca="false">IF($A91="","",'Expenses Testing'!$E$9)</f>
        <v/>
      </c>
      <c r="J91" s="50" t="str">
        <f aca="false">IF($A91="","","Below materiality – randomly selected")</f>
        <v/>
      </c>
      <c r="K91" s="90" t="str">
        <f aca="false">IF($A91="","",MATCH(LARGE('Expense Ledger'!$Q$2:$Q$800,$A91),'Expense Ledger'!$Q$2:$Q$800,0)+1)</f>
        <v/>
      </c>
      <c r="L91" s="50" t="str">
        <f aca="false">IF($A91="","",INDEX('Expense Ledger'!$A$1:$A$800,$K91)&amp;"")</f>
        <v/>
      </c>
      <c r="M91" s="54"/>
      <c r="N91" s="54"/>
    </row>
    <row r="92" customFormat="false" ht="15" hidden="false" customHeight="false" outlineLevel="0" collapsed="false">
      <c r="A92" s="90" t="str">
        <f aca="false">IF(ROWS($A$5:A92)&lt;='Expenses Testing'!$E$36,ROWS($A$5:A92),"")</f>
        <v/>
      </c>
      <c r="B92" s="91" t="str">
        <f aca="false">IF($A92="","",INDEX('Expense Ledger'!$B$1:$B$800,$K92))</f>
        <v/>
      </c>
      <c r="C92" s="90" t="str">
        <f aca="false">IF($A92="","",INDEX('Expense Ledger'!$C$1:$C$800,$K92))</f>
        <v/>
      </c>
      <c r="D92" s="50" t="str">
        <f aca="false">IF($A92="","",INDEX('Expense Ledger'!$D$1:$D$800,$K92))</f>
        <v/>
      </c>
      <c r="E92" s="50" t="str">
        <f aca="false">IF($A92="","",INDEX('Expense Ledger'!$F$1:$F$800,$K92)&amp;"")</f>
        <v/>
      </c>
      <c r="F92" s="52" t="str">
        <f aca="false">IF($A92="","",INDEX('Expense Ledger'!$I$1:$I$800,$K92))</f>
        <v/>
      </c>
      <c r="G92" s="52" t="str">
        <f aca="false">IF($A92="","",INDEX('Expense Ledger'!$J$1:$J$800,$K92))</f>
        <v/>
      </c>
      <c r="H92" s="97" t="str">
        <f aca="false">IF($A92="","",INDEX('Expense Ledger'!$M$1:$M$800,$K92))</f>
        <v/>
      </c>
      <c r="I92" s="52" t="str">
        <f aca="false">IF($A92="","",'Expenses Testing'!$E$9)</f>
        <v/>
      </c>
      <c r="J92" s="50" t="str">
        <f aca="false">IF($A92="","","Below materiality – randomly selected")</f>
        <v/>
      </c>
      <c r="K92" s="90" t="str">
        <f aca="false">IF($A92="","",MATCH(LARGE('Expense Ledger'!$Q$2:$Q$800,$A92),'Expense Ledger'!$Q$2:$Q$800,0)+1)</f>
        <v/>
      </c>
      <c r="L92" s="50" t="str">
        <f aca="false">IF($A92="","",INDEX('Expense Ledger'!$A$1:$A$800,$K92)&amp;"")</f>
        <v/>
      </c>
      <c r="M92" s="54"/>
      <c r="N92" s="54"/>
    </row>
    <row r="93" customFormat="false" ht="15" hidden="false" customHeight="false" outlineLevel="0" collapsed="false">
      <c r="A93" s="90" t="str">
        <f aca="false">IF(ROWS($A$5:A93)&lt;='Expenses Testing'!$E$36,ROWS($A$5:A93),"")</f>
        <v/>
      </c>
      <c r="B93" s="91" t="str">
        <f aca="false">IF($A93="","",INDEX('Expense Ledger'!$B$1:$B$800,$K93))</f>
        <v/>
      </c>
      <c r="C93" s="90" t="str">
        <f aca="false">IF($A93="","",INDEX('Expense Ledger'!$C$1:$C$800,$K93))</f>
        <v/>
      </c>
      <c r="D93" s="50" t="str">
        <f aca="false">IF($A93="","",INDEX('Expense Ledger'!$D$1:$D$800,$K93))</f>
        <v/>
      </c>
      <c r="E93" s="50" t="str">
        <f aca="false">IF($A93="","",INDEX('Expense Ledger'!$F$1:$F$800,$K93)&amp;"")</f>
        <v/>
      </c>
      <c r="F93" s="52" t="str">
        <f aca="false">IF($A93="","",INDEX('Expense Ledger'!$I$1:$I$800,$K93))</f>
        <v/>
      </c>
      <c r="G93" s="52" t="str">
        <f aca="false">IF($A93="","",INDEX('Expense Ledger'!$J$1:$J$800,$K93))</f>
        <v/>
      </c>
      <c r="H93" s="97" t="str">
        <f aca="false">IF($A93="","",INDEX('Expense Ledger'!$M$1:$M$800,$K93))</f>
        <v/>
      </c>
      <c r="I93" s="52" t="str">
        <f aca="false">IF($A93="","",'Expenses Testing'!$E$9)</f>
        <v/>
      </c>
      <c r="J93" s="50" t="str">
        <f aca="false">IF($A93="","","Below materiality – randomly selected")</f>
        <v/>
      </c>
      <c r="K93" s="90" t="str">
        <f aca="false">IF($A93="","",MATCH(LARGE('Expense Ledger'!$Q$2:$Q$800,$A93),'Expense Ledger'!$Q$2:$Q$800,0)+1)</f>
        <v/>
      </c>
      <c r="L93" s="50" t="str">
        <f aca="false">IF($A93="","",INDEX('Expense Ledger'!$A$1:$A$800,$K93)&amp;"")</f>
        <v/>
      </c>
      <c r="M93" s="54"/>
      <c r="N93" s="54"/>
    </row>
    <row r="94" customFormat="false" ht="15" hidden="false" customHeight="false" outlineLevel="0" collapsed="false">
      <c r="A94" s="90" t="str">
        <f aca="false">IF(ROWS($A$5:A94)&lt;='Expenses Testing'!$E$36,ROWS($A$5:A94),"")</f>
        <v/>
      </c>
      <c r="B94" s="91" t="str">
        <f aca="false">IF($A94="","",INDEX('Expense Ledger'!$B$1:$B$800,$K94))</f>
        <v/>
      </c>
      <c r="C94" s="90" t="str">
        <f aca="false">IF($A94="","",INDEX('Expense Ledger'!$C$1:$C$800,$K94))</f>
        <v/>
      </c>
      <c r="D94" s="50" t="str">
        <f aca="false">IF($A94="","",INDEX('Expense Ledger'!$D$1:$D$800,$K94))</f>
        <v/>
      </c>
      <c r="E94" s="50" t="str">
        <f aca="false">IF($A94="","",INDEX('Expense Ledger'!$F$1:$F$800,$K94)&amp;"")</f>
        <v/>
      </c>
      <c r="F94" s="52" t="str">
        <f aca="false">IF($A94="","",INDEX('Expense Ledger'!$I$1:$I$800,$K94))</f>
        <v/>
      </c>
      <c r="G94" s="52" t="str">
        <f aca="false">IF($A94="","",INDEX('Expense Ledger'!$J$1:$J$800,$K94))</f>
        <v/>
      </c>
      <c r="H94" s="97" t="str">
        <f aca="false">IF($A94="","",INDEX('Expense Ledger'!$M$1:$M$800,$K94))</f>
        <v/>
      </c>
      <c r="I94" s="52" t="str">
        <f aca="false">IF($A94="","",'Expenses Testing'!$E$9)</f>
        <v/>
      </c>
      <c r="J94" s="50" t="str">
        <f aca="false">IF($A94="","","Below materiality – randomly selected")</f>
        <v/>
      </c>
      <c r="K94" s="90" t="str">
        <f aca="false">IF($A94="","",MATCH(LARGE('Expense Ledger'!$Q$2:$Q$800,$A94),'Expense Ledger'!$Q$2:$Q$800,0)+1)</f>
        <v/>
      </c>
      <c r="L94" s="50" t="str">
        <f aca="false">IF($A94="","",INDEX('Expense Ledger'!$A$1:$A$800,$K94)&amp;"")</f>
        <v/>
      </c>
      <c r="M94" s="54"/>
      <c r="N94" s="54"/>
    </row>
    <row r="95" customFormat="false" ht="15" hidden="false" customHeight="false" outlineLevel="0" collapsed="false">
      <c r="A95" s="90" t="str">
        <f aca="false">IF(ROWS($A$5:A95)&lt;='Expenses Testing'!$E$36,ROWS($A$5:A95),"")</f>
        <v/>
      </c>
      <c r="B95" s="91" t="str">
        <f aca="false">IF($A95="","",INDEX('Expense Ledger'!$B$1:$B$800,$K95))</f>
        <v/>
      </c>
      <c r="C95" s="90" t="str">
        <f aca="false">IF($A95="","",INDEX('Expense Ledger'!$C$1:$C$800,$K95))</f>
        <v/>
      </c>
      <c r="D95" s="50" t="str">
        <f aca="false">IF($A95="","",INDEX('Expense Ledger'!$D$1:$D$800,$K95))</f>
        <v/>
      </c>
      <c r="E95" s="50" t="str">
        <f aca="false">IF($A95="","",INDEX('Expense Ledger'!$F$1:$F$800,$K95)&amp;"")</f>
        <v/>
      </c>
      <c r="F95" s="52" t="str">
        <f aca="false">IF($A95="","",INDEX('Expense Ledger'!$I$1:$I$800,$K95))</f>
        <v/>
      </c>
      <c r="G95" s="52" t="str">
        <f aca="false">IF($A95="","",INDEX('Expense Ledger'!$J$1:$J$800,$K95))</f>
        <v/>
      </c>
      <c r="H95" s="97" t="str">
        <f aca="false">IF($A95="","",INDEX('Expense Ledger'!$M$1:$M$800,$K95))</f>
        <v/>
      </c>
      <c r="I95" s="52" t="str">
        <f aca="false">IF($A95="","",'Expenses Testing'!$E$9)</f>
        <v/>
      </c>
      <c r="J95" s="50" t="str">
        <f aca="false">IF($A95="","","Below materiality – randomly selected")</f>
        <v/>
      </c>
      <c r="K95" s="90" t="str">
        <f aca="false">IF($A95="","",MATCH(LARGE('Expense Ledger'!$Q$2:$Q$800,$A95),'Expense Ledger'!$Q$2:$Q$800,0)+1)</f>
        <v/>
      </c>
      <c r="L95" s="50" t="str">
        <f aca="false">IF($A95="","",INDEX('Expense Ledger'!$A$1:$A$800,$K95)&amp;"")</f>
        <v/>
      </c>
      <c r="M95" s="54"/>
      <c r="N95" s="54"/>
    </row>
    <row r="96" customFormat="false" ht="15" hidden="false" customHeight="false" outlineLevel="0" collapsed="false">
      <c r="A96" s="90" t="str">
        <f aca="false">IF(ROWS($A$5:A96)&lt;='Expenses Testing'!$E$36,ROWS($A$5:A96),"")</f>
        <v/>
      </c>
      <c r="B96" s="91" t="str">
        <f aca="false">IF($A96="","",INDEX('Expense Ledger'!$B$1:$B$800,$K96))</f>
        <v/>
      </c>
      <c r="C96" s="90" t="str">
        <f aca="false">IF($A96="","",INDEX('Expense Ledger'!$C$1:$C$800,$K96))</f>
        <v/>
      </c>
      <c r="D96" s="50" t="str">
        <f aca="false">IF($A96="","",INDEX('Expense Ledger'!$D$1:$D$800,$K96))</f>
        <v/>
      </c>
      <c r="E96" s="50" t="str">
        <f aca="false">IF($A96="","",INDEX('Expense Ledger'!$F$1:$F$800,$K96)&amp;"")</f>
        <v/>
      </c>
      <c r="F96" s="52" t="str">
        <f aca="false">IF($A96="","",INDEX('Expense Ledger'!$I$1:$I$800,$K96))</f>
        <v/>
      </c>
      <c r="G96" s="52" t="str">
        <f aca="false">IF($A96="","",INDEX('Expense Ledger'!$J$1:$J$800,$K96))</f>
        <v/>
      </c>
      <c r="H96" s="97" t="str">
        <f aca="false">IF($A96="","",INDEX('Expense Ledger'!$M$1:$M$800,$K96))</f>
        <v/>
      </c>
      <c r="I96" s="52" t="str">
        <f aca="false">IF($A96="","",'Expenses Testing'!$E$9)</f>
        <v/>
      </c>
      <c r="J96" s="50" t="str">
        <f aca="false">IF($A96="","","Below materiality – randomly selected")</f>
        <v/>
      </c>
      <c r="K96" s="90" t="str">
        <f aca="false">IF($A96="","",MATCH(LARGE('Expense Ledger'!$Q$2:$Q$800,$A96),'Expense Ledger'!$Q$2:$Q$800,0)+1)</f>
        <v/>
      </c>
      <c r="L96" s="50" t="str">
        <f aca="false">IF($A96="","",INDEX('Expense Ledger'!$A$1:$A$800,$K96)&amp;"")</f>
        <v/>
      </c>
      <c r="M96" s="54"/>
      <c r="N96" s="54"/>
    </row>
    <row r="97" customFormat="false" ht="15" hidden="false" customHeight="false" outlineLevel="0" collapsed="false">
      <c r="A97" s="90" t="str">
        <f aca="false">IF(ROWS($A$5:A97)&lt;='Expenses Testing'!$E$36,ROWS($A$5:A97),"")</f>
        <v/>
      </c>
      <c r="B97" s="91" t="str">
        <f aca="false">IF($A97="","",INDEX('Expense Ledger'!$B$1:$B$800,$K97))</f>
        <v/>
      </c>
      <c r="C97" s="90" t="str">
        <f aca="false">IF($A97="","",INDEX('Expense Ledger'!$C$1:$C$800,$K97))</f>
        <v/>
      </c>
      <c r="D97" s="50" t="str">
        <f aca="false">IF($A97="","",INDEX('Expense Ledger'!$D$1:$D$800,$K97))</f>
        <v/>
      </c>
      <c r="E97" s="50" t="str">
        <f aca="false">IF($A97="","",INDEX('Expense Ledger'!$F$1:$F$800,$K97)&amp;"")</f>
        <v/>
      </c>
      <c r="F97" s="52" t="str">
        <f aca="false">IF($A97="","",INDEX('Expense Ledger'!$I$1:$I$800,$K97))</f>
        <v/>
      </c>
      <c r="G97" s="52" t="str">
        <f aca="false">IF($A97="","",INDEX('Expense Ledger'!$J$1:$J$800,$K97))</f>
        <v/>
      </c>
      <c r="H97" s="97" t="str">
        <f aca="false">IF($A97="","",INDEX('Expense Ledger'!$M$1:$M$800,$K97))</f>
        <v/>
      </c>
      <c r="I97" s="52" t="str">
        <f aca="false">IF($A97="","",'Expenses Testing'!$E$9)</f>
        <v/>
      </c>
      <c r="J97" s="50" t="str">
        <f aca="false">IF($A97="","","Below materiality – randomly selected")</f>
        <v/>
      </c>
      <c r="K97" s="90" t="str">
        <f aca="false">IF($A97="","",MATCH(LARGE('Expense Ledger'!$Q$2:$Q$800,$A97),'Expense Ledger'!$Q$2:$Q$800,0)+1)</f>
        <v/>
      </c>
      <c r="L97" s="50" t="str">
        <f aca="false">IF($A97="","",INDEX('Expense Ledger'!$A$1:$A$800,$K97)&amp;"")</f>
        <v/>
      </c>
      <c r="M97" s="54"/>
      <c r="N97" s="54"/>
    </row>
    <row r="98" customFormat="false" ht="15" hidden="false" customHeight="false" outlineLevel="0" collapsed="false">
      <c r="A98" s="90" t="str">
        <f aca="false">IF(ROWS($A$5:A98)&lt;='Expenses Testing'!$E$36,ROWS($A$5:A98),"")</f>
        <v/>
      </c>
      <c r="B98" s="91" t="str">
        <f aca="false">IF($A98="","",INDEX('Expense Ledger'!$B$1:$B$800,$K98))</f>
        <v/>
      </c>
      <c r="C98" s="90" t="str">
        <f aca="false">IF($A98="","",INDEX('Expense Ledger'!$C$1:$C$800,$K98))</f>
        <v/>
      </c>
      <c r="D98" s="50" t="str">
        <f aca="false">IF($A98="","",INDEX('Expense Ledger'!$D$1:$D$800,$K98))</f>
        <v/>
      </c>
      <c r="E98" s="50" t="str">
        <f aca="false">IF($A98="","",INDEX('Expense Ledger'!$F$1:$F$800,$K98)&amp;"")</f>
        <v/>
      </c>
      <c r="F98" s="52" t="str">
        <f aca="false">IF($A98="","",INDEX('Expense Ledger'!$I$1:$I$800,$K98))</f>
        <v/>
      </c>
      <c r="G98" s="52" t="str">
        <f aca="false">IF($A98="","",INDEX('Expense Ledger'!$J$1:$J$800,$K98))</f>
        <v/>
      </c>
      <c r="H98" s="97" t="str">
        <f aca="false">IF($A98="","",INDEX('Expense Ledger'!$M$1:$M$800,$K98))</f>
        <v/>
      </c>
      <c r="I98" s="52" t="str">
        <f aca="false">IF($A98="","",'Expenses Testing'!$E$9)</f>
        <v/>
      </c>
      <c r="J98" s="50" t="str">
        <f aca="false">IF($A98="","","Below materiality – randomly selected")</f>
        <v/>
      </c>
      <c r="K98" s="90" t="str">
        <f aca="false">IF($A98="","",MATCH(LARGE('Expense Ledger'!$Q$2:$Q$800,$A98),'Expense Ledger'!$Q$2:$Q$800,0)+1)</f>
        <v/>
      </c>
      <c r="L98" s="50" t="str">
        <f aca="false">IF($A98="","",INDEX('Expense Ledger'!$A$1:$A$800,$K98)&amp;"")</f>
        <v/>
      </c>
      <c r="M98" s="54"/>
      <c r="N98" s="54"/>
    </row>
    <row r="99" customFormat="false" ht="15" hidden="false" customHeight="false" outlineLevel="0" collapsed="false">
      <c r="A99" s="90" t="str">
        <f aca="false">IF(ROWS($A$5:A99)&lt;='Expenses Testing'!$E$36,ROWS($A$5:A99),"")</f>
        <v/>
      </c>
      <c r="B99" s="91" t="str">
        <f aca="false">IF($A99="","",INDEX('Expense Ledger'!$B$1:$B$800,$K99))</f>
        <v/>
      </c>
      <c r="C99" s="90" t="str">
        <f aca="false">IF($A99="","",INDEX('Expense Ledger'!$C$1:$C$800,$K99))</f>
        <v/>
      </c>
      <c r="D99" s="50" t="str">
        <f aca="false">IF($A99="","",INDEX('Expense Ledger'!$D$1:$D$800,$K99))</f>
        <v/>
      </c>
      <c r="E99" s="50" t="str">
        <f aca="false">IF($A99="","",INDEX('Expense Ledger'!$F$1:$F$800,$K99)&amp;"")</f>
        <v/>
      </c>
      <c r="F99" s="52" t="str">
        <f aca="false">IF($A99="","",INDEX('Expense Ledger'!$I$1:$I$800,$K99))</f>
        <v/>
      </c>
      <c r="G99" s="52" t="str">
        <f aca="false">IF($A99="","",INDEX('Expense Ledger'!$J$1:$J$800,$K99))</f>
        <v/>
      </c>
      <c r="H99" s="97" t="str">
        <f aca="false">IF($A99="","",INDEX('Expense Ledger'!$M$1:$M$800,$K99))</f>
        <v/>
      </c>
      <c r="I99" s="52" t="str">
        <f aca="false">IF($A99="","",'Expenses Testing'!$E$9)</f>
        <v/>
      </c>
      <c r="J99" s="50" t="str">
        <f aca="false">IF($A99="","","Below materiality – randomly selected")</f>
        <v/>
      </c>
      <c r="K99" s="90" t="str">
        <f aca="false">IF($A99="","",MATCH(LARGE('Expense Ledger'!$Q$2:$Q$800,$A99),'Expense Ledger'!$Q$2:$Q$800,0)+1)</f>
        <v/>
      </c>
      <c r="L99" s="50" t="str">
        <f aca="false">IF($A99="","",INDEX('Expense Ledger'!$A$1:$A$800,$K99)&amp;"")</f>
        <v/>
      </c>
      <c r="M99" s="54"/>
      <c r="N99" s="54"/>
    </row>
    <row r="100" customFormat="false" ht="15" hidden="false" customHeight="false" outlineLevel="0" collapsed="false">
      <c r="A100" s="90" t="str">
        <f aca="false">IF(ROWS($A$5:A100)&lt;='Expenses Testing'!$E$36,ROWS($A$5:A100),"")</f>
        <v/>
      </c>
      <c r="B100" s="91" t="str">
        <f aca="false">IF($A100="","",INDEX('Expense Ledger'!$B$1:$B$800,$K100))</f>
        <v/>
      </c>
      <c r="C100" s="90" t="str">
        <f aca="false">IF($A100="","",INDEX('Expense Ledger'!$C$1:$C$800,$K100))</f>
        <v/>
      </c>
      <c r="D100" s="50" t="str">
        <f aca="false">IF($A100="","",INDEX('Expense Ledger'!$D$1:$D$800,$K100))</f>
        <v/>
      </c>
      <c r="E100" s="50" t="str">
        <f aca="false">IF($A100="","",INDEX('Expense Ledger'!$F$1:$F$800,$K100)&amp;"")</f>
        <v/>
      </c>
      <c r="F100" s="52" t="str">
        <f aca="false">IF($A100="","",INDEX('Expense Ledger'!$I$1:$I$800,$K100))</f>
        <v/>
      </c>
      <c r="G100" s="52" t="str">
        <f aca="false">IF($A100="","",INDEX('Expense Ledger'!$J$1:$J$800,$K100))</f>
        <v/>
      </c>
      <c r="H100" s="97" t="str">
        <f aca="false">IF($A100="","",INDEX('Expense Ledger'!$M$1:$M$800,$K100))</f>
        <v/>
      </c>
      <c r="I100" s="52" t="str">
        <f aca="false">IF($A100="","",'Expenses Testing'!$E$9)</f>
        <v/>
      </c>
      <c r="J100" s="50" t="str">
        <f aca="false">IF($A100="","","Below materiality – randomly selected")</f>
        <v/>
      </c>
      <c r="K100" s="90" t="str">
        <f aca="false">IF($A100="","",MATCH(LARGE('Expense Ledger'!$Q$2:$Q$800,$A100),'Expense Ledger'!$Q$2:$Q$800,0)+1)</f>
        <v/>
      </c>
      <c r="L100" s="50" t="str">
        <f aca="false">IF($A100="","",INDEX('Expense Ledger'!$A$1:$A$800,$K100)&amp;"")</f>
        <v/>
      </c>
      <c r="M100" s="54"/>
      <c r="N100" s="54"/>
    </row>
    <row r="101" customFormat="false" ht="15" hidden="false" customHeight="false" outlineLevel="0" collapsed="false">
      <c r="A101" s="90" t="str">
        <f aca="false">IF(ROWS($A$5:A101)&lt;='Expenses Testing'!$E$36,ROWS($A$5:A101),"")</f>
        <v/>
      </c>
      <c r="B101" s="91" t="str">
        <f aca="false">IF($A101="","",INDEX('Expense Ledger'!$B$1:$B$800,$K101))</f>
        <v/>
      </c>
      <c r="C101" s="90" t="str">
        <f aca="false">IF($A101="","",INDEX('Expense Ledger'!$C$1:$C$800,$K101))</f>
        <v/>
      </c>
      <c r="D101" s="50" t="str">
        <f aca="false">IF($A101="","",INDEX('Expense Ledger'!$D$1:$D$800,$K101))</f>
        <v/>
      </c>
      <c r="E101" s="50" t="str">
        <f aca="false">IF($A101="","",INDEX('Expense Ledger'!$F$1:$F$800,$K101)&amp;"")</f>
        <v/>
      </c>
      <c r="F101" s="52" t="str">
        <f aca="false">IF($A101="","",INDEX('Expense Ledger'!$I$1:$I$800,$K101))</f>
        <v/>
      </c>
      <c r="G101" s="52" t="str">
        <f aca="false">IF($A101="","",INDEX('Expense Ledger'!$J$1:$J$800,$K101))</f>
        <v/>
      </c>
      <c r="H101" s="97" t="str">
        <f aca="false">IF($A101="","",INDEX('Expense Ledger'!$M$1:$M$800,$K101))</f>
        <v/>
      </c>
      <c r="I101" s="52" t="str">
        <f aca="false">IF($A101="","",'Expenses Testing'!$E$9)</f>
        <v/>
      </c>
      <c r="J101" s="50" t="str">
        <f aca="false">IF($A101="","","Below materiality – randomly selected")</f>
        <v/>
      </c>
      <c r="K101" s="90" t="str">
        <f aca="false">IF($A101="","",MATCH(LARGE('Expense Ledger'!$Q$2:$Q$800,$A101),'Expense Ledger'!$Q$2:$Q$800,0)+1)</f>
        <v/>
      </c>
      <c r="L101" s="50" t="str">
        <f aca="false">IF($A101="","",INDEX('Expense Ledger'!$A$1:$A$800,$K101)&amp;"")</f>
        <v/>
      </c>
      <c r="M101" s="54"/>
      <c r="N101" s="54"/>
    </row>
    <row r="102" customFormat="false" ht="15" hidden="false" customHeight="false" outlineLevel="0" collapsed="false">
      <c r="A102" s="90" t="str">
        <f aca="false">IF(ROWS($A$5:A102)&lt;='Expenses Testing'!$E$36,ROWS($A$5:A102),"")</f>
        <v/>
      </c>
      <c r="B102" s="91" t="str">
        <f aca="false">IF($A102="","",INDEX('Expense Ledger'!$B$1:$B$800,$K102))</f>
        <v/>
      </c>
      <c r="C102" s="90" t="str">
        <f aca="false">IF($A102="","",INDEX('Expense Ledger'!$C$1:$C$800,$K102))</f>
        <v/>
      </c>
      <c r="D102" s="50" t="str">
        <f aca="false">IF($A102="","",INDEX('Expense Ledger'!$D$1:$D$800,$K102))</f>
        <v/>
      </c>
      <c r="E102" s="50" t="str">
        <f aca="false">IF($A102="","",INDEX('Expense Ledger'!$F$1:$F$800,$K102)&amp;"")</f>
        <v/>
      </c>
      <c r="F102" s="52" t="str">
        <f aca="false">IF($A102="","",INDEX('Expense Ledger'!$I$1:$I$800,$K102))</f>
        <v/>
      </c>
      <c r="G102" s="52" t="str">
        <f aca="false">IF($A102="","",INDEX('Expense Ledger'!$J$1:$J$800,$K102))</f>
        <v/>
      </c>
      <c r="H102" s="97" t="str">
        <f aca="false">IF($A102="","",INDEX('Expense Ledger'!$M$1:$M$800,$K102))</f>
        <v/>
      </c>
      <c r="I102" s="52" t="str">
        <f aca="false">IF($A102="","",'Expenses Testing'!$E$9)</f>
        <v/>
      </c>
      <c r="J102" s="50" t="str">
        <f aca="false">IF($A102="","","Below materiality – randomly selected")</f>
        <v/>
      </c>
      <c r="K102" s="90" t="str">
        <f aca="false">IF($A102="","",MATCH(LARGE('Expense Ledger'!$Q$2:$Q$800,$A102),'Expense Ledger'!$Q$2:$Q$800,0)+1)</f>
        <v/>
      </c>
      <c r="L102" s="50" t="str">
        <f aca="false">IF($A102="","",INDEX('Expense Ledger'!$A$1:$A$800,$K102)&amp;"")</f>
        <v/>
      </c>
      <c r="M102" s="54"/>
      <c r="N102" s="54"/>
    </row>
    <row r="103" customFormat="false" ht="15" hidden="false" customHeight="false" outlineLevel="0" collapsed="false">
      <c r="A103" s="90" t="str">
        <f aca="false">IF(ROWS($A$5:A103)&lt;='Expenses Testing'!$E$36,ROWS($A$5:A103),"")</f>
        <v/>
      </c>
      <c r="B103" s="91" t="str">
        <f aca="false">IF($A103="","",INDEX('Expense Ledger'!$B$1:$B$800,$K103))</f>
        <v/>
      </c>
      <c r="C103" s="90" t="str">
        <f aca="false">IF($A103="","",INDEX('Expense Ledger'!$C$1:$C$800,$K103))</f>
        <v/>
      </c>
      <c r="D103" s="50" t="str">
        <f aca="false">IF($A103="","",INDEX('Expense Ledger'!$D$1:$D$800,$K103))</f>
        <v/>
      </c>
      <c r="E103" s="50" t="str">
        <f aca="false">IF($A103="","",INDEX('Expense Ledger'!$F$1:$F$800,$K103)&amp;"")</f>
        <v/>
      </c>
      <c r="F103" s="52" t="str">
        <f aca="false">IF($A103="","",INDEX('Expense Ledger'!$I$1:$I$800,$K103))</f>
        <v/>
      </c>
      <c r="G103" s="52" t="str">
        <f aca="false">IF($A103="","",INDEX('Expense Ledger'!$J$1:$J$800,$K103))</f>
        <v/>
      </c>
      <c r="H103" s="97" t="str">
        <f aca="false">IF($A103="","",INDEX('Expense Ledger'!$M$1:$M$800,$K103))</f>
        <v/>
      </c>
      <c r="I103" s="52" t="str">
        <f aca="false">IF($A103="","",'Expenses Testing'!$E$9)</f>
        <v/>
      </c>
      <c r="J103" s="50" t="str">
        <f aca="false">IF($A103="","","Below materiality – randomly selected")</f>
        <v/>
      </c>
      <c r="K103" s="90" t="str">
        <f aca="false">IF($A103="","",MATCH(LARGE('Expense Ledger'!$Q$2:$Q$800,$A103),'Expense Ledger'!$Q$2:$Q$800,0)+1)</f>
        <v/>
      </c>
      <c r="L103" s="50" t="str">
        <f aca="false">IF($A103="","",INDEX('Expense Ledger'!$A$1:$A$800,$K103)&amp;"")</f>
        <v/>
      </c>
      <c r="M103" s="54"/>
      <c r="N103" s="54"/>
    </row>
    <row r="104" customFormat="false" ht="15" hidden="false" customHeight="false" outlineLevel="0" collapsed="false">
      <c r="A104" s="90" t="str">
        <f aca="false">IF(ROWS($A$5:A104)&lt;='Expenses Testing'!$E$36,ROWS($A$5:A104),"")</f>
        <v/>
      </c>
      <c r="B104" s="91" t="str">
        <f aca="false">IF($A104="","",INDEX('Expense Ledger'!$B$1:$B$800,$K104))</f>
        <v/>
      </c>
      <c r="C104" s="90" t="str">
        <f aca="false">IF($A104="","",INDEX('Expense Ledger'!$C$1:$C$800,$K104))</f>
        <v/>
      </c>
      <c r="D104" s="50" t="str">
        <f aca="false">IF($A104="","",INDEX('Expense Ledger'!$D$1:$D$800,$K104))</f>
        <v/>
      </c>
      <c r="E104" s="50" t="str">
        <f aca="false">IF($A104="","",INDEX('Expense Ledger'!$F$1:$F$800,$K104)&amp;"")</f>
        <v/>
      </c>
      <c r="F104" s="52" t="str">
        <f aca="false">IF($A104="","",INDEX('Expense Ledger'!$I$1:$I$800,$K104))</f>
        <v/>
      </c>
      <c r="G104" s="52" t="str">
        <f aca="false">IF($A104="","",INDEX('Expense Ledger'!$J$1:$J$800,$K104))</f>
        <v/>
      </c>
      <c r="H104" s="97" t="str">
        <f aca="false">IF($A104="","",INDEX('Expense Ledger'!$M$1:$M$800,$K104))</f>
        <v/>
      </c>
      <c r="I104" s="52" t="str">
        <f aca="false">IF($A104="","",'Expenses Testing'!$E$9)</f>
        <v/>
      </c>
      <c r="J104" s="50" t="str">
        <f aca="false">IF($A104="","","Below materiality – randomly selected")</f>
        <v/>
      </c>
      <c r="K104" s="90" t="str">
        <f aca="false">IF($A104="","",MATCH(LARGE('Expense Ledger'!$Q$2:$Q$800,$A104),'Expense Ledger'!$Q$2:$Q$800,0)+1)</f>
        <v/>
      </c>
      <c r="L104" s="50" t="str">
        <f aca="false">IF($A104="","",INDEX('Expense Ledger'!$A$1:$A$800,$K104)&amp;"")</f>
        <v/>
      </c>
      <c r="M104" s="54"/>
      <c r="N104" s="54"/>
    </row>
    <row r="105" customFormat="false" ht="15" hidden="false" customHeight="false" outlineLevel="0" collapsed="false">
      <c r="E105" s="77" t="s">
        <v>2369</v>
      </c>
      <c r="F105" s="92" t="n">
        <f aca="false">SUM(F5:F104)</f>
        <v>17085.19</v>
      </c>
      <c r="G105" s="92" t="n">
        <f aca="false">SUM(G5:G104)</f>
        <v>17085.19</v>
      </c>
    </row>
  </sheetData>
  <hyperlinks>
    <hyperlink ref="A3" r:id="rId1" location="'Expenses%20Testing'!A1" display="Back to summary: Expenses Te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2026-10-05T09:27:00Z</dcterms:created>
  <dc:creator>Rijin Philip</dc:creator>
  <dc:description/>
  <dc:language>en-US</dc:language>
  <cp:lastModifiedBy>Rijin Philip</cp:lastModifiedBy>
  <dcterms:modified xsi:type="dcterms:W3CDTF">2026-10-07T06:25:30Z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